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09A10E62-3934-F641-97CE-80BC0D614492}" xr6:coauthVersionLast="47" xr6:coauthVersionMax="47" xr10:uidLastSave="{00000000-0000-0000-0000-000000000000}"/>
  <bookViews>
    <workbookView xWindow="8460" yWindow="300" windowWidth="29040" windowHeight="15720" firstSheet="137" activeTab="137" xr2:uid="{00000000-000D-0000-FFFF-FFFF00000000}"/>
  </bookViews>
  <sheets>
    <sheet name="SUMMARY " sheetId="1" r:id="rId1"/>
    <sheet name="MJS STAR EIB AED" sheetId="267" r:id="rId2"/>
    <sheet name="RHINE MULTY NBF AED" sheetId="285" r:id="rId3"/>
    <sheet name="MJS STAR SIB AED" sheetId="269" r:id="rId4"/>
    <sheet name="MJS STAR SIB USD" sheetId="270" r:id="rId5"/>
    <sheet name="GRENEW FZE NBF" sheetId="264" r:id="rId6"/>
    <sheet name="SWIFT BRIDGE SIB AED" sheetId="245" r:id="rId7"/>
    <sheet name="SWIFT BRIDGE ADIB AED" sheetId="279" r:id="rId8"/>
    <sheet name="SWIFT BRIDGE ADIB USD" sheetId="280" r:id="rId9"/>
    <sheet name="SWIFT BRIDGE SIB USD" sheetId="278" r:id="rId10"/>
    <sheet name="SWIFT BRIDGE WIO AED" sheetId="277" r:id="rId11"/>
    <sheet name="ORBIT PLUS WIO USD" sheetId="268" r:id="rId12"/>
    <sheet name="ORBIT PLUS WIO AED" sheetId="265" r:id="rId13"/>
    <sheet name="ORBIT PLUS UBL AED" sheetId="266" r:id="rId14"/>
    <sheet name="ORBIT PLUS SIB" sheetId="259" r:id="rId15"/>
    <sheet name="ORBIT PLUS ADIB AED" sheetId="286" r:id="rId16"/>
    <sheet name="ORBIT PLUS ADIB USD" sheetId="287" r:id="rId17"/>
    <sheet name="CROSSFIT MSQ" sheetId="260" r:id="rId18"/>
    <sheet name="CROSSFIT SIB AED" sheetId="271" r:id="rId19"/>
    <sheet name="SWIFT BRIDGE ENBD AED" sheetId="275" r:id="rId20"/>
    <sheet name="SWIFT BRIDGE MSQ AED" sheetId="257" r:id="rId21"/>
    <sheet name="TRADERS EIB" sheetId="256" r:id="rId22"/>
    <sheet name="GLUCKRICH MISR AED" sheetId="255" r:id="rId23"/>
    <sheet name="GLUCKRICH NBF AED" sheetId="272" r:id="rId24"/>
    <sheet name="GLUCKRICH NBF USD" sheetId="273" r:id="rId25"/>
    <sheet name="GOLDENOVA RAK AED" sheetId="254" r:id="rId26"/>
    <sheet name="IDEA GROVE EIB AED" sheetId="253" r:id="rId27"/>
    <sheet name="IDEA GROVE RAK AED" sheetId="261" r:id="rId28"/>
    <sheet name="IDEA GROVE SIB AED" sheetId="274" r:id="rId29"/>
    <sheet name="FUTURE BRIDGE MSQ AED" sheetId="250" r:id="rId30"/>
    <sheet name="SHRIJI INT EIB AED" sheetId="249" r:id="rId31"/>
    <sheet name="CAPS LOCK FAB USD" sheetId="251" r:id="rId32"/>
    <sheet name="PINNACLE MSQ AED " sheetId="9" r:id="rId33"/>
    <sheet name="PINNACLE MSQ USD" sheetId="10" r:id="rId34"/>
    <sheet name="SILVER STONE WIO" sheetId="225" r:id="rId35"/>
    <sheet name="AGINRA EIB AED " sheetId="247" r:id="rId36"/>
    <sheet name="PINNACLE MSQ EURO" sheetId="19" r:id="rId37"/>
    <sheet name="PINNACLE NBF AED" sheetId="63" r:id="rId38"/>
    <sheet name="BLACKPEPPER GN SIB" sheetId="224" r:id="rId39"/>
    <sheet name="ENFLOW SIB" sheetId="222" r:id="rId40"/>
    <sheet name="ENFLOW MSQ" sheetId="223" r:id="rId41"/>
    <sheet name="QUANTUM ADIB AED" sheetId="220" r:id="rId42"/>
    <sheet name="PINNACLE NBF USD" sheetId="64" r:id="rId43"/>
    <sheet name="CARNIFY EIB AED" sheetId="246" r:id="rId44"/>
    <sheet name="PINNACLE WIO AED" sheetId="66" r:id="rId45"/>
    <sheet name="PINNACLE WIO USD" sheetId="67" r:id="rId46"/>
    <sheet name="PINNACLE ADIB AED  " sheetId="136" r:id="rId47"/>
    <sheet name="PINNACLE ADIB USD " sheetId="137" r:id="rId48"/>
    <sheet name=" TRADERS EIB AED" sheetId="163" r:id="rId49"/>
    <sheet name="TRADERS EIB USD" sheetId="164" r:id="rId50"/>
    <sheet name="PREMIUM SIB AED " sheetId="11" r:id="rId51"/>
    <sheet name="PREMIUM SIB USD" sheetId="12" r:id="rId52"/>
    <sheet name="AL GARHOUD WIO AED " sheetId="15" r:id="rId53"/>
    <sheet name="AL GARHOUD WIO USD" sheetId="16" r:id="rId54"/>
    <sheet name="NIYAT SIB AED " sheetId="24" r:id="rId55"/>
    <sheet name="NIYAT SIB USD" sheetId="33" r:id="rId56"/>
    <sheet name="NIYAT MSQ AED " sheetId="34" r:id="rId57"/>
    <sheet name="NIYAT MSQ USD " sheetId="35" r:id="rId58"/>
    <sheet name="ROYAL EN WIO AED" sheetId="20" r:id="rId59"/>
    <sheet name="ROYAL EN WIO USD" sheetId="25" r:id="rId60"/>
    <sheet name="ROYAL ENBD AED " sheetId="77" r:id="rId61"/>
    <sheet name="ROYAL ENBD USD" sheetId="78" r:id="rId62"/>
    <sheet name="ROYAL ENBD EURO" sheetId="138" r:id="rId63"/>
    <sheet name="ROYAL FAB AED " sheetId="79" r:id="rId64"/>
    <sheet name="ROYAL FAB USD" sheetId="80" r:id="rId65"/>
    <sheet name="ROYAL AL MASRAF AED " sheetId="81" r:id="rId66"/>
    <sheet name="ROYAL AL MASRAF USD" sheetId="82" r:id="rId67"/>
    <sheet name="ROYAL ADIB AED" sheetId="83" r:id="rId68"/>
    <sheet name="ROYAL ADIB USD" sheetId="84" r:id="rId69"/>
    <sheet name="ROYAL NBF AED " sheetId="85" r:id="rId70"/>
    <sheet name="ROYAL NBF USD" sheetId="86" r:id="rId71"/>
    <sheet name="ROYAL NBF EURO" sheetId="139" r:id="rId72"/>
    <sheet name="HEDGES WIO AED" sheetId="22" r:id="rId73"/>
    <sheet name="HEDGES WIO USD" sheetId="26" r:id="rId74"/>
    <sheet name="HEDGES WIO EURO" sheetId="87" r:id="rId75"/>
    <sheet name="HEDGES MSQ AED " sheetId="36" r:id="rId76"/>
    <sheet name="HEDGES MSQ USD" sheetId="37" r:id="rId77"/>
    <sheet name="HEDGES MSQ EURO" sheetId="88" r:id="rId78"/>
    <sheet name="HEDGES FAB AED " sheetId="89" r:id="rId79"/>
    <sheet name="HEDGES FAB USD" sheetId="90" r:id="rId80"/>
    <sheet name="HEDGES NBF AED " sheetId="91" r:id="rId81"/>
    <sheet name="HEDGES NBF USD" sheetId="92" r:id="rId82"/>
    <sheet name="HEDGES AL MASRAF AED " sheetId="93" r:id="rId83"/>
    <sheet name="HEDGES AL MASRAF USD" sheetId="94" r:id="rId84"/>
    <sheet name="HEDGES ADIB AED" sheetId="134" r:id="rId85"/>
    <sheet name="HEDGES ADIB USD" sheetId="135" r:id="rId86"/>
    <sheet name="SUMMARY  (2)" sheetId="161" r:id="rId87"/>
    <sheet name="HEDGES ADIB USD (2)" sheetId="162" r:id="rId88"/>
    <sheet name="BLACK PEPPER WIO AED" sheetId="23" r:id="rId89"/>
    <sheet name="BLACK PEPPER WIO USD" sheetId="27" r:id="rId90"/>
    <sheet name="BLACK PEPPER B.MISR AED " sheetId="38" r:id="rId91"/>
    <sheet name="BLACK PEPPER B.MISR USD" sheetId="39" r:id="rId92"/>
    <sheet name="BLACK PEPPER AJMAN AED " sheetId="40" r:id="rId93"/>
    <sheet name="BLACK PEPPER AJMAN USD" sheetId="41" r:id="rId94"/>
    <sheet name="BLACK PEPPER EIB AED " sheetId="59" r:id="rId95"/>
    <sheet name="BLACK PEPPER EIB USD" sheetId="60" r:id="rId96"/>
    <sheet name="BLACK PEPPER ADIB AED" sheetId="95" r:id="rId97"/>
    <sheet name="BLACK PEPPER ADIB USD" sheetId="96" r:id="rId98"/>
    <sheet name="PREMIUM ADIB AED " sheetId="45" r:id="rId99"/>
    <sheet name="PREMIUM FAB AED " sheetId="178" r:id="rId100"/>
    <sheet name="PREMIUM ADIB USD" sheetId="46" r:id="rId101"/>
    <sheet name="PREMIUM AJMAN AED " sheetId="68" r:id="rId102"/>
    <sheet name="PREMIUM AJMAN USD" sheetId="69" r:id="rId103"/>
    <sheet name="RHINE WIO AED " sheetId="48" r:id="rId104"/>
    <sheet name="RHINE WIO USD" sheetId="49" r:id="rId105"/>
    <sheet name="RHINE MSQ AED" sheetId="50" r:id="rId106"/>
    <sheet name="RHINE MSQ USD" sheetId="51" r:id="rId107"/>
    <sheet name="RHINE ENBD AED " sheetId="105" r:id="rId108"/>
    <sheet name="RHINE ENBD USD" sheetId="106" r:id="rId109"/>
    <sheet name="RHINE ENBD EURO" sheetId="157" r:id="rId110"/>
    <sheet name="RHINE B.MISR AED" sheetId="107" r:id="rId111"/>
    <sheet name="RHINE B.MISR USD" sheetId="108" r:id="rId112"/>
    <sheet name="RHINE SIB AED" sheetId="109" r:id="rId113"/>
    <sheet name="RHINE SIB USD" sheetId="110" r:id="rId114"/>
    <sheet name="RHINE AJMAN AED" sheetId="111" r:id="rId115"/>
    <sheet name="RHINE AJMAN USD" sheetId="112" r:id="rId116"/>
    <sheet name="RHINE ADIB AED" sheetId="113" r:id="rId117"/>
    <sheet name="RHINE ADIB USD" sheetId="114" r:id="rId118"/>
    <sheet name="W S J WIO AED " sheetId="52" r:id="rId119"/>
    <sheet name="W S J WIO USD" sheetId="53" r:id="rId120"/>
    <sheet name="PINNACLE INT MSQ AED " sheetId="54" r:id="rId121"/>
    <sheet name="PINNACLE INT MSQ USD" sheetId="55" r:id="rId122"/>
    <sheet name="PINNACLE INT WIO AED " sheetId="56" r:id="rId123"/>
    <sheet name="PINNACLE INT WIO USD" sheetId="57" r:id="rId124"/>
    <sheet name="PINNACLE INT ADIB AED" sheetId="140" r:id="rId125"/>
    <sheet name="PINNACLE INT ADIB USD" sheetId="141" r:id="rId126"/>
    <sheet name="PINNACLE INT JANATA" sheetId="58" r:id="rId127"/>
    <sheet name="RED FIRE ENBD AED " sheetId="61" r:id="rId128"/>
    <sheet name="RED FIRE ENBD USD" sheetId="62" r:id="rId129"/>
    <sheet name="RED FIRE WIO AED" sheetId="70" r:id="rId130"/>
    <sheet name="RED FIRE WIO USD" sheetId="71" r:id="rId131"/>
    <sheet name="RED FIRE NBF AED " sheetId="97" r:id="rId132"/>
    <sheet name="RED FIRE NBF USD" sheetId="98" r:id="rId133"/>
    <sheet name="RED FIRE ADIB AED" sheetId="142" r:id="rId134"/>
    <sheet name="RED FIRE ADIB USD" sheetId="143" r:id="rId135"/>
    <sheet name="RED FIRE AL MASRAF AED" sheetId="144" r:id="rId136"/>
    <sheet name="RED FIRE AL MASRAF USD" sheetId="145" r:id="rId137"/>
    <sheet name="WISOR WIO AED" sheetId="65" r:id="rId138"/>
    <sheet name="WISOR WIO USD " sheetId="72" r:id="rId139"/>
    <sheet name="WISOR NBF AED " sheetId="73" r:id="rId140"/>
    <sheet name="WISOR NBF USD" sheetId="74" r:id="rId141"/>
    <sheet name="WISOR ENBD AED " sheetId="167" r:id="rId142"/>
    <sheet name="WISOR ENBD USD" sheetId="168" r:id="rId143"/>
    <sheet name="BLUE FIRE WIO AED " sheetId="75" r:id="rId144"/>
    <sheet name="BLUE FIRE WIO USD" sheetId="76" r:id="rId145"/>
    <sheet name="BLUE FIRE ADIB AED " sheetId="99" r:id="rId146"/>
    <sheet name="BLUE FIRE ADIB USD" sheetId="100" r:id="rId147"/>
    <sheet name="BLUE FIRE AL MASRAF AED " sheetId="101" r:id="rId148"/>
    <sheet name="BLUE FIRE AL MASRAF USD" sheetId="102" r:id="rId149"/>
    <sheet name="BLUE FIRE NBF AED " sheetId="103" r:id="rId150"/>
    <sheet name="BLUE FIRE NBF USD" sheetId="104" r:id="rId151"/>
    <sheet name="COMIDA WIO AED " sheetId="115" r:id="rId152"/>
    <sheet name="COMIDA WIO USD" sheetId="116" r:id="rId153"/>
    <sheet name="COMIDA WIO EURO" sheetId="117" r:id="rId154"/>
    <sheet name="COMIDA NBF AED" sheetId="119" r:id="rId155"/>
    <sheet name="COMIDA NBF USD" sheetId="120" r:id="rId156"/>
    <sheet name="COMIDA AL MASRAF AED" sheetId="121" r:id="rId157"/>
    <sheet name="COMIDA AL MASRAF USD" sheetId="122" r:id="rId158"/>
    <sheet name="COMIDA ADIB AED" sheetId="123" r:id="rId159"/>
    <sheet name="COMIDA ADIB USD" sheetId="124" r:id="rId160"/>
    <sheet name="BULLFROG WIO AED" sheetId="159" r:id="rId161"/>
    <sheet name="BULLFROG WIO USD" sheetId="160" r:id="rId162"/>
    <sheet name="BULLFROG ADIB AED " sheetId="170" r:id="rId163"/>
    <sheet name="BULLFROG ADIB USD" sheetId="171" r:id="rId164"/>
    <sheet name="PINNACLE COMP ADIB AED " sheetId="118" r:id="rId165"/>
    <sheet name="PINNACLE COMP ADIB USD" sheetId="129" r:id="rId166"/>
    <sheet name="PINNACLE COMP WIO AED" sheetId="130" r:id="rId167"/>
    <sheet name="PINNACLE COMP WIO USD" sheetId="131" r:id="rId168"/>
    <sheet name="PINNACLE HOLDING WIO AED " sheetId="155" r:id="rId169"/>
    <sheet name="PINNACLE HOLDING WIO USD" sheetId="156" r:id="rId170"/>
    <sheet name="HEDGES TOURISM WIO AED" sheetId="125" r:id="rId171"/>
    <sheet name="HEDGES TOURISM WIO USD" sheetId="126" r:id="rId172"/>
    <sheet name="HEDGES TOURISM NBF AED" sheetId="127" r:id="rId173"/>
    <sheet name="HEDGES TOURISM NBF USD" sheetId="128" r:id="rId174"/>
    <sheet name="HEDGES TOURISM NEO BIZ AED" sheetId="151" r:id="rId175"/>
    <sheet name="HEDGES TOURISM NEO BIZ USD" sheetId="152" r:id="rId176"/>
    <sheet name="HEDGES REAL ESTATE NEO BIZ AED" sheetId="153" r:id="rId177"/>
    <sheet name="HEDGES REAL ESTATE NEO BIZ USD " sheetId="154" r:id="rId178"/>
    <sheet name="RHINE BULLIONS RAK AED" sheetId="132" r:id="rId179"/>
    <sheet name="RHINE BULLIONS RAK USD" sheetId="133" r:id="rId180"/>
    <sheet name="BARRY HENRY MASHREQ NEO AED " sheetId="147" r:id="rId181"/>
    <sheet name="SANDEEP KEDIA SCB AED" sheetId="148" r:id="rId182"/>
    <sheet name="SANDEEP KEDIA  SCB USD " sheetId="150" r:id="rId183"/>
    <sheet name="NET FLOW WIO " sheetId="166" r:id="rId184"/>
    <sheet name="NET FLOW WIO USD" sheetId="252" r:id="rId185"/>
    <sheet name="NET FLOW EIB AED " sheetId="175" r:id="rId186"/>
    <sheet name="NET FLOW RAK AED" sheetId="187" r:id="rId187"/>
    <sheet name="NET FLOW ADIB AED " sheetId="214" r:id="rId188"/>
    <sheet name="CARNIFY ENBD AED" sheetId="172" r:id="rId189"/>
    <sheet name="CARNIFY ENBD USD " sheetId="197" r:id="rId190"/>
    <sheet name="CARNIFY ADIB AED " sheetId="198" r:id="rId191"/>
    <sheet name="CARNIFY ADIB USD" sheetId="199" r:id="rId192"/>
    <sheet name="BLACK PEPPER G T ADIB AED " sheetId="173" r:id="rId193"/>
    <sheet name="BLACK PEPPER G T ADIB USD" sheetId="174" r:id="rId194"/>
    <sheet name="BLACK PEPPER G T NBF AED" sheetId="177" r:id="rId195"/>
    <sheet name="MORPHIS GOODS RAK AED " sheetId="176" r:id="rId196"/>
    <sheet name="INFINITY FORTUNE MASHREQ" sheetId="179" r:id="rId197"/>
    <sheet name="INFINITY SIB " sheetId="226" r:id="rId198"/>
    <sheet name="INFINITY FORTUNE WIO AED" sheetId="189" r:id="rId199"/>
    <sheet name="INFINITY FORTUNE ADIB AED " sheetId="200" r:id="rId200"/>
    <sheet name="GLUCKRICH EIB AED" sheetId="180" r:id="rId201"/>
    <sheet name="GLUCKRICH EIB USD" sheetId="181" r:id="rId202"/>
    <sheet name="AMINEX ADIB AED" sheetId="182" r:id="rId203"/>
    <sheet name="WEST END FAB AED" sheetId="183" r:id="rId204"/>
    <sheet name="WEST END ADIB AED" sheetId="184" r:id="rId205"/>
    <sheet name="WEST END EIB AED" sheetId="185" r:id="rId206"/>
    <sheet name="WEST END WIO AED" sheetId="186" r:id="rId207"/>
    <sheet name="MAPLE SKY WIO AED " sheetId="188" r:id="rId208"/>
    <sheet name="MAPLE SKY WIO USD  " sheetId="196" r:id="rId209"/>
    <sheet name="MAPLE SKY MASHREQ AED " sheetId="206" r:id="rId210"/>
    <sheet name="B P R E ADIB AED " sheetId="190" r:id="rId211"/>
    <sheet name="CARGOLIC ADCB AED" sheetId="191" r:id="rId212"/>
    <sheet name="CARGOLIC EIB AED " sheetId="192" r:id="rId213"/>
    <sheet name="CARGOLIC ADIB AED " sheetId="193" r:id="rId214"/>
    <sheet name="ENFLOW WIO AED " sheetId="194" r:id="rId215"/>
    <sheet name="ENFLOW WIO USD" sheetId="217" r:id="rId216"/>
    <sheet name="SUMMARY  (3)" sheetId="203" r:id="rId217"/>
    <sheet name="ENFLOW WIO AED  (2)" sheetId="204" r:id="rId218"/>
    <sheet name="ZARAEE NBF AED " sheetId="195" r:id="rId219"/>
    <sheet name="RED STONE WIO AED " sheetId="205" r:id="rId220"/>
    <sheet name="RED STONE WIO USD" sheetId="215" r:id="rId221"/>
    <sheet name="RED STONE WIO EUR" sheetId="229" r:id="rId222"/>
    <sheet name="RED STONE ADIB AED " sheetId="213" r:id="rId223"/>
    <sheet name="RED STONE ADIB USD" sheetId="227" r:id="rId224"/>
    <sheet name="RED STONE ADIB EUR" sheetId="228" r:id="rId225"/>
    <sheet name="M J S STAR NBF AED " sheetId="201" r:id="rId226"/>
    <sheet name="M J S STAR NBF USD" sheetId="202" r:id="rId227"/>
    <sheet name="M J S STAR RAK AED " sheetId="209" r:id="rId228"/>
    <sheet name="M J S STAR RAK USD" sheetId="210" r:id="rId229"/>
    <sheet name="IDEA GROVE ADIB AED" sheetId="207" r:id="rId230"/>
    <sheet name="CAPS LOCK FAB AED " sheetId="216" r:id="rId231"/>
    <sheet name="CAPS LOCK WIO AED " sheetId="283" r:id="rId232"/>
    <sheet name="CAPSLOCK SIB AED" sheetId="281" r:id="rId233"/>
    <sheet name="CAPSLOCK SIB USD" sheetId="282" r:id="rId234"/>
    <sheet name="alpha sentry adib aed " sheetId="218" r:id="rId235"/>
    <sheet name="ALPHA SENTRY ADIB USD" sheetId="242" r:id="rId236"/>
    <sheet name="ALPHA SENTRY ADIB EUR" sheetId="243" r:id="rId237"/>
    <sheet name="Alpha sentry UBL AED " sheetId="219" r:id="rId238"/>
    <sheet name="IDEA GROVE ADIB USD" sheetId="211" r:id="rId239"/>
    <sheet name="IDEA GROVE WIO AED " sheetId="208" r:id="rId240"/>
    <sheet name="IDEA GROVE WIO USD" sheetId="230" r:id="rId241"/>
    <sheet name="IDEA GROVE WIO EUR" sheetId="231" r:id="rId242"/>
    <sheet name="IDEA GROVE ADIB EURO" sheetId="212" r:id="rId243"/>
    <sheet name="RAYMOND WIO " sheetId="158" r:id="rId244"/>
    <sheet name="DILIP CHATURVEDI WIO " sheetId="169" r:id="rId245"/>
    <sheet name="ADITYA SCB AED" sheetId="165" r:id="rId246"/>
    <sheet name="AGINRA WIO AED" sheetId="221" r:id="rId247"/>
    <sheet name="AGNIRA WIO USD" sheetId="244" r:id="rId248"/>
    <sheet name="SILVER STONE WIO AED" sheetId="232" r:id="rId249"/>
    <sheet name="SILVER STONE MSQ AED " sheetId="263" r:id="rId250"/>
    <sheet name="SILVER STONE ENBD AED " sheetId="284" r:id="rId251"/>
    <sheet name="SILVER STONE WIO USD" sheetId="233" r:id="rId252"/>
    <sheet name="SILVER STONE WIO EUR" sheetId="234" r:id="rId253"/>
    <sheet name="SILVER STONE ADIB AED" sheetId="235" r:id="rId254"/>
    <sheet name="SILVER STONE ADIB USD" sheetId="236" r:id="rId255"/>
    <sheet name="SILVER STONE ADIB EUR" sheetId="237" r:id="rId256"/>
    <sheet name="OPTICORE ADIB AED" sheetId="240" r:id="rId257"/>
    <sheet name="OPTICORE WIO AED" sheetId="258" r:id="rId258"/>
    <sheet name="OPTICORE SIB" sheetId="276" r:id="rId259"/>
    <sheet name="OPTICORE ADIB USD" sheetId="241" r:id="rId260"/>
    <sheet name="AGINCO MSQ AED" sheetId="238" r:id="rId261"/>
    <sheet name="AGINCO MSQ USD" sheetId="239" r:id="rId262"/>
  </sheets>
  <externalReferences>
    <externalReference r:id="rId263"/>
  </externalReferences>
  <definedNames>
    <definedName name="_xlnm._FilterDatabase" localSheetId="53" hidden="1">'AL GARHOUD WIO USD'!$A$3:$E$100</definedName>
    <definedName name="_xlnm._FilterDatabase" localSheetId="202" hidden="1">'AMINEX ADIB AED'!$A$3:$H$284</definedName>
    <definedName name="_xlnm._FilterDatabase" localSheetId="192" hidden="1">'BLACK PEPPER G T ADIB AED '!$A$3:$E$112</definedName>
    <definedName name="_xlnm._FilterDatabase" localSheetId="193" hidden="1">'BLACK PEPPER G T ADIB USD'!$A$3:$E$112</definedName>
    <definedName name="_xlnm._FilterDatabase" localSheetId="26" hidden="1">'IDEA GROVE EIB AED'!$A$3:$F$3</definedName>
    <definedName name="_xlnm._FilterDatabase" localSheetId="209" hidden="1">'MAPLE SKY MASHREQ AED '!$A$3:$J$112</definedName>
    <definedName name="_xlnm._FilterDatabase" localSheetId="98" hidden="1">'PREMIUM ADIB AED '!$A$3:$E$100</definedName>
    <definedName name="_xlnm._FilterDatabase" localSheetId="132" hidden="1">'RED FIRE NBF USD'!$A$3:$E$354</definedName>
    <definedName name="_xlnm._FilterDatabase" localSheetId="248" hidden="1">'SILVER STONE WIO AED'!$A$3:$G$345</definedName>
    <definedName name="_xlnm.Print_Area" localSheetId="0">'SUMMARY '!$A$1:$E$158</definedName>
    <definedName name="_xlnm.Print_Area" localSheetId="86">'SUMMARY  (2)'!$A$1:$E$87</definedName>
    <definedName name="_xlnm.Print_Area" localSheetId="216">'SUMMARY  (3)'!$A$1:$E$92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8" i="265" l="1"/>
  <c r="D55" i="1"/>
  <c r="E3" i="287"/>
  <c r="E4" i="287" s="1"/>
  <c r="E5" i="287" s="1"/>
  <c r="E6" i="287" s="1"/>
  <c r="E7" i="287" s="1"/>
  <c r="E8" i="287" s="1"/>
  <c r="E9" i="287" s="1"/>
  <c r="E10" i="287" s="1"/>
  <c r="E11" i="287" s="1"/>
  <c r="E12" i="287" s="1"/>
  <c r="E13" i="287" s="1"/>
  <c r="E14" i="287" s="1"/>
  <c r="E15" i="287" s="1"/>
  <c r="E16" i="287" s="1"/>
  <c r="E17" i="287" s="1"/>
  <c r="E18" i="287" s="1"/>
  <c r="E19" i="287" s="1"/>
  <c r="E20" i="287" s="1"/>
  <c r="E21" i="287" s="1"/>
  <c r="E22" i="287" s="1"/>
  <c r="E23" i="287" s="1"/>
  <c r="E24" i="287" s="1"/>
  <c r="E25" i="287" s="1"/>
  <c r="E26" i="287" s="1"/>
  <c r="E27" i="287" s="1"/>
  <c r="E28" i="287" s="1"/>
  <c r="E29" i="287" s="1"/>
  <c r="E30" i="287" s="1"/>
  <c r="E31" i="287" s="1"/>
  <c r="E32" i="287" s="1"/>
  <c r="E33" i="287" s="1"/>
  <c r="E34" i="287" s="1"/>
  <c r="E35" i="287" s="1"/>
  <c r="E36" i="287" s="1"/>
  <c r="E37" i="287" s="1"/>
  <c r="E38" i="287" s="1"/>
  <c r="E39" i="287" s="1"/>
  <c r="E40" i="287" s="1"/>
  <c r="E41" i="287" s="1"/>
  <c r="E42" i="287" s="1"/>
  <c r="E43" i="287" s="1"/>
  <c r="E44" i="287" s="1"/>
  <c r="E45" i="287" s="1"/>
  <c r="E46" i="287" s="1"/>
  <c r="E47" i="287" s="1"/>
  <c r="E48" i="287" s="1"/>
  <c r="E49" i="287" s="1"/>
  <c r="E50" i="287" s="1"/>
  <c r="E51" i="287" s="1"/>
  <c r="E52" i="287" s="1"/>
  <c r="E53" i="287" s="1"/>
  <c r="E54" i="287" s="1"/>
  <c r="E55" i="287" s="1"/>
  <c r="E56" i="287" s="1"/>
  <c r="E57" i="287" s="1"/>
  <c r="E58" i="287" s="1"/>
  <c r="E59" i="287" s="1"/>
  <c r="E60" i="287" s="1"/>
  <c r="E61" i="287" s="1"/>
  <c r="E62" i="287" s="1"/>
  <c r="E63" i="287" s="1"/>
  <c r="E64" i="287" s="1"/>
  <c r="E65" i="287" s="1"/>
  <c r="E66" i="287" s="1"/>
  <c r="E67" i="287" s="1"/>
  <c r="E68" i="287" s="1"/>
  <c r="E69" i="287" s="1"/>
  <c r="E70" i="287" s="1"/>
  <c r="E71" i="287" s="1"/>
  <c r="E72" i="287" s="1"/>
  <c r="E73" i="287" s="1"/>
  <c r="E74" i="287" s="1"/>
  <c r="E75" i="287" s="1"/>
  <c r="E76" i="287" s="1"/>
  <c r="E77" i="287" s="1"/>
  <c r="E78" i="287" s="1"/>
  <c r="E79" i="287" s="1"/>
  <c r="E80" i="287" s="1"/>
  <c r="E81" i="287" s="1"/>
  <c r="E82" i="287" s="1"/>
  <c r="E83" i="287" s="1"/>
  <c r="E84" i="287" s="1"/>
  <c r="E85" i="287" s="1"/>
  <c r="E86" i="287" s="1"/>
  <c r="E87" i="287" s="1"/>
  <c r="E88" i="287" s="1"/>
  <c r="E89" i="287" s="1"/>
  <c r="E90" i="287" s="1"/>
  <c r="E91" i="287" s="1"/>
  <c r="E92" i="287" s="1"/>
  <c r="E93" i="287" s="1"/>
  <c r="E94" i="287" s="1"/>
  <c r="E95" i="287" s="1"/>
  <c r="E96" i="287" s="1"/>
  <c r="E97" i="287" s="1"/>
  <c r="E98" i="287" s="1"/>
  <c r="E99" i="287" s="1"/>
  <c r="E100" i="287" s="1"/>
  <c r="C55" i="1"/>
  <c r="E3" i="286"/>
  <c r="E4" i="286" s="1"/>
  <c r="E5" i="286" s="1"/>
  <c r="E6" i="286" s="1"/>
  <c r="E7" i="286" s="1"/>
  <c r="E8" i="286" s="1"/>
  <c r="E9" i="286" s="1"/>
  <c r="E10" i="286" s="1"/>
  <c r="E11" i="286" s="1"/>
  <c r="E12" i="286" s="1"/>
  <c r="E13" i="286" s="1"/>
  <c r="E14" i="286" s="1"/>
  <c r="E15" i="286" s="1"/>
  <c r="E16" i="286" s="1"/>
  <c r="E17" i="286" s="1"/>
  <c r="E18" i="286" s="1"/>
  <c r="E19" i="286" s="1"/>
  <c r="E20" i="286" s="1"/>
  <c r="E21" i="286" s="1"/>
  <c r="E22" i="286" s="1"/>
  <c r="E23" i="286" s="1"/>
  <c r="E24" i="286" s="1"/>
  <c r="E25" i="286" s="1"/>
  <c r="E26" i="286" s="1"/>
  <c r="E27" i="286" s="1"/>
  <c r="E28" i="286" s="1"/>
  <c r="E29" i="286" s="1"/>
  <c r="E30" i="286" s="1"/>
  <c r="E31" i="286" s="1"/>
  <c r="E32" i="286" s="1"/>
  <c r="E33" i="286" s="1"/>
  <c r="E34" i="286" s="1"/>
  <c r="E35" i="286" s="1"/>
  <c r="E36" i="286" s="1"/>
  <c r="E37" i="286" s="1"/>
  <c r="E38" i="286" s="1"/>
  <c r="E39" i="286" s="1"/>
  <c r="E40" i="286" s="1"/>
  <c r="E41" i="286" s="1"/>
  <c r="E42" i="286" s="1"/>
  <c r="E43" i="286" s="1"/>
  <c r="E44" i="286" s="1"/>
  <c r="E45" i="286" s="1"/>
  <c r="E46" i="286" s="1"/>
  <c r="E47" i="286" s="1"/>
  <c r="E48" i="286" s="1"/>
  <c r="E49" i="286" s="1"/>
  <c r="E50" i="286" s="1"/>
  <c r="E51" i="286" s="1"/>
  <c r="E52" i="286" s="1"/>
  <c r="E53" i="286" s="1"/>
  <c r="E54" i="286" s="1"/>
  <c r="E55" i="286" s="1"/>
  <c r="E56" i="286" s="1"/>
  <c r="E57" i="286" s="1"/>
  <c r="E58" i="286" s="1"/>
  <c r="E59" i="286" s="1"/>
  <c r="E60" i="286" s="1"/>
  <c r="E61" i="286" s="1"/>
  <c r="E62" i="286" s="1"/>
  <c r="E63" i="286" s="1"/>
  <c r="E64" i="286" s="1"/>
  <c r="E65" i="286" s="1"/>
  <c r="E66" i="286" s="1"/>
  <c r="E67" i="286" s="1"/>
  <c r="E68" i="286" s="1"/>
  <c r="E69" i="286" s="1"/>
  <c r="E70" i="286" s="1"/>
  <c r="E71" i="286" s="1"/>
  <c r="E72" i="286" s="1"/>
  <c r="E73" i="286" s="1"/>
  <c r="E74" i="286" s="1"/>
  <c r="E75" i="286" s="1"/>
  <c r="E76" i="286" s="1"/>
  <c r="E77" i="286" s="1"/>
  <c r="E78" i="286" s="1"/>
  <c r="E79" i="286" s="1"/>
  <c r="E80" i="286" s="1"/>
  <c r="E81" i="286" s="1"/>
  <c r="E82" i="286" s="1"/>
  <c r="E83" i="286" s="1"/>
  <c r="E84" i="286" s="1"/>
  <c r="E85" i="286" s="1"/>
  <c r="E86" i="286" s="1"/>
  <c r="E87" i="286" s="1"/>
  <c r="E88" i="286" s="1"/>
  <c r="E89" i="286" s="1"/>
  <c r="E90" i="286" s="1"/>
  <c r="E91" i="286" s="1"/>
  <c r="E92" i="286" s="1"/>
  <c r="E93" i="286" s="1"/>
  <c r="E94" i="286" s="1"/>
  <c r="E95" i="286" s="1"/>
  <c r="E96" i="286" s="1"/>
  <c r="E97" i="286" s="1"/>
  <c r="E98" i="286" s="1"/>
  <c r="E99" i="286" s="1"/>
  <c r="E100" i="286" s="1"/>
  <c r="E101" i="286" s="1"/>
  <c r="E102" i="286" s="1"/>
  <c r="E103" i="286" s="1"/>
  <c r="E104" i="286" s="1"/>
  <c r="E105" i="286" s="1"/>
  <c r="E106" i="286" s="1"/>
  <c r="E107" i="286" s="1"/>
  <c r="E108" i="286" s="1"/>
  <c r="E109" i="286" s="1"/>
  <c r="E110" i="286" s="1"/>
  <c r="E111" i="286" s="1"/>
  <c r="E112" i="286" s="1"/>
  <c r="E113" i="286" s="1"/>
  <c r="E114" i="286" s="1"/>
  <c r="E115" i="286" s="1"/>
  <c r="E116" i="286" s="1"/>
  <c r="E117" i="286" s="1"/>
  <c r="E118" i="286" s="1"/>
  <c r="E119" i="286" s="1"/>
  <c r="E120" i="286" s="1"/>
  <c r="E121" i="286" s="1"/>
  <c r="E122" i="286" s="1"/>
  <c r="E123" i="286" s="1"/>
  <c r="E124" i="286" s="1"/>
  <c r="E125" i="286" s="1"/>
  <c r="E126" i="286" s="1"/>
  <c r="E127" i="286" s="1"/>
  <c r="E128" i="286" s="1"/>
  <c r="E129" i="286" s="1"/>
  <c r="E130" i="286" s="1"/>
  <c r="E131" i="286" s="1"/>
  <c r="E132" i="286" s="1"/>
  <c r="E133" i="286" s="1"/>
  <c r="E134" i="286" s="1"/>
  <c r="E135" i="286" s="1"/>
  <c r="E136" i="286" s="1"/>
  <c r="E137" i="286" s="1"/>
  <c r="E138" i="286" s="1"/>
  <c r="E139" i="286" s="1"/>
  <c r="E140" i="286" s="1"/>
  <c r="D166" i="265" l="1"/>
  <c r="D164" i="265"/>
  <c r="D108" i="1" l="1"/>
  <c r="D24" i="207"/>
  <c r="D24" i="1" l="1"/>
  <c r="E5" i="285" l="1"/>
  <c r="E6" i="285" s="1"/>
  <c r="E7" i="285" s="1"/>
  <c r="E8" i="285" s="1"/>
  <c r="E9" i="285" s="1"/>
  <c r="E10" i="285" s="1"/>
  <c r="E11" i="285" s="1"/>
  <c r="E12" i="285" s="1"/>
  <c r="E13" i="285" s="1"/>
  <c r="E14" i="285" s="1"/>
  <c r="E15" i="285" s="1"/>
  <c r="E16" i="285" s="1"/>
  <c r="E17" i="285" s="1"/>
  <c r="E18" i="285" s="1"/>
  <c r="E19" i="285" s="1"/>
  <c r="E20" i="285" s="1"/>
  <c r="E21" i="285" s="1"/>
  <c r="E22" i="285" s="1"/>
  <c r="E23" i="285" s="1"/>
  <c r="E24" i="285" s="1"/>
  <c r="E25" i="285" s="1"/>
  <c r="E26" i="285" s="1"/>
  <c r="E27" i="285" s="1"/>
  <c r="E28" i="285" s="1"/>
  <c r="E29" i="285" s="1"/>
  <c r="E30" i="285" s="1"/>
  <c r="E31" i="285" s="1"/>
  <c r="E32" i="285" s="1"/>
  <c r="E33" i="285" s="1"/>
  <c r="E34" i="285" s="1"/>
  <c r="E35" i="285" s="1"/>
  <c r="E36" i="285" s="1"/>
  <c r="E37" i="285" s="1"/>
  <c r="E38" i="285" s="1"/>
  <c r="E39" i="285" s="1"/>
  <c r="E40" i="285" s="1"/>
  <c r="E41" i="285" s="1"/>
  <c r="E42" i="285" s="1"/>
  <c r="E43" i="285" s="1"/>
  <c r="E44" i="285" s="1"/>
  <c r="E45" i="285" s="1"/>
  <c r="E46" i="285" s="1"/>
  <c r="E47" i="285" s="1"/>
  <c r="E48" i="285" s="1"/>
  <c r="E49" i="285" s="1"/>
  <c r="E50" i="285" s="1"/>
  <c r="E51" i="285" s="1"/>
  <c r="E52" i="285" s="1"/>
  <c r="E53" i="285" s="1"/>
  <c r="E54" i="285" s="1"/>
  <c r="E55" i="285" s="1"/>
  <c r="E56" i="285" s="1"/>
  <c r="E57" i="285" s="1"/>
  <c r="E58" i="285" s="1"/>
  <c r="E59" i="285" s="1"/>
  <c r="E60" i="285" s="1"/>
  <c r="E61" i="285" s="1"/>
  <c r="E62" i="285" s="1"/>
  <c r="E63" i="285" s="1"/>
  <c r="E64" i="285" s="1"/>
  <c r="E65" i="285" s="1"/>
  <c r="E66" i="285" s="1"/>
  <c r="E67" i="285" s="1"/>
  <c r="E68" i="285" s="1"/>
  <c r="E69" i="285" s="1"/>
  <c r="E70" i="285" s="1"/>
  <c r="E71" i="285" s="1"/>
  <c r="E72" i="285" s="1"/>
  <c r="E73" i="285" s="1"/>
  <c r="E74" i="285" s="1"/>
  <c r="E75" i="285" s="1"/>
  <c r="E76" i="285" s="1"/>
  <c r="E77" i="285" s="1"/>
  <c r="E78" i="285" s="1"/>
  <c r="E79" i="285" s="1"/>
  <c r="E80" i="285" s="1"/>
  <c r="E81" i="285" s="1"/>
  <c r="E82" i="285" s="1"/>
  <c r="E83" i="285" s="1"/>
  <c r="E84" i="285" s="1"/>
  <c r="E85" i="285" s="1"/>
  <c r="E86" i="285" s="1"/>
  <c r="E87" i="285" s="1"/>
  <c r="E88" i="285" s="1"/>
  <c r="E89" i="285" s="1"/>
  <c r="E90" i="285" s="1"/>
  <c r="E91" i="285" s="1"/>
  <c r="E92" i="285" s="1"/>
  <c r="E93" i="285" s="1"/>
  <c r="E94" i="285" s="1"/>
  <c r="E95" i="285" s="1"/>
  <c r="E96" i="285" s="1"/>
  <c r="E97" i="285" s="1"/>
  <c r="E98" i="285" s="1"/>
  <c r="E99" i="285" s="1"/>
  <c r="E100" i="285" s="1"/>
  <c r="C14" i="1" s="1"/>
  <c r="D344" i="216" l="1"/>
  <c r="E5" i="284" l="1"/>
  <c r="E6" i="284" s="1"/>
  <c r="E7" i="284" s="1"/>
  <c r="E8" i="284" s="1"/>
  <c r="E9" i="284" s="1"/>
  <c r="E10" i="284" s="1"/>
  <c r="E11" i="284" s="1"/>
  <c r="E12" i="284" s="1"/>
  <c r="E13" i="284" s="1"/>
  <c r="E14" i="284" s="1"/>
  <c r="E15" i="284" s="1"/>
  <c r="E16" i="284" s="1"/>
  <c r="E17" i="284" s="1"/>
  <c r="E18" i="284" s="1"/>
  <c r="E19" i="284" s="1"/>
  <c r="E20" i="284" s="1"/>
  <c r="E21" i="284" s="1"/>
  <c r="E22" i="284" s="1"/>
  <c r="E23" i="284" s="1"/>
  <c r="E24" i="284" s="1"/>
  <c r="E25" i="284" s="1"/>
  <c r="E26" i="284" s="1"/>
  <c r="E27" i="284" s="1"/>
  <c r="E28" i="284" s="1"/>
  <c r="E29" i="284" s="1"/>
  <c r="E30" i="284" s="1"/>
  <c r="E31" i="284" s="1"/>
  <c r="E32" i="284" s="1"/>
  <c r="E33" i="284" s="1"/>
  <c r="E34" i="284" s="1"/>
  <c r="E35" i="284" s="1"/>
  <c r="E36" i="284" s="1"/>
  <c r="E37" i="284" s="1"/>
  <c r="E38" i="284" s="1"/>
  <c r="E39" i="284" s="1"/>
  <c r="E40" i="284" s="1"/>
  <c r="E41" i="284" s="1"/>
  <c r="E42" i="284" s="1"/>
  <c r="E43" i="284" s="1"/>
  <c r="E44" i="284" s="1"/>
  <c r="E45" i="284" s="1"/>
  <c r="E46" i="284" s="1"/>
  <c r="E47" i="284" s="1"/>
  <c r="E48" i="284" s="1"/>
  <c r="E49" i="284" s="1"/>
  <c r="E50" i="284" s="1"/>
  <c r="E51" i="284" s="1"/>
  <c r="E52" i="284" s="1"/>
  <c r="E53" i="284" s="1"/>
  <c r="E54" i="284" s="1"/>
  <c r="E55" i="284" s="1"/>
  <c r="E56" i="284" s="1"/>
  <c r="E57" i="284" s="1"/>
  <c r="E58" i="284" s="1"/>
  <c r="E59" i="284" s="1"/>
  <c r="E60" i="284" s="1"/>
  <c r="E61" i="284" s="1"/>
  <c r="E62" i="284" s="1"/>
  <c r="E63" i="284" s="1"/>
  <c r="E64" i="284" s="1"/>
  <c r="E65" i="284" s="1"/>
  <c r="E66" i="284" s="1"/>
  <c r="E67" i="284" s="1"/>
  <c r="E68" i="284" s="1"/>
  <c r="E69" i="284" s="1"/>
  <c r="E70" i="284" s="1"/>
  <c r="E71" i="284" s="1"/>
  <c r="E72" i="284" s="1"/>
  <c r="E73" i="284" s="1"/>
  <c r="E74" i="284" s="1"/>
  <c r="E75" i="284" s="1"/>
  <c r="E76" i="284" s="1"/>
  <c r="E77" i="284" s="1"/>
  <c r="E78" i="284" s="1"/>
  <c r="E79" i="284" s="1"/>
  <c r="E80" i="284" s="1"/>
  <c r="E81" i="284" s="1"/>
  <c r="E82" i="284" s="1"/>
  <c r="E83" i="284" s="1"/>
  <c r="E84" i="284" s="1"/>
  <c r="E85" i="284" s="1"/>
  <c r="E86" i="284" s="1"/>
  <c r="E87" i="284" s="1"/>
  <c r="E88" i="284" s="1"/>
  <c r="E89" i="284" s="1"/>
  <c r="E90" i="284" s="1"/>
  <c r="E91" i="284" s="1"/>
  <c r="E92" i="284" s="1"/>
  <c r="E93" i="284" s="1"/>
  <c r="E94" i="284" s="1"/>
  <c r="E95" i="284" s="1"/>
  <c r="E96" i="284" s="1"/>
  <c r="E97" i="284" s="1"/>
  <c r="E98" i="284" s="1"/>
  <c r="E99" i="284" s="1"/>
  <c r="E100" i="284" s="1"/>
  <c r="C34" i="1" s="1"/>
  <c r="E5" i="283"/>
  <c r="E6" i="283" s="1"/>
  <c r="E7" i="283" s="1"/>
  <c r="E8" i="283" s="1"/>
  <c r="E9" i="283" s="1"/>
  <c r="E10" i="283" s="1"/>
  <c r="E11" i="283" s="1"/>
  <c r="E12" i="283" s="1"/>
  <c r="E13" i="283" s="1"/>
  <c r="E14" i="283" s="1"/>
  <c r="E15" i="283" s="1"/>
  <c r="E16" i="283" s="1"/>
  <c r="E17" i="283" s="1"/>
  <c r="E18" i="283" s="1"/>
  <c r="E19" i="283" s="1"/>
  <c r="E20" i="283" s="1"/>
  <c r="E21" i="283" s="1"/>
  <c r="E22" i="283" s="1"/>
  <c r="E23" i="283" s="1"/>
  <c r="E24" i="283" s="1"/>
  <c r="E25" i="283" s="1"/>
  <c r="E26" i="283" s="1"/>
  <c r="E27" i="283" s="1"/>
  <c r="E28" i="283" s="1"/>
  <c r="E29" i="283" s="1"/>
  <c r="E30" i="283" s="1"/>
  <c r="E31" i="283" s="1"/>
  <c r="E32" i="283" s="1"/>
  <c r="E33" i="283" s="1"/>
  <c r="E34" i="283" s="1"/>
  <c r="E35" i="283" s="1"/>
  <c r="E36" i="283" s="1"/>
  <c r="E37" i="283" s="1"/>
  <c r="E38" i="283" s="1"/>
  <c r="E39" i="283" s="1"/>
  <c r="E40" i="283" s="1"/>
  <c r="E41" i="283" s="1"/>
  <c r="E42" i="283" s="1"/>
  <c r="E43" i="283" s="1"/>
  <c r="E44" i="283" s="1"/>
  <c r="E45" i="283" s="1"/>
  <c r="E46" i="283" s="1"/>
  <c r="E47" i="283" s="1"/>
  <c r="E48" i="283" s="1"/>
  <c r="E49" i="283" s="1"/>
  <c r="E50" i="283" s="1"/>
  <c r="E51" i="283" s="1"/>
  <c r="E52" i="283" s="1"/>
  <c r="E53" i="283" s="1"/>
  <c r="E54" i="283" s="1"/>
  <c r="E55" i="283" s="1"/>
  <c r="E56" i="283" s="1"/>
  <c r="E57" i="283" s="1"/>
  <c r="E58" i="283" s="1"/>
  <c r="E59" i="283" s="1"/>
  <c r="E60" i="283" s="1"/>
  <c r="E61" i="283" s="1"/>
  <c r="E62" i="283" s="1"/>
  <c r="E63" i="283" s="1"/>
  <c r="E64" i="283" s="1"/>
  <c r="E65" i="283" s="1"/>
  <c r="E66" i="283" s="1"/>
  <c r="E67" i="283" s="1"/>
  <c r="E68" i="283" s="1"/>
  <c r="E69" i="283" s="1"/>
  <c r="E70" i="283" s="1"/>
  <c r="E71" i="283" s="1"/>
  <c r="E72" i="283" s="1"/>
  <c r="E73" i="283" s="1"/>
  <c r="E74" i="283" s="1"/>
  <c r="E75" i="283" s="1"/>
  <c r="E76" i="283" s="1"/>
  <c r="E77" i="283" s="1"/>
  <c r="E78" i="283" s="1"/>
  <c r="E79" i="283" s="1"/>
  <c r="E80" i="283" s="1"/>
  <c r="E81" i="283" s="1"/>
  <c r="E82" i="283" s="1"/>
  <c r="E83" i="283" s="1"/>
  <c r="E84" i="283" s="1"/>
  <c r="E85" i="283" s="1"/>
  <c r="E86" i="283" s="1"/>
  <c r="E87" i="283" s="1"/>
  <c r="E88" i="283" s="1"/>
  <c r="E89" i="283" s="1"/>
  <c r="E90" i="283" s="1"/>
  <c r="E91" i="283" s="1"/>
  <c r="E92" i="283" s="1"/>
  <c r="E93" i="283" s="1"/>
  <c r="E94" i="283" s="1"/>
  <c r="E95" i="283" s="1"/>
  <c r="E96" i="283" s="1"/>
  <c r="E97" i="283" s="1"/>
  <c r="E98" i="283" s="1"/>
  <c r="E99" i="283" s="1"/>
  <c r="E100" i="283" s="1"/>
  <c r="E101" i="283" s="1"/>
  <c r="E102" i="283" s="1"/>
  <c r="E103" i="283" s="1"/>
  <c r="E104" i="283" s="1"/>
  <c r="E105" i="283" s="1"/>
  <c r="E106" i="283" s="1"/>
  <c r="E107" i="283" s="1"/>
  <c r="E108" i="283" s="1"/>
  <c r="E109" i="283" s="1"/>
  <c r="E110" i="283" s="1"/>
  <c r="E111" i="283" s="1"/>
  <c r="E112" i="283" s="1"/>
  <c r="E113" i="283" s="1"/>
  <c r="E114" i="283" s="1"/>
  <c r="E115" i="283" s="1"/>
  <c r="E116" i="283" s="1"/>
  <c r="E117" i="283" s="1"/>
  <c r="E118" i="283" s="1"/>
  <c r="E119" i="283" s="1"/>
  <c r="E120" i="283" s="1"/>
  <c r="E121" i="283" s="1"/>
  <c r="E122" i="283" s="1"/>
  <c r="E123" i="283" s="1"/>
  <c r="E124" i="283" s="1"/>
  <c r="E125" i="283" s="1"/>
  <c r="E126" i="283" s="1"/>
  <c r="E127" i="283" s="1"/>
  <c r="E128" i="283" s="1"/>
  <c r="E129" i="283" s="1"/>
  <c r="E130" i="283" s="1"/>
  <c r="E131" i="283" s="1"/>
  <c r="E132" i="283" s="1"/>
  <c r="E133" i="283" s="1"/>
  <c r="E134" i="283" s="1"/>
  <c r="E135" i="283" s="1"/>
  <c r="E136" i="283" s="1"/>
  <c r="E137" i="283" s="1"/>
  <c r="E138" i="283" s="1"/>
  <c r="E139" i="283" s="1"/>
  <c r="E140" i="283" s="1"/>
  <c r="E141" i="283" s="1"/>
  <c r="E142" i="283" s="1"/>
  <c r="E143" i="283" s="1"/>
  <c r="E144" i="283" s="1"/>
  <c r="E145" i="283" s="1"/>
  <c r="E146" i="283" s="1"/>
  <c r="E147" i="283" s="1"/>
  <c r="E148" i="283" s="1"/>
  <c r="E149" i="283" s="1"/>
  <c r="E150" i="283" s="1"/>
  <c r="C44" i="1" l="1"/>
  <c r="D152" i="265" l="1"/>
  <c r="E5" i="282" l="1"/>
  <c r="E6" i="282" s="1"/>
  <c r="E7" i="282" s="1"/>
  <c r="E8" i="282" s="1"/>
  <c r="E9" i="282" s="1"/>
  <c r="E10" i="282" s="1"/>
  <c r="E11" i="282" s="1"/>
  <c r="E12" i="282" s="1"/>
  <c r="E13" i="282" s="1"/>
  <c r="E14" i="282" s="1"/>
  <c r="E15" i="282" s="1"/>
  <c r="E16" i="282" s="1"/>
  <c r="E17" i="282" s="1"/>
  <c r="E18" i="282" s="1"/>
  <c r="E19" i="282" s="1"/>
  <c r="E20" i="282" s="1"/>
  <c r="E21" i="282" s="1"/>
  <c r="E22" i="282" s="1"/>
  <c r="E23" i="282" s="1"/>
  <c r="E24" i="282" s="1"/>
  <c r="E25" i="282" s="1"/>
  <c r="E26" i="282" s="1"/>
  <c r="E27" i="282" s="1"/>
  <c r="E28" i="282" s="1"/>
  <c r="E29" i="282" s="1"/>
  <c r="E30" i="282" s="1"/>
  <c r="E31" i="282" s="1"/>
  <c r="E32" i="282" s="1"/>
  <c r="E33" i="282" s="1"/>
  <c r="E34" i="282" s="1"/>
  <c r="E35" i="282" s="1"/>
  <c r="E36" i="282" s="1"/>
  <c r="E37" i="282" s="1"/>
  <c r="E38" i="282" s="1"/>
  <c r="E39" i="282" s="1"/>
  <c r="E40" i="282" s="1"/>
  <c r="E41" i="282" s="1"/>
  <c r="E42" i="282" s="1"/>
  <c r="E43" i="282" s="1"/>
  <c r="E44" i="282" s="1"/>
  <c r="E45" i="282" s="1"/>
  <c r="E46" i="282" s="1"/>
  <c r="E47" i="282" s="1"/>
  <c r="E48" i="282" s="1"/>
  <c r="E49" i="282" s="1"/>
  <c r="E50" i="282" s="1"/>
  <c r="E51" i="282" s="1"/>
  <c r="E52" i="282" s="1"/>
  <c r="E53" i="282" s="1"/>
  <c r="E54" i="282" s="1"/>
  <c r="E55" i="282" s="1"/>
  <c r="E56" i="282" s="1"/>
  <c r="E57" i="282" s="1"/>
  <c r="E58" i="282" s="1"/>
  <c r="E59" i="282" s="1"/>
  <c r="E60" i="282" s="1"/>
  <c r="E61" i="282" s="1"/>
  <c r="E62" i="282" s="1"/>
  <c r="E63" i="282" s="1"/>
  <c r="E64" i="282" s="1"/>
  <c r="E65" i="282" s="1"/>
  <c r="E66" i="282" s="1"/>
  <c r="E67" i="282" s="1"/>
  <c r="E68" i="282" s="1"/>
  <c r="E69" i="282" s="1"/>
  <c r="E70" i="282" s="1"/>
  <c r="E71" i="282" s="1"/>
  <c r="E72" i="282" s="1"/>
  <c r="E73" i="282" s="1"/>
  <c r="E74" i="282" s="1"/>
  <c r="E75" i="282" s="1"/>
  <c r="E76" i="282" s="1"/>
  <c r="E77" i="282" s="1"/>
  <c r="E78" i="282" s="1"/>
  <c r="E79" i="282" s="1"/>
  <c r="E80" i="282" s="1"/>
  <c r="E81" i="282" s="1"/>
  <c r="E82" i="282" s="1"/>
  <c r="E83" i="282" s="1"/>
  <c r="E84" i="282" s="1"/>
  <c r="E85" i="282" s="1"/>
  <c r="E86" i="282" s="1"/>
  <c r="E87" i="282" s="1"/>
  <c r="E88" i="282" s="1"/>
  <c r="E89" i="282" s="1"/>
  <c r="E90" i="282" s="1"/>
  <c r="E91" i="282" s="1"/>
  <c r="E92" i="282" s="1"/>
  <c r="E93" i="282" s="1"/>
  <c r="E94" i="282" s="1"/>
  <c r="E95" i="282" s="1"/>
  <c r="E96" i="282" s="1"/>
  <c r="E97" i="282" s="1"/>
  <c r="E98" i="282" s="1"/>
  <c r="E99" i="282" s="1"/>
  <c r="E100" i="282" s="1"/>
  <c r="E101" i="282" s="1"/>
  <c r="E102" i="282" s="1"/>
  <c r="E103" i="282" s="1"/>
  <c r="E104" i="282" s="1"/>
  <c r="E105" i="282" s="1"/>
  <c r="E106" i="282" s="1"/>
  <c r="E107" i="282" s="1"/>
  <c r="E108" i="282" s="1"/>
  <c r="E109" i="282" s="1"/>
  <c r="E110" i="282" s="1"/>
  <c r="E111" i="282" s="1"/>
  <c r="E112" i="282" s="1"/>
  <c r="E113" i="282" s="1"/>
  <c r="E114" i="282" s="1"/>
  <c r="E115" i="282" s="1"/>
  <c r="E116" i="282" s="1"/>
  <c r="E117" i="282" s="1"/>
  <c r="E118" i="282" s="1"/>
  <c r="E119" i="282" s="1"/>
  <c r="E120" i="282" s="1"/>
  <c r="E121" i="282" s="1"/>
  <c r="E122" i="282" s="1"/>
  <c r="E123" i="282" s="1"/>
  <c r="E124" i="282" s="1"/>
  <c r="E125" i="282" s="1"/>
  <c r="E126" i="282" s="1"/>
  <c r="E5" i="281"/>
  <c r="E6" i="281" s="1"/>
  <c r="E7" i="281" s="1"/>
  <c r="E8" i="281" s="1"/>
  <c r="E9" i="281" s="1"/>
  <c r="E10" i="281" s="1"/>
  <c r="E11" i="281" s="1"/>
  <c r="E12" i="281" s="1"/>
  <c r="E13" i="281" s="1"/>
  <c r="E14" i="281" s="1"/>
  <c r="E15" i="281" s="1"/>
  <c r="E16" i="281" s="1"/>
  <c r="E17" i="281" s="1"/>
  <c r="E18" i="281" s="1"/>
  <c r="E19" i="281" s="1"/>
  <c r="E20" i="281" s="1"/>
  <c r="E21" i="281" s="1"/>
  <c r="E22" i="281" s="1"/>
  <c r="E23" i="281" s="1"/>
  <c r="E24" i="281" s="1"/>
  <c r="E25" i="281" s="1"/>
  <c r="E26" i="281" s="1"/>
  <c r="E27" i="281" s="1"/>
  <c r="E28" i="281" s="1"/>
  <c r="E29" i="281" s="1"/>
  <c r="E30" i="281" s="1"/>
  <c r="E31" i="281" s="1"/>
  <c r="E32" i="281" s="1"/>
  <c r="E33" i="281" s="1"/>
  <c r="E34" i="281" s="1"/>
  <c r="E35" i="281" s="1"/>
  <c r="E36" i="281" s="1"/>
  <c r="E37" i="281" s="1"/>
  <c r="E38" i="281" s="1"/>
  <c r="E39" i="281" s="1"/>
  <c r="E40" i="281" s="1"/>
  <c r="E41" i="281" s="1"/>
  <c r="E42" i="281" s="1"/>
  <c r="E43" i="281" s="1"/>
  <c r="E44" i="281" s="1"/>
  <c r="E45" i="281" s="1"/>
  <c r="E46" i="281" s="1"/>
  <c r="E47" i="281" s="1"/>
  <c r="E48" i="281" s="1"/>
  <c r="E49" i="281" s="1"/>
  <c r="E50" i="281" s="1"/>
  <c r="E51" i="281" s="1"/>
  <c r="E52" i="281" s="1"/>
  <c r="E53" i="281" s="1"/>
  <c r="E54" i="281" s="1"/>
  <c r="E55" i="281" s="1"/>
  <c r="E56" i="281" s="1"/>
  <c r="E57" i="281" s="1"/>
  <c r="E58" i="281" s="1"/>
  <c r="E59" i="281" s="1"/>
  <c r="E60" i="281" s="1"/>
  <c r="E61" i="281" s="1"/>
  <c r="E62" i="281" s="1"/>
  <c r="E63" i="281" s="1"/>
  <c r="E64" i="281" s="1"/>
  <c r="E65" i="281" s="1"/>
  <c r="E66" i="281" s="1"/>
  <c r="E67" i="281" s="1"/>
  <c r="E68" i="281" s="1"/>
  <c r="E69" i="281" s="1"/>
  <c r="E70" i="281" s="1"/>
  <c r="E71" i="281" s="1"/>
  <c r="E72" i="281" s="1"/>
  <c r="E73" i="281" s="1"/>
  <c r="E74" i="281" s="1"/>
  <c r="E75" i="281" s="1"/>
  <c r="E76" i="281" s="1"/>
  <c r="E77" i="281" s="1"/>
  <c r="E78" i="281" s="1"/>
  <c r="E79" i="281" s="1"/>
  <c r="E80" i="281" s="1"/>
  <c r="E81" i="281" s="1"/>
  <c r="E82" i="281" s="1"/>
  <c r="E83" i="281" s="1"/>
  <c r="E84" i="281" s="1"/>
  <c r="E85" i="281" s="1"/>
  <c r="E86" i="281" s="1"/>
  <c r="E87" i="281" s="1"/>
  <c r="E88" i="281" s="1"/>
  <c r="E89" i="281" s="1"/>
  <c r="E90" i="281" s="1"/>
  <c r="E91" i="281" s="1"/>
  <c r="E92" i="281" s="1"/>
  <c r="E93" i="281" s="1"/>
  <c r="E94" i="281" s="1"/>
  <c r="E95" i="281" s="1"/>
  <c r="E96" i="281" s="1"/>
  <c r="E97" i="281" s="1"/>
  <c r="E98" i="281" s="1"/>
  <c r="E99" i="281" s="1"/>
  <c r="E100" i="281" s="1"/>
  <c r="E101" i="281" s="1"/>
  <c r="E102" i="281" s="1"/>
  <c r="E103" i="281" s="1"/>
  <c r="E104" i="281" s="1"/>
  <c r="E105" i="281" s="1"/>
  <c r="E106" i="281" s="1"/>
  <c r="E107" i="281" s="1"/>
  <c r="E108" i="281" s="1"/>
  <c r="E109" i="281" s="1"/>
  <c r="E110" i="281" s="1"/>
  <c r="E111" i="281" s="1"/>
  <c r="E112" i="281" s="1"/>
  <c r="E113" i="281" s="1"/>
  <c r="E114" i="281" s="1"/>
  <c r="E115" i="281" s="1"/>
  <c r="E116" i="281" s="1"/>
  <c r="E117" i="281" s="1"/>
  <c r="E118" i="281" s="1"/>
  <c r="E119" i="281" s="1"/>
  <c r="E120" i="281" s="1"/>
  <c r="E121" i="281" s="1"/>
  <c r="E122" i="281" s="1"/>
  <c r="E123" i="281" s="1"/>
  <c r="E124" i="281" s="1"/>
  <c r="E125" i="281" s="1"/>
  <c r="E126" i="281" s="1"/>
  <c r="E127" i="281" s="1"/>
  <c r="E128" i="281" s="1"/>
  <c r="E129" i="281" s="1"/>
  <c r="E130" i="281" s="1"/>
  <c r="E131" i="281" s="1"/>
  <c r="E132" i="281" s="1"/>
  <c r="E133" i="281" s="1"/>
  <c r="E134" i="281" s="1"/>
  <c r="E135" i="281" s="1"/>
  <c r="E136" i="281" s="1"/>
  <c r="E137" i="281" s="1"/>
  <c r="E138" i="281" s="1"/>
  <c r="E139" i="281" s="1"/>
  <c r="E140" i="281" s="1"/>
  <c r="D76" i="268"/>
  <c r="D43" i="1" l="1"/>
  <c r="E141" i="281"/>
  <c r="E142" i="281" s="1"/>
  <c r="E143" i="281" s="1"/>
  <c r="E144" i="281" s="1"/>
  <c r="E145" i="281" s="1"/>
  <c r="E146" i="281" s="1"/>
  <c r="E147" i="281" s="1"/>
  <c r="E148" i="281" s="1"/>
  <c r="E149" i="281" s="1"/>
  <c r="E150" i="281" s="1"/>
  <c r="E151" i="281" s="1"/>
  <c r="E152" i="281" s="1"/>
  <c r="E153" i="281" s="1"/>
  <c r="E154" i="281" s="1"/>
  <c r="C43" i="1"/>
  <c r="E4" i="280" l="1"/>
  <c r="E5" i="280" s="1"/>
  <c r="E6" i="280" s="1"/>
  <c r="E7" i="280" s="1"/>
  <c r="E8" i="280" s="1"/>
  <c r="E9" i="280" s="1"/>
  <c r="E10" i="280" s="1"/>
  <c r="E11" i="280" s="1"/>
  <c r="E12" i="280" s="1"/>
  <c r="E13" i="280" s="1"/>
  <c r="E14" i="280" s="1"/>
  <c r="E15" i="280" s="1"/>
  <c r="E16" i="280" s="1"/>
  <c r="E17" i="280" s="1"/>
  <c r="E18" i="280" s="1"/>
  <c r="E19" i="280" s="1"/>
  <c r="E20" i="280" s="1"/>
  <c r="E21" i="280" s="1"/>
  <c r="E22" i="280" s="1"/>
  <c r="E23" i="280" s="1"/>
  <c r="E24" i="280" s="1"/>
  <c r="E25" i="280" s="1"/>
  <c r="E26" i="280" s="1"/>
  <c r="E27" i="280" s="1"/>
  <c r="E28" i="280" s="1"/>
  <c r="E29" i="280" s="1"/>
  <c r="E30" i="280" s="1"/>
  <c r="E31" i="280" s="1"/>
  <c r="E32" i="280" s="1"/>
  <c r="E33" i="280" s="1"/>
  <c r="E34" i="280" s="1"/>
  <c r="E35" i="280" s="1"/>
  <c r="E36" i="280" s="1"/>
  <c r="E37" i="280" s="1"/>
  <c r="E38" i="280" s="1"/>
  <c r="E39" i="280" s="1"/>
  <c r="E40" i="280" s="1"/>
  <c r="E41" i="280" s="1"/>
  <c r="E42" i="280" s="1"/>
  <c r="E43" i="280" s="1"/>
  <c r="E44" i="280" s="1"/>
  <c r="E45" i="280" s="1"/>
  <c r="E46" i="280" s="1"/>
  <c r="E47" i="280" s="1"/>
  <c r="E48" i="280" s="1"/>
  <c r="E49" i="280" s="1"/>
  <c r="E50" i="280" s="1"/>
  <c r="E51" i="280" s="1"/>
  <c r="E52" i="280" s="1"/>
  <c r="E53" i="280" s="1"/>
  <c r="E54" i="280" s="1"/>
  <c r="E55" i="280" s="1"/>
  <c r="E56" i="280" s="1"/>
  <c r="E57" i="280" s="1"/>
  <c r="E58" i="280" s="1"/>
  <c r="E59" i="280" s="1"/>
  <c r="E60" i="280" s="1"/>
  <c r="E61" i="280" s="1"/>
  <c r="E62" i="280" s="1"/>
  <c r="E63" i="280" s="1"/>
  <c r="E64" i="280" s="1"/>
  <c r="E65" i="280" s="1"/>
  <c r="E66" i="280" s="1"/>
  <c r="E67" i="280" s="1"/>
  <c r="E68" i="280" s="1"/>
  <c r="E69" i="280" s="1"/>
  <c r="E70" i="280" s="1"/>
  <c r="E71" i="280" s="1"/>
  <c r="E72" i="280" s="1"/>
  <c r="E73" i="280" s="1"/>
  <c r="E74" i="280" s="1"/>
  <c r="E75" i="280" s="1"/>
  <c r="E76" i="280" s="1"/>
  <c r="E77" i="280" s="1"/>
  <c r="E78" i="280" s="1"/>
  <c r="E79" i="280" s="1"/>
  <c r="E80" i="280" s="1"/>
  <c r="E81" i="280" s="1"/>
  <c r="E82" i="280" s="1"/>
  <c r="E83" i="280" s="1"/>
  <c r="E84" i="280" s="1"/>
  <c r="E85" i="280" s="1"/>
  <c r="E86" i="280" s="1"/>
  <c r="E87" i="280" s="1"/>
  <c r="E88" i="280" s="1"/>
  <c r="E89" i="280" s="1"/>
  <c r="E90" i="280" s="1"/>
  <c r="E91" i="280" s="1"/>
  <c r="E92" i="280" s="1"/>
  <c r="E93" i="280" s="1"/>
  <c r="E94" i="280" s="1"/>
  <c r="E95" i="280" s="1"/>
  <c r="E96" i="280" s="1"/>
  <c r="E97" i="280" s="1"/>
  <c r="E98" i="280" s="1"/>
  <c r="E99" i="280" s="1"/>
  <c r="E100" i="280" s="1"/>
  <c r="E101" i="280" s="1"/>
  <c r="E102" i="280" s="1"/>
  <c r="E103" i="280" s="1"/>
  <c r="E104" i="280" s="1"/>
  <c r="E105" i="280" s="1"/>
  <c r="E106" i="280" s="1"/>
  <c r="E107" i="280" s="1"/>
  <c r="E108" i="280" s="1"/>
  <c r="E109" i="280" s="1"/>
  <c r="E110" i="280" s="1"/>
  <c r="E111" i="280" s="1"/>
  <c r="E112" i="280" s="1"/>
  <c r="E113" i="280" s="1"/>
  <c r="E114" i="280" s="1"/>
  <c r="E115" i="280" s="1"/>
  <c r="E116" i="280" s="1"/>
  <c r="E117" i="280" s="1"/>
  <c r="E118" i="280" s="1"/>
  <c r="E119" i="280" s="1"/>
  <c r="E120" i="280" s="1"/>
  <c r="E121" i="280" s="1"/>
  <c r="E122" i="280" s="1"/>
  <c r="E123" i="280" s="1"/>
  <c r="E124" i="280" s="1"/>
  <c r="E125" i="280" s="1"/>
  <c r="E126" i="280" s="1"/>
  <c r="E127" i="280" s="1"/>
  <c r="E128" i="280" s="1"/>
  <c r="E129" i="280" s="1"/>
  <c r="E130" i="280" s="1"/>
  <c r="E131" i="280" s="1"/>
  <c r="E132" i="280" s="1"/>
  <c r="E133" i="280" s="1"/>
  <c r="E134" i="280" s="1"/>
  <c r="E135" i="280" s="1"/>
  <c r="E136" i="280" s="1"/>
  <c r="E137" i="280" s="1"/>
  <c r="E138" i="280" s="1"/>
  <c r="E139" i="280" s="1"/>
  <c r="E140" i="280" s="1"/>
  <c r="E141" i="280" s="1"/>
  <c r="E142" i="280" s="1"/>
  <c r="E143" i="280" s="1"/>
  <c r="E144" i="280" s="1"/>
  <c r="E145" i="280" s="1"/>
  <c r="E146" i="280" s="1"/>
  <c r="E147" i="280" s="1"/>
  <c r="E148" i="280" s="1"/>
  <c r="E149" i="280" s="1"/>
  <c r="E150" i="280" s="1"/>
  <c r="E151" i="280" s="1"/>
  <c r="E152" i="280" s="1"/>
  <c r="E153" i="280" s="1"/>
  <c r="E154" i="280" s="1"/>
  <c r="E155" i="280" s="1"/>
  <c r="E156" i="280" s="1"/>
  <c r="E157" i="280" s="1"/>
  <c r="E158" i="280" s="1"/>
  <c r="E159" i="280" s="1"/>
  <c r="E160" i="280" s="1"/>
  <c r="E161" i="280" s="1"/>
  <c r="E162" i="280" s="1"/>
  <c r="E163" i="280" s="1"/>
  <c r="E164" i="280" s="1"/>
  <c r="E165" i="280" s="1"/>
  <c r="E166" i="280" s="1"/>
  <c r="E167" i="280" s="1"/>
  <c r="E168" i="280" s="1"/>
  <c r="E169" i="280" s="1"/>
  <c r="E170" i="280" s="1"/>
  <c r="E171" i="280" s="1"/>
  <c r="E172" i="280" s="1"/>
  <c r="E173" i="280" s="1"/>
  <c r="E174" i="280" s="1"/>
  <c r="E175" i="280" s="1"/>
  <c r="E176" i="280" s="1"/>
  <c r="E177" i="280" s="1"/>
  <c r="E178" i="280" s="1"/>
  <c r="E179" i="280" s="1"/>
  <c r="E180" i="280" s="1"/>
  <c r="E181" i="280" s="1"/>
  <c r="E182" i="280" s="1"/>
  <c r="E183" i="280" s="1"/>
  <c r="E184" i="280" s="1"/>
  <c r="E185" i="280" s="1"/>
  <c r="E186" i="280" s="1"/>
  <c r="E187" i="280" s="1"/>
  <c r="E188" i="280" s="1"/>
  <c r="E189" i="280" s="1"/>
  <c r="E190" i="280" s="1"/>
  <c r="E191" i="280" s="1"/>
  <c r="E192" i="280" s="1"/>
  <c r="E193" i="280" s="1"/>
  <c r="E194" i="280" s="1"/>
  <c r="E195" i="280" s="1"/>
  <c r="E196" i="280" s="1"/>
  <c r="E197" i="280" s="1"/>
  <c r="E198" i="280" s="1"/>
  <c r="E199" i="280" s="1"/>
  <c r="E200" i="280" s="1"/>
  <c r="E201" i="280" s="1"/>
  <c r="E202" i="280" s="1"/>
  <c r="E203" i="280" s="1"/>
  <c r="E204" i="280" s="1"/>
  <c r="E205" i="280" s="1"/>
  <c r="E206" i="280" s="1"/>
  <c r="E207" i="280" s="1"/>
  <c r="E208" i="280" s="1"/>
  <c r="E209" i="280" s="1"/>
  <c r="E210" i="280" s="1"/>
  <c r="E4" i="279"/>
  <c r="E5" i="279" s="1"/>
  <c r="E6" i="279" s="1"/>
  <c r="E7" i="279" s="1"/>
  <c r="E8" i="279" s="1"/>
  <c r="E9" i="279" s="1"/>
  <c r="E10" i="279" s="1"/>
  <c r="E11" i="279" s="1"/>
  <c r="E12" i="279" s="1"/>
  <c r="E13" i="279" s="1"/>
  <c r="E14" i="279" s="1"/>
  <c r="E15" i="279" s="1"/>
  <c r="E16" i="279" s="1"/>
  <c r="E17" i="279" s="1"/>
  <c r="E18" i="279" s="1"/>
  <c r="E19" i="279" s="1"/>
  <c r="E20" i="279" s="1"/>
  <c r="E21" i="279" s="1"/>
  <c r="E22" i="279" s="1"/>
  <c r="E23" i="279" s="1"/>
  <c r="E24" i="279" s="1"/>
  <c r="E25" i="279" s="1"/>
  <c r="E26" i="279" s="1"/>
  <c r="E27" i="279" s="1"/>
  <c r="E28" i="279" s="1"/>
  <c r="E29" i="279" s="1"/>
  <c r="E30" i="279" s="1"/>
  <c r="E31" i="279" s="1"/>
  <c r="E32" i="279" s="1"/>
  <c r="E33" i="279" s="1"/>
  <c r="E34" i="279" s="1"/>
  <c r="E35" i="279" s="1"/>
  <c r="E36" i="279" s="1"/>
  <c r="E37" i="279" s="1"/>
  <c r="E38" i="279" s="1"/>
  <c r="E39" i="279" s="1"/>
  <c r="E40" i="279" s="1"/>
  <c r="E41" i="279" s="1"/>
  <c r="E42" i="279" s="1"/>
  <c r="E43" i="279" s="1"/>
  <c r="E44" i="279" s="1"/>
  <c r="E45" i="279" s="1"/>
  <c r="E46" i="279" s="1"/>
  <c r="E47" i="279" s="1"/>
  <c r="E48" i="279" s="1"/>
  <c r="E49" i="279" s="1"/>
  <c r="E50" i="279" s="1"/>
  <c r="E51" i="279" s="1"/>
  <c r="E52" i="279" s="1"/>
  <c r="E53" i="279" s="1"/>
  <c r="E54" i="279" s="1"/>
  <c r="E55" i="279" s="1"/>
  <c r="E56" i="279" s="1"/>
  <c r="E57" i="279" s="1"/>
  <c r="E58" i="279" s="1"/>
  <c r="E59" i="279" s="1"/>
  <c r="E60" i="279" s="1"/>
  <c r="E61" i="279" s="1"/>
  <c r="E62" i="279" s="1"/>
  <c r="E63" i="279" s="1"/>
  <c r="E64" i="279" s="1"/>
  <c r="E65" i="279" s="1"/>
  <c r="E66" i="279" s="1"/>
  <c r="E67" i="279" s="1"/>
  <c r="E68" i="279" s="1"/>
  <c r="E69" i="279" s="1"/>
  <c r="E70" i="279" s="1"/>
  <c r="E71" i="279" s="1"/>
  <c r="E72" i="279" s="1"/>
  <c r="E73" i="279" s="1"/>
  <c r="E74" i="279" s="1"/>
  <c r="E75" i="279" s="1"/>
  <c r="E76" i="279" s="1"/>
  <c r="E77" i="279" s="1"/>
  <c r="E78" i="279" s="1"/>
  <c r="E79" i="279" s="1"/>
  <c r="E80" i="279" s="1"/>
  <c r="E81" i="279" s="1"/>
  <c r="E82" i="279" s="1"/>
  <c r="E83" i="279" s="1"/>
  <c r="E84" i="279" s="1"/>
  <c r="E85" i="279" s="1"/>
  <c r="E86" i="279" s="1"/>
  <c r="E87" i="279" s="1"/>
  <c r="E88" i="279" s="1"/>
  <c r="E89" i="279" s="1"/>
  <c r="E90" i="279" s="1"/>
  <c r="E91" i="279" s="1"/>
  <c r="E92" i="279" s="1"/>
  <c r="E93" i="279" s="1"/>
  <c r="E94" i="279" s="1"/>
  <c r="E95" i="279" s="1"/>
  <c r="E96" i="279" s="1"/>
  <c r="E97" i="279" s="1"/>
  <c r="E98" i="279" s="1"/>
  <c r="E99" i="279" s="1"/>
  <c r="E100" i="279" s="1"/>
  <c r="E101" i="279" s="1"/>
  <c r="E102" i="279" s="1"/>
  <c r="E103" i="279" s="1"/>
  <c r="E104" i="279" s="1"/>
  <c r="E105" i="279" s="1"/>
  <c r="E106" i="279" s="1"/>
  <c r="E107" i="279" s="1"/>
  <c r="E108" i="279" s="1"/>
  <c r="E109" i="279" s="1"/>
  <c r="E110" i="279" s="1"/>
  <c r="E111" i="279" s="1"/>
  <c r="E112" i="279" s="1"/>
  <c r="E113" i="279" s="1"/>
  <c r="E114" i="279" s="1"/>
  <c r="E115" i="279" s="1"/>
  <c r="E116" i="279" s="1"/>
  <c r="E117" i="279" s="1"/>
  <c r="E118" i="279" s="1"/>
  <c r="E119" i="279" s="1"/>
  <c r="E120" i="279" s="1"/>
  <c r="E121" i="279" s="1"/>
  <c r="E122" i="279" s="1"/>
  <c r="E123" i="279" s="1"/>
  <c r="E124" i="279" s="1"/>
  <c r="E125" i="279" s="1"/>
  <c r="E126" i="279" s="1"/>
  <c r="E127" i="279" s="1"/>
  <c r="E128" i="279" s="1"/>
  <c r="E129" i="279" s="1"/>
  <c r="E130" i="279" s="1"/>
  <c r="E131" i="279" s="1"/>
  <c r="E132" i="279" s="1"/>
  <c r="E133" i="279" s="1"/>
  <c r="E134" i="279" s="1"/>
  <c r="E135" i="279" s="1"/>
  <c r="E136" i="279" s="1"/>
  <c r="E137" i="279" s="1"/>
  <c r="E138" i="279" s="1"/>
  <c r="E139" i="279" s="1"/>
  <c r="E140" i="279" s="1"/>
  <c r="E141" i="279" s="1"/>
  <c r="E142" i="279" s="1"/>
  <c r="E143" i="279" s="1"/>
  <c r="E144" i="279" s="1"/>
  <c r="E145" i="279" s="1"/>
  <c r="E146" i="279" s="1"/>
  <c r="E147" i="279" s="1"/>
  <c r="E148" i="279" s="1"/>
  <c r="E149" i="279" s="1"/>
  <c r="E150" i="279" s="1"/>
  <c r="E151" i="279" s="1"/>
  <c r="E152" i="279" s="1"/>
  <c r="E153" i="279" s="1"/>
  <c r="E154" i="279" s="1"/>
  <c r="E155" i="279" s="1"/>
  <c r="E156" i="279" s="1"/>
  <c r="E157" i="279" s="1"/>
  <c r="E158" i="279" s="1"/>
  <c r="E159" i="279" s="1"/>
  <c r="E160" i="279" s="1"/>
  <c r="E161" i="279" s="1"/>
  <c r="E162" i="279" s="1"/>
  <c r="E163" i="279" s="1"/>
  <c r="E164" i="279" s="1"/>
  <c r="E165" i="279" s="1"/>
  <c r="E166" i="279" s="1"/>
  <c r="E167" i="279" s="1"/>
  <c r="E168" i="279" s="1"/>
  <c r="E169" i="279" s="1"/>
  <c r="E170" i="279" s="1"/>
  <c r="E171" i="279" s="1"/>
  <c r="E172" i="279" s="1"/>
  <c r="E173" i="279" s="1"/>
  <c r="E174" i="279" s="1"/>
  <c r="E175" i="279" s="1"/>
  <c r="E176" i="279" s="1"/>
  <c r="E177" i="279" s="1"/>
  <c r="E178" i="279" s="1"/>
  <c r="E179" i="279" s="1"/>
  <c r="E180" i="279" s="1"/>
  <c r="E181" i="279" s="1"/>
  <c r="E182" i="279" s="1"/>
  <c r="E183" i="279" s="1"/>
  <c r="E184" i="279" s="1"/>
  <c r="E185" i="279" s="1"/>
  <c r="E186" i="279" s="1"/>
  <c r="E187" i="279" s="1"/>
  <c r="E188" i="279" s="1"/>
  <c r="E189" i="279" s="1"/>
  <c r="E190" i="279" s="1"/>
  <c r="E191" i="279" s="1"/>
  <c r="E192" i="279" s="1"/>
  <c r="E193" i="279" s="1"/>
  <c r="E194" i="279" s="1"/>
  <c r="E195" i="279" s="1"/>
  <c r="E196" i="279" s="1"/>
  <c r="E197" i="279" s="1"/>
  <c r="E198" i="279" s="1"/>
  <c r="E199" i="279" s="1"/>
  <c r="E200" i="279" s="1"/>
  <c r="E201" i="279" s="1"/>
  <c r="E202" i="279" s="1"/>
  <c r="E203" i="279" s="1"/>
  <c r="E204" i="279" s="1"/>
  <c r="E205" i="279" s="1"/>
  <c r="E206" i="279" s="1"/>
  <c r="E207" i="279" s="1"/>
  <c r="E208" i="279" s="1"/>
  <c r="E209" i="279" s="1"/>
  <c r="E210" i="279" s="1"/>
  <c r="D136" i="1" l="1"/>
  <c r="C136" i="1"/>
  <c r="D69" i="268" l="1"/>
  <c r="E4" i="278" l="1"/>
  <c r="E5" i="278" s="1"/>
  <c r="E6" i="278" s="1"/>
  <c r="E7" i="278" s="1"/>
  <c r="E8" i="278" s="1"/>
  <c r="E9" i="278" s="1"/>
  <c r="E10" i="278" s="1"/>
  <c r="E11" i="278" s="1"/>
  <c r="E12" i="278" s="1"/>
  <c r="E13" i="278" s="1"/>
  <c r="E14" i="278" s="1"/>
  <c r="E15" i="278" s="1"/>
  <c r="E16" i="278" s="1"/>
  <c r="E17" i="278" s="1"/>
  <c r="E18" i="278" s="1"/>
  <c r="E19" i="278" s="1"/>
  <c r="E20" i="278" s="1"/>
  <c r="E21" i="278" s="1"/>
  <c r="E22" i="278" s="1"/>
  <c r="E23" i="278" s="1"/>
  <c r="E24" i="278" s="1"/>
  <c r="E25" i="278" s="1"/>
  <c r="E26" i="278" s="1"/>
  <c r="E27" i="278" s="1"/>
  <c r="E28" i="278" s="1"/>
  <c r="E29" i="278" s="1"/>
  <c r="E30" i="278" s="1"/>
  <c r="E31" i="278" s="1"/>
  <c r="E32" i="278" s="1"/>
  <c r="E33" i="278" s="1"/>
  <c r="E34" i="278" s="1"/>
  <c r="E35" i="278" s="1"/>
  <c r="E36" i="278" s="1"/>
  <c r="E37" i="278" s="1"/>
  <c r="E38" i="278" s="1"/>
  <c r="E39" i="278" s="1"/>
  <c r="E40" i="278" s="1"/>
  <c r="E41" i="278" s="1"/>
  <c r="E42" i="278" s="1"/>
  <c r="E43" i="278" s="1"/>
  <c r="E44" i="278" s="1"/>
  <c r="E45" i="278" s="1"/>
  <c r="E46" i="278" s="1"/>
  <c r="E47" i="278" s="1"/>
  <c r="E48" i="278" s="1"/>
  <c r="E49" i="278" s="1"/>
  <c r="E50" i="278" s="1"/>
  <c r="E51" i="278" s="1"/>
  <c r="E52" i="278" s="1"/>
  <c r="E53" i="278" s="1"/>
  <c r="E54" i="278" s="1"/>
  <c r="E55" i="278" s="1"/>
  <c r="E56" i="278" s="1"/>
  <c r="E57" i="278" s="1"/>
  <c r="E58" i="278" s="1"/>
  <c r="E59" i="278" s="1"/>
  <c r="E60" i="278" s="1"/>
  <c r="E61" i="278" s="1"/>
  <c r="E62" i="278" s="1"/>
  <c r="E63" i="278" s="1"/>
  <c r="E64" i="278" s="1"/>
  <c r="E65" i="278" s="1"/>
  <c r="E66" i="278" s="1"/>
  <c r="E67" i="278" s="1"/>
  <c r="E68" i="278" s="1"/>
  <c r="E69" i="278" s="1"/>
  <c r="E70" i="278" s="1"/>
  <c r="E71" i="278" s="1"/>
  <c r="E72" i="278" s="1"/>
  <c r="E73" i="278" s="1"/>
  <c r="E74" i="278" s="1"/>
  <c r="E75" i="278" s="1"/>
  <c r="E76" i="278" s="1"/>
  <c r="E77" i="278" s="1"/>
  <c r="E78" i="278" s="1"/>
  <c r="E79" i="278" s="1"/>
  <c r="E80" i="278" s="1"/>
  <c r="E81" i="278" s="1"/>
  <c r="E82" i="278" s="1"/>
  <c r="E83" i="278" s="1"/>
  <c r="E84" i="278" s="1"/>
  <c r="E85" i="278" s="1"/>
  <c r="E86" i="278" s="1"/>
  <c r="E87" i="278" s="1"/>
  <c r="E88" i="278" s="1"/>
  <c r="E89" i="278" s="1"/>
  <c r="E90" i="278" s="1"/>
  <c r="E91" i="278" s="1"/>
  <c r="E92" i="278" s="1"/>
  <c r="E93" i="278" s="1"/>
  <c r="E94" i="278" s="1"/>
  <c r="E95" i="278" s="1"/>
  <c r="E96" i="278" s="1"/>
  <c r="E97" i="278" s="1"/>
  <c r="E98" i="278" s="1"/>
  <c r="E99" i="278" s="1"/>
  <c r="E100" i="278" s="1"/>
  <c r="E101" i="278" s="1"/>
  <c r="E102" i="278" s="1"/>
  <c r="E103" i="278" s="1"/>
  <c r="E104" i="278" s="1"/>
  <c r="E105" i="278" s="1"/>
  <c r="E106" i="278" s="1"/>
  <c r="E107" i="278" s="1"/>
  <c r="E108" i="278" s="1"/>
  <c r="E109" i="278" s="1"/>
  <c r="E110" i="278" s="1"/>
  <c r="E111" i="278" s="1"/>
  <c r="E112" i="278" s="1"/>
  <c r="E113" i="278" s="1"/>
  <c r="E114" i="278" s="1"/>
  <c r="E115" i="278" s="1"/>
  <c r="E116" i="278" s="1"/>
  <c r="E117" i="278" s="1"/>
  <c r="E118" i="278" s="1"/>
  <c r="E119" i="278" s="1"/>
  <c r="E120" i="278" s="1"/>
  <c r="E121" i="278" s="1"/>
  <c r="E122" i="278" s="1"/>
  <c r="E123" i="278" s="1"/>
  <c r="E124" i="278" s="1"/>
  <c r="E125" i="278" s="1"/>
  <c r="E126" i="278" s="1"/>
  <c r="E127" i="278" s="1"/>
  <c r="E128" i="278" s="1"/>
  <c r="E129" i="278" s="1"/>
  <c r="E130" i="278" s="1"/>
  <c r="E131" i="278" s="1"/>
  <c r="E132" i="278" s="1"/>
  <c r="E133" i="278" s="1"/>
  <c r="E134" i="278" s="1"/>
  <c r="E135" i="278" s="1"/>
  <c r="E136" i="278" s="1"/>
  <c r="E137" i="278" s="1"/>
  <c r="E138" i="278" s="1"/>
  <c r="E139" i="278" s="1"/>
  <c r="E140" i="278" s="1"/>
  <c r="E141" i="278" s="1"/>
  <c r="E142" i="278" s="1"/>
  <c r="E143" i="278" s="1"/>
  <c r="E144" i="278" s="1"/>
  <c r="E145" i="278" s="1"/>
  <c r="E146" i="278" s="1"/>
  <c r="E147" i="278" s="1"/>
  <c r="E148" i="278" s="1"/>
  <c r="E149" i="278" s="1"/>
  <c r="E150" i="278" s="1"/>
  <c r="E151" i="278" s="1"/>
  <c r="E152" i="278" s="1"/>
  <c r="E153" i="278" s="1"/>
  <c r="E154" i="278" s="1"/>
  <c r="E155" i="278" s="1"/>
  <c r="E156" i="278" s="1"/>
  <c r="E157" i="278" s="1"/>
  <c r="E158" i="278" s="1"/>
  <c r="E159" i="278" s="1"/>
  <c r="E160" i="278" s="1"/>
  <c r="E161" i="278" s="1"/>
  <c r="D132" i="1" l="1"/>
  <c r="E4" i="277" l="1"/>
  <c r="E5" i="277" s="1"/>
  <c r="E6" i="277" s="1"/>
  <c r="E7" i="277" s="1"/>
  <c r="E8" i="277" s="1"/>
  <c r="E9" i="277" s="1"/>
  <c r="E10" i="277" s="1"/>
  <c r="E11" i="277" s="1"/>
  <c r="E12" i="277" s="1"/>
  <c r="E13" i="277" s="1"/>
  <c r="E14" i="277" s="1"/>
  <c r="E15" i="277" s="1"/>
  <c r="E16" i="277" s="1"/>
  <c r="E17" i="277" s="1"/>
  <c r="E18" i="277" s="1"/>
  <c r="E19" i="277" s="1"/>
  <c r="E20" i="277" s="1"/>
  <c r="E21" i="277" s="1"/>
  <c r="E22" i="277" s="1"/>
  <c r="E23" i="277" s="1"/>
  <c r="E24" i="277" s="1"/>
  <c r="E25" i="277" s="1"/>
  <c r="E26" i="277" s="1"/>
  <c r="E27" i="277" s="1"/>
  <c r="E28" i="277" s="1"/>
  <c r="E29" i="277" s="1"/>
  <c r="E30" i="277" s="1"/>
  <c r="E31" i="277" s="1"/>
  <c r="E32" i="277" s="1"/>
  <c r="E33" i="277" s="1"/>
  <c r="E34" i="277" s="1"/>
  <c r="E35" i="277" s="1"/>
  <c r="E36" i="277" s="1"/>
  <c r="E37" i="277" s="1"/>
  <c r="E38" i="277" s="1"/>
  <c r="E39" i="277" s="1"/>
  <c r="E40" i="277" s="1"/>
  <c r="E41" i="277" s="1"/>
  <c r="E42" i="277" s="1"/>
  <c r="E43" i="277" s="1"/>
  <c r="E44" i="277" s="1"/>
  <c r="E45" i="277" s="1"/>
  <c r="E46" i="277" s="1"/>
  <c r="E47" i="277" s="1"/>
  <c r="E48" i="277" s="1"/>
  <c r="E49" i="277" s="1"/>
  <c r="E50" i="277" s="1"/>
  <c r="E51" i="277" s="1"/>
  <c r="E52" i="277" s="1"/>
  <c r="E53" i="277" s="1"/>
  <c r="E54" i="277" s="1"/>
  <c r="E55" i="277" s="1"/>
  <c r="E56" i="277" s="1"/>
  <c r="E57" i="277" s="1"/>
  <c r="E58" i="277" s="1"/>
  <c r="E59" i="277" s="1"/>
  <c r="E60" i="277" s="1"/>
  <c r="E61" i="277" s="1"/>
  <c r="E62" i="277" s="1"/>
  <c r="E63" i="277" s="1"/>
  <c r="E64" i="277" s="1"/>
  <c r="E65" i="277" s="1"/>
  <c r="E66" i="277" s="1"/>
  <c r="E67" i="277" s="1"/>
  <c r="E68" i="277" s="1"/>
  <c r="E69" i="277" s="1"/>
  <c r="E70" i="277" s="1"/>
  <c r="E71" i="277" s="1"/>
  <c r="E72" i="277" s="1"/>
  <c r="E73" i="277" s="1"/>
  <c r="E74" i="277" s="1"/>
  <c r="E75" i="277" s="1"/>
  <c r="E76" i="277" s="1"/>
  <c r="E77" i="277" s="1"/>
  <c r="E78" i="277" s="1"/>
  <c r="E79" i="277" s="1"/>
  <c r="E80" i="277" s="1"/>
  <c r="E81" i="277" s="1"/>
  <c r="E82" i="277" s="1"/>
  <c r="E83" i="277" s="1"/>
  <c r="E84" i="277" s="1"/>
  <c r="E85" i="277" s="1"/>
  <c r="E86" i="277" s="1"/>
  <c r="E87" i="277" s="1"/>
  <c r="E88" i="277" s="1"/>
  <c r="E89" i="277" s="1"/>
  <c r="E90" i="277" s="1"/>
  <c r="E91" i="277" s="1"/>
  <c r="E92" i="277" s="1"/>
  <c r="E93" i="277" s="1"/>
  <c r="E94" i="277" s="1"/>
  <c r="E95" i="277" s="1"/>
  <c r="E96" i="277" s="1"/>
  <c r="E97" i="277" s="1"/>
  <c r="E98" i="277" s="1"/>
  <c r="E99" i="277" s="1"/>
  <c r="E100" i="277" s="1"/>
  <c r="E101" i="277" s="1"/>
  <c r="E102" i="277" s="1"/>
  <c r="E103" i="277" s="1"/>
  <c r="E104" i="277" s="1"/>
  <c r="E105" i="277" s="1"/>
  <c r="E106" i="277" s="1"/>
  <c r="E107" i="277" s="1"/>
  <c r="E108" i="277" s="1"/>
  <c r="E109" i="277" s="1"/>
  <c r="E110" i="277" s="1"/>
  <c r="E111" i="277" s="1"/>
  <c r="E112" i="277" s="1"/>
  <c r="E113" i="277" s="1"/>
  <c r="E114" i="277" s="1"/>
  <c r="E115" i="277" s="1"/>
  <c r="E116" i="277" s="1"/>
  <c r="E117" i="277" s="1"/>
  <c r="E118" i="277" s="1"/>
  <c r="E119" i="277" s="1"/>
  <c r="E120" i="277" s="1"/>
  <c r="E121" i="277" s="1"/>
  <c r="E122" i="277" s="1"/>
  <c r="E123" i="277" s="1"/>
  <c r="E124" i="277" s="1"/>
  <c r="E125" i="277" s="1"/>
  <c r="E126" i="277" s="1"/>
  <c r="E127" i="277" s="1"/>
  <c r="E128" i="277" s="1"/>
  <c r="E129" i="277" s="1"/>
  <c r="E130" i="277" s="1"/>
  <c r="E131" i="277" s="1"/>
  <c r="E132" i="277" s="1"/>
  <c r="E133" i="277" s="1"/>
  <c r="E134" i="277" s="1"/>
  <c r="E135" i="277" s="1"/>
  <c r="E136" i="277" s="1"/>
  <c r="C135" i="1" l="1"/>
  <c r="C173" i="267"/>
  <c r="C156" i="1"/>
  <c r="D143" i="1" l="1"/>
  <c r="C143" i="1" l="1"/>
  <c r="D59" i="268"/>
  <c r="D133" i="265" l="1"/>
  <c r="C169" i="267"/>
  <c r="C10" i="276"/>
  <c r="C167" i="267" l="1"/>
  <c r="D128" i="265" l="1"/>
  <c r="N128" i="1" l="1"/>
  <c r="E5" i="276"/>
  <c r="E6" i="276" s="1"/>
  <c r="E7" i="276" s="1"/>
  <c r="E8" i="276" s="1"/>
  <c r="E9" i="276" s="1"/>
  <c r="E10" i="276" s="1"/>
  <c r="E11" i="276" s="1"/>
  <c r="E12" i="276" s="1"/>
  <c r="E13" i="276" s="1"/>
  <c r="E14" i="276" s="1"/>
  <c r="E15" i="276" s="1"/>
  <c r="E16" i="276" s="1"/>
  <c r="E17" i="276" s="1"/>
  <c r="E18" i="276" s="1"/>
  <c r="E19" i="276" s="1"/>
  <c r="E20" i="276" s="1"/>
  <c r="E21" i="276" s="1"/>
  <c r="E22" i="276" s="1"/>
  <c r="E23" i="276" s="1"/>
  <c r="E24" i="276" s="1"/>
  <c r="E25" i="276" s="1"/>
  <c r="E26" i="276" s="1"/>
  <c r="E27" i="276" s="1"/>
  <c r="E28" i="276" s="1"/>
  <c r="E29" i="276" s="1"/>
  <c r="E30" i="276" s="1"/>
  <c r="E31" i="276" s="1"/>
  <c r="E32" i="276" s="1"/>
  <c r="E33" i="276" s="1"/>
  <c r="E34" i="276" s="1"/>
  <c r="E35" i="276" s="1"/>
  <c r="E36" i="276" s="1"/>
  <c r="E37" i="276" s="1"/>
  <c r="E38" i="276" s="1"/>
  <c r="E39" i="276" s="1"/>
  <c r="E40" i="276" s="1"/>
  <c r="E41" i="276" s="1"/>
  <c r="E42" i="276" s="1"/>
  <c r="E43" i="276" s="1"/>
  <c r="E44" i="276" s="1"/>
  <c r="E45" i="276" s="1"/>
  <c r="E46" i="276" s="1"/>
  <c r="E47" i="276" s="1"/>
  <c r="E48" i="276" s="1"/>
  <c r="E49" i="276" s="1"/>
  <c r="E50" i="276" s="1"/>
  <c r="E51" i="276" s="1"/>
  <c r="E52" i="276" s="1"/>
  <c r="E53" i="276" s="1"/>
  <c r="E54" i="276" s="1"/>
  <c r="E55" i="276" s="1"/>
  <c r="E56" i="276" s="1"/>
  <c r="E57" i="276" s="1"/>
  <c r="E58" i="276" s="1"/>
  <c r="E59" i="276" s="1"/>
  <c r="E60" i="276" s="1"/>
  <c r="E61" i="276" s="1"/>
  <c r="E62" i="276" s="1"/>
  <c r="E63" i="276" s="1"/>
  <c r="E64" i="276" s="1"/>
  <c r="E65" i="276" s="1"/>
  <c r="E66" i="276" s="1"/>
  <c r="E67" i="276" s="1"/>
  <c r="E68" i="276" s="1"/>
  <c r="E69" i="276" s="1"/>
  <c r="E70" i="276" s="1"/>
  <c r="E71" i="276" s="1"/>
  <c r="E72" i="276" s="1"/>
  <c r="E73" i="276" s="1"/>
  <c r="E74" i="276" s="1"/>
  <c r="E75" i="276" s="1"/>
  <c r="E76" i="276" s="1"/>
  <c r="E77" i="276" s="1"/>
  <c r="E78" i="276" s="1"/>
  <c r="E79" i="276" s="1"/>
  <c r="E80" i="276" s="1"/>
  <c r="E81" i="276" s="1"/>
  <c r="E82" i="276" s="1"/>
  <c r="E83" i="276" s="1"/>
  <c r="E84" i="276" s="1"/>
  <c r="E85" i="276" s="1"/>
  <c r="E86" i="276" s="1"/>
  <c r="E87" i="276" s="1"/>
  <c r="E88" i="276" s="1"/>
  <c r="E89" i="276" s="1"/>
  <c r="E90" i="276" s="1"/>
  <c r="E91" i="276" s="1"/>
  <c r="E92" i="276" s="1"/>
  <c r="E93" i="276" s="1"/>
  <c r="E94" i="276" s="1"/>
  <c r="E95" i="276" s="1"/>
  <c r="E96" i="276" s="1"/>
  <c r="E97" i="276" s="1"/>
  <c r="E98" i="276" s="1"/>
  <c r="E99" i="276" s="1"/>
  <c r="E100" i="276" s="1"/>
  <c r="C128" i="1" s="1"/>
  <c r="D5" i="275" l="1"/>
  <c r="E4" i="275"/>
  <c r="E5" i="275" l="1"/>
  <c r="E6" i="275" s="1"/>
  <c r="E7" i="275" s="1"/>
  <c r="E8" i="275" s="1"/>
  <c r="E9" i="275" s="1"/>
  <c r="E10" i="275" s="1"/>
  <c r="E11" i="275" s="1"/>
  <c r="E12" i="275" s="1"/>
  <c r="E13" i="275" s="1"/>
  <c r="E14" i="275" s="1"/>
  <c r="E15" i="275" s="1"/>
  <c r="E16" i="275" s="1"/>
  <c r="E17" i="275" s="1"/>
  <c r="E18" i="275" s="1"/>
  <c r="E19" i="275" s="1"/>
  <c r="E20" i="275" s="1"/>
  <c r="E21" i="275" s="1"/>
  <c r="E22" i="275" s="1"/>
  <c r="E23" i="275" s="1"/>
  <c r="E24" i="275" s="1"/>
  <c r="E25" i="275" s="1"/>
  <c r="E26" i="275" s="1"/>
  <c r="E27" i="275" s="1"/>
  <c r="E28" i="275" s="1"/>
  <c r="E29" i="275" s="1"/>
  <c r="E30" i="275" s="1"/>
  <c r="E31" i="275" s="1"/>
  <c r="E32" i="275" s="1"/>
  <c r="E33" i="275" s="1"/>
  <c r="E34" i="275" s="1"/>
  <c r="E35" i="275" s="1"/>
  <c r="E36" i="275" s="1"/>
  <c r="E37" i="275" s="1"/>
  <c r="E38" i="275" s="1"/>
  <c r="E39" i="275" s="1"/>
  <c r="E40" i="275" s="1"/>
  <c r="E41" i="275" s="1"/>
  <c r="E42" i="275" s="1"/>
  <c r="E43" i="275" s="1"/>
  <c r="E44" i="275" s="1"/>
  <c r="E45" i="275" s="1"/>
  <c r="E46" i="275" s="1"/>
  <c r="E47" i="275" s="1"/>
  <c r="E48" i="275" s="1"/>
  <c r="E49" i="275" s="1"/>
  <c r="E50" i="275" s="1"/>
  <c r="E51" i="275" s="1"/>
  <c r="E52" i="275" s="1"/>
  <c r="E53" i="275" s="1"/>
  <c r="E54" i="275" s="1"/>
  <c r="E55" i="275" s="1"/>
  <c r="E56" i="275" s="1"/>
  <c r="E57" i="275" s="1"/>
  <c r="E58" i="275" s="1"/>
  <c r="E59" i="275" s="1"/>
  <c r="E60" i="275" s="1"/>
  <c r="E61" i="275" s="1"/>
  <c r="E62" i="275" s="1"/>
  <c r="E63" i="275" s="1"/>
  <c r="E64" i="275" s="1"/>
  <c r="E65" i="275" s="1"/>
  <c r="E66" i="275" s="1"/>
  <c r="E67" i="275" s="1"/>
  <c r="E68" i="275" s="1"/>
  <c r="E69" i="275" s="1"/>
  <c r="E70" i="275" s="1"/>
  <c r="E71" i="275" s="1"/>
  <c r="E72" i="275" s="1"/>
  <c r="E73" i="275" s="1"/>
  <c r="E74" i="275" s="1"/>
  <c r="E75" i="275" s="1"/>
  <c r="E76" i="275" s="1"/>
  <c r="E77" i="275" s="1"/>
  <c r="E78" i="275" s="1"/>
  <c r="E79" i="275" s="1"/>
  <c r="E80" i="275" s="1"/>
  <c r="E81" i="275" s="1"/>
  <c r="E82" i="275" s="1"/>
  <c r="E83" i="275" s="1"/>
  <c r="E84" i="275" s="1"/>
  <c r="E85" i="275" s="1"/>
  <c r="E86" i="275" s="1"/>
  <c r="E87" i="275" s="1"/>
  <c r="E88" i="275" s="1"/>
  <c r="E89" i="275" s="1"/>
  <c r="E90" i="275" s="1"/>
  <c r="E91" i="275" s="1"/>
  <c r="E92" i="275" s="1"/>
  <c r="E93" i="275" s="1"/>
  <c r="E94" i="275" s="1"/>
  <c r="E95" i="275" s="1"/>
  <c r="E96" i="275" s="1"/>
  <c r="E97" i="275" s="1"/>
  <c r="E98" i="275" s="1"/>
  <c r="E99" i="275" s="1"/>
  <c r="E100" i="275" s="1"/>
  <c r="E101" i="275" l="1"/>
  <c r="E102" i="275" s="1"/>
  <c r="E103" i="275" s="1"/>
  <c r="E104" i="275" s="1"/>
  <c r="E105" i="275" s="1"/>
  <c r="E106" i="275" s="1"/>
  <c r="E107" i="275" s="1"/>
  <c r="E108" i="275" s="1"/>
  <c r="E109" i="275" s="1"/>
  <c r="E110" i="275" s="1"/>
  <c r="E111" i="275" s="1"/>
  <c r="E112" i="275" s="1"/>
  <c r="E113" i="275" s="1"/>
  <c r="E114" i="275" s="1"/>
  <c r="E115" i="275" s="1"/>
  <c r="E116" i="275" s="1"/>
  <c r="E117" i="275" s="1"/>
  <c r="E118" i="275" s="1"/>
  <c r="E119" i="275" s="1"/>
  <c r="E120" i="275" s="1"/>
  <c r="E121" i="275" s="1"/>
  <c r="E122" i="275" s="1"/>
  <c r="E123" i="275" s="1"/>
  <c r="E124" i="275" s="1"/>
  <c r="E125" i="275" s="1"/>
  <c r="E126" i="275" s="1"/>
  <c r="E127" i="275" s="1"/>
  <c r="E128" i="275" s="1"/>
  <c r="E129" i="275" s="1"/>
  <c r="E130" i="275" s="1"/>
  <c r="E131" i="275" s="1"/>
  <c r="E132" i="275" s="1"/>
  <c r="E133" i="275" s="1"/>
  <c r="E134" i="275" s="1"/>
  <c r="E135" i="275" s="1"/>
  <c r="E136" i="275" s="1"/>
  <c r="E137" i="275" s="1"/>
  <c r="E138" i="275" s="1"/>
  <c r="E139" i="275" s="1"/>
  <c r="E140" i="275" s="1"/>
  <c r="E141" i="275" s="1"/>
  <c r="E142" i="275" s="1"/>
  <c r="E143" i="275" s="1"/>
  <c r="E144" i="275" s="1"/>
  <c r="E145" i="275" s="1"/>
  <c r="E146" i="275" s="1"/>
  <c r="E147" i="275" s="1"/>
  <c r="E148" i="275" s="1"/>
  <c r="E149" i="275" s="1"/>
  <c r="E150" i="275" s="1"/>
  <c r="E151" i="275" s="1"/>
  <c r="E152" i="275" s="1"/>
  <c r="E153" i="275" s="1"/>
  <c r="E154" i="275" s="1"/>
  <c r="E155" i="275" s="1"/>
  <c r="E156" i="275" s="1"/>
  <c r="E157" i="275" s="1"/>
  <c r="E158" i="275" s="1"/>
  <c r="E159" i="275" s="1"/>
  <c r="E160" i="275" s="1"/>
  <c r="E161" i="275" s="1"/>
  <c r="E162" i="275" s="1"/>
  <c r="E163" i="275" s="1"/>
  <c r="E164" i="275" s="1"/>
  <c r="E165" i="275" s="1"/>
  <c r="E166" i="275" s="1"/>
  <c r="E167" i="275" s="1"/>
  <c r="E168" i="275" s="1"/>
  <c r="E169" i="275" s="1"/>
  <c r="E170" i="275" s="1"/>
  <c r="E171" i="275" s="1"/>
  <c r="E172" i="275" s="1"/>
  <c r="E173" i="275" s="1"/>
  <c r="E174" i="275" s="1"/>
  <c r="E175" i="275" s="1"/>
  <c r="E176" i="275" s="1"/>
  <c r="E177" i="275" s="1"/>
  <c r="E178" i="275" s="1"/>
  <c r="E179" i="275" s="1"/>
  <c r="E180" i="275" s="1"/>
  <c r="E181" i="275" s="1"/>
  <c r="E182" i="275" s="1"/>
  <c r="E183" i="275" s="1"/>
  <c r="E184" i="275" s="1"/>
  <c r="E185" i="275" s="1"/>
  <c r="E186" i="275" s="1"/>
  <c r="E187" i="275" s="1"/>
  <c r="E188" i="275" s="1"/>
  <c r="E189" i="275" s="1"/>
  <c r="E190" i="275" s="1"/>
  <c r="E191" i="275" s="1"/>
  <c r="E192" i="275" s="1"/>
  <c r="E193" i="275" s="1"/>
  <c r="E194" i="275" s="1"/>
  <c r="E195" i="275" s="1"/>
  <c r="E196" i="275" s="1"/>
  <c r="E197" i="275" s="1"/>
  <c r="E198" i="275" s="1"/>
  <c r="E199" i="275" s="1"/>
  <c r="E200" i="275" s="1"/>
  <c r="E201" i="275" s="1"/>
  <c r="E202" i="275" s="1"/>
  <c r="E203" i="275" s="1"/>
  <c r="E204" i="275" s="1"/>
  <c r="E205" i="275" s="1"/>
  <c r="E206" i="275" s="1"/>
  <c r="E207" i="275" s="1"/>
  <c r="E208" i="275" s="1"/>
  <c r="E209" i="275" s="1"/>
  <c r="E210" i="275" s="1"/>
  <c r="C134" i="1"/>
  <c r="D49" i="268" l="1"/>
  <c r="E5" i="274" l="1"/>
  <c r="E6" i="274" s="1"/>
  <c r="E7" i="274" s="1"/>
  <c r="E8" i="274" s="1"/>
  <c r="E9" i="274" s="1"/>
  <c r="E10" i="274" s="1"/>
  <c r="E11" i="274" s="1"/>
  <c r="E12" i="274" s="1"/>
  <c r="E13" i="274" s="1"/>
  <c r="E14" i="274" s="1"/>
  <c r="E15" i="274" s="1"/>
  <c r="E16" i="274" s="1"/>
  <c r="E17" i="274" s="1"/>
  <c r="E18" i="274" s="1"/>
  <c r="E19" i="274" s="1"/>
  <c r="E20" i="274" s="1"/>
  <c r="E21" i="274" s="1"/>
  <c r="E22" i="274" s="1"/>
  <c r="E23" i="274" s="1"/>
  <c r="E24" i="274" s="1"/>
  <c r="E25" i="274" s="1"/>
  <c r="E26" i="274" s="1"/>
  <c r="E27" i="274" s="1"/>
  <c r="E28" i="274" s="1"/>
  <c r="E29" i="274" s="1"/>
  <c r="E30" i="274" s="1"/>
  <c r="E31" i="274" s="1"/>
  <c r="E32" i="274" s="1"/>
  <c r="E33" i="274" s="1"/>
  <c r="E34" i="274" s="1"/>
  <c r="E35" i="274" s="1"/>
  <c r="E36" i="274" s="1"/>
  <c r="E37" i="274" s="1"/>
  <c r="E38" i="274" s="1"/>
  <c r="E39" i="274" s="1"/>
  <c r="E40" i="274" s="1"/>
  <c r="E41" i="274" s="1"/>
  <c r="E42" i="274" s="1"/>
  <c r="E43" i="274" s="1"/>
  <c r="E44" i="274" s="1"/>
  <c r="E45" i="274" s="1"/>
  <c r="E46" i="274" s="1"/>
  <c r="E47" i="274" s="1"/>
  <c r="E48" i="274" s="1"/>
  <c r="E49" i="274" s="1"/>
  <c r="E50" i="274" s="1"/>
  <c r="E51" i="274" s="1"/>
  <c r="E52" i="274" s="1"/>
  <c r="E53" i="274" s="1"/>
  <c r="E54" i="274" s="1"/>
  <c r="E55" i="274" s="1"/>
  <c r="E56" i="274" s="1"/>
  <c r="E57" i="274" s="1"/>
  <c r="E58" i="274" s="1"/>
  <c r="E59" i="274" s="1"/>
  <c r="E60" i="274" s="1"/>
  <c r="E61" i="274" s="1"/>
  <c r="E62" i="274" s="1"/>
  <c r="E63" i="274" s="1"/>
  <c r="E64" i="274" s="1"/>
  <c r="E65" i="274" s="1"/>
  <c r="E66" i="274" s="1"/>
  <c r="E67" i="274" s="1"/>
  <c r="E68" i="274" s="1"/>
  <c r="E69" i="274" s="1"/>
  <c r="E70" i="274" s="1"/>
  <c r="E71" i="274" s="1"/>
  <c r="E72" i="274" s="1"/>
  <c r="E73" i="274" s="1"/>
  <c r="E74" i="274" s="1"/>
  <c r="E75" i="274" s="1"/>
  <c r="E76" i="274" s="1"/>
  <c r="E77" i="274" s="1"/>
  <c r="E78" i="274" s="1"/>
  <c r="E79" i="274" s="1"/>
  <c r="E80" i="274" s="1"/>
  <c r="E81" i="274" s="1"/>
  <c r="E82" i="274" s="1"/>
  <c r="E83" i="274" s="1"/>
  <c r="E84" i="274" s="1"/>
  <c r="E85" i="274" s="1"/>
  <c r="E86" i="274" s="1"/>
  <c r="E87" i="274" s="1"/>
  <c r="E88" i="274" s="1"/>
  <c r="E89" i="274" s="1"/>
  <c r="E90" i="274" s="1"/>
  <c r="E91" i="274" s="1"/>
  <c r="E92" i="274" s="1"/>
  <c r="E93" i="274" s="1"/>
  <c r="E94" i="274" s="1"/>
  <c r="E95" i="274" s="1"/>
  <c r="E96" i="274" s="1"/>
  <c r="E97" i="274" s="1"/>
  <c r="E98" i="274" s="1"/>
  <c r="E99" i="274" s="1"/>
  <c r="E100" i="274" s="1"/>
  <c r="C26" i="1" s="1"/>
  <c r="C154" i="267" l="1"/>
  <c r="D110" i="265" l="1"/>
  <c r="D109" i="265"/>
  <c r="D103" i="265" l="1"/>
  <c r="C151" i="267"/>
  <c r="D96" i="265" l="1"/>
  <c r="D91" i="265" l="1"/>
  <c r="C123" i="1" l="1"/>
  <c r="D123" i="1"/>
  <c r="C95" i="245" l="1"/>
  <c r="D8" i="273" l="1"/>
  <c r="E4" i="273" l="1"/>
  <c r="E5" i="273" s="1"/>
  <c r="E6" i="273" s="1"/>
  <c r="E7" i="273" s="1"/>
  <c r="E8" i="273" s="1"/>
  <c r="E9" i="273" s="1"/>
  <c r="E10" i="273" s="1"/>
  <c r="E11" i="273" s="1"/>
  <c r="E12" i="273" s="1"/>
  <c r="E13" i="273" s="1"/>
  <c r="E14" i="273" s="1"/>
  <c r="E15" i="273" s="1"/>
  <c r="E16" i="273" s="1"/>
  <c r="E17" i="273" s="1"/>
  <c r="E18" i="273" s="1"/>
  <c r="E19" i="273" s="1"/>
  <c r="E20" i="273" s="1"/>
  <c r="E21" i="273" s="1"/>
  <c r="E22" i="273" s="1"/>
  <c r="E23" i="273" s="1"/>
  <c r="E24" i="273" s="1"/>
  <c r="E25" i="273" s="1"/>
  <c r="E26" i="273" s="1"/>
  <c r="E27" i="273" s="1"/>
  <c r="E28" i="273" s="1"/>
  <c r="E29" i="273" s="1"/>
  <c r="E30" i="273" s="1"/>
  <c r="E31" i="273" s="1"/>
  <c r="E32" i="273" s="1"/>
  <c r="E33" i="273" s="1"/>
  <c r="E34" i="273" s="1"/>
  <c r="E35" i="273" s="1"/>
  <c r="E36" i="273" s="1"/>
  <c r="E37" i="273" s="1"/>
  <c r="E38" i="273" s="1"/>
  <c r="E39" i="273" s="1"/>
  <c r="E40" i="273" s="1"/>
  <c r="E41" i="273" s="1"/>
  <c r="E42" i="273" s="1"/>
  <c r="E43" i="273" s="1"/>
  <c r="E44" i="273" s="1"/>
  <c r="E45" i="273" s="1"/>
  <c r="E46" i="273" s="1"/>
  <c r="E47" i="273" s="1"/>
  <c r="E48" i="273" s="1"/>
  <c r="E49" i="273" s="1"/>
  <c r="E50" i="273" s="1"/>
  <c r="E51" i="273" s="1"/>
  <c r="E52" i="273" s="1"/>
  <c r="E53" i="273" s="1"/>
  <c r="E54" i="273" s="1"/>
  <c r="E55" i="273" s="1"/>
  <c r="E56" i="273" s="1"/>
  <c r="E57" i="273" s="1"/>
  <c r="E58" i="273" s="1"/>
  <c r="E59" i="273" s="1"/>
  <c r="E60" i="273" s="1"/>
  <c r="E61" i="273" s="1"/>
  <c r="E62" i="273" s="1"/>
  <c r="E63" i="273" s="1"/>
  <c r="E64" i="273" s="1"/>
  <c r="E65" i="273" s="1"/>
  <c r="E66" i="273" s="1"/>
  <c r="E67" i="273" s="1"/>
  <c r="E68" i="273" s="1"/>
  <c r="E69" i="273" s="1"/>
  <c r="E70" i="273" s="1"/>
  <c r="E71" i="273" s="1"/>
  <c r="E72" i="273" s="1"/>
  <c r="E73" i="273" s="1"/>
  <c r="E74" i="273" s="1"/>
  <c r="E75" i="273" s="1"/>
  <c r="E76" i="273" s="1"/>
  <c r="E77" i="273" s="1"/>
  <c r="E78" i="273" s="1"/>
  <c r="E79" i="273" s="1"/>
  <c r="E80" i="273" s="1"/>
  <c r="E81" i="273" s="1"/>
  <c r="E82" i="273" s="1"/>
  <c r="E83" i="273" s="1"/>
  <c r="E84" i="273" s="1"/>
  <c r="E85" i="273" s="1"/>
  <c r="E86" i="273" s="1"/>
  <c r="E87" i="273" s="1"/>
  <c r="E88" i="273" s="1"/>
  <c r="E89" i="273" s="1"/>
  <c r="E90" i="273" s="1"/>
  <c r="E91" i="273" s="1"/>
  <c r="E92" i="273" s="1"/>
  <c r="E93" i="273" s="1"/>
  <c r="E94" i="273" s="1"/>
  <c r="E95" i="273" s="1"/>
  <c r="E96" i="273" s="1"/>
  <c r="E97" i="273" s="1"/>
  <c r="E98" i="273" s="1"/>
  <c r="E99" i="273" s="1"/>
  <c r="E100" i="273" s="1"/>
  <c r="D99" i="1" s="1"/>
  <c r="D10" i="272" l="1"/>
  <c r="D9" i="272"/>
  <c r="E4" i="272"/>
  <c r="E5" i="272" s="1"/>
  <c r="E6" i="272" s="1"/>
  <c r="E7" i="272" s="1"/>
  <c r="E8" i="272" s="1"/>
  <c r="E9" i="272" s="1"/>
  <c r="D307" i="232"/>
  <c r="E10" i="272" l="1"/>
  <c r="E11" i="272" s="1"/>
  <c r="E12" i="272" s="1"/>
  <c r="E13" i="272" s="1"/>
  <c r="E14" i="272" s="1"/>
  <c r="E15" i="272" s="1"/>
  <c r="E16" i="272" s="1"/>
  <c r="E17" i="272" s="1"/>
  <c r="E18" i="272" s="1"/>
  <c r="E19" i="272" s="1"/>
  <c r="E20" i="272" s="1"/>
  <c r="E21" i="272" s="1"/>
  <c r="E22" i="272" s="1"/>
  <c r="E23" i="272" s="1"/>
  <c r="E24" i="272" s="1"/>
  <c r="E25" i="272" s="1"/>
  <c r="E26" i="272" s="1"/>
  <c r="E27" i="272" s="1"/>
  <c r="E28" i="272" s="1"/>
  <c r="E29" i="272" s="1"/>
  <c r="E30" i="272" s="1"/>
  <c r="E31" i="272" s="1"/>
  <c r="E32" i="272" s="1"/>
  <c r="E33" i="272" s="1"/>
  <c r="E34" i="272" s="1"/>
  <c r="E35" i="272" s="1"/>
  <c r="E36" i="272" s="1"/>
  <c r="E37" i="272" s="1"/>
  <c r="E38" i="272" s="1"/>
  <c r="E39" i="272" s="1"/>
  <c r="E40" i="272" s="1"/>
  <c r="E41" i="272" s="1"/>
  <c r="E42" i="272" s="1"/>
  <c r="E43" i="272" s="1"/>
  <c r="E44" i="272" s="1"/>
  <c r="E45" i="272" s="1"/>
  <c r="E46" i="272" s="1"/>
  <c r="E47" i="272" s="1"/>
  <c r="E48" i="272" s="1"/>
  <c r="E49" i="272" s="1"/>
  <c r="E50" i="272" s="1"/>
  <c r="E51" i="272" s="1"/>
  <c r="E52" i="272" s="1"/>
  <c r="E53" i="272" s="1"/>
  <c r="E54" i="272" s="1"/>
  <c r="E55" i="272" s="1"/>
  <c r="E56" i="272" s="1"/>
  <c r="E57" i="272" s="1"/>
  <c r="E58" i="272" s="1"/>
  <c r="E59" i="272" s="1"/>
  <c r="E60" i="272" s="1"/>
  <c r="E61" i="272" s="1"/>
  <c r="E62" i="272" s="1"/>
  <c r="E63" i="272" s="1"/>
  <c r="E64" i="272" s="1"/>
  <c r="E65" i="272" s="1"/>
  <c r="E66" i="272" s="1"/>
  <c r="E67" i="272" s="1"/>
  <c r="E68" i="272" s="1"/>
  <c r="E69" i="272" s="1"/>
  <c r="E70" i="272" s="1"/>
  <c r="E71" i="272" s="1"/>
  <c r="E72" i="272" s="1"/>
  <c r="E73" i="272" s="1"/>
  <c r="E74" i="272" s="1"/>
  <c r="E75" i="272" s="1"/>
  <c r="E76" i="272" s="1"/>
  <c r="E77" i="272" s="1"/>
  <c r="E78" i="272" s="1"/>
  <c r="E79" i="272" s="1"/>
  <c r="E80" i="272" s="1"/>
  <c r="E81" i="272" s="1"/>
  <c r="E82" i="272" s="1"/>
  <c r="E83" i="272" s="1"/>
  <c r="E84" i="272" s="1"/>
  <c r="E85" i="272" s="1"/>
  <c r="E86" i="272" s="1"/>
  <c r="E87" i="272" s="1"/>
  <c r="E88" i="272" s="1"/>
  <c r="E89" i="272" s="1"/>
  <c r="E90" i="272" s="1"/>
  <c r="E91" i="272" s="1"/>
  <c r="E92" i="272" s="1"/>
  <c r="E93" i="272" s="1"/>
  <c r="E94" i="272" s="1"/>
  <c r="E95" i="272" s="1"/>
  <c r="E96" i="272" s="1"/>
  <c r="E97" i="272" s="1"/>
  <c r="E98" i="272" s="1"/>
  <c r="E99" i="272" s="1"/>
  <c r="E100" i="272" s="1"/>
  <c r="C99" i="1" s="1"/>
  <c r="C59" i="175"/>
  <c r="C139" i="267"/>
  <c r="E3" i="271"/>
  <c r="E4" i="271" s="1"/>
  <c r="E5" i="271" s="1"/>
  <c r="E6" i="271" s="1"/>
  <c r="E7" i="271" s="1"/>
  <c r="E8" i="271" s="1"/>
  <c r="E9" i="271" s="1"/>
  <c r="E10" i="271" s="1"/>
  <c r="E11" i="271" s="1"/>
  <c r="E12" i="271" s="1"/>
  <c r="E13" i="271" s="1"/>
  <c r="E14" i="271" s="1"/>
  <c r="E15" i="271" s="1"/>
  <c r="E16" i="271" s="1"/>
  <c r="E17" i="271" s="1"/>
  <c r="E18" i="271" s="1"/>
  <c r="E19" i="271" s="1"/>
  <c r="E20" i="271" s="1"/>
  <c r="E21" i="271" s="1"/>
  <c r="E22" i="271" s="1"/>
  <c r="E23" i="271" s="1"/>
  <c r="E24" i="271" s="1"/>
  <c r="E25" i="271" s="1"/>
  <c r="E26" i="271" s="1"/>
  <c r="E27" i="271" s="1"/>
  <c r="E28" i="271" s="1"/>
  <c r="E29" i="271" s="1"/>
  <c r="E30" i="271" s="1"/>
  <c r="E31" i="271" s="1"/>
  <c r="E32" i="271" s="1"/>
  <c r="E33" i="271" s="1"/>
  <c r="E34" i="271" s="1"/>
  <c r="E35" i="271" s="1"/>
  <c r="E36" i="271" s="1"/>
  <c r="E37" i="271" s="1"/>
  <c r="E38" i="271" s="1"/>
  <c r="E39" i="271" s="1"/>
  <c r="E40" i="271" s="1"/>
  <c r="E41" i="271" s="1"/>
  <c r="E42" i="271" s="1"/>
  <c r="E43" i="271" s="1"/>
  <c r="E44" i="271" s="1"/>
  <c r="E45" i="271" s="1"/>
  <c r="E46" i="271" s="1"/>
  <c r="E47" i="271" s="1"/>
  <c r="E48" i="271" s="1"/>
  <c r="E49" i="271" s="1"/>
  <c r="E50" i="271" s="1"/>
  <c r="E51" i="271" s="1"/>
  <c r="E52" i="271" s="1"/>
  <c r="E53" i="271" s="1"/>
  <c r="E54" i="271" s="1"/>
  <c r="E55" i="271" s="1"/>
  <c r="E56" i="271" s="1"/>
  <c r="E57" i="271" s="1"/>
  <c r="E58" i="271" s="1"/>
  <c r="E59" i="271" s="1"/>
  <c r="E60" i="271" s="1"/>
  <c r="E61" i="271" s="1"/>
  <c r="E62" i="271" s="1"/>
  <c r="E63" i="271" s="1"/>
  <c r="E64" i="271" s="1"/>
  <c r="E65" i="271" s="1"/>
  <c r="E66" i="271" s="1"/>
  <c r="E67" i="271" s="1"/>
  <c r="E68" i="271" s="1"/>
  <c r="E69" i="271" s="1"/>
  <c r="E70" i="271" s="1"/>
  <c r="E71" i="271" s="1"/>
  <c r="E72" i="271" s="1"/>
  <c r="E73" i="271" s="1"/>
  <c r="E74" i="271" s="1"/>
  <c r="E75" i="271" s="1"/>
  <c r="E76" i="271" s="1"/>
  <c r="E77" i="271" s="1"/>
  <c r="E78" i="271" s="1"/>
  <c r="E79" i="271" s="1"/>
  <c r="E80" i="271" s="1"/>
  <c r="E81" i="271" s="1"/>
  <c r="E82" i="271" s="1"/>
  <c r="E83" i="271" s="1"/>
  <c r="E84" i="271" s="1"/>
  <c r="E85" i="271" s="1"/>
  <c r="E86" i="271" s="1"/>
  <c r="E87" i="271" s="1"/>
  <c r="E88" i="271" s="1"/>
  <c r="E89" i="271" s="1"/>
  <c r="E90" i="271" s="1"/>
  <c r="E91" i="271" s="1"/>
  <c r="E92" i="271" s="1"/>
  <c r="E93" i="271" s="1"/>
  <c r="E94" i="271" s="1"/>
  <c r="E95" i="271" s="1"/>
  <c r="E96" i="271" s="1"/>
  <c r="E97" i="271" s="1"/>
  <c r="E98" i="271" s="1"/>
  <c r="E99" i="271" s="1"/>
  <c r="E100" i="271" s="1"/>
  <c r="C142" i="1" l="1"/>
  <c r="E101" i="271"/>
  <c r="E102" i="271" s="1"/>
  <c r="E103" i="271" s="1"/>
  <c r="E104" i="271" s="1"/>
  <c r="E105" i="271" s="1"/>
  <c r="E106" i="271" s="1"/>
  <c r="E107" i="271" s="1"/>
  <c r="E108" i="271" s="1"/>
  <c r="E109" i="271" s="1"/>
  <c r="E110" i="271" s="1"/>
  <c r="E111" i="271" s="1"/>
  <c r="E112" i="271" s="1"/>
  <c r="E113" i="271" s="1"/>
  <c r="E114" i="271" s="1"/>
  <c r="E115" i="271" s="1"/>
  <c r="E116" i="271" s="1"/>
  <c r="E117" i="271" s="1"/>
  <c r="E118" i="271" s="1"/>
  <c r="E119" i="271" s="1"/>
  <c r="E120" i="271" s="1"/>
  <c r="E121" i="271" s="1"/>
  <c r="E122" i="271" s="1"/>
  <c r="E123" i="271" s="1"/>
  <c r="E124" i="271" s="1"/>
  <c r="E125" i="271" s="1"/>
  <c r="E126" i="271" s="1"/>
  <c r="E127" i="271" s="1"/>
  <c r="E128" i="271" s="1"/>
  <c r="E129" i="271" s="1"/>
  <c r="E130" i="271" s="1"/>
  <c r="D58" i="265" l="1"/>
  <c r="D305" i="232" l="1"/>
  <c r="D58" i="1" l="1"/>
  <c r="C58" i="1"/>
  <c r="D45" i="265" l="1"/>
  <c r="D72" i="245" l="1"/>
  <c r="D122" i="166"/>
  <c r="D37" i="265" l="1"/>
  <c r="D34" i="265" l="1"/>
  <c r="C100" i="1"/>
  <c r="D31" i="265" l="1"/>
  <c r="D24" i="265" l="1"/>
  <c r="D120" i="166" l="1"/>
  <c r="E5" i="270"/>
  <c r="E6" i="270" s="1"/>
  <c r="E7" i="270" s="1"/>
  <c r="E8" i="270" s="1"/>
  <c r="E9" i="270" s="1"/>
  <c r="E10" i="270" s="1"/>
  <c r="E11" i="270" s="1"/>
  <c r="E12" i="270" s="1"/>
  <c r="E13" i="270" s="1"/>
  <c r="E14" i="270" s="1"/>
  <c r="E15" i="270" s="1"/>
  <c r="E16" i="270" s="1"/>
  <c r="E17" i="270" s="1"/>
  <c r="E18" i="270" s="1"/>
  <c r="E19" i="270" s="1"/>
  <c r="E20" i="270" s="1"/>
  <c r="E21" i="270" s="1"/>
  <c r="E22" i="270" s="1"/>
  <c r="E23" i="270" s="1"/>
  <c r="E24" i="270" s="1"/>
  <c r="E25" i="270" s="1"/>
  <c r="E26" i="270" s="1"/>
  <c r="E27" i="270" s="1"/>
  <c r="E28" i="270" s="1"/>
  <c r="E29" i="270" s="1"/>
  <c r="E30" i="270" s="1"/>
  <c r="E31" i="270" s="1"/>
  <c r="E32" i="270" s="1"/>
  <c r="E33" i="270" s="1"/>
  <c r="E34" i="270" s="1"/>
  <c r="E35" i="270" s="1"/>
  <c r="E36" i="270" s="1"/>
  <c r="E37" i="270" s="1"/>
  <c r="E38" i="270" s="1"/>
  <c r="E39" i="270" s="1"/>
  <c r="E40" i="270" s="1"/>
  <c r="E41" i="270" s="1"/>
  <c r="E42" i="270" s="1"/>
  <c r="E43" i="270" s="1"/>
  <c r="E44" i="270" s="1"/>
  <c r="E45" i="270" s="1"/>
  <c r="E46" i="270" s="1"/>
  <c r="E47" i="270" s="1"/>
  <c r="E48" i="270" s="1"/>
  <c r="E49" i="270" s="1"/>
  <c r="E50" i="270" s="1"/>
  <c r="E51" i="270" s="1"/>
  <c r="E52" i="270" s="1"/>
  <c r="E53" i="270" s="1"/>
  <c r="E54" i="270" s="1"/>
  <c r="E55" i="270" s="1"/>
  <c r="E56" i="270" s="1"/>
  <c r="E57" i="270" s="1"/>
  <c r="E58" i="270" s="1"/>
  <c r="E59" i="270" s="1"/>
  <c r="E60" i="270" s="1"/>
  <c r="E61" i="270" s="1"/>
  <c r="E62" i="270" s="1"/>
  <c r="E63" i="270" s="1"/>
  <c r="E64" i="270" s="1"/>
  <c r="E65" i="270" s="1"/>
  <c r="E66" i="270" s="1"/>
  <c r="E67" i="270" s="1"/>
  <c r="E68" i="270" s="1"/>
  <c r="E69" i="270" s="1"/>
  <c r="E70" i="270" s="1"/>
  <c r="E71" i="270" s="1"/>
  <c r="E72" i="270" s="1"/>
  <c r="E73" i="270" s="1"/>
  <c r="E74" i="270" s="1"/>
  <c r="E75" i="270" s="1"/>
  <c r="E76" i="270" s="1"/>
  <c r="E77" i="270" s="1"/>
  <c r="E78" i="270" s="1"/>
  <c r="E79" i="270" s="1"/>
  <c r="E80" i="270" s="1"/>
  <c r="E81" i="270" s="1"/>
  <c r="E82" i="270" s="1"/>
  <c r="E83" i="270" s="1"/>
  <c r="E84" i="270" s="1"/>
  <c r="E85" i="270" s="1"/>
  <c r="E86" i="270" s="1"/>
  <c r="E87" i="270" s="1"/>
  <c r="E88" i="270" s="1"/>
  <c r="E89" i="270" s="1"/>
  <c r="E90" i="270" s="1"/>
  <c r="E91" i="270" s="1"/>
  <c r="E92" i="270" s="1"/>
  <c r="E93" i="270" s="1"/>
  <c r="E94" i="270" s="1"/>
  <c r="E95" i="270" s="1"/>
  <c r="E96" i="270" s="1"/>
  <c r="E97" i="270" s="1"/>
  <c r="E98" i="270" s="1"/>
  <c r="E99" i="270" s="1"/>
  <c r="E100" i="270" s="1"/>
  <c r="D39" i="1" s="1"/>
  <c r="E5" i="269"/>
  <c r="E6" i="269" s="1"/>
  <c r="E7" i="269" s="1"/>
  <c r="E8" i="269" s="1"/>
  <c r="E9" i="269" s="1"/>
  <c r="E10" i="269" s="1"/>
  <c r="E11" i="269" s="1"/>
  <c r="E12" i="269" s="1"/>
  <c r="E13" i="269" s="1"/>
  <c r="E14" i="269" s="1"/>
  <c r="E15" i="269" s="1"/>
  <c r="E16" i="269" s="1"/>
  <c r="E17" i="269" s="1"/>
  <c r="E18" i="269" s="1"/>
  <c r="E19" i="269" s="1"/>
  <c r="E20" i="269" s="1"/>
  <c r="E21" i="269" s="1"/>
  <c r="E22" i="269" s="1"/>
  <c r="E23" i="269" s="1"/>
  <c r="E24" i="269" s="1"/>
  <c r="E25" i="269" s="1"/>
  <c r="E26" i="269" s="1"/>
  <c r="E27" i="269" s="1"/>
  <c r="E28" i="269" s="1"/>
  <c r="E29" i="269" s="1"/>
  <c r="E30" i="269" s="1"/>
  <c r="E31" i="269" s="1"/>
  <c r="E32" i="269" s="1"/>
  <c r="E33" i="269" s="1"/>
  <c r="E34" i="269" s="1"/>
  <c r="E35" i="269" s="1"/>
  <c r="E36" i="269" s="1"/>
  <c r="E37" i="269" s="1"/>
  <c r="E38" i="269" s="1"/>
  <c r="E39" i="269" s="1"/>
  <c r="E40" i="269" s="1"/>
  <c r="E41" i="269" s="1"/>
  <c r="E42" i="269" s="1"/>
  <c r="E43" i="269" s="1"/>
  <c r="E44" i="269" s="1"/>
  <c r="E45" i="269" s="1"/>
  <c r="E46" i="269" s="1"/>
  <c r="E47" i="269" s="1"/>
  <c r="E48" i="269" s="1"/>
  <c r="E49" i="269" s="1"/>
  <c r="E50" i="269" s="1"/>
  <c r="E51" i="269" s="1"/>
  <c r="E52" i="269" s="1"/>
  <c r="E53" i="269" s="1"/>
  <c r="E54" i="269" s="1"/>
  <c r="E55" i="269" s="1"/>
  <c r="E56" i="269" s="1"/>
  <c r="E57" i="269" s="1"/>
  <c r="E58" i="269" s="1"/>
  <c r="E59" i="269" s="1"/>
  <c r="E60" i="269" s="1"/>
  <c r="E61" i="269" s="1"/>
  <c r="E62" i="269" s="1"/>
  <c r="E63" i="269" s="1"/>
  <c r="E64" i="269" s="1"/>
  <c r="E65" i="269" s="1"/>
  <c r="E66" i="269" s="1"/>
  <c r="E67" i="269" s="1"/>
  <c r="E68" i="269" s="1"/>
  <c r="E69" i="269" s="1"/>
  <c r="E70" i="269" s="1"/>
  <c r="E71" i="269" s="1"/>
  <c r="E72" i="269" s="1"/>
  <c r="E73" i="269" s="1"/>
  <c r="E74" i="269" s="1"/>
  <c r="E75" i="269" s="1"/>
  <c r="E76" i="269" s="1"/>
  <c r="E77" i="269" s="1"/>
  <c r="E78" i="269" s="1"/>
  <c r="E79" i="269" s="1"/>
  <c r="E80" i="269" s="1"/>
  <c r="E81" i="269" s="1"/>
  <c r="E82" i="269" s="1"/>
  <c r="E83" i="269" s="1"/>
  <c r="E84" i="269" s="1"/>
  <c r="E85" i="269" s="1"/>
  <c r="E86" i="269" s="1"/>
  <c r="E87" i="269" s="1"/>
  <c r="E88" i="269" s="1"/>
  <c r="E89" i="269" s="1"/>
  <c r="E90" i="269" s="1"/>
  <c r="E91" i="269" s="1"/>
  <c r="E92" i="269" s="1"/>
  <c r="E93" i="269" s="1"/>
  <c r="E94" i="269" s="1"/>
  <c r="E95" i="269" s="1"/>
  <c r="E96" i="269" s="1"/>
  <c r="E97" i="269" s="1"/>
  <c r="E98" i="269" s="1"/>
  <c r="E99" i="269" s="1"/>
  <c r="E100" i="269" s="1"/>
  <c r="E101" i="269" s="1"/>
  <c r="E102" i="269" s="1"/>
  <c r="E103" i="269" s="1"/>
  <c r="E104" i="269" s="1"/>
  <c r="E105" i="269" s="1"/>
  <c r="E106" i="269" s="1"/>
  <c r="E107" i="269" s="1"/>
  <c r="E108" i="269" s="1"/>
  <c r="E109" i="269" s="1"/>
  <c r="E110" i="269" s="1"/>
  <c r="E111" i="269" s="1"/>
  <c r="E112" i="269" s="1"/>
  <c r="E113" i="269" s="1"/>
  <c r="E114" i="269" s="1"/>
  <c r="E115" i="269" s="1"/>
  <c r="E116" i="269" s="1"/>
  <c r="E117" i="269" s="1"/>
  <c r="E118" i="269" s="1"/>
  <c r="E119" i="269" s="1"/>
  <c r="E120" i="269" s="1"/>
  <c r="E121" i="269" s="1"/>
  <c r="E122" i="269" s="1"/>
  <c r="E123" i="269" s="1"/>
  <c r="E124" i="269" s="1"/>
  <c r="E125" i="269" s="1"/>
  <c r="E126" i="269" s="1"/>
  <c r="E127" i="269" s="1"/>
  <c r="E128" i="269" s="1"/>
  <c r="E129" i="269" s="1"/>
  <c r="E130" i="269" s="1"/>
  <c r="E131" i="269" s="1"/>
  <c r="E132" i="269" s="1"/>
  <c r="E133" i="269" s="1"/>
  <c r="E134" i="269" s="1"/>
  <c r="E135" i="269" s="1"/>
  <c r="E136" i="269" s="1"/>
  <c r="E137" i="269" s="1"/>
  <c r="E138" i="269" s="1"/>
  <c r="E139" i="269" s="1"/>
  <c r="E140" i="269" s="1"/>
  <c r="E141" i="269" s="1"/>
  <c r="E142" i="269" s="1"/>
  <c r="E143" i="269" s="1"/>
  <c r="E144" i="269" s="1"/>
  <c r="E145" i="269" s="1"/>
  <c r="E146" i="269" s="1"/>
  <c r="E147" i="269" s="1"/>
  <c r="E148" i="269" s="1"/>
  <c r="E149" i="269" s="1"/>
  <c r="E150" i="269" s="1"/>
  <c r="E151" i="269" s="1"/>
  <c r="E152" i="269" s="1"/>
  <c r="E153" i="269" s="1"/>
  <c r="C39" i="1" l="1"/>
  <c r="D74" i="89" l="1"/>
  <c r="D19" i="265" l="1"/>
  <c r="C17" i="265"/>
  <c r="C116" i="166" l="1"/>
  <c r="D279" i="232" l="1"/>
  <c r="D278" i="232"/>
  <c r="C51" i="175"/>
  <c r="C13" i="265"/>
  <c r="E3" i="268" l="1"/>
  <c r="E4" i="268" s="1"/>
  <c r="E5" i="268" s="1"/>
  <c r="E6" i="268" s="1"/>
  <c r="E7" i="268" s="1"/>
  <c r="E8" i="268" l="1"/>
  <c r="E9" i="268" s="1"/>
  <c r="E10" i="268" s="1"/>
  <c r="E11" i="268" s="1"/>
  <c r="E12" i="268" s="1"/>
  <c r="E13" i="268" s="1"/>
  <c r="E14" i="268" s="1"/>
  <c r="E15" i="268" s="1"/>
  <c r="E16" i="268" s="1"/>
  <c r="E17" i="268" s="1"/>
  <c r="E18" i="268" s="1"/>
  <c r="E19" i="268" s="1"/>
  <c r="E20" i="268" s="1"/>
  <c r="E21" i="268" s="1"/>
  <c r="E22" i="268" s="1"/>
  <c r="E23" i="268" s="1"/>
  <c r="E24" i="268" s="1"/>
  <c r="E25" i="268" s="1"/>
  <c r="E26" i="268" s="1"/>
  <c r="E27" i="268" s="1"/>
  <c r="E28" i="268" s="1"/>
  <c r="E29" i="268" s="1"/>
  <c r="E30" i="268" s="1"/>
  <c r="E31" i="268" s="1"/>
  <c r="E32" i="268" s="1"/>
  <c r="E33" i="268" s="1"/>
  <c r="E34" i="268" s="1"/>
  <c r="E35" i="268" s="1"/>
  <c r="E36" i="268" s="1"/>
  <c r="E37" i="268" s="1"/>
  <c r="E38" i="268" s="1"/>
  <c r="E39" i="268" s="1"/>
  <c r="E40" i="268" s="1"/>
  <c r="E41" i="268" s="1"/>
  <c r="E42" i="268" s="1"/>
  <c r="E43" i="268" s="1"/>
  <c r="E44" i="268" s="1"/>
  <c r="E45" i="268" s="1"/>
  <c r="E46" i="268" s="1"/>
  <c r="E47" i="268" s="1"/>
  <c r="E48" i="268" s="1"/>
  <c r="E49" i="268" s="1"/>
  <c r="E50" i="268" s="1"/>
  <c r="E51" i="268" s="1"/>
  <c r="E52" i="268" s="1"/>
  <c r="E53" i="268" s="1"/>
  <c r="E54" i="268" s="1"/>
  <c r="E55" i="268" s="1"/>
  <c r="E56" i="268" s="1"/>
  <c r="E57" i="268" s="1"/>
  <c r="E58" i="268" s="1"/>
  <c r="E59" i="268" s="1"/>
  <c r="E60" i="268" s="1"/>
  <c r="E61" i="268" s="1"/>
  <c r="E62" i="268" s="1"/>
  <c r="E63" i="268" s="1"/>
  <c r="E64" i="268" s="1"/>
  <c r="E65" i="268" s="1"/>
  <c r="E66" i="268" s="1"/>
  <c r="E67" i="268" s="1"/>
  <c r="E68" i="268" s="1"/>
  <c r="E69" i="268" s="1"/>
  <c r="E70" i="268" s="1"/>
  <c r="E71" i="268" s="1"/>
  <c r="E72" i="268" s="1"/>
  <c r="E73" i="268" s="1"/>
  <c r="E74" i="268" s="1"/>
  <c r="E75" i="268" s="1"/>
  <c r="E76" i="268" s="1"/>
  <c r="E77" i="268" s="1"/>
  <c r="E78" i="268" s="1"/>
  <c r="E79" i="268" s="1"/>
  <c r="E80" i="268" s="1"/>
  <c r="E81" i="268" s="1"/>
  <c r="E82" i="268" s="1"/>
  <c r="E83" i="268" s="1"/>
  <c r="E84" i="268" s="1"/>
  <c r="E85" i="268" s="1"/>
  <c r="E86" i="268" s="1"/>
  <c r="E87" i="268" s="1"/>
  <c r="E88" i="268" s="1"/>
  <c r="E89" i="268" s="1"/>
  <c r="E90" i="268" s="1"/>
  <c r="E91" i="268" s="1"/>
  <c r="E92" i="268" s="1"/>
  <c r="E93" i="268" s="1"/>
  <c r="E94" i="268" s="1"/>
  <c r="E95" i="268" s="1"/>
  <c r="E96" i="268" s="1"/>
  <c r="E97" i="268" s="1"/>
  <c r="E98" i="268" s="1"/>
  <c r="E99" i="268" s="1"/>
  <c r="E100" i="268" s="1"/>
  <c r="D54" i="1" s="1"/>
  <c r="E101" i="268" l="1"/>
  <c r="E102" i="268" s="1"/>
  <c r="E103" i="268" s="1"/>
  <c r="E104" i="268" s="1"/>
  <c r="E105" i="268" s="1"/>
  <c r="E106" i="268" s="1"/>
  <c r="E107" i="268" s="1"/>
  <c r="E108" i="268" s="1"/>
  <c r="E109" i="268" s="1"/>
  <c r="E110" i="268" s="1"/>
  <c r="E111" i="268" s="1"/>
  <c r="E112" i="268" s="1"/>
  <c r="E113" i="268" s="1"/>
  <c r="E114" i="268" s="1"/>
  <c r="E115" i="268" s="1"/>
  <c r="E116" i="268" s="1"/>
  <c r="E117" i="268" s="1"/>
  <c r="E118" i="268" s="1"/>
  <c r="E119" i="268" s="1"/>
  <c r="E120" i="268" s="1"/>
  <c r="E121" i="268" s="1"/>
  <c r="E122" i="268" s="1"/>
  <c r="E123" i="268" s="1"/>
  <c r="E124" i="268" s="1"/>
  <c r="E125" i="268" s="1"/>
  <c r="E126" i="268" s="1"/>
  <c r="E127" i="268" s="1"/>
  <c r="E128" i="268" s="1"/>
  <c r="E129" i="268" s="1"/>
  <c r="E130" i="268" s="1"/>
  <c r="E131" i="268" s="1"/>
  <c r="E132" i="268" s="1"/>
  <c r="E133" i="268" s="1"/>
  <c r="E134" i="268" s="1"/>
  <c r="E135" i="268" s="1"/>
  <c r="E136" i="268" s="1"/>
  <c r="E137" i="268" s="1"/>
  <c r="E138" i="268" s="1"/>
  <c r="E139" i="268" s="1"/>
  <c r="E140" i="268" s="1"/>
  <c r="E141" i="268" s="1"/>
  <c r="E142" i="268" s="1"/>
  <c r="E143" i="268" s="1"/>
  <c r="E144" i="268" s="1"/>
  <c r="E145" i="268" s="1"/>
  <c r="E146" i="268" s="1"/>
  <c r="E147" i="268" s="1"/>
  <c r="E148" i="268" s="1"/>
  <c r="E149" i="268" s="1"/>
  <c r="E150" i="268" s="1"/>
  <c r="E151" i="268" s="1"/>
  <c r="E152" i="268" s="1"/>
  <c r="E153" i="268" s="1"/>
  <c r="E154" i="268" s="1"/>
  <c r="E155" i="268" s="1"/>
  <c r="E156" i="268" s="1"/>
  <c r="E157" i="268" s="1"/>
  <c r="E158" i="268" s="1"/>
  <c r="E159" i="268" s="1"/>
  <c r="E160" i="268" s="1"/>
  <c r="E161" i="268" s="1"/>
  <c r="E162" i="268" s="1"/>
  <c r="E163" i="268" s="1"/>
  <c r="E164" i="268" s="1"/>
  <c r="E165" i="268" s="1"/>
  <c r="E166" i="268" s="1"/>
  <c r="E167" i="268" s="1"/>
  <c r="E168" i="268" s="1"/>
  <c r="E169" i="268" s="1"/>
  <c r="E170" i="268" s="1"/>
  <c r="E171" i="268" s="1"/>
  <c r="E172" i="268" s="1"/>
  <c r="E173" i="268" s="1"/>
  <c r="E174" i="268" s="1"/>
  <c r="E175" i="268" s="1"/>
  <c r="E176" i="268" s="1"/>
  <c r="E177" i="268" s="1"/>
  <c r="E178" i="268" s="1"/>
  <c r="E179" i="268" s="1"/>
  <c r="E180" i="268" s="1"/>
  <c r="E181" i="268" s="1"/>
  <c r="E182" i="268" s="1"/>
  <c r="E183" i="268" s="1"/>
  <c r="E184" i="268" s="1"/>
  <c r="E185" i="268" s="1"/>
  <c r="E186" i="268" s="1"/>
  <c r="E187" i="268" s="1"/>
  <c r="E188" i="268" s="1"/>
  <c r="E189" i="268" s="1"/>
  <c r="E190" i="268" s="1"/>
  <c r="E191" i="268" s="1"/>
  <c r="E192" i="268" s="1"/>
  <c r="E193" i="268" s="1"/>
  <c r="E194" i="268" s="1"/>
  <c r="E195" i="268" s="1"/>
  <c r="E196" i="268" s="1"/>
  <c r="E197" i="268" s="1"/>
  <c r="E198" i="268" s="1"/>
  <c r="E199" i="268" s="1"/>
  <c r="E200" i="268" s="1"/>
  <c r="E201" i="268" s="1"/>
  <c r="E202" i="268" s="1"/>
  <c r="E203" i="268" s="1"/>
  <c r="E204" i="268" s="1"/>
  <c r="E205" i="268" s="1"/>
  <c r="E206" i="268" s="1"/>
  <c r="E207" i="268" s="1"/>
  <c r="E208" i="268" s="1"/>
  <c r="E209" i="268" s="1"/>
  <c r="E5" i="267" l="1"/>
  <c r="E6" i="267" s="1"/>
  <c r="E7" i="267" s="1"/>
  <c r="E8" i="267" s="1"/>
  <c r="E9" i="267" s="1"/>
  <c r="E10" i="267" s="1"/>
  <c r="E11" i="267" s="1"/>
  <c r="E12" i="267" s="1"/>
  <c r="E13" i="267" s="1"/>
  <c r="E14" i="267" s="1"/>
  <c r="E15" i="267" s="1"/>
  <c r="E16" i="267" s="1"/>
  <c r="E17" i="267" s="1"/>
  <c r="E18" i="267" s="1"/>
  <c r="E19" i="267" s="1"/>
  <c r="E20" i="267" s="1"/>
  <c r="E21" i="267" s="1"/>
  <c r="E22" i="267" s="1"/>
  <c r="E23" i="267" s="1"/>
  <c r="E24" i="267" s="1"/>
  <c r="E25" i="267" s="1"/>
  <c r="E26" i="267" s="1"/>
  <c r="E27" i="267" s="1"/>
  <c r="E28" i="267" s="1"/>
  <c r="E29" i="267" s="1"/>
  <c r="E30" i="267" s="1"/>
  <c r="E31" i="267" s="1"/>
  <c r="E32" i="267" s="1"/>
  <c r="E33" i="267" s="1"/>
  <c r="E34" i="267" s="1"/>
  <c r="E35" i="267" s="1"/>
  <c r="E36" i="267" s="1"/>
  <c r="E37" i="267" s="1"/>
  <c r="E38" i="267" s="1"/>
  <c r="E39" i="267" s="1"/>
  <c r="E40" i="267" s="1"/>
  <c r="E41" i="267" s="1"/>
  <c r="E42" i="267" s="1"/>
  <c r="E43" i="267" s="1"/>
  <c r="E44" i="267" s="1"/>
  <c r="E45" i="267" s="1"/>
  <c r="E46" i="267" s="1"/>
  <c r="E47" i="267" s="1"/>
  <c r="E48" i="267" s="1"/>
  <c r="E49" i="267" s="1"/>
  <c r="E50" i="267" s="1"/>
  <c r="E51" i="267" s="1"/>
  <c r="E52" i="267" s="1"/>
  <c r="E53" i="267" s="1"/>
  <c r="E54" i="267" s="1"/>
  <c r="E55" i="267" s="1"/>
  <c r="E56" i="267" s="1"/>
  <c r="E57" i="267" s="1"/>
  <c r="E58" i="267" s="1"/>
  <c r="E59" i="267" s="1"/>
  <c r="E60" i="267" s="1"/>
  <c r="E61" i="267" s="1"/>
  <c r="E62" i="267" s="1"/>
  <c r="E63" i="267" s="1"/>
  <c r="E64" i="267" s="1"/>
  <c r="E65" i="267" s="1"/>
  <c r="E66" i="267" s="1"/>
  <c r="E67" i="267" s="1"/>
  <c r="E68" i="267" s="1"/>
  <c r="E69" i="267" s="1"/>
  <c r="E70" i="267" s="1"/>
  <c r="E71" i="267" s="1"/>
  <c r="E72" i="267" s="1"/>
  <c r="E73" i="267" s="1"/>
  <c r="E74" i="267" s="1"/>
  <c r="E75" i="267" s="1"/>
  <c r="E76" i="267" s="1"/>
  <c r="E77" i="267" s="1"/>
  <c r="E78" i="267" s="1"/>
  <c r="E79" i="267" s="1"/>
  <c r="E80" i="267" s="1"/>
  <c r="E81" i="267" s="1"/>
  <c r="E82" i="267" s="1"/>
  <c r="E83" i="267" s="1"/>
  <c r="E84" i="267" s="1"/>
  <c r="E85" i="267" s="1"/>
  <c r="E86" i="267" s="1"/>
  <c r="E87" i="267" s="1"/>
  <c r="E88" i="267" s="1"/>
  <c r="E89" i="267" s="1"/>
  <c r="E90" i="267" s="1"/>
  <c r="E91" i="267" s="1"/>
  <c r="E92" i="267" s="1"/>
  <c r="E93" i="267" s="1"/>
  <c r="E94" i="267" s="1"/>
  <c r="E95" i="267" s="1"/>
  <c r="E96" i="267" s="1"/>
  <c r="E97" i="267" s="1"/>
  <c r="E98" i="267" s="1"/>
  <c r="E99" i="267" s="1"/>
  <c r="E100" i="267" s="1"/>
  <c r="E101" i="267" s="1"/>
  <c r="E102" i="267" s="1"/>
  <c r="E103" i="267" s="1"/>
  <c r="E104" i="267" s="1"/>
  <c r="E105" i="267" s="1"/>
  <c r="E106" i="267" s="1"/>
  <c r="E107" i="267" s="1"/>
  <c r="E108" i="267" s="1"/>
  <c r="E109" i="267" s="1"/>
  <c r="E110" i="267" s="1"/>
  <c r="E111" i="267" s="1"/>
  <c r="E112" i="267" s="1"/>
  <c r="E113" i="267" s="1"/>
  <c r="E114" i="267" s="1"/>
  <c r="E115" i="267" s="1"/>
  <c r="D88" i="267"/>
  <c r="C96" i="267"/>
  <c r="D107" i="267"/>
  <c r="F115" i="267" l="1"/>
  <c r="E116" i="267"/>
  <c r="E117" i="267" s="1"/>
  <c r="E118" i="267" s="1"/>
  <c r="E119" i="267" s="1"/>
  <c r="E120" i="267" s="1"/>
  <c r="E121" i="267" s="1"/>
  <c r="E122" i="267" s="1"/>
  <c r="E123" i="267" s="1"/>
  <c r="E124" i="267" s="1"/>
  <c r="E125" i="267" s="1"/>
  <c r="E126" i="267" s="1"/>
  <c r="E127" i="267" s="1"/>
  <c r="E128" i="267" s="1"/>
  <c r="E129" i="267" s="1"/>
  <c r="E130" i="267" s="1"/>
  <c r="E131" i="267" s="1"/>
  <c r="E132" i="267" s="1"/>
  <c r="E133" i="267" s="1"/>
  <c r="E134" i="267" s="1"/>
  <c r="E135" i="267" s="1"/>
  <c r="E136" i="267" s="1"/>
  <c r="E137" i="267" s="1"/>
  <c r="E138" i="267" s="1"/>
  <c r="E139" i="267" s="1"/>
  <c r="E140" i="267" s="1"/>
  <c r="E141" i="267" s="1"/>
  <c r="E142" i="267" s="1"/>
  <c r="E143" i="267" s="1"/>
  <c r="E144" i="267" s="1"/>
  <c r="E145" i="267" s="1"/>
  <c r="E146" i="267" s="1"/>
  <c r="E147" i="267" s="1"/>
  <c r="E148" i="267" s="1"/>
  <c r="E149" i="267" s="1"/>
  <c r="E150" i="267" s="1"/>
  <c r="E151" i="267" s="1"/>
  <c r="E152" i="267" s="1"/>
  <c r="E153" i="267" s="1"/>
  <c r="E154" i="267" s="1"/>
  <c r="E155" i="267" s="1"/>
  <c r="E156" i="267" s="1"/>
  <c r="E157" i="267" s="1"/>
  <c r="E158" i="267" s="1"/>
  <c r="E159" i="267" s="1"/>
  <c r="E160" i="267" s="1"/>
  <c r="E161" i="267" s="1"/>
  <c r="E162" i="267" s="1"/>
  <c r="E163" i="267" s="1"/>
  <c r="E164" i="267" s="1"/>
  <c r="E165" i="267" s="1"/>
  <c r="E166" i="267" s="1"/>
  <c r="E3" i="266"/>
  <c r="E4" i="266" s="1"/>
  <c r="E5" i="266" s="1"/>
  <c r="E6" i="266" s="1"/>
  <c r="E7" i="266" s="1"/>
  <c r="E8" i="266" s="1"/>
  <c r="E9" i="266" s="1"/>
  <c r="E10" i="266" s="1"/>
  <c r="E11" i="266" s="1"/>
  <c r="E12" i="266" s="1"/>
  <c r="E13" i="266" s="1"/>
  <c r="E14" i="266" s="1"/>
  <c r="E15" i="266" s="1"/>
  <c r="E16" i="266" s="1"/>
  <c r="E17" i="266" s="1"/>
  <c r="E18" i="266" s="1"/>
  <c r="E19" i="266" s="1"/>
  <c r="E20" i="266" s="1"/>
  <c r="E21" i="266" s="1"/>
  <c r="E22" i="266" s="1"/>
  <c r="E23" i="266" s="1"/>
  <c r="E24" i="266" s="1"/>
  <c r="E25" i="266" s="1"/>
  <c r="E26" i="266" s="1"/>
  <c r="E27" i="266" s="1"/>
  <c r="E28" i="266" s="1"/>
  <c r="E29" i="266" s="1"/>
  <c r="E30" i="266" s="1"/>
  <c r="E31" i="266" s="1"/>
  <c r="E32" i="266" s="1"/>
  <c r="E33" i="266" s="1"/>
  <c r="E34" i="266" s="1"/>
  <c r="E35" i="266" s="1"/>
  <c r="E36" i="266" s="1"/>
  <c r="E37" i="266" s="1"/>
  <c r="E38" i="266" s="1"/>
  <c r="E39" i="266" s="1"/>
  <c r="E40" i="266" s="1"/>
  <c r="E41" i="266" s="1"/>
  <c r="E42" i="266" s="1"/>
  <c r="E43" i="266" s="1"/>
  <c r="E44" i="266" s="1"/>
  <c r="E45" i="266" s="1"/>
  <c r="E46" i="266" s="1"/>
  <c r="E47" i="266" s="1"/>
  <c r="E48" i="266" s="1"/>
  <c r="E49" i="266" s="1"/>
  <c r="E50" i="266" s="1"/>
  <c r="E51" i="266" s="1"/>
  <c r="E52" i="266" s="1"/>
  <c r="E53" i="266" s="1"/>
  <c r="E54" i="266" s="1"/>
  <c r="E55" i="266" s="1"/>
  <c r="E56" i="266" s="1"/>
  <c r="E57" i="266" s="1"/>
  <c r="E58" i="266" s="1"/>
  <c r="E59" i="266" s="1"/>
  <c r="E60" i="266" s="1"/>
  <c r="E61" i="266" s="1"/>
  <c r="E62" i="266" s="1"/>
  <c r="E63" i="266" s="1"/>
  <c r="E64" i="266" s="1"/>
  <c r="E65" i="266" s="1"/>
  <c r="E66" i="266" s="1"/>
  <c r="E67" i="266" s="1"/>
  <c r="E68" i="266" s="1"/>
  <c r="E69" i="266" s="1"/>
  <c r="E70" i="266" s="1"/>
  <c r="E71" i="266" s="1"/>
  <c r="E72" i="266" s="1"/>
  <c r="E73" i="266" s="1"/>
  <c r="E74" i="266" s="1"/>
  <c r="E75" i="266" s="1"/>
  <c r="E76" i="266" s="1"/>
  <c r="E77" i="266" s="1"/>
  <c r="E78" i="266" s="1"/>
  <c r="E79" i="266" s="1"/>
  <c r="E80" i="266" s="1"/>
  <c r="E81" i="266" s="1"/>
  <c r="E82" i="266" s="1"/>
  <c r="E83" i="266" s="1"/>
  <c r="E84" i="266" s="1"/>
  <c r="E85" i="266" s="1"/>
  <c r="E86" i="266" s="1"/>
  <c r="E87" i="266" s="1"/>
  <c r="E88" i="266" s="1"/>
  <c r="E89" i="266" s="1"/>
  <c r="E90" i="266" s="1"/>
  <c r="E91" i="266" s="1"/>
  <c r="E92" i="266" s="1"/>
  <c r="E93" i="266" s="1"/>
  <c r="E94" i="266" s="1"/>
  <c r="E95" i="266" s="1"/>
  <c r="E96" i="266" s="1"/>
  <c r="E97" i="266" s="1"/>
  <c r="E98" i="266" s="1"/>
  <c r="E99" i="266" s="1"/>
  <c r="E100" i="266" s="1"/>
  <c r="C56" i="1" s="1"/>
  <c r="E167" i="267" l="1"/>
  <c r="E168" i="267" s="1"/>
  <c r="E169" i="267" s="1"/>
  <c r="E170" i="267" s="1"/>
  <c r="E171" i="267" s="1"/>
  <c r="E172" i="267" s="1"/>
  <c r="E173" i="267" s="1"/>
  <c r="E174" i="267" s="1"/>
  <c r="E175" i="267" s="1"/>
  <c r="E176" i="267" s="1"/>
  <c r="E177" i="267" s="1"/>
  <c r="E178" i="267" s="1"/>
  <c r="E179" i="267" s="1"/>
  <c r="E180" i="267" s="1"/>
  <c r="E181" i="267" s="1"/>
  <c r="E182" i="267" s="1"/>
  <c r="E183" i="267" s="1"/>
  <c r="E184" i="267" s="1"/>
  <c r="E185" i="267" s="1"/>
  <c r="E186" i="267" s="1"/>
  <c r="E187" i="267" s="1"/>
  <c r="E188" i="267" s="1"/>
  <c r="E189" i="267" s="1"/>
  <c r="E190" i="267" s="1"/>
  <c r="E191" i="267" s="1"/>
  <c r="E192" i="267" s="1"/>
  <c r="E193" i="267" s="1"/>
  <c r="E194" i="267" s="1"/>
  <c r="E195" i="267" s="1"/>
  <c r="E196" i="267" s="1"/>
  <c r="E197" i="267" s="1"/>
  <c r="E198" i="267" s="1"/>
  <c r="E199" i="267" s="1"/>
  <c r="E200" i="267" s="1"/>
  <c r="E201" i="267" s="1"/>
  <c r="E202" i="267" s="1"/>
  <c r="E203" i="267" s="1"/>
  <c r="E204" i="267" s="1"/>
  <c r="E205" i="267" s="1"/>
  <c r="E206" i="267" s="1"/>
  <c r="E207" i="267" s="1"/>
  <c r="E208" i="267" s="1"/>
  <c r="E209" i="267" s="1"/>
  <c r="E210" i="267" s="1"/>
  <c r="E211" i="267" s="1"/>
  <c r="E212" i="267" s="1"/>
  <c r="E213" i="267" s="1"/>
  <c r="E214" i="267" s="1"/>
  <c r="E215" i="267" s="1"/>
  <c r="E216" i="267" s="1"/>
  <c r="E217" i="267" s="1"/>
  <c r="E218" i="267" s="1"/>
  <c r="E219" i="267" s="1"/>
  <c r="E220" i="267" s="1"/>
  <c r="E221" i="267" s="1"/>
  <c r="E222" i="267" s="1"/>
  <c r="E223" i="267" s="1"/>
  <c r="E224" i="267" s="1"/>
  <c r="E225" i="267" s="1"/>
  <c r="E226" i="267" s="1"/>
  <c r="E227" i="267" s="1"/>
  <c r="E228" i="267" s="1"/>
  <c r="E229" i="267" s="1"/>
  <c r="E230" i="267" s="1"/>
  <c r="E231" i="267" s="1"/>
  <c r="E232" i="267" s="1"/>
  <c r="E233" i="267" s="1"/>
  <c r="E234" i="267" s="1"/>
  <c r="E235" i="267" s="1"/>
  <c r="E236" i="267" s="1"/>
  <c r="E237" i="267" s="1"/>
  <c r="C38" i="1" s="1"/>
  <c r="D262" i="232"/>
  <c r="D8" i="265"/>
  <c r="E3" i="265"/>
  <c r="E4" i="265" s="1"/>
  <c r="E5" i="265" s="1"/>
  <c r="E6" i="265" s="1"/>
  <c r="E7" i="265" s="1"/>
  <c r="E8" i="265" l="1"/>
  <c r="E9" i="265" s="1"/>
  <c r="E10" i="265" s="1"/>
  <c r="E11" i="265" s="1"/>
  <c r="E12" i="265" s="1"/>
  <c r="E13" i="265" s="1"/>
  <c r="E14" i="265" s="1"/>
  <c r="E15" i="265" s="1"/>
  <c r="E16" i="265" s="1"/>
  <c r="E17" i="265" s="1"/>
  <c r="E18" i="265" s="1"/>
  <c r="E19" i="265" s="1"/>
  <c r="E20" i="265" s="1"/>
  <c r="E21" i="265" s="1"/>
  <c r="E22" i="265" s="1"/>
  <c r="E23" i="265" s="1"/>
  <c r="E24" i="265" s="1"/>
  <c r="E25" i="265" s="1"/>
  <c r="E26" i="265" s="1"/>
  <c r="E27" i="265" s="1"/>
  <c r="E28" i="265" s="1"/>
  <c r="E29" i="265" s="1"/>
  <c r="E30" i="265" s="1"/>
  <c r="E31" i="265" s="1"/>
  <c r="E32" i="265" s="1"/>
  <c r="E33" i="265" s="1"/>
  <c r="E34" i="265" s="1"/>
  <c r="E35" i="265" s="1"/>
  <c r="E36" i="265" s="1"/>
  <c r="E37" i="265" s="1"/>
  <c r="E38" i="265" s="1"/>
  <c r="E39" i="265" s="1"/>
  <c r="E40" i="265" s="1"/>
  <c r="E41" i="265" s="1"/>
  <c r="E42" i="265" s="1"/>
  <c r="E43" i="265" s="1"/>
  <c r="E44" i="265" s="1"/>
  <c r="E45" i="265" s="1"/>
  <c r="E46" i="265" s="1"/>
  <c r="E47" i="265" s="1"/>
  <c r="E48" i="265" s="1"/>
  <c r="E49" i="265" s="1"/>
  <c r="E50" i="265" l="1"/>
  <c r="E51" i="265" s="1"/>
  <c r="E52" i="265" s="1"/>
  <c r="E53" i="265" s="1"/>
  <c r="E54" i="265" s="1"/>
  <c r="E55" i="265" s="1"/>
  <c r="E56" i="265" s="1"/>
  <c r="E57" i="265" s="1"/>
  <c r="E58" i="265" s="1"/>
  <c r="E59" i="265" s="1"/>
  <c r="E60" i="265" s="1"/>
  <c r="E61" i="265" s="1"/>
  <c r="E62" i="265" s="1"/>
  <c r="E63" i="265" s="1"/>
  <c r="E64" i="265" s="1"/>
  <c r="E65" i="265" s="1"/>
  <c r="E66" i="265" s="1"/>
  <c r="E67" i="265" s="1"/>
  <c r="E68" i="265" s="1"/>
  <c r="E69" i="265" s="1"/>
  <c r="E70" i="265" s="1"/>
  <c r="E71" i="265" s="1"/>
  <c r="E72" i="265" s="1"/>
  <c r="E73" i="265" s="1"/>
  <c r="E74" i="265" s="1"/>
  <c r="E75" i="265" s="1"/>
  <c r="E76" i="265" s="1"/>
  <c r="E77" i="265" s="1"/>
  <c r="E78" i="265" s="1"/>
  <c r="E79" i="265" s="1"/>
  <c r="E80" i="265" s="1"/>
  <c r="E81" i="265" s="1"/>
  <c r="E82" i="265" s="1"/>
  <c r="E83" i="265" s="1"/>
  <c r="E84" i="265" s="1"/>
  <c r="E85" i="265" s="1"/>
  <c r="E86" i="265" s="1"/>
  <c r="E87" i="265" s="1"/>
  <c r="E88" i="265" s="1"/>
  <c r="E89" i="265" s="1"/>
  <c r="E90" i="265" s="1"/>
  <c r="E91" i="265" s="1"/>
  <c r="E92" i="265" s="1"/>
  <c r="E93" i="265" s="1"/>
  <c r="E94" i="265" s="1"/>
  <c r="E95" i="265" s="1"/>
  <c r="E96" i="265" s="1"/>
  <c r="E97" i="265" s="1"/>
  <c r="E98" i="265" s="1"/>
  <c r="E99" i="265" s="1"/>
  <c r="E100" i="265" s="1"/>
  <c r="E101" i="265" l="1"/>
  <c r="E102" i="265" s="1"/>
  <c r="E103" i="265" s="1"/>
  <c r="E104" i="265" s="1"/>
  <c r="E105" i="265" s="1"/>
  <c r="E106" i="265" s="1"/>
  <c r="E107" i="265" s="1"/>
  <c r="E108" i="265" s="1"/>
  <c r="E109" i="265" s="1"/>
  <c r="E110" i="265" s="1"/>
  <c r="E111" i="265" s="1"/>
  <c r="E112" i="265" s="1"/>
  <c r="E113" i="265" l="1"/>
  <c r="E114" i="265" s="1"/>
  <c r="E115" i="265" s="1"/>
  <c r="E116" i="265" s="1"/>
  <c r="E117" i="265" s="1"/>
  <c r="E118" i="265" s="1"/>
  <c r="E119" i="265" s="1"/>
  <c r="E120" i="265" s="1"/>
  <c r="E121" i="265" s="1"/>
  <c r="E122" i="265" s="1"/>
  <c r="E123" i="265" s="1"/>
  <c r="E124" i="265" s="1"/>
  <c r="E125" i="265" s="1"/>
  <c r="E126" i="265" s="1"/>
  <c r="E127" i="265" s="1"/>
  <c r="E128" i="265" s="1"/>
  <c r="E129" i="265" s="1"/>
  <c r="E130" i="265" s="1"/>
  <c r="E131" i="265" s="1"/>
  <c r="E132" i="265" s="1"/>
  <c r="E133" i="265" s="1"/>
  <c r="E134" i="265" s="1"/>
  <c r="E135" i="265" s="1"/>
  <c r="E136" i="265" s="1"/>
  <c r="E137" i="265" s="1"/>
  <c r="E138" i="265" s="1"/>
  <c r="E139" i="265" s="1"/>
  <c r="E140" i="265" s="1"/>
  <c r="E141" i="265" s="1"/>
  <c r="E142" i="265" s="1"/>
  <c r="E143" i="265" s="1"/>
  <c r="E144" i="265" s="1"/>
  <c r="E145" i="265" s="1"/>
  <c r="E146" i="265" s="1"/>
  <c r="E147" i="265" s="1"/>
  <c r="E148" i="265" s="1"/>
  <c r="E149" i="265" s="1"/>
  <c r="E150" i="265" s="1"/>
  <c r="E151" i="265" s="1"/>
  <c r="E152" i="265" s="1"/>
  <c r="E153" i="265" s="1"/>
  <c r="E154" i="265" s="1"/>
  <c r="E155" i="265" s="1"/>
  <c r="E156" i="265" s="1"/>
  <c r="E157" i="265" s="1"/>
  <c r="E158" i="265" s="1"/>
  <c r="E159" i="265" s="1"/>
  <c r="E160" i="265" s="1"/>
  <c r="E161" i="265" s="1"/>
  <c r="E162" i="265" s="1"/>
  <c r="E163" i="265" s="1"/>
  <c r="E164" i="265" s="1"/>
  <c r="E165" i="265" s="1"/>
  <c r="E166" i="265" s="1"/>
  <c r="E167" i="265" s="1"/>
  <c r="E168" i="265" s="1"/>
  <c r="E169" i="265" s="1"/>
  <c r="E170" i="265" s="1"/>
  <c r="E171" i="265" s="1"/>
  <c r="E172" i="265" s="1"/>
  <c r="E173" i="265" s="1"/>
  <c r="E174" i="265" s="1"/>
  <c r="E175" i="265" s="1"/>
  <c r="E176" i="265" s="1"/>
  <c r="E177" i="265" s="1"/>
  <c r="E178" i="265" s="1"/>
  <c r="E179" i="265" s="1"/>
  <c r="E180" i="265" s="1"/>
  <c r="E181" i="265" s="1"/>
  <c r="E182" i="265" s="1"/>
  <c r="E183" i="265" s="1"/>
  <c r="E184" i="265" s="1"/>
  <c r="E185" i="265" s="1"/>
  <c r="E186" i="265" s="1"/>
  <c r="E187" i="265" s="1"/>
  <c r="E188" i="265" s="1"/>
  <c r="E189" i="265" s="1"/>
  <c r="E190" i="265" s="1"/>
  <c r="E191" i="265" s="1"/>
  <c r="E192" i="265" s="1"/>
  <c r="E193" i="265" s="1"/>
  <c r="E194" i="265" s="1"/>
  <c r="E195" i="265" s="1"/>
  <c r="E196" i="265" s="1"/>
  <c r="E197" i="265" s="1"/>
  <c r="E198" i="265" s="1"/>
  <c r="E199" i="265" s="1"/>
  <c r="E200" i="265" s="1"/>
  <c r="E201" i="265" s="1"/>
  <c r="E202" i="265" s="1"/>
  <c r="E203" i="265" s="1"/>
  <c r="E204" i="265" s="1"/>
  <c r="E205" i="265" s="1"/>
  <c r="E206" i="265" s="1"/>
  <c r="E207" i="265" s="1"/>
  <c r="E208" i="265" s="1"/>
  <c r="E209" i="265" s="1"/>
  <c r="C54" i="1" s="1"/>
  <c r="D259" i="232"/>
  <c r="C258" i="232"/>
  <c r="C110" i="166"/>
  <c r="C44" i="175"/>
  <c r="C146" i="1"/>
  <c r="D289" i="216" l="1"/>
  <c r="D139" i="249" l="1"/>
  <c r="F46" i="259"/>
  <c r="C47" i="259"/>
  <c r="C61" i="245"/>
  <c r="D281" i="253" l="1"/>
  <c r="D282" i="253"/>
  <c r="C279" i="253" l="1"/>
  <c r="D252" i="232" l="1"/>
  <c r="C99" i="166"/>
  <c r="D241" i="232" l="1"/>
  <c r="D238" i="232" l="1"/>
  <c r="D229" i="232" l="1"/>
  <c r="D6" i="235" l="1"/>
  <c r="D199" i="232" l="1"/>
  <c r="D193" i="232" l="1"/>
  <c r="D67" i="172" l="1"/>
  <c r="D187" i="232"/>
  <c r="D185" i="232" l="1"/>
  <c r="D118" i="249" l="1"/>
  <c r="C238" i="253"/>
  <c r="C139" i="1" l="1"/>
  <c r="D263" i="216" l="1"/>
  <c r="D237" i="253"/>
  <c r="D138" i="1" l="1"/>
  <c r="C80" i="166" l="1"/>
  <c r="C233" i="253" l="1"/>
  <c r="C78" i="166" l="1"/>
  <c r="C19" i="258" l="1"/>
  <c r="C74" i="166"/>
  <c r="G81" i="246" l="1"/>
  <c r="I81" i="246" s="1"/>
  <c r="J81" i="246" s="1"/>
  <c r="C37" i="245" l="1"/>
  <c r="D291" i="205" l="1"/>
  <c r="D69" i="166"/>
  <c r="G34" i="245" l="1"/>
  <c r="D67" i="166" l="1"/>
  <c r="E4" i="264" l="1"/>
  <c r="E5" i="264" s="1"/>
  <c r="E6" i="264" s="1"/>
  <c r="E7" i="264" s="1"/>
  <c r="E8" i="264" s="1"/>
  <c r="E9" i="264" s="1"/>
  <c r="E10" i="264" s="1"/>
  <c r="E11" i="264" s="1"/>
  <c r="E12" i="264" s="1"/>
  <c r="E13" i="264" s="1"/>
  <c r="E14" i="264" s="1"/>
  <c r="E15" i="264" s="1"/>
  <c r="E16" i="264" s="1"/>
  <c r="E17" i="264" s="1"/>
  <c r="E18" i="264" s="1"/>
  <c r="E19" i="264" s="1"/>
  <c r="E20" i="264" s="1"/>
  <c r="E21" i="264" s="1"/>
  <c r="E22" i="264" s="1"/>
  <c r="E23" i="264" s="1"/>
  <c r="E24" i="264" s="1"/>
  <c r="E25" i="264" s="1"/>
  <c r="E26" i="264" s="1"/>
  <c r="E27" i="264" s="1"/>
  <c r="E28" i="264" s="1"/>
  <c r="E29" i="264" l="1"/>
  <c r="E30" i="264" s="1"/>
  <c r="E31" i="264" s="1"/>
  <c r="E32" i="264" s="1"/>
  <c r="E33" i="264" s="1"/>
  <c r="E34" i="264" s="1"/>
  <c r="E35" i="264" s="1"/>
  <c r="E36" i="264" s="1"/>
  <c r="E37" i="264" s="1"/>
  <c r="E38" i="264" s="1"/>
  <c r="E39" i="264" s="1"/>
  <c r="E40" i="264" s="1"/>
  <c r="E41" i="264" s="1"/>
  <c r="E42" i="264" s="1"/>
  <c r="E43" i="264" s="1"/>
  <c r="E44" i="264" s="1"/>
  <c r="E45" i="264" s="1"/>
  <c r="E46" i="264" s="1"/>
  <c r="E47" i="264" s="1"/>
  <c r="E48" i="264" s="1"/>
  <c r="E49" i="264" s="1"/>
  <c r="E50" i="264" s="1"/>
  <c r="E51" i="264" s="1"/>
  <c r="E52" i="264" s="1"/>
  <c r="E53" i="264" s="1"/>
  <c r="E54" i="264" s="1"/>
  <c r="E55" i="264" s="1"/>
  <c r="E56" i="264" s="1"/>
  <c r="E57" i="264" s="1"/>
  <c r="E58" i="264" s="1"/>
  <c r="E59" i="264" s="1"/>
  <c r="E60" i="264" s="1"/>
  <c r="E61" i="264" s="1"/>
  <c r="E62" i="264" s="1"/>
  <c r="E63" i="264" s="1"/>
  <c r="E64" i="264" s="1"/>
  <c r="E65" i="264" s="1"/>
  <c r="E66" i="264" s="1"/>
  <c r="E67" i="264" s="1"/>
  <c r="E68" i="264" s="1"/>
  <c r="E69" i="264" s="1"/>
  <c r="E70" i="264" s="1"/>
  <c r="E71" i="264" s="1"/>
  <c r="E72" i="264" s="1"/>
  <c r="E73" i="264" s="1"/>
  <c r="E74" i="264" s="1"/>
  <c r="E75" i="264" s="1"/>
  <c r="E76" i="264" s="1"/>
  <c r="E77" i="264" s="1"/>
  <c r="E78" i="264" s="1"/>
  <c r="E79" i="264" s="1"/>
  <c r="E80" i="264" s="1"/>
  <c r="E81" i="264" s="1"/>
  <c r="E82" i="264" s="1"/>
  <c r="E83" i="264" s="1"/>
  <c r="E84" i="264" s="1"/>
  <c r="E85" i="264" s="1"/>
  <c r="E86" i="264" s="1"/>
  <c r="E87" i="264" s="1"/>
  <c r="E88" i="264" s="1"/>
  <c r="E89" i="264" s="1"/>
  <c r="E90" i="264" s="1"/>
  <c r="E91" i="264" s="1"/>
  <c r="E92" i="264" s="1"/>
  <c r="E93" i="264" s="1"/>
  <c r="E94" i="264" s="1"/>
  <c r="E95" i="264" s="1"/>
  <c r="E96" i="264" s="1"/>
  <c r="E97" i="264" s="1"/>
  <c r="E98" i="264" s="1"/>
  <c r="E99" i="264" s="1"/>
  <c r="E100" i="264" s="1"/>
  <c r="G28" i="264"/>
  <c r="G165" i="263"/>
  <c r="G134" i="263"/>
  <c r="G36" i="263"/>
  <c r="E5" i="263"/>
  <c r="E6" i="263" s="1"/>
  <c r="E7" i="263" l="1"/>
  <c r="E8" i="263" s="1"/>
  <c r="E9" i="263" s="1"/>
  <c r="E10" i="263" s="1"/>
  <c r="E11" i="263" s="1"/>
  <c r="E12" i="263" s="1"/>
  <c r="E13" i="263" s="1"/>
  <c r="E14" i="263" s="1"/>
  <c r="E15" i="263" s="1"/>
  <c r="E16" i="263" s="1"/>
  <c r="E17" i="263" s="1"/>
  <c r="E18" i="263" s="1"/>
  <c r="E19" i="263" s="1"/>
  <c r="E20" i="263" s="1"/>
  <c r="E21" i="263" s="1"/>
  <c r="E22" i="263" s="1"/>
  <c r="E23" i="263" s="1"/>
  <c r="E24" i="263" s="1"/>
  <c r="E25" i="263" s="1"/>
  <c r="E26" i="263" s="1"/>
  <c r="E27" i="263" s="1"/>
  <c r="E28" i="263" s="1"/>
  <c r="E29" i="263" s="1"/>
  <c r="E30" i="263" s="1"/>
  <c r="E31" i="263" s="1"/>
  <c r="E32" i="263" s="1"/>
  <c r="E33" i="263" s="1"/>
  <c r="E34" i="263" s="1"/>
  <c r="E35" i="263" s="1"/>
  <c r="E36" i="263" s="1"/>
  <c r="E37" i="263" s="1"/>
  <c r="E38" i="263" s="1"/>
  <c r="E39" i="263" s="1"/>
  <c r="E40" i="263" s="1"/>
  <c r="E41" i="263" s="1"/>
  <c r="E42" i="263" s="1"/>
  <c r="E43" i="263" s="1"/>
  <c r="E44" i="263" s="1"/>
  <c r="E45" i="263" s="1"/>
  <c r="E46" i="263" s="1"/>
  <c r="E47" i="263" s="1"/>
  <c r="E48" i="263" s="1"/>
  <c r="E49" i="263" s="1"/>
  <c r="E50" i="263" s="1"/>
  <c r="E51" i="263" s="1"/>
  <c r="E52" i="263" s="1"/>
  <c r="E53" i="263" s="1"/>
  <c r="E54" i="263" s="1"/>
  <c r="E55" i="263" s="1"/>
  <c r="E56" i="263" s="1"/>
  <c r="E57" i="263" s="1"/>
  <c r="E58" i="263" s="1"/>
  <c r="E59" i="263" s="1"/>
  <c r="E60" i="263" s="1"/>
  <c r="E61" i="263" s="1"/>
  <c r="E62" i="263" s="1"/>
  <c r="E63" i="263" s="1"/>
  <c r="E64" i="263" s="1"/>
  <c r="E65" i="263" s="1"/>
  <c r="E66" i="263" s="1"/>
  <c r="E67" i="263" s="1"/>
  <c r="E68" i="263" s="1"/>
  <c r="E69" i="263" s="1"/>
  <c r="E70" i="263" s="1"/>
  <c r="E71" i="263" s="1"/>
  <c r="E72" i="263" s="1"/>
  <c r="E73" i="263" s="1"/>
  <c r="E74" i="263" s="1"/>
  <c r="E75" i="263" s="1"/>
  <c r="E76" i="263" s="1"/>
  <c r="E77" i="263" s="1"/>
  <c r="E78" i="263" s="1"/>
  <c r="E79" i="263" s="1"/>
  <c r="E80" i="263" s="1"/>
  <c r="E81" i="263" s="1"/>
  <c r="E82" i="263" s="1"/>
  <c r="E83" i="263" s="1"/>
  <c r="E84" i="263" s="1"/>
  <c r="E85" i="263" s="1"/>
  <c r="E86" i="263" s="1"/>
  <c r="E87" i="263" s="1"/>
  <c r="E88" i="263" s="1"/>
  <c r="E89" i="263" s="1"/>
  <c r="E90" i="263" s="1"/>
  <c r="E91" i="263" s="1"/>
  <c r="G91" i="263" s="1"/>
  <c r="F6" i="263"/>
  <c r="E101" i="264"/>
  <c r="E102" i="264" s="1"/>
  <c r="E103" i="264" s="1"/>
  <c r="E104" i="264" s="1"/>
  <c r="E105" i="264" s="1"/>
  <c r="E106" i="264" s="1"/>
  <c r="E107" i="264" s="1"/>
  <c r="E108" i="264" s="1"/>
  <c r="E109" i="264" s="1"/>
  <c r="E110" i="264" s="1"/>
  <c r="E111" i="264" s="1"/>
  <c r="E112" i="264" s="1"/>
  <c r="E113" i="264" s="1"/>
  <c r="E114" i="264" s="1"/>
  <c r="E115" i="264" s="1"/>
  <c r="E116" i="264" s="1"/>
  <c r="E117" i="264" s="1"/>
  <c r="E118" i="264" s="1"/>
  <c r="E119" i="264" s="1"/>
  <c r="E120" i="264" s="1"/>
  <c r="E121" i="264" s="1"/>
  <c r="E122" i="264" s="1"/>
  <c r="E123" i="264" s="1"/>
  <c r="E124" i="264" s="1"/>
  <c r="E125" i="264" s="1"/>
  <c r="E126" i="264" s="1"/>
  <c r="E127" i="264" s="1"/>
  <c r="E128" i="264" s="1"/>
  <c r="E129" i="264" s="1"/>
  <c r="E130" i="264" s="1"/>
  <c r="E131" i="264" s="1"/>
  <c r="E132" i="264" s="1"/>
  <c r="E133" i="264" s="1"/>
  <c r="E134" i="264" s="1"/>
  <c r="E135" i="264" s="1"/>
  <c r="E136" i="264" s="1"/>
  <c r="E137" i="264" s="1"/>
  <c r="E138" i="264" s="1"/>
  <c r="E139" i="264" s="1"/>
  <c r="E140" i="264" s="1"/>
  <c r="E141" i="264" s="1"/>
  <c r="E142" i="264" s="1"/>
  <c r="E143" i="264" s="1"/>
  <c r="E144" i="264" s="1"/>
  <c r="E145" i="264" s="1"/>
  <c r="E146" i="264" s="1"/>
  <c r="E147" i="264" s="1"/>
  <c r="E148" i="264" s="1"/>
  <c r="E149" i="264" s="1"/>
  <c r="E150" i="264" s="1"/>
  <c r="E151" i="264" s="1"/>
  <c r="E152" i="264" s="1"/>
  <c r="E153" i="264" s="1"/>
  <c r="E154" i="264" s="1"/>
  <c r="E155" i="264" s="1"/>
  <c r="E156" i="264" s="1"/>
  <c r="E157" i="264" s="1"/>
  <c r="E158" i="264" s="1"/>
  <c r="E159" i="264" s="1"/>
  <c r="E160" i="264" s="1"/>
  <c r="E161" i="264" s="1"/>
  <c r="E162" i="264" s="1"/>
  <c r="E163" i="264" s="1"/>
  <c r="E164" i="264" s="1"/>
  <c r="E165" i="264" s="1"/>
  <c r="E166" i="264" s="1"/>
  <c r="E167" i="264" s="1"/>
  <c r="E168" i="264" s="1"/>
  <c r="E169" i="264" s="1"/>
  <c r="E170" i="264" s="1"/>
  <c r="E171" i="264" s="1"/>
  <c r="E172" i="264" s="1"/>
  <c r="E173" i="264" s="1"/>
  <c r="E174" i="264" s="1"/>
  <c r="E175" i="264" s="1"/>
  <c r="E176" i="264" s="1"/>
  <c r="E177" i="264" s="1"/>
  <c r="E178" i="264" s="1"/>
  <c r="E179" i="264" s="1"/>
  <c r="E180" i="264" s="1"/>
  <c r="E181" i="264" s="1"/>
  <c r="E182" i="264" s="1"/>
  <c r="E183" i="264" s="1"/>
  <c r="E184" i="264" s="1"/>
  <c r="E185" i="264" s="1"/>
  <c r="E186" i="264" s="1"/>
  <c r="E187" i="264" s="1"/>
  <c r="E188" i="264" s="1"/>
  <c r="E189" i="264" s="1"/>
  <c r="E190" i="264" s="1"/>
  <c r="E191" i="264" s="1"/>
  <c r="E192" i="264" s="1"/>
  <c r="E193" i="264" s="1"/>
  <c r="E194" i="264" s="1"/>
  <c r="E195" i="264" s="1"/>
  <c r="E196" i="264" s="1"/>
  <c r="E197" i="264" s="1"/>
  <c r="E198" i="264" s="1"/>
  <c r="E199" i="264" s="1"/>
  <c r="E200" i="264" s="1"/>
  <c r="E201" i="264" s="1"/>
  <c r="E202" i="264" s="1"/>
  <c r="E203" i="264" s="1"/>
  <c r="E204" i="264" s="1"/>
  <c r="E205" i="264" s="1"/>
  <c r="E206" i="264" s="1"/>
  <c r="E207" i="264" s="1"/>
  <c r="E208" i="264" s="1"/>
  <c r="E209" i="264" s="1"/>
  <c r="E210" i="264" s="1"/>
  <c r="E92" i="263" l="1"/>
  <c r="E93" i="263" s="1"/>
  <c r="E94" i="263" s="1"/>
  <c r="E95" i="263" s="1"/>
  <c r="E96" i="263" s="1"/>
  <c r="E97" i="263" s="1"/>
  <c r="E98" i="263" s="1"/>
  <c r="E99" i="263" s="1"/>
  <c r="E100" i="263" s="1"/>
  <c r="E101" i="263" s="1"/>
  <c r="E102" i="263" s="1"/>
  <c r="E103" i="263" s="1"/>
  <c r="E104" i="263" s="1"/>
  <c r="E105" i="263" s="1"/>
  <c r="E106" i="263" s="1"/>
  <c r="E107" i="263" s="1"/>
  <c r="E108" i="263" s="1"/>
  <c r="E109" i="263" s="1"/>
  <c r="E110" i="263" s="1"/>
  <c r="E111" i="263" s="1"/>
  <c r="E112" i="263" s="1"/>
  <c r="E113" i="263" s="1"/>
  <c r="E114" i="263" s="1"/>
  <c r="E115" i="263" s="1"/>
  <c r="E116" i="263" s="1"/>
  <c r="E117" i="263" s="1"/>
  <c r="E118" i="263" s="1"/>
  <c r="E119" i="263" s="1"/>
  <c r="E120" i="263" s="1"/>
  <c r="E121" i="263" s="1"/>
  <c r="E122" i="263" s="1"/>
  <c r="E123" i="263" s="1"/>
  <c r="E124" i="263" s="1"/>
  <c r="E125" i="263" s="1"/>
  <c r="E126" i="263" s="1"/>
  <c r="E127" i="263" s="1"/>
  <c r="E128" i="263" s="1"/>
  <c r="E129" i="263" s="1"/>
  <c r="E130" i="263" s="1"/>
  <c r="E131" i="263" s="1"/>
  <c r="E132" i="263" s="1"/>
  <c r="E133" i="263" s="1"/>
  <c r="E134" i="263" s="1"/>
  <c r="E135" i="263" s="1"/>
  <c r="E136" i="263" s="1"/>
  <c r="E137" i="263" s="1"/>
  <c r="E138" i="263" s="1"/>
  <c r="E139" i="263" s="1"/>
  <c r="E140" i="263" s="1"/>
  <c r="E141" i="263" s="1"/>
  <c r="E142" i="263" s="1"/>
  <c r="E143" i="263" s="1"/>
  <c r="E144" i="263" s="1"/>
  <c r="E145" i="263" s="1"/>
  <c r="E146" i="263" s="1"/>
  <c r="E147" i="263" s="1"/>
  <c r="E148" i="263" s="1"/>
  <c r="E149" i="263" s="1"/>
  <c r="E150" i="263" s="1"/>
  <c r="E151" i="263" s="1"/>
  <c r="E152" i="263" s="1"/>
  <c r="E153" i="263" s="1"/>
  <c r="E154" i="263" s="1"/>
  <c r="E155" i="263" s="1"/>
  <c r="E156" i="263" s="1"/>
  <c r="E157" i="263" s="1"/>
  <c r="E158" i="263" s="1"/>
  <c r="E159" i="263" s="1"/>
  <c r="E160" i="263" s="1"/>
  <c r="E161" i="263" s="1"/>
  <c r="E162" i="263" s="1"/>
  <c r="E163" i="263" s="1"/>
  <c r="E164" i="263" s="1"/>
  <c r="E165" i="263" s="1"/>
  <c r="E166" i="263" s="1"/>
  <c r="E167" i="263" s="1"/>
  <c r="E168" i="263" s="1"/>
  <c r="E169" i="263" s="1"/>
  <c r="E170" i="263" s="1"/>
  <c r="E171" i="263" s="1"/>
  <c r="E172" i="263" s="1"/>
  <c r="E173" i="263" s="1"/>
  <c r="E174" i="263" s="1"/>
  <c r="E175" i="263" s="1"/>
  <c r="E176" i="263" s="1"/>
  <c r="E177" i="263" s="1"/>
  <c r="E178" i="263" s="1"/>
  <c r="E179" i="263" s="1"/>
  <c r="E180" i="263" s="1"/>
  <c r="E181" i="263" s="1"/>
  <c r="E182" i="263" s="1"/>
  <c r="E183" i="263" s="1"/>
  <c r="E184" i="263" s="1"/>
  <c r="E185" i="263" s="1"/>
  <c r="E186" i="263" s="1"/>
  <c r="E187" i="263" s="1"/>
  <c r="E188" i="263" s="1"/>
  <c r="E189" i="263" s="1"/>
  <c r="E190" i="263" s="1"/>
  <c r="E191" i="263" s="1"/>
  <c r="E192" i="263" s="1"/>
  <c r="E193" i="263" s="1"/>
  <c r="E194" i="263" s="1"/>
  <c r="E195" i="263" s="1"/>
  <c r="E196" i="263" s="1"/>
  <c r="E197" i="263" s="1"/>
  <c r="E198" i="263" s="1"/>
  <c r="E199" i="263" s="1"/>
  <c r="E200" i="263" s="1"/>
  <c r="E201" i="263" s="1"/>
  <c r="E202" i="263" s="1"/>
  <c r="E203" i="263" s="1"/>
  <c r="E204" i="263" s="1"/>
  <c r="E205" i="263" s="1"/>
  <c r="E206" i="263" s="1"/>
  <c r="E207" i="263" s="1"/>
  <c r="E208" i="263" s="1"/>
  <c r="E209" i="263" s="1"/>
  <c r="E210" i="263" s="1"/>
  <c r="E211" i="263" s="1"/>
  <c r="C33" i="1" l="1"/>
  <c r="G166" i="263"/>
  <c r="D168" i="232" l="1"/>
  <c r="D167" i="232"/>
  <c r="G165" i="232" l="1"/>
  <c r="D15" i="206"/>
  <c r="E5" i="261" l="1"/>
  <c r="E6" i="261" s="1"/>
  <c r="E7" i="261" s="1"/>
  <c r="E8" i="261" s="1"/>
  <c r="E9" i="261" s="1"/>
  <c r="E10" i="261" s="1"/>
  <c r="E11" i="261" s="1"/>
  <c r="E12" i="261" s="1"/>
  <c r="E13" i="261" s="1"/>
  <c r="E14" i="261" s="1"/>
  <c r="E15" i="261" s="1"/>
  <c r="E16" i="261" s="1"/>
  <c r="E17" i="261" s="1"/>
  <c r="E18" i="261" s="1"/>
  <c r="E19" i="261" s="1"/>
  <c r="E20" i="261" s="1"/>
  <c r="E21" i="261" s="1"/>
  <c r="E22" i="261" s="1"/>
  <c r="E23" i="261" s="1"/>
  <c r="E24" i="261" s="1"/>
  <c r="E25" i="261" s="1"/>
  <c r="E26" i="261" s="1"/>
  <c r="E27" i="261" s="1"/>
  <c r="E28" i="261" s="1"/>
  <c r="E29" i="261" s="1"/>
  <c r="E30" i="261" s="1"/>
  <c r="E31" i="261" s="1"/>
  <c r="E32" i="261" s="1"/>
  <c r="E33" i="261" s="1"/>
  <c r="E34" i="261" s="1"/>
  <c r="E35" i="261" s="1"/>
  <c r="E36" i="261" s="1"/>
  <c r="E37" i="261" s="1"/>
  <c r="E38" i="261" s="1"/>
  <c r="E39" i="261" s="1"/>
  <c r="E40" i="261" s="1"/>
  <c r="E41" i="261" s="1"/>
  <c r="E42" i="261" s="1"/>
  <c r="E43" i="261" s="1"/>
  <c r="E44" i="261" s="1"/>
  <c r="E45" i="261" s="1"/>
  <c r="E46" i="261" s="1"/>
  <c r="E47" i="261" s="1"/>
  <c r="E48" i="261" s="1"/>
  <c r="E49" i="261" s="1"/>
  <c r="E50" i="261" s="1"/>
  <c r="E51" i="261" s="1"/>
  <c r="E52" i="261" s="1"/>
  <c r="E53" i="261" s="1"/>
  <c r="E54" i="261" s="1"/>
  <c r="E55" i="261" s="1"/>
  <c r="E56" i="261" s="1"/>
  <c r="E57" i="261" s="1"/>
  <c r="E58" i="261" s="1"/>
  <c r="E59" i="261" s="1"/>
  <c r="E60" i="261" s="1"/>
  <c r="E61" i="261" s="1"/>
  <c r="E62" i="261" s="1"/>
  <c r="E63" i="261" s="1"/>
  <c r="E64" i="261" s="1"/>
  <c r="E65" i="261" s="1"/>
  <c r="E66" i="261" s="1"/>
  <c r="E67" i="261" s="1"/>
  <c r="E68" i="261" s="1"/>
  <c r="E69" i="261" s="1"/>
  <c r="E70" i="261" s="1"/>
  <c r="E71" i="261" s="1"/>
  <c r="E72" i="261" s="1"/>
  <c r="E73" i="261" s="1"/>
  <c r="E74" i="261" s="1"/>
  <c r="E75" i="261" s="1"/>
  <c r="E76" i="261" s="1"/>
  <c r="E77" i="261" s="1"/>
  <c r="E78" i="261" s="1"/>
  <c r="E79" i="261" s="1"/>
  <c r="E80" i="261" s="1"/>
  <c r="E81" i="261" s="1"/>
  <c r="E82" i="261" s="1"/>
  <c r="E83" i="261" s="1"/>
  <c r="E84" i="261" s="1"/>
  <c r="E85" i="261" s="1"/>
  <c r="E86" i="261" s="1"/>
  <c r="E87" i="261" s="1"/>
  <c r="E88" i="261" s="1"/>
  <c r="E89" i="261" s="1"/>
  <c r="E90" i="261" s="1"/>
  <c r="E91" i="261" s="1"/>
  <c r="E92" i="261" s="1"/>
  <c r="E93" i="261" s="1"/>
  <c r="E94" i="261" s="1"/>
  <c r="E95" i="261" s="1"/>
  <c r="E96" i="261" s="1"/>
  <c r="E97" i="261" s="1"/>
  <c r="E98" i="261" s="1"/>
  <c r="E99" i="261" s="1"/>
  <c r="E100" i="261" s="1"/>
  <c r="E101" i="261" s="1"/>
  <c r="E102" i="261" s="1"/>
  <c r="E103" i="261" s="1"/>
  <c r="E104" i="261" s="1"/>
  <c r="E105" i="261" s="1"/>
  <c r="E106" i="261" s="1"/>
  <c r="E107" i="261" s="1"/>
  <c r="E108" i="261" s="1"/>
  <c r="E109" i="261" s="1"/>
  <c r="E110" i="261" s="1"/>
  <c r="E111" i="261" s="1"/>
  <c r="E112" i="261" s="1"/>
  <c r="E113" i="261" s="1"/>
  <c r="E114" i="261" s="1"/>
  <c r="E115" i="261" s="1"/>
  <c r="E116" i="261" s="1"/>
  <c r="E117" i="261" s="1"/>
  <c r="E118" i="261" s="1"/>
  <c r="E119" i="261" s="1"/>
  <c r="E120" i="261" s="1"/>
  <c r="E121" i="261" s="1"/>
  <c r="E122" i="261" s="1"/>
  <c r="E123" i="261" s="1"/>
  <c r="E124" i="261" s="1"/>
  <c r="E125" i="261" s="1"/>
  <c r="E126" i="261" s="1"/>
  <c r="E127" i="261" s="1"/>
  <c r="E128" i="261" s="1"/>
  <c r="E129" i="261" s="1"/>
  <c r="E130" i="261" s="1"/>
  <c r="E131" i="261" s="1"/>
  <c r="E132" i="261" s="1"/>
  <c r="E133" i="261" s="1"/>
  <c r="E134" i="261" s="1"/>
  <c r="E135" i="261" s="1"/>
  <c r="E136" i="261" s="1"/>
  <c r="E137" i="261" s="1"/>
  <c r="E138" i="261" s="1"/>
  <c r="E139" i="261" s="1"/>
  <c r="E140" i="261" s="1"/>
  <c r="E141" i="261" s="1"/>
  <c r="E142" i="261" s="1"/>
  <c r="E143" i="261" s="1"/>
  <c r="E144" i="261" s="1"/>
  <c r="E145" i="261" s="1"/>
  <c r="E146" i="261" s="1"/>
  <c r="C25" i="1" l="1"/>
  <c r="E147" i="261"/>
  <c r="E148" i="261" s="1"/>
  <c r="E149" i="261" s="1"/>
  <c r="E150" i="261" s="1"/>
  <c r="E151" i="261" s="1"/>
  <c r="E152" i="261" s="1"/>
  <c r="E153" i="261" s="1"/>
  <c r="E154" i="261" s="1"/>
  <c r="E155" i="261" s="1"/>
  <c r="E156" i="261" s="1"/>
  <c r="E157" i="261" s="1"/>
  <c r="E158" i="261" s="1"/>
  <c r="E159" i="261" s="1"/>
  <c r="E160" i="261" s="1"/>
  <c r="E161" i="261" s="1"/>
  <c r="E162" i="261" s="1"/>
  <c r="E163" i="261" s="1"/>
  <c r="E164" i="261" s="1"/>
  <c r="E165" i="261" s="1"/>
  <c r="E166" i="261" s="1"/>
  <c r="E167" i="261" s="1"/>
  <c r="E168" i="261" s="1"/>
  <c r="E169" i="261" s="1"/>
  <c r="E170" i="261" s="1"/>
  <c r="E171" i="261" s="1"/>
  <c r="E172" i="261" s="1"/>
  <c r="E173" i="261" s="1"/>
  <c r="E174" i="261" s="1"/>
  <c r="E175" i="261" s="1"/>
  <c r="E176" i="261" s="1"/>
  <c r="E177" i="261" s="1"/>
  <c r="E178" i="261" s="1"/>
  <c r="E179" i="261" s="1"/>
  <c r="E180" i="261" s="1"/>
  <c r="E181" i="261" s="1"/>
  <c r="E182" i="261" s="1"/>
  <c r="E183" i="261" s="1"/>
  <c r="F146" i="261"/>
  <c r="F182" i="261" l="1"/>
  <c r="E184" i="261"/>
  <c r="E185" i="261" s="1"/>
  <c r="E186" i="261" s="1"/>
  <c r="E187" i="261" s="1"/>
  <c r="E188" i="261" s="1"/>
  <c r="E189" i="261" s="1"/>
  <c r="E190" i="261" s="1"/>
  <c r="E191" i="261" s="1"/>
  <c r="E192" i="261" s="1"/>
  <c r="E193" i="261" s="1"/>
  <c r="E194" i="261" s="1"/>
  <c r="E195" i="261" s="1"/>
  <c r="E196" i="261" s="1"/>
  <c r="E197" i="261" s="1"/>
  <c r="E198" i="261" s="1"/>
  <c r="E199" i="261" s="1"/>
  <c r="E200" i="261" s="1"/>
  <c r="E201" i="261" s="1"/>
  <c r="E202" i="261" s="1"/>
  <c r="E203" i="261" s="1"/>
  <c r="E204" i="261" s="1"/>
  <c r="E205" i="261" s="1"/>
  <c r="E206" i="261" s="1"/>
  <c r="E207" i="261" s="1"/>
  <c r="E208" i="261" s="1"/>
  <c r="E209" i="261" s="1"/>
  <c r="E210" i="261" s="1"/>
  <c r="E211" i="261" s="1"/>
  <c r="E212" i="261" s="1"/>
  <c r="E213" i="261" s="1"/>
  <c r="E214" i="261" s="1"/>
  <c r="E215" i="261" s="1"/>
  <c r="D100" i="215" l="1"/>
  <c r="D273" i="205" l="1"/>
  <c r="D271" i="205" l="1"/>
  <c r="D63" i="166" l="1"/>
  <c r="E3" i="260" l="1"/>
  <c r="E4" i="260" s="1"/>
  <c r="E5" i="260" s="1"/>
  <c r="E6" i="260" s="1"/>
  <c r="E7" i="260" s="1"/>
  <c r="E8" i="260" s="1"/>
  <c r="E9" i="260" s="1"/>
  <c r="E10" i="260" s="1"/>
  <c r="E11" i="260" s="1"/>
  <c r="E12" i="260" s="1"/>
  <c r="E13" i="260" s="1"/>
  <c r="E3" i="259"/>
  <c r="E4" i="259" s="1"/>
  <c r="E5" i="259" s="1"/>
  <c r="E6" i="259" s="1"/>
  <c r="E7" i="259" s="1"/>
  <c r="E8" i="259" s="1"/>
  <c r="E9" i="259" s="1"/>
  <c r="E10" i="259" s="1"/>
  <c r="E11" i="259" s="1"/>
  <c r="E12" i="259" s="1"/>
  <c r="E13" i="259" s="1"/>
  <c r="E14" i="259" s="1"/>
  <c r="E15" i="259" s="1"/>
  <c r="E16" i="259" s="1"/>
  <c r="E17" i="259" s="1"/>
  <c r="E18" i="259" s="1"/>
  <c r="E19" i="259" s="1"/>
  <c r="E20" i="259" s="1"/>
  <c r="E21" i="259" s="1"/>
  <c r="E22" i="259" s="1"/>
  <c r="E23" i="259" s="1"/>
  <c r="E24" i="259" s="1"/>
  <c r="E25" i="259" s="1"/>
  <c r="E26" i="259" s="1"/>
  <c r="E27" i="259" s="1"/>
  <c r="E28" i="259" s="1"/>
  <c r="E29" i="259" s="1"/>
  <c r="E30" i="259" s="1"/>
  <c r="E31" i="259" s="1"/>
  <c r="E32" i="259" s="1"/>
  <c r="E33" i="259" s="1"/>
  <c r="E34" i="259" s="1"/>
  <c r="E35" i="259" s="1"/>
  <c r="E36" i="259" s="1"/>
  <c r="E37" i="259" s="1"/>
  <c r="E38" i="259" s="1"/>
  <c r="E39" i="259" s="1"/>
  <c r="E40" i="259" s="1"/>
  <c r="E41" i="259" s="1"/>
  <c r="E42" i="259" s="1"/>
  <c r="E43" i="259" s="1"/>
  <c r="E44" i="259" s="1"/>
  <c r="E45" i="259" s="1"/>
  <c r="E46" i="259" s="1"/>
  <c r="E47" i="259" l="1"/>
  <c r="E48" i="259" s="1"/>
  <c r="E49" i="259" s="1"/>
  <c r="E14" i="260"/>
  <c r="E15" i="260" s="1"/>
  <c r="E16" i="260" s="1"/>
  <c r="E17" i="260" s="1"/>
  <c r="E18" i="260" s="1"/>
  <c r="E19" i="260" s="1"/>
  <c r="E20" i="260" s="1"/>
  <c r="E21" i="260" s="1"/>
  <c r="E22" i="260" s="1"/>
  <c r="E23" i="260" s="1"/>
  <c r="E24" i="260" s="1"/>
  <c r="E25" i="260" s="1"/>
  <c r="E26" i="260" s="1"/>
  <c r="E27" i="260" s="1"/>
  <c r="E28" i="260" s="1"/>
  <c r="E29" i="260" s="1"/>
  <c r="E30" i="260" s="1"/>
  <c r="E31" i="260" s="1"/>
  <c r="E32" i="260" s="1"/>
  <c r="E33" i="260" s="1"/>
  <c r="E34" i="260" s="1"/>
  <c r="E35" i="260" s="1"/>
  <c r="E36" i="260" s="1"/>
  <c r="E37" i="260" s="1"/>
  <c r="E38" i="260" s="1"/>
  <c r="E39" i="260" s="1"/>
  <c r="E40" i="260" s="1"/>
  <c r="E41" i="260" s="1"/>
  <c r="E42" i="260" s="1"/>
  <c r="E43" i="260" s="1"/>
  <c r="E44" i="260" s="1"/>
  <c r="E45" i="260" s="1"/>
  <c r="E46" i="260" s="1"/>
  <c r="E47" i="260" s="1"/>
  <c r="E48" i="260" s="1"/>
  <c r="E49" i="260" s="1"/>
  <c r="E50" i="260" s="1"/>
  <c r="E51" i="260" s="1"/>
  <c r="E52" i="260" s="1"/>
  <c r="E53" i="260" s="1"/>
  <c r="E54" i="260" s="1"/>
  <c r="E55" i="260" s="1"/>
  <c r="E56" i="260" s="1"/>
  <c r="E57" i="260" s="1"/>
  <c r="E58" i="260" s="1"/>
  <c r="E59" i="260" s="1"/>
  <c r="E60" i="260" s="1"/>
  <c r="E61" i="260" s="1"/>
  <c r="E62" i="260" s="1"/>
  <c r="E63" i="260" s="1"/>
  <c r="E64" i="260" s="1"/>
  <c r="E65" i="260" s="1"/>
  <c r="E66" i="260" s="1"/>
  <c r="E67" i="260" s="1"/>
  <c r="E68" i="260" s="1"/>
  <c r="E69" i="260" s="1"/>
  <c r="E70" i="260" s="1"/>
  <c r="E71" i="260" s="1"/>
  <c r="E72" i="260" s="1"/>
  <c r="E73" i="260" s="1"/>
  <c r="E74" i="260" s="1"/>
  <c r="E75" i="260" s="1"/>
  <c r="E76" i="260" s="1"/>
  <c r="E77" i="260" s="1"/>
  <c r="E78" i="260" s="1"/>
  <c r="E79" i="260" s="1"/>
  <c r="E80" i="260" s="1"/>
  <c r="E81" i="260" s="1"/>
  <c r="E82" i="260" s="1"/>
  <c r="E83" i="260" s="1"/>
  <c r="E84" i="260" s="1"/>
  <c r="E85" i="260" s="1"/>
  <c r="E86" i="260" s="1"/>
  <c r="E87" i="260" s="1"/>
  <c r="E88" i="260" s="1"/>
  <c r="E89" i="260" s="1"/>
  <c r="E90" i="260" s="1"/>
  <c r="E91" i="260" s="1"/>
  <c r="E92" i="260" s="1"/>
  <c r="E93" i="260" s="1"/>
  <c r="E94" i="260" s="1"/>
  <c r="E95" i="260" s="1"/>
  <c r="E96" i="260" s="1"/>
  <c r="E97" i="260" s="1"/>
  <c r="E98" i="260" s="1"/>
  <c r="E99" i="260" s="1"/>
  <c r="E100" i="260" s="1"/>
  <c r="C141" i="1" s="1"/>
  <c r="F13" i="260"/>
  <c r="E50" i="259" l="1"/>
  <c r="E51" i="259" s="1"/>
  <c r="E52" i="259" s="1"/>
  <c r="E53" i="259" s="1"/>
  <c r="E54" i="259" s="1"/>
  <c r="E55" i="259" s="1"/>
  <c r="E56" i="259" s="1"/>
  <c r="E57" i="259" s="1"/>
  <c r="E58" i="259" s="1"/>
  <c r="E59" i="259" s="1"/>
  <c r="E60" i="259" s="1"/>
  <c r="E61" i="259" s="1"/>
  <c r="E62" i="259" s="1"/>
  <c r="E63" i="259" s="1"/>
  <c r="E64" i="259" s="1"/>
  <c r="E65" i="259" s="1"/>
  <c r="E66" i="259" s="1"/>
  <c r="E67" i="259" s="1"/>
  <c r="E68" i="259" s="1"/>
  <c r="E69" i="259" s="1"/>
  <c r="E70" i="259" s="1"/>
  <c r="E71" i="259" s="1"/>
  <c r="E72" i="259" s="1"/>
  <c r="E73" i="259" s="1"/>
  <c r="E74" i="259" s="1"/>
  <c r="E75" i="259" s="1"/>
  <c r="E76" i="259" s="1"/>
  <c r="E77" i="259" s="1"/>
  <c r="E78" i="259" s="1"/>
  <c r="E79" i="259" s="1"/>
  <c r="E80" i="259" s="1"/>
  <c r="E81" i="259" s="1"/>
  <c r="E82" i="259" s="1"/>
  <c r="E83" i="259" s="1"/>
  <c r="E84" i="259" s="1"/>
  <c r="E85" i="259" s="1"/>
  <c r="E86" i="259" s="1"/>
  <c r="E87" i="259" s="1"/>
  <c r="E88" i="259" s="1"/>
  <c r="E89" i="259" s="1"/>
  <c r="E90" i="259" s="1"/>
  <c r="E91" i="259" s="1"/>
  <c r="E92" i="259" s="1"/>
  <c r="E93" i="259" s="1"/>
  <c r="E94" i="259" s="1"/>
  <c r="E95" i="259" s="1"/>
  <c r="E96" i="259" s="1"/>
  <c r="E97" i="259" s="1"/>
  <c r="E98" i="259" s="1"/>
  <c r="E99" i="259" s="1"/>
  <c r="F49" i="259"/>
  <c r="D158" i="232"/>
  <c r="C57" i="166"/>
  <c r="E100" i="259" l="1"/>
  <c r="E101" i="259" s="1"/>
  <c r="E102" i="259" s="1"/>
  <c r="E103" i="259" s="1"/>
  <c r="E104" i="259" s="1"/>
  <c r="E105" i="259" s="1"/>
  <c r="E106" i="259" s="1"/>
  <c r="E107" i="259" s="1"/>
  <c r="E108" i="259" s="1"/>
  <c r="E109" i="259" s="1"/>
  <c r="E110" i="259" s="1"/>
  <c r="E111" i="259" s="1"/>
  <c r="E112" i="259" s="1"/>
  <c r="E113" i="259" s="1"/>
  <c r="E114" i="259" s="1"/>
  <c r="E115" i="259" s="1"/>
  <c r="E116" i="259" s="1"/>
  <c r="E117" i="259" s="1"/>
  <c r="E118" i="259" s="1"/>
  <c r="E119" i="259" s="1"/>
  <c r="E120" i="259" s="1"/>
  <c r="E121" i="259" s="1"/>
  <c r="E122" i="259" s="1"/>
  <c r="E123" i="259" s="1"/>
  <c r="E124" i="259" s="1"/>
  <c r="E125" i="259" s="1"/>
  <c r="E126" i="259" s="1"/>
  <c r="E127" i="259" s="1"/>
  <c r="E128" i="259" s="1"/>
  <c r="E129" i="259" s="1"/>
  <c r="E130" i="259" s="1"/>
  <c r="E131" i="259" s="1"/>
  <c r="E132" i="259" s="1"/>
  <c r="E133" i="259" s="1"/>
  <c r="E134" i="259" s="1"/>
  <c r="E135" i="259" s="1"/>
  <c r="E136" i="259" s="1"/>
  <c r="E137" i="259" s="1"/>
  <c r="E138" i="259" s="1"/>
  <c r="E139" i="259" s="1"/>
  <c r="E140" i="259" s="1"/>
  <c r="E141" i="259" s="1"/>
  <c r="E142" i="259" s="1"/>
  <c r="E143" i="259" s="1"/>
  <c r="E144" i="259" s="1"/>
  <c r="E145" i="259" s="1"/>
  <c r="E146" i="259" s="1"/>
  <c r="E147" i="259" s="1"/>
  <c r="E148" i="259" s="1"/>
  <c r="E149" i="259" s="1"/>
  <c r="E150" i="259" s="1"/>
  <c r="E151" i="259" s="1"/>
  <c r="E152" i="259" s="1"/>
  <c r="E153" i="259" s="1"/>
  <c r="E154" i="259" s="1"/>
  <c r="E155" i="259" s="1"/>
  <c r="E156" i="259" s="1"/>
  <c r="E157" i="259" s="1"/>
  <c r="E158" i="259" s="1"/>
  <c r="E159" i="259" s="1"/>
  <c r="E160" i="259" s="1"/>
  <c r="E161" i="259" s="1"/>
  <c r="E162" i="259" s="1"/>
  <c r="E163" i="259" s="1"/>
  <c r="E164" i="259" s="1"/>
  <c r="E165" i="259" s="1"/>
  <c r="E166" i="259" s="1"/>
  <c r="E167" i="259" s="1"/>
  <c r="E168" i="259" s="1"/>
  <c r="E169" i="259" s="1"/>
  <c r="E170" i="259" s="1"/>
  <c r="E171" i="259" s="1"/>
  <c r="E172" i="259" s="1"/>
  <c r="E173" i="259" s="1"/>
  <c r="E174" i="259" s="1"/>
  <c r="E175" i="259" s="1"/>
  <c r="E176" i="259" s="1"/>
  <c r="E177" i="259" s="1"/>
  <c r="E178" i="259" s="1"/>
  <c r="E179" i="259" s="1"/>
  <c r="E180" i="259" s="1"/>
  <c r="E181" i="259" s="1"/>
  <c r="E182" i="259" s="1"/>
  <c r="E183" i="259" s="1"/>
  <c r="E184" i="259" s="1"/>
  <c r="E185" i="259" s="1"/>
  <c r="E186" i="259" s="1"/>
  <c r="E187" i="259" s="1"/>
  <c r="E188" i="259" s="1"/>
  <c r="E189" i="259" s="1"/>
  <c r="E190" i="259" s="1"/>
  <c r="E191" i="259" s="1"/>
  <c r="E192" i="259" s="1"/>
  <c r="E193" i="259" s="1"/>
  <c r="E194" i="259" s="1"/>
  <c r="E195" i="259" s="1"/>
  <c r="E196" i="259" s="1"/>
  <c r="E197" i="259" s="1"/>
  <c r="E198" i="259" s="1"/>
  <c r="E199" i="259" s="1"/>
  <c r="E200" i="259" s="1"/>
  <c r="E201" i="259" s="1"/>
  <c r="E202" i="259" s="1"/>
  <c r="E203" i="259" s="1"/>
  <c r="E204" i="259" s="1"/>
  <c r="E205" i="259" s="1"/>
  <c r="E206" i="259" s="1"/>
  <c r="E207" i="259" s="1"/>
  <c r="E208" i="259" s="1"/>
  <c r="E209" i="259" s="1"/>
  <c r="C52" i="1" s="1"/>
  <c r="D14" i="255"/>
  <c r="C141" i="232" l="1"/>
  <c r="C10" i="258" l="1"/>
  <c r="E5" i="258"/>
  <c r="E6" i="258" s="1"/>
  <c r="E7" i="258" s="1"/>
  <c r="E8" i="258" s="1"/>
  <c r="E9" i="258" s="1"/>
  <c r="E10" i="258" s="1"/>
  <c r="E11" i="258" s="1"/>
  <c r="E12" i="258" s="1"/>
  <c r="E13" i="258" s="1"/>
  <c r="E14" i="258" s="1"/>
  <c r="E15" i="258" s="1"/>
  <c r="E16" i="258" s="1"/>
  <c r="E17" i="258" s="1"/>
  <c r="E18" i="258" s="1"/>
  <c r="E19" i="258" s="1"/>
  <c r="E20" i="258" s="1"/>
  <c r="E21" i="258" s="1"/>
  <c r="E22" i="258" s="1"/>
  <c r="E23" i="258" s="1"/>
  <c r="E24" i="258" s="1"/>
  <c r="E25" i="258" s="1"/>
  <c r="E26" i="258" s="1"/>
  <c r="E27" i="258" s="1"/>
  <c r="E28" i="258" s="1"/>
  <c r="E29" i="258" s="1"/>
  <c r="E30" i="258" s="1"/>
  <c r="E31" i="258" s="1"/>
  <c r="E32" i="258" s="1"/>
  <c r="E33" i="258" s="1"/>
  <c r="E34" i="258" s="1"/>
  <c r="E35" i="258" s="1"/>
  <c r="E36" i="258" s="1"/>
  <c r="E37" i="258" s="1"/>
  <c r="E38" i="258" s="1"/>
  <c r="E39" i="258" s="1"/>
  <c r="E40" i="258" s="1"/>
  <c r="E41" i="258" s="1"/>
  <c r="E42" i="258" s="1"/>
  <c r="E43" i="258" s="1"/>
  <c r="E44" i="258" s="1"/>
  <c r="E45" i="258" s="1"/>
  <c r="E46" i="258" s="1"/>
  <c r="E47" i="258" s="1"/>
  <c r="E48" i="258" s="1"/>
  <c r="E49" i="258" s="1"/>
  <c r="E50" i="258" s="1"/>
  <c r="E51" i="258" s="1"/>
  <c r="E52" i="258" s="1"/>
  <c r="E53" i="258" s="1"/>
  <c r="E54" i="258" s="1"/>
  <c r="E55" i="258" s="1"/>
  <c r="E56" i="258" s="1"/>
  <c r="E57" i="258" s="1"/>
  <c r="E58" i="258" s="1"/>
  <c r="E59" i="258" s="1"/>
  <c r="E60" i="258" s="1"/>
  <c r="E61" i="258" s="1"/>
  <c r="E62" i="258" s="1"/>
  <c r="E63" i="258" s="1"/>
  <c r="E64" i="258" s="1"/>
  <c r="E65" i="258" s="1"/>
  <c r="E66" i="258" s="1"/>
  <c r="E67" i="258" s="1"/>
  <c r="E68" i="258" s="1"/>
  <c r="E69" i="258" s="1"/>
  <c r="E70" i="258" s="1"/>
  <c r="C127" i="1" s="1"/>
  <c r="D138" i="232" l="1"/>
  <c r="G134" i="232"/>
  <c r="E4" i="257" l="1"/>
  <c r="E5" i="257" s="1"/>
  <c r="E6" i="257" s="1"/>
  <c r="E7" i="257" s="1"/>
  <c r="E8" i="257" s="1"/>
  <c r="E9" i="257" s="1"/>
  <c r="E10" i="257" s="1"/>
  <c r="E11" i="257" s="1"/>
  <c r="E12" i="257" s="1"/>
  <c r="E13" i="257" s="1"/>
  <c r="E14" i="257" s="1"/>
  <c r="E15" i="257" s="1"/>
  <c r="E16" i="257" s="1"/>
  <c r="E17" i="257" s="1"/>
  <c r="E18" i="257" s="1"/>
  <c r="E19" i="257" s="1"/>
  <c r="E20" i="257" s="1"/>
  <c r="E21" i="257" s="1"/>
  <c r="E22" i="257" s="1"/>
  <c r="E23" i="257" s="1"/>
  <c r="E24" i="257" s="1"/>
  <c r="E25" i="257" s="1"/>
  <c r="E26" i="257" s="1"/>
  <c r="E27" i="257" s="1"/>
  <c r="E28" i="257" s="1"/>
  <c r="E29" i="257" s="1"/>
  <c r="E30" i="257" s="1"/>
  <c r="E31" i="257" s="1"/>
  <c r="E32" i="257" s="1"/>
  <c r="E33" i="257" s="1"/>
  <c r="E34" i="257" s="1"/>
  <c r="E35" i="257" s="1"/>
  <c r="E36" i="257" s="1"/>
  <c r="E37" i="257" s="1"/>
  <c r="E38" i="257" s="1"/>
  <c r="E39" i="257" s="1"/>
  <c r="E40" i="257" s="1"/>
  <c r="E41" i="257" s="1"/>
  <c r="E42" i="257" s="1"/>
  <c r="E43" i="257" s="1"/>
  <c r="E44" i="257" s="1"/>
  <c r="E45" i="257" s="1"/>
  <c r="E46" i="257" s="1"/>
  <c r="E47" i="257" s="1"/>
  <c r="E48" i="257" s="1"/>
  <c r="E49" i="257" s="1"/>
  <c r="E50" i="257" s="1"/>
  <c r="E51" i="257" s="1"/>
  <c r="E52" i="257" s="1"/>
  <c r="E53" i="257" s="1"/>
  <c r="E54" i="257" s="1"/>
  <c r="E55" i="257" s="1"/>
  <c r="E56" i="257" s="1"/>
  <c r="E57" i="257" s="1"/>
  <c r="E58" i="257" s="1"/>
  <c r="E59" i="257" s="1"/>
  <c r="E60" i="257" s="1"/>
  <c r="E61" i="257" s="1"/>
  <c r="E62" i="257" s="1"/>
  <c r="E63" i="257" s="1"/>
  <c r="E64" i="257" s="1"/>
  <c r="E65" i="257" s="1"/>
  <c r="E66" i="257" s="1"/>
  <c r="E67" i="257" s="1"/>
  <c r="E68" i="257" s="1"/>
  <c r="E69" i="257" s="1"/>
  <c r="E70" i="257" s="1"/>
  <c r="E71" i="257" s="1"/>
  <c r="E72" i="257" s="1"/>
  <c r="E73" i="257" s="1"/>
  <c r="E74" i="257" s="1"/>
  <c r="E75" i="257" s="1"/>
  <c r="E76" i="257" s="1"/>
  <c r="E77" i="257" s="1"/>
  <c r="E78" i="257" s="1"/>
  <c r="E79" i="257" s="1"/>
  <c r="E80" i="257" s="1"/>
  <c r="E81" i="257" s="1"/>
  <c r="E82" i="257" s="1"/>
  <c r="E83" i="257" s="1"/>
  <c r="E84" i="257" s="1"/>
  <c r="E85" i="257" s="1"/>
  <c r="E86" i="257" s="1"/>
  <c r="E87" i="257" s="1"/>
  <c r="E88" i="257" s="1"/>
  <c r="E89" i="257" s="1"/>
  <c r="E90" i="257" s="1"/>
  <c r="E91" i="257" s="1"/>
  <c r="E92" i="257" s="1"/>
  <c r="E93" i="257" s="1"/>
  <c r="E94" i="257" s="1"/>
  <c r="E95" i="257" s="1"/>
  <c r="E96" i="257" s="1"/>
  <c r="E97" i="257" s="1"/>
  <c r="E98" i="257" s="1"/>
  <c r="E99" i="257" s="1"/>
  <c r="E100" i="257" s="1"/>
  <c r="E101" i="257" s="1"/>
  <c r="E102" i="257" s="1"/>
  <c r="E103" i="257" s="1"/>
  <c r="E104" i="257" s="1"/>
  <c r="E105" i="257" s="1"/>
  <c r="E106" i="257" s="1"/>
  <c r="E107" i="257" s="1"/>
  <c r="E108" i="257" s="1"/>
  <c r="E109" i="257" s="1"/>
  <c r="E110" i="257" s="1"/>
  <c r="E111" i="257" s="1"/>
  <c r="E112" i="257" s="1"/>
  <c r="E113" i="257" s="1"/>
  <c r="E114" i="257" s="1"/>
  <c r="E115" i="257" s="1"/>
  <c r="E116" i="257" s="1"/>
  <c r="E117" i="257" s="1"/>
  <c r="E118" i="257" s="1"/>
  <c r="E119" i="257" s="1"/>
  <c r="E120" i="257" s="1"/>
  <c r="E121" i="257" s="1"/>
  <c r="E122" i="257" s="1"/>
  <c r="E123" i="257" s="1"/>
  <c r="E124" i="257" s="1"/>
  <c r="E125" i="257" s="1"/>
  <c r="E126" i="257" s="1"/>
  <c r="E127" i="257" s="1"/>
  <c r="E128" i="257" s="1"/>
  <c r="E129" i="257" s="1"/>
  <c r="E130" i="257" s="1"/>
  <c r="E131" i="257" s="1"/>
  <c r="E132" i="257" s="1"/>
  <c r="E133" i="257" s="1"/>
  <c r="E134" i="257" s="1"/>
  <c r="E135" i="257" s="1"/>
  <c r="E136" i="257" s="1"/>
  <c r="E137" i="257" s="1"/>
  <c r="E138" i="257" s="1"/>
  <c r="E139" i="257" s="1"/>
  <c r="E140" i="257" s="1"/>
  <c r="E141" i="257" s="1"/>
  <c r="E142" i="257" s="1"/>
  <c r="E143" i="257" s="1"/>
  <c r="E144" i="257" s="1"/>
  <c r="E145" i="257" s="1"/>
  <c r="E146" i="257" s="1"/>
  <c r="E147" i="257" s="1"/>
  <c r="E148" i="257" s="1"/>
  <c r="E149" i="257" s="1"/>
  <c r="E150" i="257" s="1"/>
  <c r="E151" i="257" s="1"/>
  <c r="E152" i="257" s="1"/>
  <c r="E153" i="257" s="1"/>
  <c r="E154" i="257" s="1"/>
  <c r="E155" i="257" s="1"/>
  <c r="E156" i="257" s="1"/>
  <c r="E157" i="257" s="1"/>
  <c r="E158" i="257" s="1"/>
  <c r="E159" i="257" s="1"/>
  <c r="E160" i="257" s="1"/>
  <c r="E161" i="257" s="1"/>
  <c r="E162" i="257" s="1"/>
  <c r="E163" i="257" s="1"/>
  <c r="E164" i="257" s="1"/>
  <c r="E165" i="257" s="1"/>
  <c r="E166" i="257" s="1"/>
  <c r="E167" i="257" s="1"/>
  <c r="E168" i="257" s="1"/>
  <c r="E169" i="257" s="1"/>
  <c r="E170" i="257" s="1"/>
  <c r="E171" i="257" s="1"/>
  <c r="E172" i="257" s="1"/>
  <c r="E173" i="257" s="1"/>
  <c r="E174" i="257" s="1"/>
  <c r="E175" i="257" s="1"/>
  <c r="E176" i="257" s="1"/>
  <c r="E177" i="257" s="1"/>
  <c r="E178" i="257" s="1"/>
  <c r="E179" i="257" s="1"/>
  <c r="E180" i="257" s="1"/>
  <c r="E181" i="257" s="1"/>
  <c r="E182" i="257" s="1"/>
  <c r="E183" i="257" s="1"/>
  <c r="E184" i="257" s="1"/>
  <c r="E185" i="257" s="1"/>
  <c r="E186" i="257" s="1"/>
  <c r="E187" i="257" s="1"/>
  <c r="E188" i="257" s="1"/>
  <c r="E189" i="257" s="1"/>
  <c r="E190" i="257" s="1"/>
  <c r="E191" i="257" s="1"/>
  <c r="E192" i="257" s="1"/>
  <c r="E193" i="257" s="1"/>
  <c r="E194" i="257" s="1"/>
  <c r="E195" i="257" s="1"/>
  <c r="E196" i="257" s="1"/>
  <c r="E197" i="257" s="1"/>
  <c r="E198" i="257" s="1"/>
  <c r="E199" i="257" s="1"/>
  <c r="E200" i="257" s="1"/>
  <c r="E201" i="257" s="1"/>
  <c r="E202" i="257" s="1"/>
  <c r="E203" i="257" s="1"/>
  <c r="E204" i="257" s="1"/>
  <c r="E205" i="257" s="1"/>
  <c r="E206" i="257" s="1"/>
  <c r="E207" i="257" s="1"/>
  <c r="E208" i="257" s="1"/>
  <c r="E209" i="257" s="1"/>
  <c r="E210" i="257" s="1"/>
  <c r="C133" i="1" l="1"/>
  <c r="G12" i="166" l="1"/>
  <c r="D9" i="206" l="1"/>
  <c r="D20" i="183" l="1"/>
  <c r="E4" i="255" l="1"/>
  <c r="E5" i="255" s="1"/>
  <c r="E6" i="255" s="1"/>
  <c r="E5" i="254"/>
  <c r="E6" i="254" s="1"/>
  <c r="E7" i="254" s="1"/>
  <c r="E8" i="254" s="1"/>
  <c r="E9" i="254" s="1"/>
  <c r="E10" i="254" l="1"/>
  <c r="E11" i="254" s="1"/>
  <c r="E12" i="254" s="1"/>
  <c r="E13" i="254" s="1"/>
  <c r="E14" i="254" s="1"/>
  <c r="E15" i="254" s="1"/>
  <c r="E16" i="254" s="1"/>
  <c r="E17" i="254" s="1"/>
  <c r="E18" i="254" s="1"/>
  <c r="E19" i="254" s="1"/>
  <c r="E20" i="254" s="1"/>
  <c r="E21" i="254" s="1"/>
  <c r="E22" i="254" s="1"/>
  <c r="E23" i="254" s="1"/>
  <c r="E24" i="254" s="1"/>
  <c r="E25" i="254" s="1"/>
  <c r="E26" i="254" s="1"/>
  <c r="E27" i="254" s="1"/>
  <c r="E28" i="254" s="1"/>
  <c r="E29" i="254" s="1"/>
  <c r="E30" i="254" s="1"/>
  <c r="E31" i="254" s="1"/>
  <c r="E32" i="254" s="1"/>
  <c r="E33" i="254" s="1"/>
  <c r="E34" i="254" s="1"/>
  <c r="E35" i="254" s="1"/>
  <c r="E36" i="254" s="1"/>
  <c r="E37" i="254" s="1"/>
  <c r="E38" i="254" s="1"/>
  <c r="E39" i="254" s="1"/>
  <c r="E40" i="254" s="1"/>
  <c r="E41" i="254" s="1"/>
  <c r="E42" i="254" s="1"/>
  <c r="E43" i="254" s="1"/>
  <c r="E44" i="254" s="1"/>
  <c r="E45" i="254" s="1"/>
  <c r="E46" i="254" s="1"/>
  <c r="E47" i="254" s="1"/>
  <c r="E48" i="254" s="1"/>
  <c r="E49" i="254" s="1"/>
  <c r="E50" i="254" s="1"/>
  <c r="E51" i="254" s="1"/>
  <c r="E52" i="254" s="1"/>
  <c r="E53" i="254" s="1"/>
  <c r="E54" i="254" s="1"/>
  <c r="E55" i="254" s="1"/>
  <c r="E56" i="254" s="1"/>
  <c r="E57" i="254" s="1"/>
  <c r="E58" i="254" s="1"/>
  <c r="E59" i="254" s="1"/>
  <c r="E60" i="254" s="1"/>
  <c r="E61" i="254" s="1"/>
  <c r="E62" i="254" s="1"/>
  <c r="E63" i="254" s="1"/>
  <c r="E64" i="254" s="1"/>
  <c r="E65" i="254" s="1"/>
  <c r="E66" i="254" s="1"/>
  <c r="E67" i="254" s="1"/>
  <c r="E68" i="254" s="1"/>
  <c r="E69" i="254" s="1"/>
  <c r="E70" i="254" s="1"/>
  <c r="E71" i="254" s="1"/>
  <c r="E72" i="254" s="1"/>
  <c r="E73" i="254" s="1"/>
  <c r="E74" i="254" s="1"/>
  <c r="E75" i="254" s="1"/>
  <c r="E76" i="254" s="1"/>
  <c r="E77" i="254" s="1"/>
  <c r="E78" i="254" s="1"/>
  <c r="E79" i="254" s="1"/>
  <c r="E80" i="254" s="1"/>
  <c r="E81" i="254" s="1"/>
  <c r="E82" i="254" s="1"/>
  <c r="E83" i="254" s="1"/>
  <c r="E84" i="254" s="1"/>
  <c r="E85" i="254" s="1"/>
  <c r="E86" i="254" s="1"/>
  <c r="E87" i="254" s="1"/>
  <c r="E88" i="254" s="1"/>
  <c r="E89" i="254" s="1"/>
  <c r="E90" i="254" s="1"/>
  <c r="E91" i="254" s="1"/>
  <c r="E92" i="254" s="1"/>
  <c r="E93" i="254" s="1"/>
  <c r="E94" i="254" s="1"/>
  <c r="E95" i="254" s="1"/>
  <c r="E96" i="254" s="1"/>
  <c r="E97" i="254" s="1"/>
  <c r="E98" i="254" s="1"/>
  <c r="E99" i="254" s="1"/>
  <c r="E100" i="254" s="1"/>
  <c r="C48" i="1" s="1"/>
  <c r="F9" i="254"/>
  <c r="E7" i="255"/>
  <c r="E8" i="255" s="1"/>
  <c r="E9" i="255" s="1"/>
  <c r="E10" i="255" s="1"/>
  <c r="E11" i="255" s="1"/>
  <c r="E12" i="255" s="1"/>
  <c r="E13" i="255" s="1"/>
  <c r="E14" i="255" s="1"/>
  <c r="E15" i="255" s="1"/>
  <c r="J5" i="255"/>
  <c r="E101" i="254" l="1"/>
  <c r="E102" i="254" s="1"/>
  <c r="E103" i="254" s="1"/>
  <c r="E104" i="254" s="1"/>
  <c r="E105" i="254" s="1"/>
  <c r="E106" i="254" s="1"/>
  <c r="E107" i="254" s="1"/>
  <c r="E108" i="254" s="1"/>
  <c r="E109" i="254" s="1"/>
  <c r="E110" i="254" s="1"/>
  <c r="E111" i="254" s="1"/>
  <c r="E112" i="254" s="1"/>
  <c r="E113" i="254" s="1"/>
  <c r="E114" i="254" s="1"/>
  <c r="E115" i="254" s="1"/>
  <c r="E116" i="254" s="1"/>
  <c r="E117" i="254" s="1"/>
  <c r="E118" i="254" s="1"/>
  <c r="E16" i="255"/>
  <c r="E17" i="255" s="1"/>
  <c r="E18" i="255" s="1"/>
  <c r="E19" i="255" s="1"/>
  <c r="E20" i="255" s="1"/>
  <c r="E21" i="255" s="1"/>
  <c r="E22" i="255" s="1"/>
  <c r="E23" i="255" s="1"/>
  <c r="E24" i="255" s="1"/>
  <c r="E25" i="255" s="1"/>
  <c r="E26" i="255" s="1"/>
  <c r="E27" i="255" s="1"/>
  <c r="E28" i="255" s="1"/>
  <c r="E29" i="255" s="1"/>
  <c r="E30" i="255" s="1"/>
  <c r="E31" i="255" s="1"/>
  <c r="E32" i="255" s="1"/>
  <c r="E33" i="255" s="1"/>
  <c r="E34" i="255" s="1"/>
  <c r="E35" i="255" s="1"/>
  <c r="E36" i="255" s="1"/>
  <c r="E37" i="255" s="1"/>
  <c r="E38" i="255" s="1"/>
  <c r="E39" i="255" s="1"/>
  <c r="E40" i="255" s="1"/>
  <c r="E41" i="255" s="1"/>
  <c r="E42" i="255" s="1"/>
  <c r="E43" i="255" s="1"/>
  <c r="E44" i="255" s="1"/>
  <c r="E45" i="255" s="1"/>
  <c r="E46" i="255" s="1"/>
  <c r="E47" i="255" s="1"/>
  <c r="E48" i="255" s="1"/>
  <c r="E49" i="255" s="1"/>
  <c r="E50" i="255" s="1"/>
  <c r="E51" i="255" s="1"/>
  <c r="E52" i="255" s="1"/>
  <c r="E53" i="255" s="1"/>
  <c r="E54" i="255" s="1"/>
  <c r="E55" i="255" s="1"/>
  <c r="E56" i="255" s="1"/>
  <c r="E57" i="255" s="1"/>
  <c r="E58" i="255" s="1"/>
  <c r="E59" i="255" s="1"/>
  <c r="E60" i="255" s="1"/>
  <c r="E61" i="255" s="1"/>
  <c r="E62" i="255" s="1"/>
  <c r="E63" i="255" s="1"/>
  <c r="E64" i="255" s="1"/>
  <c r="E65" i="255" s="1"/>
  <c r="E66" i="255" s="1"/>
  <c r="E67" i="255" s="1"/>
  <c r="E68" i="255" s="1"/>
  <c r="E69" i="255" s="1"/>
  <c r="E70" i="255" s="1"/>
  <c r="E71" i="255" s="1"/>
  <c r="E72" i="255" s="1"/>
  <c r="E73" i="255" s="1"/>
  <c r="E74" i="255" s="1"/>
  <c r="E75" i="255" s="1"/>
  <c r="E76" i="255" s="1"/>
  <c r="E77" i="255" s="1"/>
  <c r="E78" i="255" s="1"/>
  <c r="E79" i="255" s="1"/>
  <c r="E80" i="255" s="1"/>
  <c r="E81" i="255" s="1"/>
  <c r="E82" i="255" s="1"/>
  <c r="E83" i="255" s="1"/>
  <c r="E84" i="255" s="1"/>
  <c r="E85" i="255" s="1"/>
  <c r="E86" i="255" s="1"/>
  <c r="E87" i="255" s="1"/>
  <c r="E88" i="255" s="1"/>
  <c r="E89" i="255" s="1"/>
  <c r="E90" i="255" s="1"/>
  <c r="E91" i="255" s="1"/>
  <c r="E92" i="255" s="1"/>
  <c r="E93" i="255" s="1"/>
  <c r="E94" i="255" s="1"/>
  <c r="E95" i="255" s="1"/>
  <c r="E96" i="255" s="1"/>
  <c r="E97" i="255" s="1"/>
  <c r="E98" i="255" s="1"/>
  <c r="E99" i="255" s="1"/>
  <c r="E100" i="255" s="1"/>
  <c r="C98" i="1" s="1"/>
  <c r="C139" i="205"/>
  <c r="F57" i="215" l="1"/>
  <c r="D8" i="253" l="1"/>
  <c r="D6" i="253"/>
  <c r="D54" i="232"/>
  <c r="E5" i="253"/>
  <c r="E6" i="253" l="1"/>
  <c r="E7" i="253" s="1"/>
  <c r="E8" i="253" s="1"/>
  <c r="E9" i="253" s="1"/>
  <c r="E10" i="253" s="1"/>
  <c r="E11" i="253" s="1"/>
  <c r="E12" i="253" s="1"/>
  <c r="E13" i="253" s="1"/>
  <c r="E14" i="253" s="1"/>
  <c r="E15" i="253" s="1"/>
  <c r="E16" i="253" s="1"/>
  <c r="E17" i="253" s="1"/>
  <c r="E18" i="253" s="1"/>
  <c r="E19" i="253" s="1"/>
  <c r="E20" i="253" s="1"/>
  <c r="E21" i="253" s="1"/>
  <c r="E22" i="253" s="1"/>
  <c r="E23" i="253" s="1"/>
  <c r="E24" i="253" s="1"/>
  <c r="E25" i="253" s="1"/>
  <c r="E26" i="253" s="1"/>
  <c r="E27" i="253" s="1"/>
  <c r="E28" i="253" s="1"/>
  <c r="E29" i="253" s="1"/>
  <c r="E30" i="253" s="1"/>
  <c r="E31" i="253" s="1"/>
  <c r="E32" i="253" s="1"/>
  <c r="E33" i="253" s="1"/>
  <c r="E34" i="253" s="1"/>
  <c r="E35" i="253" s="1"/>
  <c r="E36" i="253" s="1"/>
  <c r="E37" i="253" s="1"/>
  <c r="E38" i="253" s="1"/>
  <c r="E5" i="252"/>
  <c r="E6" i="252" s="1"/>
  <c r="E7" i="252" s="1"/>
  <c r="E8" i="252" s="1"/>
  <c r="E9" i="252" s="1"/>
  <c r="E10" i="252" s="1"/>
  <c r="E11" i="252" s="1"/>
  <c r="E12" i="252" s="1"/>
  <c r="E13" i="252" s="1"/>
  <c r="E14" i="252" s="1"/>
  <c r="E15" i="252" s="1"/>
  <c r="E16" i="252" s="1"/>
  <c r="E17" i="252" s="1"/>
  <c r="E18" i="252" s="1"/>
  <c r="E19" i="252" s="1"/>
  <c r="E20" i="252" s="1"/>
  <c r="E21" i="252" s="1"/>
  <c r="E22" i="252" s="1"/>
  <c r="E23" i="252" s="1"/>
  <c r="E24" i="252" s="1"/>
  <c r="E25" i="252" s="1"/>
  <c r="E26" i="252" s="1"/>
  <c r="E27" i="252" s="1"/>
  <c r="E28" i="252" s="1"/>
  <c r="E29" i="252" s="1"/>
  <c r="E30" i="252" s="1"/>
  <c r="E31" i="252" s="1"/>
  <c r="E32" i="252" s="1"/>
  <c r="E33" i="252" s="1"/>
  <c r="E34" i="252" s="1"/>
  <c r="E35" i="252" s="1"/>
  <c r="E36" i="252" s="1"/>
  <c r="E37" i="252" s="1"/>
  <c r="E38" i="252" s="1"/>
  <c r="E39" i="252" s="1"/>
  <c r="E40" i="252" s="1"/>
  <c r="E41" i="252" s="1"/>
  <c r="E42" i="252" s="1"/>
  <c r="E43" i="252" s="1"/>
  <c r="E44" i="252" s="1"/>
  <c r="E45" i="252" s="1"/>
  <c r="E46" i="252" s="1"/>
  <c r="E47" i="252" s="1"/>
  <c r="E48" i="252" s="1"/>
  <c r="E49" i="252" s="1"/>
  <c r="E50" i="252" s="1"/>
  <c r="E51" i="252" s="1"/>
  <c r="E52" i="252" s="1"/>
  <c r="E53" i="252" s="1"/>
  <c r="E54" i="252" s="1"/>
  <c r="E55" i="252" s="1"/>
  <c r="E56" i="252" s="1"/>
  <c r="E57" i="252" s="1"/>
  <c r="E58" i="252" s="1"/>
  <c r="E59" i="252" s="1"/>
  <c r="E60" i="252" s="1"/>
  <c r="E61" i="252" s="1"/>
  <c r="E62" i="252" s="1"/>
  <c r="E63" i="252" s="1"/>
  <c r="E64" i="252" s="1"/>
  <c r="E65" i="252" s="1"/>
  <c r="E66" i="252" s="1"/>
  <c r="E67" i="252" s="1"/>
  <c r="E68" i="252" s="1"/>
  <c r="E69" i="252" s="1"/>
  <c r="E70" i="252" s="1"/>
  <c r="E71" i="252" s="1"/>
  <c r="E72" i="252" s="1"/>
  <c r="E73" i="252" s="1"/>
  <c r="E74" i="252" s="1"/>
  <c r="E75" i="252" s="1"/>
  <c r="E76" i="252" s="1"/>
  <c r="E77" i="252" s="1"/>
  <c r="E78" i="252" s="1"/>
  <c r="E79" i="252" s="1"/>
  <c r="E80" i="252" s="1"/>
  <c r="E81" i="252" s="1"/>
  <c r="E82" i="252" s="1"/>
  <c r="E83" i="252" s="1"/>
  <c r="E84" i="252" s="1"/>
  <c r="E85" i="252" s="1"/>
  <c r="E86" i="252" s="1"/>
  <c r="E87" i="252" s="1"/>
  <c r="E88" i="252" s="1"/>
  <c r="E89" i="252" s="1"/>
  <c r="E90" i="252" s="1"/>
  <c r="E91" i="252" s="1"/>
  <c r="E92" i="252" s="1"/>
  <c r="E93" i="252" s="1"/>
  <c r="E94" i="252" s="1"/>
  <c r="E95" i="252" s="1"/>
  <c r="E96" i="252" s="1"/>
  <c r="E97" i="252" s="1"/>
  <c r="E98" i="252" s="1"/>
  <c r="E99" i="252" s="1"/>
  <c r="E100" i="252" s="1"/>
  <c r="D89" i="1" s="1"/>
  <c r="E39" i="253" l="1"/>
  <c r="E40" i="253" s="1"/>
  <c r="E41" i="253" s="1"/>
  <c r="E42" i="253" s="1"/>
  <c r="E43" i="253" s="1"/>
  <c r="E44" i="253" s="1"/>
  <c r="E101" i="252"/>
  <c r="E102" i="252" s="1"/>
  <c r="E103" i="252" s="1"/>
  <c r="E104" i="252" s="1"/>
  <c r="E105" i="252" s="1"/>
  <c r="E106" i="252" s="1"/>
  <c r="E107" i="252" s="1"/>
  <c r="E108" i="252" s="1"/>
  <c r="E109" i="252" s="1"/>
  <c r="E110" i="252" s="1"/>
  <c r="E111" i="252" s="1"/>
  <c r="E112" i="252" s="1"/>
  <c r="E45" i="253" l="1"/>
  <c r="E46" i="253" s="1"/>
  <c r="E47" i="253" s="1"/>
  <c r="E48" i="253" s="1"/>
  <c r="E49" i="253" s="1"/>
  <c r="E50" i="253" s="1"/>
  <c r="E51" i="253" s="1"/>
  <c r="E52" i="253" s="1"/>
  <c r="E53" i="253" s="1"/>
  <c r="E54" i="253" s="1"/>
  <c r="E55" i="253" s="1"/>
  <c r="E56" i="253" s="1"/>
  <c r="E57" i="253" s="1"/>
  <c r="E58" i="253" s="1"/>
  <c r="E59" i="253" s="1"/>
  <c r="E60" i="253" s="1"/>
  <c r="E61" i="253" s="1"/>
  <c r="E62" i="253" s="1"/>
  <c r="E63" i="253" s="1"/>
  <c r="E64" i="253" s="1"/>
  <c r="E65" i="253" s="1"/>
  <c r="E66" i="253" s="1"/>
  <c r="E67" i="253" s="1"/>
  <c r="E68" i="253" s="1"/>
  <c r="E69" i="253" s="1"/>
  <c r="E70" i="253" s="1"/>
  <c r="E71" i="253" s="1"/>
  <c r="E72" i="253" s="1"/>
  <c r="E73" i="253" s="1"/>
  <c r="E74" i="253" s="1"/>
  <c r="E75" i="253" s="1"/>
  <c r="E76" i="253" s="1"/>
  <c r="E77" i="253" s="1"/>
  <c r="E78" i="253" s="1"/>
  <c r="E79" i="253" s="1"/>
  <c r="E80" i="253" s="1"/>
  <c r="E81" i="253" s="1"/>
  <c r="E82" i="253" s="1"/>
  <c r="E83" i="253" s="1"/>
  <c r="E84" i="253" s="1"/>
  <c r="E85" i="253" s="1"/>
  <c r="E86" i="253" s="1"/>
  <c r="E87" i="253" s="1"/>
  <c r="E88" i="253" s="1"/>
  <c r="E89" i="253" s="1"/>
  <c r="E90" i="253" s="1"/>
  <c r="E91" i="253" s="1"/>
  <c r="E92" i="253" s="1"/>
  <c r="E93" i="253" s="1"/>
  <c r="E94" i="253" s="1"/>
  <c r="E95" i="253" s="1"/>
  <c r="E96" i="253" s="1"/>
  <c r="E97" i="253" s="1"/>
  <c r="E98" i="253" s="1"/>
  <c r="E99" i="253" s="1"/>
  <c r="E100" i="253" s="1"/>
  <c r="G16" i="238"/>
  <c r="G31" i="89"/>
  <c r="E5" i="251"/>
  <c r="E6" i="251" s="1"/>
  <c r="E7" i="251" s="1"/>
  <c r="E8" i="251" s="1"/>
  <c r="E9" i="251" s="1"/>
  <c r="E10" i="251" s="1"/>
  <c r="E11" i="251" s="1"/>
  <c r="E12" i="251" s="1"/>
  <c r="E13" i="251" s="1"/>
  <c r="E14" i="251" s="1"/>
  <c r="E15" i="251" s="1"/>
  <c r="E16" i="251" s="1"/>
  <c r="E17" i="251" s="1"/>
  <c r="E18" i="251" s="1"/>
  <c r="E19" i="251" s="1"/>
  <c r="E20" i="251" s="1"/>
  <c r="E21" i="251" s="1"/>
  <c r="E22" i="251" s="1"/>
  <c r="E23" i="251" s="1"/>
  <c r="E24" i="251" s="1"/>
  <c r="E25" i="251" s="1"/>
  <c r="E26" i="251" s="1"/>
  <c r="E27" i="251" s="1"/>
  <c r="E28" i="251" s="1"/>
  <c r="E29" i="251" s="1"/>
  <c r="E30" i="251" s="1"/>
  <c r="E31" i="251" s="1"/>
  <c r="E32" i="251" s="1"/>
  <c r="E33" i="251" s="1"/>
  <c r="E34" i="251" s="1"/>
  <c r="E35" i="251" s="1"/>
  <c r="E36" i="251" s="1"/>
  <c r="E37" i="251" s="1"/>
  <c r="E38" i="251" s="1"/>
  <c r="E39" i="251" s="1"/>
  <c r="E40" i="251" s="1"/>
  <c r="E41" i="251" s="1"/>
  <c r="E42" i="251" s="1"/>
  <c r="E43" i="251" s="1"/>
  <c r="E44" i="251" s="1"/>
  <c r="E45" i="251" s="1"/>
  <c r="E46" i="251" s="1"/>
  <c r="E47" i="251" s="1"/>
  <c r="E48" i="251" s="1"/>
  <c r="E49" i="251" s="1"/>
  <c r="E50" i="251" s="1"/>
  <c r="E51" i="251" s="1"/>
  <c r="E52" i="251" s="1"/>
  <c r="E53" i="251" s="1"/>
  <c r="E54" i="251" s="1"/>
  <c r="E55" i="251" s="1"/>
  <c r="E56" i="251" s="1"/>
  <c r="E57" i="251" s="1"/>
  <c r="E58" i="251" s="1"/>
  <c r="E59" i="251" s="1"/>
  <c r="E60" i="251" s="1"/>
  <c r="E61" i="251" s="1"/>
  <c r="E62" i="251" s="1"/>
  <c r="E63" i="251" s="1"/>
  <c r="E64" i="251" s="1"/>
  <c r="E65" i="251" s="1"/>
  <c r="E66" i="251" s="1"/>
  <c r="E67" i="251" s="1"/>
  <c r="E68" i="251" s="1"/>
  <c r="E69" i="251" s="1"/>
  <c r="E70" i="251" s="1"/>
  <c r="E71" i="251" s="1"/>
  <c r="E72" i="251" s="1"/>
  <c r="E73" i="251" s="1"/>
  <c r="E74" i="251" s="1"/>
  <c r="E75" i="251" s="1"/>
  <c r="E76" i="251" s="1"/>
  <c r="E77" i="251" s="1"/>
  <c r="E78" i="251" s="1"/>
  <c r="E79" i="251" s="1"/>
  <c r="E80" i="251" s="1"/>
  <c r="E81" i="251" s="1"/>
  <c r="E82" i="251" s="1"/>
  <c r="E83" i="251" s="1"/>
  <c r="E84" i="251" s="1"/>
  <c r="E85" i="251" s="1"/>
  <c r="E86" i="251" s="1"/>
  <c r="E87" i="251" s="1"/>
  <c r="E88" i="251" s="1"/>
  <c r="E89" i="251" s="1"/>
  <c r="E90" i="251" s="1"/>
  <c r="E91" i="251" s="1"/>
  <c r="E92" i="251" s="1"/>
  <c r="E93" i="251" s="1"/>
  <c r="E94" i="251" s="1"/>
  <c r="E95" i="251" s="1"/>
  <c r="E96" i="251" s="1"/>
  <c r="E97" i="251" s="1"/>
  <c r="E98" i="251" s="1"/>
  <c r="E99" i="251" s="1"/>
  <c r="E100" i="251" s="1"/>
  <c r="E101" i="253" l="1"/>
  <c r="E102" i="253" s="1"/>
  <c r="E103" i="253" s="1"/>
  <c r="E104" i="253" s="1"/>
  <c r="E105" i="253" s="1"/>
  <c r="E106" i="253" s="1"/>
  <c r="E107" i="253" s="1"/>
  <c r="E108" i="253" s="1"/>
  <c r="E109" i="253" s="1"/>
  <c r="E110" i="253" s="1"/>
  <c r="E111" i="253" s="1"/>
  <c r="E112" i="253" s="1"/>
  <c r="E113" i="253" s="1"/>
  <c r="E114" i="253" s="1"/>
  <c r="E115" i="253" s="1"/>
  <c r="E116" i="253" s="1"/>
  <c r="E117" i="253" s="1"/>
  <c r="E118" i="253" s="1"/>
  <c r="E119" i="253" s="1"/>
  <c r="E120" i="253" s="1"/>
  <c r="E121" i="253" s="1"/>
  <c r="E122" i="253" s="1"/>
  <c r="E123" i="253" s="1"/>
  <c r="E124" i="253" s="1"/>
  <c r="E125" i="253" s="1"/>
  <c r="E126" i="253" s="1"/>
  <c r="E127" i="253" s="1"/>
  <c r="E128" i="253" s="1"/>
  <c r="E129" i="253" s="1"/>
  <c r="E130" i="253" s="1"/>
  <c r="E131" i="253" s="1"/>
  <c r="E132" i="253" s="1"/>
  <c r="E133" i="253" s="1"/>
  <c r="E134" i="253" s="1"/>
  <c r="E135" i="253" s="1"/>
  <c r="E136" i="253" s="1"/>
  <c r="E137" i="253" s="1"/>
  <c r="E138" i="253" s="1"/>
  <c r="E139" i="253" s="1"/>
  <c r="E140" i="253" s="1"/>
  <c r="E141" i="253" s="1"/>
  <c r="E142" i="253" s="1"/>
  <c r="E143" i="253" s="1"/>
  <c r="E144" i="253" s="1"/>
  <c r="E145" i="253" s="1"/>
  <c r="E146" i="253" s="1"/>
  <c r="D42" i="1"/>
  <c r="E101" i="251"/>
  <c r="E102" i="251" s="1"/>
  <c r="E103" i="251" s="1"/>
  <c r="E104" i="251" s="1"/>
  <c r="E105" i="251" s="1"/>
  <c r="E106" i="251" s="1"/>
  <c r="E107" i="251" s="1"/>
  <c r="E108" i="251" s="1"/>
  <c r="E109" i="251" s="1"/>
  <c r="E110" i="251" s="1"/>
  <c r="E147" i="253" l="1"/>
  <c r="E148" i="253" s="1"/>
  <c r="E149" i="253" s="1"/>
  <c r="E150" i="253" s="1"/>
  <c r="E151" i="253" s="1"/>
  <c r="E152" i="253" s="1"/>
  <c r="E153" i="253" s="1"/>
  <c r="E154" i="253" s="1"/>
  <c r="E155" i="253" s="1"/>
  <c r="E156" i="253" s="1"/>
  <c r="E157" i="253" s="1"/>
  <c r="E158" i="253" s="1"/>
  <c r="E159" i="253" s="1"/>
  <c r="E160" i="253" s="1"/>
  <c r="E161" i="253" s="1"/>
  <c r="E162" i="253" s="1"/>
  <c r="E163" i="253" s="1"/>
  <c r="E164" i="253" s="1"/>
  <c r="E165" i="253" s="1"/>
  <c r="E166" i="253" s="1"/>
  <c r="E167" i="253" s="1"/>
  <c r="E168" i="253" s="1"/>
  <c r="E169" i="253" s="1"/>
  <c r="E170" i="253" s="1"/>
  <c r="E171" i="253" s="1"/>
  <c r="E172" i="253" s="1"/>
  <c r="E173" i="253" s="1"/>
  <c r="E174" i="253" s="1"/>
  <c r="E175" i="253" s="1"/>
  <c r="E176" i="253" s="1"/>
  <c r="E177" i="253" s="1"/>
  <c r="E178" i="253" s="1"/>
  <c r="E179" i="253" s="1"/>
  <c r="E180" i="253" s="1"/>
  <c r="E181" i="253" s="1"/>
  <c r="E182" i="253" s="1"/>
  <c r="E183" i="253" s="1"/>
  <c r="E184" i="253" s="1"/>
  <c r="E185" i="253" s="1"/>
  <c r="E186" i="253" s="1"/>
  <c r="E187" i="253" s="1"/>
  <c r="E188" i="253" s="1"/>
  <c r="E189" i="253" s="1"/>
  <c r="E190" i="253" s="1"/>
  <c r="E191" i="253" s="1"/>
  <c r="E192" i="253" s="1"/>
  <c r="E193" i="253" s="1"/>
  <c r="E194" i="253" s="1"/>
  <c r="E195" i="253" s="1"/>
  <c r="E196" i="253" s="1"/>
  <c r="E197" i="253" s="1"/>
  <c r="E198" i="253" s="1"/>
  <c r="E199" i="253" s="1"/>
  <c r="E200" i="253" s="1"/>
  <c r="E201" i="253" s="1"/>
  <c r="E202" i="253" s="1"/>
  <c r="E203" i="253" s="1"/>
  <c r="E204" i="253" s="1"/>
  <c r="E205" i="253" s="1"/>
  <c r="E206" i="253" s="1"/>
  <c r="E207" i="253" s="1"/>
  <c r="E208" i="253" s="1"/>
  <c r="E209" i="253" s="1"/>
  <c r="E210" i="253" s="1"/>
  <c r="E211" i="253" s="1"/>
  <c r="E212" i="253" s="1"/>
  <c r="E213" i="253" s="1"/>
  <c r="E214" i="253" s="1"/>
  <c r="E215" i="253" s="1"/>
  <c r="E216" i="253" s="1"/>
  <c r="E217" i="253" s="1"/>
  <c r="E218" i="253" s="1"/>
  <c r="E219" i="253" s="1"/>
  <c r="E220" i="253" s="1"/>
  <c r="E221" i="253" s="1"/>
  <c r="E222" i="253" s="1"/>
  <c r="E223" i="253" s="1"/>
  <c r="E224" i="253" s="1"/>
  <c r="E225" i="253" s="1"/>
  <c r="E226" i="253" s="1"/>
  <c r="E227" i="253" s="1"/>
  <c r="E228" i="253" s="1"/>
  <c r="E229" i="253" s="1"/>
  <c r="E230" i="253" s="1"/>
  <c r="E231" i="253" s="1"/>
  <c r="E232" i="253" s="1"/>
  <c r="E233" i="253" s="1"/>
  <c r="E234" i="253" s="1"/>
  <c r="E235" i="253" s="1"/>
  <c r="E236" i="253" s="1"/>
  <c r="E237" i="253" s="1"/>
  <c r="E238" i="253" s="1"/>
  <c r="E239" i="253" s="1"/>
  <c r="E240" i="253" s="1"/>
  <c r="F146" i="253"/>
  <c r="E5" i="250"/>
  <c r="E6" i="250" s="1"/>
  <c r="E7" i="250" s="1"/>
  <c r="E8" i="250" s="1"/>
  <c r="E9" i="250" s="1"/>
  <c r="E10" i="250" s="1"/>
  <c r="E11" i="250" s="1"/>
  <c r="E12" i="250" s="1"/>
  <c r="E13" i="250" s="1"/>
  <c r="E14" i="250" s="1"/>
  <c r="E15" i="250" s="1"/>
  <c r="E16" i="250" s="1"/>
  <c r="E17" i="250" s="1"/>
  <c r="E18" i="250" s="1"/>
  <c r="E19" i="250" s="1"/>
  <c r="E20" i="250" s="1"/>
  <c r="E21" i="250" s="1"/>
  <c r="E22" i="250" s="1"/>
  <c r="E23" i="250" s="1"/>
  <c r="E24" i="250" s="1"/>
  <c r="E25" i="250" s="1"/>
  <c r="E26" i="250" s="1"/>
  <c r="E27" i="250" s="1"/>
  <c r="E28" i="250" s="1"/>
  <c r="E29" i="250" s="1"/>
  <c r="E30" i="250" s="1"/>
  <c r="E31" i="250" s="1"/>
  <c r="E32" i="250" s="1"/>
  <c r="E33" i="250" s="1"/>
  <c r="E34" i="250" s="1"/>
  <c r="E35" i="250" s="1"/>
  <c r="E36" i="250" s="1"/>
  <c r="E37" i="250" s="1"/>
  <c r="E38" i="250" s="1"/>
  <c r="E39" i="250" s="1"/>
  <c r="E40" i="250" s="1"/>
  <c r="E41" i="250" s="1"/>
  <c r="E42" i="250" s="1"/>
  <c r="E43" i="250" s="1"/>
  <c r="E44" i="250" s="1"/>
  <c r="E45" i="250" s="1"/>
  <c r="E46" i="250" s="1"/>
  <c r="E47" i="250" s="1"/>
  <c r="E48" i="250" s="1"/>
  <c r="E49" i="250" s="1"/>
  <c r="E50" i="250" s="1"/>
  <c r="E51" i="250" s="1"/>
  <c r="E52" i="250" s="1"/>
  <c r="E53" i="250" s="1"/>
  <c r="E54" i="250" s="1"/>
  <c r="E55" i="250" s="1"/>
  <c r="E56" i="250" s="1"/>
  <c r="E57" i="250" s="1"/>
  <c r="E58" i="250" s="1"/>
  <c r="E59" i="250" s="1"/>
  <c r="E60" i="250" s="1"/>
  <c r="E61" i="250" s="1"/>
  <c r="E62" i="250" s="1"/>
  <c r="E63" i="250" s="1"/>
  <c r="E64" i="250" s="1"/>
  <c r="E65" i="250" s="1"/>
  <c r="E66" i="250" s="1"/>
  <c r="E67" i="250" s="1"/>
  <c r="E68" i="250" s="1"/>
  <c r="E69" i="250" s="1"/>
  <c r="E70" i="250" s="1"/>
  <c r="E71" i="250" s="1"/>
  <c r="E72" i="250" s="1"/>
  <c r="E73" i="250" s="1"/>
  <c r="E74" i="250" s="1"/>
  <c r="E75" i="250" s="1"/>
  <c r="E76" i="250" s="1"/>
  <c r="E77" i="250" s="1"/>
  <c r="E78" i="250" s="1"/>
  <c r="E79" i="250" s="1"/>
  <c r="E80" i="250" s="1"/>
  <c r="E81" i="250" s="1"/>
  <c r="E82" i="250" s="1"/>
  <c r="E83" i="250" s="1"/>
  <c r="E84" i="250" s="1"/>
  <c r="E85" i="250" s="1"/>
  <c r="E86" i="250" s="1"/>
  <c r="E87" i="250" s="1"/>
  <c r="E88" i="250" s="1"/>
  <c r="E89" i="250" s="1"/>
  <c r="E90" i="250" s="1"/>
  <c r="E91" i="250" s="1"/>
  <c r="E92" i="250" s="1"/>
  <c r="E93" i="250" s="1"/>
  <c r="E94" i="250" s="1"/>
  <c r="E95" i="250" s="1"/>
  <c r="E96" i="250" s="1"/>
  <c r="E97" i="250" s="1"/>
  <c r="E98" i="250" s="1"/>
  <c r="E99" i="250" s="1"/>
  <c r="E100" i="250" s="1"/>
  <c r="E101" i="250" s="1"/>
  <c r="E102" i="250" s="1"/>
  <c r="E103" i="250" s="1"/>
  <c r="E104" i="250" s="1"/>
  <c r="E105" i="250" s="1"/>
  <c r="E106" i="250" s="1"/>
  <c r="E107" i="250" s="1"/>
  <c r="E108" i="250" s="1"/>
  <c r="E109" i="250" s="1"/>
  <c r="E110" i="250" s="1"/>
  <c r="E111" i="250" s="1"/>
  <c r="E112" i="250" s="1"/>
  <c r="E113" i="250" s="1"/>
  <c r="E114" i="250" s="1"/>
  <c r="E115" i="250" s="1"/>
  <c r="E5" i="249"/>
  <c r="E6" i="249" s="1"/>
  <c r="E7" i="249" s="1"/>
  <c r="E8" i="249" s="1"/>
  <c r="E9" i="249" s="1"/>
  <c r="E10" i="249" s="1"/>
  <c r="E11" i="249" s="1"/>
  <c r="E12" i="249" s="1"/>
  <c r="E13" i="249" s="1"/>
  <c r="E14" i="249" s="1"/>
  <c r="E15" i="249" s="1"/>
  <c r="E16" i="249" s="1"/>
  <c r="E17" i="249" s="1"/>
  <c r="E18" i="249" s="1"/>
  <c r="E19" i="249" s="1"/>
  <c r="E20" i="249" s="1"/>
  <c r="E21" i="249" s="1"/>
  <c r="E22" i="249" s="1"/>
  <c r="E23" i="249" s="1"/>
  <c r="E24" i="249" s="1"/>
  <c r="E25" i="249" s="1"/>
  <c r="E26" i="249" s="1"/>
  <c r="E27" i="249" s="1"/>
  <c r="E28" i="249" s="1"/>
  <c r="E29" i="249" s="1"/>
  <c r="E30" i="249" s="1"/>
  <c r="E31" i="249" s="1"/>
  <c r="E32" i="249" s="1"/>
  <c r="E33" i="249" s="1"/>
  <c r="E34" i="249" s="1"/>
  <c r="E35" i="249" s="1"/>
  <c r="E36" i="249" s="1"/>
  <c r="E37" i="249" s="1"/>
  <c r="E38" i="249" s="1"/>
  <c r="E39" i="249" s="1"/>
  <c r="E40" i="249" s="1"/>
  <c r="E41" i="249" s="1"/>
  <c r="E42" i="249" s="1"/>
  <c r="E43" i="249" s="1"/>
  <c r="E44" i="249" s="1"/>
  <c r="E45" i="249" s="1"/>
  <c r="E46" i="249" s="1"/>
  <c r="E47" i="249" s="1"/>
  <c r="E48" i="249" s="1"/>
  <c r="E49" i="249" s="1"/>
  <c r="E50" i="249" s="1"/>
  <c r="E51" i="249" s="1"/>
  <c r="E52" i="249" s="1"/>
  <c r="E53" i="249" s="1"/>
  <c r="E54" i="249" s="1"/>
  <c r="E55" i="249" s="1"/>
  <c r="E56" i="249" s="1"/>
  <c r="E57" i="249" s="1"/>
  <c r="E58" i="249" s="1"/>
  <c r="E59" i="249" s="1"/>
  <c r="E60" i="249" s="1"/>
  <c r="E61" i="249" s="1"/>
  <c r="E62" i="249" s="1"/>
  <c r="E63" i="249" s="1"/>
  <c r="E64" i="249" s="1"/>
  <c r="E65" i="249" s="1"/>
  <c r="E66" i="249" s="1"/>
  <c r="E67" i="249" s="1"/>
  <c r="E68" i="249" s="1"/>
  <c r="E69" i="249" s="1"/>
  <c r="E70" i="249" s="1"/>
  <c r="E71" i="249" s="1"/>
  <c r="E72" i="249" s="1"/>
  <c r="E73" i="249" s="1"/>
  <c r="E74" i="249" s="1"/>
  <c r="E75" i="249" s="1"/>
  <c r="E76" i="249" s="1"/>
  <c r="E77" i="249" s="1"/>
  <c r="E78" i="249" s="1"/>
  <c r="E79" i="249" s="1"/>
  <c r="E80" i="249" s="1"/>
  <c r="E81" i="249" s="1"/>
  <c r="E82" i="249" s="1"/>
  <c r="E83" i="249" s="1"/>
  <c r="E84" i="249" s="1"/>
  <c r="E85" i="249" s="1"/>
  <c r="E86" i="249" s="1"/>
  <c r="E87" i="249" s="1"/>
  <c r="E88" i="249" s="1"/>
  <c r="E89" i="249" s="1"/>
  <c r="E90" i="249" s="1"/>
  <c r="E91" i="249" s="1"/>
  <c r="E92" i="249" s="1"/>
  <c r="E93" i="249" s="1"/>
  <c r="E94" i="249" s="1"/>
  <c r="E95" i="249" s="1"/>
  <c r="E96" i="249" s="1"/>
  <c r="E97" i="249" s="1"/>
  <c r="E98" i="249" s="1"/>
  <c r="E99" i="249" s="1"/>
  <c r="E241" i="253" l="1"/>
  <c r="E242" i="253" s="1"/>
  <c r="E243" i="253" s="1"/>
  <c r="E244" i="253" s="1"/>
  <c r="E245" i="253" s="1"/>
  <c r="E246" i="253" s="1"/>
  <c r="E247" i="253" s="1"/>
  <c r="E248" i="253" s="1"/>
  <c r="E249" i="253" s="1"/>
  <c r="E250" i="253" s="1"/>
  <c r="E251" i="253" s="1"/>
  <c r="E252" i="253" s="1"/>
  <c r="E253" i="253" s="1"/>
  <c r="E254" i="253" s="1"/>
  <c r="E255" i="253" s="1"/>
  <c r="E256" i="253" s="1"/>
  <c r="E257" i="253" s="1"/>
  <c r="E258" i="253" s="1"/>
  <c r="E259" i="253" s="1"/>
  <c r="E260" i="253" s="1"/>
  <c r="E261" i="253" s="1"/>
  <c r="E262" i="253" s="1"/>
  <c r="E263" i="253" s="1"/>
  <c r="E264" i="253" s="1"/>
  <c r="E265" i="253" s="1"/>
  <c r="E266" i="253" s="1"/>
  <c r="E267" i="253" s="1"/>
  <c r="E268" i="253" s="1"/>
  <c r="E269" i="253" s="1"/>
  <c r="E270" i="253" s="1"/>
  <c r="E271" i="253" s="1"/>
  <c r="E272" i="253" s="1"/>
  <c r="E273" i="253" s="1"/>
  <c r="E274" i="253" s="1"/>
  <c r="E275" i="253" s="1"/>
  <c r="E276" i="253" s="1"/>
  <c r="E277" i="253" s="1"/>
  <c r="E278" i="253" s="1"/>
  <c r="E279" i="253" s="1"/>
  <c r="E280" i="253" s="1"/>
  <c r="E281" i="253" s="1"/>
  <c r="E282" i="253" s="1"/>
  <c r="E283" i="253" s="1"/>
  <c r="F240" i="253"/>
  <c r="F182" i="253"/>
  <c r="E100" i="249"/>
  <c r="E101" i="249" s="1"/>
  <c r="E102" i="249" s="1"/>
  <c r="E103" i="249" s="1"/>
  <c r="E104" i="249" s="1"/>
  <c r="E105" i="249" s="1"/>
  <c r="E106" i="249" s="1"/>
  <c r="E107" i="249" s="1"/>
  <c r="E108" i="249" s="1"/>
  <c r="E109" i="249" s="1"/>
  <c r="E110" i="249" s="1"/>
  <c r="E111" i="249" s="1"/>
  <c r="E112" i="249" s="1"/>
  <c r="E113" i="249" s="1"/>
  <c r="E114" i="249" s="1"/>
  <c r="E115" i="249" s="1"/>
  <c r="E116" i="249" s="1"/>
  <c r="E117" i="249" s="1"/>
  <c r="E118" i="249" s="1"/>
  <c r="E119" i="249" s="1"/>
  <c r="E120" i="249" s="1"/>
  <c r="E121" i="249" s="1"/>
  <c r="E122" i="249" s="1"/>
  <c r="E123" i="249" s="1"/>
  <c r="E124" i="249" s="1"/>
  <c r="E125" i="249" s="1"/>
  <c r="E126" i="249" s="1"/>
  <c r="E127" i="249" s="1"/>
  <c r="E128" i="249" s="1"/>
  <c r="E129" i="249" s="1"/>
  <c r="E130" i="249" s="1"/>
  <c r="E131" i="249" s="1"/>
  <c r="E132" i="249" s="1"/>
  <c r="E133" i="249" s="1"/>
  <c r="E134" i="249" s="1"/>
  <c r="E135" i="249" s="1"/>
  <c r="E136" i="249" s="1"/>
  <c r="E137" i="249" s="1"/>
  <c r="E138" i="249" s="1"/>
  <c r="E139" i="249" s="1"/>
  <c r="E140" i="249" s="1"/>
  <c r="E141" i="249" s="1"/>
  <c r="E142" i="249" s="1"/>
  <c r="E143" i="249" s="1"/>
  <c r="E144" i="249" s="1"/>
  <c r="E145" i="249" s="1"/>
  <c r="E146" i="249" s="1"/>
  <c r="E147" i="249" s="1"/>
  <c r="E148" i="249" s="1"/>
  <c r="E149" i="249" s="1"/>
  <c r="E150" i="249" s="1"/>
  <c r="E151" i="249" s="1"/>
  <c r="E152" i="249" s="1"/>
  <c r="E153" i="249" s="1"/>
  <c r="E154" i="249" s="1"/>
  <c r="E155" i="249" s="1"/>
  <c r="E156" i="249" s="1"/>
  <c r="E157" i="249" s="1"/>
  <c r="E158" i="249" s="1"/>
  <c r="E159" i="249" s="1"/>
  <c r="E160" i="249" s="1"/>
  <c r="E161" i="249" s="1"/>
  <c r="E162" i="249" s="1"/>
  <c r="E163" i="249" s="1"/>
  <c r="E164" i="249" s="1"/>
  <c r="E165" i="249" s="1"/>
  <c r="E166" i="249" s="1"/>
  <c r="E167" i="249" s="1"/>
  <c r="E168" i="249" s="1"/>
  <c r="E169" i="249" s="1"/>
  <c r="E170" i="249" s="1"/>
  <c r="E171" i="249" s="1"/>
  <c r="E172" i="249" s="1"/>
  <c r="E173" i="249" s="1"/>
  <c r="E174" i="249" s="1"/>
  <c r="E175" i="249" s="1"/>
  <c r="E176" i="249" s="1"/>
  <c r="E177" i="249" s="1"/>
  <c r="E178" i="249" s="1"/>
  <c r="E179" i="249" s="1"/>
  <c r="E180" i="249" s="1"/>
  <c r="E181" i="249" s="1"/>
  <c r="E182" i="249" s="1"/>
  <c r="E183" i="249" s="1"/>
  <c r="E184" i="249" s="1"/>
  <c r="E185" i="249" s="1"/>
  <c r="E186" i="249" s="1"/>
  <c r="E187" i="249" s="1"/>
  <c r="E188" i="249" s="1"/>
  <c r="E189" i="249" s="1"/>
  <c r="E190" i="249" s="1"/>
  <c r="E191" i="249" s="1"/>
  <c r="E192" i="249" s="1"/>
  <c r="E193" i="249" s="1"/>
  <c r="E194" i="249" s="1"/>
  <c r="E195" i="249" s="1"/>
  <c r="E196" i="249" s="1"/>
  <c r="E197" i="249" s="1"/>
  <c r="E198" i="249" s="1"/>
  <c r="E199" i="249" s="1"/>
  <c r="E200" i="249" s="1"/>
  <c r="E201" i="249" s="1"/>
  <c r="E202" i="249" s="1"/>
  <c r="E203" i="249" s="1"/>
  <c r="E204" i="249" s="1"/>
  <c r="E205" i="249" s="1"/>
  <c r="E206" i="249" s="1"/>
  <c r="E207" i="249" s="1"/>
  <c r="E208" i="249" s="1"/>
  <c r="E209" i="249" s="1"/>
  <c r="E210" i="249" s="1"/>
  <c r="E211" i="249" s="1"/>
  <c r="E212" i="249" s="1"/>
  <c r="E213" i="249" s="1"/>
  <c r="E214" i="249" s="1"/>
  <c r="E215" i="249" s="1"/>
  <c r="E216" i="249" s="1"/>
  <c r="E217" i="249" s="1"/>
  <c r="E218" i="249" s="1"/>
  <c r="E219" i="249" s="1"/>
  <c r="E220" i="249" s="1"/>
  <c r="E221" i="249" s="1"/>
  <c r="E222" i="249" s="1"/>
  <c r="E223" i="249" s="1"/>
  <c r="E224" i="249" s="1"/>
  <c r="E225" i="249" s="1"/>
  <c r="E226" i="249" s="1"/>
  <c r="E227" i="249" s="1"/>
  <c r="E228" i="249" s="1"/>
  <c r="E229" i="249" s="1"/>
  <c r="E230" i="249" s="1"/>
  <c r="E231" i="249" s="1"/>
  <c r="E232" i="249" s="1"/>
  <c r="E233" i="249" s="1"/>
  <c r="E234" i="249" s="1"/>
  <c r="E235" i="249" s="1"/>
  <c r="E236" i="249" s="1"/>
  <c r="E237" i="249" s="1"/>
  <c r="E238" i="249" s="1"/>
  <c r="E239" i="249" s="1"/>
  <c r="E240" i="249" s="1"/>
  <c r="E241" i="249" s="1"/>
  <c r="E242" i="249" s="1"/>
  <c r="E243" i="249" s="1"/>
  <c r="E244" i="249" s="1"/>
  <c r="C50" i="1" s="1"/>
  <c r="F99" i="249"/>
  <c r="C46" i="1"/>
  <c r="E284" i="253" l="1"/>
  <c r="E285" i="253" s="1"/>
  <c r="E286" i="253" s="1"/>
  <c r="E287" i="253" s="1"/>
  <c r="E288" i="253" s="1"/>
  <c r="E289" i="253" s="1"/>
  <c r="E290" i="253" s="1"/>
  <c r="E291" i="253" s="1"/>
  <c r="E292" i="253" s="1"/>
  <c r="E293" i="253" s="1"/>
  <c r="E294" i="253" s="1"/>
  <c r="E295" i="253" s="1"/>
  <c r="E296" i="253" s="1"/>
  <c r="E297" i="253" s="1"/>
  <c r="E298" i="253" s="1"/>
  <c r="E299" i="253" s="1"/>
  <c r="E300" i="253" s="1"/>
  <c r="E301" i="253" s="1"/>
  <c r="E302" i="253" s="1"/>
  <c r="E303" i="253" s="1"/>
  <c r="E304" i="253" s="1"/>
  <c r="E305" i="253" s="1"/>
  <c r="E306" i="253" s="1"/>
  <c r="E307" i="253" s="1"/>
  <c r="E308" i="253" s="1"/>
  <c r="E309" i="253" s="1"/>
  <c r="E310" i="253" s="1"/>
  <c r="F283" i="253"/>
  <c r="D44" i="246"/>
  <c r="D28" i="172"/>
  <c r="E311" i="253" l="1"/>
  <c r="E312" i="253" s="1"/>
  <c r="E313" i="253" s="1"/>
  <c r="E314" i="253" s="1"/>
  <c r="E315" i="253" s="1"/>
  <c r="E316" i="253" s="1"/>
  <c r="E317" i="253" s="1"/>
  <c r="E318" i="253" s="1"/>
  <c r="E319" i="253" s="1"/>
  <c r="E320" i="253" s="1"/>
  <c r="E321" i="253" s="1"/>
  <c r="E322" i="253" s="1"/>
  <c r="E323" i="253" s="1"/>
  <c r="E324" i="253" s="1"/>
  <c r="E325" i="253" s="1"/>
  <c r="E326" i="253" s="1"/>
  <c r="E327" i="253" s="1"/>
  <c r="E328" i="253" s="1"/>
  <c r="E329" i="253" s="1"/>
  <c r="E330" i="253" s="1"/>
  <c r="E331" i="253" s="1"/>
  <c r="E332" i="253" s="1"/>
  <c r="E333" i="253" s="1"/>
  <c r="E334" i="253" s="1"/>
  <c r="E335" i="253" s="1"/>
  <c r="E336" i="253" s="1"/>
  <c r="E337" i="253" s="1"/>
  <c r="E338" i="253" s="1"/>
  <c r="E339" i="253" s="1"/>
  <c r="E340" i="253" s="1"/>
  <c r="E341" i="253" s="1"/>
  <c r="E342" i="253" s="1"/>
  <c r="E343" i="253" s="1"/>
  <c r="E344" i="253" s="1"/>
  <c r="E345" i="253" s="1"/>
  <c r="E346" i="253" s="1"/>
  <c r="E347" i="253" s="1"/>
  <c r="E348" i="253" s="1"/>
  <c r="E349" i="253" s="1"/>
  <c r="E350" i="253" s="1"/>
  <c r="E351" i="253" s="1"/>
  <c r="E352" i="253" s="1"/>
  <c r="C24" i="1" s="1"/>
  <c r="H26" i="221"/>
  <c r="G36" i="232"/>
  <c r="D85" i="216"/>
  <c r="D6" i="202"/>
  <c r="D7" i="201"/>
  <c r="D8" i="183"/>
  <c r="G81" i="216" l="1"/>
  <c r="D9" i="186" l="1"/>
  <c r="H33" i="205" l="1"/>
  <c r="L16" i="215"/>
  <c r="F30" i="205" l="1"/>
  <c r="D7" i="247" l="1"/>
  <c r="D6" i="247"/>
  <c r="D5" i="247"/>
  <c r="E5" i="247" s="1"/>
  <c r="E5" i="151"/>
  <c r="D5" i="98"/>
  <c r="D9" i="91"/>
  <c r="D8" i="91"/>
  <c r="E4" i="246"/>
  <c r="E5" i="246" s="1"/>
  <c r="E6" i="246" s="1"/>
  <c r="E7" i="246" s="1"/>
  <c r="E8" i="246" s="1"/>
  <c r="E9" i="246" s="1"/>
  <c r="E10" i="246" s="1"/>
  <c r="E11" i="246" s="1"/>
  <c r="E12" i="246" s="1"/>
  <c r="E13" i="246" s="1"/>
  <c r="E14" i="246" s="1"/>
  <c r="E15" i="246" s="1"/>
  <c r="E16" i="246" s="1"/>
  <c r="E17" i="246" s="1"/>
  <c r="E18" i="246" s="1"/>
  <c r="E19" i="246" s="1"/>
  <c r="E20" i="246" s="1"/>
  <c r="E21" i="246" s="1"/>
  <c r="E22" i="246" s="1"/>
  <c r="E23" i="246" s="1"/>
  <c r="E24" i="246" s="1"/>
  <c r="E25" i="246" s="1"/>
  <c r="E26" i="246" s="1"/>
  <c r="E27" i="246" s="1"/>
  <c r="E28" i="246" s="1"/>
  <c r="E29" i="246" s="1"/>
  <c r="E30" i="246" s="1"/>
  <c r="E31" i="246" s="1"/>
  <c r="E32" i="246" s="1"/>
  <c r="E33" i="246" s="1"/>
  <c r="E34" i="246" s="1"/>
  <c r="E35" i="246" s="1"/>
  <c r="E36" i="246" s="1"/>
  <c r="E37" i="246" s="1"/>
  <c r="E38" i="246" s="1"/>
  <c r="E39" i="246" s="1"/>
  <c r="E40" i="246" s="1"/>
  <c r="E41" i="246" s="1"/>
  <c r="E42" i="246" s="1"/>
  <c r="E43" i="246" s="1"/>
  <c r="E44" i="246" s="1"/>
  <c r="E45" i="246" s="1"/>
  <c r="E46" i="246" s="1"/>
  <c r="E47" i="246" s="1"/>
  <c r="E48" i="246" s="1"/>
  <c r="E49" i="246" s="1"/>
  <c r="E50" i="246" s="1"/>
  <c r="E51" i="246" s="1"/>
  <c r="E52" i="246" s="1"/>
  <c r="E53" i="246" s="1"/>
  <c r="E54" i="246" s="1"/>
  <c r="E55" i="246" s="1"/>
  <c r="E56" i="246" s="1"/>
  <c r="E57" i="246" s="1"/>
  <c r="E58" i="246" s="1"/>
  <c r="E59" i="246" s="1"/>
  <c r="E60" i="246" s="1"/>
  <c r="E61" i="246" s="1"/>
  <c r="E62" i="246" s="1"/>
  <c r="E63" i="246" s="1"/>
  <c r="E64" i="246" s="1"/>
  <c r="E65" i="246" s="1"/>
  <c r="E66" i="246" s="1"/>
  <c r="E67" i="246" s="1"/>
  <c r="E68" i="246" s="1"/>
  <c r="E69" i="246" s="1"/>
  <c r="E70" i="246" s="1"/>
  <c r="E71" i="246" s="1"/>
  <c r="E72" i="246" s="1"/>
  <c r="E73" i="246" s="1"/>
  <c r="E74" i="246" s="1"/>
  <c r="E75" i="246" s="1"/>
  <c r="E76" i="246" s="1"/>
  <c r="E77" i="246" s="1"/>
  <c r="E78" i="246" s="1"/>
  <c r="E79" i="246" s="1"/>
  <c r="E80" i="246" s="1"/>
  <c r="E81" i="246" s="1"/>
  <c r="E82" i="246" s="1"/>
  <c r="E83" i="246" s="1"/>
  <c r="E84" i="246" s="1"/>
  <c r="E85" i="246" s="1"/>
  <c r="E86" i="246" s="1"/>
  <c r="E87" i="246" s="1"/>
  <c r="E88" i="246" s="1"/>
  <c r="E89" i="246" s="1"/>
  <c r="E90" i="246" s="1"/>
  <c r="E91" i="246" s="1"/>
  <c r="E92" i="246" s="1"/>
  <c r="E93" i="246" s="1"/>
  <c r="E94" i="246" s="1"/>
  <c r="E95" i="246" s="1"/>
  <c r="E96" i="246" s="1"/>
  <c r="E97" i="246" s="1"/>
  <c r="E98" i="246" s="1"/>
  <c r="E99" i="246" s="1"/>
  <c r="E100" i="246" s="1"/>
  <c r="E101" i="246" s="1"/>
  <c r="E102" i="246" s="1"/>
  <c r="E103" i="246" s="1"/>
  <c r="E104" i="246" s="1"/>
  <c r="E105" i="246" s="1"/>
  <c r="E106" i="246" s="1"/>
  <c r="E107" i="246" s="1"/>
  <c r="E108" i="246" s="1"/>
  <c r="D5" i="202"/>
  <c r="E4" i="245"/>
  <c r="E5" i="245" s="1"/>
  <c r="E6" i="245" s="1"/>
  <c r="E7" i="245" s="1"/>
  <c r="E8" i="245" s="1"/>
  <c r="E9" i="245" s="1"/>
  <c r="E10" i="245" s="1"/>
  <c r="E11" i="245" s="1"/>
  <c r="E12" i="245" s="1"/>
  <c r="E13" i="245" s="1"/>
  <c r="E14" i="245" s="1"/>
  <c r="E15" i="245" s="1"/>
  <c r="E16" i="245" s="1"/>
  <c r="E17" i="245" s="1"/>
  <c r="E18" i="245" s="1"/>
  <c r="E19" i="245" s="1"/>
  <c r="E20" i="245" s="1"/>
  <c r="E21" i="245" s="1"/>
  <c r="E22" i="245" s="1"/>
  <c r="E23" i="245" s="1"/>
  <c r="E24" i="245" s="1"/>
  <c r="E25" i="245" s="1"/>
  <c r="E26" i="245" s="1"/>
  <c r="E27" i="245" s="1"/>
  <c r="E28" i="245" s="1"/>
  <c r="E109" i="246" l="1"/>
  <c r="E110" i="246" s="1"/>
  <c r="E111" i="246" s="1"/>
  <c r="E112" i="246" s="1"/>
  <c r="E113" i="246" s="1"/>
  <c r="E114" i="246" s="1"/>
  <c r="E115" i="246" s="1"/>
  <c r="E116" i="246" s="1"/>
  <c r="E117" i="246" s="1"/>
  <c r="E118" i="246" s="1"/>
  <c r="E119" i="246" s="1"/>
  <c r="E120" i="246" s="1"/>
  <c r="E121" i="246" s="1"/>
  <c r="E122" i="246" s="1"/>
  <c r="E123" i="246" s="1"/>
  <c r="E124" i="246" s="1"/>
  <c r="E125" i="246" s="1"/>
  <c r="E126" i="246" s="1"/>
  <c r="E127" i="246" s="1"/>
  <c r="E128" i="246" s="1"/>
  <c r="E129" i="246" s="1"/>
  <c r="E130" i="246" s="1"/>
  <c r="E131" i="246" s="1"/>
  <c r="E132" i="246" s="1"/>
  <c r="E133" i="246" s="1"/>
  <c r="E134" i="246" s="1"/>
  <c r="E135" i="246" s="1"/>
  <c r="E136" i="246" s="1"/>
  <c r="E137" i="246" s="1"/>
  <c r="E138" i="246" s="1"/>
  <c r="E139" i="246" s="1"/>
  <c r="E140" i="246" s="1"/>
  <c r="E141" i="246" s="1"/>
  <c r="E142" i="246" s="1"/>
  <c r="E143" i="246" s="1"/>
  <c r="E144" i="246" s="1"/>
  <c r="E145" i="246" s="1"/>
  <c r="E146" i="246" s="1"/>
  <c r="E147" i="246" s="1"/>
  <c r="E148" i="246" s="1"/>
  <c r="E149" i="246" s="1"/>
  <c r="E150" i="246" s="1"/>
  <c r="E151" i="246" s="1"/>
  <c r="E152" i="246" s="1"/>
  <c r="E153" i="246" s="1"/>
  <c r="E154" i="246" s="1"/>
  <c r="E155" i="246" s="1"/>
  <c r="E156" i="246" s="1"/>
  <c r="E157" i="246" s="1"/>
  <c r="E158" i="246" s="1"/>
  <c r="E159" i="246" s="1"/>
  <c r="E160" i="246" s="1"/>
  <c r="E161" i="246" s="1"/>
  <c r="E162" i="246" s="1"/>
  <c r="E163" i="246" s="1"/>
  <c r="E164" i="246" s="1"/>
  <c r="E165" i="246" s="1"/>
  <c r="E166" i="246" s="1"/>
  <c r="E167" i="246" s="1"/>
  <c r="E168" i="246" s="1"/>
  <c r="E169" i="246" s="1"/>
  <c r="E170" i="246" s="1"/>
  <c r="E171" i="246" s="1"/>
  <c r="E172" i="246" s="1"/>
  <c r="E173" i="246" s="1"/>
  <c r="E174" i="246" s="1"/>
  <c r="E175" i="246" s="1"/>
  <c r="E176" i="246" s="1"/>
  <c r="E177" i="246" s="1"/>
  <c r="E178" i="246" s="1"/>
  <c r="E179" i="246" s="1"/>
  <c r="E180" i="246" s="1"/>
  <c r="E181" i="246" s="1"/>
  <c r="E182" i="246" s="1"/>
  <c r="E183" i="246" s="1"/>
  <c r="E184" i="246" s="1"/>
  <c r="E185" i="246" s="1"/>
  <c r="E186" i="246" s="1"/>
  <c r="E187" i="246" s="1"/>
  <c r="E188" i="246" s="1"/>
  <c r="E189" i="246" s="1"/>
  <c r="E190" i="246" s="1"/>
  <c r="E191" i="246" s="1"/>
  <c r="E192" i="246" s="1"/>
  <c r="E193" i="246" s="1"/>
  <c r="E194" i="246" s="1"/>
  <c r="E195" i="246" s="1"/>
  <c r="E196" i="246" s="1"/>
  <c r="E197" i="246" s="1"/>
  <c r="E198" i="246" s="1"/>
  <c r="E199" i="246" s="1"/>
  <c r="E200" i="246" s="1"/>
  <c r="E201" i="246" s="1"/>
  <c r="E202" i="246" s="1"/>
  <c r="E203" i="246" s="1"/>
  <c r="E204" i="246" s="1"/>
  <c r="E205" i="246" s="1"/>
  <c r="E206" i="246" s="1"/>
  <c r="E207" i="246" s="1"/>
  <c r="E208" i="246" s="1"/>
  <c r="E209" i="246" s="1"/>
  <c r="E210" i="246" s="1"/>
  <c r="E211" i="246" s="1"/>
  <c r="E212" i="246" s="1"/>
  <c r="E213" i="246" s="1"/>
  <c r="E214" i="246" s="1"/>
  <c r="E215" i="246" s="1"/>
  <c r="E216" i="246" s="1"/>
  <c r="E217" i="246" s="1"/>
  <c r="E218" i="246" s="1"/>
  <c r="E219" i="246" s="1"/>
  <c r="E220" i="246" s="1"/>
  <c r="E221" i="246" s="1"/>
  <c r="E222" i="246" s="1"/>
  <c r="E223" i="246" s="1"/>
  <c r="E224" i="246" s="1"/>
  <c r="E225" i="246" s="1"/>
  <c r="E226" i="246" s="1"/>
  <c r="E227" i="246" s="1"/>
  <c r="E228" i="246" s="1"/>
  <c r="E229" i="246" s="1"/>
  <c r="E230" i="246" s="1"/>
  <c r="E231" i="246" s="1"/>
  <c r="E232" i="246" s="1"/>
  <c r="E233" i="246" s="1"/>
  <c r="E234" i="246" s="1"/>
  <c r="E235" i="246" s="1"/>
  <c r="E236" i="246" s="1"/>
  <c r="E237" i="246" s="1"/>
  <c r="E238" i="246" s="1"/>
  <c r="E239" i="246" s="1"/>
  <c r="E240" i="246" s="1"/>
  <c r="E241" i="246" s="1"/>
  <c r="E242" i="246" s="1"/>
  <c r="E243" i="246" s="1"/>
  <c r="E244" i="246" s="1"/>
  <c r="E245" i="246" s="1"/>
  <c r="E246" i="246" s="1"/>
  <c r="E247" i="246" s="1"/>
  <c r="E248" i="246" s="1"/>
  <c r="E249" i="246" s="1"/>
  <c r="E250" i="246" s="1"/>
  <c r="E251" i="246" s="1"/>
  <c r="E252" i="246" s="1"/>
  <c r="E253" i="246" s="1"/>
  <c r="E254" i="246" s="1"/>
  <c r="E255" i="246" s="1"/>
  <c r="E256" i="246" s="1"/>
  <c r="E257" i="246" s="1"/>
  <c r="E258" i="246" s="1"/>
  <c r="E259" i="246" s="1"/>
  <c r="E260" i="246" s="1"/>
  <c r="E261" i="246" s="1"/>
  <c r="E262" i="246" s="1"/>
  <c r="E263" i="246" s="1"/>
  <c r="E264" i="246" s="1"/>
  <c r="E265" i="246" s="1"/>
  <c r="E266" i="246" s="1"/>
  <c r="E267" i="246" s="1"/>
  <c r="E268" i="246" s="1"/>
  <c r="E269" i="246" s="1"/>
  <c r="E270" i="246" s="1"/>
  <c r="E271" i="246" s="1"/>
  <c r="E272" i="246" s="1"/>
  <c r="E273" i="246" s="1"/>
  <c r="E274" i="246" s="1"/>
  <c r="E275" i="246" s="1"/>
  <c r="E276" i="246" s="1"/>
  <c r="E277" i="246" s="1"/>
  <c r="E278" i="246" s="1"/>
  <c r="E279" i="246" s="1"/>
  <c r="E280" i="246" s="1"/>
  <c r="E281" i="246" s="1"/>
  <c r="E282" i="246" s="1"/>
  <c r="E283" i="246" s="1"/>
  <c r="E284" i="246" s="1"/>
  <c r="E285" i="246" s="1"/>
  <c r="E286" i="246" s="1"/>
  <c r="E287" i="246" s="1"/>
  <c r="E288" i="246" s="1"/>
  <c r="E289" i="246" s="1"/>
  <c r="E290" i="246" s="1"/>
  <c r="E291" i="246" s="1"/>
  <c r="E292" i="246" s="1"/>
  <c r="E293" i="246" s="1"/>
  <c r="E294" i="246" s="1"/>
  <c r="E295" i="246" s="1"/>
  <c r="E296" i="246" s="1"/>
  <c r="E297" i="246" s="1"/>
  <c r="E298" i="246" s="1"/>
  <c r="E299" i="246" s="1"/>
  <c r="E300" i="246" s="1"/>
  <c r="E301" i="246" s="1"/>
  <c r="E302" i="246" s="1"/>
  <c r="E303" i="246" s="1"/>
  <c r="E304" i="246" s="1"/>
  <c r="E305" i="246" s="1"/>
  <c r="E306" i="246" s="1"/>
  <c r="E307" i="246" s="1"/>
  <c r="E308" i="246" s="1"/>
  <c r="E309" i="246" s="1"/>
  <c r="E310" i="246" s="1"/>
  <c r="E311" i="246" s="1"/>
  <c r="E312" i="246" s="1"/>
  <c r="E313" i="246" s="1"/>
  <c r="E314" i="246" s="1"/>
  <c r="E315" i="246" s="1"/>
  <c r="E316" i="246" s="1"/>
  <c r="E317" i="246" s="1"/>
  <c r="E318" i="246" s="1"/>
  <c r="E319" i="246" s="1"/>
  <c r="E320" i="246" s="1"/>
  <c r="E321" i="246" s="1"/>
  <c r="E322" i="246" s="1"/>
  <c r="E323" i="246" s="1"/>
  <c r="E324" i="246" s="1"/>
  <c r="E325" i="246" s="1"/>
  <c r="E326" i="246" s="1"/>
  <c r="C18" i="1" s="1"/>
  <c r="E29" i="245"/>
  <c r="E30" i="245" s="1"/>
  <c r="E31" i="245" s="1"/>
  <c r="E32" i="245" s="1"/>
  <c r="E33" i="245" s="1"/>
  <c r="E34" i="245" s="1"/>
  <c r="E35" i="245" s="1"/>
  <c r="E36" i="245" s="1"/>
  <c r="E37" i="245" s="1"/>
  <c r="E38" i="245" s="1"/>
  <c r="E39" i="245" s="1"/>
  <c r="E40" i="245" s="1"/>
  <c r="E41" i="245" s="1"/>
  <c r="E42" i="245" s="1"/>
  <c r="E43" i="245" s="1"/>
  <c r="E44" i="245" s="1"/>
  <c r="G28" i="245"/>
  <c r="E6" i="247"/>
  <c r="E7" i="247" s="1"/>
  <c r="E8" i="247" s="1"/>
  <c r="E9" i="247" s="1"/>
  <c r="E10" i="247" s="1"/>
  <c r="E11" i="247" s="1"/>
  <c r="E12" i="247" s="1"/>
  <c r="E13" i="247" s="1"/>
  <c r="E14" i="247" s="1"/>
  <c r="E15" i="247" s="1"/>
  <c r="E16" i="247" s="1"/>
  <c r="E17" i="247" s="1"/>
  <c r="E18" i="247" s="1"/>
  <c r="E19" i="247" s="1"/>
  <c r="E20" i="247" s="1"/>
  <c r="E21" i="247" s="1"/>
  <c r="E22" i="247" s="1"/>
  <c r="E23" i="247" s="1"/>
  <c r="E24" i="247" s="1"/>
  <c r="E25" i="247" s="1"/>
  <c r="E26" i="247" s="1"/>
  <c r="E27" i="247" s="1"/>
  <c r="E28" i="247" s="1"/>
  <c r="E29" i="247" s="1"/>
  <c r="E30" i="247" s="1"/>
  <c r="E31" i="247" s="1"/>
  <c r="E32" i="247" s="1"/>
  <c r="E33" i="247" s="1"/>
  <c r="E34" i="247" s="1"/>
  <c r="E35" i="247" s="1"/>
  <c r="E36" i="247" s="1"/>
  <c r="E37" i="247" s="1"/>
  <c r="E38" i="247" s="1"/>
  <c r="E39" i="247" s="1"/>
  <c r="E40" i="247" s="1"/>
  <c r="E41" i="247" s="1"/>
  <c r="E42" i="247" s="1"/>
  <c r="E43" i="247" s="1"/>
  <c r="D33" i="216"/>
  <c r="E45" i="245" l="1"/>
  <c r="E46" i="245" s="1"/>
  <c r="E47" i="245" s="1"/>
  <c r="E48" i="245" s="1"/>
  <c r="E49" i="245" s="1"/>
  <c r="E50" i="245" s="1"/>
  <c r="E51" i="245" s="1"/>
  <c r="E52" i="245" s="1"/>
  <c r="E53" i="245" s="1"/>
  <c r="E54" i="245" s="1"/>
  <c r="E55" i="245" s="1"/>
  <c r="E56" i="245" s="1"/>
  <c r="E57" i="245" s="1"/>
  <c r="E58" i="245" s="1"/>
  <c r="E59" i="245" s="1"/>
  <c r="E60" i="245" s="1"/>
  <c r="E61" i="245" s="1"/>
  <c r="E62" i="245" s="1"/>
  <c r="E63" i="245" s="1"/>
  <c r="E64" i="245" s="1"/>
  <c r="E65" i="245" s="1"/>
  <c r="E66" i="245" s="1"/>
  <c r="E67" i="245" s="1"/>
  <c r="E68" i="245" s="1"/>
  <c r="E69" i="245" s="1"/>
  <c r="E70" i="245" s="1"/>
  <c r="E71" i="245" s="1"/>
  <c r="E72" i="245" s="1"/>
  <c r="E73" i="245" s="1"/>
  <c r="E74" i="245" s="1"/>
  <c r="E75" i="245" s="1"/>
  <c r="E76" i="245" s="1"/>
  <c r="E77" i="245" s="1"/>
  <c r="E78" i="245" s="1"/>
  <c r="E79" i="245" s="1"/>
  <c r="E80" i="245" s="1"/>
  <c r="E81" i="245" s="1"/>
  <c r="E82" i="245" s="1"/>
  <c r="E83" i="245" s="1"/>
  <c r="E84" i="245" s="1"/>
  <c r="E85" i="245" s="1"/>
  <c r="E86" i="245" s="1"/>
  <c r="E87" i="245" s="1"/>
  <c r="E88" i="245" s="1"/>
  <c r="E89" i="245" s="1"/>
  <c r="E90" i="245" s="1"/>
  <c r="E91" i="245" s="1"/>
  <c r="E92" i="245" s="1"/>
  <c r="E93" i="245" s="1"/>
  <c r="E94" i="245" s="1"/>
  <c r="E95" i="245" s="1"/>
  <c r="E96" i="245" s="1"/>
  <c r="E97" i="245" s="1"/>
  <c r="E98" i="245" s="1"/>
  <c r="E99" i="245" s="1"/>
  <c r="E100" i="245" s="1"/>
  <c r="F44" i="245"/>
  <c r="E44" i="247"/>
  <c r="E45" i="247" s="1"/>
  <c r="E46" i="247" s="1"/>
  <c r="E47" i="247" s="1"/>
  <c r="E48" i="247" s="1"/>
  <c r="E49" i="247" s="1"/>
  <c r="E50" i="247" s="1"/>
  <c r="E51" i="247" s="1"/>
  <c r="E52" i="247" s="1"/>
  <c r="E53" i="247" s="1"/>
  <c r="E54" i="247" s="1"/>
  <c r="E55" i="247" s="1"/>
  <c r="E56" i="247" s="1"/>
  <c r="E57" i="247" s="1"/>
  <c r="E58" i="247" s="1"/>
  <c r="E59" i="247" s="1"/>
  <c r="E60" i="247" s="1"/>
  <c r="E61" i="247" s="1"/>
  <c r="E62" i="247" s="1"/>
  <c r="E63" i="247" s="1"/>
  <c r="E64" i="247" s="1"/>
  <c r="E65" i="247" s="1"/>
  <c r="E66" i="247" s="1"/>
  <c r="E67" i="247" s="1"/>
  <c r="E68" i="247" s="1"/>
  <c r="E69" i="247" s="1"/>
  <c r="E70" i="247" s="1"/>
  <c r="E71" i="247" s="1"/>
  <c r="E72" i="247" s="1"/>
  <c r="E73" i="247" s="1"/>
  <c r="E74" i="247" s="1"/>
  <c r="E75" i="247" s="1"/>
  <c r="E76" i="247" s="1"/>
  <c r="E77" i="247" s="1"/>
  <c r="E78" i="247" s="1"/>
  <c r="E79" i="247" s="1"/>
  <c r="E80" i="247" s="1"/>
  <c r="E81" i="247" s="1"/>
  <c r="E82" i="247" s="1"/>
  <c r="E83" i="247" s="1"/>
  <c r="E84" i="247" s="1"/>
  <c r="E85" i="247" s="1"/>
  <c r="E86" i="247" s="1"/>
  <c r="E87" i="247" s="1"/>
  <c r="E88" i="247" s="1"/>
  <c r="E89" i="247" s="1"/>
  <c r="E90" i="247" s="1"/>
  <c r="E91" i="247" s="1"/>
  <c r="E92" i="247" s="1"/>
  <c r="E93" i="247" s="1"/>
  <c r="E94" i="247" s="1"/>
  <c r="E95" i="247" s="1"/>
  <c r="E96" i="247" s="1"/>
  <c r="E97" i="247" s="1"/>
  <c r="E98" i="247" s="1"/>
  <c r="E99" i="247" s="1"/>
  <c r="E100" i="247" s="1"/>
  <c r="E101" i="247" s="1"/>
  <c r="E102" i="247" s="1"/>
  <c r="E103" i="247" s="1"/>
  <c r="E104" i="247" s="1"/>
  <c r="E105" i="247" s="1"/>
  <c r="E106" i="247" s="1"/>
  <c r="E107" i="247" s="1"/>
  <c r="E108" i="247" s="1"/>
  <c r="E109" i="247" s="1"/>
  <c r="E110" i="247" s="1"/>
  <c r="E111" i="247" s="1"/>
  <c r="E112" i="247" s="1"/>
  <c r="E113" i="247" s="1"/>
  <c r="E114" i="247" s="1"/>
  <c r="E115" i="247" s="1"/>
  <c r="E116" i="247" s="1"/>
  <c r="E117" i="247" s="1"/>
  <c r="E118" i="247" s="1"/>
  <c r="E119" i="247" s="1"/>
  <c r="E120" i="247" s="1"/>
  <c r="E121" i="247" s="1"/>
  <c r="E122" i="247" s="1"/>
  <c r="E123" i="247" s="1"/>
  <c r="E124" i="247" s="1"/>
  <c r="E125" i="247" s="1"/>
  <c r="E126" i="247" s="1"/>
  <c r="E127" i="247" s="1"/>
  <c r="E128" i="247" s="1"/>
  <c r="E129" i="247" s="1"/>
  <c r="E130" i="247" s="1"/>
  <c r="E131" i="247" s="1"/>
  <c r="C29" i="1" s="1"/>
  <c r="F43" i="247"/>
  <c r="E101" i="245" l="1"/>
  <c r="E102" i="245" s="1"/>
  <c r="E103" i="245" s="1"/>
  <c r="E104" i="245" s="1"/>
  <c r="E105" i="245" s="1"/>
  <c r="E106" i="245" s="1"/>
  <c r="E107" i="245" s="1"/>
  <c r="E108" i="245" s="1"/>
  <c r="E109" i="245" s="1"/>
  <c r="E110" i="245" s="1"/>
  <c r="E111" i="245" s="1"/>
  <c r="E112" i="245" s="1"/>
  <c r="E113" i="245" s="1"/>
  <c r="E114" i="245" s="1"/>
  <c r="E115" i="245" s="1"/>
  <c r="E116" i="245" s="1"/>
  <c r="E117" i="245" s="1"/>
  <c r="E118" i="245" s="1"/>
  <c r="E119" i="245" s="1"/>
  <c r="E120" i="245" s="1"/>
  <c r="E121" i="245" s="1"/>
  <c r="E122" i="245" s="1"/>
  <c r="E123" i="245" s="1"/>
  <c r="E124" i="245" s="1"/>
  <c r="E125" i="245" s="1"/>
  <c r="E126" i="245" s="1"/>
  <c r="E127" i="245" s="1"/>
  <c r="E128" i="245" s="1"/>
  <c r="E129" i="245" s="1"/>
  <c r="E130" i="245" s="1"/>
  <c r="E131" i="245" s="1"/>
  <c r="E132" i="245" s="1"/>
  <c r="E133" i="245" s="1"/>
  <c r="E134" i="245" s="1"/>
  <c r="E135" i="245" s="1"/>
  <c r="E136" i="245" s="1"/>
  <c r="E137" i="245" s="1"/>
  <c r="E138" i="245" s="1"/>
  <c r="E139" i="245" s="1"/>
  <c r="E140" i="245" s="1"/>
  <c r="E141" i="245" s="1"/>
  <c r="E142" i="245" s="1"/>
  <c r="E143" i="245" s="1"/>
  <c r="E144" i="245" s="1"/>
  <c r="E145" i="245" s="1"/>
  <c r="E146" i="245" s="1"/>
  <c r="E147" i="245" s="1"/>
  <c r="E148" i="245" s="1"/>
  <c r="E149" i="245" s="1"/>
  <c r="E150" i="245" s="1"/>
  <c r="E151" i="245" s="1"/>
  <c r="E152" i="245" s="1"/>
  <c r="E153" i="245" s="1"/>
  <c r="E154" i="245" s="1"/>
  <c r="E155" i="245" s="1"/>
  <c r="E156" i="245" s="1"/>
  <c r="E157" i="245" s="1"/>
  <c r="E158" i="245" s="1"/>
  <c r="E159" i="245" s="1"/>
  <c r="E160" i="245" s="1"/>
  <c r="E161" i="245" s="1"/>
  <c r="E162" i="245" s="1"/>
  <c r="E163" i="245" s="1"/>
  <c r="E164" i="245" s="1"/>
  <c r="E165" i="245" s="1"/>
  <c r="E166" i="245" s="1"/>
  <c r="E167" i="245" s="1"/>
  <c r="E168" i="245" s="1"/>
  <c r="E169" i="245" s="1"/>
  <c r="E170" i="245" s="1"/>
  <c r="E171" i="245" s="1"/>
  <c r="E172" i="245" s="1"/>
  <c r="E173" i="245" s="1"/>
  <c r="E174" i="245" s="1"/>
  <c r="E175" i="245" s="1"/>
  <c r="E176" i="245" s="1"/>
  <c r="E177" i="245" s="1"/>
  <c r="E178" i="245" s="1"/>
  <c r="E179" i="245" s="1"/>
  <c r="E180" i="245" s="1"/>
  <c r="E181" i="245" s="1"/>
  <c r="E182" i="245" s="1"/>
  <c r="E183" i="245" s="1"/>
  <c r="E184" i="245" s="1"/>
  <c r="E185" i="245" s="1"/>
  <c r="E186" i="245" s="1"/>
  <c r="E187" i="245" s="1"/>
  <c r="E188" i="245" s="1"/>
  <c r="E189" i="245" s="1"/>
  <c r="E190" i="245" s="1"/>
  <c r="E191" i="245" s="1"/>
  <c r="E192" i="245" s="1"/>
  <c r="E193" i="245" s="1"/>
  <c r="E194" i="245" s="1"/>
  <c r="E195" i="245" s="1"/>
  <c r="E196" i="245" s="1"/>
  <c r="E197" i="245" s="1"/>
  <c r="E198" i="245" s="1"/>
  <c r="E199" i="245" s="1"/>
  <c r="E200" i="245" s="1"/>
  <c r="E201" i="245" s="1"/>
  <c r="E202" i="245" s="1"/>
  <c r="E203" i="245" s="1"/>
  <c r="E204" i="245" s="1"/>
  <c r="E205" i="245" s="1"/>
  <c r="E206" i="245" s="1"/>
  <c r="E207" i="245" s="1"/>
  <c r="E208" i="245" s="1"/>
  <c r="E209" i="245" s="1"/>
  <c r="E210" i="245" s="1"/>
  <c r="C132" i="1" s="1"/>
  <c r="E5" i="244"/>
  <c r="E6" i="244" s="1"/>
  <c r="E7" i="244" s="1"/>
  <c r="E8" i="244" s="1"/>
  <c r="E9" i="244" s="1"/>
  <c r="E10" i="244" s="1"/>
  <c r="E11" i="244" s="1"/>
  <c r="E12" i="244" s="1"/>
  <c r="E13" i="244" s="1"/>
  <c r="E14" i="244" s="1"/>
  <c r="E15" i="244" s="1"/>
  <c r="E16" i="244" s="1"/>
  <c r="E17" i="244" s="1"/>
  <c r="E18" i="244" s="1"/>
  <c r="E19" i="244" s="1"/>
  <c r="E20" i="244" s="1"/>
  <c r="E21" i="244" s="1"/>
  <c r="E22" i="244" s="1"/>
  <c r="E23" i="244" s="1"/>
  <c r="E24" i="244" s="1"/>
  <c r="E25" i="244" s="1"/>
  <c r="E26" i="244" s="1"/>
  <c r="E27" i="244" s="1"/>
  <c r="E28" i="244" s="1"/>
  <c r="E29" i="244" s="1"/>
  <c r="E30" i="244" s="1"/>
  <c r="E31" i="244" s="1"/>
  <c r="E32" i="244" s="1"/>
  <c r="E33" i="244" s="1"/>
  <c r="E34" i="244" s="1"/>
  <c r="E35" i="244" s="1"/>
  <c r="E36" i="244" s="1"/>
  <c r="E37" i="244" s="1"/>
  <c r="E38" i="244" s="1"/>
  <c r="E39" i="244" s="1"/>
  <c r="E40" i="244" s="1"/>
  <c r="E41" i="244" s="1"/>
  <c r="E42" i="244" s="1"/>
  <c r="E43" i="244" s="1"/>
  <c r="E44" i="244" s="1"/>
  <c r="E45" i="244" s="1"/>
  <c r="E46" i="244" s="1"/>
  <c r="E47" i="244" s="1"/>
  <c r="E48" i="244" s="1"/>
  <c r="E49" i="244" s="1"/>
  <c r="E50" i="244" s="1"/>
  <c r="E51" i="244" s="1"/>
  <c r="E52" i="244" s="1"/>
  <c r="E53" i="244" s="1"/>
  <c r="E54" i="244" s="1"/>
  <c r="E55" i="244" s="1"/>
  <c r="E56" i="244" s="1"/>
  <c r="E57" i="244" s="1"/>
  <c r="E58" i="244" s="1"/>
  <c r="E59" i="244" s="1"/>
  <c r="E60" i="244" s="1"/>
  <c r="E61" i="244" s="1"/>
  <c r="E62" i="244" s="1"/>
  <c r="E63" i="244" s="1"/>
  <c r="E64" i="244" s="1"/>
  <c r="E65" i="244" s="1"/>
  <c r="E66" i="244" s="1"/>
  <c r="E67" i="244" s="1"/>
  <c r="E68" i="244" s="1"/>
  <c r="E69" i="244" s="1"/>
  <c r="E70" i="244" s="1"/>
  <c r="E71" i="244" s="1"/>
  <c r="E72" i="244" s="1"/>
  <c r="E73" i="244" s="1"/>
  <c r="E74" i="244" s="1"/>
  <c r="E75" i="244" s="1"/>
  <c r="E76" i="244" s="1"/>
  <c r="E77" i="244" s="1"/>
  <c r="E78" i="244" s="1"/>
  <c r="E79" i="244" s="1"/>
  <c r="E80" i="244" s="1"/>
  <c r="E81" i="244" s="1"/>
  <c r="E82" i="244" s="1"/>
  <c r="E83" i="244" s="1"/>
  <c r="E84" i="244" s="1"/>
  <c r="E85" i="244" s="1"/>
  <c r="E86" i="244" s="1"/>
  <c r="E87" i="244" s="1"/>
  <c r="E88" i="244" s="1"/>
  <c r="E89" i="244" s="1"/>
  <c r="E90" i="244" s="1"/>
  <c r="E91" i="244" s="1"/>
  <c r="E92" i="244" s="1"/>
  <c r="E93" i="244" s="1"/>
  <c r="E94" i="244" s="1"/>
  <c r="E95" i="244" s="1"/>
  <c r="E96" i="244" s="1"/>
  <c r="E97" i="244" s="1"/>
  <c r="E98" i="244" s="1"/>
  <c r="E99" i="244" s="1"/>
  <c r="E100" i="244" s="1"/>
  <c r="E101" i="244" s="1"/>
  <c r="E102" i="244" s="1"/>
  <c r="E103" i="244" s="1"/>
  <c r="E104" i="244" s="1"/>
  <c r="E105" i="244" s="1"/>
  <c r="D28" i="1" l="1"/>
  <c r="C21" i="205"/>
  <c r="D20" i="216" l="1"/>
  <c r="D14" i="216"/>
  <c r="E5" i="243" l="1"/>
  <c r="E6" i="243" s="1"/>
  <c r="E7" i="243" s="1"/>
  <c r="E8" i="243" s="1"/>
  <c r="E9" i="243" s="1"/>
  <c r="E10" i="243" s="1"/>
  <c r="E11" i="243" s="1"/>
  <c r="E12" i="243" s="1"/>
  <c r="E13" i="243" s="1"/>
  <c r="E14" i="243" s="1"/>
  <c r="E15" i="243" s="1"/>
  <c r="E16" i="243" s="1"/>
  <c r="E17" i="243" s="1"/>
  <c r="E18" i="243" s="1"/>
  <c r="E19" i="243" s="1"/>
  <c r="E20" i="243" s="1"/>
  <c r="E21" i="243" s="1"/>
  <c r="E22" i="243" s="1"/>
  <c r="E23" i="243" s="1"/>
  <c r="E24" i="243" s="1"/>
  <c r="E25" i="243" s="1"/>
  <c r="E26" i="243" s="1"/>
  <c r="E27" i="243" s="1"/>
  <c r="E28" i="243" s="1"/>
  <c r="E29" i="243" s="1"/>
  <c r="E30" i="243" s="1"/>
  <c r="E31" i="243" s="1"/>
  <c r="E32" i="243" s="1"/>
  <c r="E33" i="243" s="1"/>
  <c r="E34" i="243" s="1"/>
  <c r="E35" i="243" s="1"/>
  <c r="E36" i="243" s="1"/>
  <c r="E37" i="243" s="1"/>
  <c r="E38" i="243" s="1"/>
  <c r="E39" i="243" s="1"/>
  <c r="E40" i="243" s="1"/>
  <c r="E41" i="243" s="1"/>
  <c r="E42" i="243" s="1"/>
  <c r="E43" i="243" s="1"/>
  <c r="E44" i="243" s="1"/>
  <c r="E45" i="243" s="1"/>
  <c r="E46" i="243" s="1"/>
  <c r="E47" i="243" s="1"/>
  <c r="E48" i="243" s="1"/>
  <c r="E49" i="243" s="1"/>
  <c r="E50" i="243" s="1"/>
  <c r="E51" i="243" s="1"/>
  <c r="E52" i="243" s="1"/>
  <c r="E53" i="243" s="1"/>
  <c r="E54" i="243" s="1"/>
  <c r="E55" i="243" s="1"/>
  <c r="E56" i="243" s="1"/>
  <c r="E57" i="243" s="1"/>
  <c r="E58" i="243" s="1"/>
  <c r="E59" i="243" s="1"/>
  <c r="E60" i="243" s="1"/>
  <c r="E61" i="243" s="1"/>
  <c r="E62" i="243" s="1"/>
  <c r="E63" i="243" s="1"/>
  <c r="E64" i="243" s="1"/>
  <c r="E65" i="243" s="1"/>
  <c r="E66" i="243" s="1"/>
  <c r="E67" i="243" s="1"/>
  <c r="E68" i="243" s="1"/>
  <c r="E69" i="243" s="1"/>
  <c r="E70" i="243" s="1"/>
  <c r="E71" i="243" s="1"/>
  <c r="E72" i="243" s="1"/>
  <c r="E73" i="243" s="1"/>
  <c r="E74" i="243" s="1"/>
  <c r="E75" i="243" s="1"/>
  <c r="E76" i="243" s="1"/>
  <c r="E77" i="243" s="1"/>
  <c r="E78" i="243" s="1"/>
  <c r="E79" i="243" s="1"/>
  <c r="E80" i="243" s="1"/>
  <c r="E81" i="243" s="1"/>
  <c r="E82" i="243" s="1"/>
  <c r="E83" i="243" s="1"/>
  <c r="E84" i="243" s="1"/>
  <c r="E85" i="243" s="1"/>
  <c r="E86" i="243" s="1"/>
  <c r="E87" i="243" s="1"/>
  <c r="E88" i="243" s="1"/>
  <c r="E89" i="243" s="1"/>
  <c r="E90" i="243" s="1"/>
  <c r="E91" i="243" s="1"/>
  <c r="E92" i="243" s="1"/>
  <c r="E93" i="243" s="1"/>
  <c r="E94" i="243" s="1"/>
  <c r="E95" i="243" s="1"/>
  <c r="E96" i="243" s="1"/>
  <c r="E97" i="243" s="1"/>
  <c r="E98" i="243" s="1"/>
  <c r="E99" i="243" s="1"/>
  <c r="E100" i="243" s="1"/>
  <c r="E101" i="243" s="1"/>
  <c r="E102" i="243" s="1"/>
  <c r="E103" i="243" s="1"/>
  <c r="E104" i="243" s="1"/>
  <c r="E105" i="243" s="1"/>
  <c r="E106" i="243" s="1"/>
  <c r="E107" i="243" s="1"/>
  <c r="E108" i="243" s="1"/>
  <c r="E109" i="243" s="1"/>
  <c r="E110" i="243" s="1"/>
  <c r="E111" i="243" s="1"/>
  <c r="E112" i="243" s="1"/>
  <c r="E5" i="242"/>
  <c r="E6" i="242" s="1"/>
  <c r="E7" i="242" s="1"/>
  <c r="E8" i="242" s="1"/>
  <c r="E9" i="242" s="1"/>
  <c r="E10" i="242" s="1"/>
  <c r="E11" i="242" s="1"/>
  <c r="E12" i="242" s="1"/>
  <c r="E13" i="242" s="1"/>
  <c r="E14" i="242" s="1"/>
  <c r="E15" i="242" s="1"/>
  <c r="E16" i="242" s="1"/>
  <c r="E17" i="242" s="1"/>
  <c r="E18" i="242" s="1"/>
  <c r="E19" i="242" s="1"/>
  <c r="E20" i="242" s="1"/>
  <c r="E21" i="242" s="1"/>
  <c r="E22" i="242" s="1"/>
  <c r="E23" i="242" s="1"/>
  <c r="E24" i="242" s="1"/>
  <c r="E25" i="242" s="1"/>
  <c r="E26" i="242" s="1"/>
  <c r="E27" i="242" s="1"/>
  <c r="E28" i="242" s="1"/>
  <c r="E29" i="242" s="1"/>
  <c r="E30" i="242" s="1"/>
  <c r="E31" i="242" s="1"/>
  <c r="E32" i="242" s="1"/>
  <c r="E33" i="242" s="1"/>
  <c r="E34" i="242" s="1"/>
  <c r="E35" i="242" s="1"/>
  <c r="E36" i="242" s="1"/>
  <c r="E37" i="242" s="1"/>
  <c r="E38" i="242" s="1"/>
  <c r="E39" i="242" s="1"/>
  <c r="E40" i="242" s="1"/>
  <c r="E41" i="242" s="1"/>
  <c r="E42" i="242" s="1"/>
  <c r="E43" i="242" s="1"/>
  <c r="E44" i="242" s="1"/>
  <c r="E45" i="242" s="1"/>
  <c r="E46" i="242" s="1"/>
  <c r="E47" i="242" s="1"/>
  <c r="E48" i="242" s="1"/>
  <c r="E49" i="242" s="1"/>
  <c r="E50" i="242" s="1"/>
  <c r="E51" i="242" s="1"/>
  <c r="E52" i="242" s="1"/>
  <c r="E53" i="242" s="1"/>
  <c r="E54" i="242" s="1"/>
  <c r="E55" i="242" s="1"/>
  <c r="E56" i="242" s="1"/>
  <c r="E57" i="242" s="1"/>
  <c r="E58" i="242" s="1"/>
  <c r="E59" i="242" s="1"/>
  <c r="E60" i="242" s="1"/>
  <c r="E61" i="242" s="1"/>
  <c r="E62" i="242" s="1"/>
  <c r="E63" i="242" s="1"/>
  <c r="E64" i="242" s="1"/>
  <c r="E65" i="242" s="1"/>
  <c r="E66" i="242" s="1"/>
  <c r="E67" i="242" s="1"/>
  <c r="E68" i="242" s="1"/>
  <c r="E69" i="242" s="1"/>
  <c r="E70" i="242" s="1"/>
  <c r="E71" i="242" s="1"/>
  <c r="E72" i="242" s="1"/>
  <c r="E73" i="242" s="1"/>
  <c r="E74" i="242" s="1"/>
  <c r="E75" i="242" s="1"/>
  <c r="E76" i="242" s="1"/>
  <c r="E77" i="242" s="1"/>
  <c r="E78" i="242" s="1"/>
  <c r="E79" i="242" s="1"/>
  <c r="E80" i="242" s="1"/>
  <c r="E81" i="242" s="1"/>
  <c r="E82" i="242" s="1"/>
  <c r="E83" i="242" s="1"/>
  <c r="E84" i="242" s="1"/>
  <c r="E85" i="242" s="1"/>
  <c r="E86" i="242" s="1"/>
  <c r="E87" i="242" s="1"/>
  <c r="E88" i="242" s="1"/>
  <c r="E89" i="242" s="1"/>
  <c r="E90" i="242" s="1"/>
  <c r="E91" i="242" s="1"/>
  <c r="E92" i="242" s="1"/>
  <c r="E93" i="242" s="1"/>
  <c r="E94" i="242" s="1"/>
  <c r="E95" i="242" s="1"/>
  <c r="E96" i="242" s="1"/>
  <c r="E97" i="242" s="1"/>
  <c r="E98" i="242" s="1"/>
  <c r="E99" i="242" s="1"/>
  <c r="E100" i="242" s="1"/>
  <c r="E101" i="242" s="1"/>
  <c r="E102" i="242" s="1"/>
  <c r="E103" i="242" s="1"/>
  <c r="E104" i="242" s="1"/>
  <c r="E105" i="242" s="1"/>
  <c r="E106" i="242" s="1"/>
  <c r="E107" i="242" s="1"/>
  <c r="E108" i="242" s="1"/>
  <c r="E109" i="242" s="1"/>
  <c r="E110" i="242" s="1"/>
  <c r="E111" i="242" s="1"/>
  <c r="E112" i="242" s="1"/>
  <c r="E5" i="241"/>
  <c r="E6" i="241" s="1"/>
  <c r="E7" i="241" s="1"/>
  <c r="E8" i="241" s="1"/>
  <c r="E9" i="241" s="1"/>
  <c r="E10" i="241" s="1"/>
  <c r="E11" i="241" s="1"/>
  <c r="E12" i="241" s="1"/>
  <c r="E13" i="241" s="1"/>
  <c r="E14" i="241" s="1"/>
  <c r="E15" i="241" s="1"/>
  <c r="E16" i="241" s="1"/>
  <c r="E17" i="241" s="1"/>
  <c r="E18" i="241" s="1"/>
  <c r="E19" i="241" s="1"/>
  <c r="E20" i="241" s="1"/>
  <c r="E21" i="241" s="1"/>
  <c r="E22" i="241" s="1"/>
  <c r="E23" i="241" s="1"/>
  <c r="E24" i="241" s="1"/>
  <c r="E25" i="241" s="1"/>
  <c r="E26" i="241" s="1"/>
  <c r="E27" i="241" s="1"/>
  <c r="E28" i="241" s="1"/>
  <c r="E29" i="241" s="1"/>
  <c r="E30" i="241" s="1"/>
  <c r="E31" i="241" s="1"/>
  <c r="E32" i="241" s="1"/>
  <c r="E33" i="241" s="1"/>
  <c r="E34" i="241" s="1"/>
  <c r="E35" i="241" s="1"/>
  <c r="E36" i="241" s="1"/>
  <c r="E37" i="241" s="1"/>
  <c r="E38" i="241" s="1"/>
  <c r="E39" i="241" s="1"/>
  <c r="E40" i="241" s="1"/>
  <c r="E41" i="241" s="1"/>
  <c r="E42" i="241" s="1"/>
  <c r="E43" i="241" s="1"/>
  <c r="E44" i="241" s="1"/>
  <c r="E45" i="241" s="1"/>
  <c r="E46" i="241" s="1"/>
  <c r="E47" i="241" s="1"/>
  <c r="E48" i="241" s="1"/>
  <c r="E49" i="241" s="1"/>
  <c r="E50" i="241" s="1"/>
  <c r="E51" i="241" s="1"/>
  <c r="E52" i="241" s="1"/>
  <c r="E53" i="241" s="1"/>
  <c r="E54" i="241" s="1"/>
  <c r="E55" i="241" s="1"/>
  <c r="E56" i="241" s="1"/>
  <c r="E57" i="241" s="1"/>
  <c r="E58" i="241" s="1"/>
  <c r="E59" i="241" s="1"/>
  <c r="E60" i="241" s="1"/>
  <c r="E61" i="241" s="1"/>
  <c r="E62" i="241" s="1"/>
  <c r="E63" i="241" s="1"/>
  <c r="E64" i="241" s="1"/>
  <c r="E65" i="241" s="1"/>
  <c r="E66" i="241" s="1"/>
  <c r="E67" i="241" s="1"/>
  <c r="E68" i="241" s="1"/>
  <c r="E69" i="241" s="1"/>
  <c r="E70" i="241" s="1"/>
  <c r="E71" i="241" s="1"/>
  <c r="E72" i="241" s="1"/>
  <c r="E73" i="241" s="1"/>
  <c r="E74" i="241" s="1"/>
  <c r="E75" i="241" s="1"/>
  <c r="E76" i="241" s="1"/>
  <c r="E77" i="241" s="1"/>
  <c r="E78" i="241" s="1"/>
  <c r="E79" i="241" s="1"/>
  <c r="E80" i="241" s="1"/>
  <c r="E81" i="241" s="1"/>
  <c r="E82" i="241" s="1"/>
  <c r="E83" i="241" s="1"/>
  <c r="E84" i="241" s="1"/>
  <c r="E85" i="241" s="1"/>
  <c r="E86" i="241" s="1"/>
  <c r="E87" i="241" s="1"/>
  <c r="E88" i="241" s="1"/>
  <c r="E89" i="241" s="1"/>
  <c r="E90" i="241" s="1"/>
  <c r="E91" i="241" s="1"/>
  <c r="E92" i="241" s="1"/>
  <c r="E93" i="241" s="1"/>
  <c r="E94" i="241" s="1"/>
  <c r="E95" i="241" s="1"/>
  <c r="E96" i="241" s="1"/>
  <c r="E97" i="241" s="1"/>
  <c r="E98" i="241" s="1"/>
  <c r="E99" i="241" s="1"/>
  <c r="E100" i="241" s="1"/>
  <c r="E5" i="240"/>
  <c r="E6" i="240" s="1"/>
  <c r="E7" i="240" s="1"/>
  <c r="E8" i="240" s="1"/>
  <c r="E9" i="240" s="1"/>
  <c r="E10" i="240" s="1"/>
  <c r="E11" i="240" s="1"/>
  <c r="E12" i="240" s="1"/>
  <c r="E13" i="240" s="1"/>
  <c r="E14" i="240" s="1"/>
  <c r="E15" i="240" s="1"/>
  <c r="E16" i="240" s="1"/>
  <c r="E17" i="240" s="1"/>
  <c r="E18" i="240" s="1"/>
  <c r="E19" i="240" s="1"/>
  <c r="E20" i="240" s="1"/>
  <c r="E21" i="240" s="1"/>
  <c r="E22" i="240" s="1"/>
  <c r="E23" i="240" s="1"/>
  <c r="E24" i="240" s="1"/>
  <c r="E25" i="240" s="1"/>
  <c r="E26" i="240" s="1"/>
  <c r="E27" i="240" s="1"/>
  <c r="E28" i="240" s="1"/>
  <c r="E29" i="240" s="1"/>
  <c r="E30" i="240" s="1"/>
  <c r="E31" i="240" s="1"/>
  <c r="E32" i="240" s="1"/>
  <c r="E33" i="240" s="1"/>
  <c r="E34" i="240" s="1"/>
  <c r="E35" i="240" s="1"/>
  <c r="E36" i="240" s="1"/>
  <c r="E37" i="240" s="1"/>
  <c r="E38" i="240" s="1"/>
  <c r="E39" i="240" s="1"/>
  <c r="E40" i="240" s="1"/>
  <c r="E41" i="240" s="1"/>
  <c r="E42" i="240" s="1"/>
  <c r="E43" i="240" s="1"/>
  <c r="E44" i="240" s="1"/>
  <c r="E45" i="240" s="1"/>
  <c r="E46" i="240" s="1"/>
  <c r="E47" i="240" s="1"/>
  <c r="E48" i="240" s="1"/>
  <c r="E49" i="240" s="1"/>
  <c r="E50" i="240" s="1"/>
  <c r="E51" i="240" s="1"/>
  <c r="E52" i="240" s="1"/>
  <c r="E53" i="240" s="1"/>
  <c r="E54" i="240" s="1"/>
  <c r="E55" i="240" s="1"/>
  <c r="E56" i="240" s="1"/>
  <c r="E57" i="240" s="1"/>
  <c r="E58" i="240" s="1"/>
  <c r="E59" i="240" s="1"/>
  <c r="E60" i="240" s="1"/>
  <c r="E61" i="240" s="1"/>
  <c r="E62" i="240" s="1"/>
  <c r="E63" i="240" s="1"/>
  <c r="E64" i="240" s="1"/>
  <c r="E65" i="240" s="1"/>
  <c r="E66" i="240" s="1"/>
  <c r="E67" i="240" s="1"/>
  <c r="E68" i="240" s="1"/>
  <c r="E69" i="240" s="1"/>
  <c r="E70" i="240" s="1"/>
  <c r="E71" i="240" s="1"/>
  <c r="E72" i="240" s="1"/>
  <c r="E73" i="240" s="1"/>
  <c r="E74" i="240" s="1"/>
  <c r="E75" i="240" s="1"/>
  <c r="E76" i="240" s="1"/>
  <c r="E77" i="240" s="1"/>
  <c r="E78" i="240" s="1"/>
  <c r="E79" i="240" s="1"/>
  <c r="E80" i="240" s="1"/>
  <c r="E81" i="240" s="1"/>
  <c r="E82" i="240" s="1"/>
  <c r="E83" i="240" s="1"/>
  <c r="E84" i="240" s="1"/>
  <c r="E85" i="240" s="1"/>
  <c r="E86" i="240" s="1"/>
  <c r="E87" i="240" s="1"/>
  <c r="E88" i="240" s="1"/>
  <c r="E89" i="240" s="1"/>
  <c r="E90" i="240" s="1"/>
  <c r="E91" i="240" s="1"/>
  <c r="E92" i="240" s="1"/>
  <c r="E93" i="240" s="1"/>
  <c r="E94" i="240" s="1"/>
  <c r="E95" i="240" s="1"/>
  <c r="E96" i="240" s="1"/>
  <c r="E97" i="240" s="1"/>
  <c r="E98" i="240" s="1"/>
  <c r="E99" i="240" s="1"/>
  <c r="E100" i="240" s="1"/>
  <c r="E101" i="240" s="1"/>
  <c r="E102" i="240" s="1"/>
  <c r="E5" i="239"/>
  <c r="E6" i="239" s="1"/>
  <c r="E7" i="239" s="1"/>
  <c r="E8" i="239" s="1"/>
  <c r="E9" i="239" s="1"/>
  <c r="E10" i="239" s="1"/>
  <c r="E11" i="239" s="1"/>
  <c r="E12" i="239" s="1"/>
  <c r="E13" i="239" s="1"/>
  <c r="E14" i="239" s="1"/>
  <c r="E15" i="239" s="1"/>
  <c r="E16" i="239" s="1"/>
  <c r="E17" i="239" s="1"/>
  <c r="E18" i="239" s="1"/>
  <c r="E19" i="239" s="1"/>
  <c r="E20" i="239" s="1"/>
  <c r="E21" i="239" s="1"/>
  <c r="E22" i="239" s="1"/>
  <c r="E23" i="239" s="1"/>
  <c r="E24" i="239" s="1"/>
  <c r="E25" i="239" s="1"/>
  <c r="E26" i="239" s="1"/>
  <c r="E27" i="239" s="1"/>
  <c r="E28" i="239" s="1"/>
  <c r="E29" i="239" s="1"/>
  <c r="E30" i="239" s="1"/>
  <c r="E31" i="239" s="1"/>
  <c r="E32" i="239" s="1"/>
  <c r="E33" i="239" s="1"/>
  <c r="E34" i="239" s="1"/>
  <c r="E35" i="239" s="1"/>
  <c r="E36" i="239" s="1"/>
  <c r="E37" i="239" s="1"/>
  <c r="E38" i="239" s="1"/>
  <c r="E39" i="239" s="1"/>
  <c r="E40" i="239" s="1"/>
  <c r="E41" i="239" s="1"/>
  <c r="E42" i="239" s="1"/>
  <c r="E43" i="239" s="1"/>
  <c r="E44" i="239" s="1"/>
  <c r="E45" i="239" s="1"/>
  <c r="E46" i="239" s="1"/>
  <c r="E47" i="239" s="1"/>
  <c r="E48" i="239" s="1"/>
  <c r="E49" i="239" s="1"/>
  <c r="E50" i="239" s="1"/>
  <c r="E51" i="239" s="1"/>
  <c r="E52" i="239" s="1"/>
  <c r="E53" i="239" s="1"/>
  <c r="E54" i="239" s="1"/>
  <c r="E55" i="239" s="1"/>
  <c r="E56" i="239" s="1"/>
  <c r="E57" i="239" s="1"/>
  <c r="E58" i="239" s="1"/>
  <c r="E59" i="239" s="1"/>
  <c r="E60" i="239" s="1"/>
  <c r="E61" i="239" s="1"/>
  <c r="E62" i="239" s="1"/>
  <c r="E63" i="239" s="1"/>
  <c r="E64" i="239" s="1"/>
  <c r="E65" i="239" s="1"/>
  <c r="E66" i="239" s="1"/>
  <c r="E67" i="239" s="1"/>
  <c r="E68" i="239" s="1"/>
  <c r="E69" i="239" s="1"/>
  <c r="E70" i="239" s="1"/>
  <c r="E71" i="239" s="1"/>
  <c r="E72" i="239" s="1"/>
  <c r="E73" i="239" s="1"/>
  <c r="E74" i="239" s="1"/>
  <c r="E75" i="239" s="1"/>
  <c r="E76" i="239" s="1"/>
  <c r="E77" i="239" s="1"/>
  <c r="E78" i="239" s="1"/>
  <c r="E79" i="239" s="1"/>
  <c r="E80" i="239" s="1"/>
  <c r="E81" i="239" s="1"/>
  <c r="E82" i="239" s="1"/>
  <c r="E83" i="239" s="1"/>
  <c r="E84" i="239" s="1"/>
  <c r="E85" i="239" s="1"/>
  <c r="E86" i="239" s="1"/>
  <c r="E87" i="239" s="1"/>
  <c r="E88" i="239" s="1"/>
  <c r="E89" i="239" s="1"/>
  <c r="E90" i="239" s="1"/>
  <c r="E91" i="239" s="1"/>
  <c r="E92" i="239" s="1"/>
  <c r="E93" i="239" s="1"/>
  <c r="E94" i="239" s="1"/>
  <c r="E95" i="239" s="1"/>
  <c r="E96" i="239" s="1"/>
  <c r="E97" i="239" s="1"/>
  <c r="E98" i="239" s="1"/>
  <c r="E99" i="239" s="1"/>
  <c r="E100" i="239" s="1"/>
  <c r="E5" i="238"/>
  <c r="E6" i="238" s="1"/>
  <c r="E7" i="238" s="1"/>
  <c r="E8" i="238" s="1"/>
  <c r="E9" i="238" s="1"/>
  <c r="E10" i="238" s="1"/>
  <c r="E11" i="238" s="1"/>
  <c r="E12" i="238" s="1"/>
  <c r="E13" i="238" s="1"/>
  <c r="E14" i="238" s="1"/>
  <c r="E15" i="238" s="1"/>
  <c r="E16" i="238" s="1"/>
  <c r="E17" i="238" s="1"/>
  <c r="E18" i="238" s="1"/>
  <c r="E19" i="238" s="1"/>
  <c r="E20" i="238" s="1"/>
  <c r="E21" i="238" s="1"/>
  <c r="E22" i="238" s="1"/>
  <c r="E23" i="238" s="1"/>
  <c r="E24" i="238" s="1"/>
  <c r="E25" i="238" s="1"/>
  <c r="E26" i="238" s="1"/>
  <c r="E27" i="238" s="1"/>
  <c r="E28" i="238" s="1"/>
  <c r="E29" i="238" s="1"/>
  <c r="E30" i="238" s="1"/>
  <c r="E31" i="238" s="1"/>
  <c r="E32" i="238" s="1"/>
  <c r="E33" i="238" s="1"/>
  <c r="E34" i="238" s="1"/>
  <c r="E35" i="238" s="1"/>
  <c r="E36" i="238" s="1"/>
  <c r="E37" i="238" s="1"/>
  <c r="E38" i="238" s="1"/>
  <c r="E39" i="238" s="1"/>
  <c r="E40" i="238" s="1"/>
  <c r="E41" i="238" s="1"/>
  <c r="E42" i="238" s="1"/>
  <c r="E43" i="238" s="1"/>
  <c r="E44" i="238" s="1"/>
  <c r="E45" i="238" s="1"/>
  <c r="E46" i="238" s="1"/>
  <c r="E47" i="238" s="1"/>
  <c r="E48" i="238" s="1"/>
  <c r="E49" i="238" s="1"/>
  <c r="E50" i="238" s="1"/>
  <c r="E51" i="238" s="1"/>
  <c r="E52" i="238" s="1"/>
  <c r="E53" i="238" s="1"/>
  <c r="E54" i="238" s="1"/>
  <c r="E55" i="238" s="1"/>
  <c r="E56" i="238" s="1"/>
  <c r="E57" i="238" s="1"/>
  <c r="E58" i="238" s="1"/>
  <c r="E59" i="238" s="1"/>
  <c r="E60" i="238" s="1"/>
  <c r="E61" i="238" s="1"/>
  <c r="E62" i="238" s="1"/>
  <c r="E63" i="238" s="1"/>
  <c r="E64" i="238" s="1"/>
  <c r="E65" i="238" s="1"/>
  <c r="E66" i="238" s="1"/>
  <c r="E67" i="238" s="1"/>
  <c r="E68" i="238" s="1"/>
  <c r="E69" i="238" s="1"/>
  <c r="E70" i="238" s="1"/>
  <c r="E71" i="238" s="1"/>
  <c r="E72" i="238" s="1"/>
  <c r="E73" i="238" s="1"/>
  <c r="E74" i="238" s="1"/>
  <c r="E75" i="238" s="1"/>
  <c r="E76" i="238" s="1"/>
  <c r="E77" i="238" s="1"/>
  <c r="E78" i="238" s="1"/>
  <c r="E79" i="238" s="1"/>
  <c r="E80" i="238" s="1"/>
  <c r="E81" i="238" s="1"/>
  <c r="E82" i="238" s="1"/>
  <c r="E83" i="238" s="1"/>
  <c r="E84" i="238" s="1"/>
  <c r="E85" i="238" s="1"/>
  <c r="E86" i="238" s="1"/>
  <c r="E87" i="238" s="1"/>
  <c r="E88" i="238" s="1"/>
  <c r="E89" i="238" s="1"/>
  <c r="E90" i="238" s="1"/>
  <c r="E91" i="238" s="1"/>
  <c r="E92" i="238" s="1"/>
  <c r="E93" i="238" s="1"/>
  <c r="E94" i="238" s="1"/>
  <c r="E95" i="238" s="1"/>
  <c r="E96" i="238" s="1"/>
  <c r="E97" i="238" s="1"/>
  <c r="E98" i="238" s="1"/>
  <c r="E99" i="238" s="1"/>
  <c r="E100" i="238" s="1"/>
  <c r="E101" i="241" l="1"/>
  <c r="E102" i="241" s="1"/>
  <c r="D125" i="1"/>
  <c r="D117" i="1"/>
  <c r="E117" i="1"/>
  <c r="C125" i="1"/>
  <c r="E101" i="239"/>
  <c r="E102" i="239" s="1"/>
  <c r="E103" i="239" s="1"/>
  <c r="E104" i="239" s="1"/>
  <c r="E105" i="239" s="1"/>
  <c r="E106" i="239" s="1"/>
  <c r="E107" i="239" s="1"/>
  <c r="E108" i="239" s="1"/>
  <c r="E109" i="239" s="1"/>
  <c r="E110" i="239" s="1"/>
  <c r="E111" i="239" s="1"/>
  <c r="E112" i="239" s="1"/>
  <c r="E113" i="239" s="1"/>
  <c r="E114" i="239" s="1"/>
  <c r="E115" i="239" s="1"/>
  <c r="E116" i="239" s="1"/>
  <c r="E117" i="239" s="1"/>
  <c r="E118" i="239" s="1"/>
  <c r="E119" i="239" s="1"/>
  <c r="E120" i="239" s="1"/>
  <c r="E121" i="239" s="1"/>
  <c r="E122" i="239" s="1"/>
  <c r="E123" i="239" s="1"/>
  <c r="E124" i="239" s="1"/>
  <c r="E125" i="239" s="1"/>
  <c r="E126" i="239" s="1"/>
  <c r="E127" i="239" s="1"/>
  <c r="E128" i="239" s="1"/>
  <c r="E129" i="239" s="1"/>
  <c r="E130" i="239" s="1"/>
  <c r="E131" i="239" s="1"/>
  <c r="E132" i="239" s="1"/>
  <c r="E133" i="239" s="1"/>
  <c r="E134" i="239" s="1"/>
  <c r="E135" i="239" s="1"/>
  <c r="E136" i="239" s="1"/>
  <c r="D130" i="1"/>
  <c r="C130" i="1"/>
  <c r="E101" i="238"/>
  <c r="E102" i="238" s="1"/>
  <c r="E103" i="238" s="1"/>
  <c r="E104" i="238" s="1"/>
  <c r="E105" i="238" s="1"/>
  <c r="E106" i="238" s="1"/>
  <c r="E107" i="238" s="1"/>
  <c r="E108" i="238" s="1"/>
  <c r="E5" i="237" l="1"/>
  <c r="E6" i="237" s="1"/>
  <c r="E7" i="237" s="1"/>
  <c r="E8" i="237" s="1"/>
  <c r="E9" i="237" s="1"/>
  <c r="E10" i="237" s="1"/>
  <c r="E11" i="237" s="1"/>
  <c r="E12" i="237" s="1"/>
  <c r="E13" i="237" s="1"/>
  <c r="E14" i="237" s="1"/>
  <c r="E15" i="237" s="1"/>
  <c r="E16" i="237" s="1"/>
  <c r="E17" i="237" s="1"/>
  <c r="E18" i="237" s="1"/>
  <c r="E19" i="237" s="1"/>
  <c r="E20" i="237" s="1"/>
  <c r="E21" i="237" s="1"/>
  <c r="E22" i="237" s="1"/>
  <c r="E23" i="237" s="1"/>
  <c r="E24" i="237" s="1"/>
  <c r="E25" i="237" s="1"/>
  <c r="E26" i="237" s="1"/>
  <c r="E27" i="237" s="1"/>
  <c r="E28" i="237" s="1"/>
  <c r="E29" i="237" s="1"/>
  <c r="E30" i="237" s="1"/>
  <c r="E31" i="237" s="1"/>
  <c r="E32" i="237" s="1"/>
  <c r="E33" i="237" s="1"/>
  <c r="E34" i="237" s="1"/>
  <c r="E35" i="237" s="1"/>
  <c r="E36" i="237" s="1"/>
  <c r="E37" i="237" s="1"/>
  <c r="E38" i="237" s="1"/>
  <c r="E39" i="237" s="1"/>
  <c r="E40" i="237" s="1"/>
  <c r="E41" i="237" s="1"/>
  <c r="E42" i="237" s="1"/>
  <c r="E43" i="237" s="1"/>
  <c r="E44" i="237" s="1"/>
  <c r="E45" i="237" s="1"/>
  <c r="E46" i="237" s="1"/>
  <c r="E47" i="237" s="1"/>
  <c r="E48" i="237" s="1"/>
  <c r="E49" i="237" s="1"/>
  <c r="E50" i="237" s="1"/>
  <c r="E51" i="237" s="1"/>
  <c r="E52" i="237" s="1"/>
  <c r="E53" i="237" s="1"/>
  <c r="E54" i="237" s="1"/>
  <c r="E55" i="237" s="1"/>
  <c r="E56" i="237" s="1"/>
  <c r="E57" i="237" s="1"/>
  <c r="E58" i="237" s="1"/>
  <c r="E59" i="237" s="1"/>
  <c r="E60" i="237" s="1"/>
  <c r="E61" i="237" s="1"/>
  <c r="E62" i="237" s="1"/>
  <c r="E63" i="237" s="1"/>
  <c r="E32" i="1" s="1"/>
  <c r="E5" i="236"/>
  <c r="E6" i="236" s="1"/>
  <c r="E7" i="236" s="1"/>
  <c r="E8" i="236" s="1"/>
  <c r="E9" i="236" s="1"/>
  <c r="E10" i="236" s="1"/>
  <c r="E11" i="236" s="1"/>
  <c r="E12" i="236" s="1"/>
  <c r="E13" i="236" s="1"/>
  <c r="E14" i="236" s="1"/>
  <c r="E15" i="236" s="1"/>
  <c r="E16" i="236" s="1"/>
  <c r="E17" i="236" s="1"/>
  <c r="E18" i="236" s="1"/>
  <c r="E19" i="236" s="1"/>
  <c r="E20" i="236" s="1"/>
  <c r="E21" i="236" s="1"/>
  <c r="E22" i="236" s="1"/>
  <c r="E23" i="236" s="1"/>
  <c r="E24" i="236" s="1"/>
  <c r="E25" i="236" s="1"/>
  <c r="E26" i="236" s="1"/>
  <c r="E27" i="236" s="1"/>
  <c r="E28" i="236" s="1"/>
  <c r="E29" i="236" s="1"/>
  <c r="E30" i="236" s="1"/>
  <c r="E31" i="236" s="1"/>
  <c r="E32" i="236" s="1"/>
  <c r="E33" i="236" s="1"/>
  <c r="E34" i="236" s="1"/>
  <c r="E35" i="236" s="1"/>
  <c r="E36" i="236" s="1"/>
  <c r="E37" i="236" s="1"/>
  <c r="E38" i="236" s="1"/>
  <c r="E39" i="236" s="1"/>
  <c r="E40" i="236" s="1"/>
  <c r="E41" i="236" s="1"/>
  <c r="E42" i="236" s="1"/>
  <c r="E43" i="236" s="1"/>
  <c r="E44" i="236" s="1"/>
  <c r="E45" i="236" s="1"/>
  <c r="E46" i="236" s="1"/>
  <c r="E47" i="236" s="1"/>
  <c r="E48" i="236" s="1"/>
  <c r="E49" i="236" s="1"/>
  <c r="E50" i="236" s="1"/>
  <c r="E51" i="236" s="1"/>
  <c r="E52" i="236" s="1"/>
  <c r="E53" i="236" s="1"/>
  <c r="E54" i="236" s="1"/>
  <c r="E55" i="236" s="1"/>
  <c r="E56" i="236" s="1"/>
  <c r="E57" i="236" s="1"/>
  <c r="E58" i="236" s="1"/>
  <c r="E59" i="236" s="1"/>
  <c r="E60" i="236" s="1"/>
  <c r="E61" i="236" s="1"/>
  <c r="E62" i="236" s="1"/>
  <c r="E63" i="236" s="1"/>
  <c r="D32" i="1" s="1"/>
  <c r="E5" i="235"/>
  <c r="E6" i="235" s="1"/>
  <c r="E7" i="235" s="1"/>
  <c r="E8" i="235" s="1"/>
  <c r="E9" i="235" s="1"/>
  <c r="E5" i="234"/>
  <c r="E6" i="234" s="1"/>
  <c r="E7" i="234" s="1"/>
  <c r="E8" i="234" s="1"/>
  <c r="E9" i="234" s="1"/>
  <c r="E10" i="234" s="1"/>
  <c r="E11" i="234" s="1"/>
  <c r="E12" i="234" s="1"/>
  <c r="E13" i="234" s="1"/>
  <c r="E14" i="234" s="1"/>
  <c r="E15" i="234" s="1"/>
  <c r="E16" i="234" s="1"/>
  <c r="E17" i="234" s="1"/>
  <c r="E18" i="234" s="1"/>
  <c r="E19" i="234" s="1"/>
  <c r="E20" i="234" s="1"/>
  <c r="E21" i="234" s="1"/>
  <c r="E22" i="234" s="1"/>
  <c r="E23" i="234" s="1"/>
  <c r="E24" i="234" s="1"/>
  <c r="E25" i="234" s="1"/>
  <c r="E26" i="234" s="1"/>
  <c r="E27" i="234" s="1"/>
  <c r="E28" i="234" s="1"/>
  <c r="E29" i="234" s="1"/>
  <c r="E30" i="234" s="1"/>
  <c r="E31" i="234" s="1"/>
  <c r="E32" i="234" s="1"/>
  <c r="E33" i="234" s="1"/>
  <c r="E34" i="234" s="1"/>
  <c r="E35" i="234" s="1"/>
  <c r="E36" i="234" s="1"/>
  <c r="E37" i="234" s="1"/>
  <c r="E38" i="234" s="1"/>
  <c r="E39" i="234" s="1"/>
  <c r="E40" i="234" s="1"/>
  <c r="E41" i="234" s="1"/>
  <c r="E42" i="234" s="1"/>
  <c r="E43" i="234" s="1"/>
  <c r="E44" i="234" s="1"/>
  <c r="E45" i="234" s="1"/>
  <c r="E46" i="234" s="1"/>
  <c r="E47" i="234" s="1"/>
  <c r="E48" i="234" s="1"/>
  <c r="E49" i="234" s="1"/>
  <c r="E50" i="234" s="1"/>
  <c r="E51" i="234" s="1"/>
  <c r="E52" i="234" s="1"/>
  <c r="E53" i="234" s="1"/>
  <c r="E54" i="234" s="1"/>
  <c r="E55" i="234" s="1"/>
  <c r="E56" i="234" s="1"/>
  <c r="E57" i="234" s="1"/>
  <c r="E58" i="234" s="1"/>
  <c r="E59" i="234" s="1"/>
  <c r="E60" i="234" s="1"/>
  <c r="E61" i="234" s="1"/>
  <c r="E62" i="234" s="1"/>
  <c r="E63" i="234" s="1"/>
  <c r="E31" i="1" s="1"/>
  <c r="E5" i="233"/>
  <c r="E5" i="232"/>
  <c r="E6" i="232" s="1"/>
  <c r="E7" i="232" s="1"/>
  <c r="E8" i="232" s="1"/>
  <c r="E9" i="232" s="1"/>
  <c r="E10" i="232" s="1"/>
  <c r="E11" i="232" s="1"/>
  <c r="E12" i="232" s="1"/>
  <c r="E13" i="232" s="1"/>
  <c r="E14" i="232" s="1"/>
  <c r="E15" i="232" s="1"/>
  <c r="E16" i="232" s="1"/>
  <c r="E17" i="232" s="1"/>
  <c r="E18" i="232" s="1"/>
  <c r="E19" i="232" s="1"/>
  <c r="E20" i="232" s="1"/>
  <c r="E21" i="232" s="1"/>
  <c r="E22" i="232" s="1"/>
  <c r="E23" i="232" s="1"/>
  <c r="E24" i="232" s="1"/>
  <c r="E25" i="232" s="1"/>
  <c r="E26" i="232" s="1"/>
  <c r="E27" i="232" s="1"/>
  <c r="E28" i="232" s="1"/>
  <c r="E29" i="232" s="1"/>
  <c r="E30" i="232" s="1"/>
  <c r="E31" i="232" s="1"/>
  <c r="E32" i="232" s="1"/>
  <c r="E33" i="232" s="1"/>
  <c r="E34" i="232" s="1"/>
  <c r="E35" i="232" s="1"/>
  <c r="E36" i="232" s="1"/>
  <c r="E37" i="232" s="1"/>
  <c r="E38" i="232" s="1"/>
  <c r="E39" i="232" s="1"/>
  <c r="E40" i="232" s="1"/>
  <c r="E41" i="232" s="1"/>
  <c r="E42" i="232" s="1"/>
  <c r="E43" i="232" s="1"/>
  <c r="E44" i="232" s="1"/>
  <c r="E45" i="232" s="1"/>
  <c r="E46" i="232" s="1"/>
  <c r="E47" i="232" s="1"/>
  <c r="E48" i="232" s="1"/>
  <c r="E49" i="232" s="1"/>
  <c r="E50" i="232" s="1"/>
  <c r="E51" i="232" s="1"/>
  <c r="E52" i="232" s="1"/>
  <c r="E53" i="232" s="1"/>
  <c r="E54" i="232" s="1"/>
  <c r="E55" i="232" s="1"/>
  <c r="E56" i="232" s="1"/>
  <c r="E57" i="232" s="1"/>
  <c r="E58" i="232" s="1"/>
  <c r="E59" i="232" s="1"/>
  <c r="E60" i="232" s="1"/>
  <c r="E61" i="232" s="1"/>
  <c r="E62" i="232" s="1"/>
  <c r="E63" i="232" s="1"/>
  <c r="E64" i="232" s="1"/>
  <c r="E65" i="232" s="1"/>
  <c r="E66" i="232" s="1"/>
  <c r="E67" i="232" s="1"/>
  <c r="E68" i="232" s="1"/>
  <c r="E69" i="232" s="1"/>
  <c r="E70" i="232" s="1"/>
  <c r="E71" i="232" s="1"/>
  <c r="E72" i="232" s="1"/>
  <c r="E73" i="232" s="1"/>
  <c r="E74" i="232" s="1"/>
  <c r="E75" i="232" s="1"/>
  <c r="E76" i="232" s="1"/>
  <c r="E77" i="232" s="1"/>
  <c r="E78" i="232" s="1"/>
  <c r="E79" i="232" s="1"/>
  <c r="E80" i="232" s="1"/>
  <c r="E81" i="232" s="1"/>
  <c r="E82" i="232" s="1"/>
  <c r="E83" i="232" s="1"/>
  <c r="E84" i="232" s="1"/>
  <c r="E85" i="232" s="1"/>
  <c r="E86" i="232" s="1"/>
  <c r="E87" i="232" s="1"/>
  <c r="E88" i="232" s="1"/>
  <c r="E89" i="232" s="1"/>
  <c r="E90" i="232" s="1"/>
  <c r="E91" i="232" s="1"/>
  <c r="E5" i="231"/>
  <c r="E6" i="231" s="1"/>
  <c r="E7" i="231" s="1"/>
  <c r="E8" i="231" s="1"/>
  <c r="E9" i="231" s="1"/>
  <c r="E10" i="231" s="1"/>
  <c r="E11" i="231" s="1"/>
  <c r="E12" i="231" s="1"/>
  <c r="E13" i="231" s="1"/>
  <c r="E14" i="231" s="1"/>
  <c r="E15" i="231" s="1"/>
  <c r="E16" i="231" s="1"/>
  <c r="E17" i="231" s="1"/>
  <c r="E18" i="231" s="1"/>
  <c r="E19" i="231" s="1"/>
  <c r="E20" i="231" s="1"/>
  <c r="E21" i="231" s="1"/>
  <c r="E22" i="231" s="1"/>
  <c r="E23" i="231" s="1"/>
  <c r="E24" i="231" s="1"/>
  <c r="E25" i="231" s="1"/>
  <c r="E26" i="231" s="1"/>
  <c r="E27" i="231" s="1"/>
  <c r="E28" i="231" s="1"/>
  <c r="E29" i="231" s="1"/>
  <c r="E30" i="231" s="1"/>
  <c r="E31" i="231" s="1"/>
  <c r="E32" i="231" s="1"/>
  <c r="E33" i="231" s="1"/>
  <c r="E34" i="231" s="1"/>
  <c r="E35" i="231" s="1"/>
  <c r="E36" i="231" s="1"/>
  <c r="E37" i="231" s="1"/>
  <c r="E38" i="231" s="1"/>
  <c r="E39" i="231" s="1"/>
  <c r="E40" i="231" s="1"/>
  <c r="E41" i="231" s="1"/>
  <c r="E42" i="231" s="1"/>
  <c r="E43" i="231" s="1"/>
  <c r="E44" i="231" s="1"/>
  <c r="E45" i="231" s="1"/>
  <c r="E46" i="231" s="1"/>
  <c r="E47" i="231" s="1"/>
  <c r="E48" i="231" s="1"/>
  <c r="E49" i="231" s="1"/>
  <c r="E50" i="231" s="1"/>
  <c r="E51" i="231" s="1"/>
  <c r="E52" i="231" s="1"/>
  <c r="E53" i="231" s="1"/>
  <c r="E54" i="231" s="1"/>
  <c r="E55" i="231" s="1"/>
  <c r="E56" i="231" s="1"/>
  <c r="E57" i="231" s="1"/>
  <c r="E58" i="231" s="1"/>
  <c r="E59" i="231" s="1"/>
  <c r="E60" i="231" s="1"/>
  <c r="E61" i="231" s="1"/>
  <c r="E62" i="231" s="1"/>
  <c r="E63" i="231" s="1"/>
  <c r="E64" i="231" s="1"/>
  <c r="E65" i="231" s="1"/>
  <c r="E66" i="231" s="1"/>
  <c r="E67" i="231" s="1"/>
  <c r="E68" i="231" s="1"/>
  <c r="E69" i="231" s="1"/>
  <c r="E70" i="231" s="1"/>
  <c r="E71" i="231" s="1"/>
  <c r="E72" i="231" s="1"/>
  <c r="E73" i="231" s="1"/>
  <c r="E74" i="231" s="1"/>
  <c r="E75" i="231" s="1"/>
  <c r="E76" i="231" s="1"/>
  <c r="E77" i="231" s="1"/>
  <c r="E78" i="231" s="1"/>
  <c r="E79" i="231" s="1"/>
  <c r="E80" i="231" s="1"/>
  <c r="E81" i="231" s="1"/>
  <c r="E82" i="231" s="1"/>
  <c r="E83" i="231" s="1"/>
  <c r="E84" i="231" s="1"/>
  <c r="E85" i="231" s="1"/>
  <c r="E86" i="231" s="1"/>
  <c r="E87" i="231" s="1"/>
  <c r="E88" i="231" s="1"/>
  <c r="E89" i="231" s="1"/>
  <c r="E90" i="231" s="1"/>
  <c r="E91" i="231" s="1"/>
  <c r="E92" i="231" s="1"/>
  <c r="E93" i="231" s="1"/>
  <c r="E94" i="231" s="1"/>
  <c r="E95" i="231" s="1"/>
  <c r="E96" i="231" s="1"/>
  <c r="E97" i="231" s="1"/>
  <c r="E98" i="231" s="1"/>
  <c r="E99" i="231" s="1"/>
  <c r="E100" i="231" s="1"/>
  <c r="E101" i="231" s="1"/>
  <c r="E102" i="231" s="1"/>
  <c r="E103" i="231" s="1"/>
  <c r="E104" i="231" s="1"/>
  <c r="E105" i="231" s="1"/>
  <c r="E106" i="231" s="1"/>
  <c r="E107" i="231" s="1"/>
  <c r="E108" i="231" s="1"/>
  <c r="E109" i="231" s="1"/>
  <c r="E110" i="231" s="1"/>
  <c r="E111" i="231" s="1"/>
  <c r="E112" i="231" s="1"/>
  <c r="E113" i="231" s="1"/>
  <c r="E114" i="231" s="1"/>
  <c r="E115" i="231" s="1"/>
  <c r="E116" i="231" s="1"/>
  <c r="E117" i="231" s="1"/>
  <c r="E118" i="231" s="1"/>
  <c r="E119" i="231" s="1"/>
  <c r="E120" i="231" s="1"/>
  <c r="E121" i="231" s="1"/>
  <c r="E122" i="231" s="1"/>
  <c r="E123" i="231" s="1"/>
  <c r="E124" i="231" s="1"/>
  <c r="E125" i="231" s="1"/>
  <c r="E126" i="231" s="1"/>
  <c r="E127" i="231" s="1"/>
  <c r="E128" i="231" s="1"/>
  <c r="E129" i="231" s="1"/>
  <c r="E130" i="231" s="1"/>
  <c r="E131" i="231" s="1"/>
  <c r="E132" i="231" s="1"/>
  <c r="E133" i="231" s="1"/>
  <c r="E134" i="231" s="1"/>
  <c r="E135" i="231" s="1"/>
  <c r="E136" i="231" s="1"/>
  <c r="E137" i="231" s="1"/>
  <c r="E138" i="231" s="1"/>
  <c r="E139" i="231" s="1"/>
  <c r="E140" i="231" s="1"/>
  <c r="E141" i="231" s="1"/>
  <c r="E142" i="231" s="1"/>
  <c r="E143" i="231" s="1"/>
  <c r="E144" i="231" s="1"/>
  <c r="E145" i="231" s="1"/>
  <c r="E146" i="231" s="1"/>
  <c r="E147" i="231" s="1"/>
  <c r="E148" i="231" s="1"/>
  <c r="E149" i="231" s="1"/>
  <c r="E150" i="231" s="1"/>
  <c r="E151" i="231" s="1"/>
  <c r="E152" i="231" s="1"/>
  <c r="E153" i="231" s="1"/>
  <c r="E154" i="231" s="1"/>
  <c r="E155" i="231" s="1"/>
  <c r="E156" i="231" s="1"/>
  <c r="E157" i="231" s="1"/>
  <c r="E158" i="231" s="1"/>
  <c r="E159" i="231" s="1"/>
  <c r="E160" i="231" s="1"/>
  <c r="E161" i="231" s="1"/>
  <c r="E162" i="231" s="1"/>
  <c r="E163" i="231" s="1"/>
  <c r="E164" i="231" s="1"/>
  <c r="E165" i="231" s="1"/>
  <c r="E166" i="231" s="1"/>
  <c r="E167" i="231" s="1"/>
  <c r="E168" i="231" s="1"/>
  <c r="E169" i="231" s="1"/>
  <c r="E170" i="231" s="1"/>
  <c r="E171" i="231" s="1"/>
  <c r="E172" i="231" s="1"/>
  <c r="E173" i="231" s="1"/>
  <c r="E174" i="231" s="1"/>
  <c r="E175" i="231" s="1"/>
  <c r="E176" i="231" s="1"/>
  <c r="E177" i="231" s="1"/>
  <c r="E178" i="231" s="1"/>
  <c r="E179" i="231" s="1"/>
  <c r="E180" i="231" s="1"/>
  <c r="E181" i="231" s="1"/>
  <c r="E182" i="231" s="1"/>
  <c r="E183" i="231" s="1"/>
  <c r="E184" i="231" s="1"/>
  <c r="E185" i="231" s="1"/>
  <c r="E186" i="231" s="1"/>
  <c r="E187" i="231" s="1"/>
  <c r="E188" i="231" s="1"/>
  <c r="E189" i="231" s="1"/>
  <c r="E190" i="231" s="1"/>
  <c r="E191" i="231" s="1"/>
  <c r="E192" i="231" s="1"/>
  <c r="E193" i="231" s="1"/>
  <c r="E194" i="231" s="1"/>
  <c r="E195" i="231" s="1"/>
  <c r="E196" i="231" s="1"/>
  <c r="E197" i="231" s="1"/>
  <c r="E198" i="231" s="1"/>
  <c r="E199" i="231" s="1"/>
  <c r="E200" i="231" s="1"/>
  <c r="E201" i="231" s="1"/>
  <c r="E202" i="231" s="1"/>
  <c r="E203" i="231" s="1"/>
  <c r="E204" i="231" s="1"/>
  <c r="E205" i="231" s="1"/>
  <c r="E206" i="231" s="1"/>
  <c r="E207" i="231" s="1"/>
  <c r="E208" i="231" s="1"/>
  <c r="E209" i="231" s="1"/>
  <c r="E210" i="231" s="1"/>
  <c r="E211" i="231" s="1"/>
  <c r="E212" i="231" s="1"/>
  <c r="E213" i="231" s="1"/>
  <c r="E214" i="231" s="1"/>
  <c r="E215" i="231" s="1"/>
  <c r="E216" i="231" s="1"/>
  <c r="E217" i="231" s="1"/>
  <c r="E218" i="231" s="1"/>
  <c r="E219" i="231" s="1"/>
  <c r="E220" i="231" s="1"/>
  <c r="E221" i="231" s="1"/>
  <c r="E222" i="231" s="1"/>
  <c r="E223" i="231" s="1"/>
  <c r="E224" i="231" s="1"/>
  <c r="E225" i="231" s="1"/>
  <c r="E226" i="231" s="1"/>
  <c r="E227" i="231" s="1"/>
  <c r="E228" i="231" s="1"/>
  <c r="E229" i="231" s="1"/>
  <c r="E230" i="231" s="1"/>
  <c r="E231" i="231" s="1"/>
  <c r="E232" i="231" s="1"/>
  <c r="E233" i="231" s="1"/>
  <c r="E234" i="231" s="1"/>
  <c r="E235" i="231" s="1"/>
  <c r="E236" i="231" s="1"/>
  <c r="E237" i="231" s="1"/>
  <c r="E238" i="231" s="1"/>
  <c r="E239" i="231" s="1"/>
  <c r="E240" i="231" s="1"/>
  <c r="E241" i="231" s="1"/>
  <c r="E242" i="231" s="1"/>
  <c r="E243" i="231" s="1"/>
  <c r="E244" i="231" s="1"/>
  <c r="E245" i="231" s="1"/>
  <c r="E246" i="231" s="1"/>
  <c r="E247" i="231" s="1"/>
  <c r="E248" i="231" s="1"/>
  <c r="E249" i="231" s="1"/>
  <c r="E250" i="231" s="1"/>
  <c r="E251" i="231" s="1"/>
  <c r="E252" i="231" s="1"/>
  <c r="E253" i="231" s="1"/>
  <c r="E254" i="231" s="1"/>
  <c r="E255" i="231" s="1"/>
  <c r="E256" i="231" s="1"/>
  <c r="E257" i="231" s="1"/>
  <c r="E258" i="231" s="1"/>
  <c r="E259" i="231" s="1"/>
  <c r="E260" i="231" s="1"/>
  <c r="E261" i="231" s="1"/>
  <c r="E262" i="231" s="1"/>
  <c r="E263" i="231" s="1"/>
  <c r="E264" i="231" s="1"/>
  <c r="E265" i="231" s="1"/>
  <c r="E266" i="231" s="1"/>
  <c r="E267" i="231" s="1"/>
  <c r="E268" i="231" s="1"/>
  <c r="E269" i="231" s="1"/>
  <c r="E270" i="231" s="1"/>
  <c r="E271" i="231" s="1"/>
  <c r="E272" i="231" s="1"/>
  <c r="E273" i="231" s="1"/>
  <c r="E274" i="231" s="1"/>
  <c r="E275" i="231" s="1"/>
  <c r="E276" i="231" s="1"/>
  <c r="E277" i="231" s="1"/>
  <c r="E278" i="231" s="1"/>
  <c r="E279" i="231" s="1"/>
  <c r="E280" i="231" s="1"/>
  <c r="E281" i="231" s="1"/>
  <c r="E282" i="231" s="1"/>
  <c r="E283" i="231" s="1"/>
  <c r="E284" i="231" s="1"/>
  <c r="E285" i="231" s="1"/>
  <c r="E286" i="231" s="1"/>
  <c r="E287" i="231" s="1"/>
  <c r="E288" i="231" s="1"/>
  <c r="E289" i="231" s="1"/>
  <c r="E290" i="231" s="1"/>
  <c r="E291" i="231" s="1"/>
  <c r="E292" i="231" s="1"/>
  <c r="E293" i="231" s="1"/>
  <c r="E294" i="231" s="1"/>
  <c r="E295" i="231" s="1"/>
  <c r="E296" i="231" s="1"/>
  <c r="E297" i="231" s="1"/>
  <c r="E298" i="231" s="1"/>
  <c r="E299" i="231" s="1"/>
  <c r="E300" i="231" s="1"/>
  <c r="E301" i="231" s="1"/>
  <c r="E302" i="231" s="1"/>
  <c r="E303" i="231" s="1"/>
  <c r="E304" i="231" s="1"/>
  <c r="E305" i="231" s="1"/>
  <c r="E306" i="231" s="1"/>
  <c r="E307" i="231" s="1"/>
  <c r="E308" i="231" s="1"/>
  <c r="E309" i="231" s="1"/>
  <c r="E310" i="231" s="1"/>
  <c r="E5" i="230"/>
  <c r="E6" i="230" s="1"/>
  <c r="E7" i="230" s="1"/>
  <c r="E8" i="230" s="1"/>
  <c r="E9" i="230" s="1"/>
  <c r="E10" i="230" s="1"/>
  <c r="E11" i="230" s="1"/>
  <c r="E12" i="230" s="1"/>
  <c r="E13" i="230" s="1"/>
  <c r="E14" i="230" s="1"/>
  <c r="E15" i="230" s="1"/>
  <c r="E16" i="230" s="1"/>
  <c r="E17" i="230" s="1"/>
  <c r="E18" i="230" s="1"/>
  <c r="E19" i="230" s="1"/>
  <c r="E20" i="230" s="1"/>
  <c r="E21" i="230" s="1"/>
  <c r="E22" i="230" s="1"/>
  <c r="E23" i="230" s="1"/>
  <c r="E24" i="230" s="1"/>
  <c r="E25" i="230" s="1"/>
  <c r="E26" i="230" s="1"/>
  <c r="E27" i="230" s="1"/>
  <c r="E28" i="230" s="1"/>
  <c r="E29" i="230" s="1"/>
  <c r="E30" i="230" s="1"/>
  <c r="E31" i="230" s="1"/>
  <c r="E32" i="230" s="1"/>
  <c r="E33" i="230" s="1"/>
  <c r="E34" i="230" s="1"/>
  <c r="E35" i="230" s="1"/>
  <c r="E36" i="230" s="1"/>
  <c r="E37" i="230" s="1"/>
  <c r="E38" i="230" s="1"/>
  <c r="E39" i="230" s="1"/>
  <c r="E40" i="230" s="1"/>
  <c r="E41" i="230" s="1"/>
  <c r="E42" i="230" s="1"/>
  <c r="E43" i="230" s="1"/>
  <c r="E44" i="230" s="1"/>
  <c r="E45" i="230" s="1"/>
  <c r="E46" i="230" s="1"/>
  <c r="E47" i="230" s="1"/>
  <c r="E48" i="230" s="1"/>
  <c r="E49" i="230" s="1"/>
  <c r="E50" i="230" s="1"/>
  <c r="E51" i="230" s="1"/>
  <c r="E52" i="230" s="1"/>
  <c r="E53" i="230" s="1"/>
  <c r="E54" i="230" s="1"/>
  <c r="E55" i="230" s="1"/>
  <c r="E56" i="230" s="1"/>
  <c r="E57" i="230" s="1"/>
  <c r="E58" i="230" s="1"/>
  <c r="E59" i="230" s="1"/>
  <c r="E60" i="230" s="1"/>
  <c r="E61" i="230" s="1"/>
  <c r="E62" i="230" s="1"/>
  <c r="E63" i="230" s="1"/>
  <c r="E64" i="230" s="1"/>
  <c r="E65" i="230" s="1"/>
  <c r="E66" i="230" s="1"/>
  <c r="E67" i="230" s="1"/>
  <c r="E68" i="230" s="1"/>
  <c r="E69" i="230" s="1"/>
  <c r="E70" i="230" s="1"/>
  <c r="E71" i="230" s="1"/>
  <c r="E72" i="230" s="1"/>
  <c r="E73" i="230" s="1"/>
  <c r="E74" i="230" s="1"/>
  <c r="E75" i="230" s="1"/>
  <c r="E76" i="230" s="1"/>
  <c r="E77" i="230" s="1"/>
  <c r="E78" i="230" s="1"/>
  <c r="E79" i="230" s="1"/>
  <c r="E80" i="230" s="1"/>
  <c r="E81" i="230" s="1"/>
  <c r="E82" i="230" s="1"/>
  <c r="E83" i="230" s="1"/>
  <c r="E84" i="230" s="1"/>
  <c r="E85" i="230" s="1"/>
  <c r="E86" i="230" s="1"/>
  <c r="E87" i="230" s="1"/>
  <c r="E88" i="230" s="1"/>
  <c r="E89" i="230" s="1"/>
  <c r="E90" i="230" s="1"/>
  <c r="E91" i="230" s="1"/>
  <c r="E92" i="230" s="1"/>
  <c r="E93" i="230" s="1"/>
  <c r="E94" i="230" s="1"/>
  <c r="E95" i="230" s="1"/>
  <c r="E96" i="230" s="1"/>
  <c r="E97" i="230" s="1"/>
  <c r="E98" i="230" s="1"/>
  <c r="E99" i="230" s="1"/>
  <c r="E100" i="230" s="1"/>
  <c r="E101" i="230" s="1"/>
  <c r="E102" i="230" s="1"/>
  <c r="E103" i="230" s="1"/>
  <c r="E104" i="230" s="1"/>
  <c r="E105" i="230" s="1"/>
  <c r="E106" i="230" s="1"/>
  <c r="E107" i="230" s="1"/>
  <c r="E108" i="230" s="1"/>
  <c r="E109" i="230" s="1"/>
  <c r="E110" i="230" s="1"/>
  <c r="E111" i="230" s="1"/>
  <c r="E112" i="230" s="1"/>
  <c r="E113" i="230" s="1"/>
  <c r="E114" i="230" s="1"/>
  <c r="E115" i="230" s="1"/>
  <c r="E116" i="230" s="1"/>
  <c r="E117" i="230" s="1"/>
  <c r="E118" i="230" s="1"/>
  <c r="E119" i="230" s="1"/>
  <c r="E120" i="230" s="1"/>
  <c r="E121" i="230" s="1"/>
  <c r="E122" i="230" s="1"/>
  <c r="E123" i="230" s="1"/>
  <c r="E124" i="230" s="1"/>
  <c r="E125" i="230" s="1"/>
  <c r="E126" i="230" s="1"/>
  <c r="E127" i="230" s="1"/>
  <c r="E128" i="230" s="1"/>
  <c r="E129" i="230" s="1"/>
  <c r="E130" i="230" s="1"/>
  <c r="E131" i="230" s="1"/>
  <c r="E132" i="230" s="1"/>
  <c r="E133" i="230" s="1"/>
  <c r="E134" i="230" s="1"/>
  <c r="E135" i="230" s="1"/>
  <c r="E136" i="230" s="1"/>
  <c r="E137" i="230" s="1"/>
  <c r="E138" i="230" s="1"/>
  <c r="E139" i="230" s="1"/>
  <c r="E140" i="230" s="1"/>
  <c r="E141" i="230" s="1"/>
  <c r="E142" i="230" s="1"/>
  <c r="E143" i="230" s="1"/>
  <c r="E144" i="230" s="1"/>
  <c r="E145" i="230" s="1"/>
  <c r="E146" i="230" s="1"/>
  <c r="E147" i="230" s="1"/>
  <c r="E148" i="230" s="1"/>
  <c r="E149" i="230" s="1"/>
  <c r="E150" i="230" s="1"/>
  <c r="E151" i="230" s="1"/>
  <c r="E152" i="230" s="1"/>
  <c r="E153" i="230" s="1"/>
  <c r="E154" i="230" s="1"/>
  <c r="E155" i="230" s="1"/>
  <c r="E156" i="230" s="1"/>
  <c r="E157" i="230" s="1"/>
  <c r="E158" i="230" s="1"/>
  <c r="E159" i="230" s="1"/>
  <c r="E160" i="230" s="1"/>
  <c r="E161" i="230" s="1"/>
  <c r="E162" i="230" s="1"/>
  <c r="E163" i="230" s="1"/>
  <c r="E164" i="230" s="1"/>
  <c r="E165" i="230" s="1"/>
  <c r="E166" i="230" s="1"/>
  <c r="E167" i="230" s="1"/>
  <c r="E168" i="230" s="1"/>
  <c r="E169" i="230" s="1"/>
  <c r="E170" i="230" s="1"/>
  <c r="E171" i="230" s="1"/>
  <c r="E172" i="230" s="1"/>
  <c r="E173" i="230" s="1"/>
  <c r="E174" i="230" s="1"/>
  <c r="E175" i="230" s="1"/>
  <c r="E176" i="230" s="1"/>
  <c r="E177" i="230" s="1"/>
  <c r="E178" i="230" s="1"/>
  <c r="E179" i="230" s="1"/>
  <c r="E180" i="230" s="1"/>
  <c r="E181" i="230" s="1"/>
  <c r="E182" i="230" s="1"/>
  <c r="E183" i="230" s="1"/>
  <c r="E184" i="230" s="1"/>
  <c r="E185" i="230" s="1"/>
  <c r="E186" i="230" s="1"/>
  <c r="E187" i="230" s="1"/>
  <c r="E188" i="230" s="1"/>
  <c r="E189" i="230" s="1"/>
  <c r="E190" i="230" s="1"/>
  <c r="E191" i="230" s="1"/>
  <c r="E192" i="230" s="1"/>
  <c r="E193" i="230" s="1"/>
  <c r="E194" i="230" s="1"/>
  <c r="E195" i="230" s="1"/>
  <c r="E196" i="230" s="1"/>
  <c r="E197" i="230" s="1"/>
  <c r="E198" i="230" s="1"/>
  <c r="E199" i="230" s="1"/>
  <c r="E200" i="230" s="1"/>
  <c r="E201" i="230" s="1"/>
  <c r="E202" i="230" s="1"/>
  <c r="E203" i="230" s="1"/>
  <c r="E204" i="230" s="1"/>
  <c r="E205" i="230" s="1"/>
  <c r="E206" i="230" s="1"/>
  <c r="E207" i="230" s="1"/>
  <c r="E208" i="230" s="1"/>
  <c r="E209" i="230" s="1"/>
  <c r="E210" i="230" s="1"/>
  <c r="E211" i="230" s="1"/>
  <c r="E212" i="230" s="1"/>
  <c r="E213" i="230" s="1"/>
  <c r="E214" i="230" s="1"/>
  <c r="E215" i="230" s="1"/>
  <c r="E216" i="230" s="1"/>
  <c r="E217" i="230" s="1"/>
  <c r="E218" i="230" s="1"/>
  <c r="E219" i="230" s="1"/>
  <c r="E220" i="230" s="1"/>
  <c r="E221" i="230" s="1"/>
  <c r="E222" i="230" s="1"/>
  <c r="E223" i="230" s="1"/>
  <c r="E224" i="230" s="1"/>
  <c r="E225" i="230" s="1"/>
  <c r="E226" i="230" s="1"/>
  <c r="E227" i="230" s="1"/>
  <c r="E228" i="230" s="1"/>
  <c r="E229" i="230" s="1"/>
  <c r="E230" i="230" s="1"/>
  <c r="E231" i="230" s="1"/>
  <c r="E232" i="230" s="1"/>
  <c r="E233" i="230" s="1"/>
  <c r="E234" i="230" s="1"/>
  <c r="E235" i="230" s="1"/>
  <c r="E236" i="230" s="1"/>
  <c r="E237" i="230" s="1"/>
  <c r="E238" i="230" s="1"/>
  <c r="E239" i="230" s="1"/>
  <c r="E240" i="230" s="1"/>
  <c r="E241" i="230" s="1"/>
  <c r="E242" i="230" s="1"/>
  <c r="E243" i="230" s="1"/>
  <c r="E244" i="230" s="1"/>
  <c r="E245" i="230" s="1"/>
  <c r="E246" i="230" s="1"/>
  <c r="E247" i="230" s="1"/>
  <c r="E248" i="230" s="1"/>
  <c r="E249" i="230" s="1"/>
  <c r="E250" i="230" s="1"/>
  <c r="E251" i="230" s="1"/>
  <c r="E252" i="230" s="1"/>
  <c r="E253" i="230" s="1"/>
  <c r="E254" i="230" s="1"/>
  <c r="E255" i="230" s="1"/>
  <c r="E256" i="230" s="1"/>
  <c r="E257" i="230" s="1"/>
  <c r="E258" i="230" s="1"/>
  <c r="E259" i="230" s="1"/>
  <c r="E260" i="230" s="1"/>
  <c r="E261" i="230" s="1"/>
  <c r="E262" i="230" s="1"/>
  <c r="E263" i="230" s="1"/>
  <c r="E264" i="230" s="1"/>
  <c r="E265" i="230" s="1"/>
  <c r="E266" i="230" s="1"/>
  <c r="E267" i="230" s="1"/>
  <c r="E268" i="230" s="1"/>
  <c r="E269" i="230" s="1"/>
  <c r="E270" i="230" s="1"/>
  <c r="E271" i="230" s="1"/>
  <c r="E272" i="230" s="1"/>
  <c r="E273" i="230" s="1"/>
  <c r="E274" i="230" s="1"/>
  <c r="E275" i="230" s="1"/>
  <c r="E276" i="230" s="1"/>
  <c r="E277" i="230" s="1"/>
  <c r="E278" i="230" s="1"/>
  <c r="E279" i="230" s="1"/>
  <c r="E280" i="230" s="1"/>
  <c r="E281" i="230" s="1"/>
  <c r="E282" i="230" s="1"/>
  <c r="E283" i="230" s="1"/>
  <c r="E284" i="230" s="1"/>
  <c r="E285" i="230" s="1"/>
  <c r="E286" i="230" s="1"/>
  <c r="E287" i="230" s="1"/>
  <c r="E288" i="230" s="1"/>
  <c r="E289" i="230" s="1"/>
  <c r="E290" i="230" s="1"/>
  <c r="E291" i="230" s="1"/>
  <c r="E292" i="230" s="1"/>
  <c r="E293" i="230" s="1"/>
  <c r="E294" i="230" s="1"/>
  <c r="E295" i="230" s="1"/>
  <c r="E296" i="230" s="1"/>
  <c r="E297" i="230" s="1"/>
  <c r="E298" i="230" s="1"/>
  <c r="E299" i="230" s="1"/>
  <c r="E300" i="230" s="1"/>
  <c r="E301" i="230" s="1"/>
  <c r="E302" i="230" s="1"/>
  <c r="E303" i="230" s="1"/>
  <c r="E304" i="230" s="1"/>
  <c r="E305" i="230" s="1"/>
  <c r="E306" i="230" s="1"/>
  <c r="E307" i="230" s="1"/>
  <c r="E308" i="230" s="1"/>
  <c r="E309" i="230" s="1"/>
  <c r="E310" i="230" s="1"/>
  <c r="E5" i="229"/>
  <c r="E6" i="229" s="1"/>
  <c r="E7" i="229" s="1"/>
  <c r="E8" i="229" s="1"/>
  <c r="E9" i="229" s="1"/>
  <c r="E10" i="229" s="1"/>
  <c r="E11" i="229" s="1"/>
  <c r="E12" i="229" s="1"/>
  <c r="E13" i="229" s="1"/>
  <c r="E14" i="229" s="1"/>
  <c r="E15" i="229" s="1"/>
  <c r="E16" i="229" s="1"/>
  <c r="E17" i="229" s="1"/>
  <c r="E18" i="229" s="1"/>
  <c r="E19" i="229" s="1"/>
  <c r="E20" i="229" s="1"/>
  <c r="E21" i="229" s="1"/>
  <c r="E22" i="229" s="1"/>
  <c r="E23" i="229" s="1"/>
  <c r="E24" i="229" s="1"/>
  <c r="E25" i="229" s="1"/>
  <c r="E26" i="229" s="1"/>
  <c r="E27" i="229" s="1"/>
  <c r="E28" i="229" s="1"/>
  <c r="E29" i="229" s="1"/>
  <c r="E30" i="229" s="1"/>
  <c r="E31" i="229" s="1"/>
  <c r="E32" i="229" s="1"/>
  <c r="E33" i="229" s="1"/>
  <c r="E34" i="229" s="1"/>
  <c r="E35" i="229" s="1"/>
  <c r="E36" i="229" s="1"/>
  <c r="E37" i="229" s="1"/>
  <c r="E38" i="229" s="1"/>
  <c r="E39" i="229" s="1"/>
  <c r="E40" i="229" s="1"/>
  <c r="E41" i="229" s="1"/>
  <c r="E42" i="229" s="1"/>
  <c r="E43" i="229" s="1"/>
  <c r="E44" i="229" s="1"/>
  <c r="E45" i="229" s="1"/>
  <c r="E46" i="229" s="1"/>
  <c r="E47" i="229" s="1"/>
  <c r="E48" i="229" s="1"/>
  <c r="E49" i="229" s="1"/>
  <c r="E50" i="229" s="1"/>
  <c r="E51" i="229" s="1"/>
  <c r="E52" i="229" s="1"/>
  <c r="E53" i="229" s="1"/>
  <c r="E54" i="229" s="1"/>
  <c r="E55" i="229" s="1"/>
  <c r="E56" i="229" s="1"/>
  <c r="E57" i="229" s="1"/>
  <c r="E58" i="229" s="1"/>
  <c r="E59" i="229" s="1"/>
  <c r="E60" i="229" s="1"/>
  <c r="E61" i="229" s="1"/>
  <c r="E62" i="229" s="1"/>
  <c r="E63" i="229" s="1"/>
  <c r="E64" i="229" s="1"/>
  <c r="E65" i="229" s="1"/>
  <c r="E66" i="229" s="1"/>
  <c r="E67" i="229" s="1"/>
  <c r="E68" i="229" s="1"/>
  <c r="E69" i="229" s="1"/>
  <c r="E70" i="229" s="1"/>
  <c r="E71" i="229" s="1"/>
  <c r="E72" i="229" s="1"/>
  <c r="E73" i="229" s="1"/>
  <c r="E74" i="229" s="1"/>
  <c r="E75" i="229" s="1"/>
  <c r="E76" i="229" s="1"/>
  <c r="E77" i="229" s="1"/>
  <c r="E78" i="229" s="1"/>
  <c r="E79" i="229" s="1"/>
  <c r="E80" i="229" s="1"/>
  <c r="E81" i="229" s="1"/>
  <c r="E82" i="229" s="1"/>
  <c r="E83" i="229" s="1"/>
  <c r="E84" i="229" s="1"/>
  <c r="E85" i="229" s="1"/>
  <c r="E86" i="229" s="1"/>
  <c r="E87" i="229" s="1"/>
  <c r="E88" i="229" s="1"/>
  <c r="E89" i="229" s="1"/>
  <c r="E90" i="229" s="1"/>
  <c r="E91" i="229" s="1"/>
  <c r="E92" i="229" s="1"/>
  <c r="E93" i="229" s="1"/>
  <c r="E94" i="229" s="1"/>
  <c r="E95" i="229" s="1"/>
  <c r="E96" i="229" s="1"/>
  <c r="E97" i="229" s="1"/>
  <c r="E98" i="229" s="1"/>
  <c r="E99" i="229" s="1"/>
  <c r="E100" i="229" s="1"/>
  <c r="E101" i="229" s="1"/>
  <c r="E102" i="229" s="1"/>
  <c r="E103" i="229" s="1"/>
  <c r="E104" i="229" s="1"/>
  <c r="E105" i="229" s="1"/>
  <c r="E106" i="229" s="1"/>
  <c r="E107" i="229" s="1"/>
  <c r="E108" i="229" s="1"/>
  <c r="E109" i="229" s="1"/>
  <c r="E110" i="229" s="1"/>
  <c r="E111" i="229" s="1"/>
  <c r="E112" i="229" s="1"/>
  <c r="E5" i="228"/>
  <c r="E6" i="228" s="1"/>
  <c r="E7" i="228" s="1"/>
  <c r="E8" i="228" s="1"/>
  <c r="E9" i="228" s="1"/>
  <c r="E10" i="228" s="1"/>
  <c r="E11" i="228" s="1"/>
  <c r="E12" i="228" s="1"/>
  <c r="E13" i="228" s="1"/>
  <c r="E14" i="228" s="1"/>
  <c r="E15" i="228" s="1"/>
  <c r="E16" i="228" s="1"/>
  <c r="E17" i="228" s="1"/>
  <c r="E18" i="228" s="1"/>
  <c r="E19" i="228" s="1"/>
  <c r="E20" i="228" s="1"/>
  <c r="E21" i="228" s="1"/>
  <c r="E22" i="228" s="1"/>
  <c r="E23" i="228" s="1"/>
  <c r="E24" i="228" s="1"/>
  <c r="E25" i="228" s="1"/>
  <c r="E26" i="228" s="1"/>
  <c r="E27" i="228" s="1"/>
  <c r="E28" i="228" s="1"/>
  <c r="E29" i="228" s="1"/>
  <c r="E30" i="228" s="1"/>
  <c r="E31" i="228" s="1"/>
  <c r="E32" i="228" s="1"/>
  <c r="E33" i="228" s="1"/>
  <c r="E34" i="228" s="1"/>
  <c r="E35" i="228" s="1"/>
  <c r="E36" i="228" s="1"/>
  <c r="E37" i="228" s="1"/>
  <c r="E38" i="228" s="1"/>
  <c r="E39" i="228" s="1"/>
  <c r="E40" i="228" s="1"/>
  <c r="E41" i="228" s="1"/>
  <c r="E42" i="228" s="1"/>
  <c r="E43" i="228" s="1"/>
  <c r="E44" i="228" s="1"/>
  <c r="E45" i="228" s="1"/>
  <c r="E46" i="228" s="1"/>
  <c r="E47" i="228" s="1"/>
  <c r="E48" i="228" s="1"/>
  <c r="E49" i="228" s="1"/>
  <c r="E50" i="228" s="1"/>
  <c r="E51" i="228" s="1"/>
  <c r="E52" i="228" s="1"/>
  <c r="E53" i="228" s="1"/>
  <c r="E54" i="228" s="1"/>
  <c r="E55" i="228" s="1"/>
  <c r="E56" i="228" s="1"/>
  <c r="E57" i="228" s="1"/>
  <c r="E58" i="228" s="1"/>
  <c r="E59" i="228" s="1"/>
  <c r="E60" i="228" s="1"/>
  <c r="E61" i="228" s="1"/>
  <c r="E62" i="228" s="1"/>
  <c r="E63" i="228" s="1"/>
  <c r="E64" i="228" s="1"/>
  <c r="E65" i="228" s="1"/>
  <c r="E66" i="228" s="1"/>
  <c r="E67" i="228" s="1"/>
  <c r="E68" i="228" s="1"/>
  <c r="E69" i="228" s="1"/>
  <c r="E70" i="228" s="1"/>
  <c r="E71" i="228" s="1"/>
  <c r="E72" i="228" s="1"/>
  <c r="E73" i="228" s="1"/>
  <c r="E74" i="228" s="1"/>
  <c r="E75" i="228" s="1"/>
  <c r="E76" i="228" s="1"/>
  <c r="E77" i="228" s="1"/>
  <c r="E78" i="228" s="1"/>
  <c r="E79" i="228" s="1"/>
  <c r="E80" i="228" s="1"/>
  <c r="E81" i="228" s="1"/>
  <c r="E82" i="228" s="1"/>
  <c r="E83" i="228" s="1"/>
  <c r="E84" i="228" s="1"/>
  <c r="E85" i="228" s="1"/>
  <c r="E86" i="228" s="1"/>
  <c r="E87" i="228" s="1"/>
  <c r="E88" i="228" s="1"/>
  <c r="E89" i="228" s="1"/>
  <c r="E90" i="228" s="1"/>
  <c r="E91" i="228" s="1"/>
  <c r="E92" i="228" s="1"/>
  <c r="E93" i="228" s="1"/>
  <c r="E94" i="228" s="1"/>
  <c r="E95" i="228" s="1"/>
  <c r="E96" i="228" s="1"/>
  <c r="E97" i="228" s="1"/>
  <c r="E98" i="228" s="1"/>
  <c r="E99" i="228" s="1"/>
  <c r="E100" i="228" s="1"/>
  <c r="E101" i="228" s="1"/>
  <c r="E102" i="228" s="1"/>
  <c r="E103" i="228" s="1"/>
  <c r="E104" i="228" s="1"/>
  <c r="E105" i="228" s="1"/>
  <c r="E106" i="228" s="1"/>
  <c r="E107" i="228" s="1"/>
  <c r="E108" i="228" s="1"/>
  <c r="E109" i="228" s="1"/>
  <c r="E110" i="228" s="1"/>
  <c r="E111" i="228" s="1"/>
  <c r="E112" i="228" s="1"/>
  <c r="E5" i="227"/>
  <c r="E6" i="227" s="1"/>
  <c r="E7" i="227" s="1"/>
  <c r="E8" i="227" s="1"/>
  <c r="E9" i="227" s="1"/>
  <c r="E10" i="227" s="1"/>
  <c r="E11" i="227" s="1"/>
  <c r="E12" i="227" s="1"/>
  <c r="E13" i="227" s="1"/>
  <c r="E14" i="227" s="1"/>
  <c r="E15" i="227" s="1"/>
  <c r="E16" i="227" s="1"/>
  <c r="E17" i="227" s="1"/>
  <c r="E18" i="227" s="1"/>
  <c r="E19" i="227" s="1"/>
  <c r="E20" i="227" s="1"/>
  <c r="E21" i="227" s="1"/>
  <c r="E22" i="227" s="1"/>
  <c r="E23" i="227" s="1"/>
  <c r="E24" i="227" s="1"/>
  <c r="E25" i="227" s="1"/>
  <c r="E26" i="227" s="1"/>
  <c r="E27" i="227" s="1"/>
  <c r="E28" i="227" s="1"/>
  <c r="E29" i="227" s="1"/>
  <c r="E30" i="227" s="1"/>
  <c r="E31" i="227" s="1"/>
  <c r="E32" i="227" s="1"/>
  <c r="E33" i="227" s="1"/>
  <c r="E34" i="227" s="1"/>
  <c r="E35" i="227" s="1"/>
  <c r="E36" i="227" s="1"/>
  <c r="E37" i="227" s="1"/>
  <c r="E38" i="227" s="1"/>
  <c r="E39" i="227" s="1"/>
  <c r="E40" i="227" s="1"/>
  <c r="E41" i="227" s="1"/>
  <c r="E42" i="227" s="1"/>
  <c r="E43" i="227" s="1"/>
  <c r="E44" i="227" s="1"/>
  <c r="E45" i="227" s="1"/>
  <c r="E46" i="227" s="1"/>
  <c r="E47" i="227" s="1"/>
  <c r="E48" i="227" s="1"/>
  <c r="E49" i="227" s="1"/>
  <c r="E50" i="227" s="1"/>
  <c r="E51" i="227" s="1"/>
  <c r="E52" i="227" s="1"/>
  <c r="E53" i="227" s="1"/>
  <c r="E54" i="227" s="1"/>
  <c r="E55" i="227" s="1"/>
  <c r="E56" i="227" s="1"/>
  <c r="E57" i="227" s="1"/>
  <c r="E58" i="227" s="1"/>
  <c r="E59" i="227" s="1"/>
  <c r="E60" i="227" s="1"/>
  <c r="E61" i="227" s="1"/>
  <c r="E62" i="227" s="1"/>
  <c r="E63" i="227" s="1"/>
  <c r="E64" i="227" s="1"/>
  <c r="E65" i="227" s="1"/>
  <c r="E66" i="227" s="1"/>
  <c r="E67" i="227" s="1"/>
  <c r="E68" i="227" s="1"/>
  <c r="E69" i="227" s="1"/>
  <c r="E70" i="227" s="1"/>
  <c r="E71" i="227" s="1"/>
  <c r="E72" i="227" s="1"/>
  <c r="E73" i="227" s="1"/>
  <c r="E74" i="227" s="1"/>
  <c r="E75" i="227" s="1"/>
  <c r="E76" i="227" s="1"/>
  <c r="E77" i="227" s="1"/>
  <c r="E78" i="227" s="1"/>
  <c r="E79" i="227" s="1"/>
  <c r="E80" i="227" s="1"/>
  <c r="E81" i="227" s="1"/>
  <c r="E82" i="227" s="1"/>
  <c r="E83" i="227" s="1"/>
  <c r="E84" i="227" s="1"/>
  <c r="E85" i="227" s="1"/>
  <c r="E86" i="227" s="1"/>
  <c r="E87" i="227" s="1"/>
  <c r="E88" i="227" s="1"/>
  <c r="E89" i="227" s="1"/>
  <c r="E90" i="227" s="1"/>
  <c r="E91" i="227" s="1"/>
  <c r="E92" i="227" s="1"/>
  <c r="E93" i="227" s="1"/>
  <c r="E94" i="227" s="1"/>
  <c r="E95" i="227" s="1"/>
  <c r="E96" i="227" s="1"/>
  <c r="E97" i="227" s="1"/>
  <c r="E98" i="227" s="1"/>
  <c r="E99" i="227" s="1"/>
  <c r="E100" i="227" s="1"/>
  <c r="E101" i="227" s="1"/>
  <c r="E102" i="227" s="1"/>
  <c r="E103" i="227" s="1"/>
  <c r="E104" i="227" s="1"/>
  <c r="E105" i="227" s="1"/>
  <c r="E106" i="227" s="1"/>
  <c r="E107" i="227" s="1"/>
  <c r="E108" i="227" s="1"/>
  <c r="E109" i="227" s="1"/>
  <c r="E110" i="227" s="1"/>
  <c r="E111" i="227" s="1"/>
  <c r="E112" i="227" s="1"/>
  <c r="E4" i="205"/>
  <c r="E10" i="235" l="1"/>
  <c r="E11" i="235" s="1"/>
  <c r="E12" i="235" s="1"/>
  <c r="E13" i="235" s="1"/>
  <c r="E14" i="235" s="1"/>
  <c r="E15" i="235" s="1"/>
  <c r="E16" i="235" s="1"/>
  <c r="E17" i="235" s="1"/>
  <c r="E18" i="235" s="1"/>
  <c r="E19" i="235" s="1"/>
  <c r="E20" i="235" s="1"/>
  <c r="E21" i="235" s="1"/>
  <c r="E22" i="235" s="1"/>
  <c r="E23" i="235" s="1"/>
  <c r="E24" i="235" s="1"/>
  <c r="E25" i="235" s="1"/>
  <c r="E26" i="235" s="1"/>
  <c r="E27" i="235" s="1"/>
  <c r="E28" i="235" s="1"/>
  <c r="E29" i="235" s="1"/>
  <c r="E30" i="235" s="1"/>
  <c r="E31" i="235" s="1"/>
  <c r="E32" i="235" s="1"/>
  <c r="E33" i="235" s="1"/>
  <c r="E34" i="235" s="1"/>
  <c r="E35" i="235" s="1"/>
  <c r="E36" i="235" s="1"/>
  <c r="E37" i="235" s="1"/>
  <c r="E38" i="235" s="1"/>
  <c r="E39" i="235" s="1"/>
  <c r="E40" i="235" s="1"/>
  <c r="E41" i="235" s="1"/>
  <c r="E42" i="235" s="1"/>
  <c r="E43" i="235" s="1"/>
  <c r="E44" i="235" s="1"/>
  <c r="E45" i="235" s="1"/>
  <c r="E46" i="235" s="1"/>
  <c r="E47" i="235" s="1"/>
  <c r="E48" i="235" s="1"/>
  <c r="E49" i="235" s="1"/>
  <c r="E50" i="235" s="1"/>
  <c r="E51" i="235" s="1"/>
  <c r="E52" i="235" s="1"/>
  <c r="E53" i="235" s="1"/>
  <c r="E54" i="235" s="1"/>
  <c r="E55" i="235" s="1"/>
  <c r="E56" i="235" s="1"/>
  <c r="E57" i="235" s="1"/>
  <c r="E58" i="235" s="1"/>
  <c r="E59" i="235" s="1"/>
  <c r="E60" i="235" s="1"/>
  <c r="E61" i="235" s="1"/>
  <c r="E62" i="235" s="1"/>
  <c r="E63" i="235" s="1"/>
  <c r="C32" i="1" s="1"/>
  <c r="E6" i="233"/>
  <c r="E7" i="233" s="1"/>
  <c r="E8" i="233" s="1"/>
  <c r="E9" i="233" s="1"/>
  <c r="E10" i="233" s="1"/>
  <c r="E11" i="233" s="1"/>
  <c r="E12" i="233" s="1"/>
  <c r="E13" i="233" s="1"/>
  <c r="E14" i="233" s="1"/>
  <c r="E15" i="233" s="1"/>
  <c r="E16" i="233" s="1"/>
  <c r="E17" i="233" s="1"/>
  <c r="E18" i="233" s="1"/>
  <c r="E19" i="233" s="1"/>
  <c r="E20" i="233" s="1"/>
  <c r="E21" i="233" s="1"/>
  <c r="E22" i="233" s="1"/>
  <c r="E23" i="233" s="1"/>
  <c r="E24" i="233" s="1"/>
  <c r="E25" i="233" s="1"/>
  <c r="E26" i="233" s="1"/>
  <c r="E27" i="233" s="1"/>
  <c r="E28" i="233" s="1"/>
  <c r="E29" i="233" s="1"/>
  <c r="E30" i="233" s="1"/>
  <c r="E31" i="233" s="1"/>
  <c r="E32" i="233" s="1"/>
  <c r="E33" i="233" s="1"/>
  <c r="E34" i="233" s="1"/>
  <c r="E35" i="233" s="1"/>
  <c r="E36" i="233" s="1"/>
  <c r="E37" i="233" s="1"/>
  <c r="E38" i="233" s="1"/>
  <c r="E39" i="233" s="1"/>
  <c r="E40" i="233" s="1"/>
  <c r="E41" i="233" s="1"/>
  <c r="E42" i="233" s="1"/>
  <c r="E43" i="233" s="1"/>
  <c r="E44" i="233" s="1"/>
  <c r="E45" i="233" s="1"/>
  <c r="E46" i="233" s="1"/>
  <c r="E47" i="233" s="1"/>
  <c r="E48" i="233" s="1"/>
  <c r="E49" i="233" s="1"/>
  <c r="E50" i="233" s="1"/>
  <c r="E51" i="233" s="1"/>
  <c r="E52" i="233" s="1"/>
  <c r="E53" i="233" s="1"/>
  <c r="E54" i="233" s="1"/>
  <c r="E55" i="233" s="1"/>
  <c r="E56" i="233" s="1"/>
  <c r="E57" i="233" s="1"/>
  <c r="E58" i="233" s="1"/>
  <c r="E59" i="233" s="1"/>
  <c r="E60" i="233" s="1"/>
  <c r="E61" i="233" s="1"/>
  <c r="E62" i="233" s="1"/>
  <c r="E63" i="233" s="1"/>
  <c r="E64" i="233" s="1"/>
  <c r="E65" i="233" s="1"/>
  <c r="E66" i="233" s="1"/>
  <c r="E67" i="233" s="1"/>
  <c r="E68" i="233" s="1"/>
  <c r="E69" i="233" s="1"/>
  <c r="E70" i="233" s="1"/>
  <c r="E71" i="233" s="1"/>
  <c r="E72" i="233" s="1"/>
  <c r="E73" i="233" s="1"/>
  <c r="E74" i="233" s="1"/>
  <c r="E75" i="233" s="1"/>
  <c r="E76" i="233" s="1"/>
  <c r="E77" i="233" s="1"/>
  <c r="E78" i="233" s="1"/>
  <c r="E79" i="233" s="1"/>
  <c r="E80" i="233" s="1"/>
  <c r="E81" i="233" s="1"/>
  <c r="E82" i="233" s="1"/>
  <c r="E83" i="233" s="1"/>
  <c r="E84" i="233" s="1"/>
  <c r="E85" i="233" s="1"/>
  <c r="E86" i="233" s="1"/>
  <c r="E87" i="233" s="1"/>
  <c r="E88" i="233" s="1"/>
  <c r="E89" i="233" s="1"/>
  <c r="E90" i="233" s="1"/>
  <c r="E91" i="233" s="1"/>
  <c r="E92" i="233" s="1"/>
  <c r="E93" i="233" s="1"/>
  <c r="E94" i="233" s="1"/>
  <c r="E95" i="233" s="1"/>
  <c r="E96" i="233" s="1"/>
  <c r="E97" i="233" s="1"/>
  <c r="E98" i="233" s="1"/>
  <c r="E99" i="233" s="1"/>
  <c r="D31" i="1" s="1"/>
  <c r="D21" i="1"/>
  <c r="E21" i="1"/>
  <c r="E92" i="232"/>
  <c r="E93" i="232" s="1"/>
  <c r="E94" i="232" s="1"/>
  <c r="E95" i="232" s="1"/>
  <c r="E96" i="232" s="1"/>
  <c r="E97" i="232" s="1"/>
  <c r="E98" i="232" s="1"/>
  <c r="E99" i="232" s="1"/>
  <c r="E100" i="232" s="1"/>
  <c r="E101" i="232" s="1"/>
  <c r="E102" i="232" s="1"/>
  <c r="E103" i="232" s="1"/>
  <c r="E104" i="232" s="1"/>
  <c r="E105" i="232" s="1"/>
  <c r="E106" i="232" s="1"/>
  <c r="E107" i="232" s="1"/>
  <c r="E108" i="232" s="1"/>
  <c r="E109" i="232" s="1"/>
  <c r="E110" i="232" s="1"/>
  <c r="E111" i="232" s="1"/>
  <c r="E112" i="232" s="1"/>
  <c r="E113" i="232" s="1"/>
  <c r="E114" i="232" s="1"/>
  <c r="E115" i="232" s="1"/>
  <c r="E116" i="232" s="1"/>
  <c r="E117" i="232" s="1"/>
  <c r="E118" i="232" s="1"/>
  <c r="E119" i="232" s="1"/>
  <c r="E120" i="232" s="1"/>
  <c r="E121" i="232" s="1"/>
  <c r="E122" i="232" s="1"/>
  <c r="E123" i="232" s="1"/>
  <c r="E124" i="232" s="1"/>
  <c r="E125" i="232" s="1"/>
  <c r="E126" i="232" s="1"/>
  <c r="E127" i="232" s="1"/>
  <c r="E128" i="232" s="1"/>
  <c r="E129" i="232" s="1"/>
  <c r="E130" i="232" s="1"/>
  <c r="E131" i="232" s="1"/>
  <c r="E132" i="232" s="1"/>
  <c r="E133" i="232" s="1"/>
  <c r="E134" i="232" s="1"/>
  <c r="E135" i="232" s="1"/>
  <c r="E136" i="232" s="1"/>
  <c r="E137" i="232" s="1"/>
  <c r="E138" i="232" s="1"/>
  <c r="E139" i="232" s="1"/>
  <c r="E140" i="232" s="1"/>
  <c r="E141" i="232" s="1"/>
  <c r="E142" i="232" s="1"/>
  <c r="E143" i="232" s="1"/>
  <c r="E144" i="232" s="1"/>
  <c r="E145" i="232" s="1"/>
  <c r="E146" i="232" s="1"/>
  <c r="E147" i="232" s="1"/>
  <c r="E148" i="232" s="1"/>
  <c r="E149" i="232" s="1"/>
  <c r="E150" i="232" s="1"/>
  <c r="E151" i="232" s="1"/>
  <c r="E152" i="232" s="1"/>
  <c r="E153" i="232" s="1"/>
  <c r="E154" i="232" s="1"/>
  <c r="E155" i="232" s="1"/>
  <c r="E156" i="232" s="1"/>
  <c r="E157" i="232" s="1"/>
  <c r="E158" i="232" s="1"/>
  <c r="E159" i="232" s="1"/>
  <c r="E160" i="232" s="1"/>
  <c r="E161" i="232" s="1"/>
  <c r="E162" i="232" s="1"/>
  <c r="E163" i="232" s="1"/>
  <c r="E164" i="232" s="1"/>
  <c r="E165" i="232" s="1"/>
  <c r="E166" i="232" s="1"/>
  <c r="E167" i="232" s="1"/>
  <c r="E168" i="232" s="1"/>
  <c r="E169" i="232" s="1"/>
  <c r="E170" i="232" s="1"/>
  <c r="E171" i="232" s="1"/>
  <c r="E172" i="232" s="1"/>
  <c r="E173" i="232" s="1"/>
  <c r="E174" i="232" s="1"/>
  <c r="E175" i="232" s="1"/>
  <c r="E176" i="232" s="1"/>
  <c r="E177" i="232" s="1"/>
  <c r="E178" i="232" s="1"/>
  <c r="E179" i="232" s="1"/>
  <c r="E180" i="232" s="1"/>
  <c r="E181" i="232" s="1"/>
  <c r="E182" i="232" s="1"/>
  <c r="E183" i="232" s="1"/>
  <c r="E184" i="232" s="1"/>
  <c r="E185" i="232" s="1"/>
  <c r="E186" i="232" s="1"/>
  <c r="E187" i="232" s="1"/>
  <c r="E188" i="232" s="1"/>
  <c r="E189" i="232" s="1"/>
  <c r="E190" i="232" s="1"/>
  <c r="E191" i="232" s="1"/>
  <c r="E192" i="232" s="1"/>
  <c r="E193" i="232" s="1"/>
  <c r="E194" i="232" s="1"/>
  <c r="E195" i="232" s="1"/>
  <c r="E196" i="232" s="1"/>
  <c r="E197" i="232" s="1"/>
  <c r="E198" i="232" s="1"/>
  <c r="E199" i="232" s="1"/>
  <c r="E200" i="232" s="1"/>
  <c r="E201" i="232" s="1"/>
  <c r="E202" i="232" s="1"/>
  <c r="E203" i="232" s="1"/>
  <c r="E204" i="232" s="1"/>
  <c r="E205" i="232" s="1"/>
  <c r="E206" i="232" s="1"/>
  <c r="E207" i="232" s="1"/>
  <c r="E208" i="232" s="1"/>
  <c r="E209" i="232" s="1"/>
  <c r="E210" i="232" s="1"/>
  <c r="E211" i="232" s="1"/>
  <c r="G91" i="232"/>
  <c r="E20" i="1"/>
  <c r="E212" i="232" l="1"/>
  <c r="E213" i="232" s="1"/>
  <c r="E214" i="232" s="1"/>
  <c r="E215" i="232" s="1"/>
  <c r="E216" i="232" s="1"/>
  <c r="E217" i="232" s="1"/>
  <c r="E218" i="232" s="1"/>
  <c r="E219" i="232" s="1"/>
  <c r="E220" i="232" s="1"/>
  <c r="E221" i="232" s="1"/>
  <c r="E222" i="232" s="1"/>
  <c r="E223" i="232" s="1"/>
  <c r="E224" i="232" s="1"/>
  <c r="E225" i="232" s="1"/>
  <c r="E226" i="232" s="1"/>
  <c r="E227" i="232" s="1"/>
  <c r="E228" i="232" s="1"/>
  <c r="E229" i="232" s="1"/>
  <c r="E230" i="232" s="1"/>
  <c r="E231" i="232" s="1"/>
  <c r="E232" i="232" s="1"/>
  <c r="E233" i="232" s="1"/>
  <c r="E234" i="232" s="1"/>
  <c r="E235" i="232" s="1"/>
  <c r="E236" i="232" s="1"/>
  <c r="E237" i="232" s="1"/>
  <c r="E238" i="232" s="1"/>
  <c r="E239" i="232" s="1"/>
  <c r="E240" i="232" s="1"/>
  <c r="E241" i="232" s="1"/>
  <c r="E242" i="232" s="1"/>
  <c r="E243" i="232" s="1"/>
  <c r="E244" i="232" s="1"/>
  <c r="E245" i="232" s="1"/>
  <c r="E246" i="232" s="1"/>
  <c r="E247" i="232" s="1"/>
  <c r="E248" i="232" s="1"/>
  <c r="E249" i="232" s="1"/>
  <c r="E250" i="232" s="1"/>
  <c r="E251" i="232" s="1"/>
  <c r="E252" i="232" s="1"/>
  <c r="E253" i="232" s="1"/>
  <c r="E254" i="232" s="1"/>
  <c r="E255" i="232" s="1"/>
  <c r="E256" i="232" s="1"/>
  <c r="E257" i="232" s="1"/>
  <c r="E258" i="232" s="1"/>
  <c r="E259" i="232" s="1"/>
  <c r="E260" i="232" s="1"/>
  <c r="E261" i="232" s="1"/>
  <c r="G166" i="232"/>
  <c r="D10" i="137"/>
  <c r="E262" i="232" l="1"/>
  <c r="E263" i="232" s="1"/>
  <c r="E264" i="232" s="1"/>
  <c r="E265" i="232" s="1"/>
  <c r="E266" i="232" s="1"/>
  <c r="E267" i="232" s="1"/>
  <c r="E268" i="232" s="1"/>
  <c r="E269" i="232" s="1"/>
  <c r="E270" i="232" s="1"/>
  <c r="E271" i="232" s="1"/>
  <c r="E272" i="232" s="1"/>
  <c r="E273" i="232" s="1"/>
  <c r="E274" i="232" s="1"/>
  <c r="E275" i="232" s="1"/>
  <c r="E276" i="232" s="1"/>
  <c r="E277" i="232" s="1"/>
  <c r="E278" i="232" s="1"/>
  <c r="E279" i="232" s="1"/>
  <c r="E280" i="232" s="1"/>
  <c r="E281" i="232" s="1"/>
  <c r="E282" i="232" s="1"/>
  <c r="E283" i="232" s="1"/>
  <c r="E284" i="232" s="1"/>
  <c r="E285" i="232" s="1"/>
  <c r="E286" i="232" s="1"/>
  <c r="E287" i="232" s="1"/>
  <c r="E288" i="232" s="1"/>
  <c r="E289" i="232" s="1"/>
  <c r="E290" i="232" s="1"/>
  <c r="E291" i="232" s="1"/>
  <c r="E292" i="232" s="1"/>
  <c r="E293" i="232" s="1"/>
  <c r="E294" i="232" s="1"/>
  <c r="E295" i="232" s="1"/>
  <c r="E296" i="232" s="1"/>
  <c r="E297" i="232" s="1"/>
  <c r="E298" i="232" s="1"/>
  <c r="E299" i="232" s="1"/>
  <c r="E300" i="232" s="1"/>
  <c r="E301" i="232" s="1"/>
  <c r="E302" i="232" s="1"/>
  <c r="E303" i="232" s="1"/>
  <c r="E304" i="232" s="1"/>
  <c r="E305" i="232" s="1"/>
  <c r="E306" i="232" s="1"/>
  <c r="E307" i="232" s="1"/>
  <c r="E308" i="232" s="1"/>
  <c r="E309" i="232" s="1"/>
  <c r="E310" i="232" s="1"/>
  <c r="E311" i="232" s="1"/>
  <c r="E312" i="232" s="1"/>
  <c r="E313" i="232" s="1"/>
  <c r="E314" i="232" s="1"/>
  <c r="E315" i="232" s="1"/>
  <c r="E316" i="232" s="1"/>
  <c r="E317" i="232" s="1"/>
  <c r="E318" i="232" s="1"/>
  <c r="E319" i="232" s="1"/>
  <c r="E320" i="232" s="1"/>
  <c r="E321" i="232" s="1"/>
  <c r="E322" i="232" s="1"/>
  <c r="E323" i="232" s="1"/>
  <c r="E324" i="232" s="1"/>
  <c r="E325" i="232" s="1"/>
  <c r="E326" i="232" s="1"/>
  <c r="E327" i="232" s="1"/>
  <c r="E328" i="232" s="1"/>
  <c r="E329" i="232" s="1"/>
  <c r="E330" i="232" s="1"/>
  <c r="E331" i="232" s="1"/>
  <c r="E332" i="232" s="1"/>
  <c r="E333" i="232" s="1"/>
  <c r="E334" i="232" s="1"/>
  <c r="E335" i="232" s="1"/>
  <c r="E336" i="232" s="1"/>
  <c r="E337" i="232" s="1"/>
  <c r="E338" i="232" s="1"/>
  <c r="E339" i="232" s="1"/>
  <c r="E340" i="232" s="1"/>
  <c r="E341" i="232" s="1"/>
  <c r="E342" i="232" s="1"/>
  <c r="E343" i="232" s="1"/>
  <c r="E344" i="232" s="1"/>
  <c r="E345" i="232" s="1"/>
  <c r="C31" i="1" s="1"/>
  <c r="C24" i="225"/>
  <c r="C19" i="225" l="1"/>
  <c r="C376" i="182"/>
  <c r="C56" i="173" l="1"/>
  <c r="D366" i="182" l="1"/>
  <c r="D120" i="200" l="1"/>
  <c r="C8" i="225" l="1"/>
  <c r="C74" i="188"/>
  <c r="C206" i="189" l="1"/>
  <c r="C192" i="189" l="1"/>
  <c r="G57" i="200"/>
  <c r="E4" i="225" l="1"/>
  <c r="E5" i="225" s="1"/>
  <c r="E6" i="225" s="1"/>
  <c r="E7" i="225" s="1"/>
  <c r="E8" i="225" s="1"/>
  <c r="E9" i="225" s="1"/>
  <c r="E10" i="225" s="1"/>
  <c r="E11" i="225" s="1"/>
  <c r="E12" i="225" s="1"/>
  <c r="E13" i="225" s="1"/>
  <c r="E14" i="225" s="1"/>
  <c r="E15" i="225" s="1"/>
  <c r="E16" i="225" s="1"/>
  <c r="E17" i="225" s="1"/>
  <c r="E18" i="225" s="1"/>
  <c r="E19" i="225" s="1"/>
  <c r="E20" i="225" s="1"/>
  <c r="E21" i="225" s="1"/>
  <c r="E22" i="225" s="1"/>
  <c r="E23" i="225" s="1"/>
  <c r="E24" i="225" s="1"/>
  <c r="E25" i="225" s="1"/>
  <c r="E26" i="225" s="1"/>
  <c r="E27" i="225" s="1"/>
  <c r="E28" i="225" s="1"/>
  <c r="E29" i="225" s="1"/>
  <c r="E30" i="225" s="1"/>
  <c r="E31" i="225" s="1"/>
  <c r="E32" i="225" s="1"/>
  <c r="E33" i="225" s="1"/>
  <c r="E34" i="225" s="1"/>
  <c r="E35" i="225" s="1"/>
  <c r="E36" i="225" s="1"/>
  <c r="E37" i="225" s="1"/>
  <c r="E38" i="225" s="1"/>
  <c r="E39" i="225" s="1"/>
  <c r="E40" i="225" s="1"/>
  <c r="E41" i="225" s="1"/>
  <c r="E42" i="225" s="1"/>
  <c r="E43" i="225" s="1"/>
  <c r="E44" i="225" s="1"/>
  <c r="E45" i="225" s="1"/>
  <c r="E46" i="225" s="1"/>
  <c r="E47" i="225" s="1"/>
  <c r="E48" i="225" s="1"/>
  <c r="E49" i="225" s="1"/>
  <c r="E50" i="225" s="1"/>
  <c r="E51" i="225" s="1"/>
  <c r="E52" i="225" s="1"/>
  <c r="E53" i="225" s="1"/>
  <c r="E54" i="225" s="1"/>
  <c r="E55" i="225" s="1"/>
  <c r="E56" i="225" s="1"/>
  <c r="E57" i="225" s="1"/>
  <c r="E58" i="225" s="1"/>
  <c r="E59" i="225" s="1"/>
  <c r="E60" i="225" s="1"/>
  <c r="E61" i="225" s="1"/>
  <c r="E62" i="225" s="1"/>
  <c r="E63" i="225" s="1"/>
  <c r="E64" i="225" s="1"/>
  <c r="E65" i="225" s="1"/>
  <c r="E66" i="225" s="1"/>
  <c r="E67" i="225" s="1"/>
  <c r="E68" i="225" s="1"/>
  <c r="E69" i="225" s="1"/>
  <c r="E70" i="225" s="1"/>
  <c r="E71" i="225" s="1"/>
  <c r="E72" i="225" s="1"/>
  <c r="E73" i="225" s="1"/>
  <c r="E74" i="225" s="1"/>
  <c r="E75" i="225" s="1"/>
  <c r="E76" i="225" s="1"/>
  <c r="E77" i="225" s="1"/>
  <c r="E78" i="225" s="1"/>
  <c r="E79" i="225" s="1"/>
  <c r="E80" i="225" s="1"/>
  <c r="E81" i="225" s="1"/>
  <c r="E82" i="225" s="1"/>
  <c r="E83" i="225" s="1"/>
  <c r="E84" i="225" s="1"/>
  <c r="E85" i="225" s="1"/>
  <c r="E86" i="225" s="1"/>
  <c r="E87" i="225" s="1"/>
  <c r="E88" i="225" s="1"/>
  <c r="E89" i="225" s="1"/>
  <c r="E90" i="225" s="1"/>
  <c r="E91" i="225" s="1"/>
  <c r="E92" i="225" s="1"/>
  <c r="E93" i="225" s="1"/>
  <c r="E94" i="225" s="1"/>
  <c r="E95" i="225" s="1"/>
  <c r="E96" i="225" s="1"/>
  <c r="E97" i="225" s="1"/>
  <c r="E98" i="225" s="1"/>
  <c r="E99" i="225" s="1"/>
  <c r="E100" i="225" s="1"/>
  <c r="E4" i="226"/>
  <c r="E5" i="226" s="1"/>
  <c r="E6" i="226" s="1"/>
  <c r="E7" i="226" s="1"/>
  <c r="E8" i="226" s="1"/>
  <c r="E9" i="226" s="1"/>
  <c r="E10" i="226" s="1"/>
  <c r="E11" i="226" s="1"/>
  <c r="E12" i="226" s="1"/>
  <c r="E13" i="226" s="1"/>
  <c r="E14" i="226" s="1"/>
  <c r="E15" i="226" s="1"/>
  <c r="E16" i="226" s="1"/>
  <c r="E17" i="226" s="1"/>
  <c r="E18" i="226" s="1"/>
  <c r="E19" i="226" s="1"/>
  <c r="E20" i="226" s="1"/>
  <c r="E21" i="226" s="1"/>
  <c r="E22" i="226" s="1"/>
  <c r="E23" i="226" s="1"/>
  <c r="E24" i="226" s="1"/>
  <c r="E25" i="226" s="1"/>
  <c r="E26" i="226" s="1"/>
  <c r="E27" i="226" s="1"/>
  <c r="E28" i="226" s="1"/>
  <c r="E29" i="226" s="1"/>
  <c r="E30" i="226" s="1"/>
  <c r="E31" i="226" s="1"/>
  <c r="E32" i="226" s="1"/>
  <c r="E33" i="226" s="1"/>
  <c r="E34" i="226" s="1"/>
  <c r="E35" i="226" s="1"/>
  <c r="E36" i="226" s="1"/>
  <c r="E37" i="226" s="1"/>
  <c r="E38" i="226" s="1"/>
  <c r="E39" i="226" s="1"/>
  <c r="E40" i="226" s="1"/>
  <c r="E41" i="226" s="1"/>
  <c r="E42" i="226" s="1"/>
  <c r="E43" i="226" s="1"/>
  <c r="E44" i="226" s="1"/>
  <c r="E45" i="226" s="1"/>
  <c r="E46" i="226" s="1"/>
  <c r="E47" i="226" s="1"/>
  <c r="E48" i="226" s="1"/>
  <c r="E49" i="226" s="1"/>
  <c r="E50" i="226" s="1"/>
  <c r="E51" i="226" s="1"/>
  <c r="E52" i="226" s="1"/>
  <c r="E53" i="226" s="1"/>
  <c r="E54" i="226" s="1"/>
  <c r="E55" i="226" s="1"/>
  <c r="E56" i="226" s="1"/>
  <c r="E57" i="226" s="1"/>
  <c r="E58" i="226" s="1"/>
  <c r="E59" i="226" s="1"/>
  <c r="E60" i="226" s="1"/>
  <c r="E61" i="226" s="1"/>
  <c r="E62" i="226" s="1"/>
  <c r="E63" i="226" s="1"/>
  <c r="E64" i="226" s="1"/>
  <c r="E65" i="226" s="1"/>
  <c r="E66" i="226" s="1"/>
  <c r="E67" i="226" s="1"/>
  <c r="E68" i="226" s="1"/>
  <c r="E69" i="226" s="1"/>
  <c r="E70" i="226" s="1"/>
  <c r="E71" i="226" s="1"/>
  <c r="E72" i="226" s="1"/>
  <c r="E73" i="226" s="1"/>
  <c r="E74" i="226" s="1"/>
  <c r="E75" i="226" s="1"/>
  <c r="E76" i="226" s="1"/>
  <c r="E77" i="226" s="1"/>
  <c r="E78" i="226" s="1"/>
  <c r="E79" i="226" s="1"/>
  <c r="E80" i="226" s="1"/>
  <c r="E81" i="226" s="1"/>
  <c r="E82" i="226" s="1"/>
  <c r="E83" i="226" s="1"/>
  <c r="E84" i="226" s="1"/>
  <c r="E85" i="226" s="1"/>
  <c r="E86" i="226" s="1"/>
  <c r="E87" i="226" s="1"/>
  <c r="E88" i="226" s="1"/>
  <c r="E89" i="226" s="1"/>
  <c r="E90" i="226" s="1"/>
  <c r="E91" i="226" s="1"/>
  <c r="E92" i="226" s="1"/>
  <c r="E93" i="226" s="1"/>
  <c r="E94" i="226" s="1"/>
  <c r="E95" i="226" s="1"/>
  <c r="E96" i="226" s="1"/>
  <c r="E97" i="226" s="1"/>
  <c r="E98" i="226" s="1"/>
  <c r="E99" i="226" s="1"/>
  <c r="E100" i="226" s="1"/>
  <c r="E101" i="226" s="1"/>
  <c r="E102" i="226" s="1"/>
  <c r="E103" i="226" s="1"/>
  <c r="E104" i="226" s="1"/>
  <c r="E105" i="226" s="1"/>
  <c r="E106" i="226" s="1"/>
  <c r="E107" i="226" s="1"/>
  <c r="E108" i="226" s="1"/>
  <c r="E109" i="226" s="1"/>
  <c r="E110" i="226" s="1"/>
  <c r="E111" i="226" s="1"/>
  <c r="E112" i="226" s="1"/>
  <c r="E113" i="226" s="1"/>
  <c r="E114" i="226" s="1"/>
  <c r="E115" i="226" s="1"/>
  <c r="E116" i="226" s="1"/>
  <c r="E117" i="226" s="1"/>
  <c r="E118" i="226" s="1"/>
  <c r="E119" i="226" s="1"/>
  <c r="E120" i="226" s="1"/>
  <c r="E121" i="226" s="1"/>
  <c r="E122" i="226" s="1"/>
  <c r="E123" i="226" s="1"/>
  <c r="E124" i="226" s="1"/>
  <c r="E125" i="226" s="1"/>
  <c r="E126" i="226" s="1"/>
  <c r="E127" i="226" s="1"/>
  <c r="E128" i="226" s="1"/>
  <c r="E129" i="226" s="1"/>
  <c r="E130" i="226" s="1"/>
  <c r="E131" i="226" s="1"/>
  <c r="E132" i="226" s="1"/>
  <c r="E133" i="226" s="1"/>
  <c r="E134" i="226" s="1"/>
  <c r="E135" i="226" s="1"/>
  <c r="E136" i="226" s="1"/>
  <c r="E137" i="226" s="1"/>
  <c r="E138" i="226" s="1"/>
  <c r="E139" i="226" s="1"/>
  <c r="E140" i="226" s="1"/>
  <c r="E141" i="226" s="1"/>
  <c r="E142" i="226" s="1"/>
  <c r="E143" i="226" s="1"/>
  <c r="E144" i="226" s="1"/>
  <c r="E145" i="226" s="1"/>
  <c r="E146" i="226" s="1"/>
  <c r="E147" i="226" s="1"/>
  <c r="E148" i="226" s="1"/>
  <c r="E149" i="226" s="1"/>
  <c r="E150" i="226" s="1"/>
  <c r="E151" i="226" s="1"/>
  <c r="E152" i="226" s="1"/>
  <c r="E153" i="226" s="1"/>
  <c r="E154" i="226" s="1"/>
  <c r="E155" i="226" s="1"/>
  <c r="E156" i="226" s="1"/>
  <c r="E157" i="226" s="1"/>
  <c r="E158" i="226" s="1"/>
  <c r="E159" i="226" s="1"/>
  <c r="E160" i="226" s="1"/>
  <c r="E161" i="226" s="1"/>
  <c r="E162" i="226" s="1"/>
  <c r="E163" i="226" s="1"/>
  <c r="E164" i="226" s="1"/>
  <c r="E165" i="226" s="1"/>
  <c r="E166" i="226" s="1"/>
  <c r="E167" i="226" s="1"/>
  <c r="E168" i="226" s="1"/>
  <c r="E169" i="226" s="1"/>
  <c r="E170" i="226" s="1"/>
  <c r="E171" i="226" s="1"/>
  <c r="E172" i="226" s="1"/>
  <c r="E173" i="226" s="1"/>
  <c r="E174" i="226" s="1"/>
  <c r="E175" i="226" s="1"/>
  <c r="E176" i="226" s="1"/>
  <c r="E177" i="226" s="1"/>
  <c r="E178" i="226" s="1"/>
  <c r="E179" i="226" s="1"/>
  <c r="E180" i="226" s="1"/>
  <c r="E181" i="226" s="1"/>
  <c r="E182" i="226" s="1"/>
  <c r="E183" i="226" s="1"/>
  <c r="E184" i="226" s="1"/>
  <c r="E185" i="226" s="1"/>
  <c r="E186" i="226" s="1"/>
  <c r="E187" i="226" s="1"/>
  <c r="E188" i="226" s="1"/>
  <c r="E189" i="226" s="1"/>
  <c r="E190" i="226" s="1"/>
  <c r="E191" i="226" s="1"/>
  <c r="D19" i="64" l="1"/>
  <c r="E4" i="224" l="1"/>
  <c r="E5" i="224" s="1"/>
  <c r="E6" i="224" s="1"/>
  <c r="E7" i="224" s="1"/>
  <c r="E8" i="224" s="1"/>
  <c r="E9" i="224" s="1"/>
  <c r="E10" i="224" s="1"/>
  <c r="E11" i="224" s="1"/>
  <c r="E12" i="224" s="1"/>
  <c r="E13" i="224" s="1"/>
  <c r="E14" i="224" s="1"/>
  <c r="E15" i="224" s="1"/>
  <c r="E16" i="224" s="1"/>
  <c r="E17" i="224" s="1"/>
  <c r="E18" i="224" s="1"/>
  <c r="E19" i="224" s="1"/>
  <c r="E20" i="224" s="1"/>
  <c r="E21" i="224" s="1"/>
  <c r="E22" i="224" s="1"/>
  <c r="E23" i="224" s="1"/>
  <c r="E24" i="224" s="1"/>
  <c r="E4" i="223"/>
  <c r="E5" i="223" s="1"/>
  <c r="E6" i="223" s="1"/>
  <c r="E7" i="223" s="1"/>
  <c r="E8" i="223" s="1"/>
  <c r="E9" i="223" s="1"/>
  <c r="E10" i="223" s="1"/>
  <c r="E11" i="223" s="1"/>
  <c r="E12" i="223" s="1"/>
  <c r="E13" i="223" s="1"/>
  <c r="E14" i="223" s="1"/>
  <c r="E15" i="223" s="1"/>
  <c r="E16" i="223" s="1"/>
  <c r="E17" i="223" s="1"/>
  <c r="E18" i="223" s="1"/>
  <c r="E19" i="223" s="1"/>
  <c r="E20" i="223" s="1"/>
  <c r="E21" i="223" s="1"/>
  <c r="E22" i="223" s="1"/>
  <c r="E23" i="223" s="1"/>
  <c r="E24" i="223" s="1"/>
  <c r="E25" i="223" s="1"/>
  <c r="E4" i="222"/>
  <c r="E5" i="222" s="1"/>
  <c r="E6" i="222" s="1"/>
  <c r="E7" i="222" s="1"/>
  <c r="E8" i="222" s="1"/>
  <c r="E9" i="222" s="1"/>
  <c r="E10" i="222" s="1"/>
  <c r="E11" i="222" s="1"/>
  <c r="E12" i="222" s="1"/>
  <c r="E13" i="222" s="1"/>
  <c r="E14" i="222" s="1"/>
  <c r="E15" i="222" s="1"/>
  <c r="E16" i="222" s="1"/>
  <c r="E17" i="222" s="1"/>
  <c r="E18" i="222" s="1"/>
  <c r="E19" i="222" s="1"/>
  <c r="E20" i="222" s="1"/>
  <c r="E21" i="222" s="1"/>
  <c r="E22" i="222" s="1"/>
  <c r="E23" i="222" s="1"/>
  <c r="E24" i="222" s="1"/>
  <c r="E25" i="222" s="1"/>
  <c r="E26" i="222" s="1"/>
  <c r="E27" i="222" s="1"/>
  <c r="E28" i="222" s="1"/>
  <c r="E29" i="222" s="1"/>
  <c r="E30" i="222" s="1"/>
  <c r="E31" i="222" s="1"/>
  <c r="E32" i="222" s="1"/>
  <c r="E33" i="222" s="1"/>
  <c r="E34" i="222" s="1"/>
  <c r="E35" i="222" s="1"/>
  <c r="E36" i="222" s="1"/>
  <c r="E37" i="222" s="1"/>
  <c r="E38" i="222" s="1"/>
  <c r="E39" i="222" s="1"/>
  <c r="E40" i="222" s="1"/>
  <c r="E41" i="222" s="1"/>
  <c r="E42" i="222" s="1"/>
  <c r="E43" i="222" s="1"/>
  <c r="E44" i="222" s="1"/>
  <c r="E45" i="222" s="1"/>
  <c r="E46" i="222" s="1"/>
  <c r="E47" i="222" s="1"/>
  <c r="E48" i="222" s="1"/>
  <c r="E49" i="222" s="1"/>
  <c r="E50" i="222" s="1"/>
  <c r="E25" i="224" l="1"/>
  <c r="E26" i="224" s="1"/>
  <c r="E27" i="224" s="1"/>
  <c r="E28" i="224" s="1"/>
  <c r="E29" i="224" s="1"/>
  <c r="E30" i="224" s="1"/>
  <c r="E31" i="224" s="1"/>
  <c r="E32" i="224" s="1"/>
  <c r="E33" i="224" s="1"/>
  <c r="E34" i="224" s="1"/>
  <c r="E35" i="224" s="1"/>
  <c r="E36" i="224" s="1"/>
  <c r="E37" i="224" s="1"/>
  <c r="E38" i="224" s="1"/>
  <c r="E39" i="224" s="1"/>
  <c r="E40" i="224" s="1"/>
  <c r="E41" i="224" s="1"/>
  <c r="E42" i="224" s="1"/>
  <c r="E43" i="224" s="1"/>
  <c r="E44" i="224" s="1"/>
  <c r="E45" i="224" s="1"/>
  <c r="E46" i="224" s="1"/>
  <c r="E47" i="224" s="1"/>
  <c r="E48" i="224" s="1"/>
  <c r="E49" i="224" s="1"/>
  <c r="E50" i="224" s="1"/>
  <c r="E51" i="224" s="1"/>
  <c r="E52" i="224" s="1"/>
  <c r="E53" i="224" s="1"/>
  <c r="E54" i="224" s="1"/>
  <c r="E55" i="224" s="1"/>
  <c r="E56" i="224" s="1"/>
  <c r="E57" i="224" s="1"/>
  <c r="E58" i="224" s="1"/>
  <c r="E59" i="224" s="1"/>
  <c r="E60" i="224" s="1"/>
  <c r="E61" i="224" s="1"/>
  <c r="E62" i="224" s="1"/>
  <c r="E63" i="224" s="1"/>
  <c r="E64" i="224" s="1"/>
  <c r="E65" i="224" s="1"/>
  <c r="E66" i="224" s="1"/>
  <c r="E67" i="224" s="1"/>
  <c r="E68" i="224" s="1"/>
  <c r="E69" i="224" s="1"/>
  <c r="E70" i="224" s="1"/>
  <c r="E71" i="224" s="1"/>
  <c r="E72" i="224" s="1"/>
  <c r="E73" i="224" s="1"/>
  <c r="E74" i="224" s="1"/>
  <c r="E75" i="224" s="1"/>
  <c r="E76" i="224" s="1"/>
  <c r="E77" i="224" s="1"/>
  <c r="E78" i="224" s="1"/>
  <c r="E79" i="224" s="1"/>
  <c r="E80" i="224" s="1"/>
  <c r="E81" i="224" s="1"/>
  <c r="E82" i="224" s="1"/>
  <c r="E83" i="224" s="1"/>
  <c r="E84" i="224" s="1"/>
  <c r="E85" i="224" s="1"/>
  <c r="E86" i="224" s="1"/>
  <c r="E87" i="224" s="1"/>
  <c r="E88" i="224" s="1"/>
  <c r="E89" i="224" s="1"/>
  <c r="E90" i="224" s="1"/>
  <c r="E91" i="224" s="1"/>
  <c r="E92" i="224" s="1"/>
  <c r="E93" i="224" s="1"/>
  <c r="E94" i="224" s="1"/>
  <c r="E95" i="224" s="1"/>
  <c r="E96" i="224" s="1"/>
  <c r="E97" i="224" s="1"/>
  <c r="E98" i="224" s="1"/>
  <c r="E99" i="224" s="1"/>
  <c r="E100" i="224" s="1"/>
  <c r="E101" i="224" s="1"/>
  <c r="E102" i="224" s="1"/>
  <c r="E103" i="224" s="1"/>
  <c r="E104" i="224" s="1"/>
  <c r="E105" i="224" s="1"/>
  <c r="E106" i="224" s="1"/>
  <c r="E107" i="224" s="1"/>
  <c r="E108" i="224" s="1"/>
  <c r="E109" i="224" s="1"/>
  <c r="E110" i="224" s="1"/>
  <c r="E111" i="224" s="1"/>
  <c r="E112" i="224" s="1"/>
  <c r="E113" i="224" s="1"/>
  <c r="E114" i="224" s="1"/>
  <c r="E115" i="224" s="1"/>
  <c r="E116" i="224" s="1"/>
  <c r="E117" i="224" s="1"/>
  <c r="E118" i="224" s="1"/>
  <c r="E119" i="224" s="1"/>
  <c r="E120" i="224" s="1"/>
  <c r="E121" i="224" s="1"/>
  <c r="E122" i="224" s="1"/>
  <c r="E123" i="224" s="1"/>
  <c r="E124" i="224" s="1"/>
  <c r="E125" i="224" s="1"/>
  <c r="E126" i="224" s="1"/>
  <c r="E127" i="224" s="1"/>
  <c r="E128" i="224" s="1"/>
  <c r="E129" i="224" s="1"/>
  <c r="E130" i="224" s="1"/>
  <c r="E131" i="224" s="1"/>
  <c r="E132" i="224" s="1"/>
  <c r="E133" i="224" s="1"/>
  <c r="E134" i="224" s="1"/>
  <c r="E135" i="224" s="1"/>
  <c r="E136" i="224" s="1"/>
  <c r="E137" i="224" s="1"/>
  <c r="E138" i="224" s="1"/>
  <c r="E139" i="224" s="1"/>
  <c r="E140" i="224" s="1"/>
  <c r="E141" i="224" s="1"/>
  <c r="E142" i="224" s="1"/>
  <c r="E143" i="224" s="1"/>
  <c r="E144" i="224" s="1"/>
  <c r="E145" i="224" s="1"/>
  <c r="E146" i="224" s="1"/>
  <c r="E147" i="224" s="1"/>
  <c r="E148" i="224" s="1"/>
  <c r="E149" i="224" s="1"/>
  <c r="E150" i="224" s="1"/>
  <c r="E151" i="224" s="1"/>
  <c r="E152" i="224" s="1"/>
  <c r="E153" i="224" s="1"/>
  <c r="E154" i="224" s="1"/>
  <c r="E155" i="224" s="1"/>
  <c r="E156" i="224" s="1"/>
  <c r="E157" i="224" s="1"/>
  <c r="E158" i="224" s="1"/>
  <c r="E159" i="224" s="1"/>
  <c r="E160" i="224" s="1"/>
  <c r="E161" i="224" s="1"/>
  <c r="E162" i="224" s="1"/>
  <c r="E163" i="224" s="1"/>
  <c r="E164" i="224" s="1"/>
  <c r="E165" i="224" s="1"/>
  <c r="E166" i="224" s="1"/>
  <c r="E167" i="224" s="1"/>
  <c r="E168" i="224" s="1"/>
  <c r="E169" i="224" s="1"/>
  <c r="E170" i="224" s="1"/>
  <c r="E171" i="224" s="1"/>
  <c r="E172" i="224" s="1"/>
  <c r="E173" i="224" s="1"/>
  <c r="E174" i="224" s="1"/>
  <c r="E175" i="224" s="1"/>
  <c r="E176" i="224" s="1"/>
  <c r="E177" i="224" s="1"/>
  <c r="E178" i="224" s="1"/>
  <c r="E179" i="224" s="1"/>
  <c r="E180" i="224" s="1"/>
  <c r="E181" i="224" s="1"/>
  <c r="E182" i="224" s="1"/>
  <c r="E183" i="224" s="1"/>
  <c r="E184" i="224" s="1"/>
  <c r="E185" i="224" s="1"/>
  <c r="E186" i="224" s="1"/>
  <c r="E187" i="224" s="1"/>
  <c r="E188" i="224" s="1"/>
  <c r="E189" i="224" s="1"/>
  <c r="E190" i="224" s="1"/>
  <c r="E191" i="224" s="1"/>
  <c r="E192" i="224" s="1"/>
  <c r="E193" i="224" s="1"/>
  <c r="E194" i="224" s="1"/>
  <c r="E195" i="224" s="1"/>
  <c r="E196" i="224" s="1"/>
  <c r="E197" i="224" s="1"/>
  <c r="E198" i="224" s="1"/>
  <c r="E199" i="224" s="1"/>
  <c r="E200" i="224" s="1"/>
  <c r="E201" i="224" s="1"/>
  <c r="E202" i="224" s="1"/>
  <c r="E203" i="224" s="1"/>
  <c r="E204" i="224" s="1"/>
  <c r="E205" i="224" s="1"/>
  <c r="E206" i="224" s="1"/>
  <c r="E207" i="224" s="1"/>
  <c r="E208" i="224" s="1"/>
  <c r="E209" i="224" s="1"/>
  <c r="E210" i="224" s="1"/>
  <c r="E26" i="223"/>
  <c r="E27" i="223" s="1"/>
  <c r="E28" i="223" s="1"/>
  <c r="E51" i="222"/>
  <c r="E52" i="222" s="1"/>
  <c r="E53" i="222" s="1"/>
  <c r="E54" i="222" s="1"/>
  <c r="E55" i="222" s="1"/>
  <c r="E56" i="222" s="1"/>
  <c r="E57" i="222" s="1"/>
  <c r="E58" i="222" s="1"/>
  <c r="E59" i="222" s="1"/>
  <c r="E60" i="222" s="1"/>
  <c r="E61" i="222" s="1"/>
  <c r="E62" i="222" s="1"/>
  <c r="E63" i="222" s="1"/>
  <c r="E64" i="222" s="1"/>
  <c r="E65" i="222" s="1"/>
  <c r="E66" i="222" s="1"/>
  <c r="E67" i="222" s="1"/>
  <c r="E68" i="222" s="1"/>
  <c r="E69" i="222" s="1"/>
  <c r="E70" i="222" s="1"/>
  <c r="E71" i="222" s="1"/>
  <c r="E72" i="222" s="1"/>
  <c r="E73" i="222" s="1"/>
  <c r="E74" i="222" s="1"/>
  <c r="E75" i="222" s="1"/>
  <c r="E76" i="222" s="1"/>
  <c r="E77" i="222" s="1"/>
  <c r="E78" i="222" s="1"/>
  <c r="E79" i="222" s="1"/>
  <c r="E80" i="222" s="1"/>
  <c r="E81" i="222" s="1"/>
  <c r="E82" i="222" s="1"/>
  <c r="E83" i="222" s="1"/>
  <c r="E84" i="222" s="1"/>
  <c r="E85" i="222" s="1"/>
  <c r="E86" i="222" s="1"/>
  <c r="E87" i="222" s="1"/>
  <c r="E88" i="222" s="1"/>
  <c r="E89" i="222" s="1"/>
  <c r="E90" i="222" s="1"/>
  <c r="E91" i="222" s="1"/>
  <c r="E92" i="222" s="1"/>
  <c r="E93" i="222" s="1"/>
  <c r="E94" i="222" s="1"/>
  <c r="E95" i="222" s="1"/>
  <c r="E96" i="222" s="1"/>
  <c r="E97" i="222" s="1"/>
  <c r="E98" i="222" s="1"/>
  <c r="E99" i="222" s="1"/>
  <c r="E100" i="222" s="1"/>
  <c r="E101" i="222" s="1"/>
  <c r="E102" i="222" s="1"/>
  <c r="E103" i="222" s="1"/>
  <c r="E104" i="222" s="1"/>
  <c r="E105" i="222" s="1"/>
  <c r="E106" i="222" s="1"/>
  <c r="E107" i="222" s="1"/>
  <c r="E108" i="222" s="1"/>
  <c r="E109" i="222" s="1"/>
  <c r="E110" i="222" s="1"/>
  <c r="E111" i="222" s="1"/>
  <c r="E112" i="222" s="1"/>
  <c r="E113" i="222" s="1"/>
  <c r="E114" i="222" s="1"/>
  <c r="E115" i="222" s="1"/>
  <c r="E116" i="222" s="1"/>
  <c r="E117" i="222" s="1"/>
  <c r="E118" i="222" s="1"/>
  <c r="E119" i="222" s="1"/>
  <c r="E120" i="222" s="1"/>
  <c r="E121" i="222" s="1"/>
  <c r="E122" i="222" s="1"/>
  <c r="E123" i="222" s="1"/>
  <c r="E124" i="222" s="1"/>
  <c r="E125" i="222" s="1"/>
  <c r="E126" i="222" s="1"/>
  <c r="E127" i="222" s="1"/>
  <c r="E128" i="222" s="1"/>
  <c r="E129" i="222" s="1"/>
  <c r="E130" i="222" s="1"/>
  <c r="E131" i="222" s="1"/>
  <c r="E132" i="222" s="1"/>
  <c r="E133" i="222" s="1"/>
  <c r="E134" i="222" s="1"/>
  <c r="E135" i="222" s="1"/>
  <c r="E136" i="222" s="1"/>
  <c r="E137" i="222" s="1"/>
  <c r="E138" i="222" s="1"/>
  <c r="E139" i="222" s="1"/>
  <c r="E140" i="222" s="1"/>
  <c r="E141" i="222" s="1"/>
  <c r="E142" i="222" s="1"/>
  <c r="E143" i="222" s="1"/>
  <c r="E144" i="222" s="1"/>
  <c r="E145" i="222" s="1"/>
  <c r="E146" i="222" s="1"/>
  <c r="E147" i="222" s="1"/>
  <c r="E148" i="222" s="1"/>
  <c r="E149" i="222" s="1"/>
  <c r="E150" i="222" s="1"/>
  <c r="E151" i="222" s="1"/>
  <c r="E152" i="222" s="1"/>
  <c r="E153" i="222" s="1"/>
  <c r="E154" i="222" s="1"/>
  <c r="E155" i="222" s="1"/>
  <c r="E156" i="222" s="1"/>
  <c r="E157" i="222" s="1"/>
  <c r="E158" i="222" s="1"/>
  <c r="E159" i="222" s="1"/>
  <c r="E160" i="222" s="1"/>
  <c r="E161" i="222" s="1"/>
  <c r="E162" i="222" s="1"/>
  <c r="E163" i="222" s="1"/>
  <c r="E164" i="222" s="1"/>
  <c r="E165" i="222" s="1"/>
  <c r="E166" i="222" s="1"/>
  <c r="E167" i="222" s="1"/>
  <c r="E168" i="222" s="1"/>
  <c r="E169" i="222" s="1"/>
  <c r="E170" i="222" s="1"/>
  <c r="E171" i="222" s="1"/>
  <c r="E172" i="222" s="1"/>
  <c r="E173" i="222" s="1"/>
  <c r="E174" i="222" s="1"/>
  <c r="E175" i="222" s="1"/>
  <c r="E176" i="222" s="1"/>
  <c r="E177" i="222" s="1"/>
  <c r="E178" i="222" s="1"/>
  <c r="E179" i="222" s="1"/>
  <c r="E180" i="222" s="1"/>
  <c r="E29" i="223" l="1"/>
  <c r="E30" i="223" s="1"/>
  <c r="E31" i="223" l="1"/>
  <c r="E32" i="223" s="1"/>
  <c r="E33" i="223" s="1"/>
  <c r="D134" i="179"/>
  <c r="E34" i="223" l="1"/>
  <c r="E5" i="221"/>
  <c r="E6" i="221" s="1"/>
  <c r="E7" i="221" s="1"/>
  <c r="E8" i="221" s="1"/>
  <c r="E9" i="221" s="1"/>
  <c r="E10" i="221" s="1"/>
  <c r="E11" i="221" s="1"/>
  <c r="E12" i="221" s="1"/>
  <c r="E13" i="221" s="1"/>
  <c r="E14" i="221" s="1"/>
  <c r="E15" i="221" s="1"/>
  <c r="E16" i="221" s="1"/>
  <c r="E17" i="221" s="1"/>
  <c r="E18" i="221" s="1"/>
  <c r="E19" i="221" s="1"/>
  <c r="E20" i="221" s="1"/>
  <c r="E21" i="221" s="1"/>
  <c r="E22" i="221" s="1"/>
  <c r="E35" i="223" l="1"/>
  <c r="E36" i="223" s="1"/>
  <c r="E37" i="223" s="1"/>
  <c r="E38" i="223" s="1"/>
  <c r="E39" i="223" s="1"/>
  <c r="E40" i="223" s="1"/>
  <c r="E41" i="223" s="1"/>
  <c r="E42" i="223" s="1"/>
  <c r="E43" i="223" s="1"/>
  <c r="E44" i="223" s="1"/>
  <c r="E45" i="223" s="1"/>
  <c r="E46" i="223" s="1"/>
  <c r="E47" i="223" s="1"/>
  <c r="E48" i="223" s="1"/>
  <c r="E49" i="223" s="1"/>
  <c r="E50" i="223" s="1"/>
  <c r="E51" i="223" s="1"/>
  <c r="E52" i="223" s="1"/>
  <c r="E53" i="223" s="1"/>
  <c r="E54" i="223" s="1"/>
  <c r="E55" i="223" s="1"/>
  <c r="E56" i="223" s="1"/>
  <c r="E57" i="223" s="1"/>
  <c r="E58" i="223" s="1"/>
  <c r="E59" i="223" s="1"/>
  <c r="E60" i="223" s="1"/>
  <c r="E61" i="223" s="1"/>
  <c r="E62" i="223" s="1"/>
  <c r="E63" i="223" s="1"/>
  <c r="E64" i="223" s="1"/>
  <c r="E65" i="223" s="1"/>
  <c r="E66" i="223" s="1"/>
  <c r="E67" i="223" s="1"/>
  <c r="E68" i="223" s="1"/>
  <c r="E69" i="223" s="1"/>
  <c r="E70" i="223" s="1"/>
  <c r="E71" i="223" s="1"/>
  <c r="E72" i="223" s="1"/>
  <c r="E73" i="223" s="1"/>
  <c r="E74" i="223" s="1"/>
  <c r="E75" i="223" s="1"/>
  <c r="E76" i="223" s="1"/>
  <c r="E77" i="223" s="1"/>
  <c r="E78" i="223" s="1"/>
  <c r="E79" i="223" s="1"/>
  <c r="E80" i="223" s="1"/>
  <c r="E81" i="223" s="1"/>
  <c r="E82" i="223" s="1"/>
  <c r="E83" i="223" s="1"/>
  <c r="E84" i="223" s="1"/>
  <c r="E85" i="223" s="1"/>
  <c r="E86" i="223" s="1"/>
  <c r="E87" i="223" s="1"/>
  <c r="E88" i="223" s="1"/>
  <c r="E89" i="223" s="1"/>
  <c r="E90" i="223" s="1"/>
  <c r="E91" i="223" s="1"/>
  <c r="E92" i="223" s="1"/>
  <c r="E93" i="223" s="1"/>
  <c r="E94" i="223" s="1"/>
  <c r="E95" i="223" s="1"/>
  <c r="E96" i="223" s="1"/>
  <c r="E97" i="223" s="1"/>
  <c r="E98" i="223" s="1"/>
  <c r="E99" i="223" s="1"/>
  <c r="E100" i="223" s="1"/>
  <c r="E101" i="223" s="1"/>
  <c r="E102" i="223" s="1"/>
  <c r="E103" i="223" s="1"/>
  <c r="E104" i="223" s="1"/>
  <c r="E105" i="223" s="1"/>
  <c r="E106" i="223" s="1"/>
  <c r="E107" i="223" s="1"/>
  <c r="E108" i="223" s="1"/>
  <c r="E109" i="223" s="1"/>
  <c r="E110" i="223" s="1"/>
  <c r="E111" i="223" s="1"/>
  <c r="E112" i="223" s="1"/>
  <c r="E113" i="223" s="1"/>
  <c r="E114" i="223" s="1"/>
  <c r="E115" i="223" s="1"/>
  <c r="E116" i="223" s="1"/>
  <c r="E117" i="223" s="1"/>
  <c r="E118" i="223" s="1"/>
  <c r="E119" i="223" s="1"/>
  <c r="E120" i="223" s="1"/>
  <c r="E121" i="223" s="1"/>
  <c r="E122" i="223" s="1"/>
  <c r="E123" i="223" s="1"/>
  <c r="E124" i="223" s="1"/>
  <c r="E125" i="223" s="1"/>
  <c r="E126" i="223" s="1"/>
  <c r="E127" i="223" s="1"/>
  <c r="E128" i="223" s="1"/>
  <c r="E129" i="223" s="1"/>
  <c r="E130" i="223" s="1"/>
  <c r="E131" i="223" s="1"/>
  <c r="E132" i="223" s="1"/>
  <c r="E133" i="223" s="1"/>
  <c r="E134" i="223" s="1"/>
  <c r="E135" i="223" s="1"/>
  <c r="E136" i="223" s="1"/>
  <c r="E137" i="223" s="1"/>
  <c r="E138" i="223" s="1"/>
  <c r="E139" i="223" s="1"/>
  <c r="E140" i="223" s="1"/>
  <c r="E141" i="223" s="1"/>
  <c r="E142" i="223" s="1"/>
  <c r="E143" i="223" s="1"/>
  <c r="E144" i="223" s="1"/>
  <c r="E145" i="223" s="1"/>
  <c r="E146" i="223" s="1"/>
  <c r="E147" i="223" s="1"/>
  <c r="E148" i="223" s="1"/>
  <c r="E149" i="223" s="1"/>
  <c r="E150" i="223" s="1"/>
  <c r="E151" i="223" s="1"/>
  <c r="E152" i="223" s="1"/>
  <c r="E153" i="223" s="1"/>
  <c r="E154" i="223" s="1"/>
  <c r="E155" i="223" s="1"/>
  <c r="E156" i="223" s="1"/>
  <c r="E157" i="223" s="1"/>
  <c r="E158" i="223" s="1"/>
  <c r="E159" i="223" s="1"/>
  <c r="E160" i="223" s="1"/>
  <c r="E161" i="223" s="1"/>
  <c r="E162" i="223" s="1"/>
  <c r="E163" i="223" s="1"/>
  <c r="E164" i="223" s="1"/>
  <c r="E165" i="223" s="1"/>
  <c r="E166" i="223" s="1"/>
  <c r="E167" i="223" s="1"/>
  <c r="E168" i="223" s="1"/>
  <c r="E169" i="223" s="1"/>
  <c r="E170" i="223" s="1"/>
  <c r="E171" i="223" s="1"/>
  <c r="E172" i="223" s="1"/>
  <c r="E173" i="223" s="1"/>
  <c r="E174" i="223" s="1"/>
  <c r="E175" i="223" s="1"/>
  <c r="E176" i="223" s="1"/>
  <c r="E177" i="223" s="1"/>
  <c r="E23" i="221"/>
  <c r="E24" i="221" s="1"/>
  <c r="E5" i="220"/>
  <c r="E6" i="220" s="1"/>
  <c r="E7" i="220" s="1"/>
  <c r="E8" i="220" s="1"/>
  <c r="E9" i="220" s="1"/>
  <c r="E10" i="220" s="1"/>
  <c r="E11" i="220" s="1"/>
  <c r="E12" i="220" s="1"/>
  <c r="E13" i="220" s="1"/>
  <c r="E14" i="220" s="1"/>
  <c r="E15" i="220" s="1"/>
  <c r="E16" i="220" s="1"/>
  <c r="E17" i="220" s="1"/>
  <c r="E18" i="220" s="1"/>
  <c r="E19" i="220" s="1"/>
  <c r="E20" i="220" s="1"/>
  <c r="E21" i="220" s="1"/>
  <c r="E22" i="220" s="1"/>
  <c r="E23" i="220" s="1"/>
  <c r="E24" i="220" s="1"/>
  <c r="E25" i="220" s="1"/>
  <c r="E26" i="220" s="1"/>
  <c r="E27" i="220" s="1"/>
  <c r="E28" i="220" s="1"/>
  <c r="E29" i="220" s="1"/>
  <c r="E30" i="220" s="1"/>
  <c r="E31" i="220" s="1"/>
  <c r="E32" i="220" s="1"/>
  <c r="E33" i="220" s="1"/>
  <c r="E34" i="220" s="1"/>
  <c r="E35" i="220" s="1"/>
  <c r="E36" i="220" s="1"/>
  <c r="E37" i="220" s="1"/>
  <c r="E38" i="220" s="1"/>
  <c r="E39" i="220" s="1"/>
  <c r="E40" i="220" s="1"/>
  <c r="E41" i="220" s="1"/>
  <c r="E42" i="220" s="1"/>
  <c r="E43" i="220" s="1"/>
  <c r="E44" i="220" s="1"/>
  <c r="E45" i="220" s="1"/>
  <c r="E46" i="220" s="1"/>
  <c r="E47" i="220" s="1"/>
  <c r="E48" i="220" s="1"/>
  <c r="E49" i="220" s="1"/>
  <c r="E50" i="220" s="1"/>
  <c r="E51" i="220" s="1"/>
  <c r="E52" i="220" s="1"/>
  <c r="E53" i="220" s="1"/>
  <c r="E54" i="220" s="1"/>
  <c r="E55" i="220" s="1"/>
  <c r="E56" i="220" s="1"/>
  <c r="E57" i="220" s="1"/>
  <c r="E58" i="220" s="1"/>
  <c r="E59" i="220" s="1"/>
  <c r="E60" i="220" s="1"/>
  <c r="E61" i="220" s="1"/>
  <c r="E62" i="220" s="1"/>
  <c r="E63" i="220" s="1"/>
  <c r="E64" i="220" s="1"/>
  <c r="E65" i="220" s="1"/>
  <c r="E66" i="220" s="1"/>
  <c r="E67" i="220" s="1"/>
  <c r="E68" i="220" s="1"/>
  <c r="E69" i="220" s="1"/>
  <c r="E70" i="220" s="1"/>
  <c r="E71" i="220" s="1"/>
  <c r="E72" i="220" s="1"/>
  <c r="E73" i="220" s="1"/>
  <c r="E74" i="220" s="1"/>
  <c r="E75" i="220" s="1"/>
  <c r="E76" i="220" s="1"/>
  <c r="E77" i="220" s="1"/>
  <c r="E78" i="220" s="1"/>
  <c r="E79" i="220" s="1"/>
  <c r="E80" i="220" s="1"/>
  <c r="E81" i="220" s="1"/>
  <c r="E82" i="220" s="1"/>
  <c r="E83" i="220" s="1"/>
  <c r="E84" i="220" s="1"/>
  <c r="E85" i="220" s="1"/>
  <c r="E86" i="220" s="1"/>
  <c r="E87" i="220" s="1"/>
  <c r="E88" i="220" s="1"/>
  <c r="E89" i="220" s="1"/>
  <c r="E90" i="220" s="1"/>
  <c r="E91" i="220" s="1"/>
  <c r="E92" i="220" s="1"/>
  <c r="E93" i="220" s="1"/>
  <c r="E94" i="220" s="1"/>
  <c r="E95" i="220" s="1"/>
  <c r="E96" i="220" s="1"/>
  <c r="E97" i="220" s="1"/>
  <c r="E98" i="220" s="1"/>
  <c r="E99" i="220" s="1"/>
  <c r="E100" i="220" s="1"/>
  <c r="E25" i="221" l="1"/>
  <c r="E26" i="221" s="1"/>
  <c r="E27" i="221" s="1"/>
  <c r="E28" i="221" s="1"/>
  <c r="E29" i="221" s="1"/>
  <c r="E30" i="221" s="1"/>
  <c r="E31" i="221" s="1"/>
  <c r="E32" i="221" s="1"/>
  <c r="E33" i="221" l="1"/>
  <c r="E34" i="221" s="1"/>
  <c r="E35" i="221" s="1"/>
  <c r="E36" i="221" s="1"/>
  <c r="H69" i="182"/>
  <c r="E37" i="221" l="1"/>
  <c r="E38" i="221" s="1"/>
  <c r="E39" i="221" s="1"/>
  <c r="E40" i="221" s="1"/>
  <c r="E41" i="221" s="1"/>
  <c r="E5" i="219"/>
  <c r="E6" i="219" s="1"/>
  <c r="E7" i="219" s="1"/>
  <c r="E8" i="219" s="1"/>
  <c r="E9" i="219" s="1"/>
  <c r="E10" i="219" s="1"/>
  <c r="E11" i="219" s="1"/>
  <c r="E12" i="219" s="1"/>
  <c r="E13" i="219" s="1"/>
  <c r="E14" i="219" s="1"/>
  <c r="E15" i="219" s="1"/>
  <c r="E16" i="219" s="1"/>
  <c r="E17" i="219" s="1"/>
  <c r="E18" i="219" s="1"/>
  <c r="E19" i="219" s="1"/>
  <c r="E20" i="219" s="1"/>
  <c r="E21" i="219" s="1"/>
  <c r="E22" i="219" s="1"/>
  <c r="E23" i="219" s="1"/>
  <c r="E24" i="219" s="1"/>
  <c r="E25" i="219" s="1"/>
  <c r="E26" i="219" s="1"/>
  <c r="E27" i="219" s="1"/>
  <c r="E28" i="219" s="1"/>
  <c r="E29" i="219" s="1"/>
  <c r="E30" i="219" s="1"/>
  <c r="E31" i="219" s="1"/>
  <c r="E32" i="219" s="1"/>
  <c r="E33" i="219" s="1"/>
  <c r="E34" i="219" s="1"/>
  <c r="E35" i="219" s="1"/>
  <c r="E36" i="219" s="1"/>
  <c r="E37" i="219" s="1"/>
  <c r="E38" i="219" s="1"/>
  <c r="E39" i="219" s="1"/>
  <c r="E40" i="219" s="1"/>
  <c r="E41" i="219" s="1"/>
  <c r="E42" i="219" s="1"/>
  <c r="E43" i="219" s="1"/>
  <c r="E44" i="219" s="1"/>
  <c r="E45" i="219" s="1"/>
  <c r="E46" i="219" s="1"/>
  <c r="E47" i="219" s="1"/>
  <c r="E48" i="219" s="1"/>
  <c r="E49" i="219" s="1"/>
  <c r="E50" i="219" s="1"/>
  <c r="E51" i="219" s="1"/>
  <c r="E52" i="219" s="1"/>
  <c r="E53" i="219" s="1"/>
  <c r="E54" i="219" s="1"/>
  <c r="E55" i="219" s="1"/>
  <c r="E56" i="219" s="1"/>
  <c r="E57" i="219" s="1"/>
  <c r="E58" i="219" s="1"/>
  <c r="E59" i="219" s="1"/>
  <c r="E60" i="219" s="1"/>
  <c r="E61" i="219" s="1"/>
  <c r="E62" i="219" s="1"/>
  <c r="E63" i="219" s="1"/>
  <c r="E64" i="219" s="1"/>
  <c r="E65" i="219" s="1"/>
  <c r="E66" i="219" s="1"/>
  <c r="E67" i="219" s="1"/>
  <c r="E68" i="219" s="1"/>
  <c r="E69" i="219" s="1"/>
  <c r="E70" i="219" s="1"/>
  <c r="E71" i="219" s="1"/>
  <c r="E72" i="219" s="1"/>
  <c r="E73" i="219" s="1"/>
  <c r="E74" i="219" s="1"/>
  <c r="E75" i="219" s="1"/>
  <c r="E76" i="219" s="1"/>
  <c r="E77" i="219" s="1"/>
  <c r="E78" i="219" s="1"/>
  <c r="E79" i="219" s="1"/>
  <c r="E80" i="219" s="1"/>
  <c r="E81" i="219" s="1"/>
  <c r="E82" i="219" s="1"/>
  <c r="E83" i="219" s="1"/>
  <c r="E84" i="219" s="1"/>
  <c r="E85" i="219" s="1"/>
  <c r="E86" i="219" s="1"/>
  <c r="E87" i="219" s="1"/>
  <c r="E88" i="219" s="1"/>
  <c r="E89" i="219" s="1"/>
  <c r="E90" i="219" s="1"/>
  <c r="E91" i="219" s="1"/>
  <c r="E92" i="219" s="1"/>
  <c r="E93" i="219" s="1"/>
  <c r="E94" i="219" s="1"/>
  <c r="E95" i="219" s="1"/>
  <c r="E96" i="219" s="1"/>
  <c r="E97" i="219" s="1"/>
  <c r="E98" i="219" s="1"/>
  <c r="E99" i="219" s="1"/>
  <c r="E100" i="219" s="1"/>
  <c r="C118" i="1" s="1"/>
  <c r="E101" i="219" l="1"/>
  <c r="E102" i="219" s="1"/>
  <c r="E103" i="219" s="1"/>
  <c r="E104" i="219" s="1"/>
  <c r="E105" i="219" s="1"/>
  <c r="E106" i="219" s="1"/>
  <c r="E107" i="219" s="1"/>
  <c r="E108" i="219" s="1"/>
  <c r="E109" i="219" s="1"/>
  <c r="E110" i="219" s="1"/>
  <c r="E111" i="219" s="1"/>
  <c r="E112" i="219" s="1"/>
  <c r="E42" i="221"/>
  <c r="E43" i="221" s="1"/>
  <c r="K114" i="66"/>
  <c r="E44" i="221" l="1"/>
  <c r="E45" i="221" s="1"/>
  <c r="C389" i="105"/>
  <c r="E46" i="221" l="1"/>
  <c r="E47" i="221" s="1"/>
  <c r="E48" i="221" s="1"/>
  <c r="E5" i="218"/>
  <c r="E6" i="218" s="1"/>
  <c r="E7" i="218" s="1"/>
  <c r="E8" i="218" s="1"/>
  <c r="E9" i="218" s="1"/>
  <c r="E10" i="218" s="1"/>
  <c r="E11" i="218" s="1"/>
  <c r="E12" i="218" s="1"/>
  <c r="E13" i="218" s="1"/>
  <c r="E14" i="218" s="1"/>
  <c r="E15" i="218" s="1"/>
  <c r="E16" i="218" s="1"/>
  <c r="E17" i="218" s="1"/>
  <c r="E18" i="218" s="1"/>
  <c r="E19" i="218" s="1"/>
  <c r="E20" i="218" s="1"/>
  <c r="E21" i="218" s="1"/>
  <c r="E22" i="218" s="1"/>
  <c r="E23" i="218" s="1"/>
  <c r="E24" i="218" s="1"/>
  <c r="E25" i="218" s="1"/>
  <c r="E26" i="218" s="1"/>
  <c r="E27" i="218" s="1"/>
  <c r="E28" i="218" s="1"/>
  <c r="E29" i="218" s="1"/>
  <c r="E30" i="218" s="1"/>
  <c r="E31" i="218" s="1"/>
  <c r="E32" i="218" s="1"/>
  <c r="E33" i="218" s="1"/>
  <c r="E34" i="218" s="1"/>
  <c r="E35" i="218" s="1"/>
  <c r="E36" i="218" s="1"/>
  <c r="E37" i="218" s="1"/>
  <c r="E38" i="218" s="1"/>
  <c r="E39" i="218" s="1"/>
  <c r="E40" i="218" s="1"/>
  <c r="E41" i="218" s="1"/>
  <c r="E42" i="218" s="1"/>
  <c r="E43" i="218" s="1"/>
  <c r="E44" i="218" s="1"/>
  <c r="E45" i="218" s="1"/>
  <c r="E46" i="218" s="1"/>
  <c r="E47" i="218" s="1"/>
  <c r="E48" i="218" s="1"/>
  <c r="E49" i="218" s="1"/>
  <c r="E50" i="218" s="1"/>
  <c r="E51" i="218" s="1"/>
  <c r="E52" i="218" s="1"/>
  <c r="E53" i="218" s="1"/>
  <c r="E54" i="218" s="1"/>
  <c r="E55" i="218" s="1"/>
  <c r="E56" i="218" s="1"/>
  <c r="E57" i="218" s="1"/>
  <c r="E58" i="218" s="1"/>
  <c r="E59" i="218" s="1"/>
  <c r="E60" i="218" s="1"/>
  <c r="E61" i="218" s="1"/>
  <c r="E62" i="218" s="1"/>
  <c r="E63" i="218" s="1"/>
  <c r="E64" i="218" s="1"/>
  <c r="E65" i="218" s="1"/>
  <c r="E66" i="218" s="1"/>
  <c r="E67" i="218" s="1"/>
  <c r="E68" i="218" s="1"/>
  <c r="E69" i="218" s="1"/>
  <c r="E70" i="218" s="1"/>
  <c r="E71" i="218" s="1"/>
  <c r="E72" i="218" s="1"/>
  <c r="E73" i="218" s="1"/>
  <c r="E74" i="218" s="1"/>
  <c r="E75" i="218" s="1"/>
  <c r="E76" i="218" s="1"/>
  <c r="E77" i="218" s="1"/>
  <c r="E78" i="218" s="1"/>
  <c r="E79" i="218" s="1"/>
  <c r="E80" i="218" s="1"/>
  <c r="E81" i="218" s="1"/>
  <c r="E82" i="218" s="1"/>
  <c r="E83" i="218" s="1"/>
  <c r="E84" i="218" s="1"/>
  <c r="E85" i="218" s="1"/>
  <c r="E86" i="218" s="1"/>
  <c r="E87" i="218" s="1"/>
  <c r="E88" i="218" s="1"/>
  <c r="E89" i="218" s="1"/>
  <c r="E90" i="218" s="1"/>
  <c r="E91" i="218" s="1"/>
  <c r="E92" i="218" s="1"/>
  <c r="E93" i="218" s="1"/>
  <c r="E94" i="218" s="1"/>
  <c r="E95" i="218" s="1"/>
  <c r="E96" i="218" s="1"/>
  <c r="E97" i="218" s="1"/>
  <c r="E98" i="218" s="1"/>
  <c r="E99" i="218" s="1"/>
  <c r="E100" i="218" s="1"/>
  <c r="C117" i="1" s="1"/>
  <c r="E101" i="218" l="1"/>
  <c r="E102" i="218" s="1"/>
  <c r="E103" i="218" s="1"/>
  <c r="E104" i="218" s="1"/>
  <c r="E105" i="218" s="1"/>
  <c r="E106" i="218" s="1"/>
  <c r="E107" i="218" s="1"/>
  <c r="E108" i="218" s="1"/>
  <c r="E109" i="218" s="1"/>
  <c r="E110" i="218" s="1"/>
  <c r="E111" i="218" s="1"/>
  <c r="E112" i="218" s="1"/>
  <c r="E49" i="221"/>
  <c r="E50" i="221" s="1"/>
  <c r="E51" i="221" s="1"/>
  <c r="E4" i="217"/>
  <c r="E5" i="217" s="1"/>
  <c r="E6" i="217" s="1"/>
  <c r="E7" i="217" s="1"/>
  <c r="E8" i="217" s="1"/>
  <c r="E9" i="217" s="1"/>
  <c r="E10" i="217" s="1"/>
  <c r="E11" i="217" s="1"/>
  <c r="E12" i="217" s="1"/>
  <c r="E13" i="217" s="1"/>
  <c r="E14" i="217" s="1"/>
  <c r="E15" i="217" s="1"/>
  <c r="E16" i="217" s="1"/>
  <c r="E17" i="217" s="1"/>
  <c r="E18" i="217" s="1"/>
  <c r="E19" i="217" s="1"/>
  <c r="E20" i="217" s="1"/>
  <c r="E21" i="217" s="1"/>
  <c r="E22" i="217" s="1"/>
  <c r="E23" i="217" s="1"/>
  <c r="E24" i="217" s="1"/>
  <c r="E25" i="217" s="1"/>
  <c r="E26" i="217" s="1"/>
  <c r="E27" i="217" s="1"/>
  <c r="E28" i="217" s="1"/>
  <c r="E29" i="217" s="1"/>
  <c r="E30" i="217" s="1"/>
  <c r="E31" i="217" s="1"/>
  <c r="E32" i="217" s="1"/>
  <c r="E33" i="217" s="1"/>
  <c r="E34" i="217" s="1"/>
  <c r="E35" i="217" s="1"/>
  <c r="E36" i="217" s="1"/>
  <c r="E37" i="217" s="1"/>
  <c r="E38" i="217" s="1"/>
  <c r="E39" i="217" s="1"/>
  <c r="E40" i="217" s="1"/>
  <c r="E41" i="217" s="1"/>
  <c r="E42" i="217" s="1"/>
  <c r="E43" i="217" s="1"/>
  <c r="E44" i="217" s="1"/>
  <c r="E45" i="217" s="1"/>
  <c r="E46" i="217" s="1"/>
  <c r="E47" i="217" s="1"/>
  <c r="E48" i="217" s="1"/>
  <c r="E49" i="217" s="1"/>
  <c r="E50" i="217" s="1"/>
  <c r="E51" i="217" s="1"/>
  <c r="E52" i="217" s="1"/>
  <c r="E53" i="217" s="1"/>
  <c r="E54" i="217" s="1"/>
  <c r="E55" i="217" s="1"/>
  <c r="E56" i="217" s="1"/>
  <c r="E57" i="217" s="1"/>
  <c r="E58" i="217" s="1"/>
  <c r="E59" i="217" s="1"/>
  <c r="E60" i="217" s="1"/>
  <c r="E61" i="217" s="1"/>
  <c r="E62" i="217" s="1"/>
  <c r="E63" i="217" s="1"/>
  <c r="E64" i="217" s="1"/>
  <c r="E65" i="217" s="1"/>
  <c r="E66" i="217" s="1"/>
  <c r="E67" i="217" s="1"/>
  <c r="E68" i="217" s="1"/>
  <c r="E69" i="217" s="1"/>
  <c r="E70" i="217" s="1"/>
  <c r="E71" i="217" s="1"/>
  <c r="E72" i="217" s="1"/>
  <c r="E73" i="217" s="1"/>
  <c r="E74" i="217" s="1"/>
  <c r="E75" i="217" s="1"/>
  <c r="E76" i="217" s="1"/>
  <c r="E77" i="217" s="1"/>
  <c r="E78" i="217" s="1"/>
  <c r="E79" i="217" s="1"/>
  <c r="E80" i="217" s="1"/>
  <c r="E81" i="217" s="1"/>
  <c r="E82" i="217" s="1"/>
  <c r="E83" i="217" s="1"/>
  <c r="E84" i="217" s="1"/>
  <c r="E85" i="217" s="1"/>
  <c r="E86" i="217" s="1"/>
  <c r="E87" i="217" s="1"/>
  <c r="E88" i="217" s="1"/>
  <c r="E89" i="217" s="1"/>
  <c r="E90" i="217" s="1"/>
  <c r="E91" i="217" s="1"/>
  <c r="E92" i="217" s="1"/>
  <c r="E93" i="217" s="1"/>
  <c r="E94" i="217" s="1"/>
  <c r="E95" i="217" s="1"/>
  <c r="E96" i="217" s="1"/>
  <c r="E97" i="217" s="1"/>
  <c r="E98" i="217" s="1"/>
  <c r="E99" i="217" s="1"/>
  <c r="E100" i="217" s="1"/>
  <c r="E52" i="221" l="1"/>
  <c r="E53" i="221" s="1"/>
  <c r="E101" i="217"/>
  <c r="E102" i="217" s="1"/>
  <c r="E103" i="217" s="1"/>
  <c r="E104" i="217" s="1"/>
  <c r="E105" i="217" s="1"/>
  <c r="E106" i="217" s="1"/>
  <c r="E107" i="217" s="1"/>
  <c r="E108" i="217" s="1"/>
  <c r="E109" i="217" s="1"/>
  <c r="E110" i="217" s="1"/>
  <c r="E111" i="217" s="1"/>
  <c r="E112" i="217" s="1"/>
  <c r="E113" i="217" s="1"/>
  <c r="E114" i="217" s="1"/>
  <c r="E115" i="217" s="1"/>
  <c r="E116" i="217" s="1"/>
  <c r="E117" i="217" s="1"/>
  <c r="E118" i="217" s="1"/>
  <c r="E119" i="217" s="1"/>
  <c r="E120" i="217" s="1"/>
  <c r="E121" i="217" s="1"/>
  <c r="E122" i="217" s="1"/>
  <c r="E123" i="217" s="1"/>
  <c r="E124" i="217" s="1"/>
  <c r="E125" i="217" s="1"/>
  <c r="E126" i="217" s="1"/>
  <c r="E127" i="217" s="1"/>
  <c r="E128" i="217" s="1"/>
  <c r="E129" i="217" s="1"/>
  <c r="E130" i="217" s="1"/>
  <c r="E131" i="217" s="1"/>
  <c r="E132" i="217" s="1"/>
  <c r="E133" i="217" s="1"/>
  <c r="E134" i="217" s="1"/>
  <c r="E135" i="217" s="1"/>
  <c r="E136" i="217" s="1"/>
  <c r="E137" i="217" s="1"/>
  <c r="E138" i="217" s="1"/>
  <c r="E139" i="217" s="1"/>
  <c r="E140" i="217" s="1"/>
  <c r="E141" i="217" s="1"/>
  <c r="E142" i="217" s="1"/>
  <c r="E143" i="217" s="1"/>
  <c r="E144" i="217" s="1"/>
  <c r="E145" i="217" s="1"/>
  <c r="E146" i="217" s="1"/>
  <c r="E147" i="217" s="1"/>
  <c r="E148" i="217" s="1"/>
  <c r="E149" i="217" s="1"/>
  <c r="E150" i="217" s="1"/>
  <c r="E151" i="217" s="1"/>
  <c r="E152" i="217" s="1"/>
  <c r="E153" i="217" s="1"/>
  <c r="E154" i="217" s="1"/>
  <c r="E155" i="217" s="1"/>
  <c r="E156" i="217" s="1"/>
  <c r="E157" i="217" s="1"/>
  <c r="E158" i="217" s="1"/>
  <c r="E159" i="217" s="1"/>
  <c r="E160" i="217" s="1"/>
  <c r="E161" i="217" s="1"/>
  <c r="E162" i="217" s="1"/>
  <c r="E163" i="217" s="1"/>
  <c r="E164" i="217" s="1"/>
  <c r="E165" i="217" s="1"/>
  <c r="E166" i="217" s="1"/>
  <c r="E167" i="217" s="1"/>
  <c r="E168" i="217" s="1"/>
  <c r="E169" i="217" s="1"/>
  <c r="E170" i="217" s="1"/>
  <c r="E171" i="217" s="1"/>
  <c r="E172" i="217" s="1"/>
  <c r="E173" i="217" s="1"/>
  <c r="E174" i="217" s="1"/>
  <c r="E175" i="217" s="1"/>
  <c r="E176" i="217" s="1"/>
  <c r="E177" i="217" s="1"/>
  <c r="E178" i="217" s="1"/>
  <c r="E179" i="217" s="1"/>
  <c r="E180" i="217" s="1"/>
  <c r="E181" i="217" s="1"/>
  <c r="E182" i="217" s="1"/>
  <c r="E183" i="217" s="1"/>
  <c r="E184" i="217" s="1"/>
  <c r="E185" i="217" s="1"/>
  <c r="E186" i="217" s="1"/>
  <c r="E187" i="217" s="1"/>
  <c r="E188" i="217" s="1"/>
  <c r="E189" i="217" s="1"/>
  <c r="E190" i="217" s="1"/>
  <c r="E191" i="217" s="1"/>
  <c r="E192" i="217" s="1"/>
  <c r="E193" i="217" s="1"/>
  <c r="E194" i="217" s="1"/>
  <c r="E195" i="217" s="1"/>
  <c r="E196" i="217" s="1"/>
  <c r="E197" i="217" s="1"/>
  <c r="E198" i="217" s="1"/>
  <c r="E199" i="217" s="1"/>
  <c r="E200" i="217" s="1"/>
  <c r="E201" i="217" s="1"/>
  <c r="E202" i="217" s="1"/>
  <c r="E203" i="217" s="1"/>
  <c r="E204" i="217" s="1"/>
  <c r="E205" i="217" s="1"/>
  <c r="E206" i="217" s="1"/>
  <c r="E207" i="217" s="1"/>
  <c r="E208" i="217" s="1"/>
  <c r="E209" i="217" s="1"/>
  <c r="E210" i="217" s="1"/>
  <c r="E211" i="217" s="1"/>
  <c r="E212" i="217" s="1"/>
  <c r="E213" i="217" s="1"/>
  <c r="E214" i="217" s="1"/>
  <c r="E215" i="217" s="1"/>
  <c r="E216" i="217" s="1"/>
  <c r="E217" i="217" s="1"/>
  <c r="E218" i="217" s="1"/>
  <c r="E219" i="217" s="1"/>
  <c r="E220" i="217" s="1"/>
  <c r="E221" i="217" s="1"/>
  <c r="E222" i="217" s="1"/>
  <c r="E223" i="217" s="1"/>
  <c r="E224" i="217" s="1"/>
  <c r="E225" i="217" s="1"/>
  <c r="E226" i="217" s="1"/>
  <c r="E227" i="217" s="1"/>
  <c r="E228" i="217" s="1"/>
  <c r="E229" i="217" s="1"/>
  <c r="E230" i="217" s="1"/>
  <c r="E231" i="217" s="1"/>
  <c r="E232" i="217" s="1"/>
  <c r="E233" i="217" s="1"/>
  <c r="E234" i="217" s="1"/>
  <c r="E235" i="217" s="1"/>
  <c r="E236" i="217" s="1"/>
  <c r="E237" i="217" s="1"/>
  <c r="E238" i="217" s="1"/>
  <c r="E239" i="217" s="1"/>
  <c r="E240" i="217" s="1"/>
  <c r="E241" i="217" s="1"/>
  <c r="E242" i="217" s="1"/>
  <c r="E243" i="217" s="1"/>
  <c r="E244" i="217" s="1"/>
  <c r="E245" i="217" s="1"/>
  <c r="E246" i="217" s="1"/>
  <c r="E247" i="217" s="1"/>
  <c r="E248" i="217" s="1"/>
  <c r="E249" i="217" s="1"/>
  <c r="E250" i="217" s="1"/>
  <c r="E251" i="217" s="1"/>
  <c r="E252" i="217" s="1"/>
  <c r="E253" i="217" s="1"/>
  <c r="E254" i="217" s="1"/>
  <c r="E255" i="217" s="1"/>
  <c r="E256" i="217" s="1"/>
  <c r="E257" i="217" s="1"/>
  <c r="E258" i="217" s="1"/>
  <c r="E259" i="217" s="1"/>
  <c r="E260" i="217" s="1"/>
  <c r="E261" i="217" s="1"/>
  <c r="E262" i="217" s="1"/>
  <c r="E263" i="217" s="1"/>
  <c r="E264" i="217" s="1"/>
  <c r="E265" i="217" s="1"/>
  <c r="E266" i="217" s="1"/>
  <c r="E267" i="217" s="1"/>
  <c r="E268" i="217" s="1"/>
  <c r="E269" i="217" s="1"/>
  <c r="E270" i="217" s="1"/>
  <c r="E271" i="217" s="1"/>
  <c r="E272" i="217" s="1"/>
  <c r="E273" i="217" s="1"/>
  <c r="E274" i="217" s="1"/>
  <c r="E275" i="217" s="1"/>
  <c r="E276" i="217" s="1"/>
  <c r="E277" i="217" s="1"/>
  <c r="E278" i="217" s="1"/>
  <c r="E279" i="217" s="1"/>
  <c r="E280" i="217" s="1"/>
  <c r="E281" i="217" s="1"/>
  <c r="E282" i="217" s="1"/>
  <c r="E283" i="217" s="1"/>
  <c r="E284" i="217" s="1"/>
  <c r="E285" i="217" s="1"/>
  <c r="E286" i="217" s="1"/>
  <c r="E287" i="217" s="1"/>
  <c r="E288" i="217" s="1"/>
  <c r="E289" i="217" s="1"/>
  <c r="E290" i="217" s="1"/>
  <c r="E291" i="217" s="1"/>
  <c r="E292" i="217" s="1"/>
  <c r="E293" i="217" s="1"/>
  <c r="E294" i="217" s="1"/>
  <c r="E295" i="217" s="1"/>
  <c r="E296" i="217" s="1"/>
  <c r="E297" i="217" s="1"/>
  <c r="E298" i="217" s="1"/>
  <c r="E299" i="217" s="1"/>
  <c r="E300" i="217" s="1"/>
  <c r="E301" i="217" s="1"/>
  <c r="E302" i="217" s="1"/>
  <c r="E303" i="217" s="1"/>
  <c r="E304" i="217" s="1"/>
  <c r="E305" i="217" s="1"/>
  <c r="E306" i="217" s="1"/>
  <c r="E307" i="217" s="1"/>
  <c r="E308" i="217" s="1"/>
  <c r="E309" i="217" s="1"/>
  <c r="E310" i="217" s="1"/>
  <c r="E311" i="217" s="1"/>
  <c r="E312" i="217" s="1"/>
  <c r="E313" i="217" s="1"/>
  <c r="E314" i="217" s="1"/>
  <c r="E315" i="217" s="1"/>
  <c r="E316" i="217" s="1"/>
  <c r="E317" i="217" s="1"/>
  <c r="E318" i="217" s="1"/>
  <c r="E319" i="217" s="1"/>
  <c r="E320" i="217" s="1"/>
  <c r="E321" i="217" s="1"/>
  <c r="E322" i="217" s="1"/>
  <c r="E323" i="217" s="1"/>
  <c r="E324" i="217" s="1"/>
  <c r="E325" i="217" s="1"/>
  <c r="E326" i="217" s="1"/>
  <c r="E327" i="217" s="1"/>
  <c r="E328" i="217" s="1"/>
  <c r="E329" i="217" s="1"/>
  <c r="E330" i="217" s="1"/>
  <c r="E331" i="217" s="1"/>
  <c r="E332" i="217" s="1"/>
  <c r="E333" i="217" s="1"/>
  <c r="E334" i="217" s="1"/>
  <c r="E335" i="217" s="1"/>
  <c r="E336" i="217" s="1"/>
  <c r="E337" i="217" s="1"/>
  <c r="E338" i="217" s="1"/>
  <c r="E339" i="217" s="1"/>
  <c r="E340" i="217" s="1"/>
  <c r="E341" i="217" s="1"/>
  <c r="E342" i="217" s="1"/>
  <c r="E343" i="217" s="1"/>
  <c r="E344" i="217" s="1"/>
  <c r="E345" i="217" s="1"/>
  <c r="E346" i="217" s="1"/>
  <c r="E347" i="217" s="1"/>
  <c r="E348" i="217" s="1"/>
  <c r="E349" i="217" s="1"/>
  <c r="E350" i="217" s="1"/>
  <c r="E351" i="217" s="1"/>
  <c r="E352" i="217" s="1"/>
  <c r="E353" i="217" s="1"/>
  <c r="E354" i="217" s="1"/>
  <c r="E355" i="217" s="1"/>
  <c r="E356" i="217" s="1"/>
  <c r="E357" i="217" s="1"/>
  <c r="E358" i="217" s="1"/>
  <c r="E359" i="217" s="1"/>
  <c r="E360" i="217" s="1"/>
  <c r="E361" i="217" s="1"/>
  <c r="E362" i="217" s="1"/>
  <c r="E363" i="217" s="1"/>
  <c r="E364" i="217" s="1"/>
  <c r="E365" i="217" s="1"/>
  <c r="E366" i="217" s="1"/>
  <c r="E367" i="217" s="1"/>
  <c r="E368" i="217" s="1"/>
  <c r="E369" i="217" s="1"/>
  <c r="E370" i="217" s="1"/>
  <c r="E371" i="217" s="1"/>
  <c r="E372" i="217" s="1"/>
  <c r="E373" i="217" s="1"/>
  <c r="E374" i="217" s="1"/>
  <c r="E375" i="217" s="1"/>
  <c r="E376" i="217" s="1"/>
  <c r="E377" i="217" s="1"/>
  <c r="E378" i="217" s="1"/>
  <c r="E379" i="217" s="1"/>
  <c r="E380" i="217" s="1"/>
  <c r="E381" i="217" s="1"/>
  <c r="E382" i="217" s="1"/>
  <c r="E383" i="217" s="1"/>
  <c r="E384" i="217" s="1"/>
  <c r="E385" i="217" s="1"/>
  <c r="E386" i="217" s="1"/>
  <c r="E387" i="217" s="1"/>
  <c r="E388" i="217" s="1"/>
  <c r="E389" i="217" s="1"/>
  <c r="E390" i="217" s="1"/>
  <c r="E391" i="217" s="1"/>
  <c r="E392" i="217" s="1"/>
  <c r="E393" i="217" s="1"/>
  <c r="E394" i="217" s="1"/>
  <c r="E395" i="217" s="1"/>
  <c r="E396" i="217" s="1"/>
  <c r="E397" i="217" s="1"/>
  <c r="E398" i="217" s="1"/>
  <c r="E399" i="217" s="1"/>
  <c r="E400" i="217" s="1"/>
  <c r="E401" i="217" s="1"/>
  <c r="E402" i="217" s="1"/>
  <c r="E403" i="217" s="1"/>
  <c r="E404" i="217" s="1"/>
  <c r="E405" i="217" s="1"/>
  <c r="E406" i="217" s="1"/>
  <c r="E407" i="217" s="1"/>
  <c r="E408" i="217" s="1"/>
  <c r="E409" i="217" s="1"/>
  <c r="E410" i="217" s="1"/>
  <c r="E411" i="217" s="1"/>
  <c r="E412" i="217" s="1"/>
  <c r="E413" i="217" s="1"/>
  <c r="E414" i="217" s="1"/>
  <c r="E415" i="217" s="1"/>
  <c r="E416" i="217" s="1"/>
  <c r="E417" i="217" s="1"/>
  <c r="E418" i="217" s="1"/>
  <c r="E419" i="217" s="1"/>
  <c r="E420" i="217" s="1"/>
  <c r="E421" i="217" s="1"/>
  <c r="E422" i="217" s="1"/>
  <c r="E423" i="217" s="1"/>
  <c r="E424" i="217" s="1"/>
  <c r="E425" i="217" s="1"/>
  <c r="E426" i="217" s="1"/>
  <c r="E427" i="217" s="1"/>
  <c r="E428" i="217" s="1"/>
  <c r="E429" i="217" s="1"/>
  <c r="E430" i="217" s="1"/>
  <c r="E431" i="217" s="1"/>
  <c r="E432" i="217" s="1"/>
  <c r="E433" i="217" s="1"/>
  <c r="E434" i="217" s="1"/>
  <c r="E435" i="217" s="1"/>
  <c r="E436" i="217" s="1"/>
  <c r="E437" i="217" s="1"/>
  <c r="E438" i="217" s="1"/>
  <c r="E439" i="217" s="1"/>
  <c r="E440" i="217" s="1"/>
  <c r="E441" i="217" s="1"/>
  <c r="E442" i="217" s="1"/>
  <c r="E443" i="217" s="1"/>
  <c r="E444" i="217" s="1"/>
  <c r="E445" i="217" s="1"/>
  <c r="E446" i="217" s="1"/>
  <c r="E447" i="217" s="1"/>
  <c r="E448" i="217" s="1"/>
  <c r="E449" i="217" s="1"/>
  <c r="E450" i="217" s="1"/>
  <c r="E451" i="217" s="1"/>
  <c r="E452" i="217" s="1"/>
  <c r="E453" i="217" s="1"/>
  <c r="E454" i="217" s="1"/>
  <c r="E455" i="217" s="1"/>
  <c r="E456" i="217" s="1"/>
  <c r="E457" i="217" s="1"/>
  <c r="E458" i="217" s="1"/>
  <c r="E459" i="217" s="1"/>
  <c r="E460" i="217" s="1"/>
  <c r="E461" i="217" s="1"/>
  <c r="E462" i="217" s="1"/>
  <c r="E463" i="217" s="1"/>
  <c r="E464" i="217" s="1"/>
  <c r="E465" i="217" s="1"/>
  <c r="E466" i="217" s="1"/>
  <c r="E467" i="217" s="1"/>
  <c r="E468" i="217" s="1"/>
  <c r="E469" i="217" s="1"/>
  <c r="E470" i="217" s="1"/>
  <c r="E471" i="217" s="1"/>
  <c r="E472" i="217" s="1"/>
  <c r="E473" i="217" s="1"/>
  <c r="E474" i="217" s="1"/>
  <c r="E475" i="217" s="1"/>
  <c r="E476" i="217" s="1"/>
  <c r="E477" i="217" s="1"/>
  <c r="E478" i="217" s="1"/>
  <c r="E479" i="217" s="1"/>
  <c r="E480" i="217" s="1"/>
  <c r="E481" i="217" s="1"/>
  <c r="E482" i="217" s="1"/>
  <c r="E483" i="217" s="1"/>
  <c r="E484" i="217" s="1"/>
  <c r="E485" i="217" s="1"/>
  <c r="E486" i="217" s="1"/>
  <c r="E487" i="217" s="1"/>
  <c r="E488" i="217" s="1"/>
  <c r="E489" i="217" s="1"/>
  <c r="E490" i="217" s="1"/>
  <c r="E491" i="217" s="1"/>
  <c r="E492" i="217" s="1"/>
  <c r="E493" i="217" s="1"/>
  <c r="E494" i="217" s="1"/>
  <c r="E495" i="217" s="1"/>
  <c r="E496" i="217" s="1"/>
  <c r="E497" i="217" s="1"/>
  <c r="E498" i="217" s="1"/>
  <c r="E499" i="217" s="1"/>
  <c r="E500" i="217" s="1"/>
  <c r="E501" i="217" s="1"/>
  <c r="E502" i="217" s="1"/>
  <c r="E503" i="217" s="1"/>
  <c r="E504" i="217" s="1"/>
  <c r="E505" i="217" s="1"/>
  <c r="E506" i="217" s="1"/>
  <c r="E507" i="217" s="1"/>
  <c r="E508" i="217" s="1"/>
  <c r="E509" i="217" s="1"/>
  <c r="E510" i="217" s="1"/>
  <c r="E511" i="217" s="1"/>
  <c r="E512" i="217" s="1"/>
  <c r="E513" i="217" s="1"/>
  <c r="E514" i="217" s="1"/>
  <c r="E515" i="217" s="1"/>
  <c r="E516" i="217" s="1"/>
  <c r="E517" i="217" s="1"/>
  <c r="E518" i="217" s="1"/>
  <c r="E519" i="217" s="1"/>
  <c r="E520" i="217" s="1"/>
  <c r="E521" i="217" s="1"/>
  <c r="E522" i="217" s="1"/>
  <c r="E523" i="217" s="1"/>
  <c r="E524" i="217" s="1"/>
  <c r="E525" i="217" s="1"/>
  <c r="E526" i="217" s="1"/>
  <c r="E527" i="217" s="1"/>
  <c r="E528" i="217" s="1"/>
  <c r="E529" i="217" s="1"/>
  <c r="E530" i="217" s="1"/>
  <c r="E531" i="217" s="1"/>
  <c r="E532" i="217" s="1"/>
  <c r="E533" i="217" s="1"/>
  <c r="E534" i="217" s="1"/>
  <c r="E535" i="217" s="1"/>
  <c r="E536" i="217" s="1"/>
  <c r="E537" i="217" s="1"/>
  <c r="E538" i="217" s="1"/>
  <c r="E539" i="217" s="1"/>
  <c r="E540" i="217" s="1"/>
  <c r="E541" i="217" s="1"/>
  <c r="E542" i="217" s="1"/>
  <c r="E543" i="217" s="1"/>
  <c r="E544" i="217" s="1"/>
  <c r="E545" i="217" s="1"/>
  <c r="E546" i="217" s="1"/>
  <c r="E547" i="217" s="1"/>
  <c r="E548" i="217" s="1"/>
  <c r="E549" i="217" s="1"/>
  <c r="E550" i="217" s="1"/>
  <c r="E551" i="217" s="1"/>
  <c r="E552" i="217" s="1"/>
  <c r="E553" i="217" s="1"/>
  <c r="E554" i="217" s="1"/>
  <c r="E555" i="217" s="1"/>
  <c r="E556" i="217" s="1"/>
  <c r="E557" i="217" s="1"/>
  <c r="E558" i="217" s="1"/>
  <c r="E559" i="217" s="1"/>
  <c r="E560" i="217" s="1"/>
  <c r="E561" i="217" s="1"/>
  <c r="E562" i="217" s="1"/>
  <c r="E563" i="217" s="1"/>
  <c r="E564" i="217" s="1"/>
  <c r="E565" i="217" s="1"/>
  <c r="E566" i="217" s="1"/>
  <c r="E567" i="217" s="1"/>
  <c r="E568" i="217" s="1"/>
  <c r="E569" i="217" s="1"/>
  <c r="E570" i="217" s="1"/>
  <c r="E571" i="217" s="1"/>
  <c r="E572" i="217" s="1"/>
  <c r="E573" i="217" s="1"/>
  <c r="E574" i="217" s="1"/>
  <c r="E575" i="217" s="1"/>
  <c r="E576" i="217" s="1"/>
  <c r="E577" i="217" s="1"/>
  <c r="E578" i="217" s="1"/>
  <c r="E579" i="217" s="1"/>
  <c r="E580" i="217" s="1"/>
  <c r="E581" i="217" s="1"/>
  <c r="E582" i="217" s="1"/>
  <c r="E583" i="217" s="1"/>
  <c r="E584" i="217" s="1"/>
  <c r="E585" i="217" s="1"/>
  <c r="E586" i="217" s="1"/>
  <c r="E587" i="217" s="1"/>
  <c r="E588" i="217" s="1"/>
  <c r="E589" i="217" s="1"/>
  <c r="E590" i="217" s="1"/>
  <c r="E591" i="217" s="1"/>
  <c r="E592" i="217" s="1"/>
  <c r="E593" i="217" s="1"/>
  <c r="E594" i="217" s="1"/>
  <c r="E595" i="217" s="1"/>
  <c r="E596" i="217" s="1"/>
  <c r="E597" i="217" s="1"/>
  <c r="E598" i="217" s="1"/>
  <c r="E599" i="217" s="1"/>
  <c r="E600" i="217" s="1"/>
  <c r="E601" i="217" s="1"/>
  <c r="E602" i="217" s="1"/>
  <c r="E603" i="217" s="1"/>
  <c r="E604" i="217" s="1"/>
  <c r="E605" i="217" s="1"/>
  <c r="E606" i="217" s="1"/>
  <c r="E607" i="217" s="1"/>
  <c r="E608" i="217" s="1"/>
  <c r="E609" i="217" s="1"/>
  <c r="E610" i="217" s="1"/>
  <c r="E611" i="217" s="1"/>
  <c r="E612" i="217" s="1"/>
  <c r="E613" i="217" s="1"/>
  <c r="E614" i="217" s="1"/>
  <c r="E615" i="217" s="1"/>
  <c r="E616" i="217" s="1"/>
  <c r="E617" i="217" s="1"/>
  <c r="E618" i="217" s="1"/>
  <c r="E619" i="217" s="1"/>
  <c r="E620" i="217" s="1"/>
  <c r="E621" i="217" s="1"/>
  <c r="E622" i="217" s="1"/>
  <c r="E623" i="217" s="1"/>
  <c r="E624" i="217" s="1"/>
  <c r="E625" i="217" s="1"/>
  <c r="E626" i="217" s="1"/>
  <c r="E627" i="217" s="1"/>
  <c r="E628" i="217" s="1"/>
  <c r="E629" i="217" s="1"/>
  <c r="E630" i="217" s="1"/>
  <c r="E631" i="217" s="1"/>
  <c r="E632" i="217" s="1"/>
  <c r="E633" i="217" s="1"/>
  <c r="E634" i="217" s="1"/>
  <c r="E635" i="217" s="1"/>
  <c r="E636" i="217" s="1"/>
  <c r="E637" i="217" s="1"/>
  <c r="E638" i="217" s="1"/>
  <c r="E639" i="217" s="1"/>
  <c r="E640" i="217" s="1"/>
  <c r="E641" i="217" s="1"/>
  <c r="E642" i="217" s="1"/>
  <c r="E643" i="217" s="1"/>
  <c r="E644" i="217" s="1"/>
  <c r="E645" i="217" s="1"/>
  <c r="E646" i="217" s="1"/>
  <c r="E647" i="217" s="1"/>
  <c r="E648" i="217" s="1"/>
  <c r="E649" i="217" s="1"/>
  <c r="E650" i="217" s="1"/>
  <c r="E651" i="217" s="1"/>
  <c r="E652" i="217" s="1"/>
  <c r="E653" i="217" s="1"/>
  <c r="E654" i="217" s="1"/>
  <c r="E655" i="217" s="1"/>
  <c r="E656" i="217" s="1"/>
  <c r="E657" i="217" s="1"/>
  <c r="E658" i="217" s="1"/>
  <c r="E659" i="217" s="1"/>
  <c r="E660" i="217" s="1"/>
  <c r="E661" i="217" s="1"/>
  <c r="E662" i="217" s="1"/>
  <c r="E663" i="217" s="1"/>
  <c r="E664" i="217" s="1"/>
  <c r="E665" i="217" s="1"/>
  <c r="E666" i="217" s="1"/>
  <c r="E667" i="217" s="1"/>
  <c r="E668" i="217" s="1"/>
  <c r="E669" i="217" s="1"/>
  <c r="E670" i="217" s="1"/>
  <c r="E671" i="217" s="1"/>
  <c r="E672" i="217" s="1"/>
  <c r="E5" i="216"/>
  <c r="E6" i="216" s="1"/>
  <c r="E7" i="216" s="1"/>
  <c r="E8" i="216" s="1"/>
  <c r="E9" i="216" s="1"/>
  <c r="E10" i="216" s="1"/>
  <c r="E11" i="216" s="1"/>
  <c r="E12" i="216" s="1"/>
  <c r="E13" i="216" s="1"/>
  <c r="E14" i="216" s="1"/>
  <c r="E15" i="216" l="1"/>
  <c r="E16" i="216" s="1"/>
  <c r="E17" i="216" s="1"/>
  <c r="E18" i="216" s="1"/>
  <c r="E19" i="216" s="1"/>
  <c r="E20" i="216" s="1"/>
  <c r="E21" i="216" s="1"/>
  <c r="E22" i="216" s="1"/>
  <c r="E23" i="216" s="1"/>
  <c r="E24" i="216" s="1"/>
  <c r="E25" i="216" s="1"/>
  <c r="E26" i="216" s="1"/>
  <c r="E27" i="216" s="1"/>
  <c r="E28" i="216" s="1"/>
  <c r="E29" i="216" s="1"/>
  <c r="E30" i="216" s="1"/>
  <c r="E31" i="216" s="1"/>
  <c r="E32" i="216" s="1"/>
  <c r="E33" i="216" s="1"/>
  <c r="E34" i="216" s="1"/>
  <c r="E35" i="216" s="1"/>
  <c r="E36" i="216" s="1"/>
  <c r="E54" i="221"/>
  <c r="E55" i="221" s="1"/>
  <c r="E56" i="221" s="1"/>
  <c r="E5" i="215"/>
  <c r="E6" i="215" s="1"/>
  <c r="E37" i="216" l="1"/>
  <c r="E38" i="216" s="1"/>
  <c r="E39" i="216" s="1"/>
  <c r="E40" i="216" s="1"/>
  <c r="E41" i="216" s="1"/>
  <c r="E42" i="216" s="1"/>
  <c r="E43" i="216" s="1"/>
  <c r="E44" i="216" s="1"/>
  <c r="E45" i="216" s="1"/>
  <c r="E46" i="216" s="1"/>
  <c r="E47" i="216" s="1"/>
  <c r="E48" i="216" s="1"/>
  <c r="E49" i="216" s="1"/>
  <c r="E50" i="216" s="1"/>
  <c r="E51" i="216" s="1"/>
  <c r="E52" i="216" s="1"/>
  <c r="E53" i="216" s="1"/>
  <c r="E57" i="221"/>
  <c r="E7" i="215"/>
  <c r="E8" i="215" s="1"/>
  <c r="E9" i="215" s="1"/>
  <c r="E10" i="215" s="1"/>
  <c r="E11" i="215" s="1"/>
  <c r="E12" i="215" s="1"/>
  <c r="E13" i="215" s="1"/>
  <c r="E14" i="215" s="1"/>
  <c r="E15" i="215" s="1"/>
  <c r="E16" i="215" s="1"/>
  <c r="E17" i="215" s="1"/>
  <c r="E18" i="215" s="1"/>
  <c r="E19" i="215" s="1"/>
  <c r="E20" i="215" s="1"/>
  <c r="E21" i="215" s="1"/>
  <c r="E22" i="215" s="1"/>
  <c r="E23" i="215" s="1"/>
  <c r="E24" i="215" s="1"/>
  <c r="E25" i="215" s="1"/>
  <c r="E26" i="215" s="1"/>
  <c r="E27" i="215" s="1"/>
  <c r="E28" i="215" s="1"/>
  <c r="E29" i="215" s="1"/>
  <c r="E30" i="215" s="1"/>
  <c r="E31" i="215" s="1"/>
  <c r="E32" i="215" s="1"/>
  <c r="E33" i="215" s="1"/>
  <c r="E34" i="215" s="1"/>
  <c r="E35" i="215" s="1"/>
  <c r="E36" i="215" s="1"/>
  <c r="E37" i="215" s="1"/>
  <c r="E38" i="215" s="1"/>
  <c r="E39" i="215" s="1"/>
  <c r="E40" i="215" s="1"/>
  <c r="E41" i="215" s="1"/>
  <c r="E42" i="215" s="1"/>
  <c r="E43" i="215" s="1"/>
  <c r="E44" i="215" s="1"/>
  <c r="E45" i="215" s="1"/>
  <c r="E46" i="215" s="1"/>
  <c r="E47" i="215" s="1"/>
  <c r="E48" i="215" s="1"/>
  <c r="E49" i="215" s="1"/>
  <c r="E50" i="215" s="1"/>
  <c r="E51" i="215" s="1"/>
  <c r="E52" i="215" s="1"/>
  <c r="E53" i="215" s="1"/>
  <c r="E54" i="215" s="1"/>
  <c r="E55" i="215" s="1"/>
  <c r="E56" i="215" s="1"/>
  <c r="E57" i="215" s="1"/>
  <c r="E58" i="215" s="1"/>
  <c r="E59" i="215" s="1"/>
  <c r="E60" i="215" s="1"/>
  <c r="E61" i="215" s="1"/>
  <c r="E62" i="215" s="1"/>
  <c r="E63" i="215" s="1"/>
  <c r="E64" i="215" s="1"/>
  <c r="E65" i="215" s="1"/>
  <c r="E66" i="215" s="1"/>
  <c r="E67" i="215" s="1"/>
  <c r="E68" i="215" s="1"/>
  <c r="E69" i="215" s="1"/>
  <c r="E70" i="215" s="1"/>
  <c r="E71" i="215" s="1"/>
  <c r="E72" i="215" s="1"/>
  <c r="E73" i="215" s="1"/>
  <c r="E74" i="215" s="1"/>
  <c r="E75" i="215" s="1"/>
  <c r="E76" i="215" s="1"/>
  <c r="E77" i="215" s="1"/>
  <c r="E78" i="215" s="1"/>
  <c r="E79" i="215" s="1"/>
  <c r="E80" i="215" s="1"/>
  <c r="E81" i="215" s="1"/>
  <c r="E82" i="215" s="1"/>
  <c r="E83" i="215" s="1"/>
  <c r="E84" i="215" s="1"/>
  <c r="E85" i="215" s="1"/>
  <c r="E86" i="215" s="1"/>
  <c r="E87" i="215" s="1"/>
  <c r="E88" i="215" s="1"/>
  <c r="E89" i="215" s="1"/>
  <c r="E90" i="215" s="1"/>
  <c r="E91" i="215" s="1"/>
  <c r="E92" i="215" s="1"/>
  <c r="E93" i="215" s="1"/>
  <c r="E94" i="215" s="1"/>
  <c r="E95" i="215" s="1"/>
  <c r="E96" i="215" s="1"/>
  <c r="E97" i="215" s="1"/>
  <c r="E98" i="215" s="1"/>
  <c r="E99" i="215" s="1"/>
  <c r="E100" i="215" s="1"/>
  <c r="E54" i="216" l="1"/>
  <c r="E55" i="216" s="1"/>
  <c r="E56" i="216" s="1"/>
  <c r="E57" i="216" s="1"/>
  <c r="E58" i="216" s="1"/>
  <c r="E59" i="216" s="1"/>
  <c r="E60" i="216" s="1"/>
  <c r="E61" i="216" s="1"/>
  <c r="E62" i="216" s="1"/>
  <c r="E63" i="216" s="1"/>
  <c r="E64" i="216" s="1"/>
  <c r="E65" i="216" s="1"/>
  <c r="E66" i="216" s="1"/>
  <c r="E67" i="216" s="1"/>
  <c r="E68" i="216" s="1"/>
  <c r="E69" i="216" s="1"/>
  <c r="E70" i="216" s="1"/>
  <c r="E71" i="216" s="1"/>
  <c r="E72" i="216" s="1"/>
  <c r="E73" i="216" s="1"/>
  <c r="E74" i="216" s="1"/>
  <c r="E75" i="216" s="1"/>
  <c r="E76" i="216" s="1"/>
  <c r="E77" i="216" s="1"/>
  <c r="E78" i="216" s="1"/>
  <c r="E79" i="216" s="1"/>
  <c r="E80" i="216" s="1"/>
  <c r="E81" i="216" s="1"/>
  <c r="E82" i="216" s="1"/>
  <c r="E83" i="216" s="1"/>
  <c r="E84" i="216" s="1"/>
  <c r="E85" i="216" s="1"/>
  <c r="E86" i="216" s="1"/>
  <c r="E87" i="216" s="1"/>
  <c r="E88" i="216" s="1"/>
  <c r="E89" i="216" s="1"/>
  <c r="E90" i="216" s="1"/>
  <c r="E91" i="216" s="1"/>
  <c r="E92" i="216" s="1"/>
  <c r="E93" i="216" s="1"/>
  <c r="E94" i="216" s="1"/>
  <c r="E95" i="216" s="1"/>
  <c r="E96" i="216" s="1"/>
  <c r="E97" i="216" s="1"/>
  <c r="E98" i="216" s="1"/>
  <c r="E99" i="216" s="1"/>
  <c r="E100" i="216" s="1"/>
  <c r="E101" i="216" s="1"/>
  <c r="E102" i="216" s="1"/>
  <c r="E103" i="216" s="1"/>
  <c r="E104" i="216" s="1"/>
  <c r="E105" i="216" s="1"/>
  <c r="E106" i="216" s="1"/>
  <c r="E107" i="216" s="1"/>
  <c r="E108" i="216" s="1"/>
  <c r="E109" i="216" s="1"/>
  <c r="E110" i="216" s="1"/>
  <c r="E111" i="216" s="1"/>
  <c r="E112" i="216" s="1"/>
  <c r="E58" i="221"/>
  <c r="E59" i="221" s="1"/>
  <c r="E101" i="215"/>
  <c r="E102" i="215" s="1"/>
  <c r="E103" i="215" s="1"/>
  <c r="E104" i="215" s="1"/>
  <c r="E105" i="215" s="1"/>
  <c r="E106" i="215" s="1"/>
  <c r="E107" i="215" s="1"/>
  <c r="E108" i="215" s="1"/>
  <c r="E109" i="215" s="1"/>
  <c r="E110" i="215" s="1"/>
  <c r="E111" i="215" s="1"/>
  <c r="E112" i="215" s="1"/>
  <c r="E113" i="215" l="1"/>
  <c r="E114" i="215" s="1"/>
  <c r="E115" i="215" s="1"/>
  <c r="E116" i="215" s="1"/>
  <c r="E117" i="215" s="1"/>
  <c r="E118" i="215" s="1"/>
  <c r="E119" i="215" s="1"/>
  <c r="E120" i="215" s="1"/>
  <c r="E121" i="215" s="1"/>
  <c r="E122" i="215" s="1"/>
  <c r="E123" i="215" s="1"/>
  <c r="E124" i="215" s="1"/>
  <c r="E125" i="215" s="1"/>
  <c r="E126" i="215" s="1"/>
  <c r="E127" i="215" s="1"/>
  <c r="E128" i="215" s="1"/>
  <c r="E129" i="215" s="1"/>
  <c r="E130" i="215" s="1"/>
  <c r="E131" i="215" s="1"/>
  <c r="E132" i="215" s="1"/>
  <c r="E133" i="215" s="1"/>
  <c r="E134" i="215" s="1"/>
  <c r="E135" i="215" s="1"/>
  <c r="E136" i="215" s="1"/>
  <c r="E137" i="215" s="1"/>
  <c r="E138" i="215" s="1"/>
  <c r="E139" i="215" s="1"/>
  <c r="E140" i="215" s="1"/>
  <c r="E141" i="215" s="1"/>
  <c r="E142" i="215" s="1"/>
  <c r="E143" i="215" s="1"/>
  <c r="D20" i="1" s="1"/>
  <c r="E113" i="216"/>
  <c r="E114" i="216" s="1"/>
  <c r="E115" i="216" s="1"/>
  <c r="E116" i="216" s="1"/>
  <c r="E117" i="216" s="1"/>
  <c r="E118" i="216" s="1"/>
  <c r="E119" i="216" s="1"/>
  <c r="E120" i="216" s="1"/>
  <c r="E121" i="216" s="1"/>
  <c r="E122" i="216" s="1"/>
  <c r="E123" i="216" s="1"/>
  <c r="E124" i="216" s="1"/>
  <c r="E125" i="216" s="1"/>
  <c r="E126" i="216" s="1"/>
  <c r="E127" i="216" s="1"/>
  <c r="E128" i="216" s="1"/>
  <c r="E129" i="216" s="1"/>
  <c r="E130" i="216" s="1"/>
  <c r="E131" i="216" s="1"/>
  <c r="E132" i="216" s="1"/>
  <c r="E133" i="216" s="1"/>
  <c r="E134" i="216" s="1"/>
  <c r="E135" i="216" s="1"/>
  <c r="E136" i="216" s="1"/>
  <c r="E137" i="216" s="1"/>
  <c r="E138" i="216" s="1"/>
  <c r="E139" i="216" s="1"/>
  <c r="E140" i="216" s="1"/>
  <c r="E141" i="216" s="1"/>
  <c r="E142" i="216" s="1"/>
  <c r="E143" i="216" s="1"/>
  <c r="E144" i="216" s="1"/>
  <c r="E145" i="216" s="1"/>
  <c r="E146" i="216" s="1"/>
  <c r="E147" i="216" s="1"/>
  <c r="E148" i="216" s="1"/>
  <c r="E149" i="216" s="1"/>
  <c r="E150" i="216" s="1"/>
  <c r="E151" i="216" s="1"/>
  <c r="E152" i="216" s="1"/>
  <c r="E153" i="216" s="1"/>
  <c r="E154" i="216" s="1"/>
  <c r="E155" i="216" s="1"/>
  <c r="E156" i="216" s="1"/>
  <c r="E157" i="216" s="1"/>
  <c r="E158" i="216" s="1"/>
  <c r="E159" i="216" s="1"/>
  <c r="E160" i="216" s="1"/>
  <c r="E161" i="216" s="1"/>
  <c r="E162" i="216" s="1"/>
  <c r="E163" i="216" s="1"/>
  <c r="E164" i="216" s="1"/>
  <c r="E165" i="216" s="1"/>
  <c r="E166" i="216" s="1"/>
  <c r="E167" i="216" s="1"/>
  <c r="E168" i="216" s="1"/>
  <c r="E169" i="216" s="1"/>
  <c r="E170" i="216" s="1"/>
  <c r="E171" i="216" s="1"/>
  <c r="E172" i="216" s="1"/>
  <c r="E173" i="216" s="1"/>
  <c r="E174" i="216" s="1"/>
  <c r="E175" i="216" s="1"/>
  <c r="E176" i="216" s="1"/>
  <c r="E60" i="221"/>
  <c r="E61" i="221" s="1"/>
  <c r="E62" i="221" s="1"/>
  <c r="E63" i="221" s="1"/>
  <c r="E64" i="221" s="1"/>
  <c r="E65" i="221" s="1"/>
  <c r="E66" i="221" s="1"/>
  <c r="E67" i="221" s="1"/>
  <c r="E68" i="221" s="1"/>
  <c r="E69" i="221" s="1"/>
  <c r="E70" i="221" s="1"/>
  <c r="E71" i="221" s="1"/>
  <c r="E72" i="221" s="1"/>
  <c r="E73" i="221" s="1"/>
  <c r="E74" i="221" s="1"/>
  <c r="E75" i="221" s="1"/>
  <c r="E76" i="221" s="1"/>
  <c r="E77" i="221" s="1"/>
  <c r="E78" i="221" s="1"/>
  <c r="E79" i="221" s="1"/>
  <c r="E80" i="221" s="1"/>
  <c r="E81" i="221" s="1"/>
  <c r="E82" i="221" s="1"/>
  <c r="E83" i="221" s="1"/>
  <c r="E84" i="221" s="1"/>
  <c r="E85" i="221" s="1"/>
  <c r="E86" i="221" s="1"/>
  <c r="E87" i="221" s="1"/>
  <c r="E88" i="221" s="1"/>
  <c r="E89" i="221" s="1"/>
  <c r="E90" i="221" s="1"/>
  <c r="E91" i="221" s="1"/>
  <c r="D39" i="179"/>
  <c r="E92" i="221" l="1"/>
  <c r="E93" i="221" s="1"/>
  <c r="E94" i="221" s="1"/>
  <c r="E95" i="221" s="1"/>
  <c r="E96" i="221" s="1"/>
  <c r="E97" i="221" s="1"/>
  <c r="E98" i="221" s="1"/>
  <c r="E99" i="221" s="1"/>
  <c r="E100" i="221" s="1"/>
  <c r="E101" i="221" s="1"/>
  <c r="F91" i="221"/>
  <c r="E177" i="216"/>
  <c r="E178" i="216" s="1"/>
  <c r="E179" i="216" s="1"/>
  <c r="E180" i="216" s="1"/>
  <c r="E181" i="216" s="1"/>
  <c r="E182" i="216" s="1"/>
  <c r="E183" i="216" s="1"/>
  <c r="E184" i="216" s="1"/>
  <c r="E185" i="216" s="1"/>
  <c r="E186" i="216" s="1"/>
  <c r="E187" i="216" s="1"/>
  <c r="E188" i="216" s="1"/>
  <c r="E189" i="216" s="1"/>
  <c r="E190" i="216" s="1"/>
  <c r="E191" i="216" s="1"/>
  <c r="E192" i="216" s="1"/>
  <c r="E193" i="216" s="1"/>
  <c r="E194" i="216" s="1"/>
  <c r="E195" i="216" s="1"/>
  <c r="E196" i="216" s="1"/>
  <c r="E197" i="216" s="1"/>
  <c r="E198" i="216" s="1"/>
  <c r="E199" i="216" s="1"/>
  <c r="E200" i="216" s="1"/>
  <c r="E201" i="216" s="1"/>
  <c r="E202" i="216" s="1"/>
  <c r="E203" i="216" s="1"/>
  <c r="E204" i="216" s="1"/>
  <c r="E205" i="216" s="1"/>
  <c r="E206" i="216" s="1"/>
  <c r="E207" i="216" s="1"/>
  <c r="E208" i="216" s="1"/>
  <c r="E209" i="216" s="1"/>
  <c r="E210" i="216" s="1"/>
  <c r="E211" i="216" s="1"/>
  <c r="E212" i="216" s="1"/>
  <c r="E213" i="216" s="1"/>
  <c r="E214" i="216" s="1"/>
  <c r="E215" i="216" s="1"/>
  <c r="E216" i="216" s="1"/>
  <c r="E217" i="216" s="1"/>
  <c r="E218" i="216" s="1"/>
  <c r="E219" i="216" s="1"/>
  <c r="E220" i="216" s="1"/>
  <c r="E221" i="216" s="1"/>
  <c r="E222" i="216" s="1"/>
  <c r="E223" i="216" s="1"/>
  <c r="E224" i="216" s="1"/>
  <c r="E225" i="216" s="1"/>
  <c r="E226" i="216" s="1"/>
  <c r="E227" i="216" s="1"/>
  <c r="E228" i="216" s="1"/>
  <c r="E229" i="216" s="1"/>
  <c r="E230" i="216" s="1"/>
  <c r="E231" i="216" s="1"/>
  <c r="E232" i="216" s="1"/>
  <c r="E233" i="216" s="1"/>
  <c r="E234" i="216" s="1"/>
  <c r="E235" i="216" s="1"/>
  <c r="E236" i="216" s="1"/>
  <c r="E237" i="216" s="1"/>
  <c r="E238" i="216" s="1"/>
  <c r="E239" i="216" s="1"/>
  <c r="E240" i="216" s="1"/>
  <c r="E241" i="216" s="1"/>
  <c r="E242" i="216" s="1"/>
  <c r="E243" i="216" s="1"/>
  <c r="E244" i="216" s="1"/>
  <c r="E245" i="216" s="1"/>
  <c r="E246" i="216" s="1"/>
  <c r="E247" i="216" s="1"/>
  <c r="E248" i="216" s="1"/>
  <c r="E249" i="216" s="1"/>
  <c r="E250" i="216" s="1"/>
  <c r="E251" i="216" s="1"/>
  <c r="E252" i="216" s="1"/>
  <c r="E253" i="216" s="1"/>
  <c r="E254" i="216" s="1"/>
  <c r="E255" i="216" s="1"/>
  <c r="E256" i="216" s="1"/>
  <c r="E257" i="216" s="1"/>
  <c r="E258" i="216" s="1"/>
  <c r="E259" i="216" s="1"/>
  <c r="E260" i="216" s="1"/>
  <c r="E261" i="216" s="1"/>
  <c r="E262" i="216" s="1"/>
  <c r="E263" i="216" s="1"/>
  <c r="E264" i="216" s="1"/>
  <c r="E265" i="216" s="1"/>
  <c r="E266" i="216" s="1"/>
  <c r="E267" i="216" s="1"/>
  <c r="E268" i="216" s="1"/>
  <c r="E269" i="216" s="1"/>
  <c r="E270" i="216" s="1"/>
  <c r="E271" i="216" s="1"/>
  <c r="E272" i="216" s="1"/>
  <c r="E273" i="216" s="1"/>
  <c r="E274" i="216" s="1"/>
  <c r="E275" i="216" s="1"/>
  <c r="E276" i="216" s="1"/>
  <c r="E277" i="216" s="1"/>
  <c r="E278" i="216" s="1"/>
  <c r="E279" i="216" s="1"/>
  <c r="E280" i="216" s="1"/>
  <c r="E281" i="216" s="1"/>
  <c r="E282" i="216" s="1"/>
  <c r="E283" i="216" s="1"/>
  <c r="E284" i="216" s="1"/>
  <c r="E285" i="216" s="1"/>
  <c r="E102" i="221"/>
  <c r="E103" i="221" s="1"/>
  <c r="E104" i="221" s="1"/>
  <c r="E105" i="221" s="1"/>
  <c r="E106" i="221" s="1"/>
  <c r="E107" i="221" s="1"/>
  <c r="E108" i="221" s="1"/>
  <c r="E109" i="221" s="1"/>
  <c r="E110" i="221" s="1"/>
  <c r="E111" i="221" s="1"/>
  <c r="E112" i="221" s="1"/>
  <c r="E113" i="221" s="1"/>
  <c r="E4" i="214"/>
  <c r="E5" i="214" s="1"/>
  <c r="E6" i="214" s="1"/>
  <c r="E7" i="214" s="1"/>
  <c r="E8" i="214" s="1"/>
  <c r="E9" i="214" s="1"/>
  <c r="E10" i="214" s="1"/>
  <c r="E11" i="214" s="1"/>
  <c r="E12" i="214" s="1"/>
  <c r="E13" i="214" s="1"/>
  <c r="E14" i="214" s="1"/>
  <c r="E15" i="214" s="1"/>
  <c r="E16" i="214" s="1"/>
  <c r="E17" i="214" s="1"/>
  <c r="E18" i="214" s="1"/>
  <c r="E19" i="214" s="1"/>
  <c r="E20" i="214" s="1"/>
  <c r="E21" i="214" s="1"/>
  <c r="E22" i="214" s="1"/>
  <c r="E23" i="214" s="1"/>
  <c r="E24" i="214" s="1"/>
  <c r="E25" i="214" s="1"/>
  <c r="E26" i="214" s="1"/>
  <c r="E27" i="214" s="1"/>
  <c r="E28" i="214" s="1"/>
  <c r="E29" i="214" s="1"/>
  <c r="E30" i="214" s="1"/>
  <c r="E31" i="214" s="1"/>
  <c r="E32" i="214" s="1"/>
  <c r="E33" i="214" s="1"/>
  <c r="E34" i="214" s="1"/>
  <c r="E35" i="214" s="1"/>
  <c r="E36" i="214" s="1"/>
  <c r="E37" i="214" s="1"/>
  <c r="E38" i="214" s="1"/>
  <c r="E39" i="214" s="1"/>
  <c r="E40" i="214" s="1"/>
  <c r="E41" i="214" s="1"/>
  <c r="E42" i="214" s="1"/>
  <c r="E43" i="214" s="1"/>
  <c r="E44" i="214" s="1"/>
  <c r="E45" i="214" s="1"/>
  <c r="E46" i="214" s="1"/>
  <c r="E47" i="214" s="1"/>
  <c r="E48" i="214" s="1"/>
  <c r="E49" i="214" s="1"/>
  <c r="E50" i="214" s="1"/>
  <c r="E51" i="214" s="1"/>
  <c r="E52" i="214" s="1"/>
  <c r="E53" i="214" s="1"/>
  <c r="E54" i="214" s="1"/>
  <c r="E55" i="214" s="1"/>
  <c r="E56" i="214" s="1"/>
  <c r="E57" i="214" s="1"/>
  <c r="E58" i="214" s="1"/>
  <c r="E59" i="214" s="1"/>
  <c r="E60" i="214" s="1"/>
  <c r="E61" i="214" s="1"/>
  <c r="E62" i="214" s="1"/>
  <c r="E63" i="214" s="1"/>
  <c r="E64" i="214" s="1"/>
  <c r="E65" i="214" s="1"/>
  <c r="E66" i="214" s="1"/>
  <c r="E67" i="214" s="1"/>
  <c r="E68" i="214" s="1"/>
  <c r="E69" i="214" s="1"/>
  <c r="E70" i="214" s="1"/>
  <c r="E71" i="214" s="1"/>
  <c r="E72" i="214" s="1"/>
  <c r="E73" i="214" s="1"/>
  <c r="E74" i="214" s="1"/>
  <c r="E75" i="214" s="1"/>
  <c r="E76" i="214" s="1"/>
  <c r="E77" i="214" s="1"/>
  <c r="E78" i="214" s="1"/>
  <c r="E79" i="214" s="1"/>
  <c r="E80" i="214" s="1"/>
  <c r="E81" i="214" s="1"/>
  <c r="E82" i="214" s="1"/>
  <c r="E83" i="214" s="1"/>
  <c r="E84" i="214" s="1"/>
  <c r="E85" i="214" s="1"/>
  <c r="E86" i="214" s="1"/>
  <c r="E87" i="214" s="1"/>
  <c r="E88" i="214" s="1"/>
  <c r="E89" i="214" s="1"/>
  <c r="E90" i="214" s="1"/>
  <c r="E91" i="214" s="1"/>
  <c r="E92" i="214" s="1"/>
  <c r="E93" i="214" s="1"/>
  <c r="E94" i="214" s="1"/>
  <c r="E95" i="214" s="1"/>
  <c r="E96" i="214" s="1"/>
  <c r="E97" i="214" s="1"/>
  <c r="E98" i="214" s="1"/>
  <c r="E99" i="214" s="1"/>
  <c r="E100" i="214" s="1"/>
  <c r="C92" i="1" s="1"/>
  <c r="E114" i="221" l="1"/>
  <c r="F113" i="221"/>
  <c r="E286" i="216"/>
  <c r="E287" i="216" s="1"/>
  <c r="E288" i="216" s="1"/>
  <c r="E289" i="216" s="1"/>
  <c r="E290" i="216" s="1"/>
  <c r="E291" i="216" s="1"/>
  <c r="E292" i="216" s="1"/>
  <c r="E293" i="216" s="1"/>
  <c r="E294" i="216" s="1"/>
  <c r="E295" i="216" s="1"/>
  <c r="E296" i="216" s="1"/>
  <c r="E297" i="216" s="1"/>
  <c r="E298" i="216" s="1"/>
  <c r="E299" i="216" s="1"/>
  <c r="E300" i="216" s="1"/>
  <c r="E301" i="216" s="1"/>
  <c r="E302" i="216" s="1"/>
  <c r="E303" i="216" s="1"/>
  <c r="E304" i="216" s="1"/>
  <c r="E305" i="216" s="1"/>
  <c r="E306" i="216" s="1"/>
  <c r="E307" i="216" s="1"/>
  <c r="E308" i="216" s="1"/>
  <c r="E309" i="216" s="1"/>
  <c r="E310" i="216" s="1"/>
  <c r="E311" i="216" s="1"/>
  <c r="E312" i="216" s="1"/>
  <c r="E313" i="216" s="1"/>
  <c r="E314" i="216" s="1"/>
  <c r="E315" i="216" s="1"/>
  <c r="E316" i="216" s="1"/>
  <c r="E317" i="216" s="1"/>
  <c r="E318" i="216" s="1"/>
  <c r="E319" i="216" s="1"/>
  <c r="E320" i="216" s="1"/>
  <c r="E321" i="216" s="1"/>
  <c r="E322" i="216" s="1"/>
  <c r="E323" i="216" s="1"/>
  <c r="E324" i="216" s="1"/>
  <c r="E325" i="216" s="1"/>
  <c r="E326" i="216" s="1"/>
  <c r="E327" i="216" s="1"/>
  <c r="E328" i="216" s="1"/>
  <c r="E329" i="216" s="1"/>
  <c r="E330" i="216" s="1"/>
  <c r="E331" i="216" s="1"/>
  <c r="E332" i="216" s="1"/>
  <c r="E333" i="216" s="1"/>
  <c r="E334" i="216" s="1"/>
  <c r="E335" i="216" s="1"/>
  <c r="E336" i="216" s="1"/>
  <c r="E337" i="216" s="1"/>
  <c r="E338" i="216" s="1"/>
  <c r="E339" i="216" s="1"/>
  <c r="E340" i="216" s="1"/>
  <c r="E341" i="216" s="1"/>
  <c r="E342" i="216" s="1"/>
  <c r="E343" i="216" s="1"/>
  <c r="E344" i="216" s="1"/>
  <c r="E345" i="216" s="1"/>
  <c r="E346" i="216" s="1"/>
  <c r="E347" i="216" s="1"/>
  <c r="E348" i="216" s="1"/>
  <c r="E349" i="216" s="1"/>
  <c r="E350" i="216" s="1"/>
  <c r="E351" i="216" s="1"/>
  <c r="E352" i="216" s="1"/>
  <c r="E353" i="216" s="1"/>
  <c r="E354" i="216" s="1"/>
  <c r="E355" i="216" s="1"/>
  <c r="E356" i="216" s="1"/>
  <c r="E357" i="216" s="1"/>
  <c r="E358" i="216" s="1"/>
  <c r="E359" i="216" s="1"/>
  <c r="E360" i="216" s="1"/>
  <c r="E361" i="216" s="1"/>
  <c r="E362" i="216" s="1"/>
  <c r="E363" i="216" s="1"/>
  <c r="C42" i="1" s="1"/>
  <c r="F286" i="216"/>
  <c r="E101" i="214"/>
  <c r="E102" i="214" s="1"/>
  <c r="E103" i="214" s="1"/>
  <c r="E104" i="214" s="1"/>
  <c r="E105" i="214" s="1"/>
  <c r="E106" i="214" s="1"/>
  <c r="E107" i="214" s="1"/>
  <c r="E108" i="214" s="1"/>
  <c r="E109" i="214" s="1"/>
  <c r="E110" i="214" s="1"/>
  <c r="E111" i="214" s="1"/>
  <c r="E112" i="214" s="1"/>
  <c r="E5" i="213"/>
  <c r="E6" i="213" s="1"/>
  <c r="E115" i="221" l="1"/>
  <c r="E116" i="221" s="1"/>
  <c r="E117" i="221" s="1"/>
  <c r="E118" i="221" s="1"/>
  <c r="E119" i="221" s="1"/>
  <c r="E120" i="221" s="1"/>
  <c r="E121" i="221" s="1"/>
  <c r="E122" i="221" s="1"/>
  <c r="E123" i="221" s="1"/>
  <c r="E124" i="221" s="1"/>
  <c r="E125" i="221" s="1"/>
  <c r="E126" i="221" s="1"/>
  <c r="E127" i="221" s="1"/>
  <c r="E128" i="221" s="1"/>
  <c r="E129" i="221" s="1"/>
  <c r="E130" i="221" s="1"/>
  <c r="E131" i="221" s="1"/>
  <c r="E132" i="221" s="1"/>
  <c r="E133" i="221" s="1"/>
  <c r="E134" i="221" s="1"/>
  <c r="E135" i="221" s="1"/>
  <c r="E136" i="221" s="1"/>
  <c r="E137" i="221" s="1"/>
  <c r="E138" i="221" s="1"/>
  <c r="E139" i="221" s="1"/>
  <c r="E140" i="221" s="1"/>
  <c r="E141" i="221" s="1"/>
  <c r="E142" i="221" s="1"/>
  <c r="E143" i="221" s="1"/>
  <c r="E144" i="221" s="1"/>
  <c r="E145" i="221" s="1"/>
  <c r="E146" i="221" s="1"/>
  <c r="E147" i="221" s="1"/>
  <c r="E148" i="221" s="1"/>
  <c r="E149" i="221" s="1"/>
  <c r="E150" i="221" s="1"/>
  <c r="E151" i="221" s="1"/>
  <c r="E152" i="221" s="1"/>
  <c r="E153" i="221" s="1"/>
  <c r="E154" i="221" s="1"/>
  <c r="E155" i="221" s="1"/>
  <c r="E156" i="221" s="1"/>
  <c r="E157" i="221" s="1"/>
  <c r="E158" i="221" s="1"/>
  <c r="E159" i="221" s="1"/>
  <c r="E160" i="221" s="1"/>
  <c r="E161" i="221" s="1"/>
  <c r="E162" i="221" s="1"/>
  <c r="E163" i="221" s="1"/>
  <c r="E164" i="221" s="1"/>
  <c r="E165" i="221" s="1"/>
  <c r="E166" i="221" s="1"/>
  <c r="E167" i="221" s="1"/>
  <c r="E168" i="221" s="1"/>
  <c r="E169" i="221" s="1"/>
  <c r="E170" i="221" s="1"/>
  <c r="E171" i="221" s="1"/>
  <c r="E172" i="221" s="1"/>
  <c r="E173" i="221" s="1"/>
  <c r="E174" i="221" s="1"/>
  <c r="E175" i="221" s="1"/>
  <c r="E176" i="221" s="1"/>
  <c r="E177" i="221" s="1"/>
  <c r="E178" i="221" s="1"/>
  <c r="E179" i="221" s="1"/>
  <c r="E180" i="221" s="1"/>
  <c r="E181" i="221" s="1"/>
  <c r="E182" i="221" s="1"/>
  <c r="E183" i="221" s="1"/>
  <c r="E184" i="221" s="1"/>
  <c r="E185" i="221" s="1"/>
  <c r="E186" i="221" s="1"/>
  <c r="E187" i="221" s="1"/>
  <c r="E188" i="221" s="1"/>
  <c r="E189" i="221" s="1"/>
  <c r="E190" i="221" s="1"/>
  <c r="E191" i="221" s="1"/>
  <c r="E192" i="221" s="1"/>
  <c r="E193" i="221" s="1"/>
  <c r="E194" i="221" s="1"/>
  <c r="E195" i="221" s="1"/>
  <c r="E196" i="221" s="1"/>
  <c r="E197" i="221" s="1"/>
  <c r="E198" i="221" s="1"/>
  <c r="E199" i="221" s="1"/>
  <c r="E200" i="221" s="1"/>
  <c r="E201" i="221" s="1"/>
  <c r="E202" i="221" s="1"/>
  <c r="E203" i="221" s="1"/>
  <c r="C28" i="1" s="1"/>
  <c r="F114" i="221"/>
  <c r="E7" i="213"/>
  <c r="E8" i="213" s="1"/>
  <c r="E9" i="213" s="1"/>
  <c r="E10" i="213" s="1"/>
  <c r="E11" i="213" s="1"/>
  <c r="E12" i="213" s="1"/>
  <c r="E13" i="213" s="1"/>
  <c r="E14" i="213" s="1"/>
  <c r="E15" i="213" s="1"/>
  <c r="E16" i="213" s="1"/>
  <c r="E17" i="213" s="1"/>
  <c r="E18" i="213" s="1"/>
  <c r="E19" i="213" s="1"/>
  <c r="E20" i="213" s="1"/>
  <c r="E21" i="213" s="1"/>
  <c r="E22" i="213" s="1"/>
  <c r="E23" i="213" s="1"/>
  <c r="E24" i="213" s="1"/>
  <c r="E25" i="213" s="1"/>
  <c r="E26" i="213" s="1"/>
  <c r="E27" i="213" s="1"/>
  <c r="E28" i="213" s="1"/>
  <c r="E29" i="213" s="1"/>
  <c r="E30" i="213" s="1"/>
  <c r="E31" i="213" s="1"/>
  <c r="E32" i="213" s="1"/>
  <c r="E33" i="213" s="1"/>
  <c r="E34" i="213" s="1"/>
  <c r="E35" i="213" s="1"/>
  <c r="E36" i="213" s="1"/>
  <c r="E37" i="213" s="1"/>
  <c r="E38" i="213" s="1"/>
  <c r="E39" i="213" s="1"/>
  <c r="E40" i="213" s="1"/>
  <c r="E41" i="213" s="1"/>
  <c r="E42" i="213" s="1"/>
  <c r="E43" i="213" s="1"/>
  <c r="E44" i="213" s="1"/>
  <c r="E45" i="213" s="1"/>
  <c r="E46" i="213" s="1"/>
  <c r="E47" i="213" s="1"/>
  <c r="E48" i="213" s="1"/>
  <c r="E49" i="213" s="1"/>
  <c r="E50" i="213" s="1"/>
  <c r="E51" i="213" s="1"/>
  <c r="E52" i="213" s="1"/>
  <c r="E53" i="213" s="1"/>
  <c r="E54" i="213" s="1"/>
  <c r="E55" i="213" s="1"/>
  <c r="E56" i="213" s="1"/>
  <c r="E57" i="213" s="1"/>
  <c r="E58" i="213" s="1"/>
  <c r="E59" i="213" s="1"/>
  <c r="E60" i="213" s="1"/>
  <c r="E61" i="213" s="1"/>
  <c r="E62" i="213" s="1"/>
  <c r="E63" i="213" s="1"/>
  <c r="E64" i="213" s="1"/>
  <c r="E65" i="213" s="1"/>
  <c r="E66" i="213" s="1"/>
  <c r="E67" i="213" s="1"/>
  <c r="E68" i="213" s="1"/>
  <c r="E69" i="213" s="1"/>
  <c r="E70" i="213" s="1"/>
  <c r="E71" i="213" s="1"/>
  <c r="E72" i="213" s="1"/>
  <c r="E73" i="213" s="1"/>
  <c r="E74" i="213" s="1"/>
  <c r="E75" i="213" s="1"/>
  <c r="E76" i="213" s="1"/>
  <c r="E77" i="213" s="1"/>
  <c r="E78" i="213" s="1"/>
  <c r="E79" i="213" s="1"/>
  <c r="E80" i="213" s="1"/>
  <c r="E81" i="213" s="1"/>
  <c r="E82" i="213" s="1"/>
  <c r="E83" i="213" s="1"/>
  <c r="E84" i="213" s="1"/>
  <c r="E85" i="213" s="1"/>
  <c r="E86" i="213" s="1"/>
  <c r="E87" i="213" s="1"/>
  <c r="E88" i="213" s="1"/>
  <c r="E89" i="213" s="1"/>
  <c r="E90" i="213" s="1"/>
  <c r="E91" i="213" s="1"/>
  <c r="E92" i="213" s="1"/>
  <c r="E93" i="213" s="1"/>
  <c r="E94" i="213" s="1"/>
  <c r="E95" i="213" s="1"/>
  <c r="E96" i="213" s="1"/>
  <c r="E97" i="213" s="1"/>
  <c r="E98" i="213" s="1"/>
  <c r="E99" i="213" s="1"/>
  <c r="E100" i="213" s="1"/>
  <c r="C21" i="1" s="1"/>
  <c r="E5" i="212"/>
  <c r="E6" i="212" s="1"/>
  <c r="E7" i="212" s="1"/>
  <c r="E8" i="212" s="1"/>
  <c r="E9" i="212" s="1"/>
  <c r="E10" i="212" s="1"/>
  <c r="E11" i="212" s="1"/>
  <c r="E12" i="212" s="1"/>
  <c r="E13" i="212" s="1"/>
  <c r="E14" i="212" s="1"/>
  <c r="E15" i="212" s="1"/>
  <c r="E16" i="212" s="1"/>
  <c r="E17" i="212" s="1"/>
  <c r="E18" i="212" s="1"/>
  <c r="E19" i="212" s="1"/>
  <c r="E20" i="212" s="1"/>
  <c r="E21" i="212" s="1"/>
  <c r="E22" i="212" s="1"/>
  <c r="E23" i="212" s="1"/>
  <c r="E24" i="212" s="1"/>
  <c r="E25" i="212" s="1"/>
  <c r="E26" i="212" s="1"/>
  <c r="E27" i="212" s="1"/>
  <c r="E28" i="212" s="1"/>
  <c r="E29" i="212" s="1"/>
  <c r="E30" i="212" s="1"/>
  <c r="E31" i="212" s="1"/>
  <c r="E32" i="212" s="1"/>
  <c r="E33" i="212" s="1"/>
  <c r="E34" i="212" s="1"/>
  <c r="E35" i="212" s="1"/>
  <c r="E36" i="212" s="1"/>
  <c r="E37" i="212" s="1"/>
  <c r="E38" i="212" s="1"/>
  <c r="E39" i="212" s="1"/>
  <c r="E40" i="212" s="1"/>
  <c r="E41" i="212" s="1"/>
  <c r="E42" i="212" s="1"/>
  <c r="E43" i="212" s="1"/>
  <c r="E44" i="212" s="1"/>
  <c r="E45" i="212" s="1"/>
  <c r="E46" i="212" s="1"/>
  <c r="E47" i="212" s="1"/>
  <c r="E48" i="212" s="1"/>
  <c r="E49" i="212" s="1"/>
  <c r="E50" i="212" s="1"/>
  <c r="E51" i="212" s="1"/>
  <c r="E52" i="212" s="1"/>
  <c r="E53" i="212" s="1"/>
  <c r="E54" i="212" s="1"/>
  <c r="E55" i="212" s="1"/>
  <c r="E56" i="212" s="1"/>
  <c r="E57" i="212" s="1"/>
  <c r="E58" i="212" s="1"/>
  <c r="E59" i="212" s="1"/>
  <c r="E60" i="212" s="1"/>
  <c r="E61" i="212" s="1"/>
  <c r="E62" i="212" s="1"/>
  <c r="E63" i="212" s="1"/>
  <c r="E64" i="212" s="1"/>
  <c r="E65" i="212" s="1"/>
  <c r="E66" i="212" s="1"/>
  <c r="E67" i="212" s="1"/>
  <c r="E68" i="212" s="1"/>
  <c r="E69" i="212" s="1"/>
  <c r="E70" i="212" s="1"/>
  <c r="E71" i="212" s="1"/>
  <c r="E72" i="212" s="1"/>
  <c r="E73" i="212" s="1"/>
  <c r="E74" i="212" s="1"/>
  <c r="E75" i="212" s="1"/>
  <c r="E76" i="212" s="1"/>
  <c r="E77" i="212" s="1"/>
  <c r="E78" i="212" s="1"/>
  <c r="E79" i="212" s="1"/>
  <c r="E80" i="212" s="1"/>
  <c r="E81" i="212" s="1"/>
  <c r="E82" i="212" s="1"/>
  <c r="E83" i="212" s="1"/>
  <c r="E84" i="212" s="1"/>
  <c r="E85" i="212" s="1"/>
  <c r="E86" i="212" s="1"/>
  <c r="E87" i="212" s="1"/>
  <c r="E88" i="212" s="1"/>
  <c r="E89" i="212" s="1"/>
  <c r="E90" i="212" s="1"/>
  <c r="E91" i="212" s="1"/>
  <c r="E92" i="212" s="1"/>
  <c r="E93" i="212" s="1"/>
  <c r="E94" i="212" s="1"/>
  <c r="E95" i="212" s="1"/>
  <c r="E96" i="212" s="1"/>
  <c r="E97" i="212" s="1"/>
  <c r="E98" i="212" s="1"/>
  <c r="E99" i="212" s="1"/>
  <c r="E100" i="212" s="1"/>
  <c r="E23" i="1" s="1"/>
  <c r="E5" i="211"/>
  <c r="E6" i="211" s="1"/>
  <c r="E7" i="211" s="1"/>
  <c r="E8" i="211" s="1"/>
  <c r="E9" i="211" s="1"/>
  <c r="E10" i="211" s="1"/>
  <c r="E11" i="211" s="1"/>
  <c r="E12" i="211" s="1"/>
  <c r="E13" i="211" s="1"/>
  <c r="E14" i="211" s="1"/>
  <c r="E15" i="211" s="1"/>
  <c r="E16" i="211" s="1"/>
  <c r="E17" i="211" s="1"/>
  <c r="E18" i="211" s="1"/>
  <c r="E19" i="211" s="1"/>
  <c r="E20" i="211" s="1"/>
  <c r="E21" i="211" s="1"/>
  <c r="E22" i="211" s="1"/>
  <c r="E23" i="211" s="1"/>
  <c r="E24" i="211" s="1"/>
  <c r="E25" i="211" s="1"/>
  <c r="E26" i="211" s="1"/>
  <c r="E27" i="211" s="1"/>
  <c r="E28" i="211" s="1"/>
  <c r="E29" i="211" s="1"/>
  <c r="E30" i="211" s="1"/>
  <c r="E31" i="211" s="1"/>
  <c r="E32" i="211" s="1"/>
  <c r="E33" i="211" s="1"/>
  <c r="E34" i="211" s="1"/>
  <c r="E35" i="211" s="1"/>
  <c r="E36" i="211" s="1"/>
  <c r="E37" i="211" s="1"/>
  <c r="E38" i="211" s="1"/>
  <c r="E39" i="211" s="1"/>
  <c r="E40" i="211" s="1"/>
  <c r="E41" i="211" s="1"/>
  <c r="E42" i="211" s="1"/>
  <c r="E43" i="211" s="1"/>
  <c r="E44" i="211" s="1"/>
  <c r="E45" i="211" s="1"/>
  <c r="E46" i="211" s="1"/>
  <c r="E47" i="211" s="1"/>
  <c r="E48" i="211" s="1"/>
  <c r="E49" i="211" s="1"/>
  <c r="E50" i="211" s="1"/>
  <c r="E51" i="211" s="1"/>
  <c r="E52" i="211" s="1"/>
  <c r="E53" i="211" s="1"/>
  <c r="E54" i="211" s="1"/>
  <c r="E55" i="211" s="1"/>
  <c r="E56" i="211" s="1"/>
  <c r="E57" i="211" s="1"/>
  <c r="E58" i="211" s="1"/>
  <c r="E59" i="211" s="1"/>
  <c r="E60" i="211" s="1"/>
  <c r="E61" i="211" s="1"/>
  <c r="E62" i="211" s="1"/>
  <c r="E63" i="211" s="1"/>
  <c r="E64" i="211" s="1"/>
  <c r="E65" i="211" s="1"/>
  <c r="E66" i="211" s="1"/>
  <c r="E67" i="211" s="1"/>
  <c r="E68" i="211" s="1"/>
  <c r="E69" i="211" s="1"/>
  <c r="E70" i="211" s="1"/>
  <c r="E71" i="211" s="1"/>
  <c r="E72" i="211" s="1"/>
  <c r="E73" i="211" s="1"/>
  <c r="E74" i="211" s="1"/>
  <c r="E75" i="211" s="1"/>
  <c r="E76" i="211" s="1"/>
  <c r="E77" i="211" s="1"/>
  <c r="E78" i="211" s="1"/>
  <c r="E79" i="211" s="1"/>
  <c r="E80" i="211" s="1"/>
  <c r="E81" i="211" s="1"/>
  <c r="E82" i="211" s="1"/>
  <c r="E83" i="211" s="1"/>
  <c r="E84" i="211" s="1"/>
  <c r="E85" i="211" s="1"/>
  <c r="E86" i="211" s="1"/>
  <c r="E87" i="211" s="1"/>
  <c r="E88" i="211" s="1"/>
  <c r="E89" i="211" s="1"/>
  <c r="E90" i="211" s="1"/>
  <c r="E91" i="211" s="1"/>
  <c r="E92" i="211" s="1"/>
  <c r="E93" i="211" s="1"/>
  <c r="E94" i="211" s="1"/>
  <c r="E95" i="211" s="1"/>
  <c r="E96" i="211" s="1"/>
  <c r="E97" i="211" s="1"/>
  <c r="E98" i="211" s="1"/>
  <c r="E99" i="211" s="1"/>
  <c r="E100" i="211" s="1"/>
  <c r="D23" i="1" s="1"/>
  <c r="E4" i="210"/>
  <c r="E5" i="210" s="1"/>
  <c r="E6" i="210" s="1"/>
  <c r="E7" i="210" s="1"/>
  <c r="E8" i="210" s="1"/>
  <c r="E9" i="210" s="1"/>
  <c r="E10" i="210" s="1"/>
  <c r="E11" i="210" s="1"/>
  <c r="E12" i="210" s="1"/>
  <c r="E13" i="210" s="1"/>
  <c r="E14" i="210" s="1"/>
  <c r="E15" i="210" s="1"/>
  <c r="E16" i="210" s="1"/>
  <c r="E17" i="210" s="1"/>
  <c r="E18" i="210" s="1"/>
  <c r="E19" i="210" s="1"/>
  <c r="E20" i="210" s="1"/>
  <c r="E21" i="210" s="1"/>
  <c r="E22" i="210" s="1"/>
  <c r="E23" i="210" s="1"/>
  <c r="E24" i="210" s="1"/>
  <c r="E25" i="210" s="1"/>
  <c r="E26" i="210" s="1"/>
  <c r="E27" i="210" s="1"/>
  <c r="E28" i="210" s="1"/>
  <c r="E29" i="210" s="1"/>
  <c r="E30" i="210" s="1"/>
  <c r="E31" i="210" s="1"/>
  <c r="E32" i="210" s="1"/>
  <c r="E33" i="210" s="1"/>
  <c r="E34" i="210" s="1"/>
  <c r="E35" i="210" s="1"/>
  <c r="E36" i="210" s="1"/>
  <c r="E37" i="210" s="1"/>
  <c r="E38" i="210" s="1"/>
  <c r="E39" i="210" s="1"/>
  <c r="E40" i="210" s="1"/>
  <c r="E41" i="210" s="1"/>
  <c r="E42" i="210" s="1"/>
  <c r="E43" i="210" s="1"/>
  <c r="E44" i="210" s="1"/>
  <c r="E45" i="210" s="1"/>
  <c r="E46" i="210" s="1"/>
  <c r="E47" i="210" s="1"/>
  <c r="E48" i="210" s="1"/>
  <c r="E49" i="210" s="1"/>
  <c r="E50" i="210" s="1"/>
  <c r="E51" i="210" s="1"/>
  <c r="E52" i="210" s="1"/>
  <c r="E53" i="210" s="1"/>
  <c r="E54" i="210" s="1"/>
  <c r="E55" i="210" s="1"/>
  <c r="E56" i="210" s="1"/>
  <c r="E57" i="210" s="1"/>
  <c r="E58" i="210" s="1"/>
  <c r="E59" i="210" s="1"/>
  <c r="E60" i="210" s="1"/>
  <c r="E61" i="210" s="1"/>
  <c r="E62" i="210" s="1"/>
  <c r="E63" i="210" s="1"/>
  <c r="E64" i="210" s="1"/>
  <c r="E65" i="210" s="1"/>
  <c r="E66" i="210" s="1"/>
  <c r="E67" i="210" s="1"/>
  <c r="E68" i="210" s="1"/>
  <c r="E69" i="210" s="1"/>
  <c r="E70" i="210" s="1"/>
  <c r="E71" i="210" s="1"/>
  <c r="E72" i="210" s="1"/>
  <c r="E73" i="210" s="1"/>
  <c r="E74" i="210" s="1"/>
  <c r="E75" i="210" s="1"/>
  <c r="E76" i="210" s="1"/>
  <c r="E77" i="210" s="1"/>
  <c r="E78" i="210" s="1"/>
  <c r="E79" i="210" s="1"/>
  <c r="E80" i="210" s="1"/>
  <c r="E81" i="210" s="1"/>
  <c r="E82" i="210" s="1"/>
  <c r="E83" i="210" s="1"/>
  <c r="E84" i="210" s="1"/>
  <c r="E85" i="210" s="1"/>
  <c r="E86" i="210" s="1"/>
  <c r="E87" i="210" s="1"/>
  <c r="E88" i="210" s="1"/>
  <c r="E89" i="210" s="1"/>
  <c r="E90" i="210" s="1"/>
  <c r="E91" i="210" s="1"/>
  <c r="E92" i="210" s="1"/>
  <c r="E93" i="210" s="1"/>
  <c r="E94" i="210" s="1"/>
  <c r="E95" i="210" s="1"/>
  <c r="E96" i="210" s="1"/>
  <c r="E97" i="210" s="1"/>
  <c r="E98" i="210" s="1"/>
  <c r="E99" i="210" s="1"/>
  <c r="E100" i="210" s="1"/>
  <c r="D37" i="1" s="1"/>
  <c r="E4" i="209"/>
  <c r="E5" i="209" s="1"/>
  <c r="E6" i="209" s="1"/>
  <c r="E7" i="209" s="1"/>
  <c r="E8" i="209" s="1"/>
  <c r="E9" i="209" s="1"/>
  <c r="E10" i="209" s="1"/>
  <c r="E11" i="209" s="1"/>
  <c r="E12" i="209" s="1"/>
  <c r="E13" i="209" s="1"/>
  <c r="E14" i="209" s="1"/>
  <c r="E15" i="209" s="1"/>
  <c r="E16" i="209" s="1"/>
  <c r="E17" i="209" s="1"/>
  <c r="E18" i="209" s="1"/>
  <c r="E19" i="209" s="1"/>
  <c r="E20" i="209" s="1"/>
  <c r="E21" i="209" s="1"/>
  <c r="E22" i="209" s="1"/>
  <c r="E23" i="209" s="1"/>
  <c r="E24" i="209" s="1"/>
  <c r="E25" i="209" s="1"/>
  <c r="E26" i="209" s="1"/>
  <c r="E27" i="209" s="1"/>
  <c r="E28" i="209" s="1"/>
  <c r="E29" i="209" s="1"/>
  <c r="E30" i="209" s="1"/>
  <c r="E31" i="209" s="1"/>
  <c r="E32" i="209" s="1"/>
  <c r="E33" i="209" s="1"/>
  <c r="E34" i="209" s="1"/>
  <c r="E35" i="209" s="1"/>
  <c r="E36" i="209" s="1"/>
  <c r="E37" i="209" s="1"/>
  <c r="E38" i="209" s="1"/>
  <c r="E39" i="209" s="1"/>
  <c r="E40" i="209" s="1"/>
  <c r="E41" i="209" s="1"/>
  <c r="E42" i="209" s="1"/>
  <c r="E43" i="209" s="1"/>
  <c r="E44" i="209" s="1"/>
  <c r="E45" i="209" s="1"/>
  <c r="E46" i="209" s="1"/>
  <c r="E47" i="209" s="1"/>
  <c r="E48" i="209" s="1"/>
  <c r="E49" i="209" s="1"/>
  <c r="E50" i="209" s="1"/>
  <c r="E51" i="209" s="1"/>
  <c r="E52" i="209" s="1"/>
  <c r="E53" i="209" s="1"/>
  <c r="E54" i="209" s="1"/>
  <c r="E55" i="209" s="1"/>
  <c r="E56" i="209" s="1"/>
  <c r="E57" i="209" s="1"/>
  <c r="E58" i="209" s="1"/>
  <c r="E59" i="209" s="1"/>
  <c r="E60" i="209" s="1"/>
  <c r="E61" i="209" s="1"/>
  <c r="E62" i="209" s="1"/>
  <c r="E63" i="209" s="1"/>
  <c r="E64" i="209" s="1"/>
  <c r="E65" i="209" s="1"/>
  <c r="E66" i="209" s="1"/>
  <c r="E67" i="209" s="1"/>
  <c r="E68" i="209" s="1"/>
  <c r="E69" i="209" s="1"/>
  <c r="E70" i="209" s="1"/>
  <c r="E71" i="209" s="1"/>
  <c r="E72" i="209" s="1"/>
  <c r="E73" i="209" s="1"/>
  <c r="E74" i="209" s="1"/>
  <c r="E75" i="209" s="1"/>
  <c r="E76" i="209" s="1"/>
  <c r="E77" i="209" s="1"/>
  <c r="E78" i="209" s="1"/>
  <c r="E79" i="209" s="1"/>
  <c r="E80" i="209" s="1"/>
  <c r="E81" i="209" s="1"/>
  <c r="E82" i="209" s="1"/>
  <c r="E83" i="209" s="1"/>
  <c r="E84" i="209" s="1"/>
  <c r="E85" i="209" s="1"/>
  <c r="E86" i="209" s="1"/>
  <c r="E87" i="209" s="1"/>
  <c r="E88" i="209" s="1"/>
  <c r="E89" i="209" s="1"/>
  <c r="E90" i="209" s="1"/>
  <c r="E91" i="209" s="1"/>
  <c r="E92" i="209" s="1"/>
  <c r="E93" i="209" s="1"/>
  <c r="E94" i="209" s="1"/>
  <c r="E95" i="209" s="1"/>
  <c r="E96" i="209" s="1"/>
  <c r="E97" i="209" s="1"/>
  <c r="E98" i="209" s="1"/>
  <c r="E99" i="209" s="1"/>
  <c r="E100" i="209" s="1"/>
  <c r="C37" i="1" s="1"/>
  <c r="E101" i="213" l="1"/>
  <c r="E102" i="213" s="1"/>
  <c r="E103" i="213" s="1"/>
  <c r="E104" i="213" s="1"/>
  <c r="E105" i="213" s="1"/>
  <c r="E106" i="213" s="1"/>
  <c r="E107" i="213" s="1"/>
  <c r="E108" i="213" s="1"/>
  <c r="E109" i="213" s="1"/>
  <c r="E110" i="213" s="1"/>
  <c r="E111" i="213" s="1"/>
  <c r="E112" i="213" s="1"/>
  <c r="E101" i="209"/>
  <c r="E102" i="209" s="1"/>
  <c r="E103" i="209" s="1"/>
  <c r="E104" i="209" s="1"/>
  <c r="E105" i="209" s="1"/>
  <c r="E106" i="209" s="1"/>
  <c r="E107" i="209" s="1"/>
  <c r="E108" i="209" s="1"/>
  <c r="E109" i="209" s="1"/>
  <c r="E110" i="209" s="1"/>
  <c r="E111" i="209" s="1"/>
  <c r="E112" i="209" s="1"/>
  <c r="E101" i="210"/>
  <c r="E102" i="210" s="1"/>
  <c r="E103" i="210" s="1"/>
  <c r="E104" i="210" s="1"/>
  <c r="E105" i="210" s="1"/>
  <c r="E106" i="210" s="1"/>
  <c r="E107" i="210" s="1"/>
  <c r="E108" i="210" s="1"/>
  <c r="E109" i="210" s="1"/>
  <c r="E110" i="210" s="1"/>
  <c r="E111" i="210" s="1"/>
  <c r="E112" i="210" s="1"/>
  <c r="E101" i="211"/>
  <c r="E102" i="211" s="1"/>
  <c r="E103" i="211" s="1"/>
  <c r="E104" i="211" s="1"/>
  <c r="E105" i="211" s="1"/>
  <c r="E106" i="211" s="1"/>
  <c r="E107" i="211" s="1"/>
  <c r="E108" i="211" s="1"/>
  <c r="E109" i="211" s="1"/>
  <c r="E110" i="211" s="1"/>
  <c r="E111" i="211" s="1"/>
  <c r="E112" i="211" s="1"/>
  <c r="E101" i="212"/>
  <c r="E102" i="212" s="1"/>
  <c r="E103" i="212" s="1"/>
  <c r="E104" i="212" s="1"/>
  <c r="E105" i="212" s="1"/>
  <c r="E106" i="212" s="1"/>
  <c r="E107" i="212" s="1"/>
  <c r="E108" i="212" s="1"/>
  <c r="E109" i="212" s="1"/>
  <c r="E110" i="212" s="1"/>
  <c r="E111" i="212" s="1"/>
  <c r="E112" i="212" s="1"/>
  <c r="E5" i="208"/>
  <c r="E6" i="208" s="1"/>
  <c r="E7" i="208" s="1"/>
  <c r="E8" i="208" s="1"/>
  <c r="E9" i="208" s="1"/>
  <c r="E10" i="208" s="1"/>
  <c r="E11" i="208" s="1"/>
  <c r="E12" i="208" s="1"/>
  <c r="E13" i="208" s="1"/>
  <c r="E14" i="208" s="1"/>
  <c r="E15" i="208" s="1"/>
  <c r="E16" i="208" s="1"/>
  <c r="E17" i="208" s="1"/>
  <c r="E18" i="208" s="1"/>
  <c r="E19" i="208" s="1"/>
  <c r="E20" i="208" s="1"/>
  <c r="E21" i="208" s="1"/>
  <c r="E22" i="208" s="1"/>
  <c r="E23" i="208" s="1"/>
  <c r="E24" i="208" s="1"/>
  <c r="E25" i="208" s="1"/>
  <c r="E5" i="207"/>
  <c r="E6" i="207" s="1"/>
  <c r="E7" i="207" s="1"/>
  <c r="E8" i="207" s="1"/>
  <c r="E9" i="207" s="1"/>
  <c r="E10" i="207" s="1"/>
  <c r="E11" i="207" s="1"/>
  <c r="E12" i="207" s="1"/>
  <c r="E13" i="207" s="1"/>
  <c r="E14" i="207" s="1"/>
  <c r="E15" i="207" s="1"/>
  <c r="E16" i="207" s="1"/>
  <c r="E17" i="207" s="1"/>
  <c r="E18" i="207" s="1"/>
  <c r="E19" i="207" s="1"/>
  <c r="E20" i="207" s="1"/>
  <c r="E21" i="207" s="1"/>
  <c r="E22" i="207" s="1"/>
  <c r="E23" i="207" s="1"/>
  <c r="E24" i="207" s="1"/>
  <c r="E25" i="207" s="1"/>
  <c r="E26" i="207" s="1"/>
  <c r="E27" i="207" s="1"/>
  <c r="E28" i="207" s="1"/>
  <c r="E29" i="207" s="1"/>
  <c r="E30" i="207" s="1"/>
  <c r="E31" i="207" s="1"/>
  <c r="E32" i="207" s="1"/>
  <c r="E33" i="207" s="1"/>
  <c r="E34" i="207" s="1"/>
  <c r="E35" i="207" s="1"/>
  <c r="E36" i="207" s="1"/>
  <c r="E37" i="207" s="1"/>
  <c r="E38" i="207" s="1"/>
  <c r="E39" i="207" s="1"/>
  <c r="E40" i="207" s="1"/>
  <c r="E41" i="207" s="1"/>
  <c r="E42" i="207" s="1"/>
  <c r="E43" i="207" s="1"/>
  <c r="E44" i="207" s="1"/>
  <c r="E45" i="207" s="1"/>
  <c r="E46" i="207" s="1"/>
  <c r="E47" i="207" s="1"/>
  <c r="E48" i="207" s="1"/>
  <c r="E49" i="207" s="1"/>
  <c r="E50" i="207" s="1"/>
  <c r="E51" i="207" s="1"/>
  <c r="E52" i="207" s="1"/>
  <c r="E53" i="207" s="1"/>
  <c r="E54" i="207" s="1"/>
  <c r="E55" i="207" s="1"/>
  <c r="E56" i="207" s="1"/>
  <c r="E57" i="207" s="1"/>
  <c r="E58" i="207" s="1"/>
  <c r="E59" i="207" s="1"/>
  <c r="E60" i="207" s="1"/>
  <c r="E61" i="207" s="1"/>
  <c r="E62" i="207" s="1"/>
  <c r="E63" i="207" s="1"/>
  <c r="E64" i="207" s="1"/>
  <c r="E65" i="207" s="1"/>
  <c r="E66" i="207" s="1"/>
  <c r="E67" i="207" s="1"/>
  <c r="E68" i="207" s="1"/>
  <c r="E69" i="207" s="1"/>
  <c r="E70" i="207" s="1"/>
  <c r="E71" i="207" s="1"/>
  <c r="E72" i="207" s="1"/>
  <c r="E73" i="207" s="1"/>
  <c r="E74" i="207" s="1"/>
  <c r="E75" i="207" s="1"/>
  <c r="E76" i="207" s="1"/>
  <c r="E77" i="207" s="1"/>
  <c r="E78" i="207" s="1"/>
  <c r="E79" i="207" s="1"/>
  <c r="E80" i="207" s="1"/>
  <c r="E81" i="207" s="1"/>
  <c r="E82" i="207" s="1"/>
  <c r="E83" i="207" s="1"/>
  <c r="E84" i="207" s="1"/>
  <c r="E85" i="207" s="1"/>
  <c r="E86" i="207" s="1"/>
  <c r="E87" i="207" s="1"/>
  <c r="E88" i="207" s="1"/>
  <c r="E89" i="207" s="1"/>
  <c r="E90" i="207" s="1"/>
  <c r="E91" i="207" s="1"/>
  <c r="E92" i="207" s="1"/>
  <c r="E93" i="207" s="1"/>
  <c r="E94" i="207" s="1"/>
  <c r="E95" i="207" s="1"/>
  <c r="E96" i="207" s="1"/>
  <c r="E97" i="207" s="1"/>
  <c r="E98" i="207" s="1"/>
  <c r="E99" i="207" s="1"/>
  <c r="E100" i="207" s="1"/>
  <c r="C23" i="1" s="1"/>
  <c r="E26" i="208" l="1"/>
  <c r="E27" i="208" s="1"/>
  <c r="E28" i="208" s="1"/>
  <c r="E29" i="208" s="1"/>
  <c r="E30" i="208" s="1"/>
  <c r="E31" i="208" s="1"/>
  <c r="E32" i="208" s="1"/>
  <c r="E33" i="208" s="1"/>
  <c r="E34" i="208" s="1"/>
  <c r="E35" i="208" s="1"/>
  <c r="E36" i="208" s="1"/>
  <c r="E37" i="208" s="1"/>
  <c r="E38" i="208" s="1"/>
  <c r="E39" i="208" s="1"/>
  <c r="E40" i="208" s="1"/>
  <c r="E41" i="208" s="1"/>
  <c r="E42" i="208" s="1"/>
  <c r="E43" i="208" s="1"/>
  <c r="E44" i="208" s="1"/>
  <c r="E45" i="208" s="1"/>
  <c r="E46" i="208" s="1"/>
  <c r="E47" i="208" s="1"/>
  <c r="E48" i="208" s="1"/>
  <c r="E49" i="208" s="1"/>
  <c r="E50" i="208" s="1"/>
  <c r="E51" i="208" s="1"/>
  <c r="E52" i="208" s="1"/>
  <c r="E53" i="208" s="1"/>
  <c r="E54" i="208" s="1"/>
  <c r="E55" i="208" s="1"/>
  <c r="E56" i="208" s="1"/>
  <c r="E57" i="208" s="1"/>
  <c r="E58" i="208" s="1"/>
  <c r="E59" i="208" s="1"/>
  <c r="E60" i="208" s="1"/>
  <c r="E61" i="208" s="1"/>
  <c r="E62" i="208" s="1"/>
  <c r="E63" i="208" s="1"/>
  <c r="E64" i="208" s="1"/>
  <c r="E65" i="208" s="1"/>
  <c r="E66" i="208" s="1"/>
  <c r="E67" i="208" s="1"/>
  <c r="E68" i="208" s="1"/>
  <c r="E69" i="208" s="1"/>
  <c r="E70" i="208" s="1"/>
  <c r="E71" i="208" s="1"/>
  <c r="E72" i="208" s="1"/>
  <c r="E73" i="208" s="1"/>
  <c r="E74" i="208" s="1"/>
  <c r="E75" i="208" s="1"/>
  <c r="E76" i="208" s="1"/>
  <c r="E77" i="208" s="1"/>
  <c r="E78" i="208" s="1"/>
  <c r="E79" i="208" s="1"/>
  <c r="E80" i="208" s="1"/>
  <c r="E81" i="208" s="1"/>
  <c r="E82" i="208" s="1"/>
  <c r="E83" i="208" s="1"/>
  <c r="E84" i="208" s="1"/>
  <c r="E85" i="208" s="1"/>
  <c r="E86" i="208" s="1"/>
  <c r="E87" i="208" s="1"/>
  <c r="E88" i="208" s="1"/>
  <c r="E89" i="208" s="1"/>
  <c r="E90" i="208" s="1"/>
  <c r="E91" i="208" s="1"/>
  <c r="E92" i="208" s="1"/>
  <c r="E93" i="208" s="1"/>
  <c r="E94" i="208" s="1"/>
  <c r="E95" i="208" s="1"/>
  <c r="E96" i="208" s="1"/>
  <c r="E97" i="208" s="1"/>
  <c r="E98" i="208" s="1"/>
  <c r="E99" i="208" s="1"/>
  <c r="E100" i="208" s="1"/>
  <c r="E101" i="207"/>
  <c r="E102" i="207" s="1"/>
  <c r="E103" i="207" s="1"/>
  <c r="E104" i="207" s="1"/>
  <c r="E105" i="207" s="1"/>
  <c r="E106" i="207" s="1"/>
  <c r="E107" i="207" s="1"/>
  <c r="E108" i="207" s="1"/>
  <c r="E109" i="207" s="1"/>
  <c r="E110" i="207" s="1"/>
  <c r="E111" i="207" s="1"/>
  <c r="E112" i="207" s="1"/>
  <c r="J88" i="203"/>
  <c r="E101" i="208" l="1"/>
  <c r="E102" i="208" s="1"/>
  <c r="E103" i="208" s="1"/>
  <c r="E104" i="208" s="1"/>
  <c r="E105" i="208" s="1"/>
  <c r="E106" i="208" s="1"/>
  <c r="E107" i="208" s="1"/>
  <c r="E108" i="208" s="1"/>
  <c r="E109" i="208" s="1"/>
  <c r="E110" i="208" s="1"/>
  <c r="E111" i="208" s="1"/>
  <c r="E112" i="208" s="1"/>
  <c r="E113" i="208" s="1"/>
  <c r="E114" i="208" s="1"/>
  <c r="E115" i="208" s="1"/>
  <c r="E5" i="206"/>
  <c r="E6" i="206" s="1"/>
  <c r="E7" i="206" s="1"/>
  <c r="E8" i="206" s="1"/>
  <c r="E9" i="206" s="1"/>
  <c r="E10" i="206" s="1"/>
  <c r="E11" i="206" s="1"/>
  <c r="E12" i="206" s="1"/>
  <c r="E13" i="206" s="1"/>
  <c r="E14" i="206" s="1"/>
  <c r="E15" i="206" s="1"/>
  <c r="E16" i="206" s="1"/>
  <c r="E17" i="206" s="1"/>
  <c r="E18" i="206" s="1"/>
  <c r="E19" i="206" s="1"/>
  <c r="E20" i="206" s="1"/>
  <c r="E21" i="206" s="1"/>
  <c r="E22" i="206" s="1"/>
  <c r="H51" i="182"/>
  <c r="E23" i="206" l="1"/>
  <c r="E24" i="206" s="1"/>
  <c r="E25" i="206" s="1"/>
  <c r="E26" i="206" s="1"/>
  <c r="E27" i="206" s="1"/>
  <c r="E28" i="206" s="1"/>
  <c r="E29" i="206" s="1"/>
  <c r="E30" i="206" s="1"/>
  <c r="E31" i="206" s="1"/>
  <c r="E32" i="206" s="1"/>
  <c r="E33" i="206" s="1"/>
  <c r="E34" i="206" s="1"/>
  <c r="E35" i="206" s="1"/>
  <c r="E36" i="206" s="1"/>
  <c r="E37" i="206" s="1"/>
  <c r="E38" i="206" s="1"/>
  <c r="E39" i="206" s="1"/>
  <c r="E40" i="206" s="1"/>
  <c r="E41" i="206" s="1"/>
  <c r="E42" i="206" s="1"/>
  <c r="E43" i="206" s="1"/>
  <c r="E44" i="206" s="1"/>
  <c r="E45" i="206" s="1"/>
  <c r="E46" i="206" s="1"/>
  <c r="E47" i="206" s="1"/>
  <c r="E48" i="206" s="1"/>
  <c r="E49" i="206" s="1"/>
  <c r="E50" i="206" s="1"/>
  <c r="E51" i="206" s="1"/>
  <c r="E52" i="206" s="1"/>
  <c r="E53" i="206" s="1"/>
  <c r="E54" i="206" s="1"/>
  <c r="E55" i="206" s="1"/>
  <c r="E56" i="206" s="1"/>
  <c r="E57" i="206" s="1"/>
  <c r="E58" i="206" s="1"/>
  <c r="E59" i="206" s="1"/>
  <c r="E60" i="206" s="1"/>
  <c r="E61" i="206" s="1"/>
  <c r="E62" i="206" s="1"/>
  <c r="E63" i="206" s="1"/>
  <c r="E64" i="206" s="1"/>
  <c r="E65" i="206" s="1"/>
  <c r="E66" i="206" s="1"/>
  <c r="E67" i="206" s="1"/>
  <c r="E68" i="206" s="1"/>
  <c r="E69" i="206" s="1"/>
  <c r="E70" i="206" s="1"/>
  <c r="E71" i="206" s="1"/>
  <c r="E72" i="206" s="1"/>
  <c r="E73" i="206" s="1"/>
  <c r="E74" i="206" s="1"/>
  <c r="E75" i="206" s="1"/>
  <c r="E76" i="206" s="1"/>
  <c r="E77" i="206" s="1"/>
  <c r="E78" i="206" s="1"/>
  <c r="E79" i="206" s="1"/>
  <c r="E80" i="206" s="1"/>
  <c r="E81" i="206" s="1"/>
  <c r="E82" i="206" s="1"/>
  <c r="E83" i="206" s="1"/>
  <c r="E84" i="206" s="1"/>
  <c r="E85" i="206" s="1"/>
  <c r="E86" i="206" s="1"/>
  <c r="E87" i="206" s="1"/>
  <c r="E88" i="206" s="1"/>
  <c r="E89" i="206" s="1"/>
  <c r="E90" i="206" s="1"/>
  <c r="E91" i="206" s="1"/>
  <c r="E92" i="206" s="1"/>
  <c r="E93" i="206" s="1"/>
  <c r="E94" i="206" s="1"/>
  <c r="E95" i="206" s="1"/>
  <c r="E96" i="206" s="1"/>
  <c r="E97" i="206" s="1"/>
  <c r="E98" i="206" s="1"/>
  <c r="E99" i="206" s="1"/>
  <c r="E100" i="206" s="1"/>
  <c r="C108" i="1" s="1"/>
  <c r="F22" i="206"/>
  <c r="E116" i="208"/>
  <c r="E117" i="208" s="1"/>
  <c r="E118" i="208" s="1"/>
  <c r="E119" i="208" s="1"/>
  <c r="E120" i="208" s="1"/>
  <c r="E121" i="208" s="1"/>
  <c r="E122" i="208" s="1"/>
  <c r="E123" i="208" s="1"/>
  <c r="E124" i="208" s="1"/>
  <c r="E125" i="208" s="1"/>
  <c r="I9" i="202"/>
  <c r="E101" i="206" l="1"/>
  <c r="E102" i="206" s="1"/>
  <c r="E103" i="206" s="1"/>
  <c r="E104" i="206" s="1"/>
  <c r="E105" i="206" s="1"/>
  <c r="E106" i="206" s="1"/>
  <c r="E107" i="206" s="1"/>
  <c r="E108" i="206" s="1"/>
  <c r="E109" i="206" s="1"/>
  <c r="E110" i="206" s="1"/>
  <c r="E111" i="206" s="1"/>
  <c r="E112" i="206" s="1"/>
  <c r="E126" i="208"/>
  <c r="E127" i="208" s="1"/>
  <c r="E128" i="208" s="1"/>
  <c r="E129" i="208" s="1"/>
  <c r="E130" i="208" s="1"/>
  <c r="E5" i="205"/>
  <c r="E6" i="205" s="1"/>
  <c r="E7" i="205" s="1"/>
  <c r="E8" i="205" s="1"/>
  <c r="E9" i="205" s="1"/>
  <c r="E10" i="205" s="1"/>
  <c r="E11" i="205" s="1"/>
  <c r="E12" i="205" s="1"/>
  <c r="E13" i="205" s="1"/>
  <c r="E14" i="205" s="1"/>
  <c r="E15" i="205" s="1"/>
  <c r="E16" i="205" s="1"/>
  <c r="E17" i="205" s="1"/>
  <c r="E18" i="205" s="1"/>
  <c r="E19" i="205" s="1"/>
  <c r="E20" i="205" s="1"/>
  <c r="E21" i="205" s="1"/>
  <c r="E22" i="205" s="1"/>
  <c r="E23" i="205" s="1"/>
  <c r="E24" i="205" s="1"/>
  <c r="E25" i="205" s="1"/>
  <c r="E26" i="205" s="1"/>
  <c r="E27" i="205" s="1"/>
  <c r="E28" i="205" s="1"/>
  <c r="E29" i="205" s="1"/>
  <c r="E30" i="205" s="1"/>
  <c r="E31" i="205" s="1"/>
  <c r="E32" i="205" s="1"/>
  <c r="E33" i="205" s="1"/>
  <c r="E34" i="205" s="1"/>
  <c r="E35" i="205" s="1"/>
  <c r="E36" i="205" s="1"/>
  <c r="E37" i="205" s="1"/>
  <c r="E38" i="205" s="1"/>
  <c r="E39" i="205" s="1"/>
  <c r="E40" i="205" s="1"/>
  <c r="E41" i="205" s="1"/>
  <c r="E42" i="205" s="1"/>
  <c r="E43" i="205" s="1"/>
  <c r="E44" i="205" s="1"/>
  <c r="E45" i="205" s="1"/>
  <c r="E46" i="205" s="1"/>
  <c r="E47" i="205" s="1"/>
  <c r="E48" i="205" s="1"/>
  <c r="E49" i="205" s="1"/>
  <c r="E50" i="205" s="1"/>
  <c r="E51" i="205" s="1"/>
  <c r="E52" i="205" s="1"/>
  <c r="E53" i="205" s="1"/>
  <c r="E54" i="205" s="1"/>
  <c r="E55" i="205" s="1"/>
  <c r="E56" i="205" s="1"/>
  <c r="E57" i="205" s="1"/>
  <c r="E58" i="205" s="1"/>
  <c r="E59" i="205" s="1"/>
  <c r="E60" i="205" s="1"/>
  <c r="E61" i="205" s="1"/>
  <c r="E62" i="205" s="1"/>
  <c r="E63" i="205" s="1"/>
  <c r="E64" i="205" s="1"/>
  <c r="E65" i="205" s="1"/>
  <c r="E66" i="205" s="1"/>
  <c r="E67" i="205" s="1"/>
  <c r="E68" i="205" s="1"/>
  <c r="E69" i="205" s="1"/>
  <c r="E70" i="205" s="1"/>
  <c r="E71" i="205" s="1"/>
  <c r="E72" i="205" s="1"/>
  <c r="E73" i="205" s="1"/>
  <c r="E74" i="205" s="1"/>
  <c r="E75" i="205" s="1"/>
  <c r="E76" i="205" s="1"/>
  <c r="E77" i="205" s="1"/>
  <c r="E78" i="205" s="1"/>
  <c r="E79" i="205" s="1"/>
  <c r="E80" i="205" s="1"/>
  <c r="E81" i="205" s="1"/>
  <c r="E82" i="205" s="1"/>
  <c r="E83" i="205" s="1"/>
  <c r="E84" i="205" s="1"/>
  <c r="E85" i="205" s="1"/>
  <c r="E86" i="205" s="1"/>
  <c r="E87" i="205" s="1"/>
  <c r="E88" i="205" s="1"/>
  <c r="E89" i="205" s="1"/>
  <c r="E90" i="205" s="1"/>
  <c r="E91" i="205" s="1"/>
  <c r="E92" i="205" s="1"/>
  <c r="E93" i="205" s="1"/>
  <c r="E94" i="205" s="1"/>
  <c r="E95" i="205" s="1"/>
  <c r="E96" i="205" s="1"/>
  <c r="E97" i="205" s="1"/>
  <c r="E98" i="205" s="1"/>
  <c r="E99" i="205" s="1"/>
  <c r="E100" i="205" s="1"/>
  <c r="E4" i="204"/>
  <c r="E5" i="204" s="1"/>
  <c r="E6" i="204" s="1"/>
  <c r="E7" i="204" s="1"/>
  <c r="E8" i="204" s="1"/>
  <c r="E9" i="204" s="1"/>
  <c r="E10" i="204" s="1"/>
  <c r="E11" i="204" s="1"/>
  <c r="E12" i="204" s="1"/>
  <c r="E13" i="204" s="1"/>
  <c r="E14" i="204" s="1"/>
  <c r="E15" i="204" s="1"/>
  <c r="E16" i="204" s="1"/>
  <c r="E17" i="204" s="1"/>
  <c r="E18" i="204" s="1"/>
  <c r="E19" i="204" s="1"/>
  <c r="E20" i="204" s="1"/>
  <c r="E21" i="204" s="1"/>
  <c r="E22" i="204" s="1"/>
  <c r="E23" i="204" s="1"/>
  <c r="E24" i="204" s="1"/>
  <c r="E25" i="204" s="1"/>
  <c r="E26" i="204" s="1"/>
  <c r="E27" i="204" s="1"/>
  <c r="E28" i="204" s="1"/>
  <c r="E29" i="204" s="1"/>
  <c r="E30" i="204" s="1"/>
  <c r="E31" i="204" s="1"/>
  <c r="E32" i="204" s="1"/>
  <c r="E33" i="204" s="1"/>
  <c r="E34" i="204" s="1"/>
  <c r="E35" i="204" s="1"/>
  <c r="E36" i="204" s="1"/>
  <c r="E37" i="204" s="1"/>
  <c r="E38" i="204" s="1"/>
  <c r="E39" i="204" s="1"/>
  <c r="E40" i="204" s="1"/>
  <c r="E41" i="204" s="1"/>
  <c r="E42" i="204" s="1"/>
  <c r="E43" i="204" s="1"/>
  <c r="E44" i="204" s="1"/>
  <c r="E45" i="204" s="1"/>
  <c r="E46" i="204" s="1"/>
  <c r="E47" i="204" s="1"/>
  <c r="E48" i="204" s="1"/>
  <c r="E49" i="204" s="1"/>
  <c r="E50" i="204" s="1"/>
  <c r="E51" i="204" s="1"/>
  <c r="E52" i="204" s="1"/>
  <c r="E53" i="204" s="1"/>
  <c r="E54" i="204" s="1"/>
  <c r="E55" i="204" s="1"/>
  <c r="E56" i="204" s="1"/>
  <c r="E57" i="204" s="1"/>
  <c r="E58" i="204" s="1"/>
  <c r="E59" i="204" s="1"/>
  <c r="E60" i="204" s="1"/>
  <c r="E61" i="204" s="1"/>
  <c r="E62" i="204" s="1"/>
  <c r="E63" i="204" s="1"/>
  <c r="E64" i="204" s="1"/>
  <c r="E65" i="204" s="1"/>
  <c r="E66" i="204" s="1"/>
  <c r="E67" i="204" s="1"/>
  <c r="E68" i="204" s="1"/>
  <c r="E69" i="204" s="1"/>
  <c r="E70" i="204" s="1"/>
  <c r="E71" i="204" s="1"/>
  <c r="E72" i="204" s="1"/>
  <c r="E73" i="204" s="1"/>
  <c r="E74" i="204" s="1"/>
  <c r="E75" i="204" s="1"/>
  <c r="E76" i="204" s="1"/>
  <c r="E77" i="204" s="1"/>
  <c r="E78" i="204" s="1"/>
  <c r="E79" i="204" s="1"/>
  <c r="E80" i="204" s="1"/>
  <c r="E81" i="204" s="1"/>
  <c r="E82" i="204" s="1"/>
  <c r="E83" i="204" s="1"/>
  <c r="E84" i="204" s="1"/>
  <c r="E85" i="204" s="1"/>
  <c r="E86" i="204" s="1"/>
  <c r="E87" i="204" s="1"/>
  <c r="E88" i="204" s="1"/>
  <c r="E89" i="204" s="1"/>
  <c r="E90" i="204" s="1"/>
  <c r="E91" i="204" s="1"/>
  <c r="E92" i="204" s="1"/>
  <c r="E93" i="204" s="1"/>
  <c r="E94" i="204" s="1"/>
  <c r="E95" i="204" s="1"/>
  <c r="E96" i="204" s="1"/>
  <c r="E97" i="204" s="1"/>
  <c r="E98" i="204" s="1"/>
  <c r="E99" i="204" s="1"/>
  <c r="E100" i="204" s="1"/>
  <c r="E101" i="204" s="1"/>
  <c r="E102" i="204" s="1"/>
  <c r="E103" i="204" s="1"/>
  <c r="E104" i="204" s="1"/>
  <c r="E105" i="204" s="1"/>
  <c r="E106" i="204" s="1"/>
  <c r="E107" i="204" s="1"/>
  <c r="E108" i="204" s="1"/>
  <c r="E109" i="204" s="1"/>
  <c r="E110" i="204" s="1"/>
  <c r="E111" i="204" s="1"/>
  <c r="E112" i="204" s="1"/>
  <c r="J76" i="203"/>
  <c r="E131" i="208" l="1"/>
  <c r="E132" i="208" s="1"/>
  <c r="E133" i="208" s="1"/>
  <c r="E134" i="208" s="1"/>
  <c r="E135" i="208" s="1"/>
  <c r="E136" i="208" s="1"/>
  <c r="E137" i="208" s="1"/>
  <c r="E138" i="208" s="1"/>
  <c r="E139" i="208" s="1"/>
  <c r="E101" i="205"/>
  <c r="E102" i="205" s="1"/>
  <c r="E103" i="205" s="1"/>
  <c r="E104" i="205" s="1"/>
  <c r="E105" i="205" s="1"/>
  <c r="C84" i="203"/>
  <c r="E5" i="202"/>
  <c r="E6" i="202" s="1"/>
  <c r="E7" i="202" s="1"/>
  <c r="E8" i="202" s="1"/>
  <c r="E9" i="202" s="1"/>
  <c r="E10" i="202" s="1"/>
  <c r="E11" i="202" s="1"/>
  <c r="E12" i="202" s="1"/>
  <c r="E13" i="202" s="1"/>
  <c r="E14" i="202" s="1"/>
  <c r="E15" i="202" s="1"/>
  <c r="E16" i="202" s="1"/>
  <c r="E17" i="202" s="1"/>
  <c r="E18" i="202" s="1"/>
  <c r="E19" i="202" s="1"/>
  <c r="E20" i="202" s="1"/>
  <c r="E21" i="202" s="1"/>
  <c r="E22" i="202" s="1"/>
  <c r="E23" i="202" s="1"/>
  <c r="E24" i="202" s="1"/>
  <c r="E25" i="202" s="1"/>
  <c r="E26" i="202" s="1"/>
  <c r="E27" i="202" s="1"/>
  <c r="E5" i="201"/>
  <c r="E6" i="201" s="1"/>
  <c r="E7" i="201" s="1"/>
  <c r="E140" i="208" l="1"/>
  <c r="E141" i="208" s="1"/>
  <c r="E142" i="208" s="1"/>
  <c r="E143" i="208" s="1"/>
  <c r="E144" i="208" s="1"/>
  <c r="E145" i="208" s="1"/>
  <c r="E106" i="205"/>
  <c r="E107" i="205" s="1"/>
  <c r="E28" i="202"/>
  <c r="E29" i="202" s="1"/>
  <c r="E30" i="202" s="1"/>
  <c r="E31" i="202" s="1"/>
  <c r="E32" i="202" s="1"/>
  <c r="E33" i="202" s="1"/>
  <c r="E34" i="202" s="1"/>
  <c r="E35" i="202" s="1"/>
  <c r="E36" i="202" s="1"/>
  <c r="E37" i="202" s="1"/>
  <c r="E38" i="202" s="1"/>
  <c r="E39" i="202" s="1"/>
  <c r="E40" i="202" s="1"/>
  <c r="E41" i="202" s="1"/>
  <c r="E42" i="202" s="1"/>
  <c r="E43" i="202" s="1"/>
  <c r="E44" i="202" s="1"/>
  <c r="E45" i="202" s="1"/>
  <c r="E46" i="202" s="1"/>
  <c r="E47" i="202" s="1"/>
  <c r="E48" i="202" s="1"/>
  <c r="E49" i="202" s="1"/>
  <c r="E50" i="202" s="1"/>
  <c r="E51" i="202" s="1"/>
  <c r="E52" i="202" s="1"/>
  <c r="E53" i="202" s="1"/>
  <c r="E54" i="202" s="1"/>
  <c r="E55" i="202" s="1"/>
  <c r="E56" i="202" s="1"/>
  <c r="E57" i="202" s="1"/>
  <c r="E58" i="202" s="1"/>
  <c r="E59" i="202" s="1"/>
  <c r="E60" i="202" s="1"/>
  <c r="E61" i="202" s="1"/>
  <c r="E62" i="202" s="1"/>
  <c r="E63" i="202" s="1"/>
  <c r="E64" i="202" s="1"/>
  <c r="E65" i="202" s="1"/>
  <c r="E66" i="202" s="1"/>
  <c r="E67" i="202" s="1"/>
  <c r="E68" i="202" s="1"/>
  <c r="E69" i="202" s="1"/>
  <c r="E70" i="202" s="1"/>
  <c r="E71" i="202" s="1"/>
  <c r="E72" i="202" s="1"/>
  <c r="E73" i="202" s="1"/>
  <c r="E74" i="202" s="1"/>
  <c r="E75" i="202" s="1"/>
  <c r="E76" i="202" s="1"/>
  <c r="E77" i="202" s="1"/>
  <c r="E78" i="202" s="1"/>
  <c r="E79" i="202" s="1"/>
  <c r="E80" i="202" s="1"/>
  <c r="E81" i="202" s="1"/>
  <c r="E82" i="202" s="1"/>
  <c r="E83" i="202" s="1"/>
  <c r="E84" i="202" s="1"/>
  <c r="E85" i="202" s="1"/>
  <c r="E86" i="202" s="1"/>
  <c r="E87" i="202" s="1"/>
  <c r="E88" i="202" s="1"/>
  <c r="E89" i="202" s="1"/>
  <c r="E90" i="202" s="1"/>
  <c r="E91" i="202" s="1"/>
  <c r="E92" i="202" s="1"/>
  <c r="E93" i="202" s="1"/>
  <c r="E94" i="202" s="1"/>
  <c r="E95" i="202" s="1"/>
  <c r="E96" i="202" s="1"/>
  <c r="E97" i="202" s="1"/>
  <c r="E98" i="202" s="1"/>
  <c r="E99" i="202" s="1"/>
  <c r="E100" i="202" s="1"/>
  <c r="D36" i="1" s="1"/>
  <c r="F27" i="202"/>
  <c r="E8" i="201"/>
  <c r="E9" i="201" s="1"/>
  <c r="E10" i="201" s="1"/>
  <c r="E11" i="201" s="1"/>
  <c r="E12" i="201" s="1"/>
  <c r="E13" i="201" s="1"/>
  <c r="E14" i="201" s="1"/>
  <c r="E15" i="201" s="1"/>
  <c r="E16" i="201" s="1"/>
  <c r="E17" i="201" s="1"/>
  <c r="E18" i="201" s="1"/>
  <c r="E19" i="201" s="1"/>
  <c r="E20" i="201" s="1"/>
  <c r="E21" i="201" s="1"/>
  <c r="E22" i="201" s="1"/>
  <c r="E23" i="201" s="1"/>
  <c r="E24" i="201" s="1"/>
  <c r="E25" i="201" s="1"/>
  <c r="E26" i="201" s="1"/>
  <c r="E27" i="201" s="1"/>
  <c r="E28" i="201" s="1"/>
  <c r="E29" i="201" s="1"/>
  <c r="E30" i="201" s="1"/>
  <c r="E31" i="201" s="1"/>
  <c r="E32" i="201" s="1"/>
  <c r="E33" i="201" s="1"/>
  <c r="E34" i="201" s="1"/>
  <c r="E35" i="201" s="1"/>
  <c r="E36" i="201" s="1"/>
  <c r="E37" i="201" s="1"/>
  <c r="E38" i="201" s="1"/>
  <c r="E39" i="201" s="1"/>
  <c r="E40" i="201" s="1"/>
  <c r="E41" i="201" s="1"/>
  <c r="E42" i="201" s="1"/>
  <c r="E43" i="201" s="1"/>
  <c r="E44" i="201" s="1"/>
  <c r="E45" i="201" s="1"/>
  <c r="E46" i="201" s="1"/>
  <c r="E47" i="201" s="1"/>
  <c r="E48" i="201" s="1"/>
  <c r="E49" i="201" s="1"/>
  <c r="E50" i="201" s="1"/>
  <c r="E51" i="201" s="1"/>
  <c r="E52" i="201" s="1"/>
  <c r="E53" i="201" s="1"/>
  <c r="E54" i="201" s="1"/>
  <c r="E55" i="201" s="1"/>
  <c r="E56" i="201" s="1"/>
  <c r="E57" i="201" s="1"/>
  <c r="E58" i="201" s="1"/>
  <c r="E59" i="201" s="1"/>
  <c r="E60" i="201" s="1"/>
  <c r="E61" i="201" s="1"/>
  <c r="E62" i="201" s="1"/>
  <c r="E63" i="201" s="1"/>
  <c r="E64" i="201" s="1"/>
  <c r="E65" i="201" s="1"/>
  <c r="E66" i="201" s="1"/>
  <c r="E67" i="201" s="1"/>
  <c r="E68" i="201" s="1"/>
  <c r="E69" i="201" s="1"/>
  <c r="E70" i="201" s="1"/>
  <c r="E71" i="201" s="1"/>
  <c r="E72" i="201" s="1"/>
  <c r="E73" i="201" s="1"/>
  <c r="E74" i="201" s="1"/>
  <c r="E75" i="201" s="1"/>
  <c r="E76" i="201" s="1"/>
  <c r="E77" i="201" s="1"/>
  <c r="E78" i="201" s="1"/>
  <c r="E79" i="201" s="1"/>
  <c r="E80" i="201" s="1"/>
  <c r="E81" i="201" s="1"/>
  <c r="E82" i="201" s="1"/>
  <c r="E83" i="201" s="1"/>
  <c r="E84" i="201" s="1"/>
  <c r="E85" i="201" s="1"/>
  <c r="E86" i="201" s="1"/>
  <c r="E87" i="201" s="1"/>
  <c r="E88" i="201" s="1"/>
  <c r="E89" i="201" s="1"/>
  <c r="E90" i="201" s="1"/>
  <c r="E91" i="201" s="1"/>
  <c r="E92" i="201" s="1"/>
  <c r="E93" i="201" s="1"/>
  <c r="E94" i="201" s="1"/>
  <c r="E95" i="201" s="1"/>
  <c r="E96" i="201" s="1"/>
  <c r="E97" i="201" s="1"/>
  <c r="E98" i="201" s="1"/>
  <c r="E99" i="201" s="1"/>
  <c r="E100" i="201" s="1"/>
  <c r="C36" i="1" s="1"/>
  <c r="E4" i="200"/>
  <c r="E5" i="200" s="1"/>
  <c r="E6" i="200" s="1"/>
  <c r="E7" i="200" s="1"/>
  <c r="E8" i="200" s="1"/>
  <c r="E9" i="200" s="1"/>
  <c r="E10" i="200" s="1"/>
  <c r="E11" i="200" s="1"/>
  <c r="E12" i="200" s="1"/>
  <c r="E13" i="200" s="1"/>
  <c r="E14" i="200" s="1"/>
  <c r="E15" i="200" s="1"/>
  <c r="E16" i="200" s="1"/>
  <c r="E17" i="200" s="1"/>
  <c r="E18" i="200" s="1"/>
  <c r="E19" i="200" s="1"/>
  <c r="E20" i="200" s="1"/>
  <c r="E21" i="200" s="1"/>
  <c r="E22" i="200" s="1"/>
  <c r="E23" i="200" s="1"/>
  <c r="E24" i="200" s="1"/>
  <c r="E25" i="200" s="1"/>
  <c r="E26" i="200" s="1"/>
  <c r="E27" i="200" s="1"/>
  <c r="E28" i="200" s="1"/>
  <c r="E29" i="200" s="1"/>
  <c r="E30" i="200" s="1"/>
  <c r="E31" i="200" s="1"/>
  <c r="E32" i="200" s="1"/>
  <c r="E33" i="200" s="1"/>
  <c r="E34" i="200" s="1"/>
  <c r="E35" i="200" s="1"/>
  <c r="E36" i="200" s="1"/>
  <c r="E37" i="200" s="1"/>
  <c r="E38" i="200" s="1"/>
  <c r="E39" i="200" s="1"/>
  <c r="E40" i="200" s="1"/>
  <c r="E41" i="200" s="1"/>
  <c r="E42" i="200" s="1"/>
  <c r="E43" i="200" s="1"/>
  <c r="E44" i="200" s="1"/>
  <c r="E45" i="200" s="1"/>
  <c r="E46" i="200" s="1"/>
  <c r="E47" i="200" s="1"/>
  <c r="E48" i="200" s="1"/>
  <c r="E49" i="200" s="1"/>
  <c r="E50" i="200" s="1"/>
  <c r="E51" i="200" s="1"/>
  <c r="E52" i="200" s="1"/>
  <c r="E53" i="200" s="1"/>
  <c r="E54" i="200" s="1"/>
  <c r="E55" i="200" s="1"/>
  <c r="E56" i="200" s="1"/>
  <c r="E57" i="200" s="1"/>
  <c r="E58" i="200" s="1"/>
  <c r="E59" i="200" s="1"/>
  <c r="E60" i="200" s="1"/>
  <c r="E61" i="200" s="1"/>
  <c r="E62" i="200" s="1"/>
  <c r="E63" i="200" s="1"/>
  <c r="E64" i="200" s="1"/>
  <c r="E65" i="200" s="1"/>
  <c r="E66" i="200" s="1"/>
  <c r="E67" i="200" s="1"/>
  <c r="E68" i="200" s="1"/>
  <c r="E69" i="200" s="1"/>
  <c r="E70" i="200" s="1"/>
  <c r="E71" i="200" s="1"/>
  <c r="E72" i="200" s="1"/>
  <c r="E73" i="200" s="1"/>
  <c r="E74" i="200" s="1"/>
  <c r="E75" i="200" s="1"/>
  <c r="E76" i="200" s="1"/>
  <c r="E77" i="200" s="1"/>
  <c r="E78" i="200" s="1"/>
  <c r="E79" i="200" s="1"/>
  <c r="E80" i="200" s="1"/>
  <c r="E81" i="200" s="1"/>
  <c r="E82" i="200" s="1"/>
  <c r="E83" i="200" s="1"/>
  <c r="E84" i="200" s="1"/>
  <c r="E85" i="200" s="1"/>
  <c r="E86" i="200" s="1"/>
  <c r="E87" i="200" s="1"/>
  <c r="E88" i="200" s="1"/>
  <c r="E89" i="200" s="1"/>
  <c r="E90" i="200" s="1"/>
  <c r="E91" i="200" s="1"/>
  <c r="E92" i="200" s="1"/>
  <c r="E93" i="200" s="1"/>
  <c r="E94" i="200" s="1"/>
  <c r="E95" i="200" s="1"/>
  <c r="E96" i="200" s="1"/>
  <c r="E97" i="200" s="1"/>
  <c r="E98" i="200" s="1"/>
  <c r="E99" i="200" s="1"/>
  <c r="E100" i="200" s="1"/>
  <c r="E146" i="208" l="1"/>
  <c r="E147" i="208" s="1"/>
  <c r="E148" i="208" s="1"/>
  <c r="E108" i="205"/>
  <c r="E109" i="205" s="1"/>
  <c r="E110" i="205" s="1"/>
  <c r="C88" i="203"/>
  <c r="D88" i="203"/>
  <c r="E101" i="202"/>
  <c r="E102" i="202" s="1"/>
  <c r="E103" i="202" s="1"/>
  <c r="E104" i="202" s="1"/>
  <c r="E105" i="202" s="1"/>
  <c r="E106" i="202" s="1"/>
  <c r="E107" i="202" s="1"/>
  <c r="E108" i="202" s="1"/>
  <c r="E109" i="202" s="1"/>
  <c r="E110" i="202" s="1"/>
  <c r="E111" i="202" s="1"/>
  <c r="E112" i="202" s="1"/>
  <c r="E101" i="201"/>
  <c r="E102" i="201" s="1"/>
  <c r="E103" i="201" s="1"/>
  <c r="E104" i="201" s="1"/>
  <c r="E105" i="201" s="1"/>
  <c r="E106" i="201" s="1"/>
  <c r="E107" i="201" s="1"/>
  <c r="E108" i="201" s="1"/>
  <c r="E109" i="201" s="1"/>
  <c r="E110" i="201" s="1"/>
  <c r="E111" i="201" s="1"/>
  <c r="E112" i="201" s="1"/>
  <c r="E101" i="200"/>
  <c r="E102" i="200" s="1"/>
  <c r="E103" i="200" s="1"/>
  <c r="E104" i="200" s="1"/>
  <c r="E105" i="200" s="1"/>
  <c r="C65" i="203"/>
  <c r="E4" i="199"/>
  <c r="E5" i="199" s="1"/>
  <c r="E6" i="199" s="1"/>
  <c r="E7" i="199" s="1"/>
  <c r="E8" i="199" s="1"/>
  <c r="E9" i="199" s="1"/>
  <c r="E10" i="199" s="1"/>
  <c r="E11" i="199" s="1"/>
  <c r="E12" i="199" s="1"/>
  <c r="E13" i="199" s="1"/>
  <c r="E14" i="199" s="1"/>
  <c r="E15" i="199" s="1"/>
  <c r="E16" i="199" s="1"/>
  <c r="E17" i="199" s="1"/>
  <c r="E18" i="199" s="1"/>
  <c r="E19" i="199" s="1"/>
  <c r="E20" i="199" s="1"/>
  <c r="E21" i="199" s="1"/>
  <c r="E22" i="199" s="1"/>
  <c r="E23" i="199" s="1"/>
  <c r="E24" i="199" s="1"/>
  <c r="E25" i="199" s="1"/>
  <c r="E26" i="199" s="1"/>
  <c r="E27" i="199" s="1"/>
  <c r="E28" i="199" s="1"/>
  <c r="E29" i="199" s="1"/>
  <c r="E30" i="199" s="1"/>
  <c r="E31" i="199" s="1"/>
  <c r="E32" i="199" s="1"/>
  <c r="E33" i="199" s="1"/>
  <c r="E34" i="199" s="1"/>
  <c r="E35" i="199" s="1"/>
  <c r="E36" i="199" s="1"/>
  <c r="E37" i="199" s="1"/>
  <c r="E38" i="199" s="1"/>
  <c r="E39" i="199" s="1"/>
  <c r="E40" i="199" s="1"/>
  <c r="E41" i="199" s="1"/>
  <c r="E42" i="199" s="1"/>
  <c r="E43" i="199" s="1"/>
  <c r="E44" i="199" s="1"/>
  <c r="E45" i="199" s="1"/>
  <c r="E46" i="199" s="1"/>
  <c r="E47" i="199" s="1"/>
  <c r="E48" i="199" s="1"/>
  <c r="E49" i="199" s="1"/>
  <c r="E50" i="199" s="1"/>
  <c r="E51" i="199" s="1"/>
  <c r="E52" i="199" s="1"/>
  <c r="E53" i="199" s="1"/>
  <c r="E54" i="199" s="1"/>
  <c r="E55" i="199" s="1"/>
  <c r="E56" i="199" s="1"/>
  <c r="E57" i="199" s="1"/>
  <c r="E58" i="199" s="1"/>
  <c r="E59" i="199" s="1"/>
  <c r="E60" i="199" s="1"/>
  <c r="E61" i="199" s="1"/>
  <c r="E62" i="199" s="1"/>
  <c r="E63" i="199" s="1"/>
  <c r="E64" i="199" s="1"/>
  <c r="E65" i="199" s="1"/>
  <c r="E66" i="199" s="1"/>
  <c r="E67" i="199" s="1"/>
  <c r="E68" i="199" s="1"/>
  <c r="E69" i="199" s="1"/>
  <c r="E70" i="199" s="1"/>
  <c r="E71" i="199" s="1"/>
  <c r="E72" i="199" s="1"/>
  <c r="E73" i="199" s="1"/>
  <c r="E74" i="199" s="1"/>
  <c r="E75" i="199" s="1"/>
  <c r="E76" i="199" s="1"/>
  <c r="E77" i="199" s="1"/>
  <c r="E78" i="199" s="1"/>
  <c r="E79" i="199" s="1"/>
  <c r="E80" i="199" s="1"/>
  <c r="E81" i="199" s="1"/>
  <c r="E82" i="199" s="1"/>
  <c r="E83" i="199" s="1"/>
  <c r="E84" i="199" s="1"/>
  <c r="E85" i="199" s="1"/>
  <c r="E86" i="199" s="1"/>
  <c r="E87" i="199" s="1"/>
  <c r="E88" i="199" s="1"/>
  <c r="E89" i="199" s="1"/>
  <c r="E90" i="199" s="1"/>
  <c r="E91" i="199" s="1"/>
  <c r="E92" i="199" s="1"/>
  <c r="E93" i="199" s="1"/>
  <c r="E94" i="199" s="1"/>
  <c r="E95" i="199" s="1"/>
  <c r="E96" i="199" s="1"/>
  <c r="E97" i="199" s="1"/>
  <c r="E98" i="199" s="1"/>
  <c r="E99" i="199" s="1"/>
  <c r="E100" i="199" s="1"/>
  <c r="D17" i="1" s="1"/>
  <c r="E4" i="198"/>
  <c r="E5" i="198" s="1"/>
  <c r="E6" i="198" s="1"/>
  <c r="E7" i="198" s="1"/>
  <c r="E8" i="198" s="1"/>
  <c r="E9" i="198" s="1"/>
  <c r="E10" i="198" s="1"/>
  <c r="E11" i="198" s="1"/>
  <c r="E12" i="198" s="1"/>
  <c r="E13" i="198" s="1"/>
  <c r="E14" i="198" s="1"/>
  <c r="E5" i="197"/>
  <c r="E6" i="197" s="1"/>
  <c r="E7" i="197" s="1"/>
  <c r="E8" i="197" s="1"/>
  <c r="E9" i="197" s="1"/>
  <c r="E10" i="197" s="1"/>
  <c r="E11" i="197" s="1"/>
  <c r="E12" i="197" s="1"/>
  <c r="E13" i="197" s="1"/>
  <c r="E14" i="197" s="1"/>
  <c r="E15" i="197" s="1"/>
  <c r="E16" i="197" s="1"/>
  <c r="E17" i="197" s="1"/>
  <c r="E18" i="197" s="1"/>
  <c r="E19" i="197" s="1"/>
  <c r="E20" i="197" s="1"/>
  <c r="E21" i="197" s="1"/>
  <c r="E22" i="197" s="1"/>
  <c r="E23" i="197" s="1"/>
  <c r="E24" i="197" s="1"/>
  <c r="E25" i="197" s="1"/>
  <c r="E26" i="197" s="1"/>
  <c r="E27" i="197" s="1"/>
  <c r="E28" i="197" s="1"/>
  <c r="E29" i="197" s="1"/>
  <c r="E30" i="197" s="1"/>
  <c r="E31" i="197" s="1"/>
  <c r="E32" i="197" s="1"/>
  <c r="E33" i="197" s="1"/>
  <c r="E34" i="197" s="1"/>
  <c r="E35" i="197" s="1"/>
  <c r="E36" i="197" s="1"/>
  <c r="E37" i="197" s="1"/>
  <c r="E38" i="197" s="1"/>
  <c r="E39" i="197" s="1"/>
  <c r="E40" i="197" s="1"/>
  <c r="E41" i="197" s="1"/>
  <c r="E42" i="197" s="1"/>
  <c r="E43" i="197" s="1"/>
  <c r="E44" i="197" s="1"/>
  <c r="E45" i="197" s="1"/>
  <c r="E46" i="197" s="1"/>
  <c r="E47" i="197" s="1"/>
  <c r="E48" i="197" s="1"/>
  <c r="E49" i="197" s="1"/>
  <c r="E50" i="197" s="1"/>
  <c r="E51" i="197" s="1"/>
  <c r="E52" i="197" s="1"/>
  <c r="E53" i="197" s="1"/>
  <c r="E54" i="197" s="1"/>
  <c r="E55" i="197" s="1"/>
  <c r="E56" i="197" s="1"/>
  <c r="E57" i="197" s="1"/>
  <c r="E58" i="197" s="1"/>
  <c r="E59" i="197" s="1"/>
  <c r="E60" i="197" s="1"/>
  <c r="E61" i="197" s="1"/>
  <c r="E62" i="197" s="1"/>
  <c r="E63" i="197" s="1"/>
  <c r="E64" i="197" s="1"/>
  <c r="E65" i="197" s="1"/>
  <c r="E66" i="197" s="1"/>
  <c r="E67" i="197" s="1"/>
  <c r="E68" i="197" s="1"/>
  <c r="E69" i="197" s="1"/>
  <c r="E70" i="197" s="1"/>
  <c r="E71" i="197" s="1"/>
  <c r="E72" i="197" s="1"/>
  <c r="E73" i="197" s="1"/>
  <c r="E74" i="197" s="1"/>
  <c r="E75" i="197" s="1"/>
  <c r="E76" i="197" s="1"/>
  <c r="E77" i="197" s="1"/>
  <c r="E78" i="197" s="1"/>
  <c r="E79" i="197" s="1"/>
  <c r="E80" i="197" s="1"/>
  <c r="E81" i="197" s="1"/>
  <c r="E82" i="197" s="1"/>
  <c r="E83" i="197" s="1"/>
  <c r="E84" i="197" s="1"/>
  <c r="E85" i="197" s="1"/>
  <c r="E86" i="197" s="1"/>
  <c r="E87" i="197" s="1"/>
  <c r="E88" i="197" s="1"/>
  <c r="E89" i="197" s="1"/>
  <c r="E90" i="197" s="1"/>
  <c r="E91" i="197" s="1"/>
  <c r="E92" i="197" s="1"/>
  <c r="E93" i="197" s="1"/>
  <c r="E94" i="197" s="1"/>
  <c r="E95" i="197" s="1"/>
  <c r="E96" i="197" s="1"/>
  <c r="E97" i="197" s="1"/>
  <c r="E98" i="197" s="1"/>
  <c r="E99" i="197" s="1"/>
  <c r="E100" i="197" s="1"/>
  <c r="D16" i="1" s="1"/>
  <c r="E15" i="198" l="1"/>
  <c r="E16" i="198" s="1"/>
  <c r="E17" i="198" s="1"/>
  <c r="E18" i="198" s="1"/>
  <c r="E19" i="198" s="1"/>
  <c r="E20" i="198" s="1"/>
  <c r="E21" i="198" s="1"/>
  <c r="E22" i="198" s="1"/>
  <c r="E23" i="198" s="1"/>
  <c r="E24" i="198" s="1"/>
  <c r="E25" i="198" s="1"/>
  <c r="E26" i="198" s="1"/>
  <c r="E27" i="198" s="1"/>
  <c r="E28" i="198" s="1"/>
  <c r="E29" i="198" s="1"/>
  <c r="E30" i="198" s="1"/>
  <c r="E31" i="198" s="1"/>
  <c r="E32" i="198" s="1"/>
  <c r="E33" i="198" s="1"/>
  <c r="E34" i="198" s="1"/>
  <c r="E35" i="198" s="1"/>
  <c r="E36" i="198" s="1"/>
  <c r="E37" i="198" s="1"/>
  <c r="E38" i="198" s="1"/>
  <c r="E39" i="198" s="1"/>
  <c r="E40" i="198" s="1"/>
  <c r="E41" i="198" s="1"/>
  <c r="E42" i="198" s="1"/>
  <c r="E43" i="198" s="1"/>
  <c r="E44" i="198" s="1"/>
  <c r="E45" i="198" s="1"/>
  <c r="E46" i="198" s="1"/>
  <c r="E47" i="198" s="1"/>
  <c r="E48" i="198" s="1"/>
  <c r="E49" i="198" s="1"/>
  <c r="E50" i="198" s="1"/>
  <c r="E51" i="198" s="1"/>
  <c r="E52" i="198" s="1"/>
  <c r="E53" i="198" s="1"/>
  <c r="E54" i="198" s="1"/>
  <c r="E55" i="198" s="1"/>
  <c r="E56" i="198" s="1"/>
  <c r="E57" i="198" s="1"/>
  <c r="E58" i="198" s="1"/>
  <c r="E59" i="198" s="1"/>
  <c r="E60" i="198" s="1"/>
  <c r="E61" i="198" s="1"/>
  <c r="E62" i="198" s="1"/>
  <c r="E63" i="198" s="1"/>
  <c r="E64" i="198" s="1"/>
  <c r="E65" i="198" s="1"/>
  <c r="E66" i="198" s="1"/>
  <c r="E67" i="198" s="1"/>
  <c r="E68" i="198" s="1"/>
  <c r="E69" i="198" s="1"/>
  <c r="E70" i="198" s="1"/>
  <c r="E71" i="198" s="1"/>
  <c r="E72" i="198" s="1"/>
  <c r="E73" i="198" s="1"/>
  <c r="E74" i="198" s="1"/>
  <c r="E75" i="198" s="1"/>
  <c r="E76" i="198" s="1"/>
  <c r="E77" i="198" s="1"/>
  <c r="E78" i="198" s="1"/>
  <c r="E79" i="198" s="1"/>
  <c r="E80" i="198" s="1"/>
  <c r="E81" i="198" s="1"/>
  <c r="E82" i="198" s="1"/>
  <c r="E83" i="198" s="1"/>
  <c r="E84" i="198" s="1"/>
  <c r="E85" i="198" s="1"/>
  <c r="E86" i="198" s="1"/>
  <c r="E87" i="198" s="1"/>
  <c r="E88" i="198" s="1"/>
  <c r="E89" i="198" s="1"/>
  <c r="E90" i="198" s="1"/>
  <c r="E91" i="198" s="1"/>
  <c r="E92" i="198" s="1"/>
  <c r="E93" i="198" s="1"/>
  <c r="E94" i="198" s="1"/>
  <c r="E95" i="198" s="1"/>
  <c r="E96" i="198" s="1"/>
  <c r="E97" i="198" s="1"/>
  <c r="E98" i="198" s="1"/>
  <c r="E99" i="198" s="1"/>
  <c r="E100" i="198" s="1"/>
  <c r="E101" i="198" s="1"/>
  <c r="E102" i="198" s="1"/>
  <c r="E149" i="208"/>
  <c r="E150" i="208" s="1"/>
  <c r="E151" i="208" s="1"/>
  <c r="E152" i="208" s="1"/>
  <c r="E153" i="208" s="1"/>
  <c r="E154" i="208" s="1"/>
  <c r="E155" i="208" s="1"/>
  <c r="E111" i="205"/>
  <c r="E112" i="205" s="1"/>
  <c r="E106" i="200"/>
  <c r="E107" i="200" s="1"/>
  <c r="E108" i="200" s="1"/>
  <c r="E109" i="200" s="1"/>
  <c r="E110" i="200" s="1"/>
  <c r="E111" i="200" s="1"/>
  <c r="E101" i="197"/>
  <c r="E102" i="197" s="1"/>
  <c r="E103" i="197" s="1"/>
  <c r="E104" i="197" s="1"/>
  <c r="E105" i="197" s="1"/>
  <c r="E106" i="197" s="1"/>
  <c r="E107" i="197" s="1"/>
  <c r="E108" i="197" s="1"/>
  <c r="E109" i="197" s="1"/>
  <c r="E110" i="197" s="1"/>
  <c r="E111" i="197" s="1"/>
  <c r="E112" i="197" s="1"/>
  <c r="E113" i="197" s="1"/>
  <c r="E114" i="197" s="1"/>
  <c r="E115" i="197" s="1"/>
  <c r="E116" i="197" s="1"/>
  <c r="E117" i="197" s="1"/>
  <c r="E118" i="197" s="1"/>
  <c r="E119" i="197" s="1"/>
  <c r="E120" i="197" s="1"/>
  <c r="E121" i="197" s="1"/>
  <c r="E122" i="197" s="1"/>
  <c r="E123" i="197" s="1"/>
  <c r="E124" i="197" s="1"/>
  <c r="E125" i="197" s="1"/>
  <c r="E126" i="197" s="1"/>
  <c r="E127" i="197" s="1"/>
  <c r="E128" i="197" s="1"/>
  <c r="E129" i="197" s="1"/>
  <c r="E130" i="197" s="1"/>
  <c r="E131" i="197" s="1"/>
  <c r="E132" i="197" s="1"/>
  <c r="E133" i="197" s="1"/>
  <c r="E134" i="197" s="1"/>
  <c r="E135" i="197" s="1"/>
  <c r="E136" i="197" s="1"/>
  <c r="E137" i="197" s="1"/>
  <c r="E138" i="197" s="1"/>
  <c r="E139" i="197" s="1"/>
  <c r="E140" i="197" s="1"/>
  <c r="E141" i="197" s="1"/>
  <c r="E142" i="197" s="1"/>
  <c r="E143" i="197" s="1"/>
  <c r="E144" i="197" s="1"/>
  <c r="E145" i="197" s="1"/>
  <c r="E146" i="197" s="1"/>
  <c r="E147" i="197" s="1"/>
  <c r="E148" i="197" s="1"/>
  <c r="E149" i="197" s="1"/>
  <c r="E150" i="197" s="1"/>
  <c r="E151" i="197" s="1"/>
  <c r="E152" i="197" s="1"/>
  <c r="E153" i="197" s="1"/>
  <c r="E154" i="197" s="1"/>
  <c r="E155" i="197" s="1"/>
  <c r="E156" i="197" s="1"/>
  <c r="E157" i="197" s="1"/>
  <c r="E158" i="197" s="1"/>
  <c r="E159" i="197" s="1"/>
  <c r="E160" i="197" s="1"/>
  <c r="E161" i="197" s="1"/>
  <c r="E162" i="197" s="1"/>
  <c r="E163" i="197" s="1"/>
  <c r="E164" i="197" s="1"/>
  <c r="E165" i="197" s="1"/>
  <c r="E166" i="197" s="1"/>
  <c r="E167" i="197" s="1"/>
  <c r="E168" i="197" s="1"/>
  <c r="E169" i="197" s="1"/>
  <c r="E170" i="197" s="1"/>
  <c r="E171" i="197" s="1"/>
  <c r="E172" i="197" s="1"/>
  <c r="E173" i="197" s="1"/>
  <c r="E174" i="197" s="1"/>
  <c r="E175" i="197" s="1"/>
  <c r="E176" i="197" s="1"/>
  <c r="E177" i="197" s="1"/>
  <c r="E178" i="197" s="1"/>
  <c r="E179" i="197" s="1"/>
  <c r="E180" i="197" s="1"/>
  <c r="E181" i="197" s="1"/>
  <c r="E182" i="197" s="1"/>
  <c r="E183" i="197" s="1"/>
  <c r="E184" i="197" s="1"/>
  <c r="E185" i="197" s="1"/>
  <c r="E186" i="197" s="1"/>
  <c r="E187" i="197" s="1"/>
  <c r="E188" i="197" s="1"/>
  <c r="E189" i="197" s="1"/>
  <c r="E190" i="197" s="1"/>
  <c r="E191" i="197" s="1"/>
  <c r="E192" i="197" s="1"/>
  <c r="E193" i="197" s="1"/>
  <c r="E194" i="197" s="1"/>
  <c r="E195" i="197" s="1"/>
  <c r="E196" i="197" s="1"/>
  <c r="E197" i="197" s="1"/>
  <c r="E198" i="197" s="1"/>
  <c r="E199" i="197" s="1"/>
  <c r="E200" i="197" s="1"/>
  <c r="E201" i="197" s="1"/>
  <c r="E202" i="197" s="1"/>
  <c r="E203" i="197" s="1"/>
  <c r="E204" i="197" s="1"/>
  <c r="E205" i="197" s="1"/>
  <c r="E206" i="197" s="1"/>
  <c r="E207" i="197" s="1"/>
  <c r="E208" i="197" s="1"/>
  <c r="E209" i="197" s="1"/>
  <c r="E210" i="197" s="1"/>
  <c r="E211" i="197" s="1"/>
  <c r="E212" i="197" s="1"/>
  <c r="E213" i="197" s="1"/>
  <c r="E214" i="197" s="1"/>
  <c r="E215" i="197" s="1"/>
  <c r="E216" i="197" s="1"/>
  <c r="E217" i="197" s="1"/>
  <c r="E218" i="197" s="1"/>
  <c r="E219" i="197" s="1"/>
  <c r="E220" i="197" s="1"/>
  <c r="E221" i="197" s="1"/>
  <c r="E222" i="197" s="1"/>
  <c r="E223" i="197" s="1"/>
  <c r="E224" i="197" s="1"/>
  <c r="E225" i="197" s="1"/>
  <c r="E226" i="197" s="1"/>
  <c r="E227" i="197" s="1"/>
  <c r="E228" i="197" s="1"/>
  <c r="E229" i="197" s="1"/>
  <c r="E230" i="197" s="1"/>
  <c r="E231" i="197" s="1"/>
  <c r="E232" i="197" s="1"/>
  <c r="E233" i="197" s="1"/>
  <c r="E234" i="197" s="1"/>
  <c r="E235" i="197" s="1"/>
  <c r="E236" i="197" s="1"/>
  <c r="E237" i="197" s="1"/>
  <c r="E238" i="197" s="1"/>
  <c r="E239" i="197" s="1"/>
  <c r="E240" i="197" s="1"/>
  <c r="E241" i="197" s="1"/>
  <c r="E242" i="197" s="1"/>
  <c r="E243" i="197" s="1"/>
  <c r="E244" i="197" s="1"/>
  <c r="E245" i="197" s="1"/>
  <c r="E246" i="197" s="1"/>
  <c r="E247" i="197" s="1"/>
  <c r="E248" i="197" s="1"/>
  <c r="E249" i="197" s="1"/>
  <c r="E250" i="197" s="1"/>
  <c r="E251" i="197" s="1"/>
  <c r="E252" i="197" s="1"/>
  <c r="E253" i="197" s="1"/>
  <c r="E254" i="197" s="1"/>
  <c r="E255" i="197" s="1"/>
  <c r="E256" i="197" s="1"/>
  <c r="E257" i="197" s="1"/>
  <c r="E258" i="197" s="1"/>
  <c r="E259" i="197" s="1"/>
  <c r="E260" i="197" s="1"/>
  <c r="E261" i="197" s="1"/>
  <c r="E262" i="197" s="1"/>
  <c r="E263" i="197" s="1"/>
  <c r="E264" i="197" s="1"/>
  <c r="E265" i="197" s="1"/>
  <c r="E266" i="197" s="1"/>
  <c r="E267" i="197" s="1"/>
  <c r="E268" i="197" s="1"/>
  <c r="E269" i="197" s="1"/>
  <c r="E270" i="197" s="1"/>
  <c r="E271" i="197" s="1"/>
  <c r="E272" i="197" s="1"/>
  <c r="E273" i="197" s="1"/>
  <c r="E274" i="197" s="1"/>
  <c r="E275" i="197" s="1"/>
  <c r="E276" i="197" s="1"/>
  <c r="E277" i="197" s="1"/>
  <c r="E278" i="197" s="1"/>
  <c r="E279" i="197" s="1"/>
  <c r="E280" i="197" s="1"/>
  <c r="E281" i="197" s="1"/>
  <c r="E282" i="197" s="1"/>
  <c r="E283" i="197" s="1"/>
  <c r="E284" i="197" s="1"/>
  <c r="E285" i="197" s="1"/>
  <c r="E286" i="197" s="1"/>
  <c r="E287" i="197" s="1"/>
  <c r="E288" i="197" s="1"/>
  <c r="E289" i="197" s="1"/>
  <c r="E290" i="197" s="1"/>
  <c r="E291" i="197" s="1"/>
  <c r="E292" i="197" s="1"/>
  <c r="E293" i="197" s="1"/>
  <c r="E294" i="197" s="1"/>
  <c r="E295" i="197" s="1"/>
  <c r="E296" i="197" s="1"/>
  <c r="E297" i="197" s="1"/>
  <c r="E298" i="197" s="1"/>
  <c r="E299" i="197" s="1"/>
  <c r="E300" i="197" s="1"/>
  <c r="E301" i="197" s="1"/>
  <c r="E302" i="197" s="1"/>
  <c r="E303" i="197" s="1"/>
  <c r="E304" i="197" s="1"/>
  <c r="E305" i="197" s="1"/>
  <c r="E306" i="197" s="1"/>
  <c r="E307" i="197" s="1"/>
  <c r="E308" i="197" s="1"/>
  <c r="E309" i="197" s="1"/>
  <c r="E310" i="197" s="1"/>
  <c r="E311" i="197" s="1"/>
  <c r="E312" i="197" s="1"/>
  <c r="E313" i="197" s="1"/>
  <c r="E314" i="197" s="1"/>
  <c r="E315" i="197" s="1"/>
  <c r="E316" i="197" s="1"/>
  <c r="E317" i="197" s="1"/>
  <c r="E318" i="197" s="1"/>
  <c r="E319" i="197" s="1"/>
  <c r="E320" i="197" s="1"/>
  <c r="E321" i="197" s="1"/>
  <c r="E322" i="197" s="1"/>
  <c r="E323" i="197" s="1"/>
  <c r="E324" i="197" s="1"/>
  <c r="E325" i="197" s="1"/>
  <c r="E326" i="197" s="1"/>
  <c r="D55" i="203"/>
  <c r="E101" i="199"/>
  <c r="E102" i="199" s="1"/>
  <c r="E103" i="199" s="1"/>
  <c r="E104" i="199" s="1"/>
  <c r="E105" i="199" s="1"/>
  <c r="E106" i="199" s="1"/>
  <c r="E107" i="199" s="1"/>
  <c r="E108" i="199" s="1"/>
  <c r="E109" i="199" s="1"/>
  <c r="E110" i="199" s="1"/>
  <c r="E111" i="199" s="1"/>
  <c r="E112" i="199" s="1"/>
  <c r="E113" i="199" s="1"/>
  <c r="E114" i="199" s="1"/>
  <c r="E115" i="199" s="1"/>
  <c r="E116" i="199" s="1"/>
  <c r="E117" i="199" s="1"/>
  <c r="E118" i="199" s="1"/>
  <c r="E119" i="199" s="1"/>
  <c r="E120" i="199" s="1"/>
  <c r="E121" i="199" s="1"/>
  <c r="E122" i="199" s="1"/>
  <c r="E123" i="199" s="1"/>
  <c r="E124" i="199" s="1"/>
  <c r="E125" i="199" s="1"/>
  <c r="E126" i="199" s="1"/>
  <c r="E127" i="199" s="1"/>
  <c r="E128" i="199" s="1"/>
  <c r="E129" i="199" s="1"/>
  <c r="E130" i="199" s="1"/>
  <c r="E131" i="199" s="1"/>
  <c r="E132" i="199" s="1"/>
  <c r="E133" i="199" s="1"/>
  <c r="E134" i="199" s="1"/>
  <c r="E135" i="199" s="1"/>
  <c r="E136" i="199" s="1"/>
  <c r="E137" i="199" s="1"/>
  <c r="E138" i="199" s="1"/>
  <c r="E139" i="199" s="1"/>
  <c r="E140" i="199" s="1"/>
  <c r="E141" i="199" s="1"/>
  <c r="E142" i="199" s="1"/>
  <c r="E143" i="199" s="1"/>
  <c r="E144" i="199" s="1"/>
  <c r="E145" i="199" s="1"/>
  <c r="E146" i="199" s="1"/>
  <c r="E147" i="199" s="1"/>
  <c r="E148" i="199" s="1"/>
  <c r="E149" i="199" s="1"/>
  <c r="E150" i="199" s="1"/>
  <c r="E151" i="199" s="1"/>
  <c r="E152" i="199" s="1"/>
  <c r="E153" i="199" s="1"/>
  <c r="E154" i="199" s="1"/>
  <c r="E155" i="199" s="1"/>
  <c r="E156" i="199" s="1"/>
  <c r="E157" i="199" s="1"/>
  <c r="E158" i="199" s="1"/>
  <c r="E159" i="199" s="1"/>
  <c r="E160" i="199" s="1"/>
  <c r="E161" i="199" s="1"/>
  <c r="E162" i="199" s="1"/>
  <c r="E163" i="199" s="1"/>
  <c r="E164" i="199" s="1"/>
  <c r="E165" i="199" s="1"/>
  <c r="E166" i="199" s="1"/>
  <c r="E167" i="199" s="1"/>
  <c r="E168" i="199" s="1"/>
  <c r="E169" i="199" s="1"/>
  <c r="E170" i="199" s="1"/>
  <c r="E171" i="199" s="1"/>
  <c r="E172" i="199" s="1"/>
  <c r="E173" i="199" s="1"/>
  <c r="E174" i="199" s="1"/>
  <c r="E175" i="199" s="1"/>
  <c r="E176" i="199" s="1"/>
  <c r="E177" i="199" s="1"/>
  <c r="E178" i="199" s="1"/>
  <c r="E179" i="199" s="1"/>
  <c r="E180" i="199" s="1"/>
  <c r="E181" i="199" s="1"/>
  <c r="E182" i="199" s="1"/>
  <c r="E183" i="199" s="1"/>
  <c r="E184" i="199" s="1"/>
  <c r="E185" i="199" s="1"/>
  <c r="E186" i="199" s="1"/>
  <c r="E187" i="199" s="1"/>
  <c r="E188" i="199" s="1"/>
  <c r="E189" i="199" s="1"/>
  <c r="E190" i="199" s="1"/>
  <c r="E191" i="199" s="1"/>
  <c r="E192" i="199" s="1"/>
  <c r="E193" i="199" s="1"/>
  <c r="E194" i="199" s="1"/>
  <c r="E195" i="199" s="1"/>
  <c r="E196" i="199" s="1"/>
  <c r="E197" i="199" s="1"/>
  <c r="E198" i="199" s="1"/>
  <c r="E199" i="199" s="1"/>
  <c r="E200" i="199" s="1"/>
  <c r="E201" i="199" s="1"/>
  <c r="E202" i="199" s="1"/>
  <c r="E203" i="199" s="1"/>
  <c r="E204" i="199" s="1"/>
  <c r="E205" i="199" s="1"/>
  <c r="E206" i="199" s="1"/>
  <c r="E207" i="199" s="1"/>
  <c r="E208" i="199" s="1"/>
  <c r="E209" i="199" s="1"/>
  <c r="E210" i="199" s="1"/>
  <c r="E211" i="199" s="1"/>
  <c r="E212" i="199" s="1"/>
  <c r="E213" i="199" s="1"/>
  <c r="E214" i="199" s="1"/>
  <c r="E215" i="199" s="1"/>
  <c r="E216" i="199" s="1"/>
  <c r="E217" i="199" s="1"/>
  <c r="E218" i="199" s="1"/>
  <c r="E219" i="199" s="1"/>
  <c r="E220" i="199" s="1"/>
  <c r="E221" i="199" s="1"/>
  <c r="E222" i="199" s="1"/>
  <c r="E223" i="199" s="1"/>
  <c r="E224" i="199" s="1"/>
  <c r="E225" i="199" s="1"/>
  <c r="E226" i="199" s="1"/>
  <c r="E227" i="199" s="1"/>
  <c r="E228" i="199" s="1"/>
  <c r="E229" i="199" s="1"/>
  <c r="E230" i="199" s="1"/>
  <c r="E231" i="199" s="1"/>
  <c r="E232" i="199" s="1"/>
  <c r="E233" i="199" s="1"/>
  <c r="E234" i="199" s="1"/>
  <c r="E235" i="199" s="1"/>
  <c r="E236" i="199" s="1"/>
  <c r="E237" i="199" s="1"/>
  <c r="E238" i="199" s="1"/>
  <c r="E239" i="199" s="1"/>
  <c r="E240" i="199" s="1"/>
  <c r="E241" i="199" s="1"/>
  <c r="E242" i="199" s="1"/>
  <c r="E243" i="199" s="1"/>
  <c r="E244" i="199" s="1"/>
  <c r="E245" i="199" s="1"/>
  <c r="E246" i="199" s="1"/>
  <c r="E247" i="199" s="1"/>
  <c r="E248" i="199" s="1"/>
  <c r="E249" i="199" s="1"/>
  <c r="E250" i="199" s="1"/>
  <c r="E251" i="199" s="1"/>
  <c r="E252" i="199" s="1"/>
  <c r="E253" i="199" s="1"/>
  <c r="E254" i="199" s="1"/>
  <c r="E255" i="199" s="1"/>
  <c r="E256" i="199" s="1"/>
  <c r="E257" i="199" s="1"/>
  <c r="E258" i="199" s="1"/>
  <c r="E259" i="199" s="1"/>
  <c r="E260" i="199" s="1"/>
  <c r="E261" i="199" s="1"/>
  <c r="E262" i="199" s="1"/>
  <c r="E263" i="199" s="1"/>
  <c r="E264" i="199" s="1"/>
  <c r="E265" i="199" s="1"/>
  <c r="E266" i="199" s="1"/>
  <c r="E267" i="199" s="1"/>
  <c r="E268" i="199" s="1"/>
  <c r="E269" i="199" s="1"/>
  <c r="E270" i="199" s="1"/>
  <c r="E271" i="199" s="1"/>
  <c r="E272" i="199" s="1"/>
  <c r="E273" i="199" s="1"/>
  <c r="E274" i="199" s="1"/>
  <c r="E275" i="199" s="1"/>
  <c r="E276" i="199" s="1"/>
  <c r="E277" i="199" s="1"/>
  <c r="E278" i="199" s="1"/>
  <c r="E279" i="199" s="1"/>
  <c r="E280" i="199" s="1"/>
  <c r="E281" i="199" s="1"/>
  <c r="E282" i="199" s="1"/>
  <c r="E283" i="199" s="1"/>
  <c r="E284" i="199" s="1"/>
  <c r="E285" i="199" s="1"/>
  <c r="E286" i="199" s="1"/>
  <c r="E287" i="199" s="1"/>
  <c r="E288" i="199" s="1"/>
  <c r="E289" i="199" s="1"/>
  <c r="E290" i="199" s="1"/>
  <c r="E291" i="199" s="1"/>
  <c r="E292" i="199" s="1"/>
  <c r="E293" i="199" s="1"/>
  <c r="E294" i="199" s="1"/>
  <c r="E295" i="199" s="1"/>
  <c r="E296" i="199" s="1"/>
  <c r="E297" i="199" s="1"/>
  <c r="E298" i="199" s="1"/>
  <c r="E299" i="199" s="1"/>
  <c r="E300" i="199" s="1"/>
  <c r="E301" i="199" s="1"/>
  <c r="E302" i="199" s="1"/>
  <c r="E303" i="199" s="1"/>
  <c r="E304" i="199" s="1"/>
  <c r="E305" i="199" s="1"/>
  <c r="E306" i="199" s="1"/>
  <c r="E307" i="199" s="1"/>
  <c r="E308" i="199" s="1"/>
  <c r="E309" i="199" s="1"/>
  <c r="E310" i="199" s="1"/>
  <c r="E311" i="199" s="1"/>
  <c r="E312" i="199" s="1"/>
  <c r="E313" i="199" s="1"/>
  <c r="E314" i="199" s="1"/>
  <c r="E315" i="199" s="1"/>
  <c r="E316" i="199" s="1"/>
  <c r="E317" i="199" s="1"/>
  <c r="E318" i="199" s="1"/>
  <c r="E319" i="199" s="1"/>
  <c r="E320" i="199" s="1"/>
  <c r="E321" i="199" s="1"/>
  <c r="E322" i="199" s="1"/>
  <c r="E323" i="199" s="1"/>
  <c r="E324" i="199" s="1"/>
  <c r="E325" i="199" s="1"/>
  <c r="E326" i="199" s="1"/>
  <c r="D56" i="203"/>
  <c r="E4" i="196"/>
  <c r="E5" i="196" s="1"/>
  <c r="E6" i="196" s="1"/>
  <c r="E7" i="196" s="1"/>
  <c r="E8" i="196" s="1"/>
  <c r="E9" i="196" s="1"/>
  <c r="E10" i="196" s="1"/>
  <c r="E11" i="196" s="1"/>
  <c r="E12" i="196" s="1"/>
  <c r="E13" i="196" s="1"/>
  <c r="E14" i="196" s="1"/>
  <c r="E15" i="196" s="1"/>
  <c r="E16" i="196" s="1"/>
  <c r="E17" i="196" s="1"/>
  <c r="E18" i="196" s="1"/>
  <c r="E19" i="196" s="1"/>
  <c r="E20" i="196" s="1"/>
  <c r="E21" i="196" s="1"/>
  <c r="E22" i="196" s="1"/>
  <c r="E23" i="196" s="1"/>
  <c r="E24" i="196" s="1"/>
  <c r="E25" i="196" s="1"/>
  <c r="E26" i="196" s="1"/>
  <c r="E27" i="196" s="1"/>
  <c r="E28" i="196" s="1"/>
  <c r="E29" i="196" s="1"/>
  <c r="E30" i="196" s="1"/>
  <c r="E31" i="196" s="1"/>
  <c r="E32" i="196" s="1"/>
  <c r="E33" i="196" s="1"/>
  <c r="E34" i="196" s="1"/>
  <c r="E35" i="196" s="1"/>
  <c r="E36" i="196" s="1"/>
  <c r="E37" i="196" s="1"/>
  <c r="E38" i="196" s="1"/>
  <c r="E39" i="196" s="1"/>
  <c r="E40" i="196" s="1"/>
  <c r="E41" i="196" s="1"/>
  <c r="E42" i="196" s="1"/>
  <c r="E43" i="196" s="1"/>
  <c r="E44" i="196" s="1"/>
  <c r="E45" i="196" s="1"/>
  <c r="E46" i="196" s="1"/>
  <c r="E47" i="196" s="1"/>
  <c r="E48" i="196" s="1"/>
  <c r="E49" i="196" s="1"/>
  <c r="E50" i="196" s="1"/>
  <c r="E51" i="196" s="1"/>
  <c r="E52" i="196" s="1"/>
  <c r="E53" i="196" s="1"/>
  <c r="E54" i="196" s="1"/>
  <c r="E55" i="196" s="1"/>
  <c r="E56" i="196" s="1"/>
  <c r="E57" i="196" s="1"/>
  <c r="E58" i="196" s="1"/>
  <c r="E59" i="196" s="1"/>
  <c r="E60" i="196" s="1"/>
  <c r="E61" i="196" s="1"/>
  <c r="E62" i="196" s="1"/>
  <c r="E63" i="196" s="1"/>
  <c r="E64" i="196" s="1"/>
  <c r="E65" i="196" s="1"/>
  <c r="E66" i="196" s="1"/>
  <c r="E67" i="196" s="1"/>
  <c r="E68" i="196" s="1"/>
  <c r="E69" i="196" s="1"/>
  <c r="E70" i="196" s="1"/>
  <c r="E71" i="196" s="1"/>
  <c r="E72" i="196" s="1"/>
  <c r="E73" i="196" s="1"/>
  <c r="E74" i="196" s="1"/>
  <c r="E75" i="196" s="1"/>
  <c r="E76" i="196" s="1"/>
  <c r="E77" i="196" s="1"/>
  <c r="E78" i="196" s="1"/>
  <c r="E79" i="196" s="1"/>
  <c r="E80" i="196" s="1"/>
  <c r="E81" i="196" s="1"/>
  <c r="E82" i="196" s="1"/>
  <c r="E83" i="196" s="1"/>
  <c r="E84" i="196" s="1"/>
  <c r="E85" i="196" s="1"/>
  <c r="E86" i="196" s="1"/>
  <c r="E87" i="196" s="1"/>
  <c r="E88" i="196" s="1"/>
  <c r="E89" i="196" s="1"/>
  <c r="E90" i="196" s="1"/>
  <c r="E91" i="196" s="1"/>
  <c r="E92" i="196" s="1"/>
  <c r="E93" i="196" s="1"/>
  <c r="E94" i="196" s="1"/>
  <c r="E95" i="196" s="1"/>
  <c r="E96" i="196" s="1"/>
  <c r="E97" i="196" s="1"/>
  <c r="E98" i="196" s="1"/>
  <c r="E99" i="196" s="1"/>
  <c r="E100" i="196" s="1"/>
  <c r="D107" i="1" s="1"/>
  <c r="C56" i="203" l="1"/>
  <c r="E156" i="208"/>
  <c r="E157" i="208" s="1"/>
  <c r="E158" i="208" s="1"/>
  <c r="E159" i="208" s="1"/>
  <c r="E160" i="208" s="1"/>
  <c r="E112" i="200"/>
  <c r="E113" i="200" s="1"/>
  <c r="E114" i="200" s="1"/>
  <c r="E115" i="200" s="1"/>
  <c r="E113" i="205"/>
  <c r="E114" i="205" s="1"/>
  <c r="E103" i="198"/>
  <c r="E104" i="198" s="1"/>
  <c r="E105" i="198" s="1"/>
  <c r="E106" i="198" s="1"/>
  <c r="E107" i="198" s="1"/>
  <c r="E108" i="198" s="1"/>
  <c r="E109" i="198" s="1"/>
  <c r="E110" i="198" s="1"/>
  <c r="E111" i="198" s="1"/>
  <c r="E112" i="198" s="1"/>
  <c r="F103" i="198"/>
  <c r="E101" i="196"/>
  <c r="E102" i="196" s="1"/>
  <c r="E103" i="196" s="1"/>
  <c r="E104" i="196" s="1"/>
  <c r="E105" i="196" s="1"/>
  <c r="E106" i="196" s="1"/>
  <c r="E107" i="196" s="1"/>
  <c r="E108" i="196" s="1"/>
  <c r="E109" i="196" s="1"/>
  <c r="E110" i="196" s="1"/>
  <c r="E111" i="196" s="1"/>
  <c r="E112" i="196" s="1"/>
  <c r="D76" i="203"/>
  <c r="I82" i="59"/>
  <c r="E116" i="200" l="1"/>
  <c r="E117" i="200" s="1"/>
  <c r="E118" i="200" s="1"/>
  <c r="E119" i="200" s="1"/>
  <c r="E120" i="200" s="1"/>
  <c r="E121" i="200" s="1"/>
  <c r="E122" i="200" s="1"/>
  <c r="E123" i="200" s="1"/>
  <c r="E124" i="200" s="1"/>
  <c r="E125" i="200" s="1"/>
  <c r="E126" i="200" s="1"/>
  <c r="E127" i="200" s="1"/>
  <c r="E128" i="200" s="1"/>
  <c r="E129" i="200" s="1"/>
  <c r="E130" i="200" s="1"/>
  <c r="E131" i="200" s="1"/>
  <c r="E132" i="200" s="1"/>
  <c r="E133" i="200" s="1"/>
  <c r="E134" i="200" s="1"/>
  <c r="E135" i="200" s="1"/>
  <c r="E136" i="200" s="1"/>
  <c r="E137" i="200" s="1"/>
  <c r="H115" i="200"/>
  <c r="E161" i="208"/>
  <c r="E162" i="208" s="1"/>
  <c r="E163" i="208" s="1"/>
  <c r="E115" i="205"/>
  <c r="E116" i="205" s="1"/>
  <c r="E117" i="205" s="1"/>
  <c r="E118" i="205" s="1"/>
  <c r="E119" i="205" s="1"/>
  <c r="E120" i="205" s="1"/>
  <c r="E121" i="205" s="1"/>
  <c r="E122" i="205" s="1"/>
  <c r="E123" i="205" s="1"/>
  <c r="E124" i="205" s="1"/>
  <c r="E125" i="205" s="1"/>
  <c r="E126" i="205" s="1"/>
  <c r="E127" i="205" s="1"/>
  <c r="E128" i="205" s="1"/>
  <c r="E129" i="205" s="1"/>
  <c r="E130" i="205" s="1"/>
  <c r="E113" i="198"/>
  <c r="E114" i="198" s="1"/>
  <c r="E115" i="198" s="1"/>
  <c r="E116" i="198" s="1"/>
  <c r="E117" i="198" s="1"/>
  <c r="E118" i="198" s="1"/>
  <c r="E119" i="198" s="1"/>
  <c r="E120" i="198" s="1"/>
  <c r="E121" i="198" s="1"/>
  <c r="E122" i="198" s="1"/>
  <c r="D79" i="11"/>
  <c r="D59" i="63"/>
  <c r="E138" i="200" l="1"/>
  <c r="E139" i="200" s="1"/>
  <c r="E140" i="200" s="1"/>
  <c r="E141" i="200" s="1"/>
  <c r="E142" i="200" s="1"/>
  <c r="E123" i="198"/>
  <c r="E124" i="198" s="1"/>
  <c r="E125" i="198" s="1"/>
  <c r="E126" i="198" s="1"/>
  <c r="E127" i="198" s="1"/>
  <c r="E131" i="205"/>
  <c r="E164" i="208"/>
  <c r="E165" i="208" s="1"/>
  <c r="E132" i="205" l="1"/>
  <c r="E133" i="205" s="1"/>
  <c r="E134" i="205" s="1"/>
  <c r="E135" i="205" s="1"/>
  <c r="E136" i="205" s="1"/>
  <c r="E137" i="205" s="1"/>
  <c r="E138" i="205" s="1"/>
  <c r="E166" i="208"/>
  <c r="E167" i="208" s="1"/>
  <c r="E168" i="208" s="1"/>
  <c r="E169" i="208" s="1"/>
  <c r="E170" i="208" s="1"/>
  <c r="E171" i="208" s="1"/>
  <c r="E172" i="208" s="1"/>
  <c r="E173" i="208" s="1"/>
  <c r="E174" i="208" s="1"/>
  <c r="E175" i="208" s="1"/>
  <c r="E176" i="208" s="1"/>
  <c r="E177" i="208" s="1"/>
  <c r="E178" i="208" s="1"/>
  <c r="E128" i="198"/>
  <c r="E129" i="198" s="1"/>
  <c r="E130" i="198" s="1"/>
  <c r="H127" i="198"/>
  <c r="C264" i="105"/>
  <c r="E139" i="205" l="1"/>
  <c r="E140" i="205" s="1"/>
  <c r="E141" i="205" s="1"/>
  <c r="E142" i="205" s="1"/>
  <c r="E143" i="205" s="1"/>
  <c r="E144" i="205" s="1"/>
  <c r="E145" i="205" s="1"/>
  <c r="E146" i="205" s="1"/>
  <c r="E147" i="205" s="1"/>
  <c r="E148" i="205" s="1"/>
  <c r="E149" i="205" s="1"/>
  <c r="E150" i="205" s="1"/>
  <c r="E151" i="205" s="1"/>
  <c r="E152" i="205" s="1"/>
  <c r="E153" i="205" s="1"/>
  <c r="E154" i="205" s="1"/>
  <c r="E155" i="205" s="1"/>
  <c r="E156" i="205" s="1"/>
  <c r="E179" i="208"/>
  <c r="E180" i="208" s="1"/>
  <c r="E131" i="198"/>
  <c r="E132" i="198" s="1"/>
  <c r="C258" i="105"/>
  <c r="E157" i="205" l="1"/>
  <c r="E158" i="205" s="1"/>
  <c r="E159" i="205" s="1"/>
  <c r="E160" i="205" s="1"/>
  <c r="E161" i="205" s="1"/>
  <c r="E162" i="205" s="1"/>
  <c r="E163" i="205" s="1"/>
  <c r="E164" i="205" s="1"/>
  <c r="E165" i="205" s="1"/>
  <c r="E166" i="205" s="1"/>
  <c r="E167" i="205" s="1"/>
  <c r="E168" i="205" s="1"/>
  <c r="E169" i="205" s="1"/>
  <c r="E170" i="205" s="1"/>
  <c r="E171" i="205" s="1"/>
  <c r="E172" i="205" s="1"/>
  <c r="E173" i="205" s="1"/>
  <c r="E174" i="205" s="1"/>
  <c r="E175" i="205" s="1"/>
  <c r="E176" i="205" s="1"/>
  <c r="E181" i="208"/>
  <c r="E182" i="208" s="1"/>
  <c r="E183" i="208" s="1"/>
  <c r="E184" i="208" s="1"/>
  <c r="E185" i="208" s="1"/>
  <c r="E133" i="198"/>
  <c r="E134" i="198" s="1"/>
  <c r="E135" i="198" s="1"/>
  <c r="C143" i="132"/>
  <c r="E177" i="205" l="1"/>
  <c r="E178" i="205" s="1"/>
  <c r="E179" i="205" s="1"/>
  <c r="E180" i="205" s="1"/>
  <c r="E186" i="208"/>
  <c r="E187" i="208" s="1"/>
  <c r="E188" i="208" s="1"/>
  <c r="E189" i="208" s="1"/>
  <c r="E190" i="208" s="1"/>
  <c r="E191" i="208" s="1"/>
  <c r="E192" i="208" s="1"/>
  <c r="E193" i="208" s="1"/>
  <c r="E194" i="208" s="1"/>
  <c r="E195" i="208" s="1"/>
  <c r="E196" i="208" s="1"/>
  <c r="E197" i="208" s="1"/>
  <c r="E198" i="208" s="1"/>
  <c r="E199" i="208" s="1"/>
  <c r="E200" i="208" s="1"/>
  <c r="E136" i="198"/>
  <c r="E137" i="198" s="1"/>
  <c r="E4" i="195"/>
  <c r="E5" i="195" s="1"/>
  <c r="E6" i="195" s="1"/>
  <c r="E7" i="195" s="1"/>
  <c r="E8" i="195" s="1"/>
  <c r="E9" i="195" s="1"/>
  <c r="E10" i="195" s="1"/>
  <c r="E11" i="195" s="1"/>
  <c r="E12" i="195" s="1"/>
  <c r="E13" i="195" s="1"/>
  <c r="E14" i="195" s="1"/>
  <c r="E15" i="195" s="1"/>
  <c r="E16" i="195" s="1"/>
  <c r="E17" i="195" s="1"/>
  <c r="E18" i="195" s="1"/>
  <c r="E19" i="195" s="1"/>
  <c r="E20" i="195" s="1"/>
  <c r="E21" i="195" s="1"/>
  <c r="E22" i="195" s="1"/>
  <c r="E23" i="195" s="1"/>
  <c r="E24" i="195" s="1"/>
  <c r="E25" i="195" s="1"/>
  <c r="E26" i="195" s="1"/>
  <c r="E27" i="195" s="1"/>
  <c r="E28" i="195" s="1"/>
  <c r="E29" i="195" s="1"/>
  <c r="E30" i="195" s="1"/>
  <c r="E31" i="195" s="1"/>
  <c r="E32" i="195" s="1"/>
  <c r="E33" i="195" s="1"/>
  <c r="E34" i="195" s="1"/>
  <c r="E35" i="195" s="1"/>
  <c r="E36" i="195" s="1"/>
  <c r="E37" i="195" s="1"/>
  <c r="E38" i="195" s="1"/>
  <c r="E39" i="195" s="1"/>
  <c r="E40" i="195" s="1"/>
  <c r="E41" i="195" s="1"/>
  <c r="E42" i="195" s="1"/>
  <c r="E43" i="195" s="1"/>
  <c r="E44" i="195" s="1"/>
  <c r="E45" i="195" s="1"/>
  <c r="E46" i="195" s="1"/>
  <c r="E47" i="195" s="1"/>
  <c r="E48" i="195" s="1"/>
  <c r="E49" i="195" s="1"/>
  <c r="E50" i="195" s="1"/>
  <c r="E51" i="195" s="1"/>
  <c r="E52" i="195" s="1"/>
  <c r="E53" i="195" s="1"/>
  <c r="E54" i="195" s="1"/>
  <c r="E55" i="195" s="1"/>
  <c r="E56" i="195" s="1"/>
  <c r="E57" i="195" s="1"/>
  <c r="E58" i="195" s="1"/>
  <c r="E59" i="195" s="1"/>
  <c r="E60" i="195" s="1"/>
  <c r="E61" i="195" s="1"/>
  <c r="E62" i="195" s="1"/>
  <c r="E63" i="195" s="1"/>
  <c r="E64" i="195" s="1"/>
  <c r="E65" i="195" s="1"/>
  <c r="E66" i="195" s="1"/>
  <c r="E67" i="195" s="1"/>
  <c r="E68" i="195" s="1"/>
  <c r="E69" i="195" s="1"/>
  <c r="E70" i="195" s="1"/>
  <c r="E71" i="195" s="1"/>
  <c r="E72" i="195" s="1"/>
  <c r="E73" i="195" s="1"/>
  <c r="E74" i="195" s="1"/>
  <c r="E75" i="195" s="1"/>
  <c r="E76" i="195" s="1"/>
  <c r="E77" i="195" s="1"/>
  <c r="E78" i="195" s="1"/>
  <c r="E79" i="195" s="1"/>
  <c r="E80" i="195" s="1"/>
  <c r="E81" i="195" s="1"/>
  <c r="E82" i="195" s="1"/>
  <c r="E83" i="195" s="1"/>
  <c r="E84" i="195" s="1"/>
  <c r="E85" i="195" s="1"/>
  <c r="E86" i="195" s="1"/>
  <c r="E87" i="195" s="1"/>
  <c r="E88" i="195" s="1"/>
  <c r="E89" i="195" s="1"/>
  <c r="E90" i="195" s="1"/>
  <c r="E91" i="195" s="1"/>
  <c r="E92" i="195" s="1"/>
  <c r="E93" i="195" s="1"/>
  <c r="E94" i="195" s="1"/>
  <c r="E95" i="195" s="1"/>
  <c r="E96" i="195" s="1"/>
  <c r="E97" i="195" s="1"/>
  <c r="E98" i="195" s="1"/>
  <c r="E99" i="195" s="1"/>
  <c r="E100" i="195" s="1"/>
  <c r="E4" i="194"/>
  <c r="E5" i="194" s="1"/>
  <c r="E6" i="194" s="1"/>
  <c r="E7" i="194" s="1"/>
  <c r="E8" i="194" s="1"/>
  <c r="E181" i="205" l="1"/>
  <c r="E182" i="205" s="1"/>
  <c r="E201" i="208"/>
  <c r="E202" i="208" s="1"/>
  <c r="E203" i="208" s="1"/>
  <c r="E204" i="208" s="1"/>
  <c r="E205" i="208" s="1"/>
  <c r="E206" i="208" s="1"/>
  <c r="E207" i="208" s="1"/>
  <c r="E138" i="198"/>
  <c r="E139" i="198" s="1"/>
  <c r="E140" i="198" s="1"/>
  <c r="E141" i="198" s="1"/>
  <c r="E142" i="198" s="1"/>
  <c r="E143" i="198" s="1"/>
  <c r="E144" i="198" s="1"/>
  <c r="E145" i="198" s="1"/>
  <c r="E146" i="198" s="1"/>
  <c r="E147" i="198" s="1"/>
  <c r="E9" i="194"/>
  <c r="E10" i="194" s="1"/>
  <c r="E11" i="194" s="1"/>
  <c r="E12" i="194" s="1"/>
  <c r="E13" i="194" s="1"/>
  <c r="E14" i="194" s="1"/>
  <c r="E15" i="194" s="1"/>
  <c r="E16" i="194" s="1"/>
  <c r="E17" i="194" s="1"/>
  <c r="E18" i="194" s="1"/>
  <c r="E19" i="194" s="1"/>
  <c r="E20" i="194" s="1"/>
  <c r="E21" i="194" s="1"/>
  <c r="E22" i="194" s="1"/>
  <c r="E23" i="194" s="1"/>
  <c r="E24" i="194" s="1"/>
  <c r="E25" i="194" s="1"/>
  <c r="E26" i="194" s="1"/>
  <c r="E27" i="194" s="1"/>
  <c r="E28" i="194" s="1"/>
  <c r="E29" i="194" s="1"/>
  <c r="E30" i="194" s="1"/>
  <c r="E31" i="194" s="1"/>
  <c r="E32" i="194" s="1"/>
  <c r="E33" i="194" s="1"/>
  <c r="E34" i="194" s="1"/>
  <c r="E35" i="194" s="1"/>
  <c r="E36" i="194" s="1"/>
  <c r="E37" i="194" s="1"/>
  <c r="E38" i="194" s="1"/>
  <c r="E39" i="194" s="1"/>
  <c r="E40" i="194" s="1"/>
  <c r="E41" i="194" s="1"/>
  <c r="E42" i="194" s="1"/>
  <c r="E43" i="194" s="1"/>
  <c r="E44" i="194" s="1"/>
  <c r="E45" i="194" s="1"/>
  <c r="E46" i="194" s="1"/>
  <c r="E47" i="194" s="1"/>
  <c r="E48" i="194" s="1"/>
  <c r="E49" i="194" s="1"/>
  <c r="E50" i="194" s="1"/>
  <c r="E51" i="194" s="1"/>
  <c r="E52" i="194" s="1"/>
  <c r="E53" i="194" s="1"/>
  <c r="E54" i="194" s="1"/>
  <c r="E55" i="194" s="1"/>
  <c r="E56" i="194" s="1"/>
  <c r="E57" i="194" s="1"/>
  <c r="E58" i="194" s="1"/>
  <c r="E59" i="194" s="1"/>
  <c r="E60" i="194" s="1"/>
  <c r="E61" i="194" s="1"/>
  <c r="E62" i="194" s="1"/>
  <c r="E63" i="194" s="1"/>
  <c r="E64" i="194" s="1"/>
  <c r="E65" i="194" s="1"/>
  <c r="E66" i="194" s="1"/>
  <c r="E67" i="194" s="1"/>
  <c r="E68" i="194" s="1"/>
  <c r="E69" i="194" s="1"/>
  <c r="E70" i="194" s="1"/>
  <c r="E71" i="194" s="1"/>
  <c r="E72" i="194" s="1"/>
  <c r="E73" i="194" s="1"/>
  <c r="E74" i="194" s="1"/>
  <c r="E75" i="194" s="1"/>
  <c r="E76" i="194" s="1"/>
  <c r="E77" i="194" s="1"/>
  <c r="E78" i="194" s="1"/>
  <c r="E79" i="194" s="1"/>
  <c r="E80" i="194" s="1"/>
  <c r="E81" i="194" s="1"/>
  <c r="E82" i="194" s="1"/>
  <c r="E83" i="194" s="1"/>
  <c r="E84" i="194" s="1"/>
  <c r="E85" i="194" s="1"/>
  <c r="E86" i="194" s="1"/>
  <c r="E87" i="194" s="1"/>
  <c r="E88" i="194" s="1"/>
  <c r="E89" i="194" s="1"/>
  <c r="E90" i="194" s="1"/>
  <c r="E91" i="194" s="1"/>
  <c r="E92" i="194" s="1"/>
  <c r="E93" i="194" s="1"/>
  <c r="E94" i="194" s="1"/>
  <c r="E95" i="194" s="1"/>
  <c r="E96" i="194" s="1"/>
  <c r="E97" i="194" s="1"/>
  <c r="E98" i="194" s="1"/>
  <c r="E99" i="194" s="1"/>
  <c r="E100" i="194" s="1"/>
  <c r="E101" i="194" s="1"/>
  <c r="E102" i="194" s="1"/>
  <c r="E103" i="194" s="1"/>
  <c r="E104" i="194" s="1"/>
  <c r="E105" i="194" s="1"/>
  <c r="E106" i="194" s="1"/>
  <c r="E107" i="194" s="1"/>
  <c r="E108" i="194" s="1"/>
  <c r="E109" i="194" s="1"/>
  <c r="E110" i="194" s="1"/>
  <c r="E111" i="194" s="1"/>
  <c r="E112" i="194" s="1"/>
  <c r="E113" i="194" s="1"/>
  <c r="E114" i="194" s="1"/>
  <c r="E115" i="194" s="1"/>
  <c r="E116" i="194" s="1"/>
  <c r="E117" i="194" s="1"/>
  <c r="E118" i="194" s="1"/>
  <c r="E119" i="194" s="1"/>
  <c r="E120" i="194" s="1"/>
  <c r="E121" i="194" s="1"/>
  <c r="E122" i="194" s="1"/>
  <c r="E123" i="194" s="1"/>
  <c r="E124" i="194" s="1"/>
  <c r="E125" i="194" s="1"/>
  <c r="E126" i="194" s="1"/>
  <c r="E127" i="194" s="1"/>
  <c r="E128" i="194" s="1"/>
  <c r="E129" i="194" s="1"/>
  <c r="E130" i="194" s="1"/>
  <c r="E131" i="194" s="1"/>
  <c r="E132" i="194" s="1"/>
  <c r="E133" i="194" s="1"/>
  <c r="E134" i="194" s="1"/>
  <c r="E135" i="194" s="1"/>
  <c r="E136" i="194" s="1"/>
  <c r="E137" i="194" s="1"/>
  <c r="E138" i="194" s="1"/>
  <c r="E139" i="194" s="1"/>
  <c r="E140" i="194" s="1"/>
  <c r="E141" i="194" s="1"/>
  <c r="E142" i="194" s="1"/>
  <c r="E143" i="194" s="1"/>
  <c r="E144" i="194" s="1"/>
  <c r="E145" i="194" s="1"/>
  <c r="E146" i="194" s="1"/>
  <c r="E147" i="194" s="1"/>
  <c r="E148" i="194" s="1"/>
  <c r="E149" i="194" s="1"/>
  <c r="E150" i="194" s="1"/>
  <c r="E151" i="194" s="1"/>
  <c r="E152" i="194" s="1"/>
  <c r="E153" i="194" s="1"/>
  <c r="E154" i="194" s="1"/>
  <c r="E155" i="194" s="1"/>
  <c r="E156" i="194" s="1"/>
  <c r="E157" i="194" s="1"/>
  <c r="E158" i="194" s="1"/>
  <c r="E159" i="194" s="1"/>
  <c r="E160" i="194" s="1"/>
  <c r="E161" i="194" s="1"/>
  <c r="E162" i="194" s="1"/>
  <c r="E163" i="194" s="1"/>
  <c r="E164" i="194" s="1"/>
  <c r="E165" i="194" s="1"/>
  <c r="E166" i="194" s="1"/>
  <c r="E167" i="194" s="1"/>
  <c r="E168" i="194" s="1"/>
  <c r="E169" i="194" s="1"/>
  <c r="E170" i="194" s="1"/>
  <c r="E171" i="194" s="1"/>
  <c r="E172" i="194" s="1"/>
  <c r="E173" i="194" s="1"/>
  <c r="E174" i="194" s="1"/>
  <c r="E175" i="194" s="1"/>
  <c r="E176" i="194" s="1"/>
  <c r="E177" i="194" s="1"/>
  <c r="E178" i="194" s="1"/>
  <c r="E179" i="194" s="1"/>
  <c r="E180" i="194" s="1"/>
  <c r="E181" i="194" s="1"/>
  <c r="E182" i="194" s="1"/>
  <c r="E183" i="194" s="1"/>
  <c r="E184" i="194" s="1"/>
  <c r="E185" i="194" s="1"/>
  <c r="E186" i="194" s="1"/>
  <c r="E187" i="194" s="1"/>
  <c r="E188" i="194" s="1"/>
  <c r="E189" i="194" s="1"/>
  <c r="E190" i="194" s="1"/>
  <c r="E191" i="194" s="1"/>
  <c r="E192" i="194" s="1"/>
  <c r="E193" i="194" s="1"/>
  <c r="E194" i="194" s="1"/>
  <c r="E195" i="194" s="1"/>
  <c r="E196" i="194" s="1"/>
  <c r="E197" i="194" s="1"/>
  <c r="E198" i="194" s="1"/>
  <c r="E199" i="194" s="1"/>
  <c r="E200" i="194" s="1"/>
  <c r="E201" i="194" s="1"/>
  <c r="E202" i="194" s="1"/>
  <c r="E203" i="194" s="1"/>
  <c r="E204" i="194" s="1"/>
  <c r="E205" i="194" s="1"/>
  <c r="E206" i="194" s="1"/>
  <c r="E207" i="194" s="1"/>
  <c r="E208" i="194" s="1"/>
  <c r="E209" i="194" s="1"/>
  <c r="E210" i="194" s="1"/>
  <c r="E211" i="194" s="1"/>
  <c r="E212" i="194" s="1"/>
  <c r="E213" i="194" s="1"/>
  <c r="E214" i="194" s="1"/>
  <c r="E215" i="194" s="1"/>
  <c r="E216" i="194" s="1"/>
  <c r="E217" i="194" s="1"/>
  <c r="E218" i="194" s="1"/>
  <c r="E219" i="194" s="1"/>
  <c r="E220" i="194" s="1"/>
  <c r="E221" i="194" s="1"/>
  <c r="E222" i="194" s="1"/>
  <c r="E223" i="194" s="1"/>
  <c r="E224" i="194" s="1"/>
  <c r="E225" i="194" s="1"/>
  <c r="E226" i="194" s="1"/>
  <c r="E227" i="194" s="1"/>
  <c r="E228" i="194" s="1"/>
  <c r="E229" i="194" s="1"/>
  <c r="E230" i="194" s="1"/>
  <c r="E231" i="194" s="1"/>
  <c r="E232" i="194" s="1"/>
  <c r="E233" i="194" s="1"/>
  <c r="E234" i="194" s="1"/>
  <c r="E235" i="194" s="1"/>
  <c r="E236" i="194" s="1"/>
  <c r="E237" i="194" s="1"/>
  <c r="E238" i="194" s="1"/>
  <c r="E239" i="194" s="1"/>
  <c r="E240" i="194" s="1"/>
  <c r="E241" i="194" s="1"/>
  <c r="E242" i="194" s="1"/>
  <c r="E243" i="194" s="1"/>
  <c r="E244" i="194" s="1"/>
  <c r="E245" i="194" s="1"/>
  <c r="E246" i="194" s="1"/>
  <c r="E247" i="194" s="1"/>
  <c r="E248" i="194" s="1"/>
  <c r="E249" i="194" s="1"/>
  <c r="E250" i="194" s="1"/>
  <c r="E251" i="194" s="1"/>
  <c r="E252" i="194" s="1"/>
  <c r="E253" i="194" s="1"/>
  <c r="E254" i="194" s="1"/>
  <c r="E255" i="194" s="1"/>
  <c r="E256" i="194" s="1"/>
  <c r="E257" i="194" s="1"/>
  <c r="E258" i="194" s="1"/>
  <c r="E259" i="194" s="1"/>
  <c r="E260" i="194" s="1"/>
  <c r="E261" i="194" s="1"/>
  <c r="E262" i="194" s="1"/>
  <c r="E263" i="194" s="1"/>
  <c r="E264" i="194" s="1"/>
  <c r="E265" i="194" s="1"/>
  <c r="E266" i="194" s="1"/>
  <c r="E267" i="194" s="1"/>
  <c r="E268" i="194" s="1"/>
  <c r="E269" i="194" s="1"/>
  <c r="E270" i="194" s="1"/>
  <c r="E271" i="194" s="1"/>
  <c r="E272" i="194" s="1"/>
  <c r="E273" i="194" s="1"/>
  <c r="E274" i="194" s="1"/>
  <c r="E275" i="194" s="1"/>
  <c r="E276" i="194" s="1"/>
  <c r="E277" i="194" s="1"/>
  <c r="E278" i="194" s="1"/>
  <c r="E279" i="194" s="1"/>
  <c r="E280" i="194" s="1"/>
  <c r="E281" i="194" s="1"/>
  <c r="E282" i="194" s="1"/>
  <c r="E283" i="194" s="1"/>
  <c r="E284" i="194" s="1"/>
  <c r="E285" i="194" s="1"/>
  <c r="E286" i="194" s="1"/>
  <c r="E287" i="194" s="1"/>
  <c r="E288" i="194" s="1"/>
  <c r="E289" i="194" s="1"/>
  <c r="E290" i="194" s="1"/>
  <c r="E291" i="194" s="1"/>
  <c r="E292" i="194" s="1"/>
  <c r="E293" i="194" s="1"/>
  <c r="E294" i="194" s="1"/>
  <c r="E295" i="194" s="1"/>
  <c r="E296" i="194" s="1"/>
  <c r="E297" i="194" s="1"/>
  <c r="E298" i="194" s="1"/>
  <c r="E299" i="194" s="1"/>
  <c r="E300" i="194" s="1"/>
  <c r="E301" i="194" s="1"/>
  <c r="E101" i="195"/>
  <c r="E102" i="195" s="1"/>
  <c r="E103" i="195" s="1"/>
  <c r="E104" i="195" s="1"/>
  <c r="E105" i="195" s="1"/>
  <c r="E106" i="195" s="1"/>
  <c r="E107" i="195" s="1"/>
  <c r="E108" i="195" s="1"/>
  <c r="E109" i="195" s="1"/>
  <c r="E110" i="195" s="1"/>
  <c r="E111" i="195" s="1"/>
  <c r="E112" i="195" s="1"/>
  <c r="C86" i="203"/>
  <c r="D235" i="105"/>
  <c r="C234" i="105"/>
  <c r="D142" i="132"/>
  <c r="C141" i="132"/>
  <c r="D227" i="105"/>
  <c r="E183" i="205" l="1"/>
  <c r="E184" i="205" s="1"/>
  <c r="E185" i="205" s="1"/>
  <c r="E186" i="205" s="1"/>
  <c r="E187" i="205" s="1"/>
  <c r="E188" i="205" s="1"/>
  <c r="E189" i="205" s="1"/>
  <c r="E190" i="205" s="1"/>
  <c r="E191" i="205" s="1"/>
  <c r="E192" i="205" s="1"/>
  <c r="E193" i="205" s="1"/>
  <c r="E194" i="205" s="1"/>
  <c r="E195" i="205" s="1"/>
  <c r="E208" i="208"/>
  <c r="E209" i="208" s="1"/>
  <c r="E210" i="208" s="1"/>
  <c r="E211" i="208" s="1"/>
  <c r="E212" i="208" s="1"/>
  <c r="E148" i="198"/>
  <c r="E149" i="198" s="1"/>
  <c r="E150" i="198" s="1"/>
  <c r="E151" i="198" s="1"/>
  <c r="E152" i="198" s="1"/>
  <c r="E153" i="198" s="1"/>
  <c r="E302" i="194"/>
  <c r="E303" i="194" s="1"/>
  <c r="E304" i="194" s="1"/>
  <c r="E305" i="194" s="1"/>
  <c r="E306" i="194" s="1"/>
  <c r="E307" i="194" s="1"/>
  <c r="E308" i="194" s="1"/>
  <c r="E309" i="194" s="1"/>
  <c r="E310" i="194" s="1"/>
  <c r="E311" i="194" s="1"/>
  <c r="E312" i="194" s="1"/>
  <c r="E313" i="194" s="1"/>
  <c r="E314" i="194" s="1"/>
  <c r="E315" i="194" s="1"/>
  <c r="E316" i="194" s="1"/>
  <c r="E317" i="194" s="1"/>
  <c r="E318" i="194" s="1"/>
  <c r="E319" i="194" s="1"/>
  <c r="E320" i="194" s="1"/>
  <c r="E321" i="194" s="1"/>
  <c r="E322" i="194" s="1"/>
  <c r="E323" i="194" s="1"/>
  <c r="E324" i="194" s="1"/>
  <c r="E325" i="194" s="1"/>
  <c r="E326" i="194" s="1"/>
  <c r="E327" i="194" s="1"/>
  <c r="E328" i="194" s="1"/>
  <c r="E329" i="194" s="1"/>
  <c r="E330" i="194" s="1"/>
  <c r="E331" i="194" s="1"/>
  <c r="E332" i="194" s="1"/>
  <c r="E333" i="194" s="1"/>
  <c r="E334" i="194" s="1"/>
  <c r="E335" i="194" s="1"/>
  <c r="E336" i="194" s="1"/>
  <c r="E337" i="194" s="1"/>
  <c r="E338" i="194" s="1"/>
  <c r="E339" i="194" s="1"/>
  <c r="E340" i="194" s="1"/>
  <c r="E341" i="194" s="1"/>
  <c r="E342" i="194" s="1"/>
  <c r="H47" i="60"/>
  <c r="E213" i="208" l="1"/>
  <c r="E214" i="208" s="1"/>
  <c r="E215" i="208" s="1"/>
  <c r="E216" i="208" s="1"/>
  <c r="E217" i="208" s="1"/>
  <c r="E154" i="198"/>
  <c r="D13" i="35"/>
  <c r="E155" i="198" l="1"/>
  <c r="E156" i="198" s="1"/>
  <c r="E157" i="198" s="1"/>
  <c r="E218" i="208"/>
  <c r="E219" i="208" s="1"/>
  <c r="E220" i="208" s="1"/>
  <c r="E221" i="208" s="1"/>
  <c r="E343" i="194"/>
  <c r="E344" i="194" s="1"/>
  <c r="E345" i="194" s="1"/>
  <c r="E346" i="194" s="1"/>
  <c r="E347" i="194" s="1"/>
  <c r="E348" i="194" s="1"/>
  <c r="E349" i="194" s="1"/>
  <c r="E350" i="194" s="1"/>
  <c r="E4" i="193"/>
  <c r="E5" i="193" s="1"/>
  <c r="E6" i="193" s="1"/>
  <c r="E7" i="193" s="1"/>
  <c r="E8" i="193" s="1"/>
  <c r="E9" i="193" s="1"/>
  <c r="E10" i="193" s="1"/>
  <c r="E11" i="193" s="1"/>
  <c r="E12" i="193" s="1"/>
  <c r="E13" i="193" s="1"/>
  <c r="E14" i="193" s="1"/>
  <c r="E15" i="193" s="1"/>
  <c r="E16" i="193" s="1"/>
  <c r="E17" i="193" s="1"/>
  <c r="E18" i="193" s="1"/>
  <c r="E19" i="193" s="1"/>
  <c r="E20" i="193" s="1"/>
  <c r="E21" i="193" s="1"/>
  <c r="E22" i="193" s="1"/>
  <c r="E23" i="193" s="1"/>
  <c r="E24" i="193" s="1"/>
  <c r="E25" i="193" s="1"/>
  <c r="E26" i="193" s="1"/>
  <c r="E27" i="193" s="1"/>
  <c r="E28" i="193" s="1"/>
  <c r="E29" i="193" s="1"/>
  <c r="E30" i="193" s="1"/>
  <c r="E31" i="193" s="1"/>
  <c r="E32" i="193" s="1"/>
  <c r="E33" i="193" s="1"/>
  <c r="E34" i="193" s="1"/>
  <c r="E35" i="193" s="1"/>
  <c r="E36" i="193" s="1"/>
  <c r="E37" i="193" s="1"/>
  <c r="E38" i="193" s="1"/>
  <c r="E39" i="193" s="1"/>
  <c r="E40" i="193" s="1"/>
  <c r="E41" i="193" s="1"/>
  <c r="E42" i="193" s="1"/>
  <c r="E43" i="193" s="1"/>
  <c r="E44" i="193" s="1"/>
  <c r="E45" i="193" s="1"/>
  <c r="E46" i="193" s="1"/>
  <c r="E47" i="193" s="1"/>
  <c r="E48" i="193" s="1"/>
  <c r="E49" i="193" s="1"/>
  <c r="E50" i="193" s="1"/>
  <c r="E51" i="193" s="1"/>
  <c r="E52" i="193" s="1"/>
  <c r="E53" i="193" s="1"/>
  <c r="E54" i="193" s="1"/>
  <c r="E55" i="193" s="1"/>
  <c r="E56" i="193" s="1"/>
  <c r="E57" i="193" s="1"/>
  <c r="E58" i="193" s="1"/>
  <c r="E59" i="193" s="1"/>
  <c r="E60" i="193" s="1"/>
  <c r="E61" i="193" s="1"/>
  <c r="E62" i="193" s="1"/>
  <c r="E63" i="193" s="1"/>
  <c r="E64" i="193" s="1"/>
  <c r="E65" i="193" s="1"/>
  <c r="E66" i="193" s="1"/>
  <c r="E67" i="193" s="1"/>
  <c r="E68" i="193" s="1"/>
  <c r="E69" i="193" s="1"/>
  <c r="E70" i="193" s="1"/>
  <c r="E71" i="193" s="1"/>
  <c r="E72" i="193" s="1"/>
  <c r="E73" i="193" s="1"/>
  <c r="E74" i="193" s="1"/>
  <c r="E75" i="193" s="1"/>
  <c r="E76" i="193" s="1"/>
  <c r="E77" i="193" s="1"/>
  <c r="E78" i="193" s="1"/>
  <c r="E79" i="193" s="1"/>
  <c r="E80" i="193" s="1"/>
  <c r="E81" i="193" s="1"/>
  <c r="E82" i="193" s="1"/>
  <c r="E83" i="193" s="1"/>
  <c r="E84" i="193" s="1"/>
  <c r="E85" i="193" s="1"/>
  <c r="E86" i="193" s="1"/>
  <c r="E87" i="193" s="1"/>
  <c r="E88" i="193" s="1"/>
  <c r="E89" i="193" s="1"/>
  <c r="E90" i="193" s="1"/>
  <c r="E91" i="193" s="1"/>
  <c r="E92" i="193" s="1"/>
  <c r="E93" i="193" s="1"/>
  <c r="E94" i="193" s="1"/>
  <c r="E95" i="193" s="1"/>
  <c r="E96" i="193" s="1"/>
  <c r="E97" i="193" s="1"/>
  <c r="E98" i="193" s="1"/>
  <c r="E99" i="193" s="1"/>
  <c r="E100" i="193" s="1"/>
  <c r="C115" i="1" s="1"/>
  <c r="E5" i="192"/>
  <c r="E6" i="192" s="1"/>
  <c r="E7" i="192" s="1"/>
  <c r="E8" i="192" s="1"/>
  <c r="E9" i="192" s="1"/>
  <c r="E10" i="192" s="1"/>
  <c r="E11" i="192" s="1"/>
  <c r="E12" i="192" s="1"/>
  <c r="E13" i="192" s="1"/>
  <c r="E14" i="192" s="1"/>
  <c r="E15" i="192" s="1"/>
  <c r="E16" i="192" s="1"/>
  <c r="E17" i="192" s="1"/>
  <c r="E18" i="192" s="1"/>
  <c r="E19" i="192" s="1"/>
  <c r="E20" i="192" s="1"/>
  <c r="E21" i="192" s="1"/>
  <c r="E22" i="192" s="1"/>
  <c r="E23" i="192" s="1"/>
  <c r="E24" i="192" s="1"/>
  <c r="E25" i="192" s="1"/>
  <c r="E26" i="192" s="1"/>
  <c r="E27" i="192" s="1"/>
  <c r="E28" i="192" s="1"/>
  <c r="E29" i="192" s="1"/>
  <c r="E30" i="192" s="1"/>
  <c r="E31" i="192" s="1"/>
  <c r="E32" i="192" s="1"/>
  <c r="E33" i="192" s="1"/>
  <c r="E34" i="192" s="1"/>
  <c r="E35" i="192" s="1"/>
  <c r="E36" i="192" s="1"/>
  <c r="E37" i="192" s="1"/>
  <c r="E38" i="192" s="1"/>
  <c r="E39" i="192" s="1"/>
  <c r="E40" i="192" s="1"/>
  <c r="E41" i="192" s="1"/>
  <c r="E42" i="192" s="1"/>
  <c r="E43" i="192" s="1"/>
  <c r="E44" i="192" s="1"/>
  <c r="E45" i="192" s="1"/>
  <c r="E46" i="192" s="1"/>
  <c r="E47" i="192" s="1"/>
  <c r="E48" i="192" s="1"/>
  <c r="E49" i="192" s="1"/>
  <c r="E50" i="192" s="1"/>
  <c r="E51" i="192" s="1"/>
  <c r="E52" i="192" s="1"/>
  <c r="E53" i="192" s="1"/>
  <c r="E54" i="192" s="1"/>
  <c r="E55" i="192" s="1"/>
  <c r="E56" i="192" s="1"/>
  <c r="E57" i="192" s="1"/>
  <c r="E58" i="192" s="1"/>
  <c r="E59" i="192" s="1"/>
  <c r="E60" i="192" s="1"/>
  <c r="E61" i="192" s="1"/>
  <c r="E62" i="192" s="1"/>
  <c r="E63" i="192" s="1"/>
  <c r="E64" i="192" s="1"/>
  <c r="E65" i="192" s="1"/>
  <c r="E66" i="192" s="1"/>
  <c r="E67" i="192" s="1"/>
  <c r="E68" i="192" s="1"/>
  <c r="E69" i="192" s="1"/>
  <c r="E70" i="192" s="1"/>
  <c r="E71" i="192" s="1"/>
  <c r="E72" i="192" s="1"/>
  <c r="E73" i="192" s="1"/>
  <c r="E74" i="192" s="1"/>
  <c r="E75" i="192" s="1"/>
  <c r="E76" i="192" s="1"/>
  <c r="E77" i="192" s="1"/>
  <c r="E78" i="192" s="1"/>
  <c r="E79" i="192" s="1"/>
  <c r="E80" i="192" s="1"/>
  <c r="E81" i="192" s="1"/>
  <c r="E82" i="192" s="1"/>
  <c r="E83" i="192" s="1"/>
  <c r="E84" i="192" s="1"/>
  <c r="E85" i="192" s="1"/>
  <c r="E86" i="192" s="1"/>
  <c r="E87" i="192" s="1"/>
  <c r="E88" i="192" s="1"/>
  <c r="E89" i="192" s="1"/>
  <c r="E90" i="192" s="1"/>
  <c r="E91" i="192" s="1"/>
  <c r="E92" i="192" s="1"/>
  <c r="E93" i="192" s="1"/>
  <c r="E94" i="192" s="1"/>
  <c r="E95" i="192" s="1"/>
  <c r="E96" i="192" s="1"/>
  <c r="E97" i="192" s="1"/>
  <c r="E98" i="192" s="1"/>
  <c r="E99" i="192" s="1"/>
  <c r="E100" i="192" s="1"/>
  <c r="C114" i="1" s="1"/>
  <c r="E5" i="191"/>
  <c r="E6" i="191" s="1"/>
  <c r="E7" i="191" s="1"/>
  <c r="E8" i="191" s="1"/>
  <c r="E9" i="191" s="1"/>
  <c r="E10" i="191" s="1"/>
  <c r="E11" i="191" s="1"/>
  <c r="E12" i="191" s="1"/>
  <c r="E13" i="191" s="1"/>
  <c r="E14" i="191" s="1"/>
  <c r="E15" i="191" s="1"/>
  <c r="E16" i="191" s="1"/>
  <c r="E17" i="191" s="1"/>
  <c r="E18" i="191" s="1"/>
  <c r="E19" i="191" s="1"/>
  <c r="E20" i="191" s="1"/>
  <c r="E21" i="191" s="1"/>
  <c r="E22" i="191" s="1"/>
  <c r="E23" i="191" s="1"/>
  <c r="E24" i="191" s="1"/>
  <c r="E25" i="191" s="1"/>
  <c r="E26" i="191" s="1"/>
  <c r="E27" i="191" s="1"/>
  <c r="E28" i="191" s="1"/>
  <c r="E29" i="191" s="1"/>
  <c r="E30" i="191" s="1"/>
  <c r="E31" i="191" s="1"/>
  <c r="E32" i="191" s="1"/>
  <c r="E33" i="191" s="1"/>
  <c r="E34" i="191" s="1"/>
  <c r="E35" i="191" s="1"/>
  <c r="E36" i="191" s="1"/>
  <c r="E37" i="191" s="1"/>
  <c r="E38" i="191" s="1"/>
  <c r="E39" i="191" s="1"/>
  <c r="E40" i="191" s="1"/>
  <c r="E41" i="191" s="1"/>
  <c r="E42" i="191" s="1"/>
  <c r="E43" i="191" s="1"/>
  <c r="E44" i="191" s="1"/>
  <c r="E45" i="191" s="1"/>
  <c r="E46" i="191" s="1"/>
  <c r="E47" i="191" s="1"/>
  <c r="E48" i="191" s="1"/>
  <c r="E49" i="191" s="1"/>
  <c r="E50" i="191" s="1"/>
  <c r="E51" i="191" s="1"/>
  <c r="E52" i="191" s="1"/>
  <c r="E53" i="191" s="1"/>
  <c r="E54" i="191" s="1"/>
  <c r="E55" i="191" s="1"/>
  <c r="E56" i="191" s="1"/>
  <c r="E57" i="191" s="1"/>
  <c r="E58" i="191" s="1"/>
  <c r="E59" i="191" s="1"/>
  <c r="E60" i="191" s="1"/>
  <c r="E61" i="191" s="1"/>
  <c r="E62" i="191" s="1"/>
  <c r="E63" i="191" s="1"/>
  <c r="E64" i="191" s="1"/>
  <c r="E65" i="191" s="1"/>
  <c r="E66" i="191" s="1"/>
  <c r="E67" i="191" s="1"/>
  <c r="E68" i="191" s="1"/>
  <c r="E69" i="191" s="1"/>
  <c r="E70" i="191" s="1"/>
  <c r="E71" i="191" s="1"/>
  <c r="E72" i="191" s="1"/>
  <c r="E73" i="191" s="1"/>
  <c r="E74" i="191" s="1"/>
  <c r="E75" i="191" s="1"/>
  <c r="E76" i="191" s="1"/>
  <c r="E77" i="191" s="1"/>
  <c r="E78" i="191" s="1"/>
  <c r="E79" i="191" s="1"/>
  <c r="E80" i="191" s="1"/>
  <c r="E81" i="191" s="1"/>
  <c r="E82" i="191" s="1"/>
  <c r="E83" i="191" s="1"/>
  <c r="E84" i="191" s="1"/>
  <c r="E85" i="191" s="1"/>
  <c r="E86" i="191" s="1"/>
  <c r="E87" i="191" s="1"/>
  <c r="E88" i="191" s="1"/>
  <c r="E89" i="191" s="1"/>
  <c r="E90" i="191" s="1"/>
  <c r="E91" i="191" s="1"/>
  <c r="E92" i="191" s="1"/>
  <c r="E93" i="191" s="1"/>
  <c r="E94" i="191" s="1"/>
  <c r="E95" i="191" s="1"/>
  <c r="E96" i="191" s="1"/>
  <c r="E97" i="191" s="1"/>
  <c r="E98" i="191" s="1"/>
  <c r="E99" i="191" s="1"/>
  <c r="E100" i="191" s="1"/>
  <c r="C113" i="1" s="1"/>
  <c r="E5" i="190"/>
  <c r="E6" i="190" s="1"/>
  <c r="E7" i="190" s="1"/>
  <c r="E8" i="190" s="1"/>
  <c r="E9" i="190" s="1"/>
  <c r="E10" i="190" s="1"/>
  <c r="E11" i="190" s="1"/>
  <c r="E12" i="190" s="1"/>
  <c r="E13" i="190" s="1"/>
  <c r="E14" i="190" s="1"/>
  <c r="E15" i="190" s="1"/>
  <c r="E16" i="190" s="1"/>
  <c r="E17" i="190" s="1"/>
  <c r="E18" i="190" s="1"/>
  <c r="E19" i="190" s="1"/>
  <c r="E20" i="190" s="1"/>
  <c r="E21" i="190" s="1"/>
  <c r="E22" i="190" s="1"/>
  <c r="E23" i="190" s="1"/>
  <c r="E24" i="190" s="1"/>
  <c r="E25" i="190" s="1"/>
  <c r="E26" i="190" s="1"/>
  <c r="E27" i="190" s="1"/>
  <c r="E28" i="190" s="1"/>
  <c r="E29" i="190" s="1"/>
  <c r="E30" i="190" s="1"/>
  <c r="E31" i="190" s="1"/>
  <c r="E32" i="190" s="1"/>
  <c r="E33" i="190" s="1"/>
  <c r="E34" i="190" s="1"/>
  <c r="E35" i="190" s="1"/>
  <c r="E36" i="190" s="1"/>
  <c r="E37" i="190" s="1"/>
  <c r="E38" i="190" s="1"/>
  <c r="E39" i="190" s="1"/>
  <c r="E40" i="190" s="1"/>
  <c r="E41" i="190" s="1"/>
  <c r="E42" i="190" s="1"/>
  <c r="E43" i="190" s="1"/>
  <c r="E44" i="190" s="1"/>
  <c r="E45" i="190" s="1"/>
  <c r="E46" i="190" s="1"/>
  <c r="E47" i="190" s="1"/>
  <c r="E48" i="190" s="1"/>
  <c r="E49" i="190" s="1"/>
  <c r="E50" i="190" s="1"/>
  <c r="E51" i="190" s="1"/>
  <c r="E52" i="190" s="1"/>
  <c r="E53" i="190" s="1"/>
  <c r="E54" i="190" s="1"/>
  <c r="E55" i="190" s="1"/>
  <c r="E56" i="190" s="1"/>
  <c r="E57" i="190" s="1"/>
  <c r="E58" i="190" s="1"/>
  <c r="E59" i="190" s="1"/>
  <c r="E60" i="190" s="1"/>
  <c r="E61" i="190" s="1"/>
  <c r="E62" i="190" s="1"/>
  <c r="E63" i="190" s="1"/>
  <c r="E64" i="190" s="1"/>
  <c r="E65" i="190" s="1"/>
  <c r="E66" i="190" s="1"/>
  <c r="E67" i="190" s="1"/>
  <c r="E68" i="190" s="1"/>
  <c r="E69" i="190" s="1"/>
  <c r="E70" i="190" s="1"/>
  <c r="E71" i="190" s="1"/>
  <c r="E72" i="190" s="1"/>
  <c r="E73" i="190" s="1"/>
  <c r="E74" i="190" s="1"/>
  <c r="E75" i="190" s="1"/>
  <c r="E76" i="190" s="1"/>
  <c r="E77" i="190" s="1"/>
  <c r="E78" i="190" s="1"/>
  <c r="E79" i="190" s="1"/>
  <c r="E80" i="190" s="1"/>
  <c r="E81" i="190" s="1"/>
  <c r="E82" i="190" s="1"/>
  <c r="E83" i="190" s="1"/>
  <c r="E84" i="190" s="1"/>
  <c r="E85" i="190" s="1"/>
  <c r="E86" i="190" s="1"/>
  <c r="E87" i="190" s="1"/>
  <c r="E88" i="190" s="1"/>
  <c r="E89" i="190" s="1"/>
  <c r="E90" i="190" s="1"/>
  <c r="E91" i="190" s="1"/>
  <c r="E92" i="190" s="1"/>
  <c r="E93" i="190" s="1"/>
  <c r="E94" i="190" s="1"/>
  <c r="E95" i="190" s="1"/>
  <c r="E96" i="190" s="1"/>
  <c r="E97" i="190" s="1"/>
  <c r="E98" i="190" s="1"/>
  <c r="E99" i="190" s="1"/>
  <c r="E100" i="190" s="1"/>
  <c r="C111" i="1" s="1"/>
  <c r="E4" i="189"/>
  <c r="E5" i="189" s="1"/>
  <c r="E6" i="189" s="1"/>
  <c r="E7" i="189" s="1"/>
  <c r="E8" i="189" s="1"/>
  <c r="E9" i="189" s="1"/>
  <c r="E10" i="189" s="1"/>
  <c r="E11" i="189" s="1"/>
  <c r="E12" i="189" s="1"/>
  <c r="E13" i="189" s="1"/>
  <c r="E14" i="189" s="1"/>
  <c r="E15" i="189" s="1"/>
  <c r="E16" i="189" s="1"/>
  <c r="E17" i="189" s="1"/>
  <c r="E18" i="189" s="1"/>
  <c r="E19" i="189" s="1"/>
  <c r="E20" i="189" s="1"/>
  <c r="E21" i="189" s="1"/>
  <c r="E22" i="189" s="1"/>
  <c r="E23" i="189" s="1"/>
  <c r="E24" i="189" s="1"/>
  <c r="E25" i="189" s="1"/>
  <c r="E26" i="189" s="1"/>
  <c r="E27" i="189" s="1"/>
  <c r="E28" i="189" s="1"/>
  <c r="E29" i="189" s="1"/>
  <c r="E30" i="189" s="1"/>
  <c r="E31" i="189" s="1"/>
  <c r="E32" i="189" s="1"/>
  <c r="E33" i="189" s="1"/>
  <c r="E34" i="189" s="1"/>
  <c r="E35" i="189" s="1"/>
  <c r="E36" i="189" s="1"/>
  <c r="E37" i="189" s="1"/>
  <c r="E38" i="189" s="1"/>
  <c r="E39" i="189" s="1"/>
  <c r="E40" i="189" s="1"/>
  <c r="E41" i="189" s="1"/>
  <c r="E42" i="189" s="1"/>
  <c r="E43" i="189" s="1"/>
  <c r="E44" i="189" s="1"/>
  <c r="E45" i="189" s="1"/>
  <c r="E46" i="189" s="1"/>
  <c r="E47" i="189" s="1"/>
  <c r="E48" i="189" s="1"/>
  <c r="E49" i="189" s="1"/>
  <c r="E50" i="189" s="1"/>
  <c r="E51" i="189" s="1"/>
  <c r="E52" i="189" s="1"/>
  <c r="E53" i="189" s="1"/>
  <c r="E54" i="189" s="1"/>
  <c r="E55" i="189" s="1"/>
  <c r="E56" i="189" s="1"/>
  <c r="E57" i="189" s="1"/>
  <c r="E58" i="189" s="1"/>
  <c r="E59" i="189" s="1"/>
  <c r="E60" i="189" s="1"/>
  <c r="E61" i="189" s="1"/>
  <c r="E62" i="189" s="1"/>
  <c r="E63" i="189" s="1"/>
  <c r="E64" i="189" s="1"/>
  <c r="E65" i="189" s="1"/>
  <c r="E66" i="189" s="1"/>
  <c r="E67" i="189" s="1"/>
  <c r="E68" i="189" s="1"/>
  <c r="E69" i="189" s="1"/>
  <c r="E70" i="189" s="1"/>
  <c r="E71" i="189" s="1"/>
  <c r="E72" i="189" s="1"/>
  <c r="E73" i="189" s="1"/>
  <c r="E74" i="189" s="1"/>
  <c r="E75" i="189" s="1"/>
  <c r="E76" i="189" s="1"/>
  <c r="E77" i="189" s="1"/>
  <c r="E78" i="189" s="1"/>
  <c r="E79" i="189" s="1"/>
  <c r="E80" i="189" s="1"/>
  <c r="E81" i="189" s="1"/>
  <c r="E82" i="189" s="1"/>
  <c r="E83" i="189" s="1"/>
  <c r="E84" i="189" s="1"/>
  <c r="E85" i="189" s="1"/>
  <c r="E86" i="189" s="1"/>
  <c r="E87" i="189" s="1"/>
  <c r="E88" i="189" s="1"/>
  <c r="E89" i="189" s="1"/>
  <c r="E90" i="189" s="1"/>
  <c r="E91" i="189" s="1"/>
  <c r="E92" i="189" s="1"/>
  <c r="E93" i="189" s="1"/>
  <c r="E94" i="189" s="1"/>
  <c r="E95" i="189" s="1"/>
  <c r="E96" i="189" s="1"/>
  <c r="E97" i="189" s="1"/>
  <c r="E98" i="189" s="1"/>
  <c r="E99" i="189" s="1"/>
  <c r="E100" i="189" s="1"/>
  <c r="E4" i="188"/>
  <c r="E5" i="188" s="1"/>
  <c r="E6" i="188" s="1"/>
  <c r="E7" i="188" s="1"/>
  <c r="E8" i="188" s="1"/>
  <c r="E9" i="188" s="1"/>
  <c r="E10" i="188" s="1"/>
  <c r="E11" i="188" s="1"/>
  <c r="E12" i="188" s="1"/>
  <c r="E13" i="188" s="1"/>
  <c r="E14" i="188" s="1"/>
  <c r="E15" i="188" s="1"/>
  <c r="E16" i="188" s="1"/>
  <c r="E17" i="188" s="1"/>
  <c r="E18" i="188" s="1"/>
  <c r="E19" i="188" s="1"/>
  <c r="E20" i="188" s="1"/>
  <c r="E21" i="188" s="1"/>
  <c r="E22" i="188" s="1"/>
  <c r="E23" i="188" s="1"/>
  <c r="E24" i="188" s="1"/>
  <c r="E25" i="188" s="1"/>
  <c r="E26" i="188" s="1"/>
  <c r="E27" i="188" s="1"/>
  <c r="E28" i="188" s="1"/>
  <c r="E29" i="188" s="1"/>
  <c r="E30" i="188" s="1"/>
  <c r="E31" i="188" s="1"/>
  <c r="E32" i="188" s="1"/>
  <c r="E33" i="188" s="1"/>
  <c r="E34" i="188" s="1"/>
  <c r="E35" i="188" s="1"/>
  <c r="E36" i="188" s="1"/>
  <c r="E37" i="188" s="1"/>
  <c r="E38" i="188" s="1"/>
  <c r="E39" i="188" s="1"/>
  <c r="E40" i="188" s="1"/>
  <c r="E41" i="188" s="1"/>
  <c r="E42" i="188" s="1"/>
  <c r="E43" i="188" s="1"/>
  <c r="E44" i="188" s="1"/>
  <c r="E45" i="188" s="1"/>
  <c r="E46" i="188" s="1"/>
  <c r="E47" i="188" s="1"/>
  <c r="E48" i="188" s="1"/>
  <c r="E49" i="188" s="1"/>
  <c r="E50" i="188" s="1"/>
  <c r="E51" i="188" s="1"/>
  <c r="E52" i="188" s="1"/>
  <c r="E53" i="188" s="1"/>
  <c r="E54" i="188" s="1"/>
  <c r="E55" i="188" s="1"/>
  <c r="E56" i="188" s="1"/>
  <c r="E57" i="188" s="1"/>
  <c r="E58" i="188" s="1"/>
  <c r="E59" i="188" s="1"/>
  <c r="E60" i="188" s="1"/>
  <c r="E61" i="188" s="1"/>
  <c r="E62" i="188" s="1"/>
  <c r="E63" i="188" s="1"/>
  <c r="E64" i="188" s="1"/>
  <c r="E65" i="188" s="1"/>
  <c r="E66" i="188" s="1"/>
  <c r="E67" i="188" s="1"/>
  <c r="E68" i="188" s="1"/>
  <c r="E69" i="188" s="1"/>
  <c r="E70" i="188" s="1"/>
  <c r="E71" i="188" s="1"/>
  <c r="E72" i="188" s="1"/>
  <c r="E73" i="188" s="1"/>
  <c r="E74" i="188" s="1"/>
  <c r="E75" i="188" s="1"/>
  <c r="E76" i="188" s="1"/>
  <c r="E77" i="188" s="1"/>
  <c r="E78" i="188" s="1"/>
  <c r="E79" i="188" s="1"/>
  <c r="E80" i="188" s="1"/>
  <c r="E81" i="188" s="1"/>
  <c r="E82" i="188" s="1"/>
  <c r="E83" i="188" s="1"/>
  <c r="E84" i="188" s="1"/>
  <c r="E85" i="188" s="1"/>
  <c r="E86" i="188" s="1"/>
  <c r="E87" i="188" s="1"/>
  <c r="E88" i="188" s="1"/>
  <c r="E89" i="188" s="1"/>
  <c r="E90" i="188" s="1"/>
  <c r="E91" i="188" s="1"/>
  <c r="E92" i="188" s="1"/>
  <c r="E93" i="188" s="1"/>
  <c r="E94" i="188" s="1"/>
  <c r="E95" i="188" s="1"/>
  <c r="E96" i="188" s="1"/>
  <c r="E97" i="188" s="1"/>
  <c r="E98" i="188" s="1"/>
  <c r="E99" i="188" s="1"/>
  <c r="E100" i="188" s="1"/>
  <c r="C107" i="1" s="1"/>
  <c r="E4" i="187"/>
  <c r="E5" i="187" s="1"/>
  <c r="E6" i="187" s="1"/>
  <c r="E7" i="187" s="1"/>
  <c r="E8" i="187" s="1"/>
  <c r="E9" i="187" s="1"/>
  <c r="E10" i="187" s="1"/>
  <c r="E11" i="187" s="1"/>
  <c r="E12" i="187" s="1"/>
  <c r="E13" i="187" s="1"/>
  <c r="E14" i="187" s="1"/>
  <c r="E15" i="187" s="1"/>
  <c r="E16" i="187" s="1"/>
  <c r="E17" i="187" s="1"/>
  <c r="E18" i="187" s="1"/>
  <c r="E19" i="187" s="1"/>
  <c r="E20" i="187" s="1"/>
  <c r="E21" i="187" s="1"/>
  <c r="E22" i="187" s="1"/>
  <c r="E23" i="187" s="1"/>
  <c r="E24" i="187" s="1"/>
  <c r="E25" i="187" s="1"/>
  <c r="E26" i="187" s="1"/>
  <c r="E27" i="187" s="1"/>
  <c r="E28" i="187" s="1"/>
  <c r="E29" i="187" s="1"/>
  <c r="E30" i="187" s="1"/>
  <c r="E31" i="187" s="1"/>
  <c r="E32" i="187" s="1"/>
  <c r="E33" i="187" s="1"/>
  <c r="E34" i="187" s="1"/>
  <c r="E35" i="187" s="1"/>
  <c r="E36" i="187" s="1"/>
  <c r="E37" i="187" s="1"/>
  <c r="E38" i="187" s="1"/>
  <c r="E39" i="187" s="1"/>
  <c r="E40" i="187" s="1"/>
  <c r="E41" i="187" s="1"/>
  <c r="E42" i="187" s="1"/>
  <c r="E43" i="187" s="1"/>
  <c r="E44" i="187" s="1"/>
  <c r="E45" i="187" s="1"/>
  <c r="E46" i="187" s="1"/>
  <c r="E47" i="187" s="1"/>
  <c r="E48" i="187" s="1"/>
  <c r="E49" i="187" s="1"/>
  <c r="E50" i="187" s="1"/>
  <c r="E51" i="187" s="1"/>
  <c r="E52" i="187" s="1"/>
  <c r="E53" i="187" s="1"/>
  <c r="E54" i="187" s="1"/>
  <c r="E55" i="187" s="1"/>
  <c r="E56" i="187" s="1"/>
  <c r="E57" i="187" s="1"/>
  <c r="E58" i="187" s="1"/>
  <c r="E59" i="187" s="1"/>
  <c r="E60" i="187" s="1"/>
  <c r="E61" i="187" s="1"/>
  <c r="E62" i="187" s="1"/>
  <c r="E63" i="187" s="1"/>
  <c r="E64" i="187" s="1"/>
  <c r="E65" i="187" s="1"/>
  <c r="E66" i="187" s="1"/>
  <c r="E67" i="187" s="1"/>
  <c r="E68" i="187" s="1"/>
  <c r="E69" i="187" s="1"/>
  <c r="E70" i="187" s="1"/>
  <c r="E71" i="187" s="1"/>
  <c r="E72" i="187" s="1"/>
  <c r="E73" i="187" s="1"/>
  <c r="E74" i="187" s="1"/>
  <c r="E75" i="187" s="1"/>
  <c r="E76" i="187" s="1"/>
  <c r="E77" i="187" s="1"/>
  <c r="E78" i="187" s="1"/>
  <c r="E79" i="187" s="1"/>
  <c r="E80" i="187" s="1"/>
  <c r="E81" i="187" s="1"/>
  <c r="E82" i="187" s="1"/>
  <c r="E83" i="187" s="1"/>
  <c r="E84" i="187" s="1"/>
  <c r="E85" i="187" s="1"/>
  <c r="E86" i="187" s="1"/>
  <c r="E87" i="187" s="1"/>
  <c r="E88" i="187" s="1"/>
  <c r="E89" i="187" s="1"/>
  <c r="E90" i="187" s="1"/>
  <c r="E91" i="187" s="1"/>
  <c r="E92" i="187" s="1"/>
  <c r="E93" i="187" s="1"/>
  <c r="E94" i="187" s="1"/>
  <c r="E95" i="187" s="1"/>
  <c r="E96" i="187" s="1"/>
  <c r="E97" i="187" s="1"/>
  <c r="E98" i="187" s="1"/>
  <c r="E99" i="187" s="1"/>
  <c r="E100" i="187" s="1"/>
  <c r="C91" i="1" s="1"/>
  <c r="E5" i="186"/>
  <c r="E6" i="186" s="1"/>
  <c r="E7" i="186" s="1"/>
  <c r="E8" i="186" s="1"/>
  <c r="E9" i="186" s="1"/>
  <c r="E10" i="186" s="1"/>
  <c r="E11" i="186" s="1"/>
  <c r="E12" i="186" s="1"/>
  <c r="E13" i="186" s="1"/>
  <c r="E14" i="186" s="1"/>
  <c r="E15" i="186" s="1"/>
  <c r="E16" i="186" s="1"/>
  <c r="E17" i="186" s="1"/>
  <c r="E18" i="186" s="1"/>
  <c r="E19" i="186" s="1"/>
  <c r="E20" i="186" s="1"/>
  <c r="E21" i="186" s="1"/>
  <c r="E22" i="186" s="1"/>
  <c r="E23" i="186" s="1"/>
  <c r="E24" i="186" s="1"/>
  <c r="E25" i="186" s="1"/>
  <c r="E26" i="186" s="1"/>
  <c r="E27" i="186" s="1"/>
  <c r="E28" i="186" s="1"/>
  <c r="E29" i="186" s="1"/>
  <c r="E30" i="186" s="1"/>
  <c r="E31" i="186" s="1"/>
  <c r="E32" i="186" s="1"/>
  <c r="E33" i="186" s="1"/>
  <c r="E34" i="186" s="1"/>
  <c r="E35" i="186" s="1"/>
  <c r="E36" i="186" s="1"/>
  <c r="E37" i="186" s="1"/>
  <c r="E38" i="186" s="1"/>
  <c r="E39" i="186" s="1"/>
  <c r="E40" i="186" s="1"/>
  <c r="E41" i="186" s="1"/>
  <c r="E42" i="186" s="1"/>
  <c r="E43" i="186" s="1"/>
  <c r="E44" i="186" s="1"/>
  <c r="E45" i="186" s="1"/>
  <c r="E46" i="186" s="1"/>
  <c r="E47" i="186" s="1"/>
  <c r="E48" i="186" s="1"/>
  <c r="E49" i="186" s="1"/>
  <c r="E50" i="186" s="1"/>
  <c r="E51" i="186" s="1"/>
  <c r="E52" i="186" s="1"/>
  <c r="E53" i="186" s="1"/>
  <c r="E54" i="186" s="1"/>
  <c r="E55" i="186" s="1"/>
  <c r="E56" i="186" s="1"/>
  <c r="E57" i="186" s="1"/>
  <c r="E58" i="186" s="1"/>
  <c r="E59" i="186" s="1"/>
  <c r="E60" i="186" s="1"/>
  <c r="E61" i="186" s="1"/>
  <c r="E62" i="186" s="1"/>
  <c r="E63" i="186" s="1"/>
  <c r="E64" i="186" s="1"/>
  <c r="E65" i="186" s="1"/>
  <c r="E66" i="186" s="1"/>
  <c r="E67" i="186" s="1"/>
  <c r="E68" i="186" s="1"/>
  <c r="E69" i="186" s="1"/>
  <c r="E70" i="186" s="1"/>
  <c r="E71" i="186" s="1"/>
  <c r="E72" i="186" s="1"/>
  <c r="E73" i="186" s="1"/>
  <c r="E74" i="186" s="1"/>
  <c r="E75" i="186" s="1"/>
  <c r="E76" i="186" s="1"/>
  <c r="E77" i="186" s="1"/>
  <c r="E78" i="186" s="1"/>
  <c r="E79" i="186" s="1"/>
  <c r="E80" i="186" s="1"/>
  <c r="E81" i="186" s="1"/>
  <c r="E82" i="186" s="1"/>
  <c r="E83" i="186" s="1"/>
  <c r="E84" i="186" s="1"/>
  <c r="E85" i="186" s="1"/>
  <c r="E86" i="186" s="1"/>
  <c r="E87" i="186" s="1"/>
  <c r="E88" i="186" s="1"/>
  <c r="E89" i="186" s="1"/>
  <c r="E90" i="186" s="1"/>
  <c r="E91" i="186" s="1"/>
  <c r="E92" i="186" s="1"/>
  <c r="E93" i="186" s="1"/>
  <c r="E94" i="186" s="1"/>
  <c r="E95" i="186" s="1"/>
  <c r="E96" i="186" s="1"/>
  <c r="E97" i="186" s="1"/>
  <c r="E98" i="186" s="1"/>
  <c r="E99" i="186" s="1"/>
  <c r="E100" i="186" s="1"/>
  <c r="C105" i="1" s="1"/>
  <c r="E5" i="185"/>
  <c r="E6" i="185" s="1"/>
  <c r="E7" i="185" s="1"/>
  <c r="E8" i="185" s="1"/>
  <c r="E9" i="185" s="1"/>
  <c r="E10" i="185" s="1"/>
  <c r="E11" i="185" s="1"/>
  <c r="E12" i="185" s="1"/>
  <c r="E13" i="185" s="1"/>
  <c r="E14" i="185" s="1"/>
  <c r="E15" i="185" s="1"/>
  <c r="E16" i="185" s="1"/>
  <c r="E17" i="185" s="1"/>
  <c r="E18" i="185" s="1"/>
  <c r="E19" i="185" s="1"/>
  <c r="E20" i="185" s="1"/>
  <c r="E21" i="185" s="1"/>
  <c r="E22" i="185" s="1"/>
  <c r="E23" i="185" s="1"/>
  <c r="E24" i="185" s="1"/>
  <c r="E25" i="185" s="1"/>
  <c r="E26" i="185" s="1"/>
  <c r="E27" i="185" s="1"/>
  <c r="E28" i="185" s="1"/>
  <c r="E29" i="185" s="1"/>
  <c r="E30" i="185" s="1"/>
  <c r="E31" i="185" s="1"/>
  <c r="E32" i="185" s="1"/>
  <c r="E33" i="185" s="1"/>
  <c r="E34" i="185" s="1"/>
  <c r="E35" i="185" s="1"/>
  <c r="E36" i="185" s="1"/>
  <c r="E37" i="185" s="1"/>
  <c r="E38" i="185" s="1"/>
  <c r="E39" i="185" s="1"/>
  <c r="E40" i="185" s="1"/>
  <c r="E41" i="185" s="1"/>
  <c r="E42" i="185" s="1"/>
  <c r="E43" i="185" s="1"/>
  <c r="E44" i="185" s="1"/>
  <c r="E45" i="185" s="1"/>
  <c r="E46" i="185" s="1"/>
  <c r="E47" i="185" s="1"/>
  <c r="E48" i="185" s="1"/>
  <c r="E49" i="185" s="1"/>
  <c r="E50" i="185" s="1"/>
  <c r="E51" i="185" s="1"/>
  <c r="E52" i="185" s="1"/>
  <c r="E53" i="185" s="1"/>
  <c r="E54" i="185" s="1"/>
  <c r="E55" i="185" s="1"/>
  <c r="E56" i="185" s="1"/>
  <c r="E57" i="185" s="1"/>
  <c r="E58" i="185" s="1"/>
  <c r="E59" i="185" s="1"/>
  <c r="E60" i="185" s="1"/>
  <c r="E61" i="185" s="1"/>
  <c r="E62" i="185" s="1"/>
  <c r="E63" i="185" s="1"/>
  <c r="E64" i="185" s="1"/>
  <c r="E65" i="185" s="1"/>
  <c r="E66" i="185" s="1"/>
  <c r="E67" i="185" s="1"/>
  <c r="E68" i="185" s="1"/>
  <c r="E69" i="185" s="1"/>
  <c r="E70" i="185" s="1"/>
  <c r="E71" i="185" s="1"/>
  <c r="E72" i="185" s="1"/>
  <c r="E73" i="185" s="1"/>
  <c r="E74" i="185" s="1"/>
  <c r="E75" i="185" s="1"/>
  <c r="E76" i="185" s="1"/>
  <c r="E77" i="185" s="1"/>
  <c r="E78" i="185" s="1"/>
  <c r="E79" i="185" s="1"/>
  <c r="E80" i="185" s="1"/>
  <c r="E81" i="185" s="1"/>
  <c r="E82" i="185" s="1"/>
  <c r="E83" i="185" s="1"/>
  <c r="E84" i="185" s="1"/>
  <c r="E85" i="185" s="1"/>
  <c r="E86" i="185" s="1"/>
  <c r="E87" i="185" s="1"/>
  <c r="E88" i="185" s="1"/>
  <c r="E89" i="185" s="1"/>
  <c r="E90" i="185" s="1"/>
  <c r="E91" i="185" s="1"/>
  <c r="E92" i="185" s="1"/>
  <c r="E93" i="185" s="1"/>
  <c r="E94" i="185" s="1"/>
  <c r="E95" i="185" s="1"/>
  <c r="E96" i="185" s="1"/>
  <c r="E97" i="185" s="1"/>
  <c r="E98" i="185" s="1"/>
  <c r="E99" i="185" s="1"/>
  <c r="E100" i="185" s="1"/>
  <c r="C104" i="1" s="1"/>
  <c r="E4" i="184"/>
  <c r="E5" i="184" s="1"/>
  <c r="E6" i="184" s="1"/>
  <c r="E7" i="184" s="1"/>
  <c r="E8" i="184" s="1"/>
  <c r="E9" i="184" s="1"/>
  <c r="E10" i="184" s="1"/>
  <c r="E11" i="184" s="1"/>
  <c r="E12" i="184" s="1"/>
  <c r="E13" i="184" s="1"/>
  <c r="E14" i="184" s="1"/>
  <c r="E15" i="184" s="1"/>
  <c r="E16" i="184" s="1"/>
  <c r="E17" i="184" s="1"/>
  <c r="E18" i="184" s="1"/>
  <c r="E19" i="184" s="1"/>
  <c r="E20" i="184" s="1"/>
  <c r="E21" i="184" s="1"/>
  <c r="E22" i="184" s="1"/>
  <c r="E23" i="184" s="1"/>
  <c r="E24" i="184" s="1"/>
  <c r="E25" i="184" s="1"/>
  <c r="E26" i="184" s="1"/>
  <c r="E27" i="184" s="1"/>
  <c r="E28" i="184" s="1"/>
  <c r="E29" i="184" s="1"/>
  <c r="E30" i="184" s="1"/>
  <c r="E31" i="184" s="1"/>
  <c r="E32" i="184" s="1"/>
  <c r="E33" i="184" s="1"/>
  <c r="E34" i="184" s="1"/>
  <c r="E35" i="184" s="1"/>
  <c r="E36" i="184" s="1"/>
  <c r="E37" i="184" s="1"/>
  <c r="E38" i="184" s="1"/>
  <c r="E39" i="184" s="1"/>
  <c r="E40" i="184" s="1"/>
  <c r="E41" i="184" s="1"/>
  <c r="E42" i="184" s="1"/>
  <c r="E43" i="184" s="1"/>
  <c r="E44" i="184" s="1"/>
  <c r="E45" i="184" s="1"/>
  <c r="E46" i="184" s="1"/>
  <c r="E47" i="184" s="1"/>
  <c r="E48" i="184" s="1"/>
  <c r="E49" i="184" s="1"/>
  <c r="E50" i="184" s="1"/>
  <c r="E51" i="184" s="1"/>
  <c r="E52" i="184" s="1"/>
  <c r="E53" i="184" s="1"/>
  <c r="E54" i="184" s="1"/>
  <c r="E55" i="184" s="1"/>
  <c r="E56" i="184" s="1"/>
  <c r="E57" i="184" s="1"/>
  <c r="E58" i="184" s="1"/>
  <c r="E59" i="184" s="1"/>
  <c r="E60" i="184" s="1"/>
  <c r="E61" i="184" s="1"/>
  <c r="E62" i="184" s="1"/>
  <c r="E63" i="184" s="1"/>
  <c r="E64" i="184" s="1"/>
  <c r="E65" i="184" s="1"/>
  <c r="E66" i="184" s="1"/>
  <c r="E67" i="184" s="1"/>
  <c r="E68" i="184" s="1"/>
  <c r="E69" i="184" s="1"/>
  <c r="E70" i="184" s="1"/>
  <c r="E71" i="184" s="1"/>
  <c r="E72" i="184" s="1"/>
  <c r="E73" i="184" s="1"/>
  <c r="E74" i="184" s="1"/>
  <c r="E75" i="184" s="1"/>
  <c r="E76" i="184" s="1"/>
  <c r="E77" i="184" s="1"/>
  <c r="E78" i="184" s="1"/>
  <c r="E79" i="184" s="1"/>
  <c r="E80" i="184" s="1"/>
  <c r="E81" i="184" s="1"/>
  <c r="E82" i="184" s="1"/>
  <c r="E83" i="184" s="1"/>
  <c r="E84" i="184" s="1"/>
  <c r="E85" i="184" s="1"/>
  <c r="E86" i="184" s="1"/>
  <c r="E87" i="184" s="1"/>
  <c r="E88" i="184" s="1"/>
  <c r="E89" i="184" s="1"/>
  <c r="E90" i="184" s="1"/>
  <c r="E91" i="184" s="1"/>
  <c r="E92" i="184" s="1"/>
  <c r="E93" i="184" s="1"/>
  <c r="E94" i="184" s="1"/>
  <c r="E95" i="184" s="1"/>
  <c r="E96" i="184" s="1"/>
  <c r="E97" i="184" s="1"/>
  <c r="E98" i="184" s="1"/>
  <c r="E99" i="184" s="1"/>
  <c r="E100" i="184" s="1"/>
  <c r="C102" i="1" s="1"/>
  <c r="E5" i="183"/>
  <c r="E6" i="183" s="1"/>
  <c r="E7" i="183" s="1"/>
  <c r="E8" i="183" s="1"/>
  <c r="E9" i="183" s="1"/>
  <c r="E10" i="183" s="1"/>
  <c r="E11" i="183" s="1"/>
  <c r="E12" i="183" s="1"/>
  <c r="E13" i="183" s="1"/>
  <c r="E222" i="208" l="1"/>
  <c r="E223" i="208" s="1"/>
  <c r="E158" i="198"/>
  <c r="E159" i="198" s="1"/>
  <c r="E160" i="198" s="1"/>
  <c r="E161" i="198" s="1"/>
  <c r="E162" i="198" s="1"/>
  <c r="C81" i="203"/>
  <c r="C80" i="203"/>
  <c r="E14" i="183"/>
  <c r="E15" i="183" s="1"/>
  <c r="E16" i="183" s="1"/>
  <c r="E17" i="183" s="1"/>
  <c r="E18" i="183" s="1"/>
  <c r="E19" i="183" s="1"/>
  <c r="E20" i="183" s="1"/>
  <c r="E21" i="183" s="1"/>
  <c r="E22" i="183" s="1"/>
  <c r="E23" i="183" s="1"/>
  <c r="E24" i="183" s="1"/>
  <c r="E25" i="183" s="1"/>
  <c r="E26" i="183" s="1"/>
  <c r="E27" i="183" s="1"/>
  <c r="E28" i="183" s="1"/>
  <c r="E29" i="183" s="1"/>
  <c r="E30" i="183" s="1"/>
  <c r="E31" i="183" s="1"/>
  <c r="E32" i="183" s="1"/>
  <c r="E33" i="183" s="1"/>
  <c r="E34" i="183" s="1"/>
  <c r="E35" i="183" s="1"/>
  <c r="E36" i="183" s="1"/>
  <c r="E37" i="183" s="1"/>
  <c r="E38" i="183" s="1"/>
  <c r="E39" i="183" s="1"/>
  <c r="E40" i="183" s="1"/>
  <c r="E41" i="183" s="1"/>
  <c r="E42" i="183" s="1"/>
  <c r="E43" i="183" s="1"/>
  <c r="E44" i="183" s="1"/>
  <c r="E45" i="183" s="1"/>
  <c r="E46" i="183" s="1"/>
  <c r="E47" i="183" s="1"/>
  <c r="E48" i="183" s="1"/>
  <c r="E49" i="183" s="1"/>
  <c r="E50" i="183" s="1"/>
  <c r="E51" i="183" s="1"/>
  <c r="E52" i="183" s="1"/>
  <c r="E53" i="183" s="1"/>
  <c r="E54" i="183" s="1"/>
  <c r="E55" i="183" s="1"/>
  <c r="E56" i="183" s="1"/>
  <c r="E57" i="183" s="1"/>
  <c r="E58" i="183" s="1"/>
  <c r="E59" i="183" s="1"/>
  <c r="E60" i="183" s="1"/>
  <c r="E61" i="183" s="1"/>
  <c r="E62" i="183" s="1"/>
  <c r="E63" i="183" s="1"/>
  <c r="E64" i="183" s="1"/>
  <c r="E65" i="183" s="1"/>
  <c r="E66" i="183" s="1"/>
  <c r="E67" i="183" s="1"/>
  <c r="E68" i="183" s="1"/>
  <c r="E69" i="183" s="1"/>
  <c r="E70" i="183" s="1"/>
  <c r="E71" i="183" s="1"/>
  <c r="E72" i="183" s="1"/>
  <c r="E73" i="183" s="1"/>
  <c r="E74" i="183" s="1"/>
  <c r="E75" i="183" s="1"/>
  <c r="E76" i="183" s="1"/>
  <c r="E77" i="183" s="1"/>
  <c r="E78" i="183" s="1"/>
  <c r="E79" i="183" s="1"/>
  <c r="E80" i="183" s="1"/>
  <c r="E81" i="183" s="1"/>
  <c r="E82" i="183" s="1"/>
  <c r="E83" i="183" s="1"/>
  <c r="E84" i="183" s="1"/>
  <c r="E85" i="183" s="1"/>
  <c r="E86" i="183" s="1"/>
  <c r="E87" i="183" s="1"/>
  <c r="E88" i="183" s="1"/>
  <c r="E89" i="183" s="1"/>
  <c r="E90" i="183" s="1"/>
  <c r="E91" i="183" s="1"/>
  <c r="E92" i="183" s="1"/>
  <c r="E93" i="183" s="1"/>
  <c r="E94" i="183" s="1"/>
  <c r="E95" i="183" s="1"/>
  <c r="E96" i="183" s="1"/>
  <c r="E97" i="183" s="1"/>
  <c r="E98" i="183" s="1"/>
  <c r="E99" i="183" s="1"/>
  <c r="E100" i="183" s="1"/>
  <c r="C103" i="1" s="1"/>
  <c r="E351" i="194"/>
  <c r="E352" i="194" s="1"/>
  <c r="E353" i="194" s="1"/>
  <c r="E354" i="194" s="1"/>
  <c r="E355" i="194" s="1"/>
  <c r="E356" i="194" s="1"/>
  <c r="E357" i="194" s="1"/>
  <c r="E358" i="194" s="1"/>
  <c r="E359" i="194" s="1"/>
  <c r="E360" i="194" s="1"/>
  <c r="E361" i="194" s="1"/>
  <c r="E362" i="194" s="1"/>
  <c r="E363" i="194" s="1"/>
  <c r="E364" i="194" s="1"/>
  <c r="E365" i="194" s="1"/>
  <c r="E366" i="194" s="1"/>
  <c r="E367" i="194" s="1"/>
  <c r="E368" i="194" s="1"/>
  <c r="E369" i="194" s="1"/>
  <c r="E370" i="194" s="1"/>
  <c r="E371" i="194" s="1"/>
  <c r="E372" i="194" s="1"/>
  <c r="E373" i="194" s="1"/>
  <c r="E374" i="194" s="1"/>
  <c r="E375" i="194" s="1"/>
  <c r="E376" i="194" s="1"/>
  <c r="E377" i="194" s="1"/>
  <c r="E378" i="194" s="1"/>
  <c r="E379" i="194" s="1"/>
  <c r="E380" i="194" s="1"/>
  <c r="E381" i="194" s="1"/>
  <c r="E382" i="194" s="1"/>
  <c r="E383" i="194" s="1"/>
  <c r="E384" i="194" s="1"/>
  <c r="E385" i="194" s="1"/>
  <c r="E386" i="194" s="1"/>
  <c r="E387" i="194" s="1"/>
  <c r="E388" i="194" s="1"/>
  <c r="E389" i="194" s="1"/>
  <c r="E390" i="194" s="1"/>
  <c r="E391" i="194" s="1"/>
  <c r="E392" i="194" s="1"/>
  <c r="E393" i="194" s="1"/>
  <c r="E394" i="194" s="1"/>
  <c r="E395" i="194" s="1"/>
  <c r="E396" i="194" s="1"/>
  <c r="E397" i="194" s="1"/>
  <c r="E398" i="194" s="1"/>
  <c r="E399" i="194" s="1"/>
  <c r="E400" i="194" s="1"/>
  <c r="E401" i="194" s="1"/>
  <c r="E402" i="194" s="1"/>
  <c r="E403" i="194" s="1"/>
  <c r="E404" i="194" s="1"/>
  <c r="E405" i="194" s="1"/>
  <c r="E406" i="194" s="1"/>
  <c r="E407" i="194" s="1"/>
  <c r="E408" i="194" s="1"/>
  <c r="E409" i="194" s="1"/>
  <c r="E410" i="194" s="1"/>
  <c r="E411" i="194" s="1"/>
  <c r="E412" i="194" s="1"/>
  <c r="E413" i="194" s="1"/>
  <c r="E414" i="194" s="1"/>
  <c r="E415" i="194" s="1"/>
  <c r="E416" i="194" s="1"/>
  <c r="E417" i="194" s="1"/>
  <c r="E418" i="194" s="1"/>
  <c r="E419" i="194" s="1"/>
  <c r="E420" i="194" s="1"/>
  <c r="E421" i="194" s="1"/>
  <c r="E422" i="194" s="1"/>
  <c r="E423" i="194" s="1"/>
  <c r="E424" i="194" s="1"/>
  <c r="E425" i="194" s="1"/>
  <c r="E426" i="194" s="1"/>
  <c r="E427" i="194" s="1"/>
  <c r="E428" i="194" s="1"/>
  <c r="E429" i="194" s="1"/>
  <c r="E430" i="194" s="1"/>
  <c r="E431" i="194" s="1"/>
  <c r="E432" i="194" s="1"/>
  <c r="E433" i="194" s="1"/>
  <c r="E434" i="194" s="1"/>
  <c r="E435" i="194" s="1"/>
  <c r="E436" i="194" s="1"/>
  <c r="E437" i="194" s="1"/>
  <c r="E438" i="194" s="1"/>
  <c r="E439" i="194" s="1"/>
  <c r="E440" i="194" s="1"/>
  <c r="E441" i="194" s="1"/>
  <c r="E442" i="194" s="1"/>
  <c r="E443" i="194" s="1"/>
  <c r="E444" i="194" s="1"/>
  <c r="E445" i="194" s="1"/>
  <c r="E446" i="194" s="1"/>
  <c r="E447" i="194" s="1"/>
  <c r="E448" i="194" s="1"/>
  <c r="E449" i="194" s="1"/>
  <c r="E450" i="194" s="1"/>
  <c r="E451" i="194" s="1"/>
  <c r="E452" i="194" s="1"/>
  <c r="E453" i="194" s="1"/>
  <c r="E454" i="194" s="1"/>
  <c r="E455" i="194" s="1"/>
  <c r="E456" i="194" s="1"/>
  <c r="E457" i="194" s="1"/>
  <c r="E458" i="194" s="1"/>
  <c r="E459" i="194" s="1"/>
  <c r="E460" i="194" s="1"/>
  <c r="E461" i="194" s="1"/>
  <c r="E462" i="194" s="1"/>
  <c r="E463" i="194" s="1"/>
  <c r="E464" i="194" s="1"/>
  <c r="E465" i="194" s="1"/>
  <c r="E466" i="194" s="1"/>
  <c r="E467" i="194" s="1"/>
  <c r="E468" i="194" s="1"/>
  <c r="E469" i="194" s="1"/>
  <c r="E470" i="194" s="1"/>
  <c r="E471" i="194" s="1"/>
  <c r="E472" i="194" s="1"/>
  <c r="E473" i="194" s="1"/>
  <c r="E474" i="194" s="1"/>
  <c r="E475" i="194" s="1"/>
  <c r="E476" i="194" s="1"/>
  <c r="E477" i="194" s="1"/>
  <c r="E478" i="194" s="1"/>
  <c r="E479" i="194" s="1"/>
  <c r="E480" i="194" s="1"/>
  <c r="E481" i="194" s="1"/>
  <c r="E482" i="194" s="1"/>
  <c r="E483" i="194" s="1"/>
  <c r="E484" i="194" s="1"/>
  <c r="E485" i="194" s="1"/>
  <c r="E486" i="194" s="1"/>
  <c r="E487" i="194" s="1"/>
  <c r="E488" i="194" s="1"/>
  <c r="E489" i="194" s="1"/>
  <c r="E490" i="194" s="1"/>
  <c r="E491" i="194" s="1"/>
  <c r="E492" i="194" s="1"/>
  <c r="E493" i="194" s="1"/>
  <c r="E494" i="194" s="1"/>
  <c r="E495" i="194" s="1"/>
  <c r="E496" i="194" s="1"/>
  <c r="E497" i="194" s="1"/>
  <c r="E498" i="194" s="1"/>
  <c r="E499" i="194" s="1"/>
  <c r="E500" i="194" s="1"/>
  <c r="E501" i="194" s="1"/>
  <c r="E502" i="194" s="1"/>
  <c r="E503" i="194" s="1"/>
  <c r="E504" i="194" s="1"/>
  <c r="E505" i="194" s="1"/>
  <c r="E506" i="194" s="1"/>
  <c r="E507" i="194" s="1"/>
  <c r="E508" i="194" s="1"/>
  <c r="E509" i="194" s="1"/>
  <c r="E510" i="194" s="1"/>
  <c r="E511" i="194" s="1"/>
  <c r="E512" i="194" s="1"/>
  <c r="E513" i="194" s="1"/>
  <c r="E514" i="194" s="1"/>
  <c r="E515" i="194" s="1"/>
  <c r="E516" i="194" s="1"/>
  <c r="E517" i="194" s="1"/>
  <c r="E518" i="194" s="1"/>
  <c r="E519" i="194" s="1"/>
  <c r="E520" i="194" s="1"/>
  <c r="E521" i="194" s="1"/>
  <c r="E522" i="194" s="1"/>
  <c r="E523" i="194" s="1"/>
  <c r="E524" i="194" s="1"/>
  <c r="E525" i="194" s="1"/>
  <c r="E526" i="194" s="1"/>
  <c r="E527" i="194" s="1"/>
  <c r="E528" i="194" s="1"/>
  <c r="E529" i="194" s="1"/>
  <c r="E530" i="194" s="1"/>
  <c r="E531" i="194" s="1"/>
  <c r="E532" i="194" s="1"/>
  <c r="E533" i="194" s="1"/>
  <c r="E534" i="194" s="1"/>
  <c r="E535" i="194" s="1"/>
  <c r="E536" i="194" s="1"/>
  <c r="E537" i="194" s="1"/>
  <c r="E538" i="194" s="1"/>
  <c r="E539" i="194" s="1"/>
  <c r="E540" i="194" s="1"/>
  <c r="E541" i="194" s="1"/>
  <c r="E542" i="194" s="1"/>
  <c r="E543" i="194" s="1"/>
  <c r="E544" i="194" s="1"/>
  <c r="E545" i="194" s="1"/>
  <c r="E546" i="194" s="1"/>
  <c r="E547" i="194" s="1"/>
  <c r="E548" i="194" s="1"/>
  <c r="E549" i="194" s="1"/>
  <c r="E550" i="194" s="1"/>
  <c r="E551" i="194" s="1"/>
  <c r="E552" i="194" s="1"/>
  <c r="E553" i="194" s="1"/>
  <c r="E554" i="194" s="1"/>
  <c r="E555" i="194" s="1"/>
  <c r="E556" i="194" s="1"/>
  <c r="E557" i="194" s="1"/>
  <c r="E558" i="194" s="1"/>
  <c r="E559" i="194" s="1"/>
  <c r="E560" i="194" s="1"/>
  <c r="E561" i="194" s="1"/>
  <c r="E562" i="194" s="1"/>
  <c r="E563" i="194" s="1"/>
  <c r="E564" i="194" s="1"/>
  <c r="E565" i="194" s="1"/>
  <c r="E566" i="194" s="1"/>
  <c r="E567" i="194" s="1"/>
  <c r="E568" i="194" s="1"/>
  <c r="E569" i="194" s="1"/>
  <c r="E570" i="194" s="1"/>
  <c r="E571" i="194" s="1"/>
  <c r="E572" i="194" s="1"/>
  <c r="E573" i="194" s="1"/>
  <c r="E574" i="194" s="1"/>
  <c r="E575" i="194" s="1"/>
  <c r="E576" i="194" s="1"/>
  <c r="E577" i="194" s="1"/>
  <c r="E578" i="194" s="1"/>
  <c r="E579" i="194" s="1"/>
  <c r="E580" i="194" s="1"/>
  <c r="E581" i="194" s="1"/>
  <c r="E582" i="194" s="1"/>
  <c r="E583" i="194" s="1"/>
  <c r="E584" i="194" s="1"/>
  <c r="E585" i="194" s="1"/>
  <c r="E586" i="194" s="1"/>
  <c r="E587" i="194" s="1"/>
  <c r="E588" i="194" s="1"/>
  <c r="E589" i="194" s="1"/>
  <c r="E590" i="194" s="1"/>
  <c r="E591" i="194" s="1"/>
  <c r="E592" i="194" s="1"/>
  <c r="E593" i="194" s="1"/>
  <c r="E594" i="194" s="1"/>
  <c r="E595" i="194" s="1"/>
  <c r="E596" i="194" s="1"/>
  <c r="E597" i="194" s="1"/>
  <c r="E598" i="194" s="1"/>
  <c r="E599" i="194" s="1"/>
  <c r="E600" i="194" s="1"/>
  <c r="E601" i="194" s="1"/>
  <c r="E602" i="194" s="1"/>
  <c r="E603" i="194" s="1"/>
  <c r="E604" i="194" s="1"/>
  <c r="E605" i="194" s="1"/>
  <c r="E606" i="194" s="1"/>
  <c r="E607" i="194" s="1"/>
  <c r="E608" i="194" s="1"/>
  <c r="E609" i="194" s="1"/>
  <c r="E610" i="194" s="1"/>
  <c r="E611" i="194" s="1"/>
  <c r="E612" i="194" s="1"/>
  <c r="E613" i="194" s="1"/>
  <c r="E614" i="194" s="1"/>
  <c r="E615" i="194" s="1"/>
  <c r="E616" i="194" s="1"/>
  <c r="E617" i="194" s="1"/>
  <c r="E618" i="194" s="1"/>
  <c r="E619" i="194" s="1"/>
  <c r="E620" i="194" s="1"/>
  <c r="E621" i="194" s="1"/>
  <c r="E622" i="194" s="1"/>
  <c r="E623" i="194" s="1"/>
  <c r="E624" i="194" s="1"/>
  <c r="E625" i="194" s="1"/>
  <c r="E626" i="194" s="1"/>
  <c r="E627" i="194" s="1"/>
  <c r="E628" i="194" s="1"/>
  <c r="E629" i="194" s="1"/>
  <c r="E630" i="194" s="1"/>
  <c r="E631" i="194" s="1"/>
  <c r="E632" i="194" s="1"/>
  <c r="E633" i="194" s="1"/>
  <c r="E634" i="194" s="1"/>
  <c r="E635" i="194" s="1"/>
  <c r="E636" i="194" s="1"/>
  <c r="E637" i="194" s="1"/>
  <c r="E638" i="194" s="1"/>
  <c r="E639" i="194" s="1"/>
  <c r="E640" i="194" s="1"/>
  <c r="E641" i="194" s="1"/>
  <c r="E642" i="194" s="1"/>
  <c r="E643" i="194" s="1"/>
  <c r="E644" i="194" s="1"/>
  <c r="E645" i="194" s="1"/>
  <c r="E646" i="194" s="1"/>
  <c r="E647" i="194" s="1"/>
  <c r="E648" i="194" s="1"/>
  <c r="E649" i="194" s="1"/>
  <c r="E650" i="194" s="1"/>
  <c r="E651" i="194" s="1"/>
  <c r="E652" i="194" s="1"/>
  <c r="E653" i="194" s="1"/>
  <c r="E654" i="194" s="1"/>
  <c r="E655" i="194" s="1"/>
  <c r="E656" i="194" s="1"/>
  <c r="E657" i="194" s="1"/>
  <c r="E658" i="194" s="1"/>
  <c r="E659" i="194" s="1"/>
  <c r="E660" i="194" s="1"/>
  <c r="E661" i="194" s="1"/>
  <c r="E662" i="194" s="1"/>
  <c r="E663" i="194" s="1"/>
  <c r="E664" i="194" s="1"/>
  <c r="E665" i="194" s="1"/>
  <c r="E666" i="194" s="1"/>
  <c r="E667" i="194" s="1"/>
  <c r="E668" i="194" s="1"/>
  <c r="E669" i="194" s="1"/>
  <c r="E670" i="194" s="1"/>
  <c r="E671" i="194" s="1"/>
  <c r="E672" i="194" s="1"/>
  <c r="E673" i="194" s="1"/>
  <c r="E101" i="185"/>
  <c r="E102" i="185" s="1"/>
  <c r="E103" i="185" s="1"/>
  <c r="E104" i="185" s="1"/>
  <c r="E105" i="185" s="1"/>
  <c r="E106" i="185" s="1"/>
  <c r="E107" i="185" s="1"/>
  <c r="E108" i="185" s="1"/>
  <c r="E109" i="185" s="1"/>
  <c r="E110" i="185" s="1"/>
  <c r="E111" i="185" s="1"/>
  <c r="E112" i="185" s="1"/>
  <c r="C73" i="203"/>
  <c r="E101" i="193"/>
  <c r="E102" i="193" s="1"/>
  <c r="E103" i="193" s="1"/>
  <c r="E104" i="193" s="1"/>
  <c r="E105" i="193" s="1"/>
  <c r="E106" i="193" s="1"/>
  <c r="E107" i="193" s="1"/>
  <c r="E108" i="193" s="1"/>
  <c r="E109" i="193" s="1"/>
  <c r="E110" i="193" s="1"/>
  <c r="E111" i="193" s="1"/>
  <c r="E112" i="193" s="1"/>
  <c r="C82" i="203"/>
  <c r="E101" i="184"/>
  <c r="E102" i="184" s="1"/>
  <c r="E103" i="184" s="1"/>
  <c r="E104" i="184" s="1"/>
  <c r="E105" i="184" s="1"/>
  <c r="E106" i="184" s="1"/>
  <c r="E107" i="184" s="1"/>
  <c r="E108" i="184" s="1"/>
  <c r="E109" i="184" s="1"/>
  <c r="E110" i="184" s="1"/>
  <c r="E111" i="184" s="1"/>
  <c r="E112" i="184" s="1"/>
  <c r="C71" i="203"/>
  <c r="E101" i="187"/>
  <c r="E102" i="187" s="1"/>
  <c r="E103" i="187" s="1"/>
  <c r="E104" i="187" s="1"/>
  <c r="E105" i="187" s="1"/>
  <c r="E106" i="187" s="1"/>
  <c r="E107" i="187" s="1"/>
  <c r="E108" i="187" s="1"/>
  <c r="E109" i="187" s="1"/>
  <c r="E110" i="187" s="1"/>
  <c r="E111" i="187" s="1"/>
  <c r="E112" i="187" s="1"/>
  <c r="C53" i="203"/>
  <c r="E101" i="190"/>
  <c r="E102" i="190" s="1"/>
  <c r="E103" i="190" s="1"/>
  <c r="E104" i="190" s="1"/>
  <c r="E105" i="190" s="1"/>
  <c r="E106" i="190" s="1"/>
  <c r="E107" i="190" s="1"/>
  <c r="E108" i="190" s="1"/>
  <c r="E109" i="190" s="1"/>
  <c r="E110" i="190" s="1"/>
  <c r="E111" i="190" s="1"/>
  <c r="E112" i="190" s="1"/>
  <c r="C78" i="203"/>
  <c r="E101" i="189"/>
  <c r="E102" i="189" s="1"/>
  <c r="E103" i="189" s="1"/>
  <c r="E104" i="189" s="1"/>
  <c r="E105" i="189" s="1"/>
  <c r="E106" i="189" s="1"/>
  <c r="E107" i="189" s="1"/>
  <c r="E108" i="189" s="1"/>
  <c r="E109" i="189" s="1"/>
  <c r="E110" i="189" s="1"/>
  <c r="E111" i="189" s="1"/>
  <c r="E112" i="189" s="1"/>
  <c r="E113" i="189" s="1"/>
  <c r="E114" i="189" s="1"/>
  <c r="E115" i="189" s="1"/>
  <c r="E116" i="189" s="1"/>
  <c r="E117" i="189" s="1"/>
  <c r="E118" i="189" s="1"/>
  <c r="E119" i="189" s="1"/>
  <c r="E120" i="189" s="1"/>
  <c r="E121" i="189" s="1"/>
  <c r="E122" i="189" s="1"/>
  <c r="E123" i="189" s="1"/>
  <c r="E124" i="189" s="1"/>
  <c r="E125" i="189" s="1"/>
  <c r="E126" i="189" s="1"/>
  <c r="E127" i="189" s="1"/>
  <c r="E128" i="189" s="1"/>
  <c r="E129" i="189" s="1"/>
  <c r="E130" i="189" s="1"/>
  <c r="E131" i="189" s="1"/>
  <c r="E132" i="189" s="1"/>
  <c r="E133" i="189" s="1"/>
  <c r="E134" i="189" s="1"/>
  <c r="E135" i="189" s="1"/>
  <c r="E136" i="189" s="1"/>
  <c r="E137" i="189" s="1"/>
  <c r="E138" i="189" s="1"/>
  <c r="E139" i="189" s="1"/>
  <c r="E140" i="189" s="1"/>
  <c r="E141" i="189" s="1"/>
  <c r="E142" i="189" s="1"/>
  <c r="E143" i="189" s="1"/>
  <c r="E144" i="189" s="1"/>
  <c r="E145" i="189" s="1"/>
  <c r="E146" i="189" s="1"/>
  <c r="E147" i="189" s="1"/>
  <c r="E148" i="189" s="1"/>
  <c r="E149" i="189" s="1"/>
  <c r="E150" i="189" s="1"/>
  <c r="E151" i="189" s="1"/>
  <c r="E152" i="189" s="1"/>
  <c r="E153" i="189" s="1"/>
  <c r="E154" i="189" s="1"/>
  <c r="E155" i="189" s="1"/>
  <c r="E156" i="189" s="1"/>
  <c r="E157" i="189" s="1"/>
  <c r="C64" i="203"/>
  <c r="E101" i="186"/>
  <c r="E102" i="186" s="1"/>
  <c r="E103" i="186" s="1"/>
  <c r="E104" i="186" s="1"/>
  <c r="E105" i="186" s="1"/>
  <c r="E106" i="186" s="1"/>
  <c r="E107" i="186" s="1"/>
  <c r="E108" i="186" s="1"/>
  <c r="E109" i="186" s="1"/>
  <c r="E110" i="186" s="1"/>
  <c r="E111" i="186" s="1"/>
  <c r="E112" i="186" s="1"/>
  <c r="C74" i="203"/>
  <c r="E101" i="188"/>
  <c r="E102" i="188" s="1"/>
  <c r="E103" i="188" s="1"/>
  <c r="E104" i="188" s="1"/>
  <c r="E105" i="188" s="1"/>
  <c r="E106" i="188" s="1"/>
  <c r="E107" i="188" s="1"/>
  <c r="E108" i="188" s="1"/>
  <c r="E109" i="188" s="1"/>
  <c r="E110" i="188" s="1"/>
  <c r="E111" i="188" s="1"/>
  <c r="E112" i="188" s="1"/>
  <c r="C76" i="203"/>
  <c r="E101" i="192"/>
  <c r="E102" i="192" s="1"/>
  <c r="E103" i="192" s="1"/>
  <c r="E104" i="192" s="1"/>
  <c r="E105" i="192" s="1"/>
  <c r="E106" i="192" s="1"/>
  <c r="E107" i="192" s="1"/>
  <c r="E108" i="192" s="1"/>
  <c r="E109" i="192" s="1"/>
  <c r="E110" i="192" s="1"/>
  <c r="E111" i="192" s="1"/>
  <c r="E112" i="192" s="1"/>
  <c r="E101" i="191"/>
  <c r="E102" i="191" s="1"/>
  <c r="E103" i="191" s="1"/>
  <c r="E104" i="191" s="1"/>
  <c r="E105" i="191" s="1"/>
  <c r="E106" i="191" s="1"/>
  <c r="E107" i="191" s="1"/>
  <c r="E108" i="191" s="1"/>
  <c r="E109" i="191" s="1"/>
  <c r="E110" i="191" s="1"/>
  <c r="E111" i="191" s="1"/>
  <c r="E112" i="191" s="1"/>
  <c r="E163" i="198" l="1"/>
  <c r="E164" i="198" s="1"/>
  <c r="E165" i="198" s="1"/>
  <c r="E224" i="208"/>
  <c r="E196" i="205"/>
  <c r="E197" i="205" s="1"/>
  <c r="E198" i="205" s="1"/>
  <c r="E199" i="205" s="1"/>
  <c r="E200" i="205" s="1"/>
  <c r="E201" i="205" s="1"/>
  <c r="E202" i="205" s="1"/>
  <c r="E203" i="205" s="1"/>
  <c r="E204" i="205" s="1"/>
  <c r="E205" i="205" s="1"/>
  <c r="E206" i="205" s="1"/>
  <c r="E207" i="205" s="1"/>
  <c r="E208" i="205" s="1"/>
  <c r="E209" i="205" s="1"/>
  <c r="E210" i="205" s="1"/>
  <c r="E211" i="205" s="1"/>
  <c r="E212" i="205" s="1"/>
  <c r="E213" i="205" s="1"/>
  <c r="E214" i="205" s="1"/>
  <c r="E215" i="205" s="1"/>
  <c r="E216" i="205" s="1"/>
  <c r="E217" i="205" s="1"/>
  <c r="E218" i="205" s="1"/>
  <c r="E219" i="205" s="1"/>
  <c r="E220" i="205" s="1"/>
  <c r="E221" i="205" s="1"/>
  <c r="E222" i="205" s="1"/>
  <c r="E223" i="205" s="1"/>
  <c r="E224" i="205" s="1"/>
  <c r="E225" i="205" s="1"/>
  <c r="E226" i="205" s="1"/>
  <c r="E227" i="205" s="1"/>
  <c r="E228" i="205" s="1"/>
  <c r="E229" i="205" s="1"/>
  <c r="E230" i="205" s="1"/>
  <c r="E231" i="205" s="1"/>
  <c r="E232" i="205" s="1"/>
  <c r="E233" i="205" s="1"/>
  <c r="E234" i="205" s="1"/>
  <c r="E235" i="205" s="1"/>
  <c r="E236" i="205" s="1"/>
  <c r="E237" i="205" s="1"/>
  <c r="E238" i="205" s="1"/>
  <c r="E239" i="205" s="1"/>
  <c r="E240" i="205" s="1"/>
  <c r="E241" i="205" s="1"/>
  <c r="E242" i="205" s="1"/>
  <c r="E243" i="205" s="1"/>
  <c r="E244" i="205" s="1"/>
  <c r="E245" i="205" s="1"/>
  <c r="E246" i="205" s="1"/>
  <c r="E247" i="205" s="1"/>
  <c r="E248" i="205" s="1"/>
  <c r="E249" i="205" s="1"/>
  <c r="C72" i="203"/>
  <c r="E101" i="183"/>
  <c r="E102" i="183" s="1"/>
  <c r="E103" i="183" s="1"/>
  <c r="E104" i="183" s="1"/>
  <c r="E105" i="183" s="1"/>
  <c r="E106" i="183" s="1"/>
  <c r="E107" i="183" s="1"/>
  <c r="E108" i="183" s="1"/>
  <c r="E109" i="183" s="1"/>
  <c r="E110" i="183" s="1"/>
  <c r="E111" i="183" s="1"/>
  <c r="E112" i="183" s="1"/>
  <c r="E158" i="189"/>
  <c r="E159" i="189" s="1"/>
  <c r="E160" i="189" s="1"/>
  <c r="E161" i="189" s="1"/>
  <c r="E162" i="189" s="1"/>
  <c r="E163" i="189" s="1"/>
  <c r="E164" i="189" s="1"/>
  <c r="E165" i="189" s="1"/>
  <c r="E166" i="189" s="1"/>
  <c r="E167" i="189" s="1"/>
  <c r="E168" i="189" s="1"/>
  <c r="E169" i="189" s="1"/>
  <c r="E170" i="189" s="1"/>
  <c r="E171" i="189" s="1"/>
  <c r="E172" i="189" s="1"/>
  <c r="E173" i="189" s="1"/>
  <c r="E174" i="189" s="1"/>
  <c r="E175" i="189" s="1"/>
  <c r="E176" i="189" s="1"/>
  <c r="E177" i="189" s="1"/>
  <c r="E178" i="189" s="1"/>
  <c r="E179" i="189" s="1"/>
  <c r="C10" i="182"/>
  <c r="E250" i="205" l="1"/>
  <c r="E251" i="205" s="1"/>
  <c r="E252" i="205" s="1"/>
  <c r="E253" i="205" s="1"/>
  <c r="E254" i="205" s="1"/>
  <c r="E255" i="205" s="1"/>
  <c r="E256" i="205" s="1"/>
  <c r="E257" i="205" s="1"/>
  <c r="E258" i="205" s="1"/>
  <c r="E259" i="205" s="1"/>
  <c r="E260" i="205" s="1"/>
  <c r="E261" i="205" s="1"/>
  <c r="E262" i="205" s="1"/>
  <c r="E263" i="205" s="1"/>
  <c r="E264" i="205" s="1"/>
  <c r="E265" i="205" s="1"/>
  <c r="E266" i="205" s="1"/>
  <c r="E267" i="205" s="1"/>
  <c r="E268" i="205" s="1"/>
  <c r="E269" i="205" s="1"/>
  <c r="E270" i="205" s="1"/>
  <c r="E271" i="205" s="1"/>
  <c r="E272" i="205" s="1"/>
  <c r="E273" i="205" s="1"/>
  <c r="E274" i="205" s="1"/>
  <c r="E275" i="205" s="1"/>
  <c r="E276" i="205" s="1"/>
  <c r="E277" i="205" s="1"/>
  <c r="E278" i="205" s="1"/>
  <c r="E279" i="205" s="1"/>
  <c r="E280" i="205" s="1"/>
  <c r="E281" i="205" s="1"/>
  <c r="E282" i="205" s="1"/>
  <c r="E283" i="205" s="1"/>
  <c r="E284" i="205" s="1"/>
  <c r="E285" i="205" s="1"/>
  <c r="E286" i="205" s="1"/>
  <c r="E287" i="205" s="1"/>
  <c r="E288" i="205" s="1"/>
  <c r="E289" i="205" s="1"/>
  <c r="E290" i="205" s="1"/>
  <c r="E291" i="205" s="1"/>
  <c r="E292" i="205" s="1"/>
  <c r="E293" i="205" s="1"/>
  <c r="E294" i="205" s="1"/>
  <c r="E295" i="205" s="1"/>
  <c r="E296" i="205" s="1"/>
  <c r="E297" i="205" s="1"/>
  <c r="E298" i="205" s="1"/>
  <c r="E299" i="205" s="1"/>
  <c r="E300" i="205" s="1"/>
  <c r="E301" i="205" s="1"/>
  <c r="E302" i="205" s="1"/>
  <c r="E303" i="205" s="1"/>
  <c r="E304" i="205" s="1"/>
  <c r="E305" i="205" s="1"/>
  <c r="E306" i="205" s="1"/>
  <c r="E307" i="205" s="1"/>
  <c r="E166" i="198"/>
  <c r="E167" i="198" s="1"/>
  <c r="E168" i="198" s="1"/>
  <c r="E169" i="198" s="1"/>
  <c r="E225" i="208"/>
  <c r="E226" i="208" s="1"/>
  <c r="E227" i="208" s="1"/>
  <c r="E180" i="189"/>
  <c r="E181" i="189" s="1"/>
  <c r="D113" i="132"/>
  <c r="C112" i="132"/>
  <c r="E308" i="205" l="1"/>
  <c r="E309" i="205" s="1"/>
  <c r="E310" i="205" s="1"/>
  <c r="E311" i="205" s="1"/>
  <c r="E312" i="205" s="1"/>
  <c r="E313" i="205" s="1"/>
  <c r="E314" i="205" s="1"/>
  <c r="E315" i="205" s="1"/>
  <c r="E316" i="205" s="1"/>
  <c r="E317" i="205" s="1"/>
  <c r="E318" i="205" s="1"/>
  <c r="E319" i="205" s="1"/>
  <c r="E320" i="205" s="1"/>
  <c r="E321" i="205" s="1"/>
  <c r="E322" i="205" s="1"/>
  <c r="E323" i="205" s="1"/>
  <c r="E324" i="205" s="1"/>
  <c r="E325" i="205" s="1"/>
  <c r="E326" i="205" s="1"/>
  <c r="E327" i="205" s="1"/>
  <c r="E328" i="205" s="1"/>
  <c r="E329" i="205" s="1"/>
  <c r="E330" i="205" s="1"/>
  <c r="E331" i="205" s="1"/>
  <c r="E332" i="205" s="1"/>
  <c r="E333" i="205" s="1"/>
  <c r="E334" i="205" s="1"/>
  <c r="E335" i="205" s="1"/>
  <c r="E336" i="205" s="1"/>
  <c r="E337" i="205" s="1"/>
  <c r="E338" i="205" s="1"/>
  <c r="E339" i="205" s="1"/>
  <c r="E340" i="205" s="1"/>
  <c r="E341" i="205" s="1"/>
  <c r="E342" i="205" s="1"/>
  <c r="E343" i="205" s="1"/>
  <c r="E344" i="205" s="1"/>
  <c r="E345" i="205" s="1"/>
  <c r="E346" i="205" s="1"/>
  <c r="E347" i="205" s="1"/>
  <c r="E348" i="205" s="1"/>
  <c r="E349" i="205" s="1"/>
  <c r="E350" i="205" s="1"/>
  <c r="E351" i="205" s="1"/>
  <c r="E352" i="205" s="1"/>
  <c r="E353" i="205" s="1"/>
  <c r="E354" i="205" s="1"/>
  <c r="E355" i="205" s="1"/>
  <c r="E356" i="205" s="1"/>
  <c r="E357" i="205" s="1"/>
  <c r="E358" i="205" s="1"/>
  <c r="E359" i="205" s="1"/>
  <c r="E360" i="205" s="1"/>
  <c r="E361" i="205" s="1"/>
  <c r="E362" i="205" s="1"/>
  <c r="E363" i="205" s="1"/>
  <c r="E364" i="205" s="1"/>
  <c r="E365" i="205" s="1"/>
  <c r="E366" i="205" s="1"/>
  <c r="E367" i="205" s="1"/>
  <c r="E368" i="205" s="1"/>
  <c r="E369" i="205" s="1"/>
  <c r="E370" i="205" s="1"/>
  <c r="E371" i="205" s="1"/>
  <c r="E372" i="205" s="1"/>
  <c r="E373" i="205" s="1"/>
  <c r="E374" i="205" s="1"/>
  <c r="E375" i="205" s="1"/>
  <c r="E376" i="205" s="1"/>
  <c r="E377" i="205" s="1"/>
  <c r="E378" i="205" s="1"/>
  <c r="E379" i="205" s="1"/>
  <c r="E380" i="205" s="1"/>
  <c r="E381" i="205" s="1"/>
  <c r="E382" i="205" s="1"/>
  <c r="E383" i="205" s="1"/>
  <c r="E384" i="205" s="1"/>
  <c r="E385" i="205" s="1"/>
  <c r="E386" i="205" s="1"/>
  <c r="E387" i="205" s="1"/>
  <c r="E388" i="205" s="1"/>
  <c r="E389" i="205" s="1"/>
  <c r="E390" i="205" s="1"/>
  <c r="E391" i="205" s="1"/>
  <c r="E392" i="205" s="1"/>
  <c r="E393" i="205" s="1"/>
  <c r="E394" i="205" s="1"/>
  <c r="E395" i="205" s="1"/>
  <c r="E396" i="205" s="1"/>
  <c r="E397" i="205" s="1"/>
  <c r="C20" i="1" s="1"/>
  <c r="E170" i="198"/>
  <c r="E171" i="198" s="1"/>
  <c r="E172" i="198" s="1"/>
  <c r="E173" i="198" s="1"/>
  <c r="E174" i="198" s="1"/>
  <c r="E175" i="198" s="1"/>
  <c r="E176" i="198" s="1"/>
  <c r="E177" i="198" s="1"/>
  <c r="E178" i="198" s="1"/>
  <c r="E179" i="198" s="1"/>
  <c r="E180" i="198" s="1"/>
  <c r="E181" i="198" s="1"/>
  <c r="E182" i="198" s="1"/>
  <c r="E183" i="198" s="1"/>
  <c r="E184" i="198" s="1"/>
  <c r="E185" i="198" s="1"/>
  <c r="E186" i="198" s="1"/>
  <c r="E187" i="198" s="1"/>
  <c r="E188" i="198" s="1"/>
  <c r="E189" i="198" s="1"/>
  <c r="E190" i="198" s="1"/>
  <c r="E191" i="198" s="1"/>
  <c r="E192" i="198" s="1"/>
  <c r="E193" i="198" s="1"/>
  <c r="E194" i="198" s="1"/>
  <c r="E195" i="198" s="1"/>
  <c r="E196" i="198" s="1"/>
  <c r="E197" i="198" s="1"/>
  <c r="E198" i="198" s="1"/>
  <c r="E199" i="198" s="1"/>
  <c r="E200" i="198" s="1"/>
  <c r="E201" i="198" s="1"/>
  <c r="E202" i="198" s="1"/>
  <c r="E203" i="198" s="1"/>
  <c r="E204" i="198" s="1"/>
  <c r="E205" i="198" s="1"/>
  <c r="E206" i="198" s="1"/>
  <c r="E207" i="198" s="1"/>
  <c r="E208" i="198" s="1"/>
  <c r="E209" i="198" s="1"/>
  <c r="E210" i="198" s="1"/>
  <c r="E211" i="198" s="1"/>
  <c r="E212" i="198" s="1"/>
  <c r="E213" i="198" s="1"/>
  <c r="E214" i="198" s="1"/>
  <c r="E215" i="198" s="1"/>
  <c r="E216" i="198" s="1"/>
  <c r="E217" i="198" s="1"/>
  <c r="E218" i="198" s="1"/>
  <c r="E219" i="198" s="1"/>
  <c r="E220" i="198" s="1"/>
  <c r="E221" i="198" s="1"/>
  <c r="E222" i="198" s="1"/>
  <c r="E223" i="198" s="1"/>
  <c r="E224" i="198" s="1"/>
  <c r="E225" i="198" s="1"/>
  <c r="E226" i="198" s="1"/>
  <c r="E227" i="198" s="1"/>
  <c r="E228" i="198" s="1"/>
  <c r="E229" i="198" s="1"/>
  <c r="E230" i="198" s="1"/>
  <c r="E231" i="198" s="1"/>
  <c r="E232" i="198" s="1"/>
  <c r="E233" i="198" s="1"/>
  <c r="E234" i="198" s="1"/>
  <c r="E235" i="198" s="1"/>
  <c r="E236" i="198" s="1"/>
  <c r="E237" i="198" s="1"/>
  <c r="E238" i="198" s="1"/>
  <c r="E239" i="198" s="1"/>
  <c r="E240" i="198" s="1"/>
  <c r="E241" i="198" s="1"/>
  <c r="E242" i="198" s="1"/>
  <c r="E243" i="198" s="1"/>
  <c r="E244" i="198" s="1"/>
  <c r="E245" i="198" s="1"/>
  <c r="E246" i="198" s="1"/>
  <c r="E247" i="198" s="1"/>
  <c r="E248" i="198" s="1"/>
  <c r="E249" i="198" s="1"/>
  <c r="E250" i="198" s="1"/>
  <c r="E251" i="198" s="1"/>
  <c r="E252" i="198" s="1"/>
  <c r="E253" i="198" s="1"/>
  <c r="E254" i="198" s="1"/>
  <c r="E255" i="198" s="1"/>
  <c r="E256" i="198" s="1"/>
  <c r="E257" i="198" s="1"/>
  <c r="E258" i="198" s="1"/>
  <c r="E259" i="198" s="1"/>
  <c r="E260" i="198" s="1"/>
  <c r="E261" i="198" s="1"/>
  <c r="E262" i="198" s="1"/>
  <c r="E263" i="198" s="1"/>
  <c r="E264" i="198" s="1"/>
  <c r="E265" i="198" s="1"/>
  <c r="E266" i="198" s="1"/>
  <c r="E267" i="198" s="1"/>
  <c r="E268" i="198" s="1"/>
  <c r="E269" i="198" s="1"/>
  <c r="E270" i="198" s="1"/>
  <c r="E271" i="198" s="1"/>
  <c r="E272" i="198" s="1"/>
  <c r="E273" i="198" s="1"/>
  <c r="E274" i="198" s="1"/>
  <c r="E275" i="198" s="1"/>
  <c r="E276" i="198" s="1"/>
  <c r="E277" i="198" s="1"/>
  <c r="E278" i="198" s="1"/>
  <c r="E279" i="198" s="1"/>
  <c r="E280" i="198" s="1"/>
  <c r="E281" i="198" s="1"/>
  <c r="E282" i="198" s="1"/>
  <c r="E283" i="198" s="1"/>
  <c r="E284" i="198" s="1"/>
  <c r="E285" i="198" s="1"/>
  <c r="E286" i="198" s="1"/>
  <c r="E287" i="198" s="1"/>
  <c r="E288" i="198" s="1"/>
  <c r="E289" i="198" s="1"/>
  <c r="E290" i="198" s="1"/>
  <c r="E291" i="198" s="1"/>
  <c r="E292" i="198" s="1"/>
  <c r="E293" i="198" s="1"/>
  <c r="E294" i="198" s="1"/>
  <c r="E295" i="198" s="1"/>
  <c r="E296" i="198" s="1"/>
  <c r="E297" i="198" s="1"/>
  <c r="E298" i="198" s="1"/>
  <c r="E299" i="198" s="1"/>
  <c r="E300" i="198" s="1"/>
  <c r="E301" i="198" s="1"/>
  <c r="E302" i="198" s="1"/>
  <c r="E303" i="198" s="1"/>
  <c r="E304" i="198" s="1"/>
  <c r="E305" i="198" s="1"/>
  <c r="E306" i="198" s="1"/>
  <c r="E307" i="198" s="1"/>
  <c r="E308" i="198" s="1"/>
  <c r="E309" i="198" s="1"/>
  <c r="E310" i="198" s="1"/>
  <c r="E311" i="198" s="1"/>
  <c r="E312" i="198" s="1"/>
  <c r="E313" i="198" s="1"/>
  <c r="E314" i="198" s="1"/>
  <c r="E315" i="198" s="1"/>
  <c r="E316" i="198" s="1"/>
  <c r="E317" i="198" s="1"/>
  <c r="E318" i="198" s="1"/>
  <c r="E319" i="198" s="1"/>
  <c r="E320" i="198" s="1"/>
  <c r="E321" i="198" s="1"/>
  <c r="E322" i="198" s="1"/>
  <c r="E323" i="198" s="1"/>
  <c r="E324" i="198" s="1"/>
  <c r="E325" i="198" s="1"/>
  <c r="C17" i="1" s="1"/>
  <c r="E228" i="208"/>
  <c r="E182" i="189"/>
  <c r="E183" i="189" s="1"/>
  <c r="E184" i="189" s="1"/>
  <c r="E185" i="189" s="1"/>
  <c r="E186" i="189" s="1"/>
  <c r="E187" i="189" s="1"/>
  <c r="E188" i="189" s="1"/>
  <c r="E189" i="189" s="1"/>
  <c r="E190" i="189" s="1"/>
  <c r="D43" i="174"/>
  <c r="E229" i="208" l="1"/>
  <c r="E230" i="208" s="1"/>
  <c r="E231" i="208" s="1"/>
  <c r="E191" i="189"/>
  <c r="E192" i="189" s="1"/>
  <c r="E193" i="189" s="1"/>
  <c r="E194" i="189" s="1"/>
  <c r="E195" i="189" s="1"/>
  <c r="E196" i="189" s="1"/>
  <c r="E197" i="189" s="1"/>
  <c r="E198" i="189" s="1"/>
  <c r="E199" i="189" s="1"/>
  <c r="E200" i="189" s="1"/>
  <c r="E201" i="189" s="1"/>
  <c r="E202" i="189" s="1"/>
  <c r="E203" i="189" s="1"/>
  <c r="E204" i="189" s="1"/>
  <c r="E205" i="189" s="1"/>
  <c r="E206" i="189" s="1"/>
  <c r="E207" i="189" s="1"/>
  <c r="E208" i="189" s="1"/>
  <c r="E209" i="189" s="1"/>
  <c r="E210" i="189" s="1"/>
  <c r="E211" i="189" s="1"/>
  <c r="E212" i="189" s="1"/>
  <c r="E213" i="189" s="1"/>
  <c r="E214" i="189" s="1"/>
  <c r="E215" i="189" s="1"/>
  <c r="E216" i="189" s="1"/>
  <c r="E217" i="189" s="1"/>
  <c r="E218" i="189" s="1"/>
  <c r="E219" i="189" s="1"/>
  <c r="E220" i="189" s="1"/>
  <c r="E221" i="189" s="1"/>
  <c r="E222" i="189" s="1"/>
  <c r="E223" i="189" s="1"/>
  <c r="E224" i="189" s="1"/>
  <c r="E225" i="189" s="1"/>
  <c r="E226" i="189" s="1"/>
  <c r="E227" i="189" s="1"/>
  <c r="E228" i="189" s="1"/>
  <c r="E229" i="189" s="1"/>
  <c r="E230" i="189" s="1"/>
  <c r="E231" i="189" s="1"/>
  <c r="E232" i="189" s="1"/>
  <c r="E4" i="182"/>
  <c r="E5" i="182" s="1"/>
  <c r="E6" i="182" s="1"/>
  <c r="E7" i="182" s="1"/>
  <c r="E8" i="182" s="1"/>
  <c r="E9" i="182" s="1"/>
  <c r="E10" i="182" s="1"/>
  <c r="E11" i="182" s="1"/>
  <c r="E12" i="182" s="1"/>
  <c r="E13" i="182" s="1"/>
  <c r="E14" i="182" s="1"/>
  <c r="E15" i="182" s="1"/>
  <c r="E16" i="182" s="1"/>
  <c r="E17" i="182" s="1"/>
  <c r="E18" i="182" s="1"/>
  <c r="E19" i="182" s="1"/>
  <c r="E20" i="182" s="1"/>
  <c r="E21" i="182" s="1"/>
  <c r="E22" i="182" s="1"/>
  <c r="E23" i="182" s="1"/>
  <c r="E24" i="182" s="1"/>
  <c r="E25" i="182" s="1"/>
  <c r="E26" i="182" s="1"/>
  <c r="E27" i="182" s="1"/>
  <c r="E28" i="182" s="1"/>
  <c r="E29" i="182" s="1"/>
  <c r="E30" i="182" s="1"/>
  <c r="E31" i="182" s="1"/>
  <c r="E32" i="182" s="1"/>
  <c r="E33" i="182" s="1"/>
  <c r="E34" i="182" s="1"/>
  <c r="E35" i="182" s="1"/>
  <c r="E36" i="182" s="1"/>
  <c r="E37" i="182" s="1"/>
  <c r="E38" i="182" s="1"/>
  <c r="E39" i="182" s="1"/>
  <c r="E40" i="182" s="1"/>
  <c r="E41" i="182" s="1"/>
  <c r="E42" i="182" s="1"/>
  <c r="E43" i="182" s="1"/>
  <c r="E44" i="182" s="1"/>
  <c r="E45" i="182" s="1"/>
  <c r="E46" i="182" s="1"/>
  <c r="E47" i="182" s="1"/>
  <c r="E48" i="182" s="1"/>
  <c r="E49" i="182" s="1"/>
  <c r="E50" i="182" s="1"/>
  <c r="E51" i="182" s="1"/>
  <c r="E52" i="182" s="1"/>
  <c r="E53" i="182" s="1"/>
  <c r="E54" i="182" s="1"/>
  <c r="E55" i="182" s="1"/>
  <c r="E56" i="182" s="1"/>
  <c r="E57" i="182" s="1"/>
  <c r="E58" i="182" s="1"/>
  <c r="E59" i="182" s="1"/>
  <c r="E60" i="182" s="1"/>
  <c r="E61" i="182" s="1"/>
  <c r="E62" i="182" s="1"/>
  <c r="E63" i="182" s="1"/>
  <c r="E64" i="182" s="1"/>
  <c r="E65" i="182" s="1"/>
  <c r="E66" i="182" s="1"/>
  <c r="E67" i="182" s="1"/>
  <c r="E232" i="208" l="1"/>
  <c r="E233" i="208" s="1"/>
  <c r="E234" i="208" s="1"/>
  <c r="E235" i="208" s="1"/>
  <c r="E236" i="208" s="1"/>
  <c r="E237" i="208" s="1"/>
  <c r="E238" i="208" s="1"/>
  <c r="E239" i="208" s="1"/>
  <c r="E240" i="208" s="1"/>
  <c r="E241" i="208" s="1"/>
  <c r="E242" i="208" s="1"/>
  <c r="E243" i="208" s="1"/>
  <c r="E244" i="208" s="1"/>
  <c r="E245" i="208" s="1"/>
  <c r="E246" i="208" s="1"/>
  <c r="E247" i="208" s="1"/>
  <c r="E248" i="208" s="1"/>
  <c r="E249" i="208" s="1"/>
  <c r="E250" i="208" s="1"/>
  <c r="E251" i="208" s="1"/>
  <c r="E252" i="208" s="1"/>
  <c r="E253" i="208" s="1"/>
  <c r="E254" i="208" s="1"/>
  <c r="E255" i="208" s="1"/>
  <c r="E256" i="208" s="1"/>
  <c r="E257" i="208" s="1"/>
  <c r="E258" i="208" s="1"/>
  <c r="E259" i="208" s="1"/>
  <c r="E260" i="208" s="1"/>
  <c r="E261" i="208" s="1"/>
  <c r="E262" i="208" s="1"/>
  <c r="E263" i="208" s="1"/>
  <c r="E264" i="208" s="1"/>
  <c r="E265" i="208" s="1"/>
  <c r="E266" i="208" s="1"/>
  <c r="E267" i="208" s="1"/>
  <c r="E268" i="208" s="1"/>
  <c r="E269" i="208" s="1"/>
  <c r="E270" i="208" s="1"/>
  <c r="E271" i="208" s="1"/>
  <c r="E272" i="208" s="1"/>
  <c r="E273" i="208" s="1"/>
  <c r="E274" i="208" s="1"/>
  <c r="E275" i="208" s="1"/>
  <c r="E276" i="208" s="1"/>
  <c r="E277" i="208" s="1"/>
  <c r="E278" i="208" s="1"/>
  <c r="E279" i="208" s="1"/>
  <c r="E280" i="208" s="1"/>
  <c r="E281" i="208" s="1"/>
  <c r="E282" i="208" s="1"/>
  <c r="E283" i="208" s="1"/>
  <c r="E284" i="208" s="1"/>
  <c r="E285" i="208" s="1"/>
  <c r="E286" i="208" s="1"/>
  <c r="E287" i="208" s="1"/>
  <c r="E288" i="208" s="1"/>
  <c r="E289" i="208" s="1"/>
  <c r="E290" i="208" s="1"/>
  <c r="E291" i="208" s="1"/>
  <c r="E292" i="208" s="1"/>
  <c r="E293" i="208" s="1"/>
  <c r="E294" i="208" s="1"/>
  <c r="E295" i="208" s="1"/>
  <c r="E296" i="208" s="1"/>
  <c r="E297" i="208" s="1"/>
  <c r="E298" i="208" s="1"/>
  <c r="E299" i="208" s="1"/>
  <c r="E300" i="208" s="1"/>
  <c r="E301" i="208" s="1"/>
  <c r="E302" i="208" s="1"/>
  <c r="E303" i="208" s="1"/>
  <c r="E304" i="208" s="1"/>
  <c r="E305" i="208" s="1"/>
  <c r="E306" i="208" s="1"/>
  <c r="E307" i="208" s="1"/>
  <c r="E233" i="189"/>
  <c r="E234" i="189" s="1"/>
  <c r="E235" i="189" s="1"/>
  <c r="E236" i="189" s="1"/>
  <c r="E237" i="189" s="1"/>
  <c r="E238" i="189" s="1"/>
  <c r="E239" i="189" s="1"/>
  <c r="E240" i="189" s="1"/>
  <c r="E241" i="189" s="1"/>
  <c r="E242" i="189" s="1"/>
  <c r="E243" i="189" s="1"/>
  <c r="E244" i="189" s="1"/>
  <c r="E245" i="189" s="1"/>
  <c r="E246" i="189" s="1"/>
  <c r="E247" i="189" s="1"/>
  <c r="E248" i="189" s="1"/>
  <c r="E249" i="189" s="1"/>
  <c r="E250" i="189" s="1"/>
  <c r="E251" i="189" s="1"/>
  <c r="E252" i="189" s="1"/>
  <c r="E253" i="189" s="1"/>
  <c r="E254" i="189" s="1"/>
  <c r="E255" i="189" s="1"/>
  <c r="E256" i="189" s="1"/>
  <c r="E257" i="189" s="1"/>
  <c r="E258" i="189" s="1"/>
  <c r="E259" i="189" s="1"/>
  <c r="E260" i="189" s="1"/>
  <c r="E261" i="189" s="1"/>
  <c r="E262" i="189" s="1"/>
  <c r="E263" i="189" s="1"/>
  <c r="E264" i="189" s="1"/>
  <c r="E265" i="189" s="1"/>
  <c r="E266" i="189" s="1"/>
  <c r="E267" i="189" s="1"/>
  <c r="E268" i="189" s="1"/>
  <c r="E269" i="189" s="1"/>
  <c r="E270" i="189" s="1"/>
  <c r="E271" i="189" s="1"/>
  <c r="E272" i="189" s="1"/>
  <c r="E273" i="189" s="1"/>
  <c r="E274" i="189" s="1"/>
  <c r="E275" i="189" s="1"/>
  <c r="E276" i="189" s="1"/>
  <c r="E277" i="189" s="1"/>
  <c r="E278" i="189" s="1"/>
  <c r="E279" i="189" s="1"/>
  <c r="E280" i="189" s="1"/>
  <c r="E281" i="189" s="1"/>
  <c r="E282" i="189" s="1"/>
  <c r="E283" i="189" s="1"/>
  <c r="E284" i="189" s="1"/>
  <c r="E285" i="189" s="1"/>
  <c r="E286" i="189" s="1"/>
  <c r="E287" i="189" s="1"/>
  <c r="E288" i="189" s="1"/>
  <c r="E289" i="189" s="1"/>
  <c r="E290" i="189" s="1"/>
  <c r="E291" i="189" s="1"/>
  <c r="E292" i="189" s="1"/>
  <c r="E293" i="189" s="1"/>
  <c r="E294" i="189" s="1"/>
  <c r="E295" i="189" s="1"/>
  <c r="E296" i="189" s="1"/>
  <c r="E297" i="189" s="1"/>
  <c r="E298" i="189" s="1"/>
  <c r="E299" i="189" s="1"/>
  <c r="E300" i="189" s="1"/>
  <c r="E301" i="189" s="1"/>
  <c r="E302" i="189" s="1"/>
  <c r="E303" i="189" s="1"/>
  <c r="E304" i="189" s="1"/>
  <c r="E305" i="189" s="1"/>
  <c r="E306" i="189" s="1"/>
  <c r="E307" i="189" s="1"/>
  <c r="E308" i="189" s="1"/>
  <c r="E309" i="189" s="1"/>
  <c r="E310" i="189" s="1"/>
  <c r="E311" i="189" s="1"/>
  <c r="E312" i="189" s="1"/>
  <c r="E313" i="189" s="1"/>
  <c r="E314" i="189" s="1"/>
  <c r="E315" i="189" s="1"/>
  <c r="G232" i="189"/>
  <c r="E4" i="181"/>
  <c r="E5" i="181" s="1"/>
  <c r="E6" i="181" s="1"/>
  <c r="E7" i="181" s="1"/>
  <c r="E8" i="181" s="1"/>
  <c r="E9" i="181" s="1"/>
  <c r="E10" i="181" s="1"/>
  <c r="E11" i="181" s="1"/>
  <c r="E12" i="181" s="1"/>
  <c r="E13" i="181" s="1"/>
  <c r="E14" i="181" s="1"/>
  <c r="E15" i="181" s="1"/>
  <c r="E16" i="181" s="1"/>
  <c r="E17" i="181" s="1"/>
  <c r="E18" i="181" s="1"/>
  <c r="E19" i="181" s="1"/>
  <c r="E20" i="181" s="1"/>
  <c r="E21" i="181" s="1"/>
  <c r="E22" i="181" s="1"/>
  <c r="E23" i="181" s="1"/>
  <c r="E24" i="181" s="1"/>
  <c r="E25" i="181" s="1"/>
  <c r="E26" i="181" s="1"/>
  <c r="E27" i="181" s="1"/>
  <c r="E28" i="181" s="1"/>
  <c r="E29" i="181" s="1"/>
  <c r="E30" i="181" s="1"/>
  <c r="E31" i="181" s="1"/>
  <c r="E32" i="181" s="1"/>
  <c r="E33" i="181" s="1"/>
  <c r="E34" i="181" s="1"/>
  <c r="E35" i="181" s="1"/>
  <c r="E36" i="181" s="1"/>
  <c r="E37" i="181" s="1"/>
  <c r="E38" i="181" s="1"/>
  <c r="E39" i="181" s="1"/>
  <c r="E40" i="181" s="1"/>
  <c r="E41" i="181" s="1"/>
  <c r="E42" i="181" s="1"/>
  <c r="E43" i="181" s="1"/>
  <c r="E44" i="181" s="1"/>
  <c r="E45" i="181" s="1"/>
  <c r="E46" i="181" s="1"/>
  <c r="E47" i="181" s="1"/>
  <c r="E48" i="181" s="1"/>
  <c r="E49" i="181" s="1"/>
  <c r="E50" i="181" s="1"/>
  <c r="E51" i="181" s="1"/>
  <c r="E52" i="181" s="1"/>
  <c r="E53" i="181" s="1"/>
  <c r="E54" i="181" s="1"/>
  <c r="E55" i="181" s="1"/>
  <c r="E56" i="181" s="1"/>
  <c r="E57" i="181" s="1"/>
  <c r="E58" i="181" s="1"/>
  <c r="E59" i="181" s="1"/>
  <c r="E60" i="181" s="1"/>
  <c r="E61" i="181" s="1"/>
  <c r="E62" i="181" s="1"/>
  <c r="E63" i="181" s="1"/>
  <c r="E64" i="181" s="1"/>
  <c r="E65" i="181" s="1"/>
  <c r="E66" i="181" s="1"/>
  <c r="E67" i="181" s="1"/>
  <c r="E68" i="181" s="1"/>
  <c r="E69" i="181" s="1"/>
  <c r="E70" i="181" s="1"/>
  <c r="E71" i="181" s="1"/>
  <c r="E72" i="181" s="1"/>
  <c r="E73" i="181" s="1"/>
  <c r="E74" i="181" s="1"/>
  <c r="E75" i="181" s="1"/>
  <c r="E76" i="181" s="1"/>
  <c r="E77" i="181" s="1"/>
  <c r="E78" i="181" s="1"/>
  <c r="E79" i="181" s="1"/>
  <c r="E80" i="181" s="1"/>
  <c r="E81" i="181" s="1"/>
  <c r="E82" i="181" s="1"/>
  <c r="E83" i="181" s="1"/>
  <c r="E84" i="181" s="1"/>
  <c r="E85" i="181" s="1"/>
  <c r="E86" i="181" s="1"/>
  <c r="E87" i="181" s="1"/>
  <c r="E88" i="181" s="1"/>
  <c r="E89" i="181" s="1"/>
  <c r="E90" i="181" s="1"/>
  <c r="E91" i="181" s="1"/>
  <c r="E92" i="181" s="1"/>
  <c r="E93" i="181" s="1"/>
  <c r="E94" i="181" s="1"/>
  <c r="E95" i="181" s="1"/>
  <c r="E96" i="181" s="1"/>
  <c r="E97" i="181" s="1"/>
  <c r="E98" i="181" s="1"/>
  <c r="E99" i="181" s="1"/>
  <c r="E100" i="181" s="1"/>
  <c r="E5" i="180"/>
  <c r="E6" i="180" s="1"/>
  <c r="E7" i="180" s="1"/>
  <c r="E8" i="180" s="1"/>
  <c r="E9" i="180" s="1"/>
  <c r="E10" i="180" s="1"/>
  <c r="E11" i="180" s="1"/>
  <c r="E12" i="180" s="1"/>
  <c r="E13" i="180" s="1"/>
  <c r="E14" i="180" s="1"/>
  <c r="E15" i="180" s="1"/>
  <c r="E16" i="180" s="1"/>
  <c r="E17" i="180" s="1"/>
  <c r="E18" i="180" s="1"/>
  <c r="E19" i="180" s="1"/>
  <c r="E20" i="180" s="1"/>
  <c r="E21" i="180" s="1"/>
  <c r="E22" i="180" s="1"/>
  <c r="E23" i="180" s="1"/>
  <c r="E24" i="180" s="1"/>
  <c r="E25" i="180" s="1"/>
  <c r="E26" i="180" s="1"/>
  <c r="E27" i="180" s="1"/>
  <c r="E28" i="180" s="1"/>
  <c r="E29" i="180" s="1"/>
  <c r="E30" i="180" s="1"/>
  <c r="E31" i="180" s="1"/>
  <c r="E32" i="180" s="1"/>
  <c r="E33" i="180" s="1"/>
  <c r="E34" i="180" s="1"/>
  <c r="E35" i="180" s="1"/>
  <c r="E36" i="180" s="1"/>
  <c r="E37" i="180" s="1"/>
  <c r="E38" i="180" s="1"/>
  <c r="E39" i="180" s="1"/>
  <c r="E40" i="180" s="1"/>
  <c r="E41" i="180" s="1"/>
  <c r="E42" i="180" s="1"/>
  <c r="E43" i="180" s="1"/>
  <c r="E44" i="180" s="1"/>
  <c r="E45" i="180" s="1"/>
  <c r="E46" i="180" s="1"/>
  <c r="E47" i="180" s="1"/>
  <c r="E48" i="180" s="1"/>
  <c r="E49" i="180" s="1"/>
  <c r="E50" i="180" s="1"/>
  <c r="E51" i="180" s="1"/>
  <c r="E52" i="180" s="1"/>
  <c r="E53" i="180" s="1"/>
  <c r="E54" i="180" s="1"/>
  <c r="E55" i="180" s="1"/>
  <c r="E56" i="180" s="1"/>
  <c r="E57" i="180" s="1"/>
  <c r="E58" i="180" s="1"/>
  <c r="E59" i="180" s="1"/>
  <c r="E60" i="180" s="1"/>
  <c r="E61" i="180" s="1"/>
  <c r="E62" i="180" s="1"/>
  <c r="E63" i="180" s="1"/>
  <c r="E64" i="180" s="1"/>
  <c r="E65" i="180" s="1"/>
  <c r="E66" i="180" s="1"/>
  <c r="E67" i="180" s="1"/>
  <c r="E68" i="180" s="1"/>
  <c r="E69" i="180" s="1"/>
  <c r="E70" i="180" s="1"/>
  <c r="E71" i="180" s="1"/>
  <c r="E72" i="180" s="1"/>
  <c r="E73" i="180" s="1"/>
  <c r="E74" i="180" s="1"/>
  <c r="E75" i="180" s="1"/>
  <c r="E76" i="180" s="1"/>
  <c r="E77" i="180" s="1"/>
  <c r="E78" i="180" s="1"/>
  <c r="E79" i="180" s="1"/>
  <c r="E80" i="180" s="1"/>
  <c r="E81" i="180" s="1"/>
  <c r="E82" i="180" s="1"/>
  <c r="E83" i="180" s="1"/>
  <c r="E84" i="180" s="1"/>
  <c r="E85" i="180" s="1"/>
  <c r="E86" i="180" s="1"/>
  <c r="E87" i="180" s="1"/>
  <c r="E88" i="180" s="1"/>
  <c r="E89" i="180" s="1"/>
  <c r="E90" i="180" s="1"/>
  <c r="E91" i="180" s="1"/>
  <c r="E92" i="180" s="1"/>
  <c r="E93" i="180" s="1"/>
  <c r="E94" i="180" s="1"/>
  <c r="E95" i="180" s="1"/>
  <c r="E96" i="180" s="1"/>
  <c r="E97" i="180" s="1"/>
  <c r="E98" i="180" s="1"/>
  <c r="E99" i="180" s="1"/>
  <c r="E100" i="180" s="1"/>
  <c r="C96" i="1" s="1"/>
  <c r="E308" i="208" l="1"/>
  <c r="E309" i="208" s="1"/>
  <c r="E310" i="208" s="1"/>
  <c r="E316" i="189"/>
  <c r="E317" i="189" s="1"/>
  <c r="E318" i="189" s="1"/>
  <c r="E319" i="189" s="1"/>
  <c r="E320" i="189" s="1"/>
  <c r="E101" i="180"/>
  <c r="E102" i="180" s="1"/>
  <c r="E103" i="180" s="1"/>
  <c r="E104" i="180" s="1"/>
  <c r="E105" i="180" s="1"/>
  <c r="E106" i="180" s="1"/>
  <c r="E107" i="180" s="1"/>
  <c r="E108" i="180" s="1"/>
  <c r="E109" i="180" s="1"/>
  <c r="E110" i="180" s="1"/>
  <c r="E111" i="180" s="1"/>
  <c r="E112" i="180" s="1"/>
  <c r="C67" i="203"/>
  <c r="E101" i="181"/>
  <c r="E102" i="181" s="1"/>
  <c r="E103" i="181" s="1"/>
  <c r="E104" i="181" s="1"/>
  <c r="E105" i="181" s="1"/>
  <c r="E106" i="181" s="1"/>
  <c r="E107" i="181" s="1"/>
  <c r="E108" i="181" s="1"/>
  <c r="E109" i="181" s="1"/>
  <c r="E110" i="181" s="1"/>
  <c r="E111" i="181" s="1"/>
  <c r="E112" i="181" s="1"/>
  <c r="D67" i="203"/>
  <c r="D98" i="132" l="1"/>
  <c r="C97" i="132"/>
  <c r="E4" i="179" l="1"/>
  <c r="E5" i="179" s="1"/>
  <c r="E6" i="179" s="1"/>
  <c r="E7" i="179" s="1"/>
  <c r="E8" i="179" s="1"/>
  <c r="E9" i="179" s="1"/>
  <c r="E10" i="179" s="1"/>
  <c r="E11" i="179" s="1"/>
  <c r="E12" i="179" s="1"/>
  <c r="E13" i="179" s="1"/>
  <c r="E14" i="179" s="1"/>
  <c r="E15" i="179" s="1"/>
  <c r="E16" i="179" s="1"/>
  <c r="E17" i="179" s="1"/>
  <c r="E18" i="179" s="1"/>
  <c r="E19" i="179" s="1"/>
  <c r="E20" i="179" s="1"/>
  <c r="E21" i="179" s="1"/>
  <c r="E22" i="179" s="1"/>
  <c r="E23" i="179" s="1"/>
  <c r="E24" i="179" s="1"/>
  <c r="E25" i="179" s="1"/>
  <c r="E26" i="179" s="1"/>
  <c r="E27" i="179" s="1"/>
  <c r="E28" i="179" s="1"/>
  <c r="E29" i="179" s="1"/>
  <c r="E30" i="179" s="1"/>
  <c r="E31" i="179" s="1"/>
  <c r="E32" i="179" s="1"/>
  <c r="E33" i="179" s="1"/>
  <c r="E34" i="179" s="1"/>
  <c r="E35" i="179" s="1"/>
  <c r="E36" i="179" s="1"/>
  <c r="E37" i="179" s="1"/>
  <c r="E38" i="179" s="1"/>
  <c r="E39" i="179" s="1"/>
  <c r="E40" i="179" s="1"/>
  <c r="E41" i="179" s="1"/>
  <c r="E42" i="179" s="1"/>
  <c r="E43" i="179" s="1"/>
  <c r="E44" i="179" s="1"/>
  <c r="E45" i="179" s="1"/>
  <c r="E46" i="179" s="1"/>
  <c r="E47" i="179" s="1"/>
  <c r="E48" i="179" s="1"/>
  <c r="E49" i="179" s="1"/>
  <c r="E50" i="179" s="1"/>
  <c r="E51" i="179" s="1"/>
  <c r="E52" i="179" s="1"/>
  <c r="E53" i="179" s="1"/>
  <c r="E54" i="179" s="1"/>
  <c r="E55" i="179" s="1"/>
  <c r="E56" i="179" s="1"/>
  <c r="E57" i="179" s="1"/>
  <c r="E58" i="179" s="1"/>
  <c r="E59" i="179" s="1"/>
  <c r="E60" i="179" s="1"/>
  <c r="E61" i="179" s="1"/>
  <c r="E62" i="179" s="1"/>
  <c r="E63" i="179" s="1"/>
  <c r="E64" i="179" s="1"/>
  <c r="E65" i="179" s="1"/>
  <c r="E66" i="179" s="1"/>
  <c r="E67" i="179" s="1"/>
  <c r="E68" i="179" s="1"/>
  <c r="E69" i="179" s="1"/>
  <c r="E70" i="179" s="1"/>
  <c r="E71" i="179" s="1"/>
  <c r="E72" i="179" s="1"/>
  <c r="E73" i="179" s="1"/>
  <c r="E74" i="179" s="1"/>
  <c r="E75" i="179" s="1"/>
  <c r="E76" i="179" s="1"/>
  <c r="E77" i="179" s="1"/>
  <c r="E78" i="179" s="1"/>
  <c r="E79" i="179" s="1"/>
  <c r="E80" i="179" s="1"/>
  <c r="E81" i="179" s="1"/>
  <c r="E82" i="179" s="1"/>
  <c r="E83" i="179" s="1"/>
  <c r="E84" i="179" s="1"/>
  <c r="E85" i="179" s="1"/>
  <c r="E86" i="179" s="1"/>
  <c r="E87" i="179" s="1"/>
  <c r="E88" i="179" s="1"/>
  <c r="E89" i="179" s="1"/>
  <c r="E90" i="179" s="1"/>
  <c r="E91" i="179" s="1"/>
  <c r="E92" i="179" s="1"/>
  <c r="E93" i="179" s="1"/>
  <c r="E94" i="179" s="1"/>
  <c r="E95" i="179" s="1"/>
  <c r="E96" i="179" s="1"/>
  <c r="E97" i="179" s="1"/>
  <c r="E98" i="179" s="1"/>
  <c r="E99" i="179" s="1"/>
  <c r="E100" i="179" s="1"/>
  <c r="E5" i="178"/>
  <c r="E6" i="178" s="1"/>
  <c r="E7" i="178" s="1"/>
  <c r="E8" i="178" s="1"/>
  <c r="E9" i="178" s="1"/>
  <c r="E10" i="178" s="1"/>
  <c r="E11" i="178" s="1"/>
  <c r="E12" i="178" s="1"/>
  <c r="E13" i="178" s="1"/>
  <c r="E14" i="178" s="1"/>
  <c r="E15" i="178" s="1"/>
  <c r="E16" i="178" s="1"/>
  <c r="E17" i="178" s="1"/>
  <c r="E18" i="178" s="1"/>
  <c r="E19" i="178" s="1"/>
  <c r="E20" i="178" s="1"/>
  <c r="E21" i="178" s="1"/>
  <c r="E22" i="178" s="1"/>
  <c r="E23" i="178" s="1"/>
  <c r="E24" i="178" s="1"/>
  <c r="E25" i="178" s="1"/>
  <c r="E26" i="178" s="1"/>
  <c r="E27" i="178" s="1"/>
  <c r="E28" i="178" s="1"/>
  <c r="E29" i="178" s="1"/>
  <c r="E30" i="178" s="1"/>
  <c r="E31" i="178" s="1"/>
  <c r="E32" i="178" s="1"/>
  <c r="E33" i="178" s="1"/>
  <c r="E34" i="178" s="1"/>
  <c r="E35" i="178" s="1"/>
  <c r="E36" i="178" s="1"/>
  <c r="E37" i="178" s="1"/>
  <c r="E38" i="178" s="1"/>
  <c r="E39" i="178" s="1"/>
  <c r="E40" i="178" s="1"/>
  <c r="E41" i="178" s="1"/>
  <c r="E42" i="178" s="1"/>
  <c r="E43" i="178" s="1"/>
  <c r="E44" i="178" s="1"/>
  <c r="E45" i="178" s="1"/>
  <c r="E46" i="178" s="1"/>
  <c r="E47" i="178" s="1"/>
  <c r="E48" i="178" s="1"/>
  <c r="E49" i="178" s="1"/>
  <c r="E50" i="178" s="1"/>
  <c r="E51" i="178" s="1"/>
  <c r="E52" i="178" s="1"/>
  <c r="E53" i="178" s="1"/>
  <c r="E54" i="178" s="1"/>
  <c r="E55" i="178" s="1"/>
  <c r="E56" i="178" s="1"/>
  <c r="E57" i="178" s="1"/>
  <c r="E58" i="178" s="1"/>
  <c r="E59" i="178" s="1"/>
  <c r="E60" i="178" s="1"/>
  <c r="E61" i="178" s="1"/>
  <c r="E62" i="178" s="1"/>
  <c r="E63" i="178" s="1"/>
  <c r="E64" i="178" s="1"/>
  <c r="E65" i="178" s="1"/>
  <c r="E66" i="178" s="1"/>
  <c r="E67" i="178" s="1"/>
  <c r="E68" i="178" s="1"/>
  <c r="E69" i="178" s="1"/>
  <c r="E70" i="178" s="1"/>
  <c r="E71" i="178" s="1"/>
  <c r="E72" i="178" s="1"/>
  <c r="E73" i="178" s="1"/>
  <c r="E74" i="178" s="1"/>
  <c r="E75" i="178" s="1"/>
  <c r="E76" i="178" s="1"/>
  <c r="E77" i="178" s="1"/>
  <c r="E78" i="178" s="1"/>
  <c r="E79" i="178" s="1"/>
  <c r="E80" i="178" s="1"/>
  <c r="E81" i="178" s="1"/>
  <c r="E82" i="178" s="1"/>
  <c r="E83" i="178" s="1"/>
  <c r="E84" i="178" s="1"/>
  <c r="E85" i="178" s="1"/>
  <c r="E86" i="178" s="1"/>
  <c r="E87" i="178" s="1"/>
  <c r="E88" i="178" s="1"/>
  <c r="E89" i="178" s="1"/>
  <c r="E90" i="178" s="1"/>
  <c r="E91" i="178" s="1"/>
  <c r="E92" i="178" s="1"/>
  <c r="E93" i="178" s="1"/>
  <c r="E94" i="178" s="1"/>
  <c r="E95" i="178" s="1"/>
  <c r="E96" i="178" s="1"/>
  <c r="E97" i="178" s="1"/>
  <c r="E98" i="178" s="1"/>
  <c r="E99" i="178" s="1"/>
  <c r="E100" i="178" s="1"/>
  <c r="C21" i="203" s="1"/>
  <c r="E101" i="179" l="1"/>
  <c r="E102" i="179" s="1"/>
  <c r="E103" i="179" s="1"/>
  <c r="E104" i="179" s="1"/>
  <c r="E105" i="179" s="1"/>
  <c r="E106" i="179" s="1"/>
  <c r="E107" i="179" s="1"/>
  <c r="E108" i="179" s="1"/>
  <c r="E109" i="179" s="1"/>
  <c r="E110" i="179" s="1"/>
  <c r="E111" i="179" s="1"/>
  <c r="E112" i="179" s="1"/>
  <c r="E113" i="179" s="1"/>
  <c r="E114" i="179" s="1"/>
  <c r="E115" i="179" s="1"/>
  <c r="E116" i="179" s="1"/>
  <c r="E117" i="179" s="1"/>
  <c r="E118" i="179" s="1"/>
  <c r="E119" i="179" s="1"/>
  <c r="E120" i="179" s="1"/>
  <c r="E121" i="179" s="1"/>
  <c r="E122" i="179" s="1"/>
  <c r="E123" i="179" s="1"/>
  <c r="E124" i="179" s="1"/>
  <c r="E125" i="179" s="1"/>
  <c r="E126" i="179" s="1"/>
  <c r="E127" i="179" s="1"/>
  <c r="E128" i="179" s="1"/>
  <c r="E129" i="179" s="1"/>
  <c r="C63" i="203"/>
  <c r="E4" i="177"/>
  <c r="E5" i="177" s="1"/>
  <c r="E6" i="177" s="1"/>
  <c r="E7" i="177" s="1"/>
  <c r="E8" i="177" s="1"/>
  <c r="E9" i="177" s="1"/>
  <c r="E10" i="177" s="1"/>
  <c r="E11" i="177" s="1"/>
  <c r="E12" i="177" s="1"/>
  <c r="E13" i="177" s="1"/>
  <c r="E14" i="177" s="1"/>
  <c r="E15" i="177" s="1"/>
  <c r="E16" i="177" s="1"/>
  <c r="E17" i="177" s="1"/>
  <c r="E18" i="177" s="1"/>
  <c r="E19" i="177" s="1"/>
  <c r="E20" i="177" s="1"/>
  <c r="E21" i="177" s="1"/>
  <c r="E22" i="177" s="1"/>
  <c r="E23" i="177" s="1"/>
  <c r="E24" i="177" s="1"/>
  <c r="E25" i="177" s="1"/>
  <c r="E26" i="177" s="1"/>
  <c r="E27" i="177" s="1"/>
  <c r="E28" i="177" s="1"/>
  <c r="E29" i="177" s="1"/>
  <c r="E30" i="177" s="1"/>
  <c r="E31" i="177" s="1"/>
  <c r="E32" i="177" s="1"/>
  <c r="E33" i="177" s="1"/>
  <c r="E34" i="177" s="1"/>
  <c r="E35" i="177" s="1"/>
  <c r="E36" i="177" s="1"/>
  <c r="E37" i="177" s="1"/>
  <c r="E38" i="177" s="1"/>
  <c r="E39" i="177" s="1"/>
  <c r="E40" i="177" s="1"/>
  <c r="E41" i="177" s="1"/>
  <c r="E42" i="177" s="1"/>
  <c r="E43" i="177" s="1"/>
  <c r="E44" i="177" s="1"/>
  <c r="E45" i="177" s="1"/>
  <c r="E46" i="177" s="1"/>
  <c r="E47" i="177" s="1"/>
  <c r="E48" i="177" s="1"/>
  <c r="E49" i="177" s="1"/>
  <c r="E50" i="177" s="1"/>
  <c r="E51" i="177" s="1"/>
  <c r="E52" i="177" s="1"/>
  <c r="E53" i="177" s="1"/>
  <c r="E54" i="177" s="1"/>
  <c r="E55" i="177" s="1"/>
  <c r="E56" i="177" s="1"/>
  <c r="E57" i="177" s="1"/>
  <c r="E58" i="177" s="1"/>
  <c r="E59" i="177" s="1"/>
  <c r="E60" i="177" s="1"/>
  <c r="E61" i="177" s="1"/>
  <c r="E62" i="177" s="1"/>
  <c r="E63" i="177" s="1"/>
  <c r="E64" i="177" s="1"/>
  <c r="E65" i="177" s="1"/>
  <c r="E66" i="177" s="1"/>
  <c r="E67" i="177" s="1"/>
  <c r="E68" i="177" s="1"/>
  <c r="E69" i="177" s="1"/>
  <c r="E70" i="177" s="1"/>
  <c r="E71" i="177" s="1"/>
  <c r="E72" i="177" s="1"/>
  <c r="E73" i="177" s="1"/>
  <c r="E74" i="177" s="1"/>
  <c r="E75" i="177" s="1"/>
  <c r="E76" i="177" s="1"/>
  <c r="E77" i="177" s="1"/>
  <c r="E78" i="177" s="1"/>
  <c r="E79" i="177" s="1"/>
  <c r="E80" i="177" s="1"/>
  <c r="E81" i="177" s="1"/>
  <c r="E82" i="177" s="1"/>
  <c r="E83" i="177" s="1"/>
  <c r="E84" i="177" s="1"/>
  <c r="E85" i="177" s="1"/>
  <c r="E86" i="177" s="1"/>
  <c r="E87" i="177" s="1"/>
  <c r="E88" i="177" s="1"/>
  <c r="E89" i="177" s="1"/>
  <c r="E90" i="177" s="1"/>
  <c r="E91" i="177" s="1"/>
  <c r="E92" i="177" s="1"/>
  <c r="E93" i="177" s="1"/>
  <c r="E94" i="177" s="1"/>
  <c r="E95" i="177" s="1"/>
  <c r="E96" i="177" s="1"/>
  <c r="E97" i="177" s="1"/>
  <c r="E98" i="177" s="1"/>
  <c r="E99" i="177" s="1"/>
  <c r="E100" i="177" s="1"/>
  <c r="E130" i="179" l="1"/>
  <c r="E131" i="179" s="1"/>
  <c r="E132" i="179" s="1"/>
  <c r="E133" i="179" s="1"/>
  <c r="E134" i="179" s="1"/>
  <c r="E135" i="179" s="1"/>
  <c r="E136" i="179" s="1"/>
  <c r="E137" i="179" s="1"/>
  <c r="E138" i="179" s="1"/>
  <c r="E139" i="179" s="1"/>
  <c r="E140" i="179" s="1"/>
  <c r="E141" i="179" s="1"/>
  <c r="E142" i="179" s="1"/>
  <c r="C59" i="203"/>
  <c r="E101" i="177"/>
  <c r="E102" i="177" s="1"/>
  <c r="E103" i="177" s="1"/>
  <c r="E104" i="177" s="1"/>
  <c r="E105" i="177" s="1"/>
  <c r="E106" i="177" s="1"/>
  <c r="E107" i="177" s="1"/>
  <c r="E108" i="177" s="1"/>
  <c r="E109" i="177" s="1"/>
  <c r="E110" i="177" s="1"/>
  <c r="E111" i="177" s="1"/>
  <c r="E112" i="177" s="1"/>
  <c r="E5" i="176"/>
  <c r="E6" i="176" s="1"/>
  <c r="E7" i="176" s="1"/>
  <c r="E8" i="176" s="1"/>
  <c r="E9" i="176" s="1"/>
  <c r="E10" i="176" s="1"/>
  <c r="E11" i="176" s="1"/>
  <c r="E12" i="176" s="1"/>
  <c r="E13" i="176" s="1"/>
  <c r="E14" i="176" s="1"/>
  <c r="E15" i="176" s="1"/>
  <c r="E16" i="176" s="1"/>
  <c r="E17" i="176" s="1"/>
  <c r="E18" i="176" s="1"/>
  <c r="E19" i="176" s="1"/>
  <c r="E20" i="176" s="1"/>
  <c r="E21" i="176" s="1"/>
  <c r="E22" i="176" s="1"/>
  <c r="E23" i="176" s="1"/>
  <c r="E24" i="176" s="1"/>
  <c r="E25" i="176" s="1"/>
  <c r="E26" i="176" s="1"/>
  <c r="E27" i="176" s="1"/>
  <c r="E28" i="176" s="1"/>
  <c r="E29" i="176" s="1"/>
  <c r="E30" i="176" s="1"/>
  <c r="E31" i="176" s="1"/>
  <c r="E32" i="176" s="1"/>
  <c r="E33" i="176" s="1"/>
  <c r="E34" i="176" s="1"/>
  <c r="E35" i="176" s="1"/>
  <c r="E36" i="176" s="1"/>
  <c r="E37" i="176" s="1"/>
  <c r="E38" i="176" s="1"/>
  <c r="E39" i="176" s="1"/>
  <c r="E40" i="176" s="1"/>
  <c r="E41" i="176" s="1"/>
  <c r="E42" i="176" s="1"/>
  <c r="E43" i="176" s="1"/>
  <c r="E44" i="176" s="1"/>
  <c r="E45" i="176" s="1"/>
  <c r="E46" i="176" s="1"/>
  <c r="E47" i="176" s="1"/>
  <c r="E48" i="176" s="1"/>
  <c r="E49" i="176" s="1"/>
  <c r="E50" i="176" s="1"/>
  <c r="E51" i="176" s="1"/>
  <c r="E52" i="176" s="1"/>
  <c r="E53" i="176" s="1"/>
  <c r="E54" i="176" s="1"/>
  <c r="E55" i="176" s="1"/>
  <c r="E56" i="176" s="1"/>
  <c r="E57" i="176" s="1"/>
  <c r="E58" i="176" s="1"/>
  <c r="E59" i="176" s="1"/>
  <c r="E60" i="176" s="1"/>
  <c r="E61" i="176" s="1"/>
  <c r="E62" i="176" s="1"/>
  <c r="E63" i="176" s="1"/>
  <c r="E64" i="176" s="1"/>
  <c r="E65" i="176" s="1"/>
  <c r="E66" i="176" s="1"/>
  <c r="E67" i="176" s="1"/>
  <c r="E68" i="176" s="1"/>
  <c r="E69" i="176" s="1"/>
  <c r="E70" i="176" s="1"/>
  <c r="E71" i="176" s="1"/>
  <c r="E72" i="176" s="1"/>
  <c r="E73" i="176" s="1"/>
  <c r="E74" i="176" s="1"/>
  <c r="E75" i="176" s="1"/>
  <c r="E76" i="176" s="1"/>
  <c r="E77" i="176" s="1"/>
  <c r="E78" i="176" s="1"/>
  <c r="E79" i="176" s="1"/>
  <c r="E80" i="176" s="1"/>
  <c r="E81" i="176" s="1"/>
  <c r="E82" i="176" s="1"/>
  <c r="E83" i="176" s="1"/>
  <c r="E84" i="176" s="1"/>
  <c r="E85" i="176" s="1"/>
  <c r="E86" i="176" s="1"/>
  <c r="E87" i="176" s="1"/>
  <c r="E88" i="176" s="1"/>
  <c r="E89" i="176" s="1"/>
  <c r="E90" i="176" s="1"/>
  <c r="E91" i="176" s="1"/>
  <c r="E92" i="176" s="1"/>
  <c r="E93" i="176" s="1"/>
  <c r="E94" i="176" s="1"/>
  <c r="E95" i="176" s="1"/>
  <c r="E96" i="176" s="1"/>
  <c r="E97" i="176" s="1"/>
  <c r="E98" i="176" s="1"/>
  <c r="E99" i="176" s="1"/>
  <c r="E100" i="176" s="1"/>
  <c r="C94" i="1" s="1"/>
  <c r="E143" i="179" l="1"/>
  <c r="E144" i="179" s="1"/>
  <c r="E145" i="179" s="1"/>
  <c r="E101" i="176"/>
  <c r="E102" i="176" s="1"/>
  <c r="E103" i="176" s="1"/>
  <c r="E104" i="176" s="1"/>
  <c r="E105" i="176" s="1"/>
  <c r="E106" i="176" s="1"/>
  <c r="E107" i="176" s="1"/>
  <c r="E108" i="176" s="1"/>
  <c r="E109" i="176" s="1"/>
  <c r="E110" i="176" s="1"/>
  <c r="E111" i="176" s="1"/>
  <c r="E112" i="176" s="1"/>
  <c r="C61" i="203"/>
  <c r="D25" i="174"/>
  <c r="C24" i="174"/>
  <c r="E146" i="179" l="1"/>
  <c r="E147" i="179" s="1"/>
  <c r="E148" i="179" l="1"/>
  <c r="E149" i="179" s="1"/>
  <c r="D152" i="105"/>
  <c r="E150" i="179" l="1"/>
  <c r="E151" i="179" s="1"/>
  <c r="E152" i="179" s="1"/>
  <c r="D78" i="132"/>
  <c r="C135" i="105"/>
  <c r="E153" i="179" l="1"/>
  <c r="E154" i="179" s="1"/>
  <c r="E155" i="179" s="1"/>
  <c r="E156" i="179" s="1"/>
  <c r="E157" i="179" s="1"/>
  <c r="E158" i="179" s="1"/>
  <c r="E159" i="179" s="1"/>
  <c r="E160" i="179" s="1"/>
  <c r="E161" i="179" s="1"/>
  <c r="E162" i="179" s="1"/>
  <c r="E163" i="179" s="1"/>
  <c r="E164" i="179" s="1"/>
  <c r="E165" i="179" s="1"/>
  <c r="E166" i="179" s="1"/>
  <c r="E167" i="179" s="1"/>
  <c r="E168" i="179" s="1"/>
  <c r="D7" i="46"/>
  <c r="E169" i="179" l="1"/>
  <c r="E170" i="179" s="1"/>
  <c r="E171" i="179" s="1"/>
  <c r="E172" i="179" s="1"/>
  <c r="E173" i="179" s="1"/>
  <c r="E174" i="179" s="1"/>
  <c r="E175" i="179" s="1"/>
  <c r="E176" i="179" s="1"/>
  <c r="E177" i="179" s="1"/>
  <c r="E178" i="179" s="1"/>
  <c r="E179" i="179" s="1"/>
  <c r="E180" i="179" s="1"/>
  <c r="E181" i="179" s="1"/>
  <c r="E182" i="179" s="1"/>
  <c r="E183" i="179" s="1"/>
  <c r="E184" i="179" s="1"/>
  <c r="E185" i="179" s="1"/>
  <c r="E186" i="179" s="1"/>
  <c r="E187" i="179" s="1"/>
  <c r="E188" i="179" s="1"/>
  <c r="E189" i="179" s="1"/>
  <c r="E190" i="179" s="1"/>
  <c r="E191" i="179" s="1"/>
  <c r="E192" i="179" s="1"/>
  <c r="E193" i="179" s="1"/>
  <c r="E194" i="179" s="1"/>
  <c r="E195" i="179" s="1"/>
  <c r="E196" i="179" s="1"/>
  <c r="E197" i="179" s="1"/>
  <c r="E198" i="179" s="1"/>
  <c r="E199" i="179" s="1"/>
  <c r="E200" i="179" s="1"/>
  <c r="E201" i="179" s="1"/>
  <c r="E202" i="179" s="1"/>
  <c r="E203" i="179" s="1"/>
  <c r="E204" i="179" s="1"/>
  <c r="E205" i="179" s="1"/>
  <c r="E206" i="179" s="1"/>
  <c r="E207" i="179" s="1"/>
  <c r="E208" i="179" s="1"/>
  <c r="E209" i="179" s="1"/>
  <c r="E210" i="179" s="1"/>
  <c r="E211" i="179" s="1"/>
  <c r="E212" i="179" s="1"/>
  <c r="E213" i="179" s="1"/>
  <c r="E214" i="179" s="1"/>
  <c r="E215" i="179" s="1"/>
  <c r="E216" i="179" s="1"/>
  <c r="E217" i="179" s="1"/>
  <c r="E218" i="179" s="1"/>
  <c r="E219" i="179" s="1"/>
  <c r="E220" i="179" s="1"/>
  <c r="E221" i="179" s="1"/>
  <c r="E222" i="179" s="1"/>
  <c r="E223" i="179" s="1"/>
  <c r="E224" i="179" s="1"/>
  <c r="E225" i="179" s="1"/>
  <c r="E226" i="179" s="1"/>
  <c r="E227" i="179" s="1"/>
  <c r="E228" i="179" s="1"/>
  <c r="E229" i="179" s="1"/>
  <c r="E230" i="179" s="1"/>
  <c r="E231" i="179" s="1"/>
  <c r="E232" i="179" s="1"/>
  <c r="E233" i="179" s="1"/>
  <c r="E234" i="179" s="1"/>
  <c r="E235" i="179" s="1"/>
  <c r="E236" i="179" s="1"/>
  <c r="E237" i="179" s="1"/>
  <c r="E238" i="179" s="1"/>
  <c r="E239" i="179" s="1"/>
  <c r="E240" i="179" s="1"/>
  <c r="E241" i="179" s="1"/>
  <c r="E242" i="179" s="1"/>
  <c r="E243" i="179" s="1"/>
  <c r="E244" i="179" s="1"/>
  <c r="E245" i="179" s="1"/>
  <c r="E246" i="179" s="1"/>
  <c r="E247" i="179" s="1"/>
  <c r="E248" i="179" s="1"/>
  <c r="E249" i="179" s="1"/>
  <c r="E250" i="179" s="1"/>
  <c r="E251" i="179" s="1"/>
  <c r="E252" i="179" s="1"/>
  <c r="E253" i="179" s="1"/>
  <c r="E254" i="179" s="1"/>
  <c r="E255" i="179" s="1"/>
  <c r="E256" i="179" s="1"/>
  <c r="E257" i="179" s="1"/>
  <c r="E258" i="179" s="1"/>
  <c r="E259" i="179" s="1"/>
  <c r="E260" i="179" s="1"/>
  <c r="E261" i="179" s="1"/>
  <c r="E262" i="179" s="1"/>
  <c r="E263" i="179" s="1"/>
  <c r="E264" i="179" s="1"/>
  <c r="E265" i="179" s="1"/>
  <c r="E266" i="179" s="1"/>
  <c r="E267" i="179" s="1"/>
  <c r="E268" i="179" s="1"/>
  <c r="E269" i="179" s="1"/>
  <c r="E270" i="179" s="1"/>
  <c r="E271" i="179" s="1"/>
  <c r="E272" i="179" s="1"/>
  <c r="E273" i="179" s="1"/>
  <c r="E274" i="179" s="1"/>
  <c r="E275" i="179" s="1"/>
  <c r="E276" i="179" s="1"/>
  <c r="E277" i="179" s="1"/>
  <c r="E278" i="179" s="1"/>
  <c r="E279" i="179" s="1"/>
  <c r="E280" i="179" s="1"/>
  <c r="E281" i="179" s="1"/>
  <c r="E282" i="179" s="1"/>
  <c r="E283" i="179" s="1"/>
  <c r="E284" i="179" s="1"/>
  <c r="E285" i="179" s="1"/>
  <c r="E286" i="179" s="1"/>
  <c r="E287" i="179" s="1"/>
  <c r="E288" i="179" s="1"/>
  <c r="E289" i="179" s="1"/>
  <c r="E290" i="179" s="1"/>
  <c r="E291" i="179" s="1"/>
  <c r="E292" i="179" s="1"/>
  <c r="E293" i="179" s="1"/>
  <c r="E294" i="179" s="1"/>
  <c r="E295" i="179" s="1"/>
  <c r="E296" i="179" s="1"/>
  <c r="E297" i="179" s="1"/>
  <c r="E298" i="179" s="1"/>
  <c r="E299" i="179" s="1"/>
  <c r="E300" i="179" s="1"/>
  <c r="E301" i="179" s="1"/>
  <c r="E302" i="179" s="1"/>
  <c r="E303" i="179" s="1"/>
  <c r="E304" i="179" s="1"/>
  <c r="E305" i="179" s="1"/>
  <c r="E306" i="179" s="1"/>
  <c r="E307" i="179" s="1"/>
  <c r="E308" i="179" s="1"/>
  <c r="E309" i="179" s="1"/>
  <c r="E310" i="179" s="1"/>
  <c r="E311" i="179" s="1"/>
  <c r="E312" i="179" s="1"/>
  <c r="E313" i="179" s="1"/>
  <c r="E314" i="179" s="1"/>
  <c r="E315" i="179" s="1"/>
  <c r="E316" i="179" s="1"/>
  <c r="E317" i="179" s="1"/>
  <c r="E318" i="179" s="1"/>
  <c r="E319" i="179" s="1"/>
  <c r="E320" i="179" s="1"/>
  <c r="E321" i="179" s="1"/>
  <c r="E322" i="179" s="1"/>
  <c r="E323" i="179" s="1"/>
  <c r="E324" i="179" s="1"/>
  <c r="E5" i="175"/>
  <c r="E6" i="175" s="1"/>
  <c r="E7" i="175" s="1"/>
  <c r="E8" i="175" s="1"/>
  <c r="E9" i="175" s="1"/>
  <c r="E10" i="175" s="1"/>
  <c r="E11" i="175" s="1"/>
  <c r="E12" i="175" s="1"/>
  <c r="E13" i="175" s="1"/>
  <c r="E14" i="175" s="1"/>
  <c r="E15" i="175" s="1"/>
  <c r="E16" i="175" s="1"/>
  <c r="E17" i="175" s="1"/>
  <c r="E18" i="175" s="1"/>
  <c r="E19" i="175" s="1"/>
  <c r="E20" i="175" s="1"/>
  <c r="E21" i="175" s="1"/>
  <c r="E22" i="175" s="1"/>
  <c r="E23" i="175" l="1"/>
  <c r="E24" i="175" s="1"/>
  <c r="E25" i="175" s="1"/>
  <c r="G22" i="175"/>
  <c r="E26" i="175" l="1"/>
  <c r="E4" i="174"/>
  <c r="E5" i="174" s="1"/>
  <c r="E6" i="174" s="1"/>
  <c r="E7" i="174" s="1"/>
  <c r="E8" i="174" s="1"/>
  <c r="E9" i="174" s="1"/>
  <c r="E10" i="174" s="1"/>
  <c r="E11" i="174" s="1"/>
  <c r="E12" i="174" s="1"/>
  <c r="E13" i="174" s="1"/>
  <c r="E14" i="174" s="1"/>
  <c r="E15" i="174" s="1"/>
  <c r="E16" i="174" s="1"/>
  <c r="E17" i="174" s="1"/>
  <c r="E18" i="174" s="1"/>
  <c r="E19" i="174" s="1"/>
  <c r="E20" i="174" s="1"/>
  <c r="E21" i="174" s="1"/>
  <c r="E22" i="174" s="1"/>
  <c r="E23" i="174" s="1"/>
  <c r="E24" i="174" s="1"/>
  <c r="E25" i="174" s="1"/>
  <c r="E26" i="174" s="1"/>
  <c r="E27" i="174" s="1"/>
  <c r="E28" i="174" s="1"/>
  <c r="E29" i="174" s="1"/>
  <c r="E30" i="174" s="1"/>
  <c r="E31" i="174" s="1"/>
  <c r="E32" i="174" s="1"/>
  <c r="E33" i="174" s="1"/>
  <c r="E34" i="174" s="1"/>
  <c r="E35" i="174" s="1"/>
  <c r="E36" i="174" s="1"/>
  <c r="E37" i="174" s="1"/>
  <c r="E38" i="174" s="1"/>
  <c r="E39" i="174" s="1"/>
  <c r="E40" i="174" s="1"/>
  <c r="E41" i="174" s="1"/>
  <c r="E42" i="174" s="1"/>
  <c r="E43" i="174" s="1"/>
  <c r="E44" i="174" s="1"/>
  <c r="E4" i="173"/>
  <c r="E5" i="173" s="1"/>
  <c r="E6" i="173" s="1"/>
  <c r="E7" i="173" s="1"/>
  <c r="E8" i="173" s="1"/>
  <c r="E9" i="173" s="1"/>
  <c r="E10" i="173" s="1"/>
  <c r="E11" i="173" s="1"/>
  <c r="E12" i="173" s="1"/>
  <c r="E13" i="173" s="1"/>
  <c r="E14" i="173" s="1"/>
  <c r="E15" i="173" s="1"/>
  <c r="E16" i="173" s="1"/>
  <c r="E17" i="173" s="1"/>
  <c r="E18" i="173" s="1"/>
  <c r="E19" i="173" s="1"/>
  <c r="E20" i="173" s="1"/>
  <c r="E21" i="173" s="1"/>
  <c r="E22" i="173" s="1"/>
  <c r="E23" i="173" s="1"/>
  <c r="E24" i="173" s="1"/>
  <c r="E25" i="173" s="1"/>
  <c r="E26" i="173" s="1"/>
  <c r="E27" i="173" s="1"/>
  <c r="E28" i="173" s="1"/>
  <c r="E29" i="173" s="1"/>
  <c r="E30" i="173" s="1"/>
  <c r="E31" i="173" s="1"/>
  <c r="E32" i="173" s="1"/>
  <c r="E33" i="173" s="1"/>
  <c r="E34" i="173" s="1"/>
  <c r="E35" i="173" s="1"/>
  <c r="E36" i="173" s="1"/>
  <c r="E37" i="173" s="1"/>
  <c r="E38" i="173" s="1"/>
  <c r="E39" i="173" s="1"/>
  <c r="E40" i="173" s="1"/>
  <c r="E41" i="173" s="1"/>
  <c r="E42" i="173" s="1"/>
  <c r="E43" i="173" s="1"/>
  <c r="E44" i="173" s="1"/>
  <c r="E45" i="173" s="1"/>
  <c r="E46" i="173" s="1"/>
  <c r="E27" i="175" l="1"/>
  <c r="E28" i="175" s="1"/>
  <c r="E29" i="175" s="1"/>
  <c r="E30" i="175" s="1"/>
  <c r="E31" i="175" s="1"/>
  <c r="E32" i="175" s="1"/>
  <c r="E33" i="175" s="1"/>
  <c r="E34" i="175" s="1"/>
  <c r="E35" i="175" s="1"/>
  <c r="E36" i="175" s="1"/>
  <c r="E37" i="175" s="1"/>
  <c r="E38" i="175" s="1"/>
  <c r="E39" i="175" s="1"/>
  <c r="E40" i="175" s="1"/>
  <c r="E41" i="175" s="1"/>
  <c r="E42" i="175" s="1"/>
  <c r="E43" i="175" s="1"/>
  <c r="E44" i="175" s="1"/>
  <c r="E45" i="175" s="1"/>
  <c r="E46" i="175" s="1"/>
  <c r="E47" i="175" s="1"/>
  <c r="E48" i="175" s="1"/>
  <c r="E49" i="175" s="1"/>
  <c r="E50" i="175" s="1"/>
  <c r="E51" i="175" s="1"/>
  <c r="E52" i="175" s="1"/>
  <c r="E53" i="175" s="1"/>
  <c r="E54" i="175" s="1"/>
  <c r="E55" i="175" s="1"/>
  <c r="E56" i="175" s="1"/>
  <c r="E57" i="175" s="1"/>
  <c r="E58" i="175" s="1"/>
  <c r="E59" i="175" s="1"/>
  <c r="E60" i="175" s="1"/>
  <c r="E61" i="175" s="1"/>
  <c r="E62" i="175" s="1"/>
  <c r="E63" i="175" s="1"/>
  <c r="E64" i="175" s="1"/>
  <c r="E65" i="175" s="1"/>
  <c r="E66" i="175" s="1"/>
  <c r="E67" i="175" s="1"/>
  <c r="E68" i="175" s="1"/>
  <c r="E69" i="175" s="1"/>
  <c r="E70" i="175" s="1"/>
  <c r="E71" i="175" s="1"/>
  <c r="E72" i="175" s="1"/>
  <c r="E73" i="175" s="1"/>
  <c r="E74" i="175" s="1"/>
  <c r="E75" i="175" s="1"/>
  <c r="E76" i="175" s="1"/>
  <c r="E77" i="175" s="1"/>
  <c r="E78" i="175" s="1"/>
  <c r="E79" i="175" s="1"/>
  <c r="E80" i="175" s="1"/>
  <c r="E81" i="175" s="1"/>
  <c r="E82" i="175" s="1"/>
  <c r="E83" i="175" s="1"/>
  <c r="E84" i="175" s="1"/>
  <c r="E85" i="175" s="1"/>
  <c r="E86" i="175" s="1"/>
  <c r="E87" i="175" s="1"/>
  <c r="E88" i="175" s="1"/>
  <c r="E89" i="175" s="1"/>
  <c r="E90" i="175" s="1"/>
  <c r="E91" i="175" s="1"/>
  <c r="E92" i="175" s="1"/>
  <c r="E93" i="175" s="1"/>
  <c r="E94" i="175" s="1"/>
  <c r="E95" i="175" s="1"/>
  <c r="E96" i="175" s="1"/>
  <c r="E97" i="175" s="1"/>
  <c r="E98" i="175" s="1"/>
  <c r="E99" i="175" s="1"/>
  <c r="E100" i="175" s="1"/>
  <c r="C90" i="1" s="1"/>
  <c r="F26" i="175"/>
  <c r="E47" i="173"/>
  <c r="E48" i="173" s="1"/>
  <c r="E49" i="173" s="1"/>
  <c r="E50" i="173" s="1"/>
  <c r="E51" i="173" s="1"/>
  <c r="E52" i="173" s="1"/>
  <c r="E53" i="173" s="1"/>
  <c r="E54" i="173" s="1"/>
  <c r="E55" i="173" s="1"/>
  <c r="E56" i="173" s="1"/>
  <c r="E57" i="173" s="1"/>
  <c r="E58" i="173" s="1"/>
  <c r="E59" i="173" s="1"/>
  <c r="E60" i="173" s="1"/>
  <c r="E61" i="173" s="1"/>
  <c r="E62" i="173" s="1"/>
  <c r="E63" i="173" s="1"/>
  <c r="E64" i="173" s="1"/>
  <c r="E65" i="173" s="1"/>
  <c r="E66" i="173" s="1"/>
  <c r="E67" i="173" s="1"/>
  <c r="E68" i="173" s="1"/>
  <c r="E69" i="173" s="1"/>
  <c r="E70" i="173" s="1"/>
  <c r="E71" i="173" s="1"/>
  <c r="E72" i="173" s="1"/>
  <c r="E73" i="173" s="1"/>
  <c r="E74" i="173" s="1"/>
  <c r="E75" i="173" s="1"/>
  <c r="E76" i="173" s="1"/>
  <c r="E77" i="173" s="1"/>
  <c r="E78" i="173" s="1"/>
  <c r="E79" i="173" s="1"/>
  <c r="E80" i="173" s="1"/>
  <c r="E81" i="173" s="1"/>
  <c r="E82" i="173" s="1"/>
  <c r="E83" i="173" s="1"/>
  <c r="E84" i="173" s="1"/>
  <c r="E85" i="173" s="1"/>
  <c r="E86" i="173" s="1"/>
  <c r="E87" i="173" s="1"/>
  <c r="E88" i="173" s="1"/>
  <c r="E89" i="173" s="1"/>
  <c r="E90" i="173" s="1"/>
  <c r="E91" i="173" s="1"/>
  <c r="E92" i="173" s="1"/>
  <c r="E93" i="173" s="1"/>
  <c r="E94" i="173" s="1"/>
  <c r="E95" i="173" s="1"/>
  <c r="E96" i="173" s="1"/>
  <c r="E97" i="173" s="1"/>
  <c r="E98" i="173" s="1"/>
  <c r="E99" i="173" s="1"/>
  <c r="E100" i="173" s="1"/>
  <c r="E45" i="174"/>
  <c r="E46" i="174" s="1"/>
  <c r="E47" i="174" s="1"/>
  <c r="E48" i="174" s="1"/>
  <c r="E49" i="174" s="1"/>
  <c r="E50" i="174" s="1"/>
  <c r="E51" i="174" s="1"/>
  <c r="E52" i="174" s="1"/>
  <c r="E53" i="174" s="1"/>
  <c r="E54" i="174" s="1"/>
  <c r="E55" i="174" s="1"/>
  <c r="E56" i="174" s="1"/>
  <c r="E57" i="174" s="1"/>
  <c r="E58" i="174" s="1"/>
  <c r="E59" i="174" s="1"/>
  <c r="E60" i="174" s="1"/>
  <c r="E61" i="174" s="1"/>
  <c r="E62" i="174" s="1"/>
  <c r="E63" i="174" s="1"/>
  <c r="E64" i="174" s="1"/>
  <c r="E65" i="174" s="1"/>
  <c r="E66" i="174" s="1"/>
  <c r="E67" i="174" s="1"/>
  <c r="E68" i="174" s="1"/>
  <c r="E69" i="174" s="1"/>
  <c r="E70" i="174" s="1"/>
  <c r="E71" i="174" s="1"/>
  <c r="E72" i="174" s="1"/>
  <c r="E73" i="174" s="1"/>
  <c r="E74" i="174" s="1"/>
  <c r="E75" i="174" s="1"/>
  <c r="E76" i="174" s="1"/>
  <c r="E77" i="174" s="1"/>
  <c r="E78" i="174" s="1"/>
  <c r="E79" i="174" s="1"/>
  <c r="E80" i="174" s="1"/>
  <c r="E81" i="174" s="1"/>
  <c r="E82" i="174" s="1"/>
  <c r="E83" i="174" s="1"/>
  <c r="E84" i="174" s="1"/>
  <c r="E85" i="174" s="1"/>
  <c r="E86" i="174" s="1"/>
  <c r="E87" i="174" s="1"/>
  <c r="E88" i="174" s="1"/>
  <c r="E89" i="174" s="1"/>
  <c r="E90" i="174" s="1"/>
  <c r="E91" i="174" s="1"/>
  <c r="E92" i="174" s="1"/>
  <c r="E93" i="174" s="1"/>
  <c r="E94" i="174" s="1"/>
  <c r="E95" i="174" s="1"/>
  <c r="E96" i="174" s="1"/>
  <c r="E97" i="174" s="1"/>
  <c r="E98" i="174" s="1"/>
  <c r="E99" i="174" s="1"/>
  <c r="E100" i="174" s="1"/>
  <c r="D70" i="9"/>
  <c r="F41" i="175" l="1"/>
  <c r="C52" i="203"/>
  <c r="E101" i="175"/>
  <c r="E102" i="175" s="1"/>
  <c r="E103" i="175" s="1"/>
  <c r="E104" i="175" s="1"/>
  <c r="E105" i="175" s="1"/>
  <c r="E106" i="175" s="1"/>
  <c r="E107" i="175" s="1"/>
  <c r="E108" i="175" s="1"/>
  <c r="E109" i="175" s="1"/>
  <c r="E110" i="175" s="1"/>
  <c r="E111" i="175" s="1"/>
  <c r="E112" i="175" s="1"/>
  <c r="C58" i="203"/>
  <c r="E101" i="173"/>
  <c r="E102" i="173" s="1"/>
  <c r="E103" i="173" s="1"/>
  <c r="E104" i="173" s="1"/>
  <c r="E105" i="173" s="1"/>
  <c r="E106" i="173" s="1"/>
  <c r="E107" i="173" s="1"/>
  <c r="E108" i="173" s="1"/>
  <c r="E109" i="173" s="1"/>
  <c r="E110" i="173" s="1"/>
  <c r="E111" i="173" s="1"/>
  <c r="E112" i="173" s="1"/>
  <c r="E101" i="174"/>
  <c r="E102" i="174" s="1"/>
  <c r="E103" i="174" s="1"/>
  <c r="E104" i="174" s="1"/>
  <c r="E105" i="174" s="1"/>
  <c r="E106" i="174" s="1"/>
  <c r="E107" i="174" s="1"/>
  <c r="E108" i="174" s="1"/>
  <c r="E109" i="174" s="1"/>
  <c r="E110" i="174" s="1"/>
  <c r="E111" i="174" s="1"/>
  <c r="E112" i="174" s="1"/>
  <c r="D58" i="203"/>
  <c r="D83" i="113"/>
  <c r="J16" i="113" l="1"/>
  <c r="E5" i="172" l="1"/>
  <c r="E6" i="172" s="1"/>
  <c r="E7" i="172" l="1"/>
  <c r="E8" i="172" s="1"/>
  <c r="E9" i="172" s="1"/>
  <c r="E10" i="172" s="1"/>
  <c r="E11" i="172" s="1"/>
  <c r="E12" i="172" s="1"/>
  <c r="E13" i="172" s="1"/>
  <c r="E14" i="172" s="1"/>
  <c r="E15" i="172" s="1"/>
  <c r="E16" i="172" s="1"/>
  <c r="E17" i="172" s="1"/>
  <c r="E18" i="172" s="1"/>
  <c r="E19" i="172" s="1"/>
  <c r="E20" i="172" s="1"/>
  <c r="E21" i="172" s="1"/>
  <c r="E22" i="172" s="1"/>
  <c r="E23" i="172" s="1"/>
  <c r="E24" i="172" s="1"/>
  <c r="E25" i="172" s="1"/>
  <c r="E26" i="172" s="1"/>
  <c r="E27" i="172" s="1"/>
  <c r="E28" i="172" s="1"/>
  <c r="E29" i="172" s="1"/>
  <c r="E30" i="172" s="1"/>
  <c r="E31" i="172" s="1"/>
  <c r="E32" i="172" s="1"/>
  <c r="E33" i="172" s="1"/>
  <c r="E34" i="172" s="1"/>
  <c r="E35" i="172" s="1"/>
  <c r="E36" i="172" s="1"/>
  <c r="E37" i="172" s="1"/>
  <c r="E38" i="172" s="1"/>
  <c r="E39" i="172" s="1"/>
  <c r="E40" i="172" s="1"/>
  <c r="E41" i="172" s="1"/>
  <c r="E42" i="172" s="1"/>
  <c r="E43" i="172" s="1"/>
  <c r="E44" i="172" s="1"/>
  <c r="E45" i="172" s="1"/>
  <c r="E46" i="172" s="1"/>
  <c r="E47" i="172" s="1"/>
  <c r="E48" i="172" s="1"/>
  <c r="E49" i="172" s="1"/>
  <c r="E50" i="172" s="1"/>
  <c r="E51" i="172" s="1"/>
  <c r="E52" i="172" s="1"/>
  <c r="E53" i="172" s="1"/>
  <c r="E54" i="172" s="1"/>
  <c r="E55" i="172" s="1"/>
  <c r="E56" i="172" s="1"/>
  <c r="E57" i="172" s="1"/>
  <c r="E58" i="172" s="1"/>
  <c r="E59" i="172" s="1"/>
  <c r="E60" i="172" s="1"/>
  <c r="E61" i="172" s="1"/>
  <c r="E62" i="172" s="1"/>
  <c r="E63" i="172" s="1"/>
  <c r="E64" i="172" s="1"/>
  <c r="D119" i="85"/>
  <c r="E65" i="172" l="1"/>
  <c r="E66" i="172" s="1"/>
  <c r="E67" i="172" s="1"/>
  <c r="F64" i="172"/>
  <c r="E68" i="172" l="1"/>
  <c r="E69" i="172" s="1"/>
  <c r="E70" i="172" s="1"/>
  <c r="E71" i="172" s="1"/>
  <c r="E72" i="172" s="1"/>
  <c r="E73" i="172" s="1"/>
  <c r="E74" i="172" s="1"/>
  <c r="E75" i="172" s="1"/>
  <c r="E76" i="172" s="1"/>
  <c r="E77" i="172" s="1"/>
  <c r="E78" i="172" s="1"/>
  <c r="E79" i="172" s="1"/>
  <c r="E80" i="172" s="1"/>
  <c r="E81" i="172" s="1"/>
  <c r="E82" i="172" s="1"/>
  <c r="E83" i="172" s="1"/>
  <c r="E84" i="172" s="1"/>
  <c r="E85" i="172" s="1"/>
  <c r="E86" i="172" s="1"/>
  <c r="E87" i="172" s="1"/>
  <c r="E88" i="172" s="1"/>
  <c r="E89" i="172" s="1"/>
  <c r="E90" i="172" s="1"/>
  <c r="E91" i="172" s="1"/>
  <c r="H40" i="63"/>
  <c r="E92" i="172" l="1"/>
  <c r="E93" i="172" s="1"/>
  <c r="E94" i="172" s="1"/>
  <c r="E95" i="172" s="1"/>
  <c r="E96" i="172" s="1"/>
  <c r="E97" i="172" s="1"/>
  <c r="E98" i="172" s="1"/>
  <c r="E99" i="172" s="1"/>
  <c r="E100" i="172" s="1"/>
  <c r="E101" i="172" s="1"/>
  <c r="E102" i="172" s="1"/>
  <c r="E103" i="172" s="1"/>
  <c r="E104" i="172" s="1"/>
  <c r="E105" i="172" s="1"/>
  <c r="E106" i="172" s="1"/>
  <c r="E107" i="172" s="1"/>
  <c r="E108" i="172" s="1"/>
  <c r="E109" i="172" s="1"/>
  <c r="E110" i="172" s="1"/>
  <c r="E111" i="172" s="1"/>
  <c r="E112" i="172" s="1"/>
  <c r="E113" i="172" s="1"/>
  <c r="E114" i="172" s="1"/>
  <c r="E115" i="172" s="1"/>
  <c r="E116" i="172" s="1"/>
  <c r="E117" i="172" s="1"/>
  <c r="E118" i="172" s="1"/>
  <c r="E119" i="172" s="1"/>
  <c r="E120" i="172" s="1"/>
  <c r="E121" i="172" s="1"/>
  <c r="E122" i="172" s="1"/>
  <c r="E123" i="172" s="1"/>
  <c r="E124" i="172" s="1"/>
  <c r="E125" i="172" s="1"/>
  <c r="E126" i="172" s="1"/>
  <c r="E127" i="172" s="1"/>
  <c r="E128" i="172" s="1"/>
  <c r="E129" i="172" s="1"/>
  <c r="E130" i="172" s="1"/>
  <c r="E131" i="172" s="1"/>
  <c r="E132" i="172" s="1"/>
  <c r="E133" i="172" s="1"/>
  <c r="E134" i="172" s="1"/>
  <c r="E135" i="172" s="1"/>
  <c r="E136" i="172" s="1"/>
  <c r="E137" i="172" s="1"/>
  <c r="E138" i="172" s="1"/>
  <c r="E139" i="172" s="1"/>
  <c r="E140" i="172" s="1"/>
  <c r="E141" i="172" s="1"/>
  <c r="E142" i="172" s="1"/>
  <c r="E143" i="172" s="1"/>
  <c r="E144" i="172" s="1"/>
  <c r="E145" i="172" s="1"/>
  <c r="E146" i="172" s="1"/>
  <c r="E147" i="172" s="1"/>
  <c r="E148" i="172" s="1"/>
  <c r="E149" i="172" s="1"/>
  <c r="E150" i="172" s="1"/>
  <c r="E151" i="172" s="1"/>
  <c r="E152" i="172" s="1"/>
  <c r="E153" i="172" s="1"/>
  <c r="E154" i="172" s="1"/>
  <c r="E155" i="172" s="1"/>
  <c r="E156" i="172" s="1"/>
  <c r="E157" i="172" s="1"/>
  <c r="E158" i="172" s="1"/>
  <c r="E159" i="172" s="1"/>
  <c r="E160" i="172" s="1"/>
  <c r="E161" i="172" s="1"/>
  <c r="E162" i="172" s="1"/>
  <c r="E163" i="172" s="1"/>
  <c r="E164" i="172" s="1"/>
  <c r="E165" i="172" s="1"/>
  <c r="E166" i="172" s="1"/>
  <c r="E167" i="172" s="1"/>
  <c r="E168" i="172" s="1"/>
  <c r="E169" i="172" s="1"/>
  <c r="E170" i="172" s="1"/>
  <c r="E171" i="172" s="1"/>
  <c r="E172" i="172" s="1"/>
  <c r="E173" i="172" s="1"/>
  <c r="E174" i="172" s="1"/>
  <c r="E175" i="172" s="1"/>
  <c r="E176" i="172" s="1"/>
  <c r="E177" i="172" s="1"/>
  <c r="E178" i="172" s="1"/>
  <c r="E179" i="172" s="1"/>
  <c r="E180" i="172" s="1"/>
  <c r="E181" i="172" s="1"/>
  <c r="E182" i="172" s="1"/>
  <c r="E183" i="172" s="1"/>
  <c r="E184" i="172" s="1"/>
  <c r="E185" i="172" s="1"/>
  <c r="E186" i="172" s="1"/>
  <c r="E187" i="172" s="1"/>
  <c r="E188" i="172" s="1"/>
  <c r="E189" i="172" s="1"/>
  <c r="E190" i="172" s="1"/>
  <c r="E191" i="172" s="1"/>
  <c r="E192" i="172" s="1"/>
  <c r="E193" i="172" s="1"/>
  <c r="E194" i="172" s="1"/>
  <c r="E195" i="172" s="1"/>
  <c r="E196" i="172" s="1"/>
  <c r="E197" i="172" s="1"/>
  <c r="E198" i="172" s="1"/>
  <c r="E199" i="172" s="1"/>
  <c r="E200" i="172" s="1"/>
  <c r="E201" i="172" s="1"/>
  <c r="E202" i="172" s="1"/>
  <c r="E203" i="172" s="1"/>
  <c r="E204" i="172" s="1"/>
  <c r="E205" i="172" s="1"/>
  <c r="E206" i="172" s="1"/>
  <c r="E207" i="172" s="1"/>
  <c r="E208" i="172" s="1"/>
  <c r="E209" i="172" s="1"/>
  <c r="E210" i="172" s="1"/>
  <c r="E211" i="172" s="1"/>
  <c r="E212" i="172" s="1"/>
  <c r="E213" i="172" s="1"/>
  <c r="E214" i="172" s="1"/>
  <c r="E215" i="172" s="1"/>
  <c r="E216" i="172" s="1"/>
  <c r="E217" i="172" s="1"/>
  <c r="E218" i="172" s="1"/>
  <c r="E219" i="172" s="1"/>
  <c r="E220" i="172" s="1"/>
  <c r="E221" i="172" s="1"/>
  <c r="E222" i="172" s="1"/>
  <c r="E223" i="172" s="1"/>
  <c r="E224" i="172" s="1"/>
  <c r="E225" i="172" s="1"/>
  <c r="E226" i="172" s="1"/>
  <c r="E227" i="172" s="1"/>
  <c r="E228" i="172" s="1"/>
  <c r="E229" i="172" s="1"/>
  <c r="E230" i="172" s="1"/>
  <c r="E231" i="172" s="1"/>
  <c r="E232" i="172" s="1"/>
  <c r="E233" i="172" s="1"/>
  <c r="E234" i="172" s="1"/>
  <c r="E235" i="172" s="1"/>
  <c r="E236" i="172" s="1"/>
  <c r="E237" i="172" s="1"/>
  <c r="E238" i="172" s="1"/>
  <c r="E239" i="172" s="1"/>
  <c r="E240" i="172" s="1"/>
  <c r="E241" i="172" s="1"/>
  <c r="E242" i="172" s="1"/>
  <c r="E243" i="172" s="1"/>
  <c r="E244" i="172" s="1"/>
  <c r="E245" i="172" s="1"/>
  <c r="E246" i="172" s="1"/>
  <c r="E247" i="172" s="1"/>
  <c r="E248" i="172" s="1"/>
  <c r="E249" i="172" s="1"/>
  <c r="E250" i="172" s="1"/>
  <c r="E251" i="172" s="1"/>
  <c r="E252" i="172" s="1"/>
  <c r="E253" i="172" s="1"/>
  <c r="E254" i="172" s="1"/>
  <c r="E255" i="172" s="1"/>
  <c r="E256" i="172" s="1"/>
  <c r="E257" i="172" s="1"/>
  <c r="E258" i="172" s="1"/>
  <c r="E259" i="172" s="1"/>
  <c r="E260" i="172" s="1"/>
  <c r="E261" i="172" s="1"/>
  <c r="E262" i="172" s="1"/>
  <c r="E263" i="172" s="1"/>
  <c r="E264" i="172" s="1"/>
  <c r="E265" i="172" s="1"/>
  <c r="E266" i="172" s="1"/>
  <c r="E267" i="172" s="1"/>
  <c r="E268" i="172" s="1"/>
  <c r="E269" i="172" s="1"/>
  <c r="E270" i="172" s="1"/>
  <c r="E271" i="172" s="1"/>
  <c r="E272" i="172" s="1"/>
  <c r="E273" i="172" s="1"/>
  <c r="E274" i="172" s="1"/>
  <c r="E275" i="172" s="1"/>
  <c r="E276" i="172" s="1"/>
  <c r="E277" i="172" s="1"/>
  <c r="E278" i="172" s="1"/>
  <c r="E279" i="172" s="1"/>
  <c r="E280" i="172" s="1"/>
  <c r="E281" i="172" s="1"/>
  <c r="E282" i="172" s="1"/>
  <c r="E283" i="172" s="1"/>
  <c r="E284" i="172" s="1"/>
  <c r="E285" i="172" s="1"/>
  <c r="E286" i="172" s="1"/>
  <c r="E287" i="172" s="1"/>
  <c r="E288" i="172" s="1"/>
  <c r="E289" i="172" s="1"/>
  <c r="E290" i="172" s="1"/>
  <c r="E291" i="172" s="1"/>
  <c r="E292" i="172" s="1"/>
  <c r="E293" i="172" s="1"/>
  <c r="E294" i="172" s="1"/>
  <c r="E295" i="172" s="1"/>
  <c r="E296" i="172" s="1"/>
  <c r="E297" i="172" s="1"/>
  <c r="E298" i="172" s="1"/>
  <c r="E299" i="172" s="1"/>
  <c r="E300" i="172" s="1"/>
  <c r="E301" i="172" s="1"/>
  <c r="E302" i="172" s="1"/>
  <c r="E303" i="172" s="1"/>
  <c r="E304" i="172" s="1"/>
  <c r="E305" i="172" s="1"/>
  <c r="E306" i="172" s="1"/>
  <c r="E307" i="172" s="1"/>
  <c r="E308" i="172" s="1"/>
  <c r="E309" i="172" s="1"/>
  <c r="E310" i="172" s="1"/>
  <c r="E311" i="172" s="1"/>
  <c r="E312" i="172" s="1"/>
  <c r="E313" i="172" s="1"/>
  <c r="E314" i="172" s="1"/>
  <c r="E315" i="172" s="1"/>
  <c r="E316" i="172" s="1"/>
  <c r="E317" i="172" s="1"/>
  <c r="E318" i="172" s="1"/>
  <c r="E319" i="172" s="1"/>
  <c r="E320" i="172" s="1"/>
  <c r="E321" i="172" s="1"/>
  <c r="E322" i="172" s="1"/>
  <c r="E323" i="172" s="1"/>
  <c r="E324" i="172" s="1"/>
  <c r="E325" i="172" s="1"/>
  <c r="E326" i="172" s="1"/>
  <c r="C16" i="1" s="1"/>
  <c r="F91" i="172"/>
  <c r="E5" i="171"/>
  <c r="E6" i="171" s="1"/>
  <c r="E7" i="171" s="1"/>
  <c r="E8" i="171" s="1"/>
  <c r="E9" i="171" s="1"/>
  <c r="E10" i="171" s="1"/>
  <c r="E11" i="171" s="1"/>
  <c r="E12" i="171" s="1"/>
  <c r="E13" i="171" s="1"/>
  <c r="E14" i="171" s="1"/>
  <c r="E15" i="171" s="1"/>
  <c r="E16" i="171" s="1"/>
  <c r="E17" i="171" s="1"/>
  <c r="E18" i="171" s="1"/>
  <c r="E19" i="171" s="1"/>
  <c r="E20" i="171" s="1"/>
  <c r="E21" i="171" s="1"/>
  <c r="E22" i="171" s="1"/>
  <c r="E23" i="171" s="1"/>
  <c r="E24" i="171" s="1"/>
  <c r="E25" i="171" s="1"/>
  <c r="E26" i="171" s="1"/>
  <c r="E27" i="171" s="1"/>
  <c r="E28" i="171" s="1"/>
  <c r="E29" i="171" s="1"/>
  <c r="E30" i="171" s="1"/>
  <c r="E31" i="171" s="1"/>
  <c r="E32" i="171" s="1"/>
  <c r="E33" i="171" s="1"/>
  <c r="E34" i="171" s="1"/>
  <c r="E35" i="171" s="1"/>
  <c r="E36" i="171" s="1"/>
  <c r="E37" i="171" s="1"/>
  <c r="E38" i="171" s="1"/>
  <c r="E39" i="171" s="1"/>
  <c r="E40" i="171" s="1"/>
  <c r="E41" i="171" s="1"/>
  <c r="E42" i="171" s="1"/>
  <c r="E43" i="171" s="1"/>
  <c r="E44" i="171" s="1"/>
  <c r="E45" i="171" s="1"/>
  <c r="E46" i="171" s="1"/>
  <c r="E47" i="171" s="1"/>
  <c r="E48" i="171" s="1"/>
  <c r="E49" i="171" s="1"/>
  <c r="E50" i="171" s="1"/>
  <c r="E51" i="171" s="1"/>
  <c r="E52" i="171" s="1"/>
  <c r="E53" i="171" s="1"/>
  <c r="E54" i="171" s="1"/>
  <c r="E55" i="171" s="1"/>
  <c r="E56" i="171" s="1"/>
  <c r="E57" i="171" s="1"/>
  <c r="E58" i="171" s="1"/>
  <c r="E59" i="171" s="1"/>
  <c r="E60" i="171" s="1"/>
  <c r="E61" i="171" s="1"/>
  <c r="E62" i="171" s="1"/>
  <c r="E63" i="171" s="1"/>
  <c r="E64" i="171" s="1"/>
  <c r="E65" i="171" s="1"/>
  <c r="E66" i="171" s="1"/>
  <c r="E67" i="171" s="1"/>
  <c r="E68" i="171" s="1"/>
  <c r="E69" i="171" s="1"/>
  <c r="E70" i="171" s="1"/>
  <c r="E71" i="171" s="1"/>
  <c r="E72" i="171" s="1"/>
  <c r="E73" i="171" s="1"/>
  <c r="E74" i="171" s="1"/>
  <c r="E75" i="171" s="1"/>
  <c r="E76" i="171" s="1"/>
  <c r="E77" i="171" s="1"/>
  <c r="E78" i="171" s="1"/>
  <c r="E79" i="171" s="1"/>
  <c r="E80" i="171" s="1"/>
  <c r="E81" i="171" s="1"/>
  <c r="E82" i="171" s="1"/>
  <c r="E83" i="171" s="1"/>
  <c r="E84" i="171" s="1"/>
  <c r="E85" i="171" s="1"/>
  <c r="E86" i="171" s="1"/>
  <c r="E87" i="171" s="1"/>
  <c r="E88" i="171" s="1"/>
  <c r="E89" i="171" s="1"/>
  <c r="E90" i="171" s="1"/>
  <c r="E91" i="171" s="1"/>
  <c r="E92" i="171" s="1"/>
  <c r="E93" i="171" s="1"/>
  <c r="E94" i="171" s="1"/>
  <c r="E95" i="171" s="1"/>
  <c r="E96" i="171" s="1"/>
  <c r="E97" i="171" s="1"/>
  <c r="E98" i="171" s="1"/>
  <c r="E99" i="171" s="1"/>
  <c r="E100" i="171" s="1"/>
  <c r="E5" i="170"/>
  <c r="E6" i="170" s="1"/>
  <c r="E7" i="170" s="1"/>
  <c r="E8" i="170" s="1"/>
  <c r="E9" i="170" s="1"/>
  <c r="E10" i="170" s="1"/>
  <c r="E11" i="170" s="1"/>
  <c r="E12" i="170" s="1"/>
  <c r="E13" i="170" s="1"/>
  <c r="E14" i="170" s="1"/>
  <c r="E15" i="170" s="1"/>
  <c r="E16" i="170" s="1"/>
  <c r="E17" i="170" s="1"/>
  <c r="E18" i="170" s="1"/>
  <c r="E19" i="170" s="1"/>
  <c r="E20" i="170" s="1"/>
  <c r="E21" i="170" s="1"/>
  <c r="E22" i="170" s="1"/>
  <c r="E23" i="170" s="1"/>
  <c r="E24" i="170" s="1"/>
  <c r="E25" i="170" s="1"/>
  <c r="E26" i="170" s="1"/>
  <c r="E27" i="170" s="1"/>
  <c r="E28" i="170" s="1"/>
  <c r="E29" i="170" s="1"/>
  <c r="E30" i="170" s="1"/>
  <c r="E31" i="170" s="1"/>
  <c r="E32" i="170" s="1"/>
  <c r="E33" i="170" s="1"/>
  <c r="E34" i="170" s="1"/>
  <c r="E35" i="170" s="1"/>
  <c r="E36" i="170" s="1"/>
  <c r="E37" i="170" s="1"/>
  <c r="E38" i="170" s="1"/>
  <c r="E39" i="170" s="1"/>
  <c r="E40" i="170" s="1"/>
  <c r="E41" i="170" s="1"/>
  <c r="E42" i="170" s="1"/>
  <c r="E43" i="170" s="1"/>
  <c r="E44" i="170" s="1"/>
  <c r="E45" i="170" s="1"/>
  <c r="E46" i="170" s="1"/>
  <c r="E47" i="170" s="1"/>
  <c r="E48" i="170" s="1"/>
  <c r="E49" i="170" s="1"/>
  <c r="E50" i="170" s="1"/>
  <c r="E51" i="170" s="1"/>
  <c r="E52" i="170" s="1"/>
  <c r="E53" i="170" s="1"/>
  <c r="E54" i="170" s="1"/>
  <c r="E55" i="170" s="1"/>
  <c r="E56" i="170" s="1"/>
  <c r="E57" i="170" s="1"/>
  <c r="E58" i="170" s="1"/>
  <c r="E59" i="170" s="1"/>
  <c r="E60" i="170" s="1"/>
  <c r="E61" i="170" s="1"/>
  <c r="E62" i="170" s="1"/>
  <c r="E63" i="170" s="1"/>
  <c r="E64" i="170" s="1"/>
  <c r="E65" i="170" s="1"/>
  <c r="E66" i="170" s="1"/>
  <c r="E67" i="170" s="1"/>
  <c r="E68" i="170" s="1"/>
  <c r="E69" i="170" s="1"/>
  <c r="E70" i="170" s="1"/>
  <c r="E71" i="170" s="1"/>
  <c r="E72" i="170" s="1"/>
  <c r="E73" i="170" s="1"/>
  <c r="E74" i="170" s="1"/>
  <c r="E75" i="170" s="1"/>
  <c r="E76" i="170" s="1"/>
  <c r="E77" i="170" s="1"/>
  <c r="E78" i="170" s="1"/>
  <c r="E79" i="170" s="1"/>
  <c r="E80" i="170" s="1"/>
  <c r="E81" i="170" s="1"/>
  <c r="E82" i="170" s="1"/>
  <c r="E83" i="170" s="1"/>
  <c r="E84" i="170" s="1"/>
  <c r="E85" i="170" s="1"/>
  <c r="E86" i="170" s="1"/>
  <c r="E87" i="170" s="1"/>
  <c r="E88" i="170" s="1"/>
  <c r="E89" i="170" s="1"/>
  <c r="E90" i="170" s="1"/>
  <c r="E91" i="170" s="1"/>
  <c r="E92" i="170" s="1"/>
  <c r="E93" i="170" s="1"/>
  <c r="E94" i="170" s="1"/>
  <c r="E95" i="170" s="1"/>
  <c r="E96" i="170" s="1"/>
  <c r="E97" i="170" s="1"/>
  <c r="E98" i="170" s="1"/>
  <c r="E99" i="170" s="1"/>
  <c r="E100" i="170" s="1"/>
  <c r="G251" i="172" l="1"/>
  <c r="C55" i="203"/>
  <c r="E101" i="171"/>
  <c r="E102" i="171" s="1"/>
  <c r="E103" i="171" s="1"/>
  <c r="E104" i="171" s="1"/>
  <c r="E105" i="171" s="1"/>
  <c r="E106" i="171" s="1"/>
  <c r="E107" i="171" s="1"/>
  <c r="E108" i="171" s="1"/>
  <c r="E109" i="171" s="1"/>
  <c r="E110" i="171" s="1"/>
  <c r="E111" i="171" s="1"/>
  <c r="E112" i="171" s="1"/>
  <c r="E113" i="171" s="1"/>
  <c r="E114" i="171" s="1"/>
  <c r="E115" i="171" s="1"/>
  <c r="E116" i="171" s="1"/>
  <c r="E117" i="171" s="1"/>
  <c r="E118" i="171" s="1"/>
  <c r="E119" i="171" s="1"/>
  <c r="E120" i="171" s="1"/>
  <c r="E121" i="171" s="1"/>
  <c r="E122" i="171" s="1"/>
  <c r="E123" i="171" s="1"/>
  <c r="E124" i="171" s="1"/>
  <c r="E125" i="171" s="1"/>
  <c r="E126" i="171" s="1"/>
  <c r="E127" i="171" s="1"/>
  <c r="E128" i="171" s="1"/>
  <c r="E129" i="171" s="1"/>
  <c r="E130" i="171" s="1"/>
  <c r="E131" i="171" s="1"/>
  <c r="E132" i="171" s="1"/>
  <c r="E133" i="171" s="1"/>
  <c r="E134" i="171" s="1"/>
  <c r="E135" i="171" s="1"/>
  <c r="E136" i="171" s="1"/>
  <c r="E137" i="171" s="1"/>
  <c r="E138" i="171" s="1"/>
  <c r="E139" i="171" s="1"/>
  <c r="E140" i="171" s="1"/>
  <c r="E141" i="171" s="1"/>
  <c r="E142" i="171" s="1"/>
  <c r="E143" i="171" s="1"/>
  <c r="E144" i="171" s="1"/>
  <c r="E145" i="171" s="1"/>
  <c r="E146" i="171" s="1"/>
  <c r="E147" i="171" s="1"/>
  <c r="E148" i="171" s="1"/>
  <c r="E149" i="171" s="1"/>
  <c r="E150" i="171" s="1"/>
  <c r="E151" i="171" s="1"/>
  <c r="E152" i="171" s="1"/>
  <c r="E153" i="171" s="1"/>
  <c r="E154" i="171" s="1"/>
  <c r="E155" i="171" s="1"/>
  <c r="E156" i="171" s="1"/>
  <c r="E157" i="171" s="1"/>
  <c r="E158" i="171" s="1"/>
  <c r="E159" i="171" s="1"/>
  <c r="E160" i="171" s="1"/>
  <c r="E161" i="171" s="1"/>
  <c r="E162" i="171" s="1"/>
  <c r="E163" i="171" s="1"/>
  <c r="E164" i="171" s="1"/>
  <c r="E165" i="171" s="1"/>
  <c r="E166" i="171" s="1"/>
  <c r="E167" i="171" s="1"/>
  <c r="E168" i="171" s="1"/>
  <c r="E169" i="171" s="1"/>
  <c r="E170" i="171" s="1"/>
  <c r="E171" i="171" s="1"/>
  <c r="E172" i="171" s="1"/>
  <c r="E173" i="171" s="1"/>
  <c r="E174" i="171" s="1"/>
  <c r="E175" i="171" s="1"/>
  <c r="E176" i="171" s="1"/>
  <c r="E177" i="171" s="1"/>
  <c r="E178" i="171" s="1"/>
  <c r="E179" i="171" s="1"/>
  <c r="E180" i="171" s="1"/>
  <c r="E181" i="171" s="1"/>
  <c r="E182" i="171" s="1"/>
  <c r="E183" i="171" s="1"/>
  <c r="E184" i="171" s="1"/>
  <c r="E185" i="171" s="1"/>
  <c r="E186" i="171" s="1"/>
  <c r="E187" i="171" s="1"/>
  <c r="E188" i="171" s="1"/>
  <c r="E189" i="171" s="1"/>
  <c r="E190" i="171" s="1"/>
  <c r="E191" i="171" s="1"/>
  <c r="E192" i="171" s="1"/>
  <c r="E193" i="171" s="1"/>
  <c r="E194" i="171" s="1"/>
  <c r="E195" i="171" s="1"/>
  <c r="E196" i="171" s="1"/>
  <c r="E197" i="171" s="1"/>
  <c r="E198" i="171" s="1"/>
  <c r="E199" i="171" s="1"/>
  <c r="E200" i="171" s="1"/>
  <c r="E201" i="171" s="1"/>
  <c r="E202" i="171" s="1"/>
  <c r="E203" i="171" s="1"/>
  <c r="E204" i="171" s="1"/>
  <c r="E205" i="171" s="1"/>
  <c r="E206" i="171" s="1"/>
  <c r="E207" i="171" s="1"/>
  <c r="E208" i="171" s="1"/>
  <c r="E209" i="171" s="1"/>
  <c r="E210" i="171" s="1"/>
  <c r="E211" i="171" s="1"/>
  <c r="E212" i="171" s="1"/>
  <c r="E213" i="171" s="1"/>
  <c r="E214" i="171" s="1"/>
  <c r="E215" i="171" s="1"/>
  <c r="E216" i="171" s="1"/>
  <c r="E217" i="171" s="1"/>
  <c r="E218" i="171" s="1"/>
  <c r="E219" i="171" s="1"/>
  <c r="E220" i="171" s="1"/>
  <c r="E221" i="171" s="1"/>
  <c r="E222" i="171" s="1"/>
  <c r="E223" i="171" s="1"/>
  <c r="E224" i="171" s="1"/>
  <c r="E225" i="171" s="1"/>
  <c r="E226" i="171" s="1"/>
  <c r="E227" i="171" s="1"/>
  <c r="E228" i="171" s="1"/>
  <c r="E229" i="171" s="1"/>
  <c r="E230" i="171" s="1"/>
  <c r="E231" i="171" s="1"/>
  <c r="E232" i="171" s="1"/>
  <c r="E233" i="171" s="1"/>
  <c r="E234" i="171" s="1"/>
  <c r="E235" i="171" s="1"/>
  <c r="E236" i="171" s="1"/>
  <c r="E237" i="171" s="1"/>
  <c r="E238" i="171" s="1"/>
  <c r="E239" i="171" s="1"/>
  <c r="E240" i="171" s="1"/>
  <c r="E241" i="171" s="1"/>
  <c r="E242" i="171" s="1"/>
  <c r="E243" i="171" s="1"/>
  <c r="E244" i="171" s="1"/>
  <c r="E245" i="171" s="1"/>
  <c r="E246" i="171" s="1"/>
  <c r="E247" i="171" s="1"/>
  <c r="E248" i="171" s="1"/>
  <c r="E249" i="171" s="1"/>
  <c r="E250" i="171" s="1"/>
  <c r="E251" i="171" s="1"/>
  <c r="E252" i="171" s="1"/>
  <c r="E253" i="171" s="1"/>
  <c r="E254" i="171" s="1"/>
  <c r="E255" i="171" s="1"/>
  <c r="E256" i="171" s="1"/>
  <c r="E257" i="171" s="1"/>
  <c r="E258" i="171" s="1"/>
  <c r="E259" i="171" s="1"/>
  <c r="E260" i="171" s="1"/>
  <c r="E261" i="171" s="1"/>
  <c r="E262" i="171" s="1"/>
  <c r="E263" i="171" s="1"/>
  <c r="E264" i="171" s="1"/>
  <c r="E265" i="171" s="1"/>
  <c r="E266" i="171" s="1"/>
  <c r="E267" i="171" s="1"/>
  <c r="E268" i="171" s="1"/>
  <c r="E269" i="171" s="1"/>
  <c r="E270" i="171" s="1"/>
  <c r="E271" i="171" s="1"/>
  <c r="E272" i="171" s="1"/>
  <c r="E273" i="171" s="1"/>
  <c r="E274" i="171" s="1"/>
  <c r="E275" i="171" s="1"/>
  <c r="E276" i="171" s="1"/>
  <c r="E277" i="171" s="1"/>
  <c r="E278" i="171" s="1"/>
  <c r="E279" i="171" s="1"/>
  <c r="E280" i="171" s="1"/>
  <c r="E281" i="171" s="1"/>
  <c r="E282" i="171" s="1"/>
  <c r="E283" i="171" s="1"/>
  <c r="E284" i="171" s="1"/>
  <c r="E285" i="171" s="1"/>
  <c r="E286" i="171" s="1"/>
  <c r="E287" i="171" s="1"/>
  <c r="E288" i="171" s="1"/>
  <c r="E289" i="171" s="1"/>
  <c r="E290" i="171" s="1"/>
  <c r="E291" i="171" s="1"/>
  <c r="E292" i="171" s="1"/>
  <c r="E293" i="171" s="1"/>
  <c r="E294" i="171" s="1"/>
  <c r="E295" i="171" s="1"/>
  <c r="E296" i="171" s="1"/>
  <c r="E297" i="171" s="1"/>
  <c r="E298" i="171" s="1"/>
  <c r="E299" i="171" s="1"/>
  <c r="E300" i="171" s="1"/>
  <c r="E301" i="171" s="1"/>
  <c r="E302" i="171" s="1"/>
  <c r="E303" i="171" s="1"/>
  <c r="E304" i="171" s="1"/>
  <c r="E305" i="171" s="1"/>
  <c r="E306" i="171" s="1"/>
  <c r="E307" i="171" s="1"/>
  <c r="E308" i="171" s="1"/>
  <c r="E309" i="171" s="1"/>
  <c r="E310" i="171" s="1"/>
  <c r="E311" i="171" s="1"/>
  <c r="E312" i="171" s="1"/>
  <c r="E313" i="171" s="1"/>
  <c r="E314" i="171" s="1"/>
  <c r="E315" i="171" s="1"/>
  <c r="E316" i="171" s="1"/>
  <c r="E317" i="171" s="1"/>
  <c r="E318" i="171" s="1"/>
  <c r="E319" i="171" s="1"/>
  <c r="E320" i="171" s="1"/>
  <c r="E321" i="171" s="1"/>
  <c r="E322" i="171" s="1"/>
  <c r="E323" i="171" s="1"/>
  <c r="E324" i="171" s="1"/>
  <c r="E325" i="171" s="1"/>
  <c r="E326" i="171" s="1"/>
  <c r="E327" i="171" s="1"/>
  <c r="E328" i="171" s="1"/>
  <c r="E329" i="171" s="1"/>
  <c r="E330" i="171" s="1"/>
  <c r="E331" i="171" s="1"/>
  <c r="E332" i="171" s="1"/>
  <c r="E333" i="171" s="1"/>
  <c r="E334" i="171" s="1"/>
  <c r="E335" i="171" s="1"/>
  <c r="E336" i="171" s="1"/>
  <c r="E337" i="171" s="1"/>
  <c r="E338" i="171" s="1"/>
  <c r="E339" i="171" s="1"/>
  <c r="E340" i="171" s="1"/>
  <c r="E341" i="171" s="1"/>
  <c r="E342" i="171" s="1"/>
  <c r="E343" i="171" s="1"/>
  <c r="E344" i="171" s="1"/>
  <c r="E345" i="171" s="1"/>
  <c r="E346" i="171" s="1"/>
  <c r="E347" i="171" s="1"/>
  <c r="E348" i="171" s="1"/>
  <c r="E349" i="171" s="1"/>
  <c r="E350" i="171" s="1"/>
  <c r="E351" i="171" s="1"/>
  <c r="E352" i="171" s="1"/>
  <c r="E353" i="171" s="1"/>
  <c r="E354" i="171" s="1"/>
  <c r="E355" i="171" s="1"/>
  <c r="E356" i="171" s="1"/>
  <c r="E357" i="171" s="1"/>
  <c r="E358" i="171" s="1"/>
  <c r="E359" i="171" s="1"/>
  <c r="E360" i="171" s="1"/>
  <c r="E361" i="171" s="1"/>
  <c r="E362" i="171" s="1"/>
  <c r="E363" i="171" s="1"/>
  <c r="E364" i="171" s="1"/>
  <c r="E365" i="171" s="1"/>
  <c r="E366" i="171" s="1"/>
  <c r="E367" i="171" s="1"/>
  <c r="E368" i="171" s="1"/>
  <c r="E369" i="171" s="1"/>
  <c r="E370" i="171" s="1"/>
  <c r="E371" i="171" s="1"/>
  <c r="E372" i="171" s="1"/>
  <c r="E373" i="171" s="1"/>
  <c r="E374" i="171" s="1"/>
  <c r="E375" i="171" s="1"/>
  <c r="E376" i="171" s="1"/>
  <c r="E377" i="171" s="1"/>
  <c r="E378" i="171" s="1"/>
  <c r="E379" i="171" s="1"/>
  <c r="E380" i="171" s="1"/>
  <c r="E381" i="171" s="1"/>
  <c r="E382" i="171" s="1"/>
  <c r="E383" i="171" s="1"/>
  <c r="E384" i="171" s="1"/>
  <c r="E385" i="171" s="1"/>
  <c r="E386" i="171" s="1"/>
  <c r="E387" i="171" s="1"/>
  <c r="E388" i="171" s="1"/>
  <c r="E389" i="171" s="1"/>
  <c r="E390" i="171" s="1"/>
  <c r="E391" i="171" s="1"/>
  <c r="E392" i="171" s="1"/>
  <c r="E393" i="171" s="1"/>
  <c r="E394" i="171" s="1"/>
  <c r="E395" i="171" s="1"/>
  <c r="E396" i="171" s="1"/>
  <c r="E397" i="171" s="1"/>
  <c r="E398" i="171" s="1"/>
  <c r="E399" i="171" s="1"/>
  <c r="E400" i="171" s="1"/>
  <c r="E401" i="171" s="1"/>
  <c r="E402" i="171" s="1"/>
  <c r="E403" i="171" s="1"/>
  <c r="E404" i="171" s="1"/>
  <c r="E405" i="171" s="1"/>
  <c r="E406" i="171" s="1"/>
  <c r="E407" i="171" s="1"/>
  <c r="E408" i="171" s="1"/>
  <c r="E409" i="171" s="1"/>
  <c r="E410" i="171" s="1"/>
  <c r="E411" i="171" s="1"/>
  <c r="E412" i="171" s="1"/>
  <c r="E413" i="171" s="1"/>
  <c r="E414" i="171" s="1"/>
  <c r="E415" i="171" s="1"/>
  <c r="E416" i="171" s="1"/>
  <c r="E417" i="171" s="1"/>
  <c r="E418" i="171" s="1"/>
  <c r="E419" i="171" s="1"/>
  <c r="E420" i="171" s="1"/>
  <c r="E421" i="171" s="1"/>
  <c r="E422" i="171" s="1"/>
  <c r="E423" i="171" s="1"/>
  <c r="E424" i="171" s="1"/>
  <c r="E425" i="171" s="1"/>
  <c r="E426" i="171" s="1"/>
  <c r="E427" i="171" s="1"/>
  <c r="E428" i="171" s="1"/>
  <c r="E429" i="171" s="1"/>
  <c r="E430" i="171" s="1"/>
  <c r="E431" i="171" s="1"/>
  <c r="E432" i="171" s="1"/>
  <c r="E433" i="171" s="1"/>
  <c r="E434" i="171" s="1"/>
  <c r="E435" i="171" s="1"/>
  <c r="E436" i="171" s="1"/>
  <c r="E437" i="171" s="1"/>
  <c r="E438" i="171" s="1"/>
  <c r="E439" i="171" s="1"/>
  <c r="E440" i="171" s="1"/>
  <c r="E441" i="171" s="1"/>
  <c r="E442" i="171" s="1"/>
  <c r="E443" i="171" s="1"/>
  <c r="E444" i="171" s="1"/>
  <c r="E445" i="171" s="1"/>
  <c r="E446" i="171" s="1"/>
  <c r="E447" i="171" s="1"/>
  <c r="E448" i="171" s="1"/>
  <c r="E449" i="171" s="1"/>
  <c r="E450" i="171" s="1"/>
  <c r="E451" i="171" s="1"/>
  <c r="E452" i="171" s="1"/>
  <c r="E453" i="171" s="1"/>
  <c r="E454" i="171" s="1"/>
  <c r="E455" i="171" s="1"/>
  <c r="E456" i="171" s="1"/>
  <c r="E457" i="171" s="1"/>
  <c r="E458" i="171" s="1"/>
  <c r="E459" i="171" s="1"/>
  <c r="E460" i="171" s="1"/>
  <c r="E461" i="171" s="1"/>
  <c r="E462" i="171" s="1"/>
  <c r="E463" i="171" s="1"/>
  <c r="E464" i="171" s="1"/>
  <c r="E465" i="171" s="1"/>
  <c r="E466" i="171" s="1"/>
  <c r="E467" i="171" s="1"/>
  <c r="E468" i="171" s="1"/>
  <c r="E469" i="171" s="1"/>
  <c r="E470" i="171" s="1"/>
  <c r="E471" i="171" s="1"/>
  <c r="E472" i="171" s="1"/>
  <c r="E473" i="171" s="1"/>
  <c r="E474" i="171" s="1"/>
  <c r="E475" i="171" s="1"/>
  <c r="E476" i="171" s="1"/>
  <c r="E477" i="171" s="1"/>
  <c r="E478" i="171" s="1"/>
  <c r="E479" i="171" s="1"/>
  <c r="E480" i="171" s="1"/>
  <c r="E481" i="171" s="1"/>
  <c r="E482" i="171" s="1"/>
  <c r="E483" i="171" s="1"/>
  <c r="E484" i="171" s="1"/>
  <c r="E485" i="171" s="1"/>
  <c r="E486" i="171" s="1"/>
  <c r="E487" i="171" s="1"/>
  <c r="E488" i="171" s="1"/>
  <c r="E489" i="171" s="1"/>
  <c r="E490" i="171" s="1"/>
  <c r="E491" i="171" s="1"/>
  <c r="E492" i="171" s="1"/>
  <c r="E493" i="171" s="1"/>
  <c r="E494" i="171" s="1"/>
  <c r="E495" i="171" s="1"/>
  <c r="E496" i="171" s="1"/>
  <c r="E497" i="171" s="1"/>
  <c r="E498" i="171" s="1"/>
  <c r="E499" i="171" s="1"/>
  <c r="E500" i="171" s="1"/>
  <c r="E501" i="171" s="1"/>
  <c r="E502" i="171" s="1"/>
  <c r="E503" i="171" s="1"/>
  <c r="E504" i="171" s="1"/>
  <c r="E505" i="171" s="1"/>
  <c r="E506" i="171" s="1"/>
  <c r="E507" i="171" s="1"/>
  <c r="E508" i="171" s="1"/>
  <c r="E509" i="171" s="1"/>
  <c r="E510" i="171" s="1"/>
  <c r="E511" i="171" s="1"/>
  <c r="E512" i="171" s="1"/>
  <c r="E513" i="171" s="1"/>
  <c r="E514" i="171" s="1"/>
  <c r="E515" i="171" s="1"/>
  <c r="E516" i="171" s="1"/>
  <c r="E517" i="171" s="1"/>
  <c r="E518" i="171" s="1"/>
  <c r="E519" i="171" s="1"/>
  <c r="E520" i="171" s="1"/>
  <c r="E521" i="171" s="1"/>
  <c r="E522" i="171" s="1"/>
  <c r="E523" i="171" s="1"/>
  <c r="E524" i="171" s="1"/>
  <c r="E525" i="171" s="1"/>
  <c r="E526" i="171" s="1"/>
  <c r="E527" i="171" s="1"/>
  <c r="E528" i="171" s="1"/>
  <c r="E529" i="171" s="1"/>
  <c r="E530" i="171" s="1"/>
  <c r="E531" i="171" s="1"/>
  <c r="E532" i="171" s="1"/>
  <c r="E533" i="171" s="1"/>
  <c r="E534" i="171" s="1"/>
  <c r="E535" i="171" s="1"/>
  <c r="E536" i="171" s="1"/>
  <c r="E537" i="171" s="1"/>
  <c r="E538" i="171" s="1"/>
  <c r="E539" i="171" s="1"/>
  <c r="E540" i="171" s="1"/>
  <c r="E541" i="171" s="1"/>
  <c r="E542" i="171" s="1"/>
  <c r="E543" i="171" s="1"/>
  <c r="E544" i="171" s="1"/>
  <c r="E545" i="171" s="1"/>
  <c r="E546" i="171" s="1"/>
  <c r="E547" i="171" s="1"/>
  <c r="E548" i="171" s="1"/>
  <c r="E549" i="171" s="1"/>
  <c r="E550" i="171" s="1"/>
  <c r="E551" i="171" s="1"/>
  <c r="E552" i="171" s="1"/>
  <c r="E553" i="171" s="1"/>
  <c r="E554" i="171" s="1"/>
  <c r="E555" i="171" s="1"/>
  <c r="E556" i="171" s="1"/>
  <c r="E557" i="171" s="1"/>
  <c r="E558" i="171" s="1"/>
  <c r="E559" i="171" s="1"/>
  <c r="E560" i="171" s="1"/>
  <c r="E561" i="171" s="1"/>
  <c r="E562" i="171" s="1"/>
  <c r="E563" i="171" s="1"/>
  <c r="E564" i="171" s="1"/>
  <c r="E565" i="171" s="1"/>
  <c r="E566" i="171" s="1"/>
  <c r="E567" i="171" s="1"/>
  <c r="E568" i="171" s="1"/>
  <c r="E569" i="171" s="1"/>
  <c r="E570" i="171" s="1"/>
  <c r="E571" i="171" s="1"/>
  <c r="E572" i="171" s="1"/>
  <c r="E573" i="171" s="1"/>
  <c r="E574" i="171" s="1"/>
  <c r="E575" i="171" s="1"/>
  <c r="E576" i="171" s="1"/>
  <c r="E577" i="171" s="1"/>
  <c r="E578" i="171" s="1"/>
  <c r="E579" i="171" s="1"/>
  <c r="E580" i="171" s="1"/>
  <c r="E581" i="171" s="1"/>
  <c r="E582" i="171" s="1"/>
  <c r="E583" i="171" s="1"/>
  <c r="E584" i="171" s="1"/>
  <c r="E585" i="171" s="1"/>
  <c r="E586" i="171" s="1"/>
  <c r="E587" i="171" s="1"/>
  <c r="E588" i="171" s="1"/>
  <c r="E589" i="171" s="1"/>
  <c r="E590" i="171" s="1"/>
  <c r="E591" i="171" s="1"/>
  <c r="E592" i="171" s="1"/>
  <c r="E593" i="171" s="1"/>
  <c r="E594" i="171" s="1"/>
  <c r="E595" i="171" s="1"/>
  <c r="E596" i="171" s="1"/>
  <c r="E597" i="171" s="1"/>
  <c r="E598" i="171" s="1"/>
  <c r="E599" i="171" s="1"/>
  <c r="E600" i="171" s="1"/>
  <c r="E601" i="171" s="1"/>
  <c r="E602" i="171" s="1"/>
  <c r="E603" i="171" s="1"/>
  <c r="E604" i="171" s="1"/>
  <c r="E605" i="171" s="1"/>
  <c r="E606" i="171" s="1"/>
  <c r="E607" i="171" s="1"/>
  <c r="E608" i="171" s="1"/>
  <c r="E609" i="171" s="1"/>
  <c r="E610" i="171" s="1"/>
  <c r="E611" i="171" s="1"/>
  <c r="E612" i="171" s="1"/>
  <c r="E613" i="171" s="1"/>
  <c r="E614" i="171" s="1"/>
  <c r="E615" i="171" s="1"/>
  <c r="E616" i="171" s="1"/>
  <c r="E617" i="171" s="1"/>
  <c r="E618" i="171" s="1"/>
  <c r="E619" i="171" s="1"/>
  <c r="E620" i="171" s="1"/>
  <c r="E621" i="171" s="1"/>
  <c r="E622" i="171" s="1"/>
  <c r="E623" i="171" s="1"/>
  <c r="E624" i="171" s="1"/>
  <c r="E625" i="171" s="1"/>
  <c r="E626" i="171" s="1"/>
  <c r="E627" i="171" s="1"/>
  <c r="E628" i="171" s="1"/>
  <c r="E629" i="171" s="1"/>
  <c r="E630" i="171" s="1"/>
  <c r="E631" i="171" s="1"/>
  <c r="E632" i="171" s="1"/>
  <c r="E633" i="171" s="1"/>
  <c r="E634" i="171" s="1"/>
  <c r="E635" i="171" s="1"/>
  <c r="E636" i="171" s="1"/>
  <c r="E637" i="171" s="1"/>
  <c r="E638" i="171" s="1"/>
  <c r="E639" i="171" s="1"/>
  <c r="E640" i="171" s="1"/>
  <c r="E641" i="171" s="1"/>
  <c r="E642" i="171" s="1"/>
  <c r="E643" i="171" s="1"/>
  <c r="E644" i="171" s="1"/>
  <c r="E645" i="171" s="1"/>
  <c r="E646" i="171" s="1"/>
  <c r="E647" i="171" s="1"/>
  <c r="E648" i="171" s="1"/>
  <c r="E649" i="171" s="1"/>
  <c r="E650" i="171" s="1"/>
  <c r="E651" i="171" s="1"/>
  <c r="E652" i="171" s="1"/>
  <c r="E653" i="171" s="1"/>
  <c r="E654" i="171" s="1"/>
  <c r="E655" i="171" s="1"/>
  <c r="E656" i="171" s="1"/>
  <c r="E657" i="171" s="1"/>
  <c r="E658" i="171" s="1"/>
  <c r="E659" i="171" s="1"/>
  <c r="E660" i="171" s="1"/>
  <c r="E661" i="171" s="1"/>
  <c r="E662" i="171" s="1"/>
  <c r="E663" i="171" s="1"/>
  <c r="E664" i="171" s="1"/>
  <c r="E665" i="171" s="1"/>
  <c r="E666" i="171" s="1"/>
  <c r="E667" i="171" s="1"/>
  <c r="E668" i="171" s="1"/>
  <c r="E669" i="171" s="1"/>
  <c r="E670" i="171" s="1"/>
  <c r="E671" i="171" s="1"/>
  <c r="E672" i="171" s="1"/>
  <c r="E673" i="171" s="1"/>
  <c r="E674" i="171" s="1"/>
  <c r="E675" i="171" s="1"/>
  <c r="E676" i="171" s="1"/>
  <c r="E677" i="171" s="1"/>
  <c r="E678" i="171" s="1"/>
  <c r="E679" i="171" s="1"/>
  <c r="E680" i="171" s="1"/>
  <c r="E681" i="171" s="1"/>
  <c r="E682" i="171" s="1"/>
  <c r="E683" i="171" s="1"/>
  <c r="E684" i="171" s="1"/>
  <c r="E685" i="171" s="1"/>
  <c r="E686" i="171" s="1"/>
  <c r="E687" i="171" s="1"/>
  <c r="E688" i="171" s="1"/>
  <c r="E689" i="171" s="1"/>
  <c r="E690" i="171" s="1"/>
  <c r="E691" i="171" s="1"/>
  <c r="E692" i="171" s="1"/>
  <c r="E693" i="171" s="1"/>
  <c r="E694" i="171" s="1"/>
  <c r="E695" i="171" s="1"/>
  <c r="E696" i="171" s="1"/>
  <c r="E697" i="171" s="1"/>
  <c r="E698" i="171" s="1"/>
  <c r="E699" i="171" s="1"/>
  <c r="E700" i="171" s="1"/>
  <c r="E701" i="171" s="1"/>
  <c r="E702" i="171" s="1"/>
  <c r="E703" i="171" s="1"/>
  <c r="E704" i="171" s="1"/>
  <c r="E705" i="171" s="1"/>
  <c r="E706" i="171" s="1"/>
  <c r="E707" i="171" s="1"/>
  <c r="E708" i="171" s="1"/>
  <c r="E709" i="171" s="1"/>
  <c r="E710" i="171" s="1"/>
  <c r="E711" i="171" s="1"/>
  <c r="E712" i="171" s="1"/>
  <c r="E713" i="171" s="1"/>
  <c r="E714" i="171" s="1"/>
  <c r="E715" i="171" s="1"/>
  <c r="E716" i="171" s="1"/>
  <c r="E717" i="171" s="1"/>
  <c r="E718" i="171" s="1"/>
  <c r="E719" i="171" s="1"/>
  <c r="E720" i="171" s="1"/>
  <c r="E721" i="171" s="1"/>
  <c r="E722" i="171" s="1"/>
  <c r="E723" i="171" s="1"/>
  <c r="E724" i="171" s="1"/>
  <c r="E725" i="171" s="1"/>
  <c r="E726" i="171" s="1"/>
  <c r="E727" i="171" s="1"/>
  <c r="E728" i="171" s="1"/>
  <c r="E729" i="171" s="1"/>
  <c r="E730" i="171" s="1"/>
  <c r="E731" i="171" s="1"/>
  <c r="E732" i="171" s="1"/>
  <c r="E733" i="171" s="1"/>
  <c r="E734" i="171" s="1"/>
  <c r="E735" i="171" s="1"/>
  <c r="E736" i="171" s="1"/>
  <c r="E737" i="171" s="1"/>
  <c r="E738" i="171" s="1"/>
  <c r="E739" i="171" s="1"/>
  <c r="E740" i="171" s="1"/>
  <c r="E741" i="171" s="1"/>
  <c r="E742" i="171" s="1"/>
  <c r="E743" i="171" s="1"/>
  <c r="E744" i="171" s="1"/>
  <c r="E745" i="171" s="1"/>
  <c r="E746" i="171" s="1"/>
  <c r="E747" i="171" s="1"/>
  <c r="E748" i="171" s="1"/>
  <c r="E749" i="171" s="1"/>
  <c r="E750" i="171" s="1"/>
  <c r="E751" i="171" s="1"/>
  <c r="E752" i="171" s="1"/>
  <c r="E753" i="171" s="1"/>
  <c r="E754" i="171" s="1"/>
  <c r="E755" i="171" s="1"/>
  <c r="E756" i="171" s="1"/>
  <c r="E757" i="171" s="1"/>
  <c r="E758" i="171" s="1"/>
  <c r="E759" i="171" s="1"/>
  <c r="E760" i="171" s="1"/>
  <c r="E761" i="171" s="1"/>
  <c r="E762" i="171" s="1"/>
  <c r="E763" i="171" s="1"/>
  <c r="E764" i="171" s="1"/>
  <c r="E765" i="171" s="1"/>
  <c r="E766" i="171" s="1"/>
  <c r="E767" i="171" s="1"/>
  <c r="E768" i="171" s="1"/>
  <c r="E769" i="171" s="1"/>
  <c r="E770" i="171" s="1"/>
  <c r="E771" i="171" s="1"/>
  <c r="E772" i="171" s="1"/>
  <c r="E773" i="171" s="1"/>
  <c r="E774" i="171" s="1"/>
  <c r="E775" i="171" s="1"/>
  <c r="E776" i="171" s="1"/>
  <c r="E777" i="171" s="1"/>
  <c r="E778" i="171" s="1"/>
  <c r="E779" i="171" s="1"/>
  <c r="E780" i="171" s="1"/>
  <c r="E781" i="171" s="1"/>
  <c r="E782" i="171" s="1"/>
  <c r="E783" i="171" s="1"/>
  <c r="E784" i="171" s="1"/>
  <c r="E785" i="171" s="1"/>
  <c r="E786" i="171" s="1"/>
  <c r="E787" i="171" s="1"/>
  <c r="E788" i="171" s="1"/>
  <c r="E789" i="171" s="1"/>
  <c r="E790" i="171" s="1"/>
  <c r="E791" i="171" s="1"/>
  <c r="E792" i="171" s="1"/>
  <c r="E793" i="171" s="1"/>
  <c r="E794" i="171" s="1"/>
  <c r="E795" i="171" s="1"/>
  <c r="E796" i="171" s="1"/>
  <c r="E797" i="171" s="1"/>
  <c r="E798" i="171" s="1"/>
  <c r="E799" i="171" s="1"/>
  <c r="E800" i="171" s="1"/>
  <c r="E801" i="171" s="1"/>
  <c r="E802" i="171" s="1"/>
  <c r="E803" i="171" s="1"/>
  <c r="E804" i="171" s="1"/>
  <c r="E805" i="171" s="1"/>
  <c r="E806" i="171" s="1"/>
  <c r="E807" i="171" s="1"/>
  <c r="E808" i="171" s="1"/>
  <c r="E809" i="171" s="1"/>
  <c r="E810" i="171" s="1"/>
  <c r="E811" i="171" s="1"/>
  <c r="E812" i="171" s="1"/>
  <c r="E813" i="171" s="1"/>
  <c r="E814" i="171" s="1"/>
  <c r="E815" i="171" s="1"/>
  <c r="E816" i="171" s="1"/>
  <c r="E817" i="171" s="1"/>
  <c r="E818" i="171" s="1"/>
  <c r="E819" i="171" s="1"/>
  <c r="E820" i="171" s="1"/>
  <c r="E821" i="171" s="1"/>
  <c r="E822" i="171" s="1"/>
  <c r="E823" i="171" s="1"/>
  <c r="E824" i="171" s="1"/>
  <c r="E825" i="171" s="1"/>
  <c r="E826" i="171" s="1"/>
  <c r="E827" i="171" s="1"/>
  <c r="E828" i="171" s="1"/>
  <c r="E829" i="171" s="1"/>
  <c r="E830" i="171" s="1"/>
  <c r="E831" i="171" s="1"/>
  <c r="E832" i="171" s="1"/>
  <c r="E833" i="171" s="1"/>
  <c r="E834" i="171" s="1"/>
  <c r="E835" i="171" s="1"/>
  <c r="E836" i="171" s="1"/>
  <c r="E837" i="171" s="1"/>
  <c r="E838" i="171" s="1"/>
  <c r="E839" i="171" s="1"/>
  <c r="E840" i="171" s="1"/>
  <c r="E841" i="171" s="1"/>
  <c r="E842" i="171" s="1"/>
  <c r="E843" i="171" s="1"/>
  <c r="E844" i="171" s="1"/>
  <c r="E845" i="171" s="1"/>
  <c r="E846" i="171" s="1"/>
  <c r="E847" i="171" s="1"/>
  <c r="E848" i="171" s="1"/>
  <c r="E849" i="171" s="1"/>
  <c r="E850" i="171" s="1"/>
  <c r="E851" i="171" s="1"/>
  <c r="E852" i="171" s="1"/>
  <c r="E853" i="171" s="1"/>
  <c r="E854" i="171" s="1"/>
  <c r="E855" i="171" s="1"/>
  <c r="E856" i="171" s="1"/>
  <c r="E857" i="171" s="1"/>
  <c r="E858" i="171" s="1"/>
  <c r="E859" i="171" s="1"/>
  <c r="E860" i="171" s="1"/>
  <c r="E861" i="171" s="1"/>
  <c r="E862" i="171" s="1"/>
  <c r="E863" i="171" s="1"/>
  <c r="E864" i="171" s="1"/>
  <c r="E865" i="171" s="1"/>
  <c r="E866" i="171" s="1"/>
  <c r="E867" i="171" s="1"/>
  <c r="E868" i="171" s="1"/>
  <c r="E869" i="171" s="1"/>
  <c r="E870" i="171" s="1"/>
  <c r="E871" i="171" s="1"/>
  <c r="E872" i="171" s="1"/>
  <c r="E873" i="171" s="1"/>
  <c r="E874" i="171" s="1"/>
  <c r="E875" i="171" s="1"/>
  <c r="E876" i="171" s="1"/>
  <c r="E877" i="171" s="1"/>
  <c r="E878" i="171" s="1"/>
  <c r="E879" i="171" s="1"/>
  <c r="E880" i="171" s="1"/>
  <c r="E881" i="171" s="1"/>
  <c r="E882" i="171" s="1"/>
  <c r="E883" i="171" s="1"/>
  <c r="E884" i="171" s="1"/>
  <c r="E885" i="171" s="1"/>
  <c r="E886" i="171" s="1"/>
  <c r="E887" i="171" s="1"/>
  <c r="E888" i="171" s="1"/>
  <c r="E889" i="171" s="1"/>
  <c r="E890" i="171" s="1"/>
  <c r="E891" i="171" s="1"/>
  <c r="E892" i="171" s="1"/>
  <c r="E893" i="171" s="1"/>
  <c r="E894" i="171" s="1"/>
  <c r="E895" i="171" s="1"/>
  <c r="E896" i="171" s="1"/>
  <c r="E897" i="171" s="1"/>
  <c r="E898" i="171" s="1"/>
  <c r="E899" i="171" s="1"/>
  <c r="E900" i="171" s="1"/>
  <c r="E901" i="171" s="1"/>
  <c r="E902" i="171" s="1"/>
  <c r="E903" i="171" s="1"/>
  <c r="E904" i="171" s="1"/>
  <c r="E905" i="171" s="1"/>
  <c r="E906" i="171" s="1"/>
  <c r="E907" i="171" s="1"/>
  <c r="E908" i="171" s="1"/>
  <c r="E909" i="171" s="1"/>
  <c r="E910" i="171" s="1"/>
  <c r="E911" i="171" s="1"/>
  <c r="E912" i="171" s="1"/>
  <c r="E913" i="171" s="1"/>
  <c r="E914" i="171" s="1"/>
  <c r="E915" i="171" s="1"/>
  <c r="E916" i="171" s="1"/>
  <c r="E917" i="171" s="1"/>
  <c r="E918" i="171" s="1"/>
  <c r="E919" i="171" s="1"/>
  <c r="E920" i="171" s="1"/>
  <c r="E921" i="171" s="1"/>
  <c r="E922" i="171" s="1"/>
  <c r="E923" i="171" s="1"/>
  <c r="E924" i="171" s="1"/>
  <c r="E925" i="171" s="1"/>
  <c r="E926" i="171" s="1"/>
  <c r="E927" i="171" s="1"/>
  <c r="E928" i="171" s="1"/>
  <c r="E929" i="171" s="1"/>
  <c r="E930" i="171" s="1"/>
  <c r="E931" i="171" s="1"/>
  <c r="E932" i="171" s="1"/>
  <c r="E933" i="171" s="1"/>
  <c r="E934" i="171" s="1"/>
  <c r="E935" i="171" s="1"/>
  <c r="E936" i="171" s="1"/>
  <c r="E937" i="171" s="1"/>
  <c r="E938" i="171" s="1"/>
  <c r="E939" i="171" s="1"/>
  <c r="E940" i="171" s="1"/>
  <c r="E941" i="171" s="1"/>
  <c r="E942" i="171" s="1"/>
  <c r="E943" i="171" s="1"/>
  <c r="E944" i="171" s="1"/>
  <c r="E945" i="171" s="1"/>
  <c r="E946" i="171" s="1"/>
  <c r="E947" i="171" s="1"/>
  <c r="E948" i="171" s="1"/>
  <c r="E949" i="171" s="1"/>
  <c r="E950" i="171" s="1"/>
  <c r="E951" i="171" s="1"/>
  <c r="E952" i="171" s="1"/>
  <c r="E953" i="171" s="1"/>
  <c r="E954" i="171" s="1"/>
  <c r="E955" i="171" s="1"/>
  <c r="E956" i="171" s="1"/>
  <c r="E957" i="171" s="1"/>
  <c r="E958" i="171" s="1"/>
  <c r="E959" i="171" s="1"/>
  <c r="E960" i="171" s="1"/>
  <c r="E961" i="171" s="1"/>
  <c r="E962" i="171" s="1"/>
  <c r="E963" i="171" s="1"/>
  <c r="E964" i="171" s="1"/>
  <c r="E965" i="171" s="1"/>
  <c r="E966" i="171" s="1"/>
  <c r="E967" i="171" s="1"/>
  <c r="E968" i="171" s="1"/>
  <c r="E969" i="171" s="1"/>
  <c r="E970" i="171" s="1"/>
  <c r="E971" i="171" s="1"/>
  <c r="E972" i="171" s="1"/>
  <c r="E973" i="171" s="1"/>
  <c r="E974" i="171" s="1"/>
  <c r="E975" i="171" s="1"/>
  <c r="E976" i="171" s="1"/>
  <c r="E977" i="171" s="1"/>
  <c r="E978" i="171" s="1"/>
  <c r="E979" i="171" s="1"/>
  <c r="E980" i="171" s="1"/>
  <c r="E981" i="171" s="1"/>
  <c r="E982" i="171" s="1"/>
  <c r="E983" i="171" s="1"/>
  <c r="E984" i="171" s="1"/>
  <c r="E985" i="171" s="1"/>
  <c r="E986" i="171" s="1"/>
  <c r="E987" i="171" s="1"/>
  <c r="E988" i="171" s="1"/>
  <c r="E989" i="171" s="1"/>
  <c r="E990" i="171" s="1"/>
  <c r="E991" i="171" s="1"/>
  <c r="E992" i="171" s="1"/>
  <c r="E993" i="171" s="1"/>
  <c r="E994" i="171" s="1"/>
  <c r="E995" i="171" s="1"/>
  <c r="E996" i="171" s="1"/>
  <c r="E997" i="171" s="1"/>
  <c r="E998" i="171" s="1"/>
  <c r="E999" i="171" s="1"/>
  <c r="E1000" i="171" s="1"/>
  <c r="E1001" i="171" s="1"/>
  <c r="E1002" i="171" s="1"/>
  <c r="E1003" i="171" s="1"/>
  <c r="E1004" i="171" s="1"/>
  <c r="E1005" i="171" s="1"/>
  <c r="E1006" i="171" s="1"/>
  <c r="E1007" i="171" s="1"/>
  <c r="E1008" i="171" s="1"/>
  <c r="E1009" i="171" s="1"/>
  <c r="E1010" i="171" s="1"/>
  <c r="E1011" i="171" s="1"/>
  <c r="E1012" i="171" s="1"/>
  <c r="E1013" i="171" s="1"/>
  <c r="E1014" i="171" s="1"/>
  <c r="E1015" i="171" s="1"/>
  <c r="E1016" i="171" s="1"/>
  <c r="E1017" i="171" s="1"/>
  <c r="E1018" i="171" s="1"/>
  <c r="E1019" i="171" s="1"/>
  <c r="E1020" i="171" s="1"/>
  <c r="E1021" i="171" s="1"/>
  <c r="E1022" i="171" s="1"/>
  <c r="E1023" i="171" s="1"/>
  <c r="E1024" i="171" s="1"/>
  <c r="E1025" i="171" s="1"/>
  <c r="E1026" i="171" s="1"/>
  <c r="E1027" i="171" s="1"/>
  <c r="E1028" i="171" s="1"/>
  <c r="E1029" i="171" s="1"/>
  <c r="E1030" i="171" s="1"/>
  <c r="E1031" i="171" s="1"/>
  <c r="E1032" i="171" s="1"/>
  <c r="E1033" i="171" s="1"/>
  <c r="E1034" i="171" s="1"/>
  <c r="E1035" i="171" s="1"/>
  <c r="E1036" i="171" s="1"/>
  <c r="E1037" i="171" s="1"/>
  <c r="E1038" i="171" s="1"/>
  <c r="E1039" i="171" s="1"/>
  <c r="E1040" i="171" s="1"/>
  <c r="E1041" i="171" s="1"/>
  <c r="E1042" i="171" s="1"/>
  <c r="E1043" i="171" s="1"/>
  <c r="E1044" i="171" s="1"/>
  <c r="E1045" i="171" s="1"/>
  <c r="E1046" i="171" s="1"/>
  <c r="E1047" i="171" s="1"/>
  <c r="E1048" i="171" s="1"/>
  <c r="E1049" i="171" s="1"/>
  <c r="E1050" i="171" s="1"/>
  <c r="E1051" i="171" s="1"/>
  <c r="E1052" i="171" s="1"/>
  <c r="E1053" i="171" s="1"/>
  <c r="E1054" i="171" s="1"/>
  <c r="E1055" i="171" s="1"/>
  <c r="E1056" i="171" s="1"/>
  <c r="E1057" i="171" s="1"/>
  <c r="E101" i="170"/>
  <c r="E102" i="170" s="1"/>
  <c r="E103" i="170" s="1"/>
  <c r="E104" i="170" s="1"/>
  <c r="E105" i="170" s="1"/>
  <c r="E106" i="170" s="1"/>
  <c r="E107" i="170" s="1"/>
  <c r="E108" i="170" s="1"/>
  <c r="E109" i="170" s="1"/>
  <c r="E110" i="170" s="1"/>
  <c r="E111" i="170" s="1"/>
  <c r="E112" i="170" s="1"/>
  <c r="E113" i="170" s="1"/>
  <c r="E114" i="170" s="1"/>
  <c r="E115" i="170" s="1"/>
  <c r="E116" i="170" s="1"/>
  <c r="E117" i="170" s="1"/>
  <c r="E118" i="170" s="1"/>
  <c r="E119" i="170" s="1"/>
  <c r="E120" i="170" s="1"/>
  <c r="E121" i="170" s="1"/>
  <c r="E122" i="170" s="1"/>
  <c r="E123" i="170" s="1"/>
  <c r="E124" i="170" s="1"/>
  <c r="E125" i="170" s="1"/>
  <c r="E126" i="170" s="1"/>
  <c r="E127" i="170" s="1"/>
  <c r="E128" i="170" s="1"/>
  <c r="E129" i="170" s="1"/>
  <c r="E130" i="170" s="1"/>
  <c r="E131" i="170" s="1"/>
  <c r="E132" i="170" s="1"/>
  <c r="E133" i="170" s="1"/>
  <c r="E134" i="170" s="1"/>
  <c r="E135" i="170" s="1"/>
  <c r="E136" i="170" s="1"/>
  <c r="E137" i="170" s="1"/>
  <c r="E138" i="170" s="1"/>
  <c r="E139" i="170" s="1"/>
  <c r="E140" i="170" s="1"/>
  <c r="E141" i="170" s="1"/>
  <c r="E142" i="170" s="1"/>
  <c r="E143" i="170" s="1"/>
  <c r="E144" i="170" s="1"/>
  <c r="E145" i="170" s="1"/>
  <c r="E146" i="170" s="1"/>
  <c r="E147" i="170" s="1"/>
  <c r="E148" i="170" s="1"/>
  <c r="E149" i="170" s="1"/>
  <c r="E150" i="170" s="1"/>
  <c r="E151" i="170" s="1"/>
  <c r="E152" i="170" s="1"/>
  <c r="E153" i="170" s="1"/>
  <c r="E154" i="170" s="1"/>
  <c r="E155" i="170" s="1"/>
  <c r="E156" i="170" s="1"/>
  <c r="E157" i="170" s="1"/>
  <c r="E158" i="170" s="1"/>
  <c r="E159" i="170" s="1"/>
  <c r="E160" i="170" s="1"/>
  <c r="E161" i="170" s="1"/>
  <c r="E162" i="170" s="1"/>
  <c r="E163" i="170" s="1"/>
  <c r="E164" i="170" s="1"/>
  <c r="E165" i="170" s="1"/>
  <c r="E166" i="170" s="1"/>
  <c r="E167" i="170" s="1"/>
  <c r="E168" i="170" s="1"/>
  <c r="E169" i="170" s="1"/>
  <c r="E170" i="170" s="1"/>
  <c r="E171" i="170" s="1"/>
  <c r="E172" i="170" s="1"/>
  <c r="E173" i="170" s="1"/>
  <c r="E174" i="170" s="1"/>
  <c r="E175" i="170" s="1"/>
  <c r="E176" i="170" s="1"/>
  <c r="E177" i="170" s="1"/>
  <c r="E178" i="170" s="1"/>
  <c r="E179" i="170" s="1"/>
  <c r="E180" i="170" s="1"/>
  <c r="E181" i="170" s="1"/>
  <c r="E182" i="170" s="1"/>
  <c r="E183" i="170" s="1"/>
  <c r="E184" i="170" s="1"/>
  <c r="E185" i="170" s="1"/>
  <c r="E186" i="170" s="1"/>
  <c r="E187" i="170" s="1"/>
  <c r="E188" i="170" s="1"/>
  <c r="E189" i="170" s="1"/>
  <c r="E190" i="170" s="1"/>
  <c r="E191" i="170" s="1"/>
  <c r="E192" i="170" s="1"/>
  <c r="E193" i="170" s="1"/>
  <c r="E194" i="170" s="1"/>
  <c r="E195" i="170" s="1"/>
  <c r="E196" i="170" s="1"/>
  <c r="E197" i="170" s="1"/>
  <c r="E198" i="170" s="1"/>
  <c r="E199" i="170" s="1"/>
  <c r="E200" i="170" s="1"/>
  <c r="E201" i="170" s="1"/>
  <c r="E202" i="170" s="1"/>
  <c r="E203" i="170" s="1"/>
  <c r="E204" i="170" s="1"/>
  <c r="E205" i="170" s="1"/>
  <c r="E206" i="170" s="1"/>
  <c r="E207" i="170" s="1"/>
  <c r="E208" i="170" s="1"/>
  <c r="E209" i="170" s="1"/>
  <c r="E210" i="170" s="1"/>
  <c r="E211" i="170" s="1"/>
  <c r="E212" i="170" s="1"/>
  <c r="E213" i="170" s="1"/>
  <c r="E214" i="170" s="1"/>
  <c r="E215" i="170" s="1"/>
  <c r="E216" i="170" s="1"/>
  <c r="E217" i="170" s="1"/>
  <c r="E218" i="170" s="1"/>
  <c r="E219" i="170" s="1"/>
  <c r="E220" i="170" s="1"/>
  <c r="E221" i="170" s="1"/>
  <c r="E222" i="170" s="1"/>
  <c r="E223" i="170" s="1"/>
  <c r="E224" i="170" s="1"/>
  <c r="E225" i="170" s="1"/>
  <c r="E226" i="170" s="1"/>
  <c r="E227" i="170" s="1"/>
  <c r="E228" i="170" s="1"/>
  <c r="E229" i="170" s="1"/>
  <c r="E230" i="170" s="1"/>
  <c r="E231" i="170" s="1"/>
  <c r="E232" i="170" s="1"/>
  <c r="E233" i="170" s="1"/>
  <c r="E234" i="170" s="1"/>
  <c r="E235" i="170" s="1"/>
  <c r="E236" i="170" s="1"/>
  <c r="E237" i="170" s="1"/>
  <c r="E238" i="170" s="1"/>
  <c r="E239" i="170" s="1"/>
  <c r="E240" i="170" s="1"/>
  <c r="E241" i="170" s="1"/>
  <c r="E242" i="170" s="1"/>
  <c r="E243" i="170" s="1"/>
  <c r="E244" i="170" s="1"/>
  <c r="E245" i="170" s="1"/>
  <c r="E246" i="170" s="1"/>
  <c r="E247" i="170" s="1"/>
  <c r="E248" i="170" s="1"/>
  <c r="E249" i="170" s="1"/>
  <c r="E250" i="170" s="1"/>
  <c r="E251" i="170" s="1"/>
  <c r="E252" i="170" s="1"/>
  <c r="E253" i="170" s="1"/>
  <c r="E254" i="170" s="1"/>
  <c r="E255" i="170" s="1"/>
  <c r="E256" i="170" s="1"/>
  <c r="E257" i="170" s="1"/>
  <c r="E258" i="170" s="1"/>
  <c r="E259" i="170" s="1"/>
  <c r="E260" i="170" s="1"/>
  <c r="E261" i="170" s="1"/>
  <c r="E262" i="170" s="1"/>
  <c r="E263" i="170" s="1"/>
  <c r="E264" i="170" s="1"/>
  <c r="E265" i="170" s="1"/>
  <c r="E266" i="170" s="1"/>
  <c r="E267" i="170" s="1"/>
  <c r="E268" i="170" s="1"/>
  <c r="E269" i="170" s="1"/>
  <c r="E270" i="170" s="1"/>
  <c r="E271" i="170" s="1"/>
  <c r="E272" i="170" s="1"/>
  <c r="E273" i="170" s="1"/>
  <c r="E274" i="170" s="1"/>
  <c r="E275" i="170" s="1"/>
  <c r="E276" i="170" s="1"/>
  <c r="E277" i="170" s="1"/>
  <c r="E278" i="170" s="1"/>
  <c r="E279" i="170" s="1"/>
  <c r="E280" i="170" s="1"/>
  <c r="E281" i="170" s="1"/>
  <c r="E282" i="170" s="1"/>
  <c r="E283" i="170" s="1"/>
  <c r="E284" i="170" s="1"/>
  <c r="E285" i="170" s="1"/>
  <c r="E286" i="170" s="1"/>
  <c r="E287" i="170" s="1"/>
  <c r="E288" i="170" s="1"/>
  <c r="E289" i="170" s="1"/>
  <c r="E290" i="170" s="1"/>
  <c r="E291" i="170" s="1"/>
  <c r="E292" i="170" s="1"/>
  <c r="E293" i="170" s="1"/>
  <c r="E294" i="170" s="1"/>
  <c r="E295" i="170" s="1"/>
  <c r="E296" i="170" s="1"/>
  <c r="E297" i="170" s="1"/>
  <c r="E298" i="170" s="1"/>
  <c r="E299" i="170" s="1"/>
  <c r="E300" i="170" s="1"/>
  <c r="E301" i="170" s="1"/>
  <c r="E302" i="170" s="1"/>
  <c r="E303" i="170" s="1"/>
  <c r="E304" i="170" s="1"/>
  <c r="E305" i="170" s="1"/>
  <c r="E306" i="170" s="1"/>
  <c r="E307" i="170" s="1"/>
  <c r="E308" i="170" s="1"/>
  <c r="E309" i="170" s="1"/>
  <c r="E310" i="170" s="1"/>
  <c r="E311" i="170" s="1"/>
  <c r="E312" i="170" s="1"/>
  <c r="E313" i="170" s="1"/>
  <c r="E314" i="170" s="1"/>
  <c r="E315" i="170" s="1"/>
  <c r="E316" i="170" s="1"/>
  <c r="E317" i="170" s="1"/>
  <c r="E318" i="170" s="1"/>
  <c r="E319" i="170" s="1"/>
  <c r="E320" i="170" s="1"/>
  <c r="E321" i="170" s="1"/>
  <c r="E322" i="170" s="1"/>
  <c r="E323" i="170" s="1"/>
  <c r="E324" i="170" s="1"/>
  <c r="E325" i="170" s="1"/>
  <c r="E326" i="170" s="1"/>
  <c r="E327" i="170" s="1"/>
  <c r="E328" i="170" s="1"/>
  <c r="E329" i="170" s="1"/>
  <c r="E330" i="170" s="1"/>
  <c r="E331" i="170" s="1"/>
  <c r="E332" i="170" s="1"/>
  <c r="E333" i="170" s="1"/>
  <c r="E334" i="170" s="1"/>
  <c r="E335" i="170" s="1"/>
  <c r="E336" i="170" s="1"/>
  <c r="E337" i="170" s="1"/>
  <c r="E338" i="170" s="1"/>
  <c r="E339" i="170" s="1"/>
  <c r="E340" i="170" s="1"/>
  <c r="E341" i="170" s="1"/>
  <c r="E342" i="170" s="1"/>
  <c r="E343" i="170" s="1"/>
  <c r="E344" i="170" s="1"/>
  <c r="E345" i="170" s="1"/>
  <c r="E346" i="170" s="1"/>
  <c r="E347" i="170" s="1"/>
  <c r="E348" i="170" s="1"/>
  <c r="E349" i="170" s="1"/>
  <c r="E350" i="170" s="1"/>
  <c r="E351" i="170" s="1"/>
  <c r="E352" i="170" s="1"/>
  <c r="E353" i="170" s="1"/>
  <c r="E354" i="170" s="1"/>
  <c r="E355" i="170" s="1"/>
  <c r="E356" i="170" s="1"/>
  <c r="E357" i="170" s="1"/>
  <c r="E358" i="170" s="1"/>
  <c r="E359" i="170" s="1"/>
  <c r="E360" i="170" s="1"/>
  <c r="E361" i="170" s="1"/>
  <c r="E362" i="170" s="1"/>
  <c r="E363" i="170" s="1"/>
  <c r="E364" i="170" s="1"/>
  <c r="E365" i="170" s="1"/>
  <c r="E366" i="170" s="1"/>
  <c r="E367" i="170" s="1"/>
  <c r="E368" i="170" s="1"/>
  <c r="E369" i="170" s="1"/>
  <c r="E370" i="170" s="1"/>
  <c r="E371" i="170" s="1"/>
  <c r="E372" i="170" s="1"/>
  <c r="E373" i="170" s="1"/>
  <c r="E374" i="170" s="1"/>
  <c r="E375" i="170" s="1"/>
  <c r="E376" i="170" s="1"/>
  <c r="E377" i="170" s="1"/>
  <c r="E378" i="170" s="1"/>
  <c r="E379" i="170" s="1"/>
  <c r="E380" i="170" s="1"/>
  <c r="E381" i="170" s="1"/>
  <c r="E382" i="170" s="1"/>
  <c r="E383" i="170" s="1"/>
  <c r="E384" i="170" s="1"/>
  <c r="E385" i="170" s="1"/>
  <c r="E386" i="170" s="1"/>
  <c r="E387" i="170" s="1"/>
  <c r="E388" i="170" s="1"/>
  <c r="E389" i="170" s="1"/>
  <c r="E390" i="170" s="1"/>
  <c r="E391" i="170" s="1"/>
  <c r="E392" i="170" s="1"/>
  <c r="E393" i="170" s="1"/>
  <c r="E394" i="170" s="1"/>
  <c r="E395" i="170" s="1"/>
  <c r="E396" i="170" s="1"/>
  <c r="E397" i="170" s="1"/>
  <c r="E398" i="170" s="1"/>
  <c r="E399" i="170" s="1"/>
  <c r="E400" i="170" s="1"/>
  <c r="E401" i="170" s="1"/>
  <c r="E402" i="170" s="1"/>
  <c r="E403" i="170" s="1"/>
  <c r="E404" i="170" s="1"/>
  <c r="E405" i="170" s="1"/>
  <c r="E406" i="170" s="1"/>
  <c r="E407" i="170" s="1"/>
  <c r="E408" i="170" s="1"/>
  <c r="E409" i="170" s="1"/>
  <c r="E410" i="170" s="1"/>
  <c r="E411" i="170" s="1"/>
  <c r="E412" i="170" s="1"/>
  <c r="E413" i="170" s="1"/>
  <c r="E414" i="170" s="1"/>
  <c r="E415" i="170" s="1"/>
  <c r="E416" i="170" s="1"/>
  <c r="E417" i="170" s="1"/>
  <c r="E418" i="170" s="1"/>
  <c r="E419" i="170" s="1"/>
  <c r="E420" i="170" s="1"/>
  <c r="E421" i="170" s="1"/>
  <c r="E422" i="170" s="1"/>
  <c r="E423" i="170" s="1"/>
  <c r="E424" i="170" s="1"/>
  <c r="E425" i="170" s="1"/>
  <c r="E426" i="170" s="1"/>
  <c r="E427" i="170" s="1"/>
  <c r="E428" i="170" s="1"/>
  <c r="E429" i="170" s="1"/>
  <c r="E430" i="170" s="1"/>
  <c r="E431" i="170" s="1"/>
  <c r="E432" i="170" s="1"/>
  <c r="E433" i="170" s="1"/>
  <c r="E434" i="170" s="1"/>
  <c r="E435" i="170" s="1"/>
  <c r="E436" i="170" s="1"/>
  <c r="E437" i="170" s="1"/>
  <c r="E438" i="170" s="1"/>
  <c r="E439" i="170" s="1"/>
  <c r="E440" i="170" s="1"/>
  <c r="E441" i="170" s="1"/>
  <c r="E442" i="170" s="1"/>
  <c r="E443" i="170" s="1"/>
  <c r="E444" i="170" s="1"/>
  <c r="E445" i="170" s="1"/>
  <c r="E446" i="170" s="1"/>
  <c r="E447" i="170" s="1"/>
  <c r="E448" i="170" s="1"/>
  <c r="E449" i="170" s="1"/>
  <c r="E450" i="170" s="1"/>
  <c r="E451" i="170" s="1"/>
  <c r="E452" i="170" s="1"/>
  <c r="E453" i="170" s="1"/>
  <c r="E454" i="170" s="1"/>
  <c r="E455" i="170" s="1"/>
  <c r="E456" i="170" s="1"/>
  <c r="E457" i="170" s="1"/>
  <c r="E458" i="170" s="1"/>
  <c r="E459" i="170" s="1"/>
  <c r="E460" i="170" s="1"/>
  <c r="E461" i="170" s="1"/>
  <c r="E462" i="170" s="1"/>
  <c r="E463" i="170" s="1"/>
  <c r="E464" i="170" s="1"/>
  <c r="E465" i="170" s="1"/>
  <c r="E466" i="170" s="1"/>
  <c r="E467" i="170" s="1"/>
  <c r="E468" i="170" s="1"/>
  <c r="E469" i="170" s="1"/>
  <c r="E470" i="170" s="1"/>
  <c r="E471" i="170" s="1"/>
  <c r="E472" i="170" s="1"/>
  <c r="E473" i="170" s="1"/>
  <c r="E474" i="170" s="1"/>
  <c r="E475" i="170" s="1"/>
  <c r="E476" i="170" s="1"/>
  <c r="E477" i="170" s="1"/>
  <c r="E478" i="170" s="1"/>
  <c r="E479" i="170" s="1"/>
  <c r="E480" i="170" s="1"/>
  <c r="E481" i="170" s="1"/>
  <c r="E482" i="170" s="1"/>
  <c r="E483" i="170" s="1"/>
  <c r="E484" i="170" s="1"/>
  <c r="E485" i="170" s="1"/>
  <c r="E486" i="170" s="1"/>
  <c r="E487" i="170" s="1"/>
  <c r="E488" i="170" s="1"/>
  <c r="E489" i="170" s="1"/>
  <c r="E490" i="170" s="1"/>
  <c r="E491" i="170" s="1"/>
  <c r="E492" i="170" s="1"/>
  <c r="E493" i="170" s="1"/>
  <c r="E494" i="170" s="1"/>
  <c r="E495" i="170" s="1"/>
  <c r="E496" i="170" s="1"/>
  <c r="E497" i="170" s="1"/>
  <c r="E498" i="170" s="1"/>
  <c r="E499" i="170" s="1"/>
  <c r="E500" i="170" s="1"/>
  <c r="E501" i="170" s="1"/>
  <c r="E502" i="170" s="1"/>
  <c r="E503" i="170" s="1"/>
  <c r="E504" i="170" s="1"/>
  <c r="E505" i="170" s="1"/>
  <c r="E506" i="170" s="1"/>
  <c r="E507" i="170" s="1"/>
  <c r="E508" i="170" s="1"/>
  <c r="E509" i="170" s="1"/>
  <c r="E510" i="170" s="1"/>
  <c r="E511" i="170" s="1"/>
  <c r="E512" i="170" s="1"/>
  <c r="E513" i="170" s="1"/>
  <c r="E514" i="170" s="1"/>
  <c r="E515" i="170" s="1"/>
  <c r="E516" i="170" s="1"/>
  <c r="E517" i="170" s="1"/>
  <c r="E518" i="170" s="1"/>
  <c r="E519" i="170" s="1"/>
  <c r="E520" i="170" s="1"/>
  <c r="E521" i="170" s="1"/>
  <c r="E522" i="170" s="1"/>
  <c r="E523" i="170" s="1"/>
  <c r="E524" i="170" s="1"/>
  <c r="E525" i="170" s="1"/>
  <c r="E526" i="170" s="1"/>
  <c r="E527" i="170" s="1"/>
  <c r="E528" i="170" s="1"/>
  <c r="E529" i="170" s="1"/>
  <c r="E530" i="170" s="1"/>
  <c r="E531" i="170" s="1"/>
  <c r="E532" i="170" s="1"/>
  <c r="E533" i="170" s="1"/>
  <c r="E534" i="170" s="1"/>
  <c r="E535" i="170" s="1"/>
  <c r="E536" i="170" s="1"/>
  <c r="E537" i="170" s="1"/>
  <c r="E538" i="170" s="1"/>
  <c r="E539" i="170" s="1"/>
  <c r="E540" i="170" s="1"/>
  <c r="E541" i="170" s="1"/>
  <c r="E542" i="170" s="1"/>
  <c r="E543" i="170" s="1"/>
  <c r="E544" i="170" s="1"/>
  <c r="E545" i="170" s="1"/>
  <c r="E546" i="170" s="1"/>
  <c r="E547" i="170" s="1"/>
  <c r="E548" i="170" s="1"/>
  <c r="E549" i="170" s="1"/>
  <c r="E550" i="170" s="1"/>
  <c r="E551" i="170" s="1"/>
  <c r="E552" i="170" s="1"/>
  <c r="E553" i="170" s="1"/>
  <c r="E554" i="170" s="1"/>
  <c r="E555" i="170" s="1"/>
  <c r="E556" i="170" s="1"/>
  <c r="E557" i="170" s="1"/>
  <c r="E558" i="170" s="1"/>
  <c r="E559" i="170" s="1"/>
  <c r="E560" i="170" s="1"/>
  <c r="E561" i="170" s="1"/>
  <c r="E562" i="170" s="1"/>
  <c r="E563" i="170" s="1"/>
  <c r="E564" i="170" s="1"/>
  <c r="E565" i="170" s="1"/>
  <c r="E566" i="170" s="1"/>
  <c r="E567" i="170" s="1"/>
  <c r="E568" i="170" s="1"/>
  <c r="E569" i="170" s="1"/>
  <c r="E570" i="170" s="1"/>
  <c r="E571" i="170" s="1"/>
  <c r="E572" i="170" s="1"/>
  <c r="E573" i="170" s="1"/>
  <c r="E574" i="170" s="1"/>
  <c r="E575" i="170" s="1"/>
  <c r="E576" i="170" s="1"/>
  <c r="E577" i="170" s="1"/>
  <c r="E578" i="170" s="1"/>
  <c r="E579" i="170" s="1"/>
  <c r="E580" i="170" s="1"/>
  <c r="E581" i="170" s="1"/>
  <c r="E582" i="170" s="1"/>
  <c r="E583" i="170" s="1"/>
  <c r="E584" i="170" s="1"/>
  <c r="E585" i="170" s="1"/>
  <c r="E586" i="170" s="1"/>
  <c r="E587" i="170" s="1"/>
  <c r="E588" i="170" s="1"/>
  <c r="E589" i="170" s="1"/>
  <c r="E590" i="170" s="1"/>
  <c r="E591" i="170" s="1"/>
  <c r="E592" i="170" s="1"/>
  <c r="E593" i="170" s="1"/>
  <c r="E594" i="170" s="1"/>
  <c r="E595" i="170" s="1"/>
  <c r="E596" i="170" s="1"/>
  <c r="E597" i="170" s="1"/>
  <c r="E598" i="170" s="1"/>
  <c r="E599" i="170" s="1"/>
  <c r="E600" i="170" s="1"/>
  <c r="E601" i="170" s="1"/>
  <c r="E602" i="170" s="1"/>
  <c r="E603" i="170" s="1"/>
  <c r="E604" i="170" s="1"/>
  <c r="E605" i="170" s="1"/>
  <c r="E606" i="170" s="1"/>
  <c r="E607" i="170" s="1"/>
  <c r="E608" i="170" s="1"/>
  <c r="E609" i="170" s="1"/>
  <c r="E610" i="170" s="1"/>
  <c r="E611" i="170" s="1"/>
  <c r="E612" i="170" s="1"/>
  <c r="E613" i="170" s="1"/>
  <c r="E614" i="170" s="1"/>
  <c r="E615" i="170" s="1"/>
  <c r="E616" i="170" s="1"/>
  <c r="E617" i="170" s="1"/>
  <c r="E618" i="170" s="1"/>
  <c r="E619" i="170" s="1"/>
  <c r="E620" i="170" s="1"/>
  <c r="E621" i="170" s="1"/>
  <c r="E622" i="170" s="1"/>
  <c r="E623" i="170" s="1"/>
  <c r="E624" i="170" s="1"/>
  <c r="E625" i="170" s="1"/>
  <c r="E626" i="170" s="1"/>
  <c r="E627" i="170" s="1"/>
  <c r="E628" i="170" s="1"/>
  <c r="E629" i="170" s="1"/>
  <c r="E630" i="170" s="1"/>
  <c r="E631" i="170" s="1"/>
  <c r="E632" i="170" s="1"/>
  <c r="E633" i="170" s="1"/>
  <c r="E634" i="170" s="1"/>
  <c r="E635" i="170" s="1"/>
  <c r="E636" i="170" s="1"/>
  <c r="E637" i="170" s="1"/>
  <c r="E638" i="170" s="1"/>
  <c r="E639" i="170" s="1"/>
  <c r="E640" i="170" s="1"/>
  <c r="E641" i="170" s="1"/>
  <c r="E642" i="170" s="1"/>
  <c r="E643" i="170" s="1"/>
  <c r="E644" i="170" s="1"/>
  <c r="E645" i="170" s="1"/>
  <c r="E646" i="170" s="1"/>
  <c r="E647" i="170" s="1"/>
  <c r="E648" i="170" s="1"/>
  <c r="E649" i="170" s="1"/>
  <c r="E650" i="170" s="1"/>
  <c r="E651" i="170" s="1"/>
  <c r="E652" i="170" s="1"/>
  <c r="E653" i="170" s="1"/>
  <c r="E654" i="170" s="1"/>
  <c r="E655" i="170" s="1"/>
  <c r="E656" i="170" s="1"/>
  <c r="E657" i="170" s="1"/>
  <c r="E658" i="170" s="1"/>
  <c r="E659" i="170" s="1"/>
  <c r="E660" i="170" s="1"/>
  <c r="E661" i="170" s="1"/>
  <c r="E662" i="170" s="1"/>
  <c r="E663" i="170" s="1"/>
  <c r="E664" i="170" s="1"/>
  <c r="E665" i="170" s="1"/>
  <c r="E666" i="170" s="1"/>
  <c r="E667" i="170" s="1"/>
  <c r="E668" i="170" s="1"/>
  <c r="E669" i="170" s="1"/>
  <c r="E670" i="170" s="1"/>
  <c r="E671" i="170" s="1"/>
  <c r="E672" i="170" s="1"/>
  <c r="E673" i="170" s="1"/>
  <c r="E674" i="170" s="1"/>
  <c r="E675" i="170" s="1"/>
  <c r="E676" i="170" s="1"/>
  <c r="E677" i="170" s="1"/>
  <c r="E678" i="170" s="1"/>
  <c r="E679" i="170" s="1"/>
  <c r="E680" i="170" s="1"/>
  <c r="E681" i="170" s="1"/>
  <c r="E682" i="170" s="1"/>
  <c r="E683" i="170" s="1"/>
  <c r="E684" i="170" s="1"/>
  <c r="E685" i="170" s="1"/>
  <c r="E686" i="170" s="1"/>
  <c r="E687" i="170" s="1"/>
  <c r="E688" i="170" s="1"/>
  <c r="E689" i="170" s="1"/>
  <c r="E690" i="170" s="1"/>
  <c r="E691" i="170" s="1"/>
  <c r="E692" i="170" s="1"/>
  <c r="E693" i="170" s="1"/>
  <c r="E694" i="170" s="1"/>
  <c r="E695" i="170" s="1"/>
  <c r="E696" i="170" s="1"/>
  <c r="E697" i="170" s="1"/>
  <c r="E698" i="170" s="1"/>
  <c r="E699" i="170" s="1"/>
  <c r="E700" i="170" s="1"/>
  <c r="E701" i="170" s="1"/>
  <c r="E702" i="170" s="1"/>
  <c r="E703" i="170" s="1"/>
  <c r="E704" i="170" s="1"/>
  <c r="E705" i="170" s="1"/>
  <c r="E706" i="170" s="1"/>
  <c r="E707" i="170" s="1"/>
  <c r="E708" i="170" s="1"/>
  <c r="E709" i="170" s="1"/>
  <c r="E710" i="170" s="1"/>
  <c r="E711" i="170" s="1"/>
  <c r="E712" i="170" s="1"/>
  <c r="E713" i="170" s="1"/>
  <c r="E714" i="170" s="1"/>
  <c r="E715" i="170" s="1"/>
  <c r="E716" i="170" s="1"/>
  <c r="E717" i="170" s="1"/>
  <c r="E718" i="170" s="1"/>
  <c r="E719" i="170" s="1"/>
  <c r="E720" i="170" s="1"/>
  <c r="E721" i="170" s="1"/>
  <c r="E722" i="170" s="1"/>
  <c r="E723" i="170" s="1"/>
  <c r="E724" i="170" s="1"/>
  <c r="E725" i="170" s="1"/>
  <c r="E726" i="170" s="1"/>
  <c r="E727" i="170" s="1"/>
  <c r="E728" i="170" s="1"/>
  <c r="E729" i="170" s="1"/>
  <c r="E730" i="170" s="1"/>
  <c r="E731" i="170" s="1"/>
  <c r="E732" i="170" s="1"/>
  <c r="E733" i="170" s="1"/>
  <c r="E734" i="170" s="1"/>
  <c r="E735" i="170" s="1"/>
  <c r="E736" i="170" s="1"/>
  <c r="E737" i="170" s="1"/>
  <c r="E738" i="170" s="1"/>
  <c r="E739" i="170" s="1"/>
  <c r="E740" i="170" s="1"/>
  <c r="E741" i="170" s="1"/>
  <c r="E742" i="170" s="1"/>
  <c r="E743" i="170" s="1"/>
  <c r="E744" i="170" s="1"/>
  <c r="E745" i="170" s="1"/>
  <c r="E746" i="170" s="1"/>
  <c r="E747" i="170" s="1"/>
  <c r="E748" i="170" s="1"/>
  <c r="E749" i="170" s="1"/>
  <c r="E750" i="170" s="1"/>
  <c r="E751" i="170" s="1"/>
  <c r="E752" i="170" s="1"/>
  <c r="E753" i="170" s="1"/>
  <c r="E754" i="170" s="1"/>
  <c r="E755" i="170" s="1"/>
  <c r="E756" i="170" s="1"/>
  <c r="E757" i="170" s="1"/>
  <c r="E758" i="170" s="1"/>
  <c r="E759" i="170" s="1"/>
  <c r="E760" i="170" s="1"/>
  <c r="E761" i="170" s="1"/>
  <c r="E762" i="170" s="1"/>
  <c r="E763" i="170" s="1"/>
  <c r="E764" i="170" s="1"/>
  <c r="E765" i="170" s="1"/>
  <c r="E766" i="170" s="1"/>
  <c r="E767" i="170" s="1"/>
  <c r="E768" i="170" s="1"/>
  <c r="E769" i="170" s="1"/>
  <c r="E770" i="170" s="1"/>
  <c r="E771" i="170" s="1"/>
  <c r="E772" i="170" s="1"/>
  <c r="E773" i="170" s="1"/>
  <c r="E774" i="170" s="1"/>
  <c r="E775" i="170" s="1"/>
  <c r="E776" i="170" s="1"/>
  <c r="E777" i="170" s="1"/>
  <c r="E778" i="170" s="1"/>
  <c r="E779" i="170" s="1"/>
  <c r="E780" i="170" s="1"/>
  <c r="E781" i="170" s="1"/>
  <c r="E782" i="170" s="1"/>
  <c r="E783" i="170" s="1"/>
  <c r="E784" i="170" s="1"/>
  <c r="E785" i="170" s="1"/>
  <c r="E786" i="170" s="1"/>
  <c r="E787" i="170" s="1"/>
  <c r="E788" i="170" s="1"/>
  <c r="E789" i="170" s="1"/>
  <c r="E790" i="170" s="1"/>
  <c r="E791" i="170" s="1"/>
  <c r="E792" i="170" s="1"/>
  <c r="E793" i="170" s="1"/>
  <c r="E794" i="170" s="1"/>
  <c r="E795" i="170" s="1"/>
  <c r="E796" i="170" s="1"/>
  <c r="E797" i="170" s="1"/>
  <c r="E798" i="170" s="1"/>
  <c r="E799" i="170" s="1"/>
  <c r="E800" i="170" s="1"/>
  <c r="E801" i="170" s="1"/>
  <c r="E802" i="170" s="1"/>
  <c r="E803" i="170" s="1"/>
  <c r="E804" i="170" s="1"/>
  <c r="E805" i="170" s="1"/>
  <c r="E806" i="170" s="1"/>
  <c r="E807" i="170" s="1"/>
  <c r="E808" i="170" s="1"/>
  <c r="E809" i="170" s="1"/>
  <c r="E810" i="170" s="1"/>
  <c r="E811" i="170" s="1"/>
  <c r="E812" i="170" s="1"/>
  <c r="E813" i="170" s="1"/>
  <c r="E814" i="170" s="1"/>
  <c r="E815" i="170" s="1"/>
  <c r="E816" i="170" s="1"/>
  <c r="E817" i="170" s="1"/>
  <c r="E818" i="170" s="1"/>
  <c r="E819" i="170" s="1"/>
  <c r="E820" i="170" s="1"/>
  <c r="E821" i="170" s="1"/>
  <c r="E822" i="170" s="1"/>
  <c r="E823" i="170" s="1"/>
  <c r="E824" i="170" s="1"/>
  <c r="E825" i="170" s="1"/>
  <c r="E826" i="170" s="1"/>
  <c r="E827" i="170" s="1"/>
  <c r="E828" i="170" s="1"/>
  <c r="E829" i="170" s="1"/>
  <c r="E830" i="170" s="1"/>
  <c r="E831" i="170" s="1"/>
  <c r="E832" i="170" s="1"/>
  <c r="E833" i="170" s="1"/>
  <c r="E834" i="170" s="1"/>
  <c r="E835" i="170" s="1"/>
  <c r="E836" i="170" s="1"/>
  <c r="E837" i="170" s="1"/>
  <c r="E838" i="170" s="1"/>
  <c r="E839" i="170" s="1"/>
  <c r="E840" i="170" s="1"/>
  <c r="E841" i="170" s="1"/>
  <c r="E842" i="170" s="1"/>
  <c r="E843" i="170" s="1"/>
  <c r="E844" i="170" s="1"/>
  <c r="E845" i="170" s="1"/>
  <c r="E846" i="170" s="1"/>
  <c r="E847" i="170" s="1"/>
  <c r="E848" i="170" s="1"/>
  <c r="E849" i="170" s="1"/>
  <c r="E850" i="170" s="1"/>
  <c r="E851" i="170" s="1"/>
  <c r="E852" i="170" s="1"/>
  <c r="E853" i="170" s="1"/>
  <c r="E854" i="170" s="1"/>
  <c r="E855" i="170" s="1"/>
  <c r="E856" i="170" s="1"/>
  <c r="E857" i="170" s="1"/>
  <c r="E858" i="170" s="1"/>
  <c r="E859" i="170" s="1"/>
  <c r="E860" i="170" s="1"/>
  <c r="E861" i="170" s="1"/>
  <c r="E862" i="170" s="1"/>
  <c r="E863" i="170" s="1"/>
  <c r="E864" i="170" s="1"/>
  <c r="E865" i="170" s="1"/>
  <c r="E866" i="170" s="1"/>
  <c r="E867" i="170" s="1"/>
  <c r="E868" i="170" s="1"/>
  <c r="E869" i="170" s="1"/>
  <c r="E870" i="170" s="1"/>
  <c r="E871" i="170" s="1"/>
  <c r="E872" i="170" s="1"/>
  <c r="E873" i="170" s="1"/>
  <c r="E874" i="170" s="1"/>
  <c r="E875" i="170" s="1"/>
  <c r="E876" i="170" s="1"/>
  <c r="E877" i="170" s="1"/>
  <c r="E878" i="170" s="1"/>
  <c r="E879" i="170" s="1"/>
  <c r="E880" i="170" s="1"/>
  <c r="E881" i="170" s="1"/>
  <c r="E882" i="170" s="1"/>
  <c r="E883" i="170" s="1"/>
  <c r="E884" i="170" s="1"/>
  <c r="E885" i="170" s="1"/>
  <c r="E886" i="170" s="1"/>
  <c r="E887" i="170" s="1"/>
  <c r="E888" i="170" s="1"/>
  <c r="E889" i="170" s="1"/>
  <c r="E890" i="170" s="1"/>
  <c r="E891" i="170" s="1"/>
  <c r="E892" i="170" s="1"/>
  <c r="E893" i="170" s="1"/>
  <c r="E894" i="170" s="1"/>
  <c r="E895" i="170" s="1"/>
  <c r="E896" i="170" s="1"/>
  <c r="E897" i="170" s="1"/>
  <c r="E898" i="170" s="1"/>
  <c r="E899" i="170" s="1"/>
  <c r="E900" i="170" s="1"/>
  <c r="E901" i="170" s="1"/>
  <c r="E902" i="170" s="1"/>
  <c r="E903" i="170" s="1"/>
  <c r="E904" i="170" s="1"/>
  <c r="E905" i="170" s="1"/>
  <c r="E906" i="170" s="1"/>
  <c r="E907" i="170" s="1"/>
  <c r="E908" i="170" s="1"/>
  <c r="E909" i="170" s="1"/>
  <c r="E910" i="170" s="1"/>
  <c r="E911" i="170" s="1"/>
  <c r="E912" i="170" s="1"/>
  <c r="E913" i="170" s="1"/>
  <c r="E914" i="170" s="1"/>
  <c r="E915" i="170" s="1"/>
  <c r="E916" i="170" s="1"/>
  <c r="E917" i="170" s="1"/>
  <c r="E918" i="170" s="1"/>
  <c r="E919" i="170" s="1"/>
  <c r="E920" i="170" s="1"/>
  <c r="E921" i="170" s="1"/>
  <c r="E922" i="170" s="1"/>
  <c r="E923" i="170" s="1"/>
  <c r="E924" i="170" s="1"/>
  <c r="E925" i="170" s="1"/>
  <c r="E926" i="170" s="1"/>
  <c r="E927" i="170" s="1"/>
  <c r="E928" i="170" s="1"/>
  <c r="E929" i="170" s="1"/>
  <c r="E930" i="170" s="1"/>
  <c r="E931" i="170" s="1"/>
  <c r="E932" i="170" s="1"/>
  <c r="E933" i="170" s="1"/>
  <c r="E934" i="170" s="1"/>
  <c r="E935" i="170" s="1"/>
  <c r="E936" i="170" s="1"/>
  <c r="E937" i="170" s="1"/>
  <c r="E938" i="170" s="1"/>
  <c r="E939" i="170" s="1"/>
  <c r="E940" i="170" s="1"/>
  <c r="E941" i="170" s="1"/>
  <c r="E942" i="170" s="1"/>
  <c r="E943" i="170" s="1"/>
  <c r="E944" i="170" s="1"/>
  <c r="E945" i="170" s="1"/>
  <c r="E946" i="170" s="1"/>
  <c r="E947" i="170" s="1"/>
  <c r="E948" i="170" s="1"/>
  <c r="E949" i="170" s="1"/>
  <c r="E950" i="170" s="1"/>
  <c r="E951" i="170" s="1"/>
  <c r="E952" i="170" s="1"/>
  <c r="E953" i="170" s="1"/>
  <c r="E954" i="170" s="1"/>
  <c r="E955" i="170" s="1"/>
  <c r="E956" i="170" s="1"/>
  <c r="E957" i="170" s="1"/>
  <c r="E958" i="170" s="1"/>
  <c r="E959" i="170" s="1"/>
  <c r="E960" i="170" s="1"/>
  <c r="E961" i="170" s="1"/>
  <c r="E962" i="170" s="1"/>
  <c r="E963" i="170" s="1"/>
  <c r="E964" i="170" s="1"/>
  <c r="E965" i="170" s="1"/>
  <c r="E966" i="170" s="1"/>
  <c r="E967" i="170" s="1"/>
  <c r="E968" i="170" s="1"/>
  <c r="E969" i="170" s="1"/>
  <c r="E970" i="170" s="1"/>
  <c r="E971" i="170" s="1"/>
  <c r="E972" i="170" s="1"/>
  <c r="E973" i="170" s="1"/>
  <c r="E974" i="170" s="1"/>
  <c r="E975" i="170" s="1"/>
  <c r="E976" i="170" s="1"/>
  <c r="E977" i="170" s="1"/>
  <c r="E978" i="170" s="1"/>
  <c r="E979" i="170" s="1"/>
  <c r="E980" i="170" s="1"/>
  <c r="E981" i="170" s="1"/>
  <c r="E982" i="170" s="1"/>
  <c r="E983" i="170" s="1"/>
  <c r="E984" i="170" s="1"/>
  <c r="E985" i="170" s="1"/>
  <c r="E986" i="170" s="1"/>
  <c r="E987" i="170" s="1"/>
  <c r="E988" i="170" s="1"/>
  <c r="E989" i="170" s="1"/>
  <c r="E990" i="170" s="1"/>
  <c r="E991" i="170" s="1"/>
  <c r="E992" i="170" s="1"/>
  <c r="E993" i="170" s="1"/>
  <c r="E994" i="170" s="1"/>
  <c r="E995" i="170" s="1"/>
  <c r="E996" i="170" s="1"/>
  <c r="E997" i="170" s="1"/>
  <c r="E998" i="170" s="1"/>
  <c r="E999" i="170" s="1"/>
  <c r="E1000" i="170" s="1"/>
  <c r="E1001" i="170" s="1"/>
  <c r="E1002" i="170" s="1"/>
  <c r="E1003" i="170" s="1"/>
  <c r="E1004" i="170" s="1"/>
  <c r="E1005" i="170" s="1"/>
  <c r="E1006" i="170" s="1"/>
  <c r="E1007" i="170" s="1"/>
  <c r="E1008" i="170" s="1"/>
  <c r="E1009" i="170" s="1"/>
  <c r="E1010" i="170" s="1"/>
  <c r="E1011" i="170" s="1"/>
  <c r="E1012" i="170" s="1"/>
  <c r="E1013" i="170" s="1"/>
  <c r="E1014" i="170" s="1"/>
  <c r="E1015" i="170" s="1"/>
  <c r="E1016" i="170" s="1"/>
  <c r="E1017" i="170" s="1"/>
  <c r="E1018" i="170" s="1"/>
  <c r="E1019" i="170" s="1"/>
  <c r="E1020" i="170" s="1"/>
  <c r="E1021" i="170" s="1"/>
  <c r="E1022" i="170" s="1"/>
  <c r="E1023" i="170" s="1"/>
  <c r="E1024" i="170" s="1"/>
  <c r="E1025" i="170" s="1"/>
  <c r="E1026" i="170" s="1"/>
  <c r="E1027" i="170" s="1"/>
  <c r="E1028" i="170" s="1"/>
  <c r="E1029" i="170" s="1"/>
  <c r="E1030" i="170" s="1"/>
  <c r="E1031" i="170" s="1"/>
  <c r="E1032" i="170" s="1"/>
  <c r="E1033" i="170" s="1"/>
  <c r="E1034" i="170" s="1"/>
  <c r="E1035" i="170" s="1"/>
  <c r="E1036" i="170" s="1"/>
  <c r="E1037" i="170" s="1"/>
  <c r="E1038" i="170" s="1"/>
  <c r="E1039" i="170" s="1"/>
  <c r="E1040" i="170" s="1"/>
  <c r="E1041" i="170" s="1"/>
  <c r="E1042" i="170" s="1"/>
  <c r="E1043" i="170" s="1"/>
  <c r="E1044" i="170" s="1"/>
  <c r="E1045" i="170" s="1"/>
  <c r="E1046" i="170" s="1"/>
  <c r="E1047" i="170" s="1"/>
  <c r="E1048" i="170" s="1"/>
  <c r="E1049" i="170" s="1"/>
  <c r="E1050" i="170" s="1"/>
  <c r="E1051" i="170" s="1"/>
  <c r="E1052" i="170" s="1"/>
  <c r="E1053" i="170" s="1"/>
  <c r="E1054" i="170" s="1"/>
  <c r="E1055" i="170" s="1"/>
  <c r="E1056" i="170" s="1"/>
  <c r="E1057" i="170" s="1"/>
  <c r="E5" i="169" l="1"/>
  <c r="E6" i="169" s="1"/>
  <c r="E7" i="169" s="1"/>
  <c r="E8" i="169" s="1"/>
  <c r="E9" i="169" s="1"/>
  <c r="E10" i="169" s="1"/>
  <c r="E11" i="169" s="1"/>
  <c r="E12" i="169" s="1"/>
  <c r="E13" i="169" s="1"/>
  <c r="E14" i="169" s="1"/>
  <c r="E15" i="169" s="1"/>
  <c r="E16" i="169" s="1"/>
  <c r="E17" i="169" s="1"/>
  <c r="E18" i="169" s="1"/>
  <c r="E19" i="169" s="1"/>
  <c r="E20" i="169" s="1"/>
  <c r="E21" i="169" s="1"/>
  <c r="E22" i="169" s="1"/>
  <c r="E23" i="169" s="1"/>
  <c r="E24" i="169" s="1"/>
  <c r="E25" i="169" s="1"/>
  <c r="E26" i="169" s="1"/>
  <c r="E27" i="169" s="1"/>
  <c r="E28" i="169" s="1"/>
  <c r="E29" i="169" s="1"/>
  <c r="E30" i="169" s="1"/>
  <c r="E31" i="169" s="1"/>
  <c r="E32" i="169" s="1"/>
  <c r="E33" i="169" s="1"/>
  <c r="E34" i="169" s="1"/>
  <c r="E35" i="169" s="1"/>
  <c r="E36" i="169" s="1"/>
  <c r="E37" i="169" s="1"/>
  <c r="E38" i="169" s="1"/>
  <c r="E39" i="169" s="1"/>
  <c r="E40" i="169" s="1"/>
  <c r="E41" i="169" s="1"/>
  <c r="E42" i="169" s="1"/>
  <c r="E43" i="169" s="1"/>
  <c r="E44" i="169" s="1"/>
  <c r="E45" i="169" s="1"/>
  <c r="E46" i="169" s="1"/>
  <c r="E47" i="169" s="1"/>
  <c r="E48" i="169" s="1"/>
  <c r="E49" i="169" s="1"/>
  <c r="E50" i="169" s="1"/>
  <c r="E51" i="169" s="1"/>
  <c r="E52" i="169" s="1"/>
  <c r="E53" i="169" s="1"/>
  <c r="E54" i="169" s="1"/>
  <c r="E55" i="169" s="1"/>
  <c r="E56" i="169" s="1"/>
  <c r="E57" i="169" s="1"/>
  <c r="E58" i="169" s="1"/>
  <c r="E59" i="169" s="1"/>
  <c r="E60" i="169" s="1"/>
  <c r="E61" i="169" s="1"/>
  <c r="E62" i="169" s="1"/>
  <c r="E63" i="169" s="1"/>
  <c r="H64" i="123" l="1"/>
  <c r="E5" i="168" l="1"/>
  <c r="E6" i="168" s="1"/>
  <c r="E7" i="168" s="1"/>
  <c r="E8" i="168" s="1"/>
  <c r="E9" i="168" s="1"/>
  <c r="E10" i="168" s="1"/>
  <c r="E11" i="168" s="1"/>
  <c r="E12" i="168" s="1"/>
  <c r="E13" i="168" s="1"/>
  <c r="E14" i="168" s="1"/>
  <c r="E15" i="168" s="1"/>
  <c r="E16" i="168" s="1"/>
  <c r="E17" i="168" s="1"/>
  <c r="E18" i="168" s="1"/>
  <c r="E19" i="168" s="1"/>
  <c r="E20" i="168" s="1"/>
  <c r="E21" i="168" s="1"/>
  <c r="E22" i="168" s="1"/>
  <c r="E23" i="168" s="1"/>
  <c r="E24" i="168" s="1"/>
  <c r="E25" i="168" s="1"/>
  <c r="E26" i="168" s="1"/>
  <c r="E27" i="168" s="1"/>
  <c r="E28" i="168" s="1"/>
  <c r="E29" i="168" s="1"/>
  <c r="E30" i="168" s="1"/>
  <c r="E31" i="168" s="1"/>
  <c r="E32" i="168" s="1"/>
  <c r="E33" i="168" s="1"/>
  <c r="E34" i="168" s="1"/>
  <c r="E35" i="168" s="1"/>
  <c r="E36" i="168" s="1"/>
  <c r="E37" i="168" s="1"/>
  <c r="E38" i="168" s="1"/>
  <c r="E39" i="168" s="1"/>
  <c r="E40" i="168" s="1"/>
  <c r="E41" i="168" s="1"/>
  <c r="E42" i="168" s="1"/>
  <c r="E43" i="168" s="1"/>
  <c r="E44" i="168" s="1"/>
  <c r="E45" i="168" s="1"/>
  <c r="E46" i="168" s="1"/>
  <c r="E47" i="168" s="1"/>
  <c r="E48" i="168" s="1"/>
  <c r="E49" i="168" s="1"/>
  <c r="E50" i="168" s="1"/>
  <c r="E51" i="168" s="1"/>
  <c r="E52" i="168" s="1"/>
  <c r="E53" i="168" s="1"/>
  <c r="E54" i="168" s="1"/>
  <c r="E55" i="168" s="1"/>
  <c r="E56" i="168" s="1"/>
  <c r="E57" i="168" s="1"/>
  <c r="E58" i="168" s="1"/>
  <c r="E59" i="168" s="1"/>
  <c r="E60" i="168" s="1"/>
  <c r="E61" i="168" s="1"/>
  <c r="E62" i="168" s="1"/>
  <c r="E63" i="168" s="1"/>
  <c r="E64" i="168" s="1"/>
  <c r="E65" i="168" s="1"/>
  <c r="E66" i="168" s="1"/>
  <c r="E67" i="168" s="1"/>
  <c r="E68" i="168" s="1"/>
  <c r="E69" i="168" s="1"/>
  <c r="E70" i="168" s="1"/>
  <c r="E71" i="168" s="1"/>
  <c r="E72" i="168" s="1"/>
  <c r="E73" i="168" s="1"/>
  <c r="E74" i="168" s="1"/>
  <c r="E75" i="168" s="1"/>
  <c r="E76" i="168" s="1"/>
  <c r="E77" i="168" s="1"/>
  <c r="E78" i="168" s="1"/>
  <c r="E79" i="168" s="1"/>
  <c r="E80" i="168" s="1"/>
  <c r="E81" i="168" s="1"/>
  <c r="E82" i="168" s="1"/>
  <c r="E83" i="168" s="1"/>
  <c r="E84" i="168" s="1"/>
  <c r="E85" i="168" s="1"/>
  <c r="E86" i="168" s="1"/>
  <c r="E87" i="168" s="1"/>
  <c r="E88" i="168" s="1"/>
  <c r="E89" i="168" s="1"/>
  <c r="E90" i="168" s="1"/>
  <c r="E91" i="168" s="1"/>
  <c r="E92" i="168" s="1"/>
  <c r="E93" i="168" s="1"/>
  <c r="E94" i="168" s="1"/>
  <c r="E95" i="168" s="1"/>
  <c r="E96" i="168" s="1"/>
  <c r="E97" i="168" s="1"/>
  <c r="E98" i="168" s="1"/>
  <c r="E99" i="168" s="1"/>
  <c r="E100" i="168" s="1"/>
  <c r="E5" i="167"/>
  <c r="E6" i="167" s="1"/>
  <c r="E7" i="167" s="1"/>
  <c r="E8" i="167" s="1"/>
  <c r="E9" i="167" s="1"/>
  <c r="E10" i="167" s="1"/>
  <c r="E11" i="167" s="1"/>
  <c r="E12" i="167" s="1"/>
  <c r="E13" i="167" s="1"/>
  <c r="E14" i="167" s="1"/>
  <c r="E15" i="167" s="1"/>
  <c r="E16" i="167" s="1"/>
  <c r="E17" i="167" s="1"/>
  <c r="E18" i="167" s="1"/>
  <c r="E19" i="167" s="1"/>
  <c r="E20" i="167" s="1"/>
  <c r="E21" i="167" s="1"/>
  <c r="E22" i="167" s="1"/>
  <c r="E23" i="167" s="1"/>
  <c r="E24" i="167" s="1"/>
  <c r="E25" i="167" s="1"/>
  <c r="E26" i="167" s="1"/>
  <c r="E27" i="167" s="1"/>
  <c r="E28" i="167" s="1"/>
  <c r="E29" i="167" s="1"/>
  <c r="E30" i="167" s="1"/>
  <c r="E31" i="167" s="1"/>
  <c r="E32" i="167" s="1"/>
  <c r="E33" i="167" s="1"/>
  <c r="E34" i="167" s="1"/>
  <c r="E35" i="167" s="1"/>
  <c r="E36" i="167" s="1"/>
  <c r="E37" i="167" s="1"/>
  <c r="E38" i="167" s="1"/>
  <c r="E39" i="167" s="1"/>
  <c r="E40" i="167" s="1"/>
  <c r="E41" i="167" s="1"/>
  <c r="E42" i="167" s="1"/>
  <c r="E43" i="167" s="1"/>
  <c r="E44" i="167" s="1"/>
  <c r="E45" i="167" s="1"/>
  <c r="E46" i="167" s="1"/>
  <c r="E47" i="167" s="1"/>
  <c r="E48" i="167" s="1"/>
  <c r="E49" i="167" s="1"/>
  <c r="E50" i="167" s="1"/>
  <c r="E51" i="167" s="1"/>
  <c r="E52" i="167" s="1"/>
  <c r="E53" i="167" s="1"/>
  <c r="E54" i="167" s="1"/>
  <c r="E55" i="167" s="1"/>
  <c r="E56" i="167" s="1"/>
  <c r="E57" i="167" s="1"/>
  <c r="E58" i="167" s="1"/>
  <c r="E59" i="167" s="1"/>
  <c r="E60" i="167" s="1"/>
  <c r="E61" i="167" s="1"/>
  <c r="E62" i="167" s="1"/>
  <c r="E63" i="167" s="1"/>
  <c r="E64" i="167" s="1"/>
  <c r="E65" i="167" s="1"/>
  <c r="E66" i="167" s="1"/>
  <c r="E67" i="167" s="1"/>
  <c r="E68" i="167" s="1"/>
  <c r="E69" i="167" s="1"/>
  <c r="E70" i="167" s="1"/>
  <c r="E71" i="167" s="1"/>
  <c r="E72" i="167" s="1"/>
  <c r="E73" i="167" s="1"/>
  <c r="E74" i="167" s="1"/>
  <c r="E75" i="167" s="1"/>
  <c r="E76" i="167" s="1"/>
  <c r="E77" i="167" s="1"/>
  <c r="E78" i="167" s="1"/>
  <c r="E79" i="167" s="1"/>
  <c r="E80" i="167" s="1"/>
  <c r="E81" i="167" s="1"/>
  <c r="E82" i="167" s="1"/>
  <c r="E83" i="167" s="1"/>
  <c r="E84" i="167" s="1"/>
  <c r="E85" i="167" s="1"/>
  <c r="E86" i="167" s="1"/>
  <c r="E87" i="167" s="1"/>
  <c r="E88" i="167" s="1"/>
  <c r="E89" i="167" s="1"/>
  <c r="E90" i="167" s="1"/>
  <c r="E91" i="167" s="1"/>
  <c r="E92" i="167" s="1"/>
  <c r="E93" i="167" s="1"/>
  <c r="E94" i="167" s="1"/>
  <c r="E95" i="167" s="1"/>
  <c r="E96" i="167" s="1"/>
  <c r="E97" i="167" s="1"/>
  <c r="E98" i="167" s="1"/>
  <c r="E99" i="167" s="1"/>
  <c r="E100" i="167" s="1"/>
  <c r="E5" i="166" l="1"/>
  <c r="G86" i="141" l="1"/>
  <c r="E5" i="165"/>
  <c r="E6" i="165" s="1"/>
  <c r="E7" i="165" s="1"/>
  <c r="E8" i="165" s="1"/>
  <c r="E9" i="165" s="1"/>
  <c r="E10" i="165" s="1"/>
  <c r="E11" i="165" s="1"/>
  <c r="E12" i="165" s="1"/>
  <c r="E13" i="165" s="1"/>
  <c r="E14" i="165" s="1"/>
  <c r="E15" i="165" s="1"/>
  <c r="E16" i="165" s="1"/>
  <c r="E17" i="165" s="1"/>
  <c r="E18" i="165" s="1"/>
  <c r="E19" i="165" s="1"/>
  <c r="E20" i="165" s="1"/>
  <c r="E21" i="165" s="1"/>
  <c r="E22" i="165" s="1"/>
  <c r="E23" i="165" s="1"/>
  <c r="E24" i="165" s="1"/>
  <c r="E25" i="165" s="1"/>
  <c r="E26" i="165" s="1"/>
  <c r="E27" i="165" s="1"/>
  <c r="E28" i="165" s="1"/>
  <c r="E29" i="165" s="1"/>
  <c r="E30" i="165" s="1"/>
  <c r="E31" i="165" s="1"/>
  <c r="E32" i="165" s="1"/>
  <c r="E33" i="165" s="1"/>
  <c r="E34" i="165" s="1"/>
  <c r="E35" i="165" s="1"/>
  <c r="E36" i="165" s="1"/>
  <c r="E37" i="165" s="1"/>
  <c r="E38" i="165" s="1"/>
  <c r="E39" i="165" s="1"/>
  <c r="E40" i="165" s="1"/>
  <c r="E41" i="165" s="1"/>
  <c r="E42" i="165" s="1"/>
  <c r="E43" i="165" s="1"/>
  <c r="E44" i="165" s="1"/>
  <c r="E45" i="165" s="1"/>
  <c r="E46" i="165" s="1"/>
  <c r="E47" i="165" s="1"/>
  <c r="E48" i="165" s="1"/>
  <c r="E49" i="165" s="1"/>
  <c r="E50" i="165" s="1"/>
  <c r="E51" i="165" s="1"/>
  <c r="E52" i="165" s="1"/>
  <c r="E53" i="165" s="1"/>
  <c r="E54" i="165" s="1"/>
  <c r="E55" i="165" s="1"/>
  <c r="E56" i="165" s="1"/>
  <c r="E57" i="165" s="1"/>
  <c r="E58" i="165" s="1"/>
  <c r="E59" i="165" s="1"/>
  <c r="E60" i="165" s="1"/>
  <c r="E61" i="165" s="1"/>
  <c r="E62" i="165" s="1"/>
  <c r="E63" i="165" s="1"/>
  <c r="E5" i="164" l="1"/>
  <c r="E6" i="164" s="1"/>
  <c r="E7" i="164" s="1"/>
  <c r="E8" i="164" s="1"/>
  <c r="E9" i="164" s="1"/>
  <c r="E10" i="164" s="1"/>
  <c r="E11" i="164" s="1"/>
  <c r="E12" i="164" s="1"/>
  <c r="E13" i="164" s="1"/>
  <c r="E14" i="164" s="1"/>
  <c r="E15" i="164" s="1"/>
  <c r="E16" i="164" s="1"/>
  <c r="E17" i="164" s="1"/>
  <c r="E18" i="164" s="1"/>
  <c r="E19" i="164" s="1"/>
  <c r="E20" i="164" s="1"/>
  <c r="E21" i="164" s="1"/>
  <c r="E22" i="164" s="1"/>
  <c r="E23" i="164" s="1"/>
  <c r="E24" i="164" s="1"/>
  <c r="E25" i="164" s="1"/>
  <c r="E26" i="164" s="1"/>
  <c r="E27" i="164" s="1"/>
  <c r="E28" i="164" s="1"/>
  <c r="E29" i="164" s="1"/>
  <c r="E30" i="164" s="1"/>
  <c r="E31" i="164" s="1"/>
  <c r="E32" i="164" s="1"/>
  <c r="E33" i="164" s="1"/>
  <c r="E34" i="164" s="1"/>
  <c r="E35" i="164" s="1"/>
  <c r="E36" i="164" s="1"/>
  <c r="E37" i="164" s="1"/>
  <c r="E38" i="164" s="1"/>
  <c r="E39" i="164" s="1"/>
  <c r="E40" i="164" s="1"/>
  <c r="E41" i="164" s="1"/>
  <c r="E42" i="164" s="1"/>
  <c r="E43" i="164" s="1"/>
  <c r="E44" i="164" s="1"/>
  <c r="E45" i="164" s="1"/>
  <c r="E46" i="164" s="1"/>
  <c r="E47" i="164" s="1"/>
  <c r="E48" i="164" s="1"/>
  <c r="E49" i="164" s="1"/>
  <c r="E50" i="164" s="1"/>
  <c r="E51" i="164" s="1"/>
  <c r="E52" i="164" s="1"/>
  <c r="E53" i="164" s="1"/>
  <c r="E54" i="164" s="1"/>
  <c r="E55" i="164" s="1"/>
  <c r="E56" i="164" s="1"/>
  <c r="E57" i="164" s="1"/>
  <c r="E58" i="164" s="1"/>
  <c r="E59" i="164" s="1"/>
  <c r="E60" i="164" s="1"/>
  <c r="E61" i="164" s="1"/>
  <c r="E62" i="164" s="1"/>
  <c r="E63" i="164" s="1"/>
  <c r="E64" i="164" s="1"/>
  <c r="E65" i="164" s="1"/>
  <c r="E66" i="164" s="1"/>
  <c r="E67" i="164" s="1"/>
  <c r="E68" i="164" s="1"/>
  <c r="E69" i="164" s="1"/>
  <c r="E70" i="164" s="1"/>
  <c r="E71" i="164" s="1"/>
  <c r="E72" i="164" s="1"/>
  <c r="E73" i="164" s="1"/>
  <c r="E74" i="164" s="1"/>
  <c r="E75" i="164" s="1"/>
  <c r="E76" i="164" s="1"/>
  <c r="E77" i="164" s="1"/>
  <c r="E78" i="164" s="1"/>
  <c r="E79" i="164" s="1"/>
  <c r="E80" i="164" s="1"/>
  <c r="E81" i="164" s="1"/>
  <c r="E82" i="164" s="1"/>
  <c r="E83" i="164" s="1"/>
  <c r="E84" i="164" s="1"/>
  <c r="E85" i="164" s="1"/>
  <c r="E86" i="164" s="1"/>
  <c r="E87" i="164" s="1"/>
  <c r="E88" i="164" s="1"/>
  <c r="E89" i="164" s="1"/>
  <c r="E90" i="164" s="1"/>
  <c r="E91" i="164" s="1"/>
  <c r="E92" i="164" s="1"/>
  <c r="E93" i="164" s="1"/>
  <c r="E94" i="164" s="1"/>
  <c r="E95" i="164" s="1"/>
  <c r="E96" i="164" s="1"/>
  <c r="E97" i="164" s="1"/>
  <c r="E98" i="164" s="1"/>
  <c r="E99" i="164" s="1"/>
  <c r="E100" i="164" s="1"/>
  <c r="E5" i="163"/>
  <c r="E6" i="163" s="1"/>
  <c r="E7" i="163" s="1"/>
  <c r="E8" i="163" s="1"/>
  <c r="E9" i="163" s="1"/>
  <c r="E10" i="163" s="1"/>
  <c r="E11" i="163" s="1"/>
  <c r="E12" i="163" s="1"/>
  <c r="E13" i="163" s="1"/>
  <c r="E14" i="163" s="1"/>
  <c r="E15" i="163" s="1"/>
  <c r="E16" i="163" s="1"/>
  <c r="E17" i="163" s="1"/>
  <c r="E18" i="163" s="1"/>
  <c r="E19" i="163" s="1"/>
  <c r="E20" i="163" s="1"/>
  <c r="E21" i="163" s="1"/>
  <c r="E22" i="163" s="1"/>
  <c r="E23" i="163" s="1"/>
  <c r="E24" i="163" s="1"/>
  <c r="E25" i="163" s="1"/>
  <c r="E26" i="163" s="1"/>
  <c r="E27" i="163" s="1"/>
  <c r="E28" i="163" s="1"/>
  <c r="E29" i="163" s="1"/>
  <c r="E30" i="163" s="1"/>
  <c r="E31" i="163" s="1"/>
  <c r="E32" i="163" s="1"/>
  <c r="E33" i="163" s="1"/>
  <c r="E34" i="163" s="1"/>
  <c r="E35" i="163" s="1"/>
  <c r="E36" i="163" s="1"/>
  <c r="E37" i="163" s="1"/>
  <c r="E38" i="163" s="1"/>
  <c r="E39" i="163" s="1"/>
  <c r="E40" i="163" s="1"/>
  <c r="E41" i="163" s="1"/>
  <c r="E42" i="163" s="1"/>
  <c r="E43" i="163" s="1"/>
  <c r="E44" i="163" s="1"/>
  <c r="E45" i="163" s="1"/>
  <c r="E46" i="163" s="1"/>
  <c r="E47" i="163" s="1"/>
  <c r="E48" i="163" s="1"/>
  <c r="E49" i="163" s="1"/>
  <c r="E50" i="163" s="1"/>
  <c r="E51" i="163" s="1"/>
  <c r="E52" i="163" s="1"/>
  <c r="E53" i="163" s="1"/>
  <c r="E54" i="163" s="1"/>
  <c r="E55" i="163" s="1"/>
  <c r="E56" i="163" s="1"/>
  <c r="E57" i="163" s="1"/>
  <c r="E58" i="163" s="1"/>
  <c r="E59" i="163" s="1"/>
  <c r="E60" i="163" s="1"/>
  <c r="E61" i="163" s="1"/>
  <c r="E62" i="163" s="1"/>
  <c r="E63" i="163" s="1"/>
  <c r="E64" i="163" s="1"/>
  <c r="E65" i="163" s="1"/>
  <c r="E66" i="163" s="1"/>
  <c r="E67" i="163" s="1"/>
  <c r="E68" i="163" s="1"/>
  <c r="E69" i="163" s="1"/>
  <c r="E70" i="163" s="1"/>
  <c r="E71" i="163" s="1"/>
  <c r="E72" i="163" s="1"/>
  <c r="E73" i="163" s="1"/>
  <c r="E74" i="163" s="1"/>
  <c r="E75" i="163" s="1"/>
  <c r="E76" i="163" s="1"/>
  <c r="E77" i="163" s="1"/>
  <c r="E78" i="163" s="1"/>
  <c r="E79" i="163" s="1"/>
  <c r="E80" i="163" s="1"/>
  <c r="E81" i="163" s="1"/>
  <c r="E82" i="163" s="1"/>
  <c r="E83" i="163" s="1"/>
  <c r="E84" i="163" s="1"/>
  <c r="E85" i="163" s="1"/>
  <c r="E86" i="163" s="1"/>
  <c r="E87" i="163" s="1"/>
  <c r="E88" i="163" s="1"/>
  <c r="E89" i="163" s="1"/>
  <c r="E90" i="163" s="1"/>
  <c r="E91" i="163" s="1"/>
  <c r="E92" i="163" s="1"/>
  <c r="E93" i="163" s="1"/>
  <c r="E94" i="163" s="1"/>
  <c r="E95" i="163" s="1"/>
  <c r="E96" i="163" s="1"/>
  <c r="E97" i="163" s="1"/>
  <c r="E98" i="163" s="1"/>
  <c r="E99" i="163" s="1"/>
  <c r="E100" i="163" s="1"/>
  <c r="D8" i="162"/>
  <c r="E5" i="162"/>
  <c r="E6" i="162" s="1"/>
  <c r="E7" i="162" s="1"/>
  <c r="E8" i="162" l="1"/>
  <c r="E9" i="162" s="1"/>
  <c r="E10" i="162" s="1"/>
  <c r="E11" i="162" s="1"/>
  <c r="E12" i="162" s="1"/>
  <c r="E13" i="162" s="1"/>
  <c r="E14" i="162" s="1"/>
  <c r="E15" i="162" s="1"/>
  <c r="E16" i="162" s="1"/>
  <c r="E17" i="162" s="1"/>
  <c r="E18" i="162" s="1"/>
  <c r="E19" i="162" s="1"/>
  <c r="E20" i="162" s="1"/>
  <c r="E21" i="162" s="1"/>
  <c r="E22" i="162" s="1"/>
  <c r="E23" i="162" s="1"/>
  <c r="E24" i="162" s="1"/>
  <c r="E25" i="162" s="1"/>
  <c r="E26" i="162" s="1"/>
  <c r="E27" i="162" s="1"/>
  <c r="E28" i="162" s="1"/>
  <c r="E29" i="162" s="1"/>
  <c r="E30" i="162" s="1"/>
  <c r="E31" i="162" s="1"/>
  <c r="E32" i="162" s="1"/>
  <c r="E33" i="162" s="1"/>
  <c r="E34" i="162" s="1"/>
  <c r="E35" i="162" s="1"/>
  <c r="E36" i="162" s="1"/>
  <c r="E37" i="162" s="1"/>
  <c r="E38" i="162" s="1"/>
  <c r="E39" i="162" s="1"/>
  <c r="E40" i="162" s="1"/>
  <c r="E41" i="162" s="1"/>
  <c r="E42" i="162" s="1"/>
  <c r="E43" i="162" s="1"/>
  <c r="E44" i="162" s="1"/>
  <c r="E45" i="162" s="1"/>
  <c r="E46" i="162" s="1"/>
  <c r="E47" i="162" s="1"/>
  <c r="E48" i="162" s="1"/>
  <c r="E49" i="162" s="1"/>
  <c r="E50" i="162" s="1"/>
  <c r="E51" i="162" s="1"/>
  <c r="E52" i="162" s="1"/>
  <c r="E53" i="162" s="1"/>
  <c r="E54" i="162" s="1"/>
  <c r="E55" i="162" s="1"/>
  <c r="E56" i="162" s="1"/>
  <c r="E57" i="162" s="1"/>
  <c r="E58" i="162" s="1"/>
  <c r="E59" i="162" s="1"/>
  <c r="E60" i="162" s="1"/>
  <c r="E61" i="162" s="1"/>
  <c r="E62" i="162" s="1"/>
  <c r="E63" i="162" s="1"/>
  <c r="E64" i="162" s="1"/>
  <c r="E65" i="162" s="1"/>
  <c r="E66" i="162" s="1"/>
  <c r="E67" i="162" s="1"/>
  <c r="E68" i="162" s="1"/>
  <c r="E69" i="162" s="1"/>
  <c r="E70" i="162" s="1"/>
  <c r="E71" i="162" s="1"/>
  <c r="E72" i="162" s="1"/>
  <c r="E73" i="162" s="1"/>
  <c r="E74" i="162" s="1"/>
  <c r="E75" i="162" s="1"/>
  <c r="E76" i="162" s="1"/>
  <c r="E77" i="162" s="1"/>
  <c r="E78" i="162" s="1"/>
  <c r="E79" i="162" s="1"/>
  <c r="E80" i="162" s="1"/>
  <c r="E81" i="162" s="1"/>
  <c r="E82" i="162" s="1"/>
  <c r="E83" i="162" s="1"/>
  <c r="E84" i="162" s="1"/>
  <c r="E85" i="162" s="1"/>
  <c r="E86" i="162" s="1"/>
  <c r="E87" i="162" s="1"/>
  <c r="E88" i="162" s="1"/>
  <c r="E89" i="162" s="1"/>
  <c r="E90" i="162" s="1"/>
  <c r="E91" i="162" s="1"/>
  <c r="E92" i="162" s="1"/>
  <c r="E93" i="162" s="1"/>
  <c r="E94" i="162" s="1"/>
  <c r="E95" i="162" s="1"/>
  <c r="E96" i="162" s="1"/>
  <c r="E97" i="162" s="1"/>
  <c r="E98" i="162" s="1"/>
  <c r="E99" i="162" s="1"/>
  <c r="E100" i="162" s="1"/>
  <c r="D22" i="161" s="1"/>
  <c r="E5" i="160" l="1"/>
  <c r="E6" i="160" s="1"/>
  <c r="E7" i="160" s="1"/>
  <c r="E8" i="160" s="1"/>
  <c r="E9" i="160" s="1"/>
  <c r="E10" i="160" s="1"/>
  <c r="E11" i="160" s="1"/>
  <c r="E12" i="160" s="1"/>
  <c r="E13" i="160" s="1"/>
  <c r="E14" i="160" s="1"/>
  <c r="E15" i="160" s="1"/>
  <c r="E16" i="160" s="1"/>
  <c r="E17" i="160" s="1"/>
  <c r="E18" i="160" s="1"/>
  <c r="E19" i="160" s="1"/>
  <c r="E20" i="160" s="1"/>
  <c r="E21" i="160" s="1"/>
  <c r="E22" i="160" s="1"/>
  <c r="E23" i="160" s="1"/>
  <c r="E24" i="160" s="1"/>
  <c r="E25" i="160" s="1"/>
  <c r="E26" i="160" s="1"/>
  <c r="E27" i="160" s="1"/>
  <c r="E28" i="160" s="1"/>
  <c r="E29" i="160" s="1"/>
  <c r="E30" i="160" s="1"/>
  <c r="E31" i="160" s="1"/>
  <c r="E32" i="160" s="1"/>
  <c r="E33" i="160" s="1"/>
  <c r="E34" i="160" s="1"/>
  <c r="E35" i="160" s="1"/>
  <c r="E36" i="160" s="1"/>
  <c r="E37" i="160" s="1"/>
  <c r="E38" i="160" s="1"/>
  <c r="E39" i="160" s="1"/>
  <c r="E40" i="160" s="1"/>
  <c r="E41" i="160" s="1"/>
  <c r="E42" i="160" s="1"/>
  <c r="E43" i="160" s="1"/>
  <c r="E44" i="160" s="1"/>
  <c r="E45" i="160" s="1"/>
  <c r="E46" i="160" s="1"/>
  <c r="E47" i="160" s="1"/>
  <c r="E48" i="160" s="1"/>
  <c r="E49" i="160" s="1"/>
  <c r="E50" i="160" s="1"/>
  <c r="E51" i="160" s="1"/>
  <c r="E52" i="160" s="1"/>
  <c r="E53" i="160" s="1"/>
  <c r="E54" i="160" s="1"/>
  <c r="E55" i="160" s="1"/>
  <c r="E56" i="160" s="1"/>
  <c r="E57" i="160" s="1"/>
  <c r="E58" i="160" s="1"/>
  <c r="E59" i="160" s="1"/>
  <c r="E60" i="160" s="1"/>
  <c r="E61" i="160" s="1"/>
  <c r="E62" i="160" s="1"/>
  <c r="E63" i="160" s="1"/>
  <c r="E64" i="160" s="1"/>
  <c r="E65" i="160" s="1"/>
  <c r="E66" i="160" s="1"/>
  <c r="E67" i="160" s="1"/>
  <c r="E68" i="160" s="1"/>
  <c r="E69" i="160" s="1"/>
  <c r="E70" i="160" s="1"/>
  <c r="E71" i="160" s="1"/>
  <c r="E72" i="160" s="1"/>
  <c r="E73" i="160" s="1"/>
  <c r="E74" i="160" s="1"/>
  <c r="E75" i="160" s="1"/>
  <c r="E76" i="160" s="1"/>
  <c r="E77" i="160" s="1"/>
  <c r="E78" i="160" s="1"/>
  <c r="E79" i="160" s="1"/>
  <c r="E80" i="160" s="1"/>
  <c r="E81" i="160" s="1"/>
  <c r="E82" i="160" s="1"/>
  <c r="E83" i="160" s="1"/>
  <c r="E84" i="160" s="1"/>
  <c r="E85" i="160" s="1"/>
  <c r="E86" i="160" s="1"/>
  <c r="E87" i="160" s="1"/>
  <c r="E88" i="160" s="1"/>
  <c r="E89" i="160" s="1"/>
  <c r="E90" i="160" s="1"/>
  <c r="E91" i="160" s="1"/>
  <c r="E92" i="160" s="1"/>
  <c r="E93" i="160" s="1"/>
  <c r="E94" i="160" s="1"/>
  <c r="E95" i="160" s="1"/>
  <c r="E96" i="160" s="1"/>
  <c r="E97" i="160" s="1"/>
  <c r="E98" i="160" s="1"/>
  <c r="E99" i="160" s="1"/>
  <c r="E100" i="160" s="1"/>
  <c r="E5" i="159"/>
  <c r="E6" i="159" s="1"/>
  <c r="E7" i="159" s="1"/>
  <c r="E8" i="159" s="1"/>
  <c r="E9" i="159" s="1"/>
  <c r="E10" i="159" s="1"/>
  <c r="E11" i="159" s="1"/>
  <c r="E12" i="159" s="1"/>
  <c r="E13" i="159" s="1"/>
  <c r="E14" i="159" s="1"/>
  <c r="E15" i="159" s="1"/>
  <c r="E16" i="159" s="1"/>
  <c r="E17" i="159" s="1"/>
  <c r="E18" i="159" s="1"/>
  <c r="E19" i="159" s="1"/>
  <c r="E20" i="159" s="1"/>
  <c r="E21" i="159" s="1"/>
  <c r="E22" i="159" s="1"/>
  <c r="E23" i="159" s="1"/>
  <c r="E24" i="159" s="1"/>
  <c r="E25" i="159" s="1"/>
  <c r="E26" i="159" s="1"/>
  <c r="E27" i="159" s="1"/>
  <c r="E28" i="159" s="1"/>
  <c r="E29" i="159" s="1"/>
  <c r="E30" i="159" s="1"/>
  <c r="E31" i="159" s="1"/>
  <c r="E32" i="159" s="1"/>
  <c r="E33" i="159" s="1"/>
  <c r="E34" i="159" s="1"/>
  <c r="E35" i="159" s="1"/>
  <c r="E36" i="159" s="1"/>
  <c r="E37" i="159" s="1"/>
  <c r="E38" i="159" s="1"/>
  <c r="E39" i="159" s="1"/>
  <c r="E40" i="159" s="1"/>
  <c r="E41" i="159" s="1"/>
  <c r="E42" i="159" s="1"/>
  <c r="E43" i="159" s="1"/>
  <c r="E44" i="159" s="1"/>
  <c r="E45" i="159" s="1"/>
  <c r="E46" i="159" s="1"/>
  <c r="E47" i="159" s="1"/>
  <c r="E48" i="159" s="1"/>
  <c r="E49" i="159" s="1"/>
  <c r="E50" i="159" s="1"/>
  <c r="E51" i="159" s="1"/>
  <c r="E52" i="159" s="1"/>
  <c r="E53" i="159" s="1"/>
  <c r="E54" i="159" s="1"/>
  <c r="E55" i="159" s="1"/>
  <c r="E56" i="159" s="1"/>
  <c r="E57" i="159" s="1"/>
  <c r="E58" i="159" s="1"/>
  <c r="E59" i="159" s="1"/>
  <c r="E60" i="159" s="1"/>
  <c r="E61" i="159" s="1"/>
  <c r="E62" i="159" s="1"/>
  <c r="E63" i="159" s="1"/>
  <c r="E64" i="159" s="1"/>
  <c r="E65" i="159" s="1"/>
  <c r="E66" i="159" s="1"/>
  <c r="E67" i="159" s="1"/>
  <c r="E68" i="159" s="1"/>
  <c r="E69" i="159" s="1"/>
  <c r="E70" i="159" s="1"/>
  <c r="E71" i="159" s="1"/>
  <c r="E72" i="159" s="1"/>
  <c r="E73" i="159" s="1"/>
  <c r="E74" i="159" s="1"/>
  <c r="E75" i="159" s="1"/>
  <c r="E76" i="159" s="1"/>
  <c r="E77" i="159" s="1"/>
  <c r="E78" i="159" s="1"/>
  <c r="E79" i="159" s="1"/>
  <c r="E80" i="159" s="1"/>
  <c r="E81" i="159" s="1"/>
  <c r="E82" i="159" s="1"/>
  <c r="E83" i="159" s="1"/>
  <c r="E84" i="159" s="1"/>
  <c r="E85" i="159" s="1"/>
  <c r="E86" i="159" s="1"/>
  <c r="E87" i="159" s="1"/>
  <c r="E88" i="159" s="1"/>
  <c r="E89" i="159" s="1"/>
  <c r="E90" i="159" s="1"/>
  <c r="E91" i="159" s="1"/>
  <c r="E92" i="159" s="1"/>
  <c r="E93" i="159" s="1"/>
  <c r="E94" i="159" s="1"/>
  <c r="E95" i="159" s="1"/>
  <c r="E96" i="159" s="1"/>
  <c r="E97" i="159" s="1"/>
  <c r="E98" i="159" s="1"/>
  <c r="E99" i="159" s="1"/>
  <c r="E100" i="159" s="1"/>
  <c r="E101" i="160" l="1"/>
  <c r="E102" i="160" s="1"/>
  <c r="E103" i="160" s="1"/>
  <c r="E104" i="160" s="1"/>
  <c r="E105" i="160" s="1"/>
  <c r="E106" i="160" s="1"/>
  <c r="E107" i="160" s="1"/>
  <c r="E108" i="160" s="1"/>
  <c r="E109" i="160" s="1"/>
  <c r="E110" i="160" s="1"/>
  <c r="E111" i="160" s="1"/>
  <c r="E112" i="160" s="1"/>
  <c r="E113" i="160" s="1"/>
  <c r="E114" i="160" s="1"/>
  <c r="E115" i="160" s="1"/>
  <c r="E116" i="160" s="1"/>
  <c r="E117" i="160" s="1"/>
  <c r="E118" i="160" s="1"/>
  <c r="E119" i="160" s="1"/>
  <c r="E120" i="160" s="1"/>
  <c r="E121" i="160" s="1"/>
  <c r="E122" i="160" s="1"/>
  <c r="E123" i="160" s="1"/>
  <c r="E124" i="160" s="1"/>
  <c r="E125" i="160" s="1"/>
  <c r="E126" i="160" s="1"/>
  <c r="E127" i="160" s="1"/>
  <c r="E128" i="160" s="1"/>
  <c r="E129" i="160" s="1"/>
  <c r="E130" i="160" s="1"/>
  <c r="E131" i="160" s="1"/>
  <c r="E132" i="160" s="1"/>
  <c r="E133" i="160" s="1"/>
  <c r="E134" i="160" s="1"/>
  <c r="E135" i="160" s="1"/>
  <c r="E136" i="160" s="1"/>
  <c r="E137" i="160" s="1"/>
  <c r="E138" i="160" s="1"/>
  <c r="E139" i="160" s="1"/>
  <c r="E140" i="160" s="1"/>
  <c r="E141" i="160" s="1"/>
  <c r="E142" i="160" s="1"/>
  <c r="E143" i="160" s="1"/>
  <c r="E144" i="160" s="1"/>
  <c r="E145" i="160" s="1"/>
  <c r="E146" i="160" s="1"/>
  <c r="E147" i="160" s="1"/>
  <c r="E148" i="160" s="1"/>
  <c r="E149" i="160" s="1"/>
  <c r="E150" i="160" s="1"/>
  <c r="E151" i="160" s="1"/>
  <c r="E152" i="160" s="1"/>
  <c r="E153" i="160" s="1"/>
  <c r="E154" i="160" s="1"/>
  <c r="E155" i="160" s="1"/>
  <c r="E156" i="160" s="1"/>
  <c r="E157" i="160" s="1"/>
  <c r="E158" i="160" s="1"/>
  <c r="E159" i="160" s="1"/>
  <c r="E160" i="160" s="1"/>
  <c r="E161" i="160" s="1"/>
  <c r="E162" i="160" s="1"/>
  <c r="E163" i="160" s="1"/>
  <c r="E164" i="160" s="1"/>
  <c r="E165" i="160" s="1"/>
  <c r="E166" i="160" s="1"/>
  <c r="E167" i="160" s="1"/>
  <c r="E168" i="160" s="1"/>
  <c r="E169" i="160" s="1"/>
  <c r="E170" i="160" s="1"/>
  <c r="E171" i="160" s="1"/>
  <c r="E172" i="160" s="1"/>
  <c r="E173" i="160" s="1"/>
  <c r="E174" i="160" s="1"/>
  <c r="E175" i="160" s="1"/>
  <c r="E176" i="160" s="1"/>
  <c r="E177" i="160" s="1"/>
  <c r="E178" i="160" s="1"/>
  <c r="E179" i="160" s="1"/>
  <c r="E180" i="160" s="1"/>
  <c r="E181" i="160" s="1"/>
  <c r="E182" i="160" s="1"/>
  <c r="E183" i="160" s="1"/>
  <c r="E184" i="160" s="1"/>
  <c r="E185" i="160" s="1"/>
  <c r="E186" i="160" s="1"/>
  <c r="E187" i="160" s="1"/>
  <c r="E188" i="160" s="1"/>
  <c r="E189" i="160" s="1"/>
  <c r="E190" i="160" s="1"/>
  <c r="E191" i="160" s="1"/>
  <c r="E192" i="160" s="1"/>
  <c r="E193" i="160" s="1"/>
  <c r="E194" i="160" s="1"/>
  <c r="E195" i="160" s="1"/>
  <c r="E196" i="160" s="1"/>
  <c r="E197" i="160" s="1"/>
  <c r="E198" i="160" s="1"/>
  <c r="E199" i="160" s="1"/>
  <c r="E200" i="160" s="1"/>
  <c r="E201" i="160" s="1"/>
  <c r="E202" i="160" s="1"/>
  <c r="E203" i="160" s="1"/>
  <c r="E204" i="160" s="1"/>
  <c r="E205" i="160" s="1"/>
  <c r="E206" i="160" s="1"/>
  <c r="E207" i="160" s="1"/>
  <c r="E208" i="160" s="1"/>
  <c r="E209" i="160" s="1"/>
  <c r="E210" i="160" s="1"/>
  <c r="E211" i="160" s="1"/>
  <c r="E212" i="160" s="1"/>
  <c r="E213" i="160" s="1"/>
  <c r="E214" i="160" s="1"/>
  <c r="E215" i="160" s="1"/>
  <c r="E216" i="160" s="1"/>
  <c r="E217" i="160" s="1"/>
  <c r="E218" i="160" s="1"/>
  <c r="E219" i="160" s="1"/>
  <c r="E220" i="160" s="1"/>
  <c r="E221" i="160" s="1"/>
  <c r="E222" i="160" s="1"/>
  <c r="E223" i="160" s="1"/>
  <c r="E224" i="160" s="1"/>
  <c r="E225" i="160" s="1"/>
  <c r="E226" i="160" s="1"/>
  <c r="E227" i="160" s="1"/>
  <c r="E228" i="160" s="1"/>
  <c r="E229" i="160" s="1"/>
  <c r="E230" i="160" s="1"/>
  <c r="E231" i="160" s="1"/>
  <c r="E232" i="160" s="1"/>
  <c r="E233" i="160" s="1"/>
  <c r="E234" i="160" s="1"/>
  <c r="E235" i="160" s="1"/>
  <c r="E236" i="160" s="1"/>
  <c r="E237" i="160" s="1"/>
  <c r="E238" i="160" s="1"/>
  <c r="E239" i="160" s="1"/>
  <c r="E240" i="160" s="1"/>
  <c r="E241" i="160" s="1"/>
  <c r="E242" i="160" s="1"/>
  <c r="E243" i="160" s="1"/>
  <c r="E244" i="160" s="1"/>
  <c r="E245" i="160" s="1"/>
  <c r="E246" i="160" s="1"/>
  <c r="E247" i="160" s="1"/>
  <c r="E248" i="160" s="1"/>
  <c r="E249" i="160" s="1"/>
  <c r="E250" i="160" s="1"/>
  <c r="E251" i="160" s="1"/>
  <c r="E252" i="160" s="1"/>
  <c r="E253" i="160" s="1"/>
  <c r="E254" i="160" s="1"/>
  <c r="E255" i="160" s="1"/>
  <c r="E256" i="160" s="1"/>
  <c r="E257" i="160" s="1"/>
  <c r="E258" i="160" s="1"/>
  <c r="E259" i="160" s="1"/>
  <c r="E260" i="160" s="1"/>
  <c r="E261" i="160" s="1"/>
  <c r="E262" i="160" s="1"/>
  <c r="E263" i="160" s="1"/>
  <c r="E264" i="160" s="1"/>
  <c r="E265" i="160" s="1"/>
  <c r="E266" i="160" s="1"/>
  <c r="E267" i="160" s="1"/>
  <c r="E268" i="160" s="1"/>
  <c r="E269" i="160" s="1"/>
  <c r="E270" i="160" s="1"/>
  <c r="E271" i="160" s="1"/>
  <c r="E272" i="160" s="1"/>
  <c r="E273" i="160" s="1"/>
  <c r="E274" i="160" s="1"/>
  <c r="E275" i="160" s="1"/>
  <c r="E276" i="160" s="1"/>
  <c r="E277" i="160" s="1"/>
  <c r="E278" i="160" s="1"/>
  <c r="E279" i="160" s="1"/>
  <c r="E280" i="160" s="1"/>
  <c r="E281" i="160" s="1"/>
  <c r="E282" i="160" s="1"/>
  <c r="E283" i="160" s="1"/>
  <c r="E284" i="160" s="1"/>
  <c r="E285" i="160" s="1"/>
  <c r="E286" i="160" s="1"/>
  <c r="E287" i="160" s="1"/>
  <c r="E288" i="160" s="1"/>
  <c r="E289" i="160" s="1"/>
  <c r="E290" i="160" s="1"/>
  <c r="E291" i="160" s="1"/>
  <c r="E292" i="160" s="1"/>
  <c r="E293" i="160" s="1"/>
  <c r="E294" i="160" s="1"/>
  <c r="E295" i="160" s="1"/>
  <c r="E296" i="160" s="1"/>
  <c r="E297" i="160" s="1"/>
  <c r="E298" i="160" s="1"/>
  <c r="E299" i="160" s="1"/>
  <c r="E300" i="160" s="1"/>
  <c r="E301" i="160" s="1"/>
  <c r="E302" i="160" s="1"/>
  <c r="E303" i="160" s="1"/>
  <c r="E304" i="160" s="1"/>
  <c r="E305" i="160" s="1"/>
  <c r="E306" i="160" s="1"/>
  <c r="E307" i="160" s="1"/>
  <c r="E308" i="160" s="1"/>
  <c r="E309" i="160" s="1"/>
  <c r="E310" i="160" s="1"/>
  <c r="E311" i="160" s="1"/>
  <c r="E312" i="160" s="1"/>
  <c r="E313" i="160" s="1"/>
  <c r="E314" i="160" s="1"/>
  <c r="E315" i="160" s="1"/>
  <c r="E316" i="160" s="1"/>
  <c r="E317" i="160" s="1"/>
  <c r="E318" i="160" s="1"/>
  <c r="E319" i="160" s="1"/>
  <c r="E320" i="160" s="1"/>
  <c r="E321" i="160" s="1"/>
  <c r="E322" i="160" s="1"/>
  <c r="E323" i="160" s="1"/>
  <c r="E324" i="160" s="1"/>
  <c r="E325" i="160" s="1"/>
  <c r="E326" i="160" s="1"/>
  <c r="E327" i="160" s="1"/>
  <c r="E328" i="160" s="1"/>
  <c r="E329" i="160" s="1"/>
  <c r="E330" i="160" s="1"/>
  <c r="E331" i="160" s="1"/>
  <c r="E332" i="160" s="1"/>
  <c r="E333" i="160" s="1"/>
  <c r="E334" i="160" s="1"/>
  <c r="E335" i="160" s="1"/>
  <c r="E336" i="160" s="1"/>
  <c r="E337" i="160" s="1"/>
  <c r="E338" i="160" s="1"/>
  <c r="E339" i="160" s="1"/>
  <c r="E340" i="160" s="1"/>
  <c r="E341" i="160" s="1"/>
  <c r="E342" i="160" s="1"/>
  <c r="E343" i="160" s="1"/>
  <c r="E344" i="160" s="1"/>
  <c r="E345" i="160" s="1"/>
  <c r="E346" i="160" s="1"/>
  <c r="E347" i="160" s="1"/>
  <c r="E348" i="160" s="1"/>
  <c r="E349" i="160" s="1"/>
  <c r="E350" i="160" s="1"/>
  <c r="E351" i="160" s="1"/>
  <c r="E352" i="160" s="1"/>
  <c r="E353" i="160" s="1"/>
  <c r="E354" i="160" s="1"/>
  <c r="E355" i="160" s="1"/>
  <c r="E356" i="160" s="1"/>
  <c r="E357" i="160" s="1"/>
  <c r="E358" i="160" s="1"/>
  <c r="E359" i="160" s="1"/>
  <c r="E360" i="160" s="1"/>
  <c r="E361" i="160" s="1"/>
  <c r="E362" i="160" s="1"/>
  <c r="E363" i="160" s="1"/>
  <c r="E364" i="160" s="1"/>
  <c r="E365" i="160" s="1"/>
  <c r="E366" i="160" s="1"/>
  <c r="E367" i="160" s="1"/>
  <c r="E368" i="160" s="1"/>
  <c r="E369" i="160" s="1"/>
  <c r="E370" i="160" s="1"/>
  <c r="E371" i="160" s="1"/>
  <c r="E372" i="160" s="1"/>
  <c r="E373" i="160" s="1"/>
  <c r="E374" i="160" s="1"/>
  <c r="E375" i="160" s="1"/>
  <c r="E376" i="160" s="1"/>
  <c r="E377" i="160" s="1"/>
  <c r="E378" i="160" s="1"/>
  <c r="E379" i="160" s="1"/>
  <c r="E380" i="160" s="1"/>
  <c r="E381" i="160" s="1"/>
  <c r="E382" i="160" s="1"/>
  <c r="E383" i="160" s="1"/>
  <c r="E384" i="160" s="1"/>
  <c r="E385" i="160" s="1"/>
  <c r="E386" i="160" s="1"/>
  <c r="E387" i="160" s="1"/>
  <c r="E388" i="160" s="1"/>
  <c r="E389" i="160" s="1"/>
  <c r="E390" i="160" s="1"/>
  <c r="E391" i="160" s="1"/>
  <c r="E392" i="160" s="1"/>
  <c r="E393" i="160" s="1"/>
  <c r="E394" i="160" s="1"/>
  <c r="E395" i="160" s="1"/>
  <c r="E396" i="160" s="1"/>
  <c r="E397" i="160" s="1"/>
  <c r="E398" i="160" s="1"/>
  <c r="E399" i="160" s="1"/>
  <c r="E400" i="160" s="1"/>
  <c r="E401" i="160" s="1"/>
  <c r="E402" i="160" s="1"/>
  <c r="E403" i="160" s="1"/>
  <c r="E404" i="160" s="1"/>
  <c r="E405" i="160" s="1"/>
  <c r="E406" i="160" s="1"/>
  <c r="E407" i="160" s="1"/>
  <c r="E408" i="160" s="1"/>
  <c r="E409" i="160" s="1"/>
  <c r="E410" i="160" s="1"/>
  <c r="E411" i="160" s="1"/>
  <c r="E412" i="160" s="1"/>
  <c r="E413" i="160" s="1"/>
  <c r="E414" i="160" s="1"/>
  <c r="E415" i="160" s="1"/>
  <c r="E416" i="160" s="1"/>
  <c r="E417" i="160" s="1"/>
  <c r="E418" i="160" s="1"/>
  <c r="E419" i="160" s="1"/>
  <c r="E420" i="160" s="1"/>
  <c r="E421" i="160" s="1"/>
  <c r="E422" i="160" s="1"/>
  <c r="E423" i="160" s="1"/>
  <c r="E424" i="160" s="1"/>
  <c r="E425" i="160" s="1"/>
  <c r="E426" i="160" s="1"/>
  <c r="E427" i="160" s="1"/>
  <c r="E428" i="160" s="1"/>
  <c r="E429" i="160" s="1"/>
  <c r="E430" i="160" s="1"/>
  <c r="E431" i="160" s="1"/>
  <c r="E432" i="160" s="1"/>
  <c r="E433" i="160" s="1"/>
  <c r="E434" i="160" s="1"/>
  <c r="E435" i="160" s="1"/>
  <c r="E436" i="160" s="1"/>
  <c r="E437" i="160" s="1"/>
  <c r="E438" i="160" s="1"/>
  <c r="E439" i="160" s="1"/>
  <c r="E440" i="160" s="1"/>
  <c r="E441" i="160" s="1"/>
  <c r="E442" i="160" s="1"/>
  <c r="E443" i="160" s="1"/>
  <c r="E444" i="160" s="1"/>
  <c r="E445" i="160" s="1"/>
  <c r="E446" i="160" s="1"/>
  <c r="E447" i="160" s="1"/>
  <c r="E448" i="160" s="1"/>
  <c r="E449" i="160" s="1"/>
  <c r="E450" i="160" s="1"/>
  <c r="E451" i="160" s="1"/>
  <c r="E452" i="160" s="1"/>
  <c r="E453" i="160" s="1"/>
  <c r="E454" i="160" s="1"/>
  <c r="E455" i="160" s="1"/>
  <c r="E456" i="160" s="1"/>
  <c r="E457" i="160" s="1"/>
  <c r="E458" i="160" s="1"/>
  <c r="E459" i="160" s="1"/>
  <c r="E460" i="160" s="1"/>
  <c r="E461" i="160" s="1"/>
  <c r="E462" i="160" s="1"/>
  <c r="E463" i="160" s="1"/>
  <c r="E464" i="160" s="1"/>
  <c r="E465" i="160" s="1"/>
  <c r="E466" i="160" s="1"/>
  <c r="E467" i="160" s="1"/>
  <c r="E468" i="160" s="1"/>
  <c r="E469" i="160" s="1"/>
  <c r="E470" i="160" s="1"/>
  <c r="E471" i="160" s="1"/>
  <c r="E472" i="160" s="1"/>
  <c r="E473" i="160" s="1"/>
  <c r="E474" i="160" s="1"/>
  <c r="E475" i="160" s="1"/>
  <c r="E476" i="160" s="1"/>
  <c r="E477" i="160" s="1"/>
  <c r="E478" i="160" s="1"/>
  <c r="E479" i="160" s="1"/>
  <c r="E480" i="160" s="1"/>
  <c r="E481" i="160" s="1"/>
  <c r="E482" i="160" s="1"/>
  <c r="E483" i="160" s="1"/>
  <c r="E484" i="160" s="1"/>
  <c r="E485" i="160" s="1"/>
  <c r="E486" i="160" s="1"/>
  <c r="E487" i="160" s="1"/>
  <c r="E488" i="160" s="1"/>
  <c r="E489" i="160" s="1"/>
  <c r="E490" i="160" s="1"/>
  <c r="E491" i="160" s="1"/>
  <c r="E492" i="160" s="1"/>
  <c r="E493" i="160" s="1"/>
  <c r="E494" i="160" s="1"/>
  <c r="E495" i="160" s="1"/>
  <c r="E496" i="160" s="1"/>
  <c r="E497" i="160" s="1"/>
  <c r="E498" i="160" s="1"/>
  <c r="E499" i="160" s="1"/>
  <c r="E500" i="160" s="1"/>
  <c r="E501" i="160" s="1"/>
  <c r="E502" i="160" s="1"/>
  <c r="E503" i="160" s="1"/>
  <c r="E504" i="160" s="1"/>
  <c r="E505" i="160" s="1"/>
  <c r="E506" i="160" s="1"/>
  <c r="E507" i="160" s="1"/>
  <c r="E508" i="160" s="1"/>
  <c r="E509" i="160" s="1"/>
  <c r="E510" i="160" s="1"/>
  <c r="E511" i="160" s="1"/>
  <c r="E512" i="160" s="1"/>
  <c r="E513" i="160" s="1"/>
  <c r="E514" i="160" s="1"/>
  <c r="E515" i="160" s="1"/>
  <c r="E516" i="160" s="1"/>
  <c r="E517" i="160" s="1"/>
  <c r="E518" i="160" s="1"/>
  <c r="E519" i="160" s="1"/>
  <c r="E520" i="160" s="1"/>
  <c r="E521" i="160" s="1"/>
  <c r="E522" i="160" s="1"/>
  <c r="E523" i="160" s="1"/>
  <c r="E524" i="160" s="1"/>
  <c r="E525" i="160" s="1"/>
  <c r="E526" i="160" s="1"/>
  <c r="E527" i="160" s="1"/>
  <c r="E528" i="160" s="1"/>
  <c r="E529" i="160" s="1"/>
  <c r="E530" i="160" s="1"/>
  <c r="E531" i="160" s="1"/>
  <c r="E532" i="160" s="1"/>
  <c r="E533" i="160" s="1"/>
  <c r="E534" i="160" s="1"/>
  <c r="E535" i="160" s="1"/>
  <c r="E536" i="160" s="1"/>
  <c r="E537" i="160" s="1"/>
  <c r="E538" i="160" s="1"/>
  <c r="E539" i="160" s="1"/>
  <c r="E540" i="160" s="1"/>
  <c r="E541" i="160" s="1"/>
  <c r="E542" i="160" s="1"/>
  <c r="E543" i="160" s="1"/>
  <c r="E544" i="160" s="1"/>
  <c r="E545" i="160" s="1"/>
  <c r="E546" i="160" s="1"/>
  <c r="E547" i="160" s="1"/>
  <c r="E548" i="160" s="1"/>
  <c r="E549" i="160" s="1"/>
  <c r="E550" i="160" s="1"/>
  <c r="E551" i="160" s="1"/>
  <c r="E552" i="160" s="1"/>
  <c r="E553" i="160" s="1"/>
  <c r="E554" i="160" s="1"/>
  <c r="E555" i="160" s="1"/>
  <c r="E556" i="160" s="1"/>
  <c r="E557" i="160" s="1"/>
  <c r="E558" i="160" s="1"/>
  <c r="E559" i="160" s="1"/>
  <c r="E560" i="160" s="1"/>
  <c r="E561" i="160" s="1"/>
  <c r="E562" i="160" s="1"/>
  <c r="E563" i="160" s="1"/>
  <c r="E564" i="160" s="1"/>
  <c r="E565" i="160" s="1"/>
  <c r="E566" i="160" s="1"/>
  <c r="E567" i="160" s="1"/>
  <c r="E568" i="160" s="1"/>
  <c r="E569" i="160" s="1"/>
  <c r="E570" i="160" s="1"/>
  <c r="E571" i="160" s="1"/>
  <c r="E572" i="160" s="1"/>
  <c r="E573" i="160" s="1"/>
  <c r="E574" i="160" s="1"/>
  <c r="E575" i="160" s="1"/>
  <c r="E576" i="160" s="1"/>
  <c r="E577" i="160" s="1"/>
  <c r="E578" i="160" s="1"/>
  <c r="E579" i="160" s="1"/>
  <c r="E580" i="160" s="1"/>
  <c r="E581" i="160" s="1"/>
  <c r="E582" i="160" s="1"/>
  <c r="E583" i="160" s="1"/>
  <c r="E584" i="160" s="1"/>
  <c r="E585" i="160" s="1"/>
  <c r="E586" i="160" s="1"/>
  <c r="E587" i="160" s="1"/>
  <c r="E588" i="160" s="1"/>
  <c r="E589" i="160" s="1"/>
  <c r="E590" i="160" s="1"/>
  <c r="E591" i="160" s="1"/>
  <c r="E592" i="160" s="1"/>
  <c r="E593" i="160" s="1"/>
  <c r="E594" i="160" s="1"/>
  <c r="E595" i="160" s="1"/>
  <c r="E596" i="160" s="1"/>
  <c r="E597" i="160" s="1"/>
  <c r="E598" i="160" s="1"/>
  <c r="E599" i="160" s="1"/>
  <c r="E600" i="160" s="1"/>
  <c r="E601" i="160" s="1"/>
  <c r="E602" i="160" s="1"/>
  <c r="E603" i="160" s="1"/>
  <c r="E604" i="160" s="1"/>
  <c r="E605" i="160" s="1"/>
  <c r="E606" i="160" s="1"/>
  <c r="E607" i="160" s="1"/>
  <c r="E608" i="160" s="1"/>
  <c r="E609" i="160" s="1"/>
  <c r="E610" i="160" s="1"/>
  <c r="E611" i="160" s="1"/>
  <c r="E612" i="160" s="1"/>
  <c r="E613" i="160" s="1"/>
  <c r="E614" i="160" s="1"/>
  <c r="E615" i="160" s="1"/>
  <c r="E616" i="160" s="1"/>
  <c r="E617" i="160" s="1"/>
  <c r="E618" i="160" s="1"/>
  <c r="E619" i="160" s="1"/>
  <c r="E620" i="160" s="1"/>
  <c r="E621" i="160" s="1"/>
  <c r="E622" i="160" s="1"/>
  <c r="E623" i="160" s="1"/>
  <c r="E624" i="160" s="1"/>
  <c r="E625" i="160" s="1"/>
  <c r="E626" i="160" s="1"/>
  <c r="E627" i="160" s="1"/>
  <c r="E628" i="160" s="1"/>
  <c r="E629" i="160" s="1"/>
  <c r="E630" i="160" s="1"/>
  <c r="E631" i="160" s="1"/>
  <c r="E632" i="160" s="1"/>
  <c r="E633" i="160" s="1"/>
  <c r="E634" i="160" s="1"/>
  <c r="E635" i="160" s="1"/>
  <c r="E636" i="160" s="1"/>
  <c r="E637" i="160" s="1"/>
  <c r="E638" i="160" s="1"/>
  <c r="E639" i="160" s="1"/>
  <c r="E640" i="160" s="1"/>
  <c r="E641" i="160" s="1"/>
  <c r="E642" i="160" s="1"/>
  <c r="E643" i="160" s="1"/>
  <c r="E644" i="160" s="1"/>
  <c r="E645" i="160" s="1"/>
  <c r="E646" i="160" s="1"/>
  <c r="E647" i="160" s="1"/>
  <c r="E648" i="160" s="1"/>
  <c r="E649" i="160" s="1"/>
  <c r="E650" i="160" s="1"/>
  <c r="E651" i="160" s="1"/>
  <c r="E652" i="160" s="1"/>
  <c r="E653" i="160" s="1"/>
  <c r="E654" i="160" s="1"/>
  <c r="E655" i="160" s="1"/>
  <c r="E656" i="160" s="1"/>
  <c r="E657" i="160" s="1"/>
  <c r="E658" i="160" s="1"/>
  <c r="E659" i="160" s="1"/>
  <c r="E660" i="160" s="1"/>
  <c r="E661" i="160" s="1"/>
  <c r="E662" i="160" s="1"/>
  <c r="E663" i="160" s="1"/>
  <c r="E664" i="160" s="1"/>
  <c r="E665" i="160" s="1"/>
  <c r="E666" i="160" s="1"/>
  <c r="E667" i="160" s="1"/>
  <c r="E668" i="160" s="1"/>
  <c r="E669" i="160" s="1"/>
  <c r="E670" i="160" s="1"/>
  <c r="E671" i="160" s="1"/>
  <c r="E672" i="160" s="1"/>
  <c r="E673" i="160" s="1"/>
  <c r="E674" i="160" s="1"/>
  <c r="E675" i="160" s="1"/>
  <c r="E676" i="160" s="1"/>
  <c r="E677" i="160" s="1"/>
  <c r="E678" i="160" s="1"/>
  <c r="E679" i="160" s="1"/>
  <c r="E680" i="160" s="1"/>
  <c r="E681" i="160" s="1"/>
  <c r="E682" i="160" s="1"/>
  <c r="E683" i="160" s="1"/>
  <c r="E684" i="160" s="1"/>
  <c r="E685" i="160" s="1"/>
  <c r="E686" i="160" s="1"/>
  <c r="E687" i="160" s="1"/>
  <c r="E688" i="160" s="1"/>
  <c r="E689" i="160" s="1"/>
  <c r="E690" i="160" s="1"/>
  <c r="E691" i="160" s="1"/>
  <c r="E692" i="160" s="1"/>
  <c r="E693" i="160" s="1"/>
  <c r="E694" i="160" s="1"/>
  <c r="E695" i="160" s="1"/>
  <c r="E696" i="160" s="1"/>
  <c r="E697" i="160" s="1"/>
  <c r="E698" i="160" s="1"/>
  <c r="E699" i="160" s="1"/>
  <c r="E700" i="160" s="1"/>
  <c r="E701" i="160" s="1"/>
  <c r="E702" i="160" s="1"/>
  <c r="E703" i="160" s="1"/>
  <c r="E704" i="160" s="1"/>
  <c r="E705" i="160" s="1"/>
  <c r="E706" i="160" s="1"/>
  <c r="E707" i="160" s="1"/>
  <c r="E708" i="160" s="1"/>
  <c r="E709" i="160" s="1"/>
  <c r="E710" i="160" s="1"/>
  <c r="E711" i="160" s="1"/>
  <c r="E712" i="160" s="1"/>
  <c r="E713" i="160" s="1"/>
  <c r="E714" i="160" s="1"/>
  <c r="E715" i="160" s="1"/>
  <c r="E716" i="160" s="1"/>
  <c r="E717" i="160" s="1"/>
  <c r="E718" i="160" s="1"/>
  <c r="E719" i="160" s="1"/>
  <c r="E720" i="160" s="1"/>
  <c r="E721" i="160" s="1"/>
  <c r="E722" i="160" s="1"/>
  <c r="E723" i="160" s="1"/>
  <c r="E724" i="160" s="1"/>
  <c r="E725" i="160" s="1"/>
  <c r="E726" i="160" s="1"/>
  <c r="E727" i="160" s="1"/>
  <c r="E728" i="160" s="1"/>
  <c r="E729" i="160" s="1"/>
  <c r="E730" i="160" s="1"/>
  <c r="E731" i="160" s="1"/>
  <c r="E732" i="160" s="1"/>
  <c r="E733" i="160" s="1"/>
  <c r="E734" i="160" s="1"/>
  <c r="E735" i="160" s="1"/>
  <c r="E736" i="160" s="1"/>
  <c r="E737" i="160" s="1"/>
  <c r="E738" i="160" s="1"/>
  <c r="E739" i="160" s="1"/>
  <c r="E740" i="160" s="1"/>
  <c r="E741" i="160" s="1"/>
  <c r="E742" i="160" s="1"/>
  <c r="E743" i="160" s="1"/>
  <c r="E744" i="160" s="1"/>
  <c r="E745" i="160" s="1"/>
  <c r="E746" i="160" s="1"/>
  <c r="E747" i="160" s="1"/>
  <c r="E748" i="160" s="1"/>
  <c r="E749" i="160" s="1"/>
  <c r="E750" i="160" s="1"/>
  <c r="E751" i="160" s="1"/>
  <c r="E752" i="160" s="1"/>
  <c r="E753" i="160" s="1"/>
  <c r="E754" i="160" s="1"/>
  <c r="E755" i="160" s="1"/>
  <c r="E756" i="160" s="1"/>
  <c r="E757" i="160" s="1"/>
  <c r="E758" i="160" s="1"/>
  <c r="E759" i="160" s="1"/>
  <c r="E760" i="160" s="1"/>
  <c r="E761" i="160" s="1"/>
  <c r="E762" i="160" s="1"/>
  <c r="E763" i="160" s="1"/>
  <c r="E764" i="160" s="1"/>
  <c r="E765" i="160" s="1"/>
  <c r="E766" i="160" s="1"/>
  <c r="E767" i="160" s="1"/>
  <c r="E768" i="160" s="1"/>
  <c r="E769" i="160" s="1"/>
  <c r="E770" i="160" s="1"/>
  <c r="E771" i="160" s="1"/>
  <c r="E772" i="160" s="1"/>
  <c r="E773" i="160" s="1"/>
  <c r="E774" i="160" s="1"/>
  <c r="E775" i="160" s="1"/>
  <c r="E776" i="160" s="1"/>
  <c r="E777" i="160" s="1"/>
  <c r="E778" i="160" s="1"/>
  <c r="E779" i="160" s="1"/>
  <c r="E780" i="160" s="1"/>
  <c r="E781" i="160" s="1"/>
  <c r="E782" i="160" s="1"/>
  <c r="E783" i="160" s="1"/>
  <c r="E784" i="160" s="1"/>
  <c r="E785" i="160" s="1"/>
  <c r="E786" i="160" s="1"/>
  <c r="E787" i="160" s="1"/>
  <c r="E788" i="160" s="1"/>
  <c r="E789" i="160" s="1"/>
  <c r="E790" i="160" s="1"/>
  <c r="E791" i="160" s="1"/>
  <c r="E792" i="160" s="1"/>
  <c r="E793" i="160" s="1"/>
  <c r="E794" i="160" s="1"/>
  <c r="E795" i="160" s="1"/>
  <c r="E796" i="160" s="1"/>
  <c r="E797" i="160" s="1"/>
  <c r="E798" i="160" s="1"/>
  <c r="E799" i="160" s="1"/>
  <c r="E800" i="160" s="1"/>
  <c r="E801" i="160" s="1"/>
  <c r="E802" i="160" s="1"/>
  <c r="E803" i="160" s="1"/>
  <c r="E804" i="160" s="1"/>
  <c r="E805" i="160" s="1"/>
  <c r="E806" i="160" s="1"/>
  <c r="E807" i="160" s="1"/>
  <c r="E808" i="160" s="1"/>
  <c r="E809" i="160" s="1"/>
  <c r="E810" i="160" s="1"/>
  <c r="E811" i="160" s="1"/>
  <c r="E812" i="160" s="1"/>
  <c r="E813" i="160" s="1"/>
  <c r="E814" i="160" s="1"/>
  <c r="E815" i="160" s="1"/>
  <c r="E816" i="160" s="1"/>
  <c r="E817" i="160" s="1"/>
  <c r="E818" i="160" s="1"/>
  <c r="E819" i="160" s="1"/>
  <c r="E820" i="160" s="1"/>
  <c r="E821" i="160" s="1"/>
  <c r="E822" i="160" s="1"/>
  <c r="E823" i="160" s="1"/>
  <c r="E824" i="160" s="1"/>
  <c r="E825" i="160" s="1"/>
  <c r="E826" i="160" s="1"/>
  <c r="E827" i="160" s="1"/>
  <c r="E828" i="160" s="1"/>
  <c r="E829" i="160" s="1"/>
  <c r="E830" i="160" s="1"/>
  <c r="E831" i="160" s="1"/>
  <c r="E832" i="160" s="1"/>
  <c r="E833" i="160" s="1"/>
  <c r="E834" i="160" s="1"/>
  <c r="E835" i="160" s="1"/>
  <c r="E836" i="160" s="1"/>
  <c r="E837" i="160" s="1"/>
  <c r="E838" i="160" s="1"/>
  <c r="E839" i="160" s="1"/>
  <c r="E840" i="160" s="1"/>
  <c r="E841" i="160" s="1"/>
  <c r="E842" i="160" s="1"/>
  <c r="E843" i="160" s="1"/>
  <c r="E844" i="160" s="1"/>
  <c r="E845" i="160" s="1"/>
  <c r="E846" i="160" s="1"/>
  <c r="E847" i="160" s="1"/>
  <c r="E848" i="160" s="1"/>
  <c r="E849" i="160" s="1"/>
  <c r="E850" i="160" s="1"/>
  <c r="E851" i="160" s="1"/>
  <c r="E852" i="160" s="1"/>
  <c r="E853" i="160" s="1"/>
  <c r="E854" i="160" s="1"/>
  <c r="E855" i="160" s="1"/>
  <c r="E856" i="160" s="1"/>
  <c r="E857" i="160" s="1"/>
  <c r="E858" i="160" s="1"/>
  <c r="E859" i="160" s="1"/>
  <c r="E860" i="160" s="1"/>
  <c r="E861" i="160" s="1"/>
  <c r="E862" i="160" s="1"/>
  <c r="E863" i="160" s="1"/>
  <c r="E864" i="160" s="1"/>
  <c r="E865" i="160" s="1"/>
  <c r="E866" i="160" s="1"/>
  <c r="E867" i="160" s="1"/>
  <c r="E868" i="160" s="1"/>
  <c r="E869" i="160" s="1"/>
  <c r="E870" i="160" s="1"/>
  <c r="E871" i="160" s="1"/>
  <c r="E872" i="160" s="1"/>
  <c r="E873" i="160" s="1"/>
  <c r="E874" i="160" s="1"/>
  <c r="E875" i="160" s="1"/>
  <c r="E876" i="160" s="1"/>
  <c r="E877" i="160" s="1"/>
  <c r="E878" i="160" s="1"/>
  <c r="E879" i="160" s="1"/>
  <c r="E880" i="160" s="1"/>
  <c r="E881" i="160" s="1"/>
  <c r="E882" i="160" s="1"/>
  <c r="E883" i="160" s="1"/>
  <c r="E884" i="160" s="1"/>
  <c r="E885" i="160" s="1"/>
  <c r="E886" i="160" s="1"/>
  <c r="E887" i="160" s="1"/>
  <c r="E888" i="160" s="1"/>
  <c r="E889" i="160" s="1"/>
  <c r="E890" i="160" s="1"/>
  <c r="E891" i="160" s="1"/>
  <c r="E892" i="160" s="1"/>
  <c r="E893" i="160" s="1"/>
  <c r="E894" i="160" s="1"/>
  <c r="E895" i="160" s="1"/>
  <c r="E896" i="160" s="1"/>
  <c r="E897" i="160" s="1"/>
  <c r="E898" i="160" s="1"/>
  <c r="E899" i="160" s="1"/>
  <c r="E900" i="160" s="1"/>
  <c r="E901" i="160" s="1"/>
  <c r="E902" i="160" s="1"/>
  <c r="E903" i="160" s="1"/>
  <c r="E904" i="160" s="1"/>
  <c r="E905" i="160" s="1"/>
  <c r="E906" i="160" s="1"/>
  <c r="E907" i="160" s="1"/>
  <c r="E908" i="160" s="1"/>
  <c r="E909" i="160" s="1"/>
  <c r="E910" i="160" s="1"/>
  <c r="E911" i="160" s="1"/>
  <c r="E912" i="160" s="1"/>
  <c r="E913" i="160" s="1"/>
  <c r="E914" i="160" s="1"/>
  <c r="E915" i="160" s="1"/>
  <c r="E916" i="160" s="1"/>
  <c r="E917" i="160" s="1"/>
  <c r="E918" i="160" s="1"/>
  <c r="E919" i="160" s="1"/>
  <c r="E920" i="160" s="1"/>
  <c r="E921" i="160" s="1"/>
  <c r="E922" i="160" s="1"/>
  <c r="E923" i="160" s="1"/>
  <c r="E924" i="160" s="1"/>
  <c r="E925" i="160" s="1"/>
  <c r="E926" i="160" s="1"/>
  <c r="E927" i="160" s="1"/>
  <c r="E928" i="160" s="1"/>
  <c r="E929" i="160" s="1"/>
  <c r="E930" i="160" s="1"/>
  <c r="E931" i="160" s="1"/>
  <c r="E932" i="160" s="1"/>
  <c r="E933" i="160" s="1"/>
  <c r="E934" i="160" s="1"/>
  <c r="E935" i="160" s="1"/>
  <c r="E936" i="160" s="1"/>
  <c r="E937" i="160" s="1"/>
  <c r="E938" i="160" s="1"/>
  <c r="E939" i="160" s="1"/>
  <c r="E940" i="160" s="1"/>
  <c r="E941" i="160" s="1"/>
  <c r="E942" i="160" s="1"/>
  <c r="E943" i="160" s="1"/>
  <c r="E944" i="160" s="1"/>
  <c r="E945" i="160" s="1"/>
  <c r="E946" i="160" s="1"/>
  <c r="E947" i="160" s="1"/>
  <c r="E948" i="160" s="1"/>
  <c r="E949" i="160" s="1"/>
  <c r="E950" i="160" s="1"/>
  <c r="E951" i="160" s="1"/>
  <c r="E952" i="160" s="1"/>
  <c r="E953" i="160" s="1"/>
  <c r="E954" i="160" s="1"/>
  <c r="E955" i="160" s="1"/>
  <c r="E956" i="160" s="1"/>
  <c r="E957" i="160" s="1"/>
  <c r="E958" i="160" s="1"/>
  <c r="E959" i="160" s="1"/>
  <c r="E960" i="160" s="1"/>
  <c r="E961" i="160" s="1"/>
  <c r="E962" i="160" s="1"/>
  <c r="E963" i="160" s="1"/>
  <c r="E964" i="160" s="1"/>
  <c r="E965" i="160" s="1"/>
  <c r="E966" i="160" s="1"/>
  <c r="E967" i="160" s="1"/>
  <c r="E968" i="160" s="1"/>
  <c r="E969" i="160" s="1"/>
  <c r="E970" i="160" s="1"/>
  <c r="E971" i="160" s="1"/>
  <c r="E972" i="160" s="1"/>
  <c r="E973" i="160" s="1"/>
  <c r="E974" i="160" s="1"/>
  <c r="E975" i="160" s="1"/>
  <c r="E976" i="160" s="1"/>
  <c r="E977" i="160" s="1"/>
  <c r="E978" i="160" s="1"/>
  <c r="E979" i="160" s="1"/>
  <c r="E980" i="160" s="1"/>
  <c r="E981" i="160" s="1"/>
  <c r="E982" i="160" s="1"/>
  <c r="E983" i="160" s="1"/>
  <c r="E984" i="160" s="1"/>
  <c r="E985" i="160" s="1"/>
  <c r="E986" i="160" s="1"/>
  <c r="E987" i="160" s="1"/>
  <c r="E988" i="160" s="1"/>
  <c r="E989" i="160" s="1"/>
  <c r="E990" i="160" s="1"/>
  <c r="E991" i="160" s="1"/>
  <c r="E992" i="160" s="1"/>
  <c r="E993" i="160" s="1"/>
  <c r="E994" i="160" s="1"/>
  <c r="E995" i="160" s="1"/>
  <c r="E996" i="160" s="1"/>
  <c r="E997" i="160" s="1"/>
  <c r="E998" i="160" s="1"/>
  <c r="E999" i="160" s="1"/>
  <c r="E1000" i="160" s="1"/>
  <c r="E1001" i="160" s="1"/>
  <c r="E1002" i="160" s="1"/>
  <c r="E1003" i="160" s="1"/>
  <c r="E1004" i="160" s="1"/>
  <c r="E1005" i="160" s="1"/>
  <c r="E1006" i="160" s="1"/>
  <c r="E1007" i="160" s="1"/>
  <c r="E1008" i="160" s="1"/>
  <c r="E1009" i="160" s="1"/>
  <c r="E1010" i="160" s="1"/>
  <c r="E1011" i="160" s="1"/>
  <c r="E1012" i="160" s="1"/>
  <c r="E1013" i="160" s="1"/>
  <c r="E1014" i="160" s="1"/>
  <c r="E1015" i="160" s="1"/>
  <c r="E1016" i="160" s="1"/>
  <c r="E1017" i="160" s="1"/>
  <c r="E1018" i="160" s="1"/>
  <c r="E1019" i="160" s="1"/>
  <c r="E1020" i="160" s="1"/>
  <c r="E1021" i="160" s="1"/>
  <c r="E1022" i="160" s="1"/>
  <c r="E1023" i="160" s="1"/>
  <c r="E1024" i="160" s="1"/>
  <c r="E1025" i="160" s="1"/>
  <c r="E1026" i="160" s="1"/>
  <c r="E1027" i="160" s="1"/>
  <c r="E1028" i="160" s="1"/>
  <c r="E1029" i="160" s="1"/>
  <c r="E1030" i="160" s="1"/>
  <c r="E1031" i="160" s="1"/>
  <c r="E1032" i="160" s="1"/>
  <c r="E1033" i="160" s="1"/>
  <c r="E1034" i="160" s="1"/>
  <c r="E1035" i="160" s="1"/>
  <c r="E1036" i="160" s="1"/>
  <c r="E1037" i="160" s="1"/>
  <c r="E1038" i="160" s="1"/>
  <c r="E1039" i="160" s="1"/>
  <c r="E1040" i="160" s="1"/>
  <c r="E1041" i="160" s="1"/>
  <c r="E1042" i="160" s="1"/>
  <c r="E1043" i="160" s="1"/>
  <c r="E1044" i="160" s="1"/>
  <c r="E1045" i="160" s="1"/>
  <c r="E1046" i="160" s="1"/>
  <c r="E1047" i="160" s="1"/>
  <c r="E1048" i="160" s="1"/>
  <c r="E1049" i="160" s="1"/>
  <c r="E1050" i="160" s="1"/>
  <c r="E1051" i="160" s="1"/>
  <c r="E1052" i="160" s="1"/>
  <c r="E1053" i="160" s="1"/>
  <c r="E1054" i="160" s="1"/>
  <c r="E1055" i="160" s="1"/>
  <c r="E1056" i="160" s="1"/>
  <c r="E1057" i="160" s="1"/>
  <c r="D78" i="161"/>
  <c r="E101" i="159"/>
  <c r="E102" i="159" s="1"/>
  <c r="E103" i="159" s="1"/>
  <c r="E104" i="159" s="1"/>
  <c r="E105" i="159" s="1"/>
  <c r="E106" i="159" s="1"/>
  <c r="E107" i="159" s="1"/>
  <c r="E108" i="159" s="1"/>
  <c r="E109" i="159" s="1"/>
  <c r="E110" i="159" s="1"/>
  <c r="E111" i="159" s="1"/>
  <c r="E112" i="159" s="1"/>
  <c r="E113" i="159" s="1"/>
  <c r="E114" i="159" s="1"/>
  <c r="E115" i="159" s="1"/>
  <c r="E116" i="159" s="1"/>
  <c r="E117" i="159" s="1"/>
  <c r="E118" i="159" s="1"/>
  <c r="E119" i="159" s="1"/>
  <c r="E120" i="159" s="1"/>
  <c r="E121" i="159" s="1"/>
  <c r="E122" i="159" s="1"/>
  <c r="E123" i="159" s="1"/>
  <c r="E124" i="159" s="1"/>
  <c r="E125" i="159" s="1"/>
  <c r="E126" i="159" s="1"/>
  <c r="E127" i="159" s="1"/>
  <c r="E128" i="159" s="1"/>
  <c r="E129" i="159" s="1"/>
  <c r="E130" i="159" s="1"/>
  <c r="E131" i="159" s="1"/>
  <c r="E132" i="159" s="1"/>
  <c r="E133" i="159" s="1"/>
  <c r="E134" i="159" s="1"/>
  <c r="E135" i="159" s="1"/>
  <c r="E136" i="159" s="1"/>
  <c r="E137" i="159" s="1"/>
  <c r="E138" i="159" s="1"/>
  <c r="E139" i="159" s="1"/>
  <c r="E140" i="159" s="1"/>
  <c r="E141" i="159" s="1"/>
  <c r="E142" i="159" s="1"/>
  <c r="E143" i="159" s="1"/>
  <c r="E144" i="159" s="1"/>
  <c r="E145" i="159" s="1"/>
  <c r="E146" i="159" s="1"/>
  <c r="E147" i="159" s="1"/>
  <c r="E148" i="159" s="1"/>
  <c r="E149" i="159" s="1"/>
  <c r="E150" i="159" s="1"/>
  <c r="E151" i="159" s="1"/>
  <c r="E152" i="159" s="1"/>
  <c r="E153" i="159" s="1"/>
  <c r="E154" i="159" s="1"/>
  <c r="E155" i="159" s="1"/>
  <c r="E156" i="159" s="1"/>
  <c r="E157" i="159" s="1"/>
  <c r="E158" i="159" s="1"/>
  <c r="E159" i="159" s="1"/>
  <c r="E160" i="159" s="1"/>
  <c r="E161" i="159" s="1"/>
  <c r="E162" i="159" s="1"/>
  <c r="E163" i="159" s="1"/>
  <c r="E164" i="159" s="1"/>
  <c r="E165" i="159" s="1"/>
  <c r="E166" i="159" s="1"/>
  <c r="E167" i="159" s="1"/>
  <c r="E168" i="159" s="1"/>
  <c r="E169" i="159" s="1"/>
  <c r="E170" i="159" s="1"/>
  <c r="E171" i="159" s="1"/>
  <c r="E172" i="159" s="1"/>
  <c r="E173" i="159" s="1"/>
  <c r="E174" i="159" s="1"/>
  <c r="E175" i="159" s="1"/>
  <c r="E176" i="159" s="1"/>
  <c r="E177" i="159" s="1"/>
  <c r="E178" i="159" s="1"/>
  <c r="E179" i="159" s="1"/>
  <c r="E180" i="159" s="1"/>
  <c r="E181" i="159" s="1"/>
  <c r="E182" i="159" s="1"/>
  <c r="E183" i="159" s="1"/>
  <c r="E184" i="159" s="1"/>
  <c r="E185" i="159" s="1"/>
  <c r="E186" i="159" s="1"/>
  <c r="E187" i="159" s="1"/>
  <c r="E188" i="159" s="1"/>
  <c r="E189" i="159" s="1"/>
  <c r="E190" i="159" s="1"/>
  <c r="E191" i="159" s="1"/>
  <c r="E192" i="159" s="1"/>
  <c r="E193" i="159" s="1"/>
  <c r="E194" i="159" s="1"/>
  <c r="E195" i="159" s="1"/>
  <c r="E196" i="159" s="1"/>
  <c r="E197" i="159" s="1"/>
  <c r="E198" i="159" s="1"/>
  <c r="E199" i="159" s="1"/>
  <c r="E200" i="159" s="1"/>
  <c r="E201" i="159" s="1"/>
  <c r="E202" i="159" s="1"/>
  <c r="E203" i="159" s="1"/>
  <c r="E204" i="159" s="1"/>
  <c r="E205" i="159" s="1"/>
  <c r="E206" i="159" s="1"/>
  <c r="E207" i="159" s="1"/>
  <c r="E208" i="159" s="1"/>
  <c r="E209" i="159" s="1"/>
  <c r="E210" i="159" s="1"/>
  <c r="E211" i="159" s="1"/>
  <c r="E212" i="159" s="1"/>
  <c r="E213" i="159" s="1"/>
  <c r="E214" i="159" s="1"/>
  <c r="E215" i="159" s="1"/>
  <c r="E216" i="159" s="1"/>
  <c r="E217" i="159" s="1"/>
  <c r="E218" i="159" s="1"/>
  <c r="E219" i="159" s="1"/>
  <c r="E220" i="159" s="1"/>
  <c r="E221" i="159" s="1"/>
  <c r="E222" i="159" s="1"/>
  <c r="E223" i="159" s="1"/>
  <c r="E224" i="159" s="1"/>
  <c r="E225" i="159" s="1"/>
  <c r="E226" i="159" s="1"/>
  <c r="E227" i="159" s="1"/>
  <c r="E228" i="159" s="1"/>
  <c r="E229" i="159" s="1"/>
  <c r="E230" i="159" s="1"/>
  <c r="E231" i="159" s="1"/>
  <c r="E232" i="159" s="1"/>
  <c r="E233" i="159" s="1"/>
  <c r="E234" i="159" s="1"/>
  <c r="E235" i="159" s="1"/>
  <c r="E236" i="159" s="1"/>
  <c r="E237" i="159" s="1"/>
  <c r="E238" i="159" s="1"/>
  <c r="E239" i="159" s="1"/>
  <c r="E240" i="159" s="1"/>
  <c r="E241" i="159" s="1"/>
  <c r="E242" i="159" s="1"/>
  <c r="E243" i="159" s="1"/>
  <c r="E244" i="159" s="1"/>
  <c r="E245" i="159" s="1"/>
  <c r="E246" i="159" s="1"/>
  <c r="E247" i="159" s="1"/>
  <c r="E248" i="159" s="1"/>
  <c r="E249" i="159" s="1"/>
  <c r="E250" i="159" s="1"/>
  <c r="E251" i="159" s="1"/>
  <c r="E252" i="159" s="1"/>
  <c r="E253" i="159" s="1"/>
  <c r="E254" i="159" s="1"/>
  <c r="E255" i="159" s="1"/>
  <c r="E256" i="159" s="1"/>
  <c r="E257" i="159" s="1"/>
  <c r="E258" i="159" s="1"/>
  <c r="E259" i="159" s="1"/>
  <c r="E260" i="159" s="1"/>
  <c r="E261" i="159" s="1"/>
  <c r="E262" i="159" s="1"/>
  <c r="E263" i="159" s="1"/>
  <c r="E264" i="159" s="1"/>
  <c r="E265" i="159" s="1"/>
  <c r="E266" i="159" s="1"/>
  <c r="E267" i="159" s="1"/>
  <c r="E268" i="159" s="1"/>
  <c r="E269" i="159" s="1"/>
  <c r="E270" i="159" s="1"/>
  <c r="E271" i="159" s="1"/>
  <c r="E272" i="159" s="1"/>
  <c r="E273" i="159" s="1"/>
  <c r="E274" i="159" s="1"/>
  <c r="E275" i="159" s="1"/>
  <c r="E276" i="159" s="1"/>
  <c r="E277" i="159" s="1"/>
  <c r="E278" i="159" s="1"/>
  <c r="E279" i="159" s="1"/>
  <c r="E280" i="159" s="1"/>
  <c r="E281" i="159" s="1"/>
  <c r="E282" i="159" s="1"/>
  <c r="E283" i="159" s="1"/>
  <c r="E284" i="159" s="1"/>
  <c r="E285" i="159" s="1"/>
  <c r="E286" i="159" s="1"/>
  <c r="E287" i="159" s="1"/>
  <c r="E288" i="159" s="1"/>
  <c r="E289" i="159" s="1"/>
  <c r="E290" i="159" s="1"/>
  <c r="E291" i="159" s="1"/>
  <c r="E292" i="159" s="1"/>
  <c r="E293" i="159" s="1"/>
  <c r="E294" i="159" s="1"/>
  <c r="E295" i="159" s="1"/>
  <c r="E296" i="159" s="1"/>
  <c r="E297" i="159" s="1"/>
  <c r="E298" i="159" s="1"/>
  <c r="E299" i="159" s="1"/>
  <c r="E300" i="159" s="1"/>
  <c r="E301" i="159" s="1"/>
  <c r="E302" i="159" s="1"/>
  <c r="E303" i="159" s="1"/>
  <c r="E304" i="159" s="1"/>
  <c r="E305" i="159" s="1"/>
  <c r="E306" i="159" s="1"/>
  <c r="E307" i="159" s="1"/>
  <c r="E308" i="159" s="1"/>
  <c r="E309" i="159" s="1"/>
  <c r="E310" i="159" s="1"/>
  <c r="E311" i="159" s="1"/>
  <c r="E312" i="159" s="1"/>
  <c r="E313" i="159" s="1"/>
  <c r="E314" i="159" s="1"/>
  <c r="E315" i="159" s="1"/>
  <c r="E316" i="159" s="1"/>
  <c r="E317" i="159" s="1"/>
  <c r="E318" i="159" s="1"/>
  <c r="E319" i="159" s="1"/>
  <c r="E320" i="159" s="1"/>
  <c r="E321" i="159" s="1"/>
  <c r="E322" i="159" s="1"/>
  <c r="E323" i="159" s="1"/>
  <c r="E324" i="159" s="1"/>
  <c r="E325" i="159" s="1"/>
  <c r="E326" i="159" s="1"/>
  <c r="E327" i="159" s="1"/>
  <c r="E328" i="159" s="1"/>
  <c r="E329" i="159" s="1"/>
  <c r="E330" i="159" s="1"/>
  <c r="E331" i="159" s="1"/>
  <c r="E332" i="159" s="1"/>
  <c r="E333" i="159" s="1"/>
  <c r="E334" i="159" s="1"/>
  <c r="E335" i="159" s="1"/>
  <c r="E336" i="159" s="1"/>
  <c r="E337" i="159" s="1"/>
  <c r="E338" i="159" s="1"/>
  <c r="E339" i="159" s="1"/>
  <c r="E340" i="159" s="1"/>
  <c r="E341" i="159" s="1"/>
  <c r="E342" i="159" s="1"/>
  <c r="E343" i="159" s="1"/>
  <c r="E344" i="159" s="1"/>
  <c r="E345" i="159" s="1"/>
  <c r="E346" i="159" s="1"/>
  <c r="E347" i="159" s="1"/>
  <c r="E348" i="159" s="1"/>
  <c r="E349" i="159" s="1"/>
  <c r="E350" i="159" s="1"/>
  <c r="E351" i="159" s="1"/>
  <c r="E352" i="159" s="1"/>
  <c r="E353" i="159" s="1"/>
  <c r="E354" i="159" s="1"/>
  <c r="E355" i="159" s="1"/>
  <c r="E356" i="159" s="1"/>
  <c r="E357" i="159" s="1"/>
  <c r="E358" i="159" s="1"/>
  <c r="E359" i="159" s="1"/>
  <c r="E360" i="159" s="1"/>
  <c r="E361" i="159" s="1"/>
  <c r="E362" i="159" s="1"/>
  <c r="E363" i="159" s="1"/>
  <c r="E364" i="159" s="1"/>
  <c r="E365" i="159" s="1"/>
  <c r="E366" i="159" s="1"/>
  <c r="E367" i="159" s="1"/>
  <c r="E368" i="159" s="1"/>
  <c r="E369" i="159" s="1"/>
  <c r="E370" i="159" s="1"/>
  <c r="E371" i="159" s="1"/>
  <c r="E372" i="159" s="1"/>
  <c r="E373" i="159" s="1"/>
  <c r="E374" i="159" s="1"/>
  <c r="E375" i="159" s="1"/>
  <c r="E376" i="159" s="1"/>
  <c r="E377" i="159" s="1"/>
  <c r="E378" i="159" s="1"/>
  <c r="E379" i="159" s="1"/>
  <c r="E380" i="159" s="1"/>
  <c r="E381" i="159" s="1"/>
  <c r="E382" i="159" s="1"/>
  <c r="E383" i="159" s="1"/>
  <c r="E384" i="159" s="1"/>
  <c r="E385" i="159" s="1"/>
  <c r="E386" i="159" s="1"/>
  <c r="E387" i="159" s="1"/>
  <c r="E388" i="159" s="1"/>
  <c r="E389" i="159" s="1"/>
  <c r="E390" i="159" s="1"/>
  <c r="E391" i="159" s="1"/>
  <c r="E392" i="159" s="1"/>
  <c r="E393" i="159" s="1"/>
  <c r="E394" i="159" s="1"/>
  <c r="E395" i="159" s="1"/>
  <c r="E396" i="159" s="1"/>
  <c r="E397" i="159" s="1"/>
  <c r="E398" i="159" s="1"/>
  <c r="E399" i="159" s="1"/>
  <c r="E400" i="159" s="1"/>
  <c r="E401" i="159" s="1"/>
  <c r="E402" i="159" s="1"/>
  <c r="E403" i="159" s="1"/>
  <c r="E404" i="159" s="1"/>
  <c r="E405" i="159" s="1"/>
  <c r="E406" i="159" s="1"/>
  <c r="E407" i="159" s="1"/>
  <c r="E408" i="159" s="1"/>
  <c r="E409" i="159" s="1"/>
  <c r="E410" i="159" s="1"/>
  <c r="E411" i="159" s="1"/>
  <c r="E412" i="159" s="1"/>
  <c r="E413" i="159" s="1"/>
  <c r="E414" i="159" s="1"/>
  <c r="E415" i="159" s="1"/>
  <c r="E416" i="159" s="1"/>
  <c r="E417" i="159" s="1"/>
  <c r="E418" i="159" s="1"/>
  <c r="E419" i="159" s="1"/>
  <c r="E420" i="159" s="1"/>
  <c r="E421" i="159" s="1"/>
  <c r="E422" i="159" s="1"/>
  <c r="E423" i="159" s="1"/>
  <c r="E424" i="159" s="1"/>
  <c r="E425" i="159" s="1"/>
  <c r="E426" i="159" s="1"/>
  <c r="E427" i="159" s="1"/>
  <c r="E428" i="159" s="1"/>
  <c r="E429" i="159" s="1"/>
  <c r="E430" i="159" s="1"/>
  <c r="E431" i="159" s="1"/>
  <c r="E432" i="159" s="1"/>
  <c r="E433" i="159" s="1"/>
  <c r="E434" i="159" s="1"/>
  <c r="E435" i="159" s="1"/>
  <c r="E436" i="159" s="1"/>
  <c r="E437" i="159" s="1"/>
  <c r="E438" i="159" s="1"/>
  <c r="E439" i="159" s="1"/>
  <c r="E440" i="159" s="1"/>
  <c r="E441" i="159" s="1"/>
  <c r="E442" i="159" s="1"/>
  <c r="E443" i="159" s="1"/>
  <c r="E444" i="159" s="1"/>
  <c r="E445" i="159" s="1"/>
  <c r="E446" i="159" s="1"/>
  <c r="E447" i="159" s="1"/>
  <c r="E448" i="159" s="1"/>
  <c r="E449" i="159" s="1"/>
  <c r="E450" i="159" s="1"/>
  <c r="E451" i="159" s="1"/>
  <c r="E452" i="159" s="1"/>
  <c r="E453" i="159" s="1"/>
  <c r="E454" i="159" s="1"/>
  <c r="E455" i="159" s="1"/>
  <c r="E456" i="159" s="1"/>
  <c r="E457" i="159" s="1"/>
  <c r="E458" i="159" s="1"/>
  <c r="E459" i="159" s="1"/>
  <c r="E460" i="159" s="1"/>
  <c r="E461" i="159" s="1"/>
  <c r="E462" i="159" s="1"/>
  <c r="E463" i="159" s="1"/>
  <c r="E464" i="159" s="1"/>
  <c r="E465" i="159" s="1"/>
  <c r="E466" i="159" s="1"/>
  <c r="E467" i="159" s="1"/>
  <c r="E468" i="159" s="1"/>
  <c r="E469" i="159" s="1"/>
  <c r="E470" i="159" s="1"/>
  <c r="E471" i="159" s="1"/>
  <c r="E472" i="159" s="1"/>
  <c r="E473" i="159" s="1"/>
  <c r="E474" i="159" s="1"/>
  <c r="E475" i="159" s="1"/>
  <c r="E476" i="159" s="1"/>
  <c r="E477" i="159" s="1"/>
  <c r="E478" i="159" s="1"/>
  <c r="E479" i="159" s="1"/>
  <c r="E480" i="159" s="1"/>
  <c r="E481" i="159" s="1"/>
  <c r="E482" i="159" s="1"/>
  <c r="E483" i="159" s="1"/>
  <c r="E484" i="159" s="1"/>
  <c r="E485" i="159" s="1"/>
  <c r="E486" i="159" s="1"/>
  <c r="E487" i="159" s="1"/>
  <c r="E488" i="159" s="1"/>
  <c r="E489" i="159" s="1"/>
  <c r="E490" i="159" s="1"/>
  <c r="E491" i="159" s="1"/>
  <c r="E492" i="159" s="1"/>
  <c r="E493" i="159" s="1"/>
  <c r="E494" i="159" s="1"/>
  <c r="E495" i="159" s="1"/>
  <c r="E496" i="159" s="1"/>
  <c r="E497" i="159" s="1"/>
  <c r="E498" i="159" s="1"/>
  <c r="E499" i="159" s="1"/>
  <c r="E500" i="159" s="1"/>
  <c r="E501" i="159" s="1"/>
  <c r="E502" i="159" s="1"/>
  <c r="E503" i="159" s="1"/>
  <c r="E504" i="159" s="1"/>
  <c r="E505" i="159" s="1"/>
  <c r="E506" i="159" s="1"/>
  <c r="E507" i="159" s="1"/>
  <c r="E508" i="159" s="1"/>
  <c r="E509" i="159" s="1"/>
  <c r="E510" i="159" s="1"/>
  <c r="E511" i="159" s="1"/>
  <c r="E512" i="159" s="1"/>
  <c r="E513" i="159" s="1"/>
  <c r="E514" i="159" s="1"/>
  <c r="E515" i="159" s="1"/>
  <c r="E516" i="159" s="1"/>
  <c r="E517" i="159" s="1"/>
  <c r="E518" i="159" s="1"/>
  <c r="E519" i="159" s="1"/>
  <c r="E520" i="159" s="1"/>
  <c r="E521" i="159" s="1"/>
  <c r="E522" i="159" s="1"/>
  <c r="E523" i="159" s="1"/>
  <c r="E524" i="159" s="1"/>
  <c r="E525" i="159" s="1"/>
  <c r="E526" i="159" s="1"/>
  <c r="E527" i="159" s="1"/>
  <c r="E528" i="159" s="1"/>
  <c r="E529" i="159" s="1"/>
  <c r="E530" i="159" s="1"/>
  <c r="E531" i="159" s="1"/>
  <c r="E532" i="159" s="1"/>
  <c r="E533" i="159" s="1"/>
  <c r="E534" i="159" s="1"/>
  <c r="E535" i="159" s="1"/>
  <c r="E536" i="159" s="1"/>
  <c r="E537" i="159" s="1"/>
  <c r="E538" i="159" s="1"/>
  <c r="E539" i="159" s="1"/>
  <c r="E540" i="159" s="1"/>
  <c r="E541" i="159" s="1"/>
  <c r="E542" i="159" s="1"/>
  <c r="E543" i="159" s="1"/>
  <c r="E544" i="159" s="1"/>
  <c r="E545" i="159" s="1"/>
  <c r="E546" i="159" s="1"/>
  <c r="E547" i="159" s="1"/>
  <c r="E548" i="159" s="1"/>
  <c r="E549" i="159" s="1"/>
  <c r="E550" i="159" s="1"/>
  <c r="E551" i="159" s="1"/>
  <c r="E552" i="159" s="1"/>
  <c r="E553" i="159" s="1"/>
  <c r="E554" i="159" s="1"/>
  <c r="E555" i="159" s="1"/>
  <c r="E556" i="159" s="1"/>
  <c r="E557" i="159" s="1"/>
  <c r="E558" i="159" s="1"/>
  <c r="E559" i="159" s="1"/>
  <c r="E560" i="159" s="1"/>
  <c r="E561" i="159" s="1"/>
  <c r="E562" i="159" s="1"/>
  <c r="E563" i="159" s="1"/>
  <c r="E564" i="159" s="1"/>
  <c r="E565" i="159" s="1"/>
  <c r="E566" i="159" s="1"/>
  <c r="E567" i="159" s="1"/>
  <c r="E568" i="159" s="1"/>
  <c r="E569" i="159" s="1"/>
  <c r="E570" i="159" s="1"/>
  <c r="E571" i="159" s="1"/>
  <c r="E572" i="159" s="1"/>
  <c r="E573" i="159" s="1"/>
  <c r="E574" i="159" s="1"/>
  <c r="E575" i="159" s="1"/>
  <c r="E576" i="159" s="1"/>
  <c r="E577" i="159" s="1"/>
  <c r="E578" i="159" s="1"/>
  <c r="E579" i="159" s="1"/>
  <c r="E580" i="159" s="1"/>
  <c r="E581" i="159" s="1"/>
  <c r="E582" i="159" s="1"/>
  <c r="E583" i="159" s="1"/>
  <c r="E584" i="159" s="1"/>
  <c r="E585" i="159" s="1"/>
  <c r="E586" i="159" s="1"/>
  <c r="E587" i="159" s="1"/>
  <c r="E588" i="159" s="1"/>
  <c r="E589" i="159" s="1"/>
  <c r="E590" i="159" s="1"/>
  <c r="E591" i="159" s="1"/>
  <c r="E592" i="159" s="1"/>
  <c r="E593" i="159" s="1"/>
  <c r="E594" i="159" s="1"/>
  <c r="E595" i="159" s="1"/>
  <c r="E596" i="159" s="1"/>
  <c r="E597" i="159" s="1"/>
  <c r="E598" i="159" s="1"/>
  <c r="E599" i="159" s="1"/>
  <c r="E600" i="159" s="1"/>
  <c r="E601" i="159" s="1"/>
  <c r="E602" i="159" s="1"/>
  <c r="E603" i="159" s="1"/>
  <c r="E604" i="159" s="1"/>
  <c r="E605" i="159" s="1"/>
  <c r="E606" i="159" s="1"/>
  <c r="E607" i="159" s="1"/>
  <c r="E608" i="159" s="1"/>
  <c r="E609" i="159" s="1"/>
  <c r="E610" i="159" s="1"/>
  <c r="E611" i="159" s="1"/>
  <c r="E612" i="159" s="1"/>
  <c r="E613" i="159" s="1"/>
  <c r="E614" i="159" s="1"/>
  <c r="E615" i="159" s="1"/>
  <c r="E616" i="159" s="1"/>
  <c r="E617" i="159" s="1"/>
  <c r="E618" i="159" s="1"/>
  <c r="E619" i="159" s="1"/>
  <c r="E620" i="159" s="1"/>
  <c r="E621" i="159" s="1"/>
  <c r="E622" i="159" s="1"/>
  <c r="E623" i="159" s="1"/>
  <c r="E624" i="159" s="1"/>
  <c r="E625" i="159" s="1"/>
  <c r="E626" i="159" s="1"/>
  <c r="E627" i="159" s="1"/>
  <c r="E628" i="159" s="1"/>
  <c r="E629" i="159" s="1"/>
  <c r="E630" i="159" s="1"/>
  <c r="E631" i="159" s="1"/>
  <c r="E632" i="159" s="1"/>
  <c r="E633" i="159" s="1"/>
  <c r="E634" i="159" s="1"/>
  <c r="E635" i="159" s="1"/>
  <c r="E636" i="159" s="1"/>
  <c r="E637" i="159" s="1"/>
  <c r="E638" i="159" s="1"/>
  <c r="E639" i="159" s="1"/>
  <c r="E640" i="159" s="1"/>
  <c r="E641" i="159" s="1"/>
  <c r="E642" i="159" s="1"/>
  <c r="E643" i="159" s="1"/>
  <c r="E644" i="159" s="1"/>
  <c r="E645" i="159" s="1"/>
  <c r="E646" i="159" s="1"/>
  <c r="E647" i="159" s="1"/>
  <c r="E648" i="159" s="1"/>
  <c r="E649" i="159" s="1"/>
  <c r="E650" i="159" s="1"/>
  <c r="E651" i="159" s="1"/>
  <c r="E652" i="159" s="1"/>
  <c r="E653" i="159" s="1"/>
  <c r="E654" i="159" s="1"/>
  <c r="E655" i="159" s="1"/>
  <c r="E656" i="159" s="1"/>
  <c r="E657" i="159" s="1"/>
  <c r="E658" i="159" s="1"/>
  <c r="E659" i="159" s="1"/>
  <c r="E660" i="159" s="1"/>
  <c r="E661" i="159" s="1"/>
  <c r="E662" i="159" s="1"/>
  <c r="E663" i="159" s="1"/>
  <c r="E664" i="159" s="1"/>
  <c r="E665" i="159" s="1"/>
  <c r="E666" i="159" s="1"/>
  <c r="E667" i="159" s="1"/>
  <c r="E668" i="159" s="1"/>
  <c r="E669" i="159" s="1"/>
  <c r="E670" i="159" s="1"/>
  <c r="E671" i="159" s="1"/>
  <c r="E672" i="159" s="1"/>
  <c r="E673" i="159" s="1"/>
  <c r="E674" i="159" s="1"/>
  <c r="E675" i="159" s="1"/>
  <c r="E676" i="159" s="1"/>
  <c r="E677" i="159" s="1"/>
  <c r="E678" i="159" s="1"/>
  <c r="E679" i="159" s="1"/>
  <c r="E680" i="159" s="1"/>
  <c r="E681" i="159" s="1"/>
  <c r="E682" i="159" s="1"/>
  <c r="E683" i="159" s="1"/>
  <c r="E684" i="159" s="1"/>
  <c r="E685" i="159" s="1"/>
  <c r="E686" i="159" s="1"/>
  <c r="E687" i="159" s="1"/>
  <c r="E688" i="159" s="1"/>
  <c r="E689" i="159" s="1"/>
  <c r="E690" i="159" s="1"/>
  <c r="E691" i="159" s="1"/>
  <c r="E692" i="159" s="1"/>
  <c r="E693" i="159" s="1"/>
  <c r="E694" i="159" s="1"/>
  <c r="E695" i="159" s="1"/>
  <c r="E696" i="159" s="1"/>
  <c r="E697" i="159" s="1"/>
  <c r="E698" i="159" s="1"/>
  <c r="E699" i="159" s="1"/>
  <c r="E700" i="159" s="1"/>
  <c r="E701" i="159" s="1"/>
  <c r="E702" i="159" s="1"/>
  <c r="E703" i="159" s="1"/>
  <c r="E704" i="159" s="1"/>
  <c r="E705" i="159" s="1"/>
  <c r="E706" i="159" s="1"/>
  <c r="E707" i="159" s="1"/>
  <c r="E708" i="159" s="1"/>
  <c r="E709" i="159" s="1"/>
  <c r="E710" i="159" s="1"/>
  <c r="E711" i="159" s="1"/>
  <c r="E712" i="159" s="1"/>
  <c r="E713" i="159" s="1"/>
  <c r="E714" i="159" s="1"/>
  <c r="E715" i="159" s="1"/>
  <c r="E716" i="159" s="1"/>
  <c r="E717" i="159" s="1"/>
  <c r="E718" i="159" s="1"/>
  <c r="E719" i="159" s="1"/>
  <c r="E720" i="159" s="1"/>
  <c r="E721" i="159" s="1"/>
  <c r="E722" i="159" s="1"/>
  <c r="E723" i="159" s="1"/>
  <c r="E724" i="159" s="1"/>
  <c r="E725" i="159" s="1"/>
  <c r="E726" i="159" s="1"/>
  <c r="E727" i="159" s="1"/>
  <c r="E728" i="159" s="1"/>
  <c r="E729" i="159" s="1"/>
  <c r="E730" i="159" s="1"/>
  <c r="E731" i="159" s="1"/>
  <c r="E732" i="159" s="1"/>
  <c r="E733" i="159" s="1"/>
  <c r="E734" i="159" s="1"/>
  <c r="E735" i="159" s="1"/>
  <c r="E736" i="159" s="1"/>
  <c r="E737" i="159" s="1"/>
  <c r="E738" i="159" s="1"/>
  <c r="E739" i="159" s="1"/>
  <c r="E740" i="159" s="1"/>
  <c r="E741" i="159" s="1"/>
  <c r="E742" i="159" s="1"/>
  <c r="E743" i="159" s="1"/>
  <c r="E744" i="159" s="1"/>
  <c r="E745" i="159" s="1"/>
  <c r="E746" i="159" s="1"/>
  <c r="E747" i="159" s="1"/>
  <c r="E748" i="159" s="1"/>
  <c r="E749" i="159" s="1"/>
  <c r="E750" i="159" s="1"/>
  <c r="E751" i="159" s="1"/>
  <c r="E752" i="159" s="1"/>
  <c r="E753" i="159" s="1"/>
  <c r="E754" i="159" s="1"/>
  <c r="E755" i="159" s="1"/>
  <c r="E756" i="159" s="1"/>
  <c r="E757" i="159" s="1"/>
  <c r="E758" i="159" s="1"/>
  <c r="E759" i="159" s="1"/>
  <c r="E760" i="159" s="1"/>
  <c r="E761" i="159" s="1"/>
  <c r="E762" i="159" s="1"/>
  <c r="E763" i="159" s="1"/>
  <c r="E764" i="159" s="1"/>
  <c r="E765" i="159" s="1"/>
  <c r="E766" i="159" s="1"/>
  <c r="E767" i="159" s="1"/>
  <c r="E768" i="159" s="1"/>
  <c r="E769" i="159" s="1"/>
  <c r="E770" i="159" s="1"/>
  <c r="E771" i="159" s="1"/>
  <c r="E772" i="159" s="1"/>
  <c r="E773" i="159" s="1"/>
  <c r="E774" i="159" s="1"/>
  <c r="E775" i="159" s="1"/>
  <c r="E776" i="159" s="1"/>
  <c r="E777" i="159" s="1"/>
  <c r="E778" i="159" s="1"/>
  <c r="E779" i="159" s="1"/>
  <c r="E780" i="159" s="1"/>
  <c r="E781" i="159" s="1"/>
  <c r="E782" i="159" s="1"/>
  <c r="E783" i="159" s="1"/>
  <c r="E784" i="159" s="1"/>
  <c r="E785" i="159" s="1"/>
  <c r="E786" i="159" s="1"/>
  <c r="E787" i="159" s="1"/>
  <c r="E788" i="159" s="1"/>
  <c r="E789" i="159" s="1"/>
  <c r="E790" i="159" s="1"/>
  <c r="E791" i="159" s="1"/>
  <c r="E792" i="159" s="1"/>
  <c r="E793" i="159" s="1"/>
  <c r="E794" i="159" s="1"/>
  <c r="E795" i="159" s="1"/>
  <c r="E796" i="159" s="1"/>
  <c r="E797" i="159" s="1"/>
  <c r="E798" i="159" s="1"/>
  <c r="E799" i="159" s="1"/>
  <c r="E800" i="159" s="1"/>
  <c r="E801" i="159" s="1"/>
  <c r="E802" i="159" s="1"/>
  <c r="E803" i="159" s="1"/>
  <c r="E804" i="159" s="1"/>
  <c r="E805" i="159" s="1"/>
  <c r="E806" i="159" s="1"/>
  <c r="E807" i="159" s="1"/>
  <c r="E808" i="159" s="1"/>
  <c r="E809" i="159" s="1"/>
  <c r="E810" i="159" s="1"/>
  <c r="E811" i="159" s="1"/>
  <c r="E812" i="159" s="1"/>
  <c r="E813" i="159" s="1"/>
  <c r="E814" i="159" s="1"/>
  <c r="E815" i="159" s="1"/>
  <c r="E816" i="159" s="1"/>
  <c r="E817" i="159" s="1"/>
  <c r="E818" i="159" s="1"/>
  <c r="E819" i="159" s="1"/>
  <c r="E820" i="159" s="1"/>
  <c r="E821" i="159" s="1"/>
  <c r="E822" i="159" s="1"/>
  <c r="E823" i="159" s="1"/>
  <c r="E824" i="159" s="1"/>
  <c r="E825" i="159" s="1"/>
  <c r="E826" i="159" s="1"/>
  <c r="E827" i="159" s="1"/>
  <c r="E828" i="159" s="1"/>
  <c r="E829" i="159" s="1"/>
  <c r="E830" i="159" s="1"/>
  <c r="E831" i="159" s="1"/>
  <c r="E832" i="159" s="1"/>
  <c r="E833" i="159" s="1"/>
  <c r="E834" i="159" s="1"/>
  <c r="E835" i="159" s="1"/>
  <c r="E836" i="159" s="1"/>
  <c r="E837" i="159" s="1"/>
  <c r="E838" i="159" s="1"/>
  <c r="E839" i="159" s="1"/>
  <c r="E840" i="159" s="1"/>
  <c r="E841" i="159" s="1"/>
  <c r="E842" i="159" s="1"/>
  <c r="E843" i="159" s="1"/>
  <c r="E844" i="159" s="1"/>
  <c r="E845" i="159" s="1"/>
  <c r="E846" i="159" s="1"/>
  <c r="E847" i="159" s="1"/>
  <c r="E848" i="159" s="1"/>
  <c r="E849" i="159" s="1"/>
  <c r="E850" i="159" s="1"/>
  <c r="E851" i="159" s="1"/>
  <c r="E852" i="159" s="1"/>
  <c r="E853" i="159" s="1"/>
  <c r="E854" i="159" s="1"/>
  <c r="E855" i="159" s="1"/>
  <c r="E856" i="159" s="1"/>
  <c r="E857" i="159" s="1"/>
  <c r="E858" i="159" s="1"/>
  <c r="E859" i="159" s="1"/>
  <c r="E860" i="159" s="1"/>
  <c r="E861" i="159" s="1"/>
  <c r="E862" i="159" s="1"/>
  <c r="E863" i="159" s="1"/>
  <c r="E864" i="159" s="1"/>
  <c r="E865" i="159" s="1"/>
  <c r="E866" i="159" s="1"/>
  <c r="E867" i="159" s="1"/>
  <c r="E868" i="159" s="1"/>
  <c r="E869" i="159" s="1"/>
  <c r="E870" i="159" s="1"/>
  <c r="E871" i="159" s="1"/>
  <c r="E872" i="159" s="1"/>
  <c r="E873" i="159" s="1"/>
  <c r="E874" i="159" s="1"/>
  <c r="E875" i="159" s="1"/>
  <c r="E876" i="159" s="1"/>
  <c r="E877" i="159" s="1"/>
  <c r="E878" i="159" s="1"/>
  <c r="E879" i="159" s="1"/>
  <c r="E880" i="159" s="1"/>
  <c r="E881" i="159" s="1"/>
  <c r="E882" i="159" s="1"/>
  <c r="E883" i="159" s="1"/>
  <c r="E884" i="159" s="1"/>
  <c r="E885" i="159" s="1"/>
  <c r="E886" i="159" s="1"/>
  <c r="E887" i="159" s="1"/>
  <c r="E888" i="159" s="1"/>
  <c r="E889" i="159" s="1"/>
  <c r="E890" i="159" s="1"/>
  <c r="E891" i="159" s="1"/>
  <c r="E892" i="159" s="1"/>
  <c r="E893" i="159" s="1"/>
  <c r="E894" i="159" s="1"/>
  <c r="E895" i="159" s="1"/>
  <c r="E896" i="159" s="1"/>
  <c r="E897" i="159" s="1"/>
  <c r="E898" i="159" s="1"/>
  <c r="E899" i="159" s="1"/>
  <c r="E900" i="159" s="1"/>
  <c r="E901" i="159" s="1"/>
  <c r="E902" i="159" s="1"/>
  <c r="E903" i="159" s="1"/>
  <c r="E904" i="159" s="1"/>
  <c r="E905" i="159" s="1"/>
  <c r="E906" i="159" s="1"/>
  <c r="E907" i="159" s="1"/>
  <c r="E908" i="159" s="1"/>
  <c r="E909" i="159" s="1"/>
  <c r="E910" i="159" s="1"/>
  <c r="E911" i="159" s="1"/>
  <c r="E912" i="159" s="1"/>
  <c r="E913" i="159" s="1"/>
  <c r="E914" i="159" s="1"/>
  <c r="E915" i="159" s="1"/>
  <c r="E916" i="159" s="1"/>
  <c r="E917" i="159" s="1"/>
  <c r="E918" i="159" s="1"/>
  <c r="E919" i="159" s="1"/>
  <c r="E920" i="159" s="1"/>
  <c r="E921" i="159" s="1"/>
  <c r="E922" i="159" s="1"/>
  <c r="E923" i="159" s="1"/>
  <c r="E924" i="159" s="1"/>
  <c r="E925" i="159" s="1"/>
  <c r="E926" i="159" s="1"/>
  <c r="E927" i="159" s="1"/>
  <c r="E928" i="159" s="1"/>
  <c r="E929" i="159" s="1"/>
  <c r="E930" i="159" s="1"/>
  <c r="E931" i="159" s="1"/>
  <c r="E932" i="159" s="1"/>
  <c r="E933" i="159" s="1"/>
  <c r="E934" i="159" s="1"/>
  <c r="E935" i="159" s="1"/>
  <c r="E936" i="159" s="1"/>
  <c r="E937" i="159" s="1"/>
  <c r="E938" i="159" s="1"/>
  <c r="E939" i="159" s="1"/>
  <c r="E940" i="159" s="1"/>
  <c r="E941" i="159" s="1"/>
  <c r="E942" i="159" s="1"/>
  <c r="E943" i="159" s="1"/>
  <c r="E944" i="159" s="1"/>
  <c r="E945" i="159" s="1"/>
  <c r="E946" i="159" s="1"/>
  <c r="E947" i="159" s="1"/>
  <c r="E948" i="159" s="1"/>
  <c r="E949" i="159" s="1"/>
  <c r="E950" i="159" s="1"/>
  <c r="E951" i="159" s="1"/>
  <c r="E952" i="159" s="1"/>
  <c r="E953" i="159" s="1"/>
  <c r="E954" i="159" s="1"/>
  <c r="E955" i="159" s="1"/>
  <c r="E956" i="159" s="1"/>
  <c r="E957" i="159" s="1"/>
  <c r="E958" i="159" s="1"/>
  <c r="E959" i="159" s="1"/>
  <c r="E960" i="159" s="1"/>
  <c r="E961" i="159" s="1"/>
  <c r="E962" i="159" s="1"/>
  <c r="E963" i="159" s="1"/>
  <c r="E964" i="159" s="1"/>
  <c r="E965" i="159" s="1"/>
  <c r="E966" i="159" s="1"/>
  <c r="E967" i="159" s="1"/>
  <c r="E968" i="159" s="1"/>
  <c r="E969" i="159" s="1"/>
  <c r="E970" i="159" s="1"/>
  <c r="E971" i="159" s="1"/>
  <c r="E972" i="159" s="1"/>
  <c r="E973" i="159" s="1"/>
  <c r="E974" i="159" s="1"/>
  <c r="E975" i="159" s="1"/>
  <c r="E976" i="159" s="1"/>
  <c r="E977" i="159" s="1"/>
  <c r="E978" i="159" s="1"/>
  <c r="E979" i="159" s="1"/>
  <c r="E980" i="159" s="1"/>
  <c r="E981" i="159" s="1"/>
  <c r="E982" i="159" s="1"/>
  <c r="E983" i="159" s="1"/>
  <c r="E984" i="159" s="1"/>
  <c r="E985" i="159" s="1"/>
  <c r="E986" i="159" s="1"/>
  <c r="E987" i="159" s="1"/>
  <c r="E988" i="159" s="1"/>
  <c r="E989" i="159" s="1"/>
  <c r="E990" i="159" s="1"/>
  <c r="E991" i="159" s="1"/>
  <c r="E992" i="159" s="1"/>
  <c r="E993" i="159" s="1"/>
  <c r="E994" i="159" s="1"/>
  <c r="E995" i="159" s="1"/>
  <c r="E996" i="159" s="1"/>
  <c r="E997" i="159" s="1"/>
  <c r="E998" i="159" s="1"/>
  <c r="E999" i="159" s="1"/>
  <c r="E1000" i="159" s="1"/>
  <c r="E1001" i="159" s="1"/>
  <c r="E1002" i="159" s="1"/>
  <c r="E1003" i="159" s="1"/>
  <c r="E1004" i="159" s="1"/>
  <c r="E1005" i="159" s="1"/>
  <c r="E1006" i="159" s="1"/>
  <c r="E1007" i="159" s="1"/>
  <c r="E1008" i="159" s="1"/>
  <c r="E1009" i="159" s="1"/>
  <c r="E1010" i="159" s="1"/>
  <c r="E1011" i="159" s="1"/>
  <c r="E1012" i="159" s="1"/>
  <c r="E1013" i="159" s="1"/>
  <c r="E1014" i="159" s="1"/>
  <c r="E1015" i="159" s="1"/>
  <c r="E1016" i="159" s="1"/>
  <c r="E1017" i="159" s="1"/>
  <c r="E1018" i="159" s="1"/>
  <c r="E1019" i="159" s="1"/>
  <c r="E1020" i="159" s="1"/>
  <c r="E1021" i="159" s="1"/>
  <c r="E1022" i="159" s="1"/>
  <c r="E1023" i="159" s="1"/>
  <c r="E1024" i="159" s="1"/>
  <c r="E1025" i="159" s="1"/>
  <c r="E1026" i="159" s="1"/>
  <c r="E1027" i="159" s="1"/>
  <c r="E1028" i="159" s="1"/>
  <c r="E1029" i="159" s="1"/>
  <c r="E1030" i="159" s="1"/>
  <c r="E1031" i="159" s="1"/>
  <c r="E1032" i="159" s="1"/>
  <c r="E1033" i="159" s="1"/>
  <c r="E1034" i="159" s="1"/>
  <c r="E1035" i="159" s="1"/>
  <c r="E1036" i="159" s="1"/>
  <c r="E1037" i="159" s="1"/>
  <c r="E1038" i="159" s="1"/>
  <c r="E1039" i="159" s="1"/>
  <c r="E1040" i="159" s="1"/>
  <c r="E1041" i="159" s="1"/>
  <c r="E1042" i="159" s="1"/>
  <c r="E1043" i="159" s="1"/>
  <c r="E1044" i="159" s="1"/>
  <c r="E1045" i="159" s="1"/>
  <c r="E1046" i="159" s="1"/>
  <c r="E1047" i="159" s="1"/>
  <c r="E1048" i="159" s="1"/>
  <c r="E1049" i="159" s="1"/>
  <c r="E1050" i="159" s="1"/>
  <c r="E1051" i="159" s="1"/>
  <c r="E1052" i="159" s="1"/>
  <c r="E1053" i="159" s="1"/>
  <c r="E1054" i="159" s="1"/>
  <c r="E1055" i="159" s="1"/>
  <c r="E1056" i="159" s="1"/>
  <c r="E1057" i="159" s="1"/>
  <c r="C78" i="161"/>
  <c r="H51" i="36" l="1"/>
  <c r="H18" i="36"/>
  <c r="E5" i="158" l="1"/>
  <c r="E6" i="158" s="1"/>
  <c r="E7" i="158" s="1"/>
  <c r="E8" i="158" s="1"/>
  <c r="E9" i="158" s="1"/>
  <c r="E10" i="158" s="1"/>
  <c r="E11" i="158" s="1"/>
  <c r="E12" i="158" s="1"/>
  <c r="E13" i="158" s="1"/>
  <c r="E14" i="158" s="1"/>
  <c r="E15" i="158" s="1"/>
  <c r="E16" i="158" s="1"/>
  <c r="E17" i="158" s="1"/>
  <c r="E18" i="158" s="1"/>
  <c r="E19" i="158" s="1"/>
  <c r="E20" i="158" s="1"/>
  <c r="E21" i="158" s="1"/>
  <c r="E22" i="158" s="1"/>
  <c r="E23" i="158" s="1"/>
  <c r="E24" i="158" s="1"/>
  <c r="E25" i="158" s="1"/>
  <c r="E26" i="158" s="1"/>
  <c r="E27" i="158" s="1"/>
  <c r="E28" i="158" s="1"/>
  <c r="E29" i="158" s="1"/>
  <c r="E30" i="158" s="1"/>
  <c r="E31" i="158" s="1"/>
  <c r="E32" i="158" s="1"/>
  <c r="E33" i="158" s="1"/>
  <c r="E34" i="158" s="1"/>
  <c r="E35" i="158" s="1"/>
  <c r="E36" i="158" s="1"/>
  <c r="E37" i="158" s="1"/>
  <c r="E38" i="158" s="1"/>
  <c r="E39" i="158" s="1"/>
  <c r="E40" i="158" s="1"/>
  <c r="E41" i="158" s="1"/>
  <c r="E42" i="158" s="1"/>
  <c r="E43" i="158" s="1"/>
  <c r="E44" i="158" s="1"/>
  <c r="E45" i="158" s="1"/>
  <c r="E46" i="158" s="1"/>
  <c r="E47" i="158" s="1"/>
  <c r="E48" i="158" s="1"/>
  <c r="E49" i="158" s="1"/>
  <c r="E50" i="158" s="1"/>
  <c r="E51" i="158" s="1"/>
  <c r="E52" i="158" s="1"/>
  <c r="E53" i="158" s="1"/>
  <c r="E54" i="158" s="1"/>
  <c r="E55" i="158" s="1"/>
  <c r="E56" i="158" s="1"/>
  <c r="E57" i="158" s="1"/>
  <c r="E58" i="158" s="1"/>
  <c r="E59" i="158" s="1"/>
  <c r="E60" i="158" s="1"/>
  <c r="E61" i="158" s="1"/>
  <c r="E62" i="158" s="1"/>
  <c r="E63" i="158" s="1"/>
  <c r="E64" i="158" s="1"/>
  <c r="E65" i="158" s="1"/>
  <c r="E66" i="158" s="1"/>
  <c r="E67" i="158" s="1"/>
  <c r="E68" i="158" s="1"/>
  <c r="E69" i="158" s="1"/>
  <c r="E70" i="158" s="1"/>
  <c r="E71" i="158" s="1"/>
  <c r="E72" i="158" s="1"/>
  <c r="E73" i="158" s="1"/>
  <c r="E74" i="158" s="1"/>
  <c r="E75" i="158" s="1"/>
  <c r="E76" i="158" s="1"/>
  <c r="E77" i="158" s="1"/>
  <c r="E78" i="158" s="1"/>
  <c r="E79" i="158" s="1"/>
  <c r="E80" i="158" s="1"/>
  <c r="E81" i="158" s="1"/>
  <c r="E82" i="158" s="1"/>
  <c r="E83" i="158" s="1"/>
  <c r="E84" i="158" s="1"/>
  <c r="E85" i="158" s="1"/>
  <c r="E86" i="158" s="1"/>
  <c r="E87" i="158" s="1"/>
  <c r="E88" i="158" s="1"/>
  <c r="E89" i="158" s="1"/>
  <c r="E90" i="158" s="1"/>
  <c r="E91" i="158" s="1"/>
  <c r="E92" i="158" s="1"/>
  <c r="E93" i="158" s="1"/>
  <c r="E94" i="158" s="1"/>
  <c r="E95" i="158" s="1"/>
  <c r="E96" i="158" s="1"/>
  <c r="E97" i="158" s="1"/>
  <c r="E98" i="158" s="1"/>
  <c r="E99" i="158" s="1"/>
  <c r="E100" i="158" s="1"/>
  <c r="C86" i="161" l="1"/>
  <c r="D49" i="63"/>
  <c r="D10" i="64" l="1"/>
  <c r="E5" i="157" l="1"/>
  <c r="E6" i="157" s="1"/>
  <c r="E7" i="157" s="1"/>
  <c r="E8" i="157" s="1"/>
  <c r="E9" i="157" s="1"/>
  <c r="E10" i="157" s="1"/>
  <c r="E11" i="157" s="1"/>
  <c r="E12" i="157" s="1"/>
  <c r="E13" i="157" s="1"/>
  <c r="E14" i="157" s="1"/>
  <c r="E15" i="157" s="1"/>
  <c r="E16" i="157" s="1"/>
  <c r="E17" i="157" s="1"/>
  <c r="E18" i="157" s="1"/>
  <c r="E19" i="157" s="1"/>
  <c r="E20" i="157" s="1"/>
  <c r="E21" i="157" s="1"/>
  <c r="E22" i="157" s="1"/>
  <c r="E23" i="157" s="1"/>
  <c r="E24" i="157" s="1"/>
  <c r="E25" i="157" s="1"/>
  <c r="E26" i="157" s="1"/>
  <c r="E27" i="157" s="1"/>
  <c r="E28" i="157" s="1"/>
  <c r="E29" i="157" s="1"/>
  <c r="E30" i="157" s="1"/>
  <c r="E31" i="157" s="1"/>
  <c r="E32" i="157" s="1"/>
  <c r="E33" i="157" s="1"/>
  <c r="E34" i="157" s="1"/>
  <c r="E35" i="157" s="1"/>
  <c r="E36" i="157" s="1"/>
  <c r="E37" i="157" s="1"/>
  <c r="E38" i="157" s="1"/>
  <c r="E39" i="157" s="1"/>
  <c r="E40" i="157" s="1"/>
  <c r="E41" i="157" s="1"/>
  <c r="E42" i="157" s="1"/>
  <c r="E43" i="157" s="1"/>
  <c r="E44" i="157" s="1"/>
  <c r="E45" i="157" s="1"/>
  <c r="E46" i="157" s="1"/>
  <c r="E47" i="157" s="1"/>
  <c r="E48" i="157" s="1"/>
  <c r="E49" i="157" s="1"/>
  <c r="E50" i="157" s="1"/>
  <c r="E51" i="157" s="1"/>
  <c r="E52" i="157" s="1"/>
  <c r="E53" i="157" s="1"/>
  <c r="E54" i="157" s="1"/>
  <c r="E55" i="157" s="1"/>
  <c r="E56" i="157" s="1"/>
  <c r="E57" i="157" s="1"/>
  <c r="E58" i="157" s="1"/>
  <c r="E59" i="157" s="1"/>
  <c r="E60" i="157" s="1"/>
  <c r="E61" i="157" s="1"/>
  <c r="E62" i="157" s="1"/>
  <c r="E63" i="157" s="1"/>
  <c r="E64" i="157" s="1"/>
  <c r="E65" i="157" s="1"/>
  <c r="E66" i="157" s="1"/>
  <c r="E67" i="157" s="1"/>
  <c r="E68" i="157" s="1"/>
  <c r="E69" i="157" s="1"/>
  <c r="E70" i="157" s="1"/>
  <c r="E71" i="157" s="1"/>
  <c r="E72" i="157" s="1"/>
  <c r="E73" i="157" s="1"/>
  <c r="E74" i="157" s="1"/>
  <c r="E75" i="157" s="1"/>
  <c r="E76" i="157" s="1"/>
  <c r="E77" i="157" s="1"/>
  <c r="E78" i="157" s="1"/>
  <c r="E79" i="157" s="1"/>
  <c r="E80" i="157" s="1"/>
  <c r="E81" i="157" s="1"/>
  <c r="E82" i="157" s="1"/>
  <c r="E83" i="157" s="1"/>
  <c r="E84" i="157" s="1"/>
  <c r="E85" i="157" s="1"/>
  <c r="E86" i="157" s="1"/>
  <c r="E87" i="157" s="1"/>
  <c r="E88" i="157" s="1"/>
  <c r="E89" i="157" s="1"/>
  <c r="E90" i="157" s="1"/>
  <c r="E91" i="157" s="1"/>
  <c r="E92" i="157" s="1"/>
  <c r="E93" i="157" s="1"/>
  <c r="E94" i="157" s="1"/>
  <c r="E95" i="157" s="1"/>
  <c r="E96" i="157" s="1"/>
  <c r="E97" i="157" s="1"/>
  <c r="E98" i="157" s="1"/>
  <c r="E99" i="157" s="1"/>
  <c r="E100" i="157" s="1"/>
  <c r="E33" i="203" l="1"/>
  <c r="E55" i="161"/>
  <c r="C67" i="155"/>
  <c r="D6" i="120" l="1"/>
  <c r="E5" i="156" l="1"/>
  <c r="E6" i="156" s="1"/>
  <c r="E7" i="156" s="1"/>
  <c r="E8" i="156" s="1"/>
  <c r="E9" i="156" s="1"/>
  <c r="E10" i="156" s="1"/>
  <c r="E11" i="156" s="1"/>
  <c r="E12" i="156" s="1"/>
  <c r="E13" i="156" s="1"/>
  <c r="E14" i="156" s="1"/>
  <c r="E15" i="156" s="1"/>
  <c r="E16" i="156" s="1"/>
  <c r="E17" i="156" s="1"/>
  <c r="E18" i="156" s="1"/>
  <c r="E19" i="156" s="1"/>
  <c r="E20" i="156" s="1"/>
  <c r="E21" i="156" s="1"/>
  <c r="E22" i="156" s="1"/>
  <c r="E23" i="156" s="1"/>
  <c r="E24" i="156" s="1"/>
  <c r="E25" i="156" s="1"/>
  <c r="E26" i="156" s="1"/>
  <c r="E27" i="156" s="1"/>
  <c r="E28" i="156" s="1"/>
  <c r="E29" i="156" s="1"/>
  <c r="E30" i="156" s="1"/>
  <c r="E31" i="156" s="1"/>
  <c r="E32" i="156" s="1"/>
  <c r="E33" i="156" s="1"/>
  <c r="E34" i="156" s="1"/>
  <c r="E35" i="156" s="1"/>
  <c r="E36" i="156" s="1"/>
  <c r="E37" i="156" s="1"/>
  <c r="E38" i="156" s="1"/>
  <c r="E39" i="156" s="1"/>
  <c r="E40" i="156" s="1"/>
  <c r="E41" i="156" s="1"/>
  <c r="E42" i="156" s="1"/>
  <c r="E43" i="156" s="1"/>
  <c r="E44" i="156" s="1"/>
  <c r="E45" i="156" s="1"/>
  <c r="E46" i="156" s="1"/>
  <c r="E47" i="156" s="1"/>
  <c r="E48" i="156" s="1"/>
  <c r="E49" i="156" s="1"/>
  <c r="E50" i="156" s="1"/>
  <c r="E51" i="156" s="1"/>
  <c r="E52" i="156" s="1"/>
  <c r="E53" i="156" s="1"/>
  <c r="E54" i="156" s="1"/>
  <c r="E55" i="156" s="1"/>
  <c r="E56" i="156" s="1"/>
  <c r="E57" i="156" s="1"/>
  <c r="E58" i="156" s="1"/>
  <c r="E59" i="156" s="1"/>
  <c r="E60" i="156" s="1"/>
  <c r="E61" i="156" s="1"/>
  <c r="E62" i="156" s="1"/>
  <c r="E63" i="156" s="1"/>
  <c r="E64" i="156" s="1"/>
  <c r="E65" i="156" s="1"/>
  <c r="E66" i="156" s="1"/>
  <c r="E67" i="156" s="1"/>
  <c r="E68" i="156" s="1"/>
  <c r="E69" i="156" s="1"/>
  <c r="E70" i="156" s="1"/>
  <c r="E71" i="156" s="1"/>
  <c r="E72" i="156" s="1"/>
  <c r="E73" i="156" s="1"/>
  <c r="E74" i="156" s="1"/>
  <c r="E75" i="156" s="1"/>
  <c r="E76" i="156" s="1"/>
  <c r="E77" i="156" s="1"/>
  <c r="E78" i="156" s="1"/>
  <c r="E79" i="156" s="1"/>
  <c r="E80" i="156" s="1"/>
  <c r="E81" i="156" s="1"/>
  <c r="E82" i="156" s="1"/>
  <c r="E83" i="156" s="1"/>
  <c r="E84" i="156" s="1"/>
  <c r="E85" i="156" s="1"/>
  <c r="E86" i="156" s="1"/>
  <c r="E87" i="156" s="1"/>
  <c r="E88" i="156" s="1"/>
  <c r="E89" i="156" s="1"/>
  <c r="E90" i="156" s="1"/>
  <c r="E91" i="156" s="1"/>
  <c r="E92" i="156" s="1"/>
  <c r="E93" i="156" s="1"/>
  <c r="E94" i="156" s="1"/>
  <c r="E95" i="156" s="1"/>
  <c r="E96" i="156" s="1"/>
  <c r="E97" i="156" s="1"/>
  <c r="E98" i="156" s="1"/>
  <c r="E99" i="156" s="1"/>
  <c r="E100" i="156" s="1"/>
  <c r="E5" i="155"/>
  <c r="E6" i="155" s="1"/>
  <c r="E7" i="155" s="1"/>
  <c r="E8" i="155" s="1"/>
  <c r="E9" i="155" s="1"/>
  <c r="E10" i="155" s="1"/>
  <c r="E11" i="155" s="1"/>
  <c r="E12" i="155" s="1"/>
  <c r="E13" i="155" s="1"/>
  <c r="E14" i="155" s="1"/>
  <c r="E15" i="155" s="1"/>
  <c r="E16" i="155" s="1"/>
  <c r="E17" i="155" s="1"/>
  <c r="E18" i="155" s="1"/>
  <c r="E19" i="155" s="1"/>
  <c r="E20" i="155" s="1"/>
  <c r="E21" i="155" s="1"/>
  <c r="E22" i="155" s="1"/>
  <c r="E23" i="155" s="1"/>
  <c r="E24" i="155" s="1"/>
  <c r="E25" i="155" s="1"/>
  <c r="E26" i="155" s="1"/>
  <c r="E27" i="155" s="1"/>
  <c r="E28" i="155" s="1"/>
  <c r="E29" i="155" s="1"/>
  <c r="E30" i="155" s="1"/>
  <c r="E31" i="155" s="1"/>
  <c r="E32" i="155" s="1"/>
  <c r="E33" i="155" s="1"/>
  <c r="E34" i="155" s="1"/>
  <c r="E35" i="155" s="1"/>
  <c r="E36" i="155" s="1"/>
  <c r="E37" i="155" s="1"/>
  <c r="E38" i="155" s="1"/>
  <c r="E39" i="155" s="1"/>
  <c r="E40" i="155" s="1"/>
  <c r="E41" i="155" s="1"/>
  <c r="E42" i="155" s="1"/>
  <c r="E43" i="155" s="1"/>
  <c r="E44" i="155" s="1"/>
  <c r="E45" i="155" s="1"/>
  <c r="E46" i="155" s="1"/>
  <c r="E47" i="155" s="1"/>
  <c r="E48" i="155" s="1"/>
  <c r="E49" i="155" s="1"/>
  <c r="E50" i="155" s="1"/>
  <c r="E51" i="155" s="1"/>
  <c r="E52" i="155" s="1"/>
  <c r="E53" i="155" s="1"/>
  <c r="E54" i="155" s="1"/>
  <c r="E55" i="155" s="1"/>
  <c r="E56" i="155" s="1"/>
  <c r="E57" i="155" s="1"/>
  <c r="E58" i="155" s="1"/>
  <c r="E59" i="155" s="1"/>
  <c r="E60" i="155" s="1"/>
  <c r="E61" i="155" s="1"/>
  <c r="E62" i="155" s="1"/>
  <c r="E63" i="155" s="1"/>
  <c r="E64" i="155" s="1"/>
  <c r="E65" i="155" s="1"/>
  <c r="E66" i="155" s="1"/>
  <c r="E67" i="155" s="1"/>
  <c r="E68" i="155" s="1"/>
  <c r="E69" i="155" s="1"/>
  <c r="E70" i="155" s="1"/>
  <c r="E71" i="155" s="1"/>
  <c r="E72" i="155" s="1"/>
  <c r="E73" i="155" s="1"/>
  <c r="E74" i="155" s="1"/>
  <c r="E75" i="155" s="1"/>
  <c r="E76" i="155" s="1"/>
  <c r="E77" i="155" s="1"/>
  <c r="E78" i="155" s="1"/>
  <c r="E79" i="155" s="1"/>
  <c r="E80" i="155" s="1"/>
  <c r="E81" i="155" s="1"/>
  <c r="E82" i="155" s="1"/>
  <c r="E83" i="155" s="1"/>
  <c r="E84" i="155" s="1"/>
  <c r="E85" i="155" s="1"/>
  <c r="E86" i="155" s="1"/>
  <c r="E87" i="155" s="1"/>
  <c r="E88" i="155" s="1"/>
  <c r="E89" i="155" s="1"/>
  <c r="E90" i="155" s="1"/>
  <c r="E91" i="155" s="1"/>
  <c r="E92" i="155" s="1"/>
  <c r="E93" i="155" s="1"/>
  <c r="E94" i="155" s="1"/>
  <c r="E95" i="155" s="1"/>
  <c r="E96" i="155" s="1"/>
  <c r="E97" i="155" s="1"/>
  <c r="E98" i="155" s="1"/>
  <c r="E99" i="155" s="1"/>
  <c r="E100" i="155" s="1"/>
  <c r="E101" i="155" s="1"/>
  <c r="E102" i="155" s="1"/>
  <c r="E103" i="155" s="1"/>
  <c r="E104" i="155" s="1"/>
  <c r="E105" i="155" s="1"/>
  <c r="E106" i="155" s="1"/>
  <c r="E107" i="155" s="1"/>
  <c r="E108" i="155" s="1"/>
  <c r="E109" i="155" s="1"/>
  <c r="E110" i="155" s="1"/>
  <c r="E111" i="155" s="1"/>
  <c r="E112" i="155" s="1"/>
  <c r="E113" i="155" s="1"/>
  <c r="E114" i="155" s="1"/>
  <c r="E115" i="155" s="1"/>
  <c r="E116" i="155" s="1"/>
  <c r="E117" i="155" s="1"/>
  <c r="E118" i="155" s="1"/>
  <c r="E119" i="155" s="1"/>
  <c r="E120" i="155" s="1"/>
  <c r="E121" i="155" s="1"/>
  <c r="E122" i="155" s="1"/>
  <c r="E123" i="155" s="1"/>
  <c r="E124" i="155" s="1"/>
  <c r="E125" i="155" s="1"/>
  <c r="E126" i="155" s="1"/>
  <c r="E127" i="155" s="1"/>
  <c r="E128" i="155" s="1"/>
  <c r="E129" i="155" s="1"/>
  <c r="E130" i="155" s="1"/>
  <c r="E131" i="155" s="1"/>
  <c r="E132" i="155" s="1"/>
  <c r="E133" i="155" s="1"/>
  <c r="E134" i="155" s="1"/>
  <c r="E135" i="155" s="1"/>
  <c r="E136" i="155" s="1"/>
  <c r="E137" i="155" s="1"/>
  <c r="E138" i="155" s="1"/>
  <c r="E139" i="155" s="1"/>
  <c r="E140" i="155" s="1"/>
  <c r="E141" i="155" s="1"/>
  <c r="E142" i="155" s="1"/>
  <c r="E143" i="155" s="1"/>
  <c r="E144" i="155" s="1"/>
  <c r="E145" i="155" s="1"/>
  <c r="E146" i="155" s="1"/>
  <c r="E147" i="155" s="1"/>
  <c r="E148" i="155" s="1"/>
  <c r="E149" i="155" s="1"/>
  <c r="E150" i="155" s="1"/>
  <c r="E151" i="155" s="1"/>
  <c r="E152" i="155" s="1"/>
  <c r="E153" i="155" s="1"/>
  <c r="E154" i="155" s="1"/>
  <c r="E155" i="155" s="1"/>
  <c r="E156" i="155" s="1"/>
  <c r="E157" i="155" s="1"/>
  <c r="E158" i="155" s="1"/>
  <c r="E159" i="155" s="1"/>
  <c r="E160" i="155" s="1"/>
  <c r="E161" i="155" s="1"/>
  <c r="E162" i="155" s="1"/>
  <c r="E163" i="155" s="1"/>
  <c r="E164" i="155" s="1"/>
  <c r="E165" i="155" s="1"/>
  <c r="E166" i="155" s="1"/>
  <c r="E167" i="155" s="1"/>
  <c r="E168" i="155" s="1"/>
  <c r="E169" i="155" s="1"/>
  <c r="E170" i="155" s="1"/>
  <c r="E171" i="155" s="1"/>
  <c r="E172" i="155" s="1"/>
  <c r="E173" i="155" s="1"/>
  <c r="E174" i="155" s="1"/>
  <c r="E175" i="155" s="1"/>
  <c r="E176" i="155" s="1"/>
  <c r="E177" i="155" s="1"/>
  <c r="E178" i="155" s="1"/>
  <c r="E179" i="155" s="1"/>
  <c r="E180" i="155" s="1"/>
  <c r="E181" i="155" s="1"/>
  <c r="E182" i="155" s="1"/>
  <c r="E183" i="155" s="1"/>
  <c r="E184" i="155" s="1"/>
  <c r="E185" i="155" s="1"/>
  <c r="E186" i="155" s="1"/>
  <c r="E187" i="155" s="1"/>
  <c r="E188" i="155" s="1"/>
  <c r="E189" i="155" s="1"/>
  <c r="E190" i="155" s="1"/>
  <c r="E191" i="155" s="1"/>
  <c r="E192" i="155" s="1"/>
  <c r="E193" i="155" s="1"/>
  <c r="E194" i="155" s="1"/>
  <c r="E195" i="155" s="1"/>
  <c r="E196" i="155" s="1"/>
  <c r="E197" i="155" s="1"/>
  <c r="E198" i="155" s="1"/>
  <c r="E199" i="155" s="1"/>
  <c r="E200" i="155" s="1"/>
  <c r="E201" i="155" s="1"/>
  <c r="E202" i="155" s="1"/>
  <c r="E203" i="155" s="1"/>
  <c r="E204" i="155" s="1"/>
  <c r="E205" i="155" s="1"/>
  <c r="E206" i="155" s="1"/>
  <c r="E207" i="155" s="1"/>
  <c r="E208" i="155" s="1"/>
  <c r="E209" i="155" s="1"/>
  <c r="E210" i="155" s="1"/>
  <c r="E211" i="155" s="1"/>
  <c r="E212" i="155" s="1"/>
  <c r="E213" i="155" s="1"/>
  <c r="E214" i="155" s="1"/>
  <c r="E215" i="155" s="1"/>
  <c r="E216" i="155" s="1"/>
  <c r="E217" i="155" s="1"/>
  <c r="E218" i="155" s="1"/>
  <c r="E219" i="155" s="1"/>
  <c r="E220" i="155" s="1"/>
  <c r="E221" i="155" s="1"/>
  <c r="E222" i="155" s="1"/>
  <c r="E223" i="155" s="1"/>
  <c r="E224" i="155" s="1"/>
  <c r="E225" i="155" s="1"/>
  <c r="E226" i="155" s="1"/>
  <c r="E227" i="155" s="1"/>
  <c r="E228" i="155" s="1"/>
  <c r="E229" i="155" s="1"/>
  <c r="E230" i="155" s="1"/>
  <c r="E231" i="155" s="1"/>
  <c r="E232" i="155" s="1"/>
  <c r="E233" i="155" s="1"/>
  <c r="E234" i="155" s="1"/>
  <c r="E235" i="155" s="1"/>
  <c r="E236" i="155" s="1"/>
  <c r="E237" i="155" s="1"/>
  <c r="E238" i="155" s="1"/>
  <c r="E239" i="155" s="1"/>
  <c r="E240" i="155" s="1"/>
  <c r="E241" i="155" s="1"/>
  <c r="E242" i="155" s="1"/>
  <c r="E243" i="155" s="1"/>
  <c r="E244" i="155" s="1"/>
  <c r="E245" i="155" s="1"/>
  <c r="E246" i="155" s="1"/>
  <c r="E247" i="155" s="1"/>
  <c r="E248" i="155" s="1"/>
  <c r="E249" i="155" s="1"/>
  <c r="E250" i="155" s="1"/>
  <c r="E251" i="155" s="1"/>
  <c r="E252" i="155" s="1"/>
  <c r="E253" i="155" s="1"/>
  <c r="E254" i="155" s="1"/>
  <c r="E255" i="155" s="1"/>
  <c r="E256" i="155" s="1"/>
  <c r="E257" i="155" s="1"/>
  <c r="E258" i="155" s="1"/>
  <c r="E259" i="155" s="1"/>
  <c r="E260" i="155" s="1"/>
  <c r="E261" i="155" s="1"/>
  <c r="E262" i="155" s="1"/>
  <c r="E263" i="155" s="1"/>
  <c r="E264" i="155" s="1"/>
  <c r="E265" i="155" s="1"/>
  <c r="E266" i="155" s="1"/>
  <c r="E267" i="155" s="1"/>
  <c r="E268" i="155" s="1"/>
  <c r="E269" i="155" s="1"/>
  <c r="E270" i="155" s="1"/>
  <c r="E271" i="155" s="1"/>
  <c r="E272" i="155" s="1"/>
  <c r="E273" i="155" s="1"/>
  <c r="E274" i="155" s="1"/>
  <c r="E275" i="155" s="1"/>
  <c r="E276" i="155" s="1"/>
  <c r="E277" i="155" s="1"/>
  <c r="E278" i="155" s="1"/>
  <c r="E279" i="155" s="1"/>
  <c r="E280" i="155" s="1"/>
  <c r="E281" i="155" s="1"/>
  <c r="E282" i="155" s="1"/>
  <c r="E283" i="155" s="1"/>
  <c r="E284" i="155" s="1"/>
  <c r="E285" i="155" s="1"/>
  <c r="E286" i="155" s="1"/>
  <c r="E287" i="155" s="1"/>
  <c r="E288" i="155" s="1"/>
  <c r="E289" i="155" s="1"/>
  <c r="E290" i="155" s="1"/>
  <c r="E291" i="155" s="1"/>
  <c r="E292" i="155" s="1"/>
  <c r="E293" i="155" s="1"/>
  <c r="E294" i="155" s="1"/>
  <c r="E295" i="155" s="1"/>
  <c r="E296" i="155" s="1"/>
  <c r="E297" i="155" s="1"/>
  <c r="E298" i="155" s="1"/>
  <c r="E299" i="155" s="1"/>
  <c r="E300" i="155" s="1"/>
  <c r="E301" i="155" s="1"/>
  <c r="E302" i="155" s="1"/>
  <c r="E303" i="155" s="1"/>
  <c r="E304" i="155" s="1"/>
  <c r="E305" i="155" s="1"/>
  <c r="E306" i="155" s="1"/>
  <c r="E307" i="155" s="1"/>
  <c r="E308" i="155" s="1"/>
  <c r="E309" i="155" s="1"/>
  <c r="E310" i="155" s="1"/>
  <c r="E311" i="155" s="1"/>
  <c r="E312" i="155" s="1"/>
  <c r="E313" i="155" s="1"/>
  <c r="E314" i="155" s="1"/>
  <c r="E315" i="155" s="1"/>
  <c r="E316" i="155" s="1"/>
  <c r="E317" i="155" s="1"/>
  <c r="E318" i="155" s="1"/>
  <c r="E319" i="155" s="1"/>
  <c r="E320" i="155" s="1"/>
  <c r="E321" i="155" s="1"/>
  <c r="E322" i="155" s="1"/>
  <c r="E323" i="155" s="1"/>
  <c r="E324" i="155" s="1"/>
  <c r="E325" i="155" s="1"/>
  <c r="E326" i="155" s="1"/>
  <c r="E327" i="155" s="1"/>
  <c r="E328" i="155" s="1"/>
  <c r="E329" i="155" s="1"/>
  <c r="E330" i="155" s="1"/>
  <c r="E331" i="155" s="1"/>
  <c r="E332" i="155" s="1"/>
  <c r="E333" i="155" s="1"/>
  <c r="E334" i="155" s="1"/>
  <c r="E335" i="155" s="1"/>
  <c r="E336" i="155" s="1"/>
  <c r="E337" i="155" s="1"/>
  <c r="E338" i="155" s="1"/>
  <c r="E339" i="155" s="1"/>
  <c r="E340" i="155" s="1"/>
  <c r="E341" i="155" s="1"/>
  <c r="E342" i="155" s="1"/>
  <c r="E343" i="155" s="1"/>
  <c r="E344" i="155" s="1"/>
  <c r="E345" i="155" s="1"/>
  <c r="E346" i="155" s="1"/>
  <c r="E347" i="155" s="1"/>
  <c r="E348" i="155" s="1"/>
  <c r="E349" i="155" s="1"/>
  <c r="E350" i="155" s="1"/>
  <c r="E351" i="155" s="1"/>
  <c r="E352" i="155" s="1"/>
  <c r="E353" i="155" s="1"/>
  <c r="E354" i="155" s="1"/>
  <c r="E355" i="155" s="1"/>
  <c r="E356" i="155" s="1"/>
  <c r="E357" i="155" s="1"/>
  <c r="E358" i="155" s="1"/>
  <c r="E359" i="155" s="1"/>
  <c r="E360" i="155" s="1"/>
  <c r="E361" i="155" s="1"/>
  <c r="E362" i="155" s="1"/>
  <c r="E363" i="155" s="1"/>
  <c r="E364" i="155" s="1"/>
  <c r="E365" i="155" s="1"/>
  <c r="E366" i="155" s="1"/>
  <c r="E367" i="155" s="1"/>
  <c r="E368" i="155" s="1"/>
  <c r="E369" i="155" s="1"/>
  <c r="E370" i="155" s="1"/>
  <c r="E371" i="155" s="1"/>
  <c r="E372" i="155" s="1"/>
  <c r="E373" i="155" s="1"/>
  <c r="E374" i="155" s="1"/>
  <c r="E375" i="155" s="1"/>
  <c r="E376" i="155" s="1"/>
  <c r="E377" i="155" s="1"/>
  <c r="E378" i="155" s="1"/>
  <c r="E379" i="155" s="1"/>
  <c r="E380" i="155" s="1"/>
  <c r="E381" i="155" s="1"/>
  <c r="E382" i="155" s="1"/>
  <c r="E383" i="155" s="1"/>
  <c r="E384" i="155" s="1"/>
  <c r="E385" i="155" s="1"/>
  <c r="E386" i="155" s="1"/>
  <c r="E387" i="155" s="1"/>
  <c r="E388" i="155" s="1"/>
  <c r="E389" i="155" s="1"/>
  <c r="E390" i="155" s="1"/>
  <c r="E391" i="155" s="1"/>
  <c r="E392" i="155" s="1"/>
  <c r="E393" i="155" s="1"/>
  <c r="E394" i="155" s="1"/>
  <c r="E395" i="155" s="1"/>
  <c r="E396" i="155" s="1"/>
  <c r="E397" i="155" s="1"/>
  <c r="E398" i="155" s="1"/>
  <c r="E399" i="155" s="1"/>
  <c r="E400" i="155" s="1"/>
  <c r="E401" i="155" s="1"/>
  <c r="E402" i="155" s="1"/>
  <c r="E403" i="155" s="1"/>
  <c r="E404" i="155" s="1"/>
  <c r="E405" i="155" s="1"/>
  <c r="E406" i="155" s="1"/>
  <c r="E407" i="155" s="1"/>
  <c r="E408" i="155" s="1"/>
  <c r="E409" i="155" s="1"/>
  <c r="E410" i="155" s="1"/>
  <c r="E411" i="155" s="1"/>
  <c r="E412" i="155" s="1"/>
  <c r="E413" i="155" s="1"/>
  <c r="E414" i="155" s="1"/>
  <c r="E415" i="155" s="1"/>
  <c r="E416" i="155" s="1"/>
  <c r="E417" i="155" s="1"/>
  <c r="E418" i="155" s="1"/>
  <c r="E419" i="155" s="1"/>
  <c r="E420" i="155" s="1"/>
  <c r="E421" i="155" s="1"/>
  <c r="E422" i="155" s="1"/>
  <c r="E423" i="155" s="1"/>
  <c r="E424" i="155" s="1"/>
  <c r="E425" i="155" s="1"/>
  <c r="E426" i="155" s="1"/>
  <c r="E427" i="155" s="1"/>
  <c r="E428" i="155" s="1"/>
  <c r="E429" i="155" s="1"/>
  <c r="E430" i="155" s="1"/>
  <c r="E431" i="155" s="1"/>
  <c r="E432" i="155" s="1"/>
  <c r="E433" i="155" s="1"/>
  <c r="E434" i="155" s="1"/>
  <c r="E435" i="155" s="1"/>
  <c r="E436" i="155" s="1"/>
  <c r="E437" i="155" s="1"/>
  <c r="E438" i="155" s="1"/>
  <c r="E439" i="155" s="1"/>
  <c r="E440" i="155" s="1"/>
  <c r="E441" i="155" s="1"/>
  <c r="E442" i="155" s="1"/>
  <c r="E443" i="155" s="1"/>
  <c r="E444" i="155" s="1"/>
  <c r="E445" i="155" s="1"/>
  <c r="E446" i="155" s="1"/>
  <c r="E447" i="155" s="1"/>
  <c r="E448" i="155" s="1"/>
  <c r="E449" i="155" s="1"/>
  <c r="E450" i="155" s="1"/>
  <c r="E451" i="155" s="1"/>
  <c r="E452" i="155" s="1"/>
  <c r="E453" i="155" s="1"/>
  <c r="E454" i="155" s="1"/>
  <c r="E455" i="155" s="1"/>
  <c r="E456" i="155" s="1"/>
  <c r="E457" i="155" s="1"/>
  <c r="E458" i="155" s="1"/>
  <c r="E459" i="155" s="1"/>
  <c r="E460" i="155" s="1"/>
  <c r="E461" i="155" s="1"/>
  <c r="E462" i="155" s="1"/>
  <c r="E463" i="155" s="1"/>
  <c r="E464" i="155" s="1"/>
  <c r="E465" i="155" s="1"/>
  <c r="E466" i="155" s="1"/>
  <c r="E467" i="155" s="1"/>
  <c r="E468" i="155" s="1"/>
  <c r="E469" i="155" s="1"/>
  <c r="E470" i="155" s="1"/>
  <c r="E471" i="155" s="1"/>
  <c r="E472" i="155" s="1"/>
  <c r="E473" i="155" s="1"/>
  <c r="E474" i="155" s="1"/>
  <c r="E475" i="155" s="1"/>
  <c r="E476" i="155" s="1"/>
  <c r="E477" i="155" s="1"/>
  <c r="E478" i="155" s="1"/>
  <c r="E479" i="155" s="1"/>
  <c r="E480" i="155" s="1"/>
  <c r="E481" i="155" s="1"/>
  <c r="E482" i="155" s="1"/>
  <c r="E483" i="155" s="1"/>
  <c r="E484" i="155" s="1"/>
  <c r="E485" i="155" s="1"/>
  <c r="E486" i="155" s="1"/>
  <c r="E487" i="155" s="1"/>
  <c r="E488" i="155" s="1"/>
  <c r="E489" i="155" s="1"/>
  <c r="E490" i="155" s="1"/>
  <c r="E491" i="155" s="1"/>
  <c r="E492" i="155" s="1"/>
  <c r="E493" i="155" s="1"/>
  <c r="E494" i="155" s="1"/>
  <c r="E495" i="155" s="1"/>
  <c r="E496" i="155" s="1"/>
  <c r="E497" i="155" s="1"/>
  <c r="E498" i="155" s="1"/>
  <c r="E499" i="155" s="1"/>
  <c r="E500" i="155" s="1"/>
  <c r="E501" i="155" s="1"/>
  <c r="E502" i="155" s="1"/>
  <c r="E503" i="155" s="1"/>
  <c r="E504" i="155" s="1"/>
  <c r="E505" i="155" s="1"/>
  <c r="E506" i="155" s="1"/>
  <c r="E507" i="155" s="1"/>
  <c r="E508" i="155" s="1"/>
  <c r="E509" i="155" s="1"/>
  <c r="E510" i="155" s="1"/>
  <c r="E511" i="155" s="1"/>
  <c r="E512" i="155" s="1"/>
  <c r="E513" i="155" s="1"/>
  <c r="E514" i="155" s="1"/>
  <c r="E515" i="155" s="1"/>
  <c r="E516" i="155" s="1"/>
  <c r="E517" i="155" s="1"/>
  <c r="E518" i="155" s="1"/>
  <c r="E519" i="155" s="1"/>
  <c r="E520" i="155" s="1"/>
  <c r="E521" i="155" s="1"/>
  <c r="E522" i="155" s="1"/>
  <c r="E523" i="155" s="1"/>
  <c r="E524" i="155" s="1"/>
  <c r="E525" i="155" s="1"/>
  <c r="E526" i="155" s="1"/>
  <c r="E527" i="155" s="1"/>
  <c r="E528" i="155" s="1"/>
  <c r="E529" i="155" s="1"/>
  <c r="E530" i="155" s="1"/>
  <c r="E531" i="155" s="1"/>
  <c r="E532" i="155" s="1"/>
  <c r="E533" i="155" s="1"/>
  <c r="E534" i="155" s="1"/>
  <c r="E535" i="155" s="1"/>
  <c r="E536" i="155" s="1"/>
  <c r="E537" i="155" s="1"/>
  <c r="E538" i="155" s="1"/>
  <c r="E539" i="155" s="1"/>
  <c r="E540" i="155" s="1"/>
  <c r="E541" i="155" s="1"/>
  <c r="E542" i="155" s="1"/>
  <c r="E543" i="155" s="1"/>
  <c r="E544" i="155" s="1"/>
  <c r="E545" i="155" s="1"/>
  <c r="E546" i="155" s="1"/>
  <c r="E547" i="155" s="1"/>
  <c r="E548" i="155" s="1"/>
  <c r="E549" i="155" s="1"/>
  <c r="E550" i="155" s="1"/>
  <c r="E551" i="155" s="1"/>
  <c r="E552" i="155" s="1"/>
  <c r="E553" i="155" s="1"/>
  <c r="E554" i="155" s="1"/>
  <c r="E555" i="155" s="1"/>
  <c r="E556" i="155" s="1"/>
  <c r="E557" i="155" s="1"/>
  <c r="E558" i="155" s="1"/>
  <c r="E559" i="155" s="1"/>
  <c r="E560" i="155" s="1"/>
  <c r="E561" i="155" s="1"/>
  <c r="E562" i="155" s="1"/>
  <c r="E563" i="155" s="1"/>
  <c r="E564" i="155" s="1"/>
  <c r="E565" i="155" s="1"/>
  <c r="E566" i="155" s="1"/>
  <c r="E567" i="155" s="1"/>
  <c r="E568" i="155" s="1"/>
  <c r="E569" i="155" s="1"/>
  <c r="E570" i="155" s="1"/>
  <c r="E571" i="155" s="1"/>
  <c r="E572" i="155" s="1"/>
  <c r="E573" i="155" s="1"/>
  <c r="E574" i="155" s="1"/>
  <c r="E575" i="155" s="1"/>
  <c r="E576" i="155" s="1"/>
  <c r="E577" i="155" s="1"/>
  <c r="E578" i="155" s="1"/>
  <c r="E579" i="155" s="1"/>
  <c r="E580" i="155" s="1"/>
  <c r="E581" i="155" s="1"/>
  <c r="E582" i="155" s="1"/>
  <c r="E583" i="155" s="1"/>
  <c r="E584" i="155" s="1"/>
  <c r="E585" i="155" s="1"/>
  <c r="E586" i="155" s="1"/>
  <c r="E587" i="155" s="1"/>
  <c r="E588" i="155" s="1"/>
  <c r="E589" i="155" s="1"/>
  <c r="E590" i="155" s="1"/>
  <c r="E591" i="155" s="1"/>
  <c r="E592" i="155" s="1"/>
  <c r="E593" i="155" s="1"/>
  <c r="E594" i="155" s="1"/>
  <c r="E595" i="155" s="1"/>
  <c r="E596" i="155" s="1"/>
  <c r="E597" i="155" s="1"/>
  <c r="E598" i="155" s="1"/>
  <c r="E599" i="155" s="1"/>
  <c r="E600" i="155" s="1"/>
  <c r="E601" i="155" s="1"/>
  <c r="E602" i="155" s="1"/>
  <c r="E603" i="155" s="1"/>
  <c r="E604" i="155" s="1"/>
  <c r="E605" i="155" s="1"/>
  <c r="E606" i="155" s="1"/>
  <c r="E607" i="155" s="1"/>
  <c r="E608" i="155" s="1"/>
  <c r="E609" i="155" s="1"/>
  <c r="E610" i="155" s="1"/>
  <c r="E611" i="155" s="1"/>
  <c r="E612" i="155" s="1"/>
  <c r="E613" i="155" s="1"/>
  <c r="E614" i="155" s="1"/>
  <c r="E615" i="155" s="1"/>
  <c r="E616" i="155" s="1"/>
  <c r="E617" i="155" s="1"/>
  <c r="E618" i="155" s="1"/>
  <c r="E619" i="155" s="1"/>
  <c r="E620" i="155" s="1"/>
  <c r="E621" i="155" s="1"/>
  <c r="E622" i="155" s="1"/>
  <c r="E623" i="155" s="1"/>
  <c r="E624" i="155" s="1"/>
  <c r="E625" i="155" s="1"/>
  <c r="E626" i="155" s="1"/>
  <c r="E627" i="155" s="1"/>
  <c r="E628" i="155" s="1"/>
  <c r="E629" i="155" s="1"/>
  <c r="E630" i="155" s="1"/>
  <c r="E631" i="155" s="1"/>
  <c r="E632" i="155" s="1"/>
  <c r="E633" i="155" s="1"/>
  <c r="E634" i="155" s="1"/>
  <c r="E635" i="155" s="1"/>
  <c r="E636" i="155" s="1"/>
  <c r="E637" i="155" s="1"/>
  <c r="E638" i="155" s="1"/>
  <c r="E639" i="155" s="1"/>
  <c r="E640" i="155" s="1"/>
  <c r="C68" i="161" l="1"/>
  <c r="D68" i="161"/>
  <c r="D10" i="74"/>
  <c r="E5" i="154" l="1"/>
  <c r="E6" i="154" s="1"/>
  <c r="E7" i="154" s="1"/>
  <c r="E8" i="154" s="1"/>
  <c r="E9" i="154" s="1"/>
  <c r="E10" i="154" s="1"/>
  <c r="E11" i="154" s="1"/>
  <c r="E12" i="154" s="1"/>
  <c r="E13" i="154" s="1"/>
  <c r="E14" i="154" s="1"/>
  <c r="E15" i="154" s="1"/>
  <c r="E16" i="154" s="1"/>
  <c r="E17" i="154" s="1"/>
  <c r="E18" i="154" s="1"/>
  <c r="E19" i="154" s="1"/>
  <c r="E20" i="154" s="1"/>
  <c r="E21" i="154" s="1"/>
  <c r="E22" i="154" s="1"/>
  <c r="E23" i="154" s="1"/>
  <c r="E24" i="154" s="1"/>
  <c r="E25" i="154" s="1"/>
  <c r="E26" i="154" s="1"/>
  <c r="E27" i="154" s="1"/>
  <c r="E28" i="154" s="1"/>
  <c r="E29" i="154" s="1"/>
  <c r="E30" i="154" s="1"/>
  <c r="E31" i="154" s="1"/>
  <c r="E32" i="154" s="1"/>
  <c r="E33" i="154" s="1"/>
  <c r="E34" i="154" s="1"/>
  <c r="E35" i="154" s="1"/>
  <c r="E36" i="154" s="1"/>
  <c r="E37" i="154" s="1"/>
  <c r="E38" i="154" s="1"/>
  <c r="E39" i="154" s="1"/>
  <c r="E40" i="154" s="1"/>
  <c r="E41" i="154" s="1"/>
  <c r="E42" i="154" s="1"/>
  <c r="E43" i="154" s="1"/>
  <c r="E44" i="154" s="1"/>
  <c r="E45" i="154" s="1"/>
  <c r="E46" i="154" s="1"/>
  <c r="E47" i="154" s="1"/>
  <c r="E48" i="154" s="1"/>
  <c r="E49" i="154" s="1"/>
  <c r="E50" i="154" s="1"/>
  <c r="E51" i="154" s="1"/>
  <c r="E52" i="154" s="1"/>
  <c r="E53" i="154" s="1"/>
  <c r="E54" i="154" s="1"/>
  <c r="E55" i="154" s="1"/>
  <c r="E56" i="154" s="1"/>
  <c r="E57" i="154" s="1"/>
  <c r="E58" i="154" s="1"/>
  <c r="E59" i="154" s="1"/>
  <c r="E60" i="154" s="1"/>
  <c r="E61" i="154" s="1"/>
  <c r="E62" i="154" s="1"/>
  <c r="E63" i="154" s="1"/>
  <c r="E64" i="154" s="1"/>
  <c r="E65" i="154" s="1"/>
  <c r="E66" i="154" s="1"/>
  <c r="E67" i="154" s="1"/>
  <c r="E68" i="154" s="1"/>
  <c r="E69" i="154" s="1"/>
  <c r="E70" i="154" s="1"/>
  <c r="E71" i="154" s="1"/>
  <c r="E72" i="154" s="1"/>
  <c r="E73" i="154" s="1"/>
  <c r="E74" i="154" s="1"/>
  <c r="E75" i="154" s="1"/>
  <c r="E76" i="154" s="1"/>
  <c r="E77" i="154" s="1"/>
  <c r="E78" i="154" s="1"/>
  <c r="E79" i="154" s="1"/>
  <c r="E80" i="154" s="1"/>
  <c r="E81" i="154" s="1"/>
  <c r="E82" i="154" s="1"/>
  <c r="E83" i="154" s="1"/>
  <c r="E84" i="154" s="1"/>
  <c r="E85" i="154" s="1"/>
  <c r="E86" i="154" s="1"/>
  <c r="E87" i="154" s="1"/>
  <c r="E88" i="154" s="1"/>
  <c r="E89" i="154" s="1"/>
  <c r="E90" i="154" s="1"/>
  <c r="E91" i="154" s="1"/>
  <c r="E92" i="154" s="1"/>
  <c r="E93" i="154" s="1"/>
  <c r="E94" i="154" s="1"/>
  <c r="E95" i="154" s="1"/>
  <c r="E96" i="154" s="1"/>
  <c r="E97" i="154" s="1"/>
  <c r="E98" i="154" s="1"/>
  <c r="E99" i="154" s="1"/>
  <c r="E100" i="154" s="1"/>
  <c r="D87" i="1" s="1"/>
  <c r="E5" i="153"/>
  <c r="E6" i="153" s="1"/>
  <c r="E7" i="153" s="1"/>
  <c r="E8" i="153" s="1"/>
  <c r="E9" i="153" s="1"/>
  <c r="E10" i="153" s="1"/>
  <c r="E11" i="153" s="1"/>
  <c r="E12" i="153" s="1"/>
  <c r="E13" i="153" s="1"/>
  <c r="E14" i="153" s="1"/>
  <c r="E15" i="153" s="1"/>
  <c r="E16" i="153" s="1"/>
  <c r="E17" i="153" s="1"/>
  <c r="E18" i="153" s="1"/>
  <c r="E19" i="153" s="1"/>
  <c r="E20" i="153" s="1"/>
  <c r="E21" i="153" s="1"/>
  <c r="E22" i="153" s="1"/>
  <c r="E23" i="153" s="1"/>
  <c r="E24" i="153" s="1"/>
  <c r="E25" i="153" s="1"/>
  <c r="E26" i="153" s="1"/>
  <c r="E27" i="153" s="1"/>
  <c r="E28" i="153" s="1"/>
  <c r="E29" i="153" s="1"/>
  <c r="E30" i="153" s="1"/>
  <c r="E31" i="153" s="1"/>
  <c r="E32" i="153" s="1"/>
  <c r="E33" i="153" s="1"/>
  <c r="E34" i="153" s="1"/>
  <c r="E35" i="153" s="1"/>
  <c r="E36" i="153" s="1"/>
  <c r="E37" i="153" s="1"/>
  <c r="E38" i="153" s="1"/>
  <c r="E39" i="153" s="1"/>
  <c r="E40" i="153" s="1"/>
  <c r="E41" i="153" s="1"/>
  <c r="E42" i="153" s="1"/>
  <c r="E43" i="153" s="1"/>
  <c r="E44" i="153" s="1"/>
  <c r="E45" i="153" s="1"/>
  <c r="E46" i="153" s="1"/>
  <c r="E47" i="153" s="1"/>
  <c r="E48" i="153" s="1"/>
  <c r="E49" i="153" s="1"/>
  <c r="E50" i="153" s="1"/>
  <c r="E51" i="153" s="1"/>
  <c r="E52" i="153" s="1"/>
  <c r="E53" i="153" s="1"/>
  <c r="E54" i="153" s="1"/>
  <c r="E55" i="153" s="1"/>
  <c r="E56" i="153" s="1"/>
  <c r="E57" i="153" s="1"/>
  <c r="E58" i="153" s="1"/>
  <c r="E59" i="153" s="1"/>
  <c r="E60" i="153" s="1"/>
  <c r="E61" i="153" s="1"/>
  <c r="E62" i="153" s="1"/>
  <c r="E63" i="153" s="1"/>
  <c r="E64" i="153" s="1"/>
  <c r="E65" i="153" s="1"/>
  <c r="E66" i="153" s="1"/>
  <c r="E67" i="153" s="1"/>
  <c r="E68" i="153" s="1"/>
  <c r="E69" i="153" s="1"/>
  <c r="E70" i="153" s="1"/>
  <c r="E71" i="153" s="1"/>
  <c r="E72" i="153" s="1"/>
  <c r="E73" i="153" s="1"/>
  <c r="E74" i="153" s="1"/>
  <c r="E75" i="153" s="1"/>
  <c r="E76" i="153" s="1"/>
  <c r="E77" i="153" s="1"/>
  <c r="E78" i="153" s="1"/>
  <c r="E79" i="153" s="1"/>
  <c r="E80" i="153" s="1"/>
  <c r="E81" i="153" s="1"/>
  <c r="E82" i="153" s="1"/>
  <c r="E83" i="153" s="1"/>
  <c r="E84" i="153" s="1"/>
  <c r="E85" i="153" s="1"/>
  <c r="E86" i="153" s="1"/>
  <c r="E87" i="153" s="1"/>
  <c r="E88" i="153" s="1"/>
  <c r="E89" i="153" s="1"/>
  <c r="E90" i="153" s="1"/>
  <c r="E91" i="153" s="1"/>
  <c r="E92" i="153" s="1"/>
  <c r="E93" i="153" s="1"/>
  <c r="E94" i="153" s="1"/>
  <c r="E95" i="153" s="1"/>
  <c r="E96" i="153" s="1"/>
  <c r="E97" i="153" s="1"/>
  <c r="E98" i="153" s="1"/>
  <c r="E99" i="153" s="1"/>
  <c r="E100" i="153" s="1"/>
  <c r="C87" i="1" s="1"/>
  <c r="E5" i="152"/>
  <c r="E6" i="152" s="1"/>
  <c r="E7" i="152" s="1"/>
  <c r="E8" i="152" s="1"/>
  <c r="E9" i="152" s="1"/>
  <c r="E10" i="152" s="1"/>
  <c r="E11" i="152" s="1"/>
  <c r="E12" i="152" s="1"/>
  <c r="E13" i="152" s="1"/>
  <c r="E14" i="152" s="1"/>
  <c r="E15" i="152" s="1"/>
  <c r="E16" i="152" s="1"/>
  <c r="E17" i="152" s="1"/>
  <c r="E18" i="152" s="1"/>
  <c r="E19" i="152" s="1"/>
  <c r="E20" i="152" s="1"/>
  <c r="E21" i="152" s="1"/>
  <c r="E22" i="152" s="1"/>
  <c r="E23" i="152" s="1"/>
  <c r="E24" i="152" s="1"/>
  <c r="E25" i="152" s="1"/>
  <c r="E26" i="152" s="1"/>
  <c r="E27" i="152" s="1"/>
  <c r="E28" i="152" s="1"/>
  <c r="E29" i="152" s="1"/>
  <c r="E30" i="152" s="1"/>
  <c r="E31" i="152" s="1"/>
  <c r="E32" i="152" s="1"/>
  <c r="E33" i="152" s="1"/>
  <c r="E34" i="152" s="1"/>
  <c r="E35" i="152" s="1"/>
  <c r="E36" i="152" s="1"/>
  <c r="E37" i="152" s="1"/>
  <c r="E38" i="152" s="1"/>
  <c r="E39" i="152" s="1"/>
  <c r="E40" i="152" s="1"/>
  <c r="E41" i="152" s="1"/>
  <c r="E42" i="152" s="1"/>
  <c r="E43" i="152" s="1"/>
  <c r="E44" i="152" s="1"/>
  <c r="E45" i="152" s="1"/>
  <c r="E46" i="152" s="1"/>
  <c r="E47" i="152" s="1"/>
  <c r="E48" i="152" s="1"/>
  <c r="E49" i="152" s="1"/>
  <c r="E50" i="152" s="1"/>
  <c r="E51" i="152" s="1"/>
  <c r="E52" i="152" s="1"/>
  <c r="E53" i="152" s="1"/>
  <c r="E54" i="152" s="1"/>
  <c r="E55" i="152" s="1"/>
  <c r="E56" i="152" s="1"/>
  <c r="E57" i="152" s="1"/>
  <c r="E58" i="152" s="1"/>
  <c r="E59" i="152" s="1"/>
  <c r="E60" i="152" s="1"/>
  <c r="E61" i="152" s="1"/>
  <c r="E62" i="152" s="1"/>
  <c r="E63" i="152" s="1"/>
  <c r="E64" i="152" s="1"/>
  <c r="E65" i="152" s="1"/>
  <c r="E66" i="152" s="1"/>
  <c r="E67" i="152" s="1"/>
  <c r="E68" i="152" s="1"/>
  <c r="E69" i="152" s="1"/>
  <c r="E70" i="152" s="1"/>
  <c r="E71" i="152" s="1"/>
  <c r="E72" i="152" s="1"/>
  <c r="E73" i="152" s="1"/>
  <c r="E74" i="152" s="1"/>
  <c r="E75" i="152" s="1"/>
  <c r="E76" i="152" s="1"/>
  <c r="E77" i="152" s="1"/>
  <c r="E78" i="152" s="1"/>
  <c r="E79" i="152" s="1"/>
  <c r="E80" i="152" s="1"/>
  <c r="E81" i="152" s="1"/>
  <c r="E82" i="152" s="1"/>
  <c r="E83" i="152" s="1"/>
  <c r="E84" i="152" s="1"/>
  <c r="E85" i="152" s="1"/>
  <c r="E86" i="152" s="1"/>
  <c r="E87" i="152" s="1"/>
  <c r="E88" i="152" s="1"/>
  <c r="E89" i="152" s="1"/>
  <c r="E90" i="152" s="1"/>
  <c r="E91" i="152" s="1"/>
  <c r="E92" i="152" s="1"/>
  <c r="E93" i="152" s="1"/>
  <c r="E94" i="152" s="1"/>
  <c r="E95" i="152" s="1"/>
  <c r="E96" i="152" s="1"/>
  <c r="E97" i="152" s="1"/>
  <c r="E98" i="152" s="1"/>
  <c r="E99" i="152" s="1"/>
  <c r="E100" i="152" s="1"/>
  <c r="D83" i="1" s="1"/>
  <c r="E6" i="151"/>
  <c r="E7" i="151" s="1"/>
  <c r="E8" i="151" s="1"/>
  <c r="E9" i="151" s="1"/>
  <c r="E10" i="151" s="1"/>
  <c r="E11" i="151" s="1"/>
  <c r="E12" i="151" s="1"/>
  <c r="E13" i="151" s="1"/>
  <c r="E14" i="151" s="1"/>
  <c r="E15" i="151" s="1"/>
  <c r="E16" i="151" s="1"/>
  <c r="E17" i="151" s="1"/>
  <c r="E18" i="151" s="1"/>
  <c r="E19" i="151" s="1"/>
  <c r="E20" i="151" s="1"/>
  <c r="E21" i="151" s="1"/>
  <c r="E22" i="151" s="1"/>
  <c r="E23" i="151" s="1"/>
  <c r="E24" i="151" s="1"/>
  <c r="E25" i="151" s="1"/>
  <c r="E26" i="151" s="1"/>
  <c r="E27" i="151" s="1"/>
  <c r="E28" i="151" s="1"/>
  <c r="E29" i="151" s="1"/>
  <c r="E30" i="151" s="1"/>
  <c r="E31" i="151" s="1"/>
  <c r="E32" i="151" s="1"/>
  <c r="E33" i="151" s="1"/>
  <c r="E34" i="151" s="1"/>
  <c r="E35" i="151" s="1"/>
  <c r="E36" i="151" s="1"/>
  <c r="E37" i="151" s="1"/>
  <c r="E38" i="151" s="1"/>
  <c r="E39" i="151" s="1"/>
  <c r="E40" i="151" s="1"/>
  <c r="E41" i="151" s="1"/>
  <c r="E42" i="151" s="1"/>
  <c r="E43" i="151" s="1"/>
  <c r="E44" i="151" s="1"/>
  <c r="E45" i="151" s="1"/>
  <c r="E46" i="151" s="1"/>
  <c r="E47" i="151" s="1"/>
  <c r="E48" i="151" s="1"/>
  <c r="E49" i="151" s="1"/>
  <c r="E50" i="151" s="1"/>
  <c r="E51" i="151" s="1"/>
  <c r="E52" i="151" s="1"/>
  <c r="E53" i="151" s="1"/>
  <c r="E54" i="151" s="1"/>
  <c r="E55" i="151" s="1"/>
  <c r="E56" i="151" s="1"/>
  <c r="E57" i="151" s="1"/>
  <c r="E58" i="151" s="1"/>
  <c r="E59" i="151" s="1"/>
  <c r="E60" i="151" s="1"/>
  <c r="E61" i="151" s="1"/>
  <c r="E62" i="151" s="1"/>
  <c r="E63" i="151" s="1"/>
  <c r="E64" i="151" s="1"/>
  <c r="E65" i="151" s="1"/>
  <c r="E66" i="151" s="1"/>
  <c r="E67" i="151" s="1"/>
  <c r="E68" i="151" s="1"/>
  <c r="E69" i="151" s="1"/>
  <c r="E70" i="151" s="1"/>
  <c r="E71" i="151" s="1"/>
  <c r="E72" i="151" s="1"/>
  <c r="E73" i="151" s="1"/>
  <c r="E74" i="151" s="1"/>
  <c r="E75" i="151" s="1"/>
  <c r="E76" i="151" s="1"/>
  <c r="E77" i="151" s="1"/>
  <c r="E78" i="151" s="1"/>
  <c r="E79" i="151" s="1"/>
  <c r="E80" i="151" s="1"/>
  <c r="E81" i="151" s="1"/>
  <c r="E82" i="151" s="1"/>
  <c r="E83" i="151" s="1"/>
  <c r="E84" i="151" s="1"/>
  <c r="E85" i="151" s="1"/>
  <c r="E86" i="151" s="1"/>
  <c r="E87" i="151" s="1"/>
  <c r="E88" i="151" s="1"/>
  <c r="E89" i="151" s="1"/>
  <c r="E90" i="151" s="1"/>
  <c r="E91" i="151" s="1"/>
  <c r="E92" i="151" s="1"/>
  <c r="E93" i="151" s="1"/>
  <c r="E94" i="151" s="1"/>
  <c r="E95" i="151" s="1"/>
  <c r="E96" i="151" s="1"/>
  <c r="E97" i="151" s="1"/>
  <c r="E98" i="151" s="1"/>
  <c r="E99" i="151" s="1"/>
  <c r="E100" i="151" s="1"/>
  <c r="C83" i="1" s="1"/>
  <c r="D45" i="203" l="1"/>
  <c r="C49" i="203"/>
  <c r="D49" i="203"/>
  <c r="C45" i="203"/>
  <c r="D72" i="161"/>
  <c r="C76" i="161"/>
  <c r="D76" i="161"/>
  <c r="C72" i="161"/>
  <c r="E5" i="150" l="1"/>
  <c r="E6" i="150" s="1"/>
  <c r="E7" i="150" s="1"/>
  <c r="E8" i="150" s="1"/>
  <c r="E9" i="150" s="1"/>
  <c r="E10" i="150" s="1"/>
  <c r="E11" i="150" s="1"/>
  <c r="E12" i="150" s="1"/>
  <c r="E13" i="150" s="1"/>
  <c r="E14" i="150" s="1"/>
  <c r="E15" i="150" s="1"/>
  <c r="E16" i="150" s="1"/>
  <c r="E17" i="150" s="1"/>
  <c r="E18" i="150" s="1"/>
  <c r="E19" i="150" s="1"/>
  <c r="E20" i="150" s="1"/>
  <c r="E21" i="150" s="1"/>
  <c r="E22" i="150" s="1"/>
  <c r="E23" i="150" s="1"/>
  <c r="E24" i="150" s="1"/>
  <c r="E25" i="150" s="1"/>
  <c r="E26" i="150" s="1"/>
  <c r="E27" i="150" s="1"/>
  <c r="E28" i="150" s="1"/>
  <c r="E29" i="150" s="1"/>
  <c r="E30" i="150" s="1"/>
  <c r="E31" i="150" s="1"/>
  <c r="E32" i="150" s="1"/>
  <c r="E33" i="150" s="1"/>
  <c r="E34" i="150" s="1"/>
  <c r="E35" i="150" s="1"/>
  <c r="E36" i="150" s="1"/>
  <c r="E37" i="150" s="1"/>
  <c r="E38" i="150" s="1"/>
  <c r="E39" i="150" s="1"/>
  <c r="E40" i="150" s="1"/>
  <c r="E41" i="150" s="1"/>
  <c r="E42" i="150" s="1"/>
  <c r="E43" i="150" s="1"/>
  <c r="E44" i="150" s="1"/>
  <c r="E45" i="150" s="1"/>
  <c r="E46" i="150" s="1"/>
  <c r="E47" i="150" s="1"/>
  <c r="E48" i="150" s="1"/>
  <c r="E49" i="150" s="1"/>
  <c r="E50" i="150" s="1"/>
  <c r="E51" i="150" s="1"/>
  <c r="E52" i="150" s="1"/>
  <c r="E53" i="150" s="1"/>
  <c r="E54" i="150" s="1"/>
  <c r="E55" i="150" s="1"/>
  <c r="E56" i="150" s="1"/>
  <c r="E57" i="150" s="1"/>
  <c r="E58" i="150" s="1"/>
  <c r="E59" i="150" s="1"/>
  <c r="E60" i="150" s="1"/>
  <c r="E61" i="150" s="1"/>
  <c r="E62" i="150" s="1"/>
  <c r="E63" i="150" s="1"/>
  <c r="E64" i="150" s="1"/>
  <c r="E65" i="150" s="1"/>
  <c r="E66" i="150" s="1"/>
  <c r="E67" i="150" s="1"/>
  <c r="E68" i="150" s="1"/>
  <c r="E69" i="150" s="1"/>
  <c r="E70" i="150" s="1"/>
  <c r="E71" i="150" s="1"/>
  <c r="E72" i="150" s="1"/>
  <c r="E73" i="150" s="1"/>
  <c r="E74" i="150" s="1"/>
  <c r="E75" i="150" s="1"/>
  <c r="E76" i="150" s="1"/>
  <c r="E77" i="150" s="1"/>
  <c r="E78" i="150" s="1"/>
  <c r="E79" i="150" s="1"/>
  <c r="E80" i="150" s="1"/>
  <c r="E81" i="150" s="1"/>
  <c r="E82" i="150" s="1"/>
  <c r="E83" i="150" s="1"/>
  <c r="E84" i="150" s="1"/>
  <c r="E85" i="150" s="1"/>
  <c r="E86" i="150" s="1"/>
  <c r="E87" i="150" s="1"/>
  <c r="E88" i="150" s="1"/>
  <c r="E89" i="150" s="1"/>
  <c r="E90" i="150" s="1"/>
  <c r="E91" i="150" s="1"/>
  <c r="E92" i="150" s="1"/>
  <c r="E93" i="150" s="1"/>
  <c r="E94" i="150" s="1"/>
  <c r="E95" i="150" s="1"/>
  <c r="E96" i="150" s="1"/>
  <c r="E97" i="150" s="1"/>
  <c r="E98" i="150" s="1"/>
  <c r="E99" i="150" s="1"/>
  <c r="E100" i="150" s="1"/>
  <c r="E5" i="148"/>
  <c r="E6" i="148" s="1"/>
  <c r="E7" i="148" s="1"/>
  <c r="E8" i="148" s="1"/>
  <c r="E9" i="148" s="1"/>
  <c r="E10" i="148" s="1"/>
  <c r="E11" i="148" s="1"/>
  <c r="E12" i="148" s="1"/>
  <c r="E13" i="148" s="1"/>
  <c r="E14" i="148" s="1"/>
  <c r="E15" i="148" s="1"/>
  <c r="E16" i="148" s="1"/>
  <c r="E17" i="148" s="1"/>
  <c r="E18" i="148" s="1"/>
  <c r="E19" i="148" s="1"/>
  <c r="E20" i="148" s="1"/>
  <c r="E21" i="148" s="1"/>
  <c r="E22" i="148" s="1"/>
  <c r="E23" i="148" s="1"/>
  <c r="E24" i="148" s="1"/>
  <c r="E25" i="148" s="1"/>
  <c r="E26" i="148" s="1"/>
  <c r="E27" i="148" s="1"/>
  <c r="E28" i="148" s="1"/>
  <c r="E29" i="148" s="1"/>
  <c r="E30" i="148" s="1"/>
  <c r="E31" i="148" s="1"/>
  <c r="E32" i="148" s="1"/>
  <c r="E33" i="148" s="1"/>
  <c r="E34" i="148" s="1"/>
  <c r="E35" i="148" s="1"/>
  <c r="E36" i="148" s="1"/>
  <c r="E37" i="148" s="1"/>
  <c r="E38" i="148" s="1"/>
  <c r="E39" i="148" s="1"/>
  <c r="E40" i="148" s="1"/>
  <c r="E41" i="148" s="1"/>
  <c r="E42" i="148" s="1"/>
  <c r="E43" i="148" s="1"/>
  <c r="E44" i="148" s="1"/>
  <c r="E45" i="148" s="1"/>
  <c r="E46" i="148" s="1"/>
  <c r="E47" i="148" s="1"/>
  <c r="E48" i="148" s="1"/>
  <c r="E49" i="148" s="1"/>
  <c r="E50" i="148" s="1"/>
  <c r="E51" i="148" s="1"/>
  <c r="E52" i="148" s="1"/>
  <c r="E53" i="148" s="1"/>
  <c r="E54" i="148" s="1"/>
  <c r="E55" i="148" s="1"/>
  <c r="E56" i="148" s="1"/>
  <c r="E57" i="148" s="1"/>
  <c r="E58" i="148" s="1"/>
  <c r="E59" i="148" s="1"/>
  <c r="E60" i="148" s="1"/>
  <c r="E61" i="148" s="1"/>
  <c r="E62" i="148" s="1"/>
  <c r="E63" i="148" s="1"/>
  <c r="E64" i="148" s="1"/>
  <c r="E65" i="148" s="1"/>
  <c r="E66" i="148" s="1"/>
  <c r="E67" i="148" s="1"/>
  <c r="E68" i="148" s="1"/>
  <c r="E69" i="148" s="1"/>
  <c r="E70" i="148" s="1"/>
  <c r="E71" i="148" s="1"/>
  <c r="E72" i="148" s="1"/>
  <c r="E73" i="148" s="1"/>
  <c r="E74" i="148" s="1"/>
  <c r="E75" i="148" s="1"/>
  <c r="E76" i="148" s="1"/>
  <c r="E77" i="148" s="1"/>
  <c r="E78" i="148" s="1"/>
  <c r="E79" i="148" s="1"/>
  <c r="E80" i="148" s="1"/>
  <c r="E81" i="148" s="1"/>
  <c r="E82" i="148" s="1"/>
  <c r="E83" i="148" s="1"/>
  <c r="E84" i="148" s="1"/>
  <c r="E85" i="148" s="1"/>
  <c r="E86" i="148" s="1"/>
  <c r="E87" i="148" s="1"/>
  <c r="E88" i="148" s="1"/>
  <c r="E89" i="148" s="1"/>
  <c r="E90" i="148" s="1"/>
  <c r="E91" i="148" s="1"/>
  <c r="E92" i="148" s="1"/>
  <c r="E93" i="148" s="1"/>
  <c r="E94" i="148" s="1"/>
  <c r="E95" i="148" s="1"/>
  <c r="E96" i="148" s="1"/>
  <c r="E97" i="148" s="1"/>
  <c r="E98" i="148" s="1"/>
  <c r="E99" i="148" s="1"/>
  <c r="E100" i="148" s="1"/>
  <c r="E5" i="147"/>
  <c r="E6" i="147" s="1"/>
  <c r="E7" i="147" s="1"/>
  <c r="E8" i="147" s="1"/>
  <c r="E9" i="147" s="1"/>
  <c r="E10" i="147" s="1"/>
  <c r="E11" i="147" s="1"/>
  <c r="E12" i="147" s="1"/>
  <c r="E13" i="147" s="1"/>
  <c r="E14" i="147" s="1"/>
  <c r="E15" i="147" s="1"/>
  <c r="E16" i="147" s="1"/>
  <c r="E17" i="147" s="1"/>
  <c r="E18" i="147" s="1"/>
  <c r="E19" i="147" s="1"/>
  <c r="E20" i="147" s="1"/>
  <c r="E21" i="147" s="1"/>
  <c r="E22" i="147" s="1"/>
  <c r="E23" i="147" s="1"/>
  <c r="E24" i="147" s="1"/>
  <c r="E25" i="147" s="1"/>
  <c r="E26" i="147" s="1"/>
  <c r="E27" i="147" s="1"/>
  <c r="E28" i="147" s="1"/>
  <c r="E29" i="147" s="1"/>
  <c r="E30" i="147" s="1"/>
  <c r="E31" i="147" s="1"/>
  <c r="E32" i="147" s="1"/>
  <c r="E33" i="147" s="1"/>
  <c r="E34" i="147" s="1"/>
  <c r="E35" i="147" s="1"/>
  <c r="E36" i="147" s="1"/>
  <c r="E37" i="147" s="1"/>
  <c r="E38" i="147" s="1"/>
  <c r="E39" i="147" s="1"/>
  <c r="E40" i="147" s="1"/>
  <c r="E41" i="147" s="1"/>
  <c r="E42" i="147" s="1"/>
  <c r="E43" i="147" s="1"/>
  <c r="E44" i="147" s="1"/>
  <c r="E45" i="147" s="1"/>
  <c r="E46" i="147" s="1"/>
  <c r="E47" i="147" s="1"/>
  <c r="E48" i="147" s="1"/>
  <c r="E49" i="147" s="1"/>
  <c r="E50" i="147" s="1"/>
  <c r="E51" i="147" s="1"/>
  <c r="E52" i="147" s="1"/>
  <c r="E53" i="147" s="1"/>
  <c r="E54" i="147" s="1"/>
  <c r="E55" i="147" s="1"/>
  <c r="E56" i="147" s="1"/>
  <c r="E57" i="147" s="1"/>
  <c r="E58" i="147" s="1"/>
  <c r="E59" i="147" s="1"/>
  <c r="E60" i="147" s="1"/>
  <c r="E61" i="147" s="1"/>
  <c r="E62" i="147" s="1"/>
  <c r="E63" i="147" s="1"/>
  <c r="E64" i="147" s="1"/>
  <c r="E65" i="147" s="1"/>
  <c r="E66" i="147" s="1"/>
  <c r="E67" i="147" s="1"/>
  <c r="E68" i="147" s="1"/>
  <c r="E69" i="147" s="1"/>
  <c r="E70" i="147" s="1"/>
  <c r="E71" i="147" s="1"/>
  <c r="E72" i="147" s="1"/>
  <c r="E73" i="147" s="1"/>
  <c r="E74" i="147" s="1"/>
  <c r="E75" i="147" s="1"/>
  <c r="E76" i="147" s="1"/>
  <c r="E77" i="147" s="1"/>
  <c r="E78" i="147" s="1"/>
  <c r="E79" i="147" s="1"/>
  <c r="E80" i="147" s="1"/>
  <c r="E81" i="147" s="1"/>
  <c r="E82" i="147" s="1"/>
  <c r="E83" i="147" s="1"/>
  <c r="E84" i="147" s="1"/>
  <c r="E85" i="147" s="1"/>
  <c r="E86" i="147" s="1"/>
  <c r="E87" i="147" s="1"/>
  <c r="E88" i="147" s="1"/>
  <c r="E89" i="147" s="1"/>
  <c r="E90" i="147" s="1"/>
  <c r="E91" i="147" s="1"/>
  <c r="E92" i="147" s="1"/>
  <c r="E93" i="147" s="1"/>
  <c r="E94" i="147" s="1"/>
  <c r="E95" i="147" s="1"/>
  <c r="E96" i="147" s="1"/>
  <c r="E97" i="147" s="1"/>
  <c r="E98" i="147" s="1"/>
  <c r="E99" i="147" s="1"/>
  <c r="E100" i="147" s="1"/>
  <c r="D84" i="161" l="1"/>
  <c r="C85" i="161"/>
  <c r="C84" i="161"/>
  <c r="D30" i="33"/>
  <c r="D27" i="33" l="1"/>
  <c r="D25" i="33"/>
  <c r="J71" i="129" l="1"/>
  <c r="E5" i="133" l="1"/>
  <c r="E6" i="133" s="1"/>
  <c r="E7" i="133" s="1"/>
  <c r="E8" i="133" s="1"/>
  <c r="E9" i="133" s="1"/>
  <c r="E10" i="133" s="1"/>
  <c r="E11" i="133" s="1"/>
  <c r="E12" i="133" s="1"/>
  <c r="E13" i="133" s="1"/>
  <c r="E14" i="133" s="1"/>
  <c r="E15" i="133" s="1"/>
  <c r="E16" i="133" s="1"/>
  <c r="E17" i="133" s="1"/>
  <c r="E18" i="133" s="1"/>
  <c r="E19" i="133" s="1"/>
  <c r="E20" i="133" s="1"/>
  <c r="E21" i="133" s="1"/>
  <c r="E22" i="133" s="1"/>
  <c r="E23" i="133" s="1"/>
  <c r="E24" i="133" s="1"/>
  <c r="E25" i="133" s="1"/>
  <c r="E26" i="133" s="1"/>
  <c r="E27" i="133" s="1"/>
  <c r="E28" i="133" s="1"/>
  <c r="E29" i="133" s="1"/>
  <c r="E30" i="133" s="1"/>
  <c r="E31" i="133" s="1"/>
  <c r="E32" i="133" s="1"/>
  <c r="E33" i="133" s="1"/>
  <c r="E34" i="133" s="1"/>
  <c r="E35" i="133" s="1"/>
  <c r="E36" i="133" s="1"/>
  <c r="E37" i="133" s="1"/>
  <c r="E38" i="133" s="1"/>
  <c r="E39" i="133" s="1"/>
  <c r="E40" i="133" s="1"/>
  <c r="E41" i="133" s="1"/>
  <c r="E42" i="133" s="1"/>
  <c r="E43" i="133" s="1"/>
  <c r="E44" i="133" s="1"/>
  <c r="E45" i="133" s="1"/>
  <c r="E46" i="133" s="1"/>
  <c r="E47" i="133" s="1"/>
  <c r="E48" i="133" s="1"/>
  <c r="E49" i="133" s="1"/>
  <c r="E50" i="133" s="1"/>
  <c r="E51" i="133" s="1"/>
  <c r="E52" i="133" s="1"/>
  <c r="E53" i="133" s="1"/>
  <c r="E54" i="133" s="1"/>
  <c r="E55" i="133" s="1"/>
  <c r="E56" i="133" s="1"/>
  <c r="E57" i="133" s="1"/>
  <c r="E58" i="133" s="1"/>
  <c r="E59" i="133" s="1"/>
  <c r="E60" i="133" s="1"/>
  <c r="E61" i="133" s="1"/>
  <c r="E62" i="133" s="1"/>
  <c r="E63" i="133" s="1"/>
  <c r="E64" i="133" s="1"/>
  <c r="E65" i="133" s="1"/>
  <c r="E66" i="133" s="1"/>
  <c r="E67" i="133" s="1"/>
  <c r="E68" i="133" s="1"/>
  <c r="E69" i="133" s="1"/>
  <c r="E70" i="133" s="1"/>
  <c r="E71" i="133" s="1"/>
  <c r="E72" i="133" s="1"/>
  <c r="E73" i="133" s="1"/>
  <c r="E74" i="133" s="1"/>
  <c r="E75" i="133" s="1"/>
  <c r="E76" i="133" s="1"/>
  <c r="E77" i="133" s="1"/>
  <c r="E78" i="133" s="1"/>
  <c r="E79" i="133" s="1"/>
  <c r="E80" i="133" s="1"/>
  <c r="E81" i="133" s="1"/>
  <c r="E82" i="133" s="1"/>
  <c r="E83" i="133" s="1"/>
  <c r="E84" i="133" s="1"/>
  <c r="E85" i="133" s="1"/>
  <c r="E86" i="133" s="1"/>
  <c r="E87" i="133" s="1"/>
  <c r="E88" i="133" s="1"/>
  <c r="E89" i="133" s="1"/>
  <c r="E90" i="133" s="1"/>
  <c r="E91" i="133" s="1"/>
  <c r="E92" i="133" s="1"/>
  <c r="E93" i="133" s="1"/>
  <c r="E94" i="133" s="1"/>
  <c r="E95" i="133" s="1"/>
  <c r="E96" i="133" s="1"/>
  <c r="E97" i="133" s="1"/>
  <c r="E98" i="133" s="1"/>
  <c r="E99" i="133" s="1"/>
  <c r="E100" i="133" s="1"/>
  <c r="D85" i="1" s="1"/>
  <c r="E5" i="132"/>
  <c r="E6" i="132" s="1"/>
  <c r="E7" i="132" s="1"/>
  <c r="E8" i="132" s="1"/>
  <c r="E9" i="132" s="1"/>
  <c r="E10" i="132" s="1"/>
  <c r="E11" i="132" s="1"/>
  <c r="E12" i="132" s="1"/>
  <c r="E13" i="132" s="1"/>
  <c r="E14" i="132" s="1"/>
  <c r="E15" i="132" s="1"/>
  <c r="E16" i="132" s="1"/>
  <c r="E17" i="132" s="1"/>
  <c r="E18" i="132" s="1"/>
  <c r="E19" i="132" s="1"/>
  <c r="E20" i="132" s="1"/>
  <c r="E21" i="132" s="1"/>
  <c r="E22" i="132" s="1"/>
  <c r="E23" i="132" s="1"/>
  <c r="E24" i="132" s="1"/>
  <c r="E25" i="132" s="1"/>
  <c r="E26" i="132" s="1"/>
  <c r="E27" i="132" s="1"/>
  <c r="E28" i="132" s="1"/>
  <c r="E29" i="132" s="1"/>
  <c r="E30" i="132" s="1"/>
  <c r="E31" i="132" s="1"/>
  <c r="E32" i="132" s="1"/>
  <c r="E33" i="132" s="1"/>
  <c r="E34" i="132" s="1"/>
  <c r="E35" i="132" s="1"/>
  <c r="E36" i="132" s="1"/>
  <c r="E37" i="132" s="1"/>
  <c r="E38" i="132" s="1"/>
  <c r="E39" i="132" s="1"/>
  <c r="E40" i="132" s="1"/>
  <c r="E41" i="132" s="1"/>
  <c r="E42" i="132" s="1"/>
  <c r="E43" i="132" s="1"/>
  <c r="E44" i="132" s="1"/>
  <c r="E45" i="132" s="1"/>
  <c r="E46" i="132" s="1"/>
  <c r="E47" i="132" s="1"/>
  <c r="E48" i="132" s="1"/>
  <c r="E49" i="132" s="1"/>
  <c r="E50" i="132" s="1"/>
  <c r="E51" i="132" s="1"/>
  <c r="E52" i="132" s="1"/>
  <c r="E53" i="132" s="1"/>
  <c r="E54" i="132" s="1"/>
  <c r="E55" i="132" s="1"/>
  <c r="E56" i="132" s="1"/>
  <c r="E57" i="132" s="1"/>
  <c r="E58" i="132" s="1"/>
  <c r="E59" i="132" s="1"/>
  <c r="E60" i="132" s="1"/>
  <c r="E61" i="132" s="1"/>
  <c r="E62" i="132" s="1"/>
  <c r="E63" i="132" s="1"/>
  <c r="E64" i="132" s="1"/>
  <c r="E65" i="132" s="1"/>
  <c r="E66" i="132" s="1"/>
  <c r="E67" i="132" s="1"/>
  <c r="E68" i="132" s="1"/>
  <c r="E69" i="132" s="1"/>
  <c r="E70" i="132" s="1"/>
  <c r="E71" i="132" s="1"/>
  <c r="E72" i="132" s="1"/>
  <c r="E73" i="132" s="1"/>
  <c r="E74" i="132" s="1"/>
  <c r="E75" i="132" s="1"/>
  <c r="E76" i="132" s="1"/>
  <c r="E77" i="132" s="1"/>
  <c r="E78" i="132" s="1"/>
  <c r="E79" i="132" s="1"/>
  <c r="E80" i="132" s="1"/>
  <c r="E81" i="132" s="1"/>
  <c r="E82" i="132" s="1"/>
  <c r="E83" i="132" s="1"/>
  <c r="E84" i="132" s="1"/>
  <c r="E85" i="132" s="1"/>
  <c r="E86" i="132" s="1"/>
  <c r="E87" i="132" s="1"/>
  <c r="E88" i="132" s="1"/>
  <c r="E89" i="132" s="1"/>
  <c r="E90" i="132" s="1"/>
  <c r="E91" i="132" s="1"/>
  <c r="E92" i="132" s="1"/>
  <c r="E93" i="132" s="1"/>
  <c r="E94" i="132" s="1"/>
  <c r="E95" i="132" s="1"/>
  <c r="E96" i="132" s="1"/>
  <c r="E97" i="132" s="1"/>
  <c r="E98" i="132" s="1"/>
  <c r="E99" i="132" s="1"/>
  <c r="E100" i="132" s="1"/>
  <c r="E101" i="132" s="1"/>
  <c r="E102" i="132" s="1"/>
  <c r="E103" i="132" s="1"/>
  <c r="E104" i="132" s="1"/>
  <c r="E105" i="132" s="1"/>
  <c r="E106" i="132" s="1"/>
  <c r="E107" i="132" s="1"/>
  <c r="E108" i="132" s="1"/>
  <c r="E109" i="132" s="1"/>
  <c r="E110" i="132" s="1"/>
  <c r="E111" i="132" s="1"/>
  <c r="E112" i="132" s="1"/>
  <c r="E113" i="132" s="1"/>
  <c r="E114" i="132" s="1"/>
  <c r="E115" i="132" s="1"/>
  <c r="E116" i="132" s="1"/>
  <c r="E117" i="132" s="1"/>
  <c r="E118" i="132" s="1"/>
  <c r="E119" i="132" s="1"/>
  <c r="E120" i="132" s="1"/>
  <c r="E121" i="132" s="1"/>
  <c r="E122" i="132" s="1"/>
  <c r="E123" i="132" s="1"/>
  <c r="E124" i="132" s="1"/>
  <c r="E125" i="132" s="1"/>
  <c r="E126" i="132" s="1"/>
  <c r="E127" i="132" s="1"/>
  <c r="E128" i="132" s="1"/>
  <c r="E129" i="132" s="1"/>
  <c r="E130" i="132" s="1"/>
  <c r="E131" i="132" s="1"/>
  <c r="E132" i="132" s="1"/>
  <c r="E133" i="132" s="1"/>
  <c r="E134" i="132" s="1"/>
  <c r="E135" i="132" s="1"/>
  <c r="E136" i="132" s="1"/>
  <c r="E137" i="132" s="1"/>
  <c r="E138" i="132" s="1"/>
  <c r="E139" i="132" s="1"/>
  <c r="E140" i="132" s="1"/>
  <c r="E141" i="132" s="1"/>
  <c r="E142" i="132" s="1"/>
  <c r="E143" i="132" s="1"/>
  <c r="E144" i="132" s="1"/>
  <c r="E145" i="132" s="1"/>
  <c r="E146" i="132" s="1"/>
  <c r="E147" i="132" s="1"/>
  <c r="E148" i="132" s="1"/>
  <c r="E149" i="132" s="1"/>
  <c r="E150" i="132" s="1"/>
  <c r="E151" i="132" s="1"/>
  <c r="E152" i="132" s="1"/>
  <c r="E153" i="132" s="1"/>
  <c r="E154" i="132" s="1"/>
  <c r="E155" i="132" s="1"/>
  <c r="E156" i="132" s="1"/>
  <c r="E157" i="132" s="1"/>
  <c r="E158" i="132" s="1"/>
  <c r="E159" i="132" s="1"/>
  <c r="E160" i="132" s="1"/>
  <c r="E161" i="132" s="1"/>
  <c r="E162" i="132" s="1"/>
  <c r="E163" i="132" s="1"/>
  <c r="E164" i="132" s="1"/>
  <c r="E165" i="132" s="1"/>
  <c r="E166" i="132" s="1"/>
  <c r="E167" i="132" s="1"/>
  <c r="E168" i="132" s="1"/>
  <c r="E169" i="132" s="1"/>
  <c r="E170" i="132" s="1"/>
  <c r="E171" i="132" s="1"/>
  <c r="E172" i="132" s="1"/>
  <c r="E173" i="132" s="1"/>
  <c r="E174" i="132" s="1"/>
  <c r="E175" i="132" s="1"/>
  <c r="E176" i="132" s="1"/>
  <c r="E177" i="132" s="1"/>
  <c r="E178" i="132" s="1"/>
  <c r="E179" i="132" s="1"/>
  <c r="E180" i="132" s="1"/>
  <c r="E181" i="132" s="1"/>
  <c r="E182" i="132" s="1"/>
  <c r="E183" i="132" s="1"/>
  <c r="E184" i="132" s="1"/>
  <c r="E185" i="132" s="1"/>
  <c r="E186" i="132" s="1"/>
  <c r="E187" i="132" s="1"/>
  <c r="E188" i="132" s="1"/>
  <c r="E189" i="132" s="1"/>
  <c r="E190" i="132" s="1"/>
  <c r="E191" i="132" s="1"/>
  <c r="E192" i="132" s="1"/>
  <c r="E193" i="132" s="1"/>
  <c r="E194" i="132" s="1"/>
  <c r="E195" i="132" s="1"/>
  <c r="E196" i="132" s="1"/>
  <c r="E197" i="132" s="1"/>
  <c r="E198" i="132" s="1"/>
  <c r="E199" i="132" s="1"/>
  <c r="E200" i="132" s="1"/>
  <c r="C47" i="203" s="1"/>
  <c r="E5" i="128"/>
  <c r="E6" i="128" s="1"/>
  <c r="E7" i="128" s="1"/>
  <c r="E8" i="128" s="1"/>
  <c r="E9" i="128" s="1"/>
  <c r="E10" i="128" s="1"/>
  <c r="E11" i="128" s="1"/>
  <c r="E12" i="128" s="1"/>
  <c r="E13" i="128" s="1"/>
  <c r="E14" i="128" s="1"/>
  <c r="E15" i="128" s="1"/>
  <c r="E16" i="128" s="1"/>
  <c r="E17" i="128" s="1"/>
  <c r="E18" i="128" s="1"/>
  <c r="E19" i="128" s="1"/>
  <c r="E20" i="128" s="1"/>
  <c r="E21" i="128" s="1"/>
  <c r="E22" i="128" s="1"/>
  <c r="E23" i="128" s="1"/>
  <c r="E24" i="128" s="1"/>
  <c r="E25" i="128" s="1"/>
  <c r="E26" i="128" s="1"/>
  <c r="E27" i="128" s="1"/>
  <c r="E28" i="128" s="1"/>
  <c r="E29" i="128" s="1"/>
  <c r="E30" i="128" s="1"/>
  <c r="E31" i="128" s="1"/>
  <c r="E32" i="128" s="1"/>
  <c r="E33" i="128" s="1"/>
  <c r="E34" i="128" s="1"/>
  <c r="E35" i="128" s="1"/>
  <c r="E36" i="128" s="1"/>
  <c r="E37" i="128" s="1"/>
  <c r="E38" i="128" s="1"/>
  <c r="E39" i="128" s="1"/>
  <c r="E40" i="128" s="1"/>
  <c r="E41" i="128" s="1"/>
  <c r="E42" i="128" s="1"/>
  <c r="E43" i="128" s="1"/>
  <c r="E44" i="128" s="1"/>
  <c r="E45" i="128" s="1"/>
  <c r="E46" i="128" s="1"/>
  <c r="E47" i="128" s="1"/>
  <c r="E48" i="128" s="1"/>
  <c r="E49" i="128" s="1"/>
  <c r="E50" i="128" s="1"/>
  <c r="E51" i="128" s="1"/>
  <c r="E52" i="128" s="1"/>
  <c r="E53" i="128" s="1"/>
  <c r="E54" i="128" s="1"/>
  <c r="E55" i="128" s="1"/>
  <c r="E56" i="128" s="1"/>
  <c r="E57" i="128" s="1"/>
  <c r="E58" i="128" s="1"/>
  <c r="E59" i="128" s="1"/>
  <c r="E60" i="128" s="1"/>
  <c r="E61" i="128" s="1"/>
  <c r="E62" i="128" s="1"/>
  <c r="E63" i="128" s="1"/>
  <c r="E64" i="128" s="1"/>
  <c r="E65" i="128" s="1"/>
  <c r="E66" i="128" s="1"/>
  <c r="E67" i="128" s="1"/>
  <c r="E68" i="128" s="1"/>
  <c r="E69" i="128" s="1"/>
  <c r="E70" i="128" s="1"/>
  <c r="E71" i="128" s="1"/>
  <c r="E72" i="128" s="1"/>
  <c r="E73" i="128" s="1"/>
  <c r="E74" i="128" s="1"/>
  <c r="E75" i="128" s="1"/>
  <c r="E76" i="128" s="1"/>
  <c r="E77" i="128" s="1"/>
  <c r="E78" i="128" s="1"/>
  <c r="E79" i="128" s="1"/>
  <c r="E80" i="128" s="1"/>
  <c r="E81" i="128" s="1"/>
  <c r="E82" i="128" s="1"/>
  <c r="E83" i="128" s="1"/>
  <c r="E84" i="128" s="1"/>
  <c r="E85" i="128" s="1"/>
  <c r="E86" i="128" s="1"/>
  <c r="E87" i="128" s="1"/>
  <c r="E88" i="128" s="1"/>
  <c r="E89" i="128" s="1"/>
  <c r="E90" i="128" s="1"/>
  <c r="E91" i="128" s="1"/>
  <c r="E92" i="128" s="1"/>
  <c r="E93" i="128" s="1"/>
  <c r="E94" i="128" s="1"/>
  <c r="E95" i="128" s="1"/>
  <c r="E96" i="128" s="1"/>
  <c r="E97" i="128" s="1"/>
  <c r="E98" i="128" s="1"/>
  <c r="E99" i="128" s="1"/>
  <c r="E100" i="128" s="1"/>
  <c r="D82" i="1" s="1"/>
  <c r="E5" i="127"/>
  <c r="E6" i="127" s="1"/>
  <c r="E7" i="127" s="1"/>
  <c r="E8" i="127" s="1"/>
  <c r="E9" i="127" s="1"/>
  <c r="E10" i="127" s="1"/>
  <c r="E11" i="127" s="1"/>
  <c r="E12" i="127" s="1"/>
  <c r="E13" i="127" s="1"/>
  <c r="E14" i="127" s="1"/>
  <c r="E15" i="127" s="1"/>
  <c r="E16" i="127" s="1"/>
  <c r="E17" i="127" s="1"/>
  <c r="E18" i="127" s="1"/>
  <c r="E19" i="127" s="1"/>
  <c r="E20" i="127" s="1"/>
  <c r="E21" i="127" s="1"/>
  <c r="E22" i="127" s="1"/>
  <c r="E23" i="127" s="1"/>
  <c r="E24" i="127" s="1"/>
  <c r="E25" i="127" s="1"/>
  <c r="E26" i="127" s="1"/>
  <c r="E27" i="127" s="1"/>
  <c r="E28" i="127" s="1"/>
  <c r="E29" i="127" s="1"/>
  <c r="E30" i="127" s="1"/>
  <c r="E31" i="127" s="1"/>
  <c r="E32" i="127" s="1"/>
  <c r="E33" i="127" s="1"/>
  <c r="E34" i="127" s="1"/>
  <c r="E35" i="127" s="1"/>
  <c r="E36" i="127" s="1"/>
  <c r="E37" i="127" s="1"/>
  <c r="E38" i="127" s="1"/>
  <c r="E39" i="127" s="1"/>
  <c r="E40" i="127" s="1"/>
  <c r="E41" i="127" s="1"/>
  <c r="E42" i="127" s="1"/>
  <c r="E43" i="127" s="1"/>
  <c r="E44" i="127" s="1"/>
  <c r="E45" i="127" s="1"/>
  <c r="E46" i="127" s="1"/>
  <c r="E47" i="127" s="1"/>
  <c r="E48" i="127" s="1"/>
  <c r="E49" i="127" s="1"/>
  <c r="E50" i="127" s="1"/>
  <c r="E51" i="127" s="1"/>
  <c r="E52" i="127" s="1"/>
  <c r="E53" i="127" s="1"/>
  <c r="E54" i="127" s="1"/>
  <c r="E55" i="127" s="1"/>
  <c r="E56" i="127" s="1"/>
  <c r="E57" i="127" s="1"/>
  <c r="E58" i="127" s="1"/>
  <c r="E59" i="127" s="1"/>
  <c r="E60" i="127" s="1"/>
  <c r="E61" i="127" s="1"/>
  <c r="E62" i="127" s="1"/>
  <c r="E63" i="127" s="1"/>
  <c r="E64" i="127" s="1"/>
  <c r="E65" i="127" s="1"/>
  <c r="E66" i="127" s="1"/>
  <c r="E67" i="127" s="1"/>
  <c r="E68" i="127" s="1"/>
  <c r="E69" i="127" s="1"/>
  <c r="E70" i="127" s="1"/>
  <c r="E71" i="127" s="1"/>
  <c r="E72" i="127" s="1"/>
  <c r="E73" i="127" s="1"/>
  <c r="E74" i="127" s="1"/>
  <c r="E75" i="127" s="1"/>
  <c r="E76" i="127" s="1"/>
  <c r="E77" i="127" s="1"/>
  <c r="E78" i="127" s="1"/>
  <c r="E79" i="127" s="1"/>
  <c r="E80" i="127" s="1"/>
  <c r="E81" i="127" s="1"/>
  <c r="E82" i="127" s="1"/>
  <c r="E83" i="127" s="1"/>
  <c r="E84" i="127" s="1"/>
  <c r="E85" i="127" s="1"/>
  <c r="E86" i="127" s="1"/>
  <c r="E87" i="127" s="1"/>
  <c r="E88" i="127" s="1"/>
  <c r="E89" i="127" s="1"/>
  <c r="E90" i="127" s="1"/>
  <c r="E91" i="127" s="1"/>
  <c r="E92" i="127" s="1"/>
  <c r="E93" i="127" s="1"/>
  <c r="E94" i="127" s="1"/>
  <c r="E95" i="127" s="1"/>
  <c r="E96" i="127" s="1"/>
  <c r="E97" i="127" s="1"/>
  <c r="E98" i="127" s="1"/>
  <c r="E99" i="127" s="1"/>
  <c r="E100" i="127" s="1"/>
  <c r="E5" i="126"/>
  <c r="E6" i="126" s="1"/>
  <c r="E7" i="126" s="1"/>
  <c r="E8" i="126" s="1"/>
  <c r="E9" i="126" s="1"/>
  <c r="E10" i="126" s="1"/>
  <c r="E11" i="126" s="1"/>
  <c r="E12" i="126" s="1"/>
  <c r="E13" i="126" s="1"/>
  <c r="E14" i="126" s="1"/>
  <c r="E15" i="126" s="1"/>
  <c r="E16" i="126" s="1"/>
  <c r="E17" i="126" s="1"/>
  <c r="E18" i="126" s="1"/>
  <c r="E19" i="126" s="1"/>
  <c r="E20" i="126" s="1"/>
  <c r="E21" i="126" s="1"/>
  <c r="E22" i="126" s="1"/>
  <c r="E23" i="126" s="1"/>
  <c r="E24" i="126" s="1"/>
  <c r="E25" i="126" s="1"/>
  <c r="E26" i="126" s="1"/>
  <c r="E27" i="126" s="1"/>
  <c r="E28" i="126" s="1"/>
  <c r="E29" i="126" s="1"/>
  <c r="E30" i="126" s="1"/>
  <c r="E31" i="126" s="1"/>
  <c r="E32" i="126" s="1"/>
  <c r="E33" i="126" s="1"/>
  <c r="E34" i="126" s="1"/>
  <c r="E35" i="126" s="1"/>
  <c r="E36" i="126" s="1"/>
  <c r="E37" i="126" s="1"/>
  <c r="E38" i="126" s="1"/>
  <c r="E39" i="126" s="1"/>
  <c r="E40" i="126" s="1"/>
  <c r="E41" i="126" s="1"/>
  <c r="E42" i="126" s="1"/>
  <c r="E43" i="126" s="1"/>
  <c r="E44" i="126" s="1"/>
  <c r="E45" i="126" s="1"/>
  <c r="E46" i="126" s="1"/>
  <c r="E47" i="126" s="1"/>
  <c r="E48" i="126" s="1"/>
  <c r="E49" i="126" s="1"/>
  <c r="E50" i="126" s="1"/>
  <c r="E51" i="126" s="1"/>
  <c r="E52" i="126" s="1"/>
  <c r="E53" i="126" s="1"/>
  <c r="E54" i="126" s="1"/>
  <c r="E55" i="126" s="1"/>
  <c r="E56" i="126" s="1"/>
  <c r="E57" i="126" s="1"/>
  <c r="E58" i="126" s="1"/>
  <c r="E59" i="126" s="1"/>
  <c r="E60" i="126" s="1"/>
  <c r="E61" i="126" s="1"/>
  <c r="E62" i="126" s="1"/>
  <c r="E63" i="126" s="1"/>
  <c r="E64" i="126" s="1"/>
  <c r="E65" i="126" s="1"/>
  <c r="E66" i="126" s="1"/>
  <c r="E67" i="126" s="1"/>
  <c r="E68" i="126" s="1"/>
  <c r="E69" i="126" s="1"/>
  <c r="E70" i="126" s="1"/>
  <c r="E71" i="126" s="1"/>
  <c r="E72" i="126" s="1"/>
  <c r="E73" i="126" s="1"/>
  <c r="E74" i="126" s="1"/>
  <c r="E75" i="126" s="1"/>
  <c r="E76" i="126" s="1"/>
  <c r="E77" i="126" s="1"/>
  <c r="E78" i="126" s="1"/>
  <c r="E79" i="126" s="1"/>
  <c r="E80" i="126" s="1"/>
  <c r="E81" i="126" s="1"/>
  <c r="E82" i="126" s="1"/>
  <c r="E83" i="126" s="1"/>
  <c r="E84" i="126" s="1"/>
  <c r="E85" i="126" s="1"/>
  <c r="E86" i="126" s="1"/>
  <c r="E87" i="126" s="1"/>
  <c r="E88" i="126" s="1"/>
  <c r="E89" i="126" s="1"/>
  <c r="E90" i="126" s="1"/>
  <c r="E91" i="126" s="1"/>
  <c r="E92" i="126" s="1"/>
  <c r="E93" i="126" s="1"/>
  <c r="E94" i="126" s="1"/>
  <c r="E95" i="126" s="1"/>
  <c r="E96" i="126" s="1"/>
  <c r="E97" i="126" s="1"/>
  <c r="E98" i="126" s="1"/>
  <c r="E99" i="126" s="1"/>
  <c r="E100" i="126" s="1"/>
  <c r="D81" i="1" s="1"/>
  <c r="E5" i="125"/>
  <c r="E6" i="125" s="1"/>
  <c r="E7" i="125" s="1"/>
  <c r="E8" i="125" s="1"/>
  <c r="E9" i="125" s="1"/>
  <c r="E10" i="125" s="1"/>
  <c r="E11" i="125" s="1"/>
  <c r="E12" i="125" s="1"/>
  <c r="E13" i="125" s="1"/>
  <c r="E14" i="125" s="1"/>
  <c r="E15" i="125" s="1"/>
  <c r="E16" i="125" s="1"/>
  <c r="E17" i="125" s="1"/>
  <c r="E18" i="125" s="1"/>
  <c r="E19" i="125" s="1"/>
  <c r="E20" i="125" s="1"/>
  <c r="E21" i="125" s="1"/>
  <c r="E22" i="125" s="1"/>
  <c r="E23" i="125" s="1"/>
  <c r="E24" i="125" s="1"/>
  <c r="E25" i="125" s="1"/>
  <c r="E26" i="125" s="1"/>
  <c r="E27" i="125" s="1"/>
  <c r="E28" i="125" s="1"/>
  <c r="E29" i="125" s="1"/>
  <c r="E30" i="125" s="1"/>
  <c r="E31" i="125" s="1"/>
  <c r="E32" i="125" s="1"/>
  <c r="E33" i="125" s="1"/>
  <c r="E34" i="125" s="1"/>
  <c r="E35" i="125" s="1"/>
  <c r="E36" i="125" s="1"/>
  <c r="E37" i="125" s="1"/>
  <c r="E38" i="125" s="1"/>
  <c r="E39" i="125" s="1"/>
  <c r="E40" i="125" s="1"/>
  <c r="E41" i="125" s="1"/>
  <c r="E42" i="125" s="1"/>
  <c r="E43" i="125" s="1"/>
  <c r="E44" i="125" s="1"/>
  <c r="E45" i="125" s="1"/>
  <c r="E46" i="125" s="1"/>
  <c r="E47" i="125" s="1"/>
  <c r="E48" i="125" s="1"/>
  <c r="E49" i="125" s="1"/>
  <c r="E50" i="125" s="1"/>
  <c r="E51" i="125" s="1"/>
  <c r="E52" i="125" s="1"/>
  <c r="E53" i="125" s="1"/>
  <c r="E54" i="125" s="1"/>
  <c r="E55" i="125" s="1"/>
  <c r="E56" i="125" s="1"/>
  <c r="E57" i="125" s="1"/>
  <c r="E58" i="125" s="1"/>
  <c r="E59" i="125" s="1"/>
  <c r="E60" i="125" s="1"/>
  <c r="E61" i="125" s="1"/>
  <c r="E62" i="125" s="1"/>
  <c r="E63" i="125" s="1"/>
  <c r="E64" i="125" s="1"/>
  <c r="E65" i="125" s="1"/>
  <c r="E66" i="125" s="1"/>
  <c r="E67" i="125" s="1"/>
  <c r="E68" i="125" s="1"/>
  <c r="E69" i="125" s="1"/>
  <c r="E70" i="125" s="1"/>
  <c r="E71" i="125" s="1"/>
  <c r="E72" i="125" s="1"/>
  <c r="E73" i="125" s="1"/>
  <c r="E74" i="125" s="1"/>
  <c r="E75" i="125" s="1"/>
  <c r="E76" i="125" s="1"/>
  <c r="E77" i="125" s="1"/>
  <c r="E78" i="125" s="1"/>
  <c r="E79" i="125" s="1"/>
  <c r="E80" i="125" s="1"/>
  <c r="E81" i="125" s="1"/>
  <c r="E82" i="125" s="1"/>
  <c r="E83" i="125" s="1"/>
  <c r="E84" i="125" s="1"/>
  <c r="E85" i="125" s="1"/>
  <c r="E86" i="125" s="1"/>
  <c r="E87" i="125" s="1"/>
  <c r="E88" i="125" s="1"/>
  <c r="E89" i="125" s="1"/>
  <c r="E90" i="125" s="1"/>
  <c r="E91" i="125" s="1"/>
  <c r="E92" i="125" s="1"/>
  <c r="E93" i="125" s="1"/>
  <c r="E94" i="125" s="1"/>
  <c r="E95" i="125" s="1"/>
  <c r="E96" i="125" s="1"/>
  <c r="E97" i="125" s="1"/>
  <c r="E98" i="125" s="1"/>
  <c r="E99" i="125" s="1"/>
  <c r="E100" i="125" s="1"/>
  <c r="C81" i="1" s="1"/>
  <c r="E5" i="131"/>
  <c r="E6" i="131" s="1"/>
  <c r="E7" i="131" s="1"/>
  <c r="E8" i="131" s="1"/>
  <c r="E9" i="131" s="1"/>
  <c r="E10" i="131" s="1"/>
  <c r="E11" i="131" s="1"/>
  <c r="E12" i="131" s="1"/>
  <c r="E13" i="131" s="1"/>
  <c r="E14" i="131" s="1"/>
  <c r="E15" i="131" s="1"/>
  <c r="E16" i="131" s="1"/>
  <c r="E17" i="131" s="1"/>
  <c r="E18" i="131" s="1"/>
  <c r="E19" i="131" s="1"/>
  <c r="E20" i="131" s="1"/>
  <c r="E21" i="131" s="1"/>
  <c r="E22" i="131" s="1"/>
  <c r="E23" i="131" s="1"/>
  <c r="E24" i="131" s="1"/>
  <c r="E25" i="131" s="1"/>
  <c r="E26" i="131" s="1"/>
  <c r="E27" i="131" s="1"/>
  <c r="E28" i="131" s="1"/>
  <c r="E29" i="131" s="1"/>
  <c r="E30" i="131" s="1"/>
  <c r="E31" i="131" s="1"/>
  <c r="E32" i="131" s="1"/>
  <c r="E33" i="131" s="1"/>
  <c r="E34" i="131" s="1"/>
  <c r="E35" i="131" s="1"/>
  <c r="E36" i="131" s="1"/>
  <c r="E37" i="131" s="1"/>
  <c r="E38" i="131" s="1"/>
  <c r="E39" i="131" s="1"/>
  <c r="E40" i="131" s="1"/>
  <c r="E41" i="131" s="1"/>
  <c r="E42" i="131" s="1"/>
  <c r="E43" i="131" s="1"/>
  <c r="E44" i="131" s="1"/>
  <c r="E45" i="131" s="1"/>
  <c r="E46" i="131" s="1"/>
  <c r="E47" i="131" s="1"/>
  <c r="E48" i="131" s="1"/>
  <c r="E49" i="131" s="1"/>
  <c r="E50" i="131" s="1"/>
  <c r="E51" i="131" s="1"/>
  <c r="E52" i="131" s="1"/>
  <c r="E53" i="131" s="1"/>
  <c r="E54" i="131" s="1"/>
  <c r="E55" i="131" s="1"/>
  <c r="E56" i="131" s="1"/>
  <c r="E57" i="131" s="1"/>
  <c r="E58" i="131" s="1"/>
  <c r="E59" i="131" s="1"/>
  <c r="E60" i="131" s="1"/>
  <c r="E61" i="131" s="1"/>
  <c r="E62" i="131" s="1"/>
  <c r="E63" i="131" s="1"/>
  <c r="E64" i="131" s="1"/>
  <c r="E65" i="131" s="1"/>
  <c r="E66" i="131" s="1"/>
  <c r="E67" i="131" s="1"/>
  <c r="E68" i="131" s="1"/>
  <c r="E69" i="131" s="1"/>
  <c r="E70" i="131" s="1"/>
  <c r="E71" i="131" s="1"/>
  <c r="E72" i="131" s="1"/>
  <c r="E73" i="131" s="1"/>
  <c r="E74" i="131" s="1"/>
  <c r="E75" i="131" s="1"/>
  <c r="E76" i="131" s="1"/>
  <c r="E77" i="131" s="1"/>
  <c r="E78" i="131" s="1"/>
  <c r="E79" i="131" s="1"/>
  <c r="E80" i="131" s="1"/>
  <c r="E81" i="131" s="1"/>
  <c r="E82" i="131" s="1"/>
  <c r="E83" i="131" s="1"/>
  <c r="E84" i="131" s="1"/>
  <c r="E85" i="131" s="1"/>
  <c r="E86" i="131" s="1"/>
  <c r="E87" i="131" s="1"/>
  <c r="E88" i="131" s="1"/>
  <c r="E89" i="131" s="1"/>
  <c r="E90" i="131" s="1"/>
  <c r="E91" i="131" s="1"/>
  <c r="E92" i="131" s="1"/>
  <c r="E93" i="131" s="1"/>
  <c r="E94" i="131" s="1"/>
  <c r="E95" i="131" s="1"/>
  <c r="E96" i="131" s="1"/>
  <c r="E97" i="131" s="1"/>
  <c r="E98" i="131" s="1"/>
  <c r="E99" i="131" s="1"/>
  <c r="E100" i="131" s="1"/>
  <c r="D79" i="1" s="1"/>
  <c r="E5" i="130"/>
  <c r="E6" i="130" s="1"/>
  <c r="E7" i="130" s="1"/>
  <c r="E8" i="130" s="1"/>
  <c r="E9" i="130" s="1"/>
  <c r="E10" i="130" s="1"/>
  <c r="E11" i="130" s="1"/>
  <c r="E12" i="130" s="1"/>
  <c r="E13" i="130" s="1"/>
  <c r="E14" i="130" s="1"/>
  <c r="E15" i="130" s="1"/>
  <c r="E16" i="130" s="1"/>
  <c r="E17" i="130" s="1"/>
  <c r="E18" i="130" s="1"/>
  <c r="E19" i="130" s="1"/>
  <c r="E20" i="130" s="1"/>
  <c r="E21" i="130" s="1"/>
  <c r="E22" i="130" s="1"/>
  <c r="E23" i="130" s="1"/>
  <c r="E24" i="130" s="1"/>
  <c r="E25" i="130" s="1"/>
  <c r="E26" i="130" s="1"/>
  <c r="E27" i="130" s="1"/>
  <c r="E28" i="130" s="1"/>
  <c r="E29" i="130" s="1"/>
  <c r="E30" i="130" s="1"/>
  <c r="E31" i="130" s="1"/>
  <c r="E32" i="130" s="1"/>
  <c r="E33" i="130" s="1"/>
  <c r="E34" i="130" s="1"/>
  <c r="E35" i="130" s="1"/>
  <c r="E36" i="130" s="1"/>
  <c r="E37" i="130" s="1"/>
  <c r="E38" i="130" s="1"/>
  <c r="E39" i="130" s="1"/>
  <c r="E40" i="130" s="1"/>
  <c r="E41" i="130" s="1"/>
  <c r="E42" i="130" s="1"/>
  <c r="E43" i="130" s="1"/>
  <c r="E44" i="130" s="1"/>
  <c r="E45" i="130" s="1"/>
  <c r="E46" i="130" s="1"/>
  <c r="E47" i="130" s="1"/>
  <c r="E48" i="130" s="1"/>
  <c r="E49" i="130" s="1"/>
  <c r="E50" i="130" s="1"/>
  <c r="E51" i="130" s="1"/>
  <c r="E52" i="130" s="1"/>
  <c r="E53" i="130" s="1"/>
  <c r="E54" i="130" s="1"/>
  <c r="E55" i="130" s="1"/>
  <c r="E56" i="130" s="1"/>
  <c r="E57" i="130" s="1"/>
  <c r="E58" i="130" s="1"/>
  <c r="E59" i="130" s="1"/>
  <c r="E60" i="130" s="1"/>
  <c r="E61" i="130" s="1"/>
  <c r="E62" i="130" s="1"/>
  <c r="E63" i="130" s="1"/>
  <c r="E64" i="130" s="1"/>
  <c r="E65" i="130" s="1"/>
  <c r="E66" i="130" s="1"/>
  <c r="E67" i="130" s="1"/>
  <c r="E68" i="130" s="1"/>
  <c r="E69" i="130" s="1"/>
  <c r="E70" i="130" s="1"/>
  <c r="E71" i="130" s="1"/>
  <c r="E72" i="130" s="1"/>
  <c r="E73" i="130" s="1"/>
  <c r="E74" i="130" s="1"/>
  <c r="E75" i="130" s="1"/>
  <c r="E76" i="130" s="1"/>
  <c r="E77" i="130" s="1"/>
  <c r="E78" i="130" s="1"/>
  <c r="E79" i="130" s="1"/>
  <c r="E80" i="130" s="1"/>
  <c r="E81" i="130" s="1"/>
  <c r="E82" i="130" s="1"/>
  <c r="E83" i="130" s="1"/>
  <c r="E84" i="130" s="1"/>
  <c r="E85" i="130" s="1"/>
  <c r="E86" i="130" s="1"/>
  <c r="E87" i="130" s="1"/>
  <c r="E88" i="130" s="1"/>
  <c r="E89" i="130" s="1"/>
  <c r="E90" i="130" s="1"/>
  <c r="E91" i="130" s="1"/>
  <c r="E92" i="130" s="1"/>
  <c r="E93" i="130" s="1"/>
  <c r="E94" i="130" s="1"/>
  <c r="E95" i="130" s="1"/>
  <c r="E96" i="130" s="1"/>
  <c r="E97" i="130" s="1"/>
  <c r="E98" i="130" s="1"/>
  <c r="E99" i="130" s="1"/>
  <c r="E100" i="130" s="1"/>
  <c r="C79" i="1" s="1"/>
  <c r="E5" i="129"/>
  <c r="E6" i="129" s="1"/>
  <c r="E7" i="129" s="1"/>
  <c r="E8" i="129" s="1"/>
  <c r="E9" i="129" s="1"/>
  <c r="E10" i="129" s="1"/>
  <c r="E11" i="129" s="1"/>
  <c r="E12" i="129" s="1"/>
  <c r="E13" i="129" s="1"/>
  <c r="E14" i="129" s="1"/>
  <c r="E15" i="129" s="1"/>
  <c r="E16" i="129" s="1"/>
  <c r="E17" i="129" s="1"/>
  <c r="E18" i="129" s="1"/>
  <c r="E19" i="129" s="1"/>
  <c r="E20" i="129" s="1"/>
  <c r="E21" i="129" s="1"/>
  <c r="E22" i="129" s="1"/>
  <c r="E23" i="129" s="1"/>
  <c r="E24" i="129" s="1"/>
  <c r="E25" i="129" s="1"/>
  <c r="E26" i="129" s="1"/>
  <c r="E27" i="129" s="1"/>
  <c r="E28" i="129" s="1"/>
  <c r="E29" i="129" s="1"/>
  <c r="E30" i="129" s="1"/>
  <c r="E31" i="129" s="1"/>
  <c r="E32" i="129" s="1"/>
  <c r="E33" i="129" s="1"/>
  <c r="E34" i="129" s="1"/>
  <c r="E35" i="129" s="1"/>
  <c r="E36" i="129" s="1"/>
  <c r="E37" i="129" s="1"/>
  <c r="E38" i="129" s="1"/>
  <c r="E39" i="129" s="1"/>
  <c r="E40" i="129" s="1"/>
  <c r="E41" i="129" s="1"/>
  <c r="E42" i="129" s="1"/>
  <c r="E43" i="129" s="1"/>
  <c r="E44" i="129" s="1"/>
  <c r="E45" i="129" s="1"/>
  <c r="E46" i="129" s="1"/>
  <c r="E47" i="129" s="1"/>
  <c r="E48" i="129" s="1"/>
  <c r="E49" i="129" s="1"/>
  <c r="E50" i="129" s="1"/>
  <c r="E51" i="129" s="1"/>
  <c r="E52" i="129" s="1"/>
  <c r="E53" i="129" s="1"/>
  <c r="E54" i="129" s="1"/>
  <c r="E55" i="129" s="1"/>
  <c r="E56" i="129" s="1"/>
  <c r="E57" i="129" s="1"/>
  <c r="E58" i="129" s="1"/>
  <c r="E59" i="129" s="1"/>
  <c r="E60" i="129" s="1"/>
  <c r="E61" i="129" s="1"/>
  <c r="E62" i="129" s="1"/>
  <c r="E63" i="129" s="1"/>
  <c r="E64" i="129" s="1"/>
  <c r="E65" i="129" s="1"/>
  <c r="E66" i="129" s="1"/>
  <c r="E67" i="129" s="1"/>
  <c r="E68" i="129" s="1"/>
  <c r="E69" i="129" s="1"/>
  <c r="E70" i="129" s="1"/>
  <c r="E71" i="129" s="1"/>
  <c r="E72" i="129" s="1"/>
  <c r="E73" i="129" s="1"/>
  <c r="E74" i="129" s="1"/>
  <c r="E75" i="129" s="1"/>
  <c r="E76" i="129" s="1"/>
  <c r="E77" i="129" s="1"/>
  <c r="E78" i="129" s="1"/>
  <c r="E79" i="129" s="1"/>
  <c r="E80" i="129" s="1"/>
  <c r="E81" i="129" s="1"/>
  <c r="E82" i="129" s="1"/>
  <c r="E83" i="129" s="1"/>
  <c r="E84" i="129" s="1"/>
  <c r="E85" i="129" s="1"/>
  <c r="E86" i="129" s="1"/>
  <c r="E87" i="129" s="1"/>
  <c r="E88" i="129" s="1"/>
  <c r="E89" i="129" s="1"/>
  <c r="E90" i="129" s="1"/>
  <c r="E91" i="129" s="1"/>
  <c r="E92" i="129" s="1"/>
  <c r="E93" i="129" s="1"/>
  <c r="E94" i="129" s="1"/>
  <c r="E95" i="129" s="1"/>
  <c r="E96" i="129" s="1"/>
  <c r="E97" i="129" s="1"/>
  <c r="E98" i="129" s="1"/>
  <c r="E99" i="129" s="1"/>
  <c r="E100" i="129" s="1"/>
  <c r="D78" i="1" s="1"/>
  <c r="E5" i="118"/>
  <c r="E6" i="118" s="1"/>
  <c r="E7" i="118" s="1"/>
  <c r="E8" i="118" s="1"/>
  <c r="E9" i="118" s="1"/>
  <c r="E10" i="118" s="1"/>
  <c r="E11" i="118" s="1"/>
  <c r="E12" i="118" s="1"/>
  <c r="E13" i="118" s="1"/>
  <c r="E14" i="118" s="1"/>
  <c r="E15" i="118" s="1"/>
  <c r="E16" i="118" s="1"/>
  <c r="E17" i="118" s="1"/>
  <c r="E18" i="118" s="1"/>
  <c r="E19" i="118" s="1"/>
  <c r="E20" i="118" s="1"/>
  <c r="E21" i="118" s="1"/>
  <c r="E22" i="118" s="1"/>
  <c r="E23" i="118" s="1"/>
  <c r="E24" i="118" s="1"/>
  <c r="E25" i="118" s="1"/>
  <c r="E26" i="118" s="1"/>
  <c r="E27" i="118" s="1"/>
  <c r="E28" i="118" s="1"/>
  <c r="E29" i="118" s="1"/>
  <c r="E30" i="118" s="1"/>
  <c r="E31" i="118" s="1"/>
  <c r="E32" i="118" s="1"/>
  <c r="E33" i="118" s="1"/>
  <c r="E34" i="118" s="1"/>
  <c r="E35" i="118" s="1"/>
  <c r="E36" i="118" s="1"/>
  <c r="E37" i="118" s="1"/>
  <c r="E38" i="118" s="1"/>
  <c r="E39" i="118" s="1"/>
  <c r="E40" i="118" s="1"/>
  <c r="E41" i="118" s="1"/>
  <c r="E42" i="118" s="1"/>
  <c r="E43" i="118" s="1"/>
  <c r="E44" i="118" s="1"/>
  <c r="E45" i="118" s="1"/>
  <c r="E46" i="118" s="1"/>
  <c r="E47" i="118" s="1"/>
  <c r="E48" i="118" s="1"/>
  <c r="E49" i="118" s="1"/>
  <c r="E50" i="118" s="1"/>
  <c r="E51" i="118" s="1"/>
  <c r="E52" i="118" s="1"/>
  <c r="E53" i="118" s="1"/>
  <c r="E54" i="118" s="1"/>
  <c r="E55" i="118" s="1"/>
  <c r="E56" i="118" s="1"/>
  <c r="E57" i="118" s="1"/>
  <c r="E58" i="118" s="1"/>
  <c r="E59" i="118" s="1"/>
  <c r="E60" i="118" s="1"/>
  <c r="E61" i="118" s="1"/>
  <c r="E62" i="118" s="1"/>
  <c r="E63" i="118" s="1"/>
  <c r="E64" i="118" s="1"/>
  <c r="E65" i="118" s="1"/>
  <c r="E66" i="118" s="1"/>
  <c r="E67" i="118" s="1"/>
  <c r="E68" i="118" s="1"/>
  <c r="E69" i="118" s="1"/>
  <c r="E70" i="118" s="1"/>
  <c r="E71" i="118" s="1"/>
  <c r="E72" i="118" s="1"/>
  <c r="E73" i="118" s="1"/>
  <c r="E74" i="118" s="1"/>
  <c r="E75" i="118" s="1"/>
  <c r="E76" i="118" s="1"/>
  <c r="E77" i="118" s="1"/>
  <c r="E78" i="118" s="1"/>
  <c r="E79" i="118" s="1"/>
  <c r="E80" i="118" s="1"/>
  <c r="E81" i="118" s="1"/>
  <c r="E82" i="118" s="1"/>
  <c r="E83" i="118" s="1"/>
  <c r="E84" i="118" s="1"/>
  <c r="E85" i="118" s="1"/>
  <c r="E86" i="118" s="1"/>
  <c r="E87" i="118" s="1"/>
  <c r="E88" i="118" s="1"/>
  <c r="E89" i="118" s="1"/>
  <c r="E90" i="118" s="1"/>
  <c r="E91" i="118" s="1"/>
  <c r="E92" i="118" s="1"/>
  <c r="E93" i="118" s="1"/>
  <c r="E94" i="118" s="1"/>
  <c r="E95" i="118" s="1"/>
  <c r="E96" i="118" s="1"/>
  <c r="E97" i="118" s="1"/>
  <c r="E98" i="118" s="1"/>
  <c r="E99" i="118" s="1"/>
  <c r="E100" i="118" s="1"/>
  <c r="C78" i="1" s="1"/>
  <c r="E5" i="124"/>
  <c r="E6" i="124" s="1"/>
  <c r="E7" i="124" s="1"/>
  <c r="E8" i="124" s="1"/>
  <c r="E9" i="124" s="1"/>
  <c r="E10" i="124" s="1"/>
  <c r="E11" i="124" s="1"/>
  <c r="E12" i="124" s="1"/>
  <c r="E13" i="124" s="1"/>
  <c r="E14" i="124" s="1"/>
  <c r="E15" i="124" s="1"/>
  <c r="E16" i="124" s="1"/>
  <c r="E17" i="124" s="1"/>
  <c r="E18" i="124" s="1"/>
  <c r="E19" i="124" s="1"/>
  <c r="E20" i="124" s="1"/>
  <c r="E21" i="124" s="1"/>
  <c r="E22" i="124" s="1"/>
  <c r="E23" i="124" s="1"/>
  <c r="E24" i="124" s="1"/>
  <c r="E25" i="124" s="1"/>
  <c r="E26" i="124" s="1"/>
  <c r="E27" i="124" s="1"/>
  <c r="E28" i="124" s="1"/>
  <c r="E29" i="124" s="1"/>
  <c r="E30" i="124" s="1"/>
  <c r="E31" i="124" s="1"/>
  <c r="E32" i="124" s="1"/>
  <c r="E33" i="124" s="1"/>
  <c r="E34" i="124" s="1"/>
  <c r="E35" i="124" s="1"/>
  <c r="E36" i="124" s="1"/>
  <c r="E37" i="124" s="1"/>
  <c r="E38" i="124" s="1"/>
  <c r="E39" i="124" s="1"/>
  <c r="E40" i="124" s="1"/>
  <c r="E41" i="124" s="1"/>
  <c r="E42" i="124" s="1"/>
  <c r="E43" i="124" s="1"/>
  <c r="E44" i="124" s="1"/>
  <c r="E45" i="124" s="1"/>
  <c r="E46" i="124" s="1"/>
  <c r="E47" i="124" s="1"/>
  <c r="E48" i="124" s="1"/>
  <c r="E49" i="124" s="1"/>
  <c r="E50" i="124" s="1"/>
  <c r="E51" i="124" s="1"/>
  <c r="E52" i="124" s="1"/>
  <c r="E53" i="124" s="1"/>
  <c r="E54" i="124" s="1"/>
  <c r="E55" i="124" s="1"/>
  <c r="E56" i="124" s="1"/>
  <c r="E57" i="124" s="1"/>
  <c r="E58" i="124" s="1"/>
  <c r="E59" i="124" s="1"/>
  <c r="E60" i="124" s="1"/>
  <c r="E61" i="124" s="1"/>
  <c r="E62" i="124" s="1"/>
  <c r="E63" i="124" s="1"/>
  <c r="E64" i="124" s="1"/>
  <c r="E65" i="124" s="1"/>
  <c r="E66" i="124" s="1"/>
  <c r="E67" i="124" s="1"/>
  <c r="E68" i="124" s="1"/>
  <c r="E69" i="124" s="1"/>
  <c r="E70" i="124" s="1"/>
  <c r="E71" i="124" s="1"/>
  <c r="E72" i="124" s="1"/>
  <c r="E73" i="124" s="1"/>
  <c r="E74" i="124" s="1"/>
  <c r="E75" i="124" s="1"/>
  <c r="E76" i="124" s="1"/>
  <c r="E77" i="124" s="1"/>
  <c r="E78" i="124" s="1"/>
  <c r="E79" i="124" s="1"/>
  <c r="E80" i="124" s="1"/>
  <c r="E81" i="124" s="1"/>
  <c r="E82" i="124" s="1"/>
  <c r="E83" i="124" s="1"/>
  <c r="E84" i="124" s="1"/>
  <c r="E85" i="124" s="1"/>
  <c r="E86" i="124" s="1"/>
  <c r="E87" i="124" s="1"/>
  <c r="E88" i="124" s="1"/>
  <c r="E89" i="124" s="1"/>
  <c r="E90" i="124" s="1"/>
  <c r="E91" i="124" s="1"/>
  <c r="E92" i="124" s="1"/>
  <c r="E93" i="124" s="1"/>
  <c r="E94" i="124" s="1"/>
  <c r="E95" i="124" s="1"/>
  <c r="E96" i="124" s="1"/>
  <c r="E97" i="124" s="1"/>
  <c r="E98" i="124" s="1"/>
  <c r="E99" i="124" s="1"/>
  <c r="E100" i="124" s="1"/>
  <c r="E5" i="123"/>
  <c r="E6" i="123" s="1"/>
  <c r="E7" i="123" s="1"/>
  <c r="E8" i="123" s="1"/>
  <c r="E9" i="123" s="1"/>
  <c r="E10" i="123" s="1"/>
  <c r="E11" i="123" s="1"/>
  <c r="E12" i="123" s="1"/>
  <c r="E13" i="123" s="1"/>
  <c r="E14" i="123" s="1"/>
  <c r="E15" i="123" s="1"/>
  <c r="E16" i="123" s="1"/>
  <c r="E17" i="123" s="1"/>
  <c r="E18" i="123" s="1"/>
  <c r="E19" i="123" s="1"/>
  <c r="E20" i="123" s="1"/>
  <c r="E21" i="123" s="1"/>
  <c r="E22" i="123" s="1"/>
  <c r="E23" i="123" s="1"/>
  <c r="E24" i="123" s="1"/>
  <c r="E25" i="123" s="1"/>
  <c r="E26" i="123" s="1"/>
  <c r="E27" i="123" s="1"/>
  <c r="E28" i="123" s="1"/>
  <c r="E29" i="123" s="1"/>
  <c r="E30" i="123" s="1"/>
  <c r="E31" i="123" s="1"/>
  <c r="E32" i="123" s="1"/>
  <c r="E33" i="123" s="1"/>
  <c r="E34" i="123" s="1"/>
  <c r="E35" i="123" s="1"/>
  <c r="E36" i="123" s="1"/>
  <c r="E37" i="123" s="1"/>
  <c r="E38" i="123" s="1"/>
  <c r="E39" i="123" s="1"/>
  <c r="E40" i="123" s="1"/>
  <c r="E41" i="123" s="1"/>
  <c r="E42" i="123" s="1"/>
  <c r="E43" i="123" s="1"/>
  <c r="E44" i="123" s="1"/>
  <c r="E45" i="123" s="1"/>
  <c r="E46" i="123" s="1"/>
  <c r="E47" i="123" s="1"/>
  <c r="E48" i="123" s="1"/>
  <c r="E49" i="123" s="1"/>
  <c r="E50" i="123" s="1"/>
  <c r="E51" i="123" s="1"/>
  <c r="E52" i="123" s="1"/>
  <c r="E53" i="123" s="1"/>
  <c r="E54" i="123" s="1"/>
  <c r="E55" i="123" s="1"/>
  <c r="E56" i="123" s="1"/>
  <c r="E57" i="123" s="1"/>
  <c r="E58" i="123" s="1"/>
  <c r="E59" i="123" s="1"/>
  <c r="E60" i="123" s="1"/>
  <c r="E61" i="123" s="1"/>
  <c r="E62" i="123" s="1"/>
  <c r="E63" i="123" s="1"/>
  <c r="E64" i="123" s="1"/>
  <c r="E65" i="123" s="1"/>
  <c r="E66" i="123" s="1"/>
  <c r="E67" i="123" s="1"/>
  <c r="E68" i="123" s="1"/>
  <c r="E69" i="123" s="1"/>
  <c r="E70" i="123" s="1"/>
  <c r="E71" i="123" s="1"/>
  <c r="E72" i="123" s="1"/>
  <c r="E73" i="123" s="1"/>
  <c r="E74" i="123" s="1"/>
  <c r="E75" i="123" s="1"/>
  <c r="E76" i="123" s="1"/>
  <c r="E77" i="123" s="1"/>
  <c r="E78" i="123" s="1"/>
  <c r="E79" i="123" s="1"/>
  <c r="E80" i="123" s="1"/>
  <c r="E81" i="123" s="1"/>
  <c r="E82" i="123" s="1"/>
  <c r="E83" i="123" s="1"/>
  <c r="E84" i="123" s="1"/>
  <c r="E85" i="123" s="1"/>
  <c r="E86" i="123" s="1"/>
  <c r="E87" i="123" s="1"/>
  <c r="E88" i="123" s="1"/>
  <c r="E89" i="123" s="1"/>
  <c r="E90" i="123" s="1"/>
  <c r="E91" i="123" s="1"/>
  <c r="E92" i="123" s="1"/>
  <c r="E93" i="123" s="1"/>
  <c r="E94" i="123" s="1"/>
  <c r="E95" i="123" s="1"/>
  <c r="E96" i="123" s="1"/>
  <c r="E97" i="123" s="1"/>
  <c r="E98" i="123" s="1"/>
  <c r="E99" i="123" s="1"/>
  <c r="E100" i="123" s="1"/>
  <c r="E101" i="123" s="1"/>
  <c r="E102" i="123" s="1"/>
  <c r="E103" i="123" s="1"/>
  <c r="E104" i="123" s="1"/>
  <c r="E105" i="123" s="1"/>
  <c r="E106" i="123" s="1"/>
  <c r="E107" i="123" s="1"/>
  <c r="E108" i="123" s="1"/>
  <c r="E109" i="123" s="1"/>
  <c r="E110" i="123" s="1"/>
  <c r="E111" i="123" s="1"/>
  <c r="E112" i="123" s="1"/>
  <c r="E113" i="123" s="1"/>
  <c r="E114" i="123" s="1"/>
  <c r="E115" i="123" s="1"/>
  <c r="E116" i="123" s="1"/>
  <c r="E117" i="123" s="1"/>
  <c r="E118" i="123" s="1"/>
  <c r="E119" i="123" s="1"/>
  <c r="E120" i="123" s="1"/>
  <c r="E121" i="123" s="1"/>
  <c r="E122" i="123" s="1"/>
  <c r="E123" i="123" s="1"/>
  <c r="E124" i="123" s="1"/>
  <c r="E125" i="123" s="1"/>
  <c r="E126" i="123" s="1"/>
  <c r="E127" i="123" s="1"/>
  <c r="E128" i="123" s="1"/>
  <c r="E129" i="123" s="1"/>
  <c r="E130" i="123" s="1"/>
  <c r="E131" i="123" s="1"/>
  <c r="E132" i="123" s="1"/>
  <c r="E133" i="123" s="1"/>
  <c r="E134" i="123" s="1"/>
  <c r="E135" i="123" s="1"/>
  <c r="E136" i="123" s="1"/>
  <c r="E137" i="123" s="1"/>
  <c r="E138" i="123" s="1"/>
  <c r="E139" i="123" s="1"/>
  <c r="E140" i="123" s="1"/>
  <c r="E141" i="123" s="1"/>
  <c r="E142" i="123" s="1"/>
  <c r="E143" i="123" s="1"/>
  <c r="E144" i="123" s="1"/>
  <c r="E145" i="123" s="1"/>
  <c r="E146" i="123" s="1"/>
  <c r="E147" i="123" s="1"/>
  <c r="E148" i="123" s="1"/>
  <c r="E149" i="123" s="1"/>
  <c r="E150" i="123" s="1"/>
  <c r="E151" i="123" s="1"/>
  <c r="E152" i="123" s="1"/>
  <c r="E153" i="123" s="1"/>
  <c r="E154" i="123" s="1"/>
  <c r="E155" i="123" s="1"/>
  <c r="E156" i="123" s="1"/>
  <c r="E157" i="123" s="1"/>
  <c r="E158" i="123" s="1"/>
  <c r="E159" i="123" s="1"/>
  <c r="E160" i="123" s="1"/>
  <c r="E161" i="123" s="1"/>
  <c r="E162" i="123" s="1"/>
  <c r="E163" i="123" s="1"/>
  <c r="E164" i="123" s="1"/>
  <c r="E165" i="123" s="1"/>
  <c r="E166" i="123" s="1"/>
  <c r="E167" i="123" s="1"/>
  <c r="E168" i="123" s="1"/>
  <c r="E169" i="123" s="1"/>
  <c r="E170" i="123" s="1"/>
  <c r="E171" i="123" s="1"/>
  <c r="E172" i="123" s="1"/>
  <c r="E173" i="123" s="1"/>
  <c r="E174" i="123" s="1"/>
  <c r="E175" i="123" s="1"/>
  <c r="E176" i="123" s="1"/>
  <c r="E177" i="123" s="1"/>
  <c r="E178" i="123" s="1"/>
  <c r="E179" i="123" s="1"/>
  <c r="E180" i="123" s="1"/>
  <c r="E181" i="123" s="1"/>
  <c r="E182" i="123" s="1"/>
  <c r="E183" i="123" s="1"/>
  <c r="E184" i="123" s="1"/>
  <c r="E185" i="123" s="1"/>
  <c r="E186" i="123" s="1"/>
  <c r="E187" i="123" s="1"/>
  <c r="E188" i="123" s="1"/>
  <c r="E189" i="123" s="1"/>
  <c r="E190" i="123" s="1"/>
  <c r="E191" i="123" s="1"/>
  <c r="E192" i="123" s="1"/>
  <c r="E193" i="123" s="1"/>
  <c r="E194" i="123" s="1"/>
  <c r="E195" i="123" s="1"/>
  <c r="E196" i="123" s="1"/>
  <c r="E197" i="123" s="1"/>
  <c r="E198" i="123" s="1"/>
  <c r="E199" i="123" s="1"/>
  <c r="E200" i="123" s="1"/>
  <c r="E201" i="123" s="1"/>
  <c r="E202" i="123" s="1"/>
  <c r="E203" i="123" s="1"/>
  <c r="E204" i="123" s="1"/>
  <c r="E205" i="123" s="1"/>
  <c r="E206" i="123" s="1"/>
  <c r="E207" i="123" s="1"/>
  <c r="E208" i="123" s="1"/>
  <c r="E209" i="123" s="1"/>
  <c r="E210" i="123" s="1"/>
  <c r="E211" i="123" s="1"/>
  <c r="E212" i="123" s="1"/>
  <c r="E213" i="123" s="1"/>
  <c r="E214" i="123" s="1"/>
  <c r="E215" i="123" s="1"/>
  <c r="E216" i="123" s="1"/>
  <c r="E217" i="123" s="1"/>
  <c r="E218" i="123" s="1"/>
  <c r="E219" i="123" s="1"/>
  <c r="E220" i="123" s="1"/>
  <c r="E221" i="123" s="1"/>
  <c r="E222" i="123" s="1"/>
  <c r="E223" i="123" s="1"/>
  <c r="E224" i="123" s="1"/>
  <c r="E225" i="123" s="1"/>
  <c r="E226" i="123" s="1"/>
  <c r="E227" i="123" s="1"/>
  <c r="E228" i="123" s="1"/>
  <c r="E229" i="123" s="1"/>
  <c r="E230" i="123" s="1"/>
  <c r="E231" i="123" s="1"/>
  <c r="E232" i="123" s="1"/>
  <c r="E233" i="123" s="1"/>
  <c r="E234" i="123" s="1"/>
  <c r="E235" i="123" s="1"/>
  <c r="E236" i="123" s="1"/>
  <c r="E237" i="123" s="1"/>
  <c r="E238" i="123" s="1"/>
  <c r="E239" i="123" s="1"/>
  <c r="E240" i="123" s="1"/>
  <c r="E241" i="123" s="1"/>
  <c r="E242" i="123" s="1"/>
  <c r="E243" i="123" s="1"/>
  <c r="E244" i="123" s="1"/>
  <c r="E245" i="123" s="1"/>
  <c r="E246" i="123" s="1"/>
  <c r="E247" i="123" s="1"/>
  <c r="E248" i="123" s="1"/>
  <c r="E249" i="123" s="1"/>
  <c r="E250" i="123" s="1"/>
  <c r="E251" i="123" s="1"/>
  <c r="E252" i="123" s="1"/>
  <c r="E253" i="123" s="1"/>
  <c r="E254" i="123" s="1"/>
  <c r="E255" i="123" s="1"/>
  <c r="E256" i="123" s="1"/>
  <c r="E257" i="123" s="1"/>
  <c r="E258" i="123" s="1"/>
  <c r="E259" i="123" s="1"/>
  <c r="E260" i="123" s="1"/>
  <c r="E261" i="123" s="1"/>
  <c r="E262" i="123" s="1"/>
  <c r="E263" i="123" s="1"/>
  <c r="E264" i="123" s="1"/>
  <c r="E265" i="123" s="1"/>
  <c r="E266" i="123" s="1"/>
  <c r="E267" i="123" s="1"/>
  <c r="E268" i="123" s="1"/>
  <c r="E269" i="123" s="1"/>
  <c r="E270" i="123" s="1"/>
  <c r="E271" i="123" s="1"/>
  <c r="E272" i="123" s="1"/>
  <c r="E273" i="123" s="1"/>
  <c r="E274" i="123" s="1"/>
  <c r="E275" i="123" s="1"/>
  <c r="E276" i="123" s="1"/>
  <c r="E277" i="123" s="1"/>
  <c r="E278" i="123" s="1"/>
  <c r="E279" i="123" s="1"/>
  <c r="E280" i="123" s="1"/>
  <c r="E281" i="123" s="1"/>
  <c r="E282" i="123" s="1"/>
  <c r="E283" i="123" s="1"/>
  <c r="E284" i="123" s="1"/>
  <c r="E285" i="123" s="1"/>
  <c r="E286" i="123" s="1"/>
  <c r="E287" i="123" s="1"/>
  <c r="E288" i="123" s="1"/>
  <c r="E289" i="123" s="1"/>
  <c r="E290" i="123" s="1"/>
  <c r="E291" i="123" s="1"/>
  <c r="E292" i="123" s="1"/>
  <c r="E293" i="123" s="1"/>
  <c r="E294" i="123" s="1"/>
  <c r="E295" i="123" s="1"/>
  <c r="E296" i="123" s="1"/>
  <c r="E297" i="123" s="1"/>
  <c r="E298" i="123" s="1"/>
  <c r="E299" i="123" s="1"/>
  <c r="E300" i="123" s="1"/>
  <c r="E301" i="123" s="1"/>
  <c r="E302" i="123" s="1"/>
  <c r="E303" i="123" s="1"/>
  <c r="E304" i="123" s="1"/>
  <c r="E305" i="123" s="1"/>
  <c r="E306" i="123" s="1"/>
  <c r="E307" i="123" s="1"/>
  <c r="E308" i="123" s="1"/>
  <c r="E309" i="123" s="1"/>
  <c r="E310" i="123" s="1"/>
  <c r="E311" i="123" s="1"/>
  <c r="E312" i="123" s="1"/>
  <c r="E313" i="123" s="1"/>
  <c r="E314" i="123" s="1"/>
  <c r="E315" i="123" s="1"/>
  <c r="E316" i="123" s="1"/>
  <c r="E317" i="123" s="1"/>
  <c r="E318" i="123" s="1"/>
  <c r="E319" i="123" s="1"/>
  <c r="E320" i="123" s="1"/>
  <c r="E321" i="123" s="1"/>
  <c r="E322" i="123" s="1"/>
  <c r="E323" i="123" s="1"/>
  <c r="E324" i="123" s="1"/>
  <c r="E325" i="123" s="1"/>
  <c r="E326" i="123" s="1"/>
  <c r="E327" i="123" s="1"/>
  <c r="E328" i="123" s="1"/>
  <c r="E329" i="123" s="1"/>
  <c r="E330" i="123" s="1"/>
  <c r="E331" i="123" s="1"/>
  <c r="E332" i="123" s="1"/>
  <c r="E333" i="123" s="1"/>
  <c r="E334" i="123" s="1"/>
  <c r="E335" i="123" s="1"/>
  <c r="E336" i="123" s="1"/>
  <c r="E337" i="123" s="1"/>
  <c r="E338" i="123" s="1"/>
  <c r="E339" i="123" s="1"/>
  <c r="E340" i="123" s="1"/>
  <c r="E341" i="123" s="1"/>
  <c r="E342" i="123" s="1"/>
  <c r="E343" i="123" s="1"/>
  <c r="E344" i="123" s="1"/>
  <c r="E345" i="123" s="1"/>
  <c r="E346" i="123" s="1"/>
  <c r="E347" i="123" s="1"/>
  <c r="E348" i="123" s="1"/>
  <c r="E349" i="123" s="1"/>
  <c r="E350" i="123" s="1"/>
  <c r="E351" i="123" s="1"/>
  <c r="E352" i="123" s="1"/>
  <c r="E353" i="123" s="1"/>
  <c r="E354" i="123" s="1"/>
  <c r="E355" i="123" s="1"/>
  <c r="E356" i="123" s="1"/>
  <c r="E357" i="123" s="1"/>
  <c r="E358" i="123" s="1"/>
  <c r="E359" i="123" s="1"/>
  <c r="E360" i="123" s="1"/>
  <c r="E361" i="123" s="1"/>
  <c r="E362" i="123" s="1"/>
  <c r="E363" i="123" s="1"/>
  <c r="E364" i="123" s="1"/>
  <c r="E365" i="123" s="1"/>
  <c r="E366" i="123" s="1"/>
  <c r="E367" i="123" s="1"/>
  <c r="E368" i="123" s="1"/>
  <c r="E369" i="123" s="1"/>
  <c r="E370" i="123" s="1"/>
  <c r="E371" i="123" s="1"/>
  <c r="E372" i="123" s="1"/>
  <c r="E373" i="123" s="1"/>
  <c r="E374" i="123" s="1"/>
  <c r="E375" i="123" s="1"/>
  <c r="E376" i="123" s="1"/>
  <c r="E377" i="123" s="1"/>
  <c r="E378" i="123" s="1"/>
  <c r="E379" i="123" s="1"/>
  <c r="E380" i="123" s="1"/>
  <c r="E381" i="123" s="1"/>
  <c r="E382" i="123" s="1"/>
  <c r="E383" i="123" s="1"/>
  <c r="E384" i="123" s="1"/>
  <c r="E385" i="123" s="1"/>
  <c r="E386" i="123" s="1"/>
  <c r="E387" i="123" s="1"/>
  <c r="E388" i="123" s="1"/>
  <c r="E389" i="123" s="1"/>
  <c r="E390" i="123" s="1"/>
  <c r="E391" i="123" s="1"/>
  <c r="E392" i="123" s="1"/>
  <c r="E393" i="123" s="1"/>
  <c r="E394" i="123" s="1"/>
  <c r="E395" i="123" s="1"/>
  <c r="E396" i="123" s="1"/>
  <c r="E397" i="123" s="1"/>
  <c r="E398" i="123" s="1"/>
  <c r="E399" i="123" s="1"/>
  <c r="E400" i="123" s="1"/>
  <c r="E401" i="123" s="1"/>
  <c r="E402" i="123" s="1"/>
  <c r="E403" i="123" s="1"/>
  <c r="E404" i="123" s="1"/>
  <c r="E405" i="123" s="1"/>
  <c r="E406" i="123" s="1"/>
  <c r="E407" i="123" s="1"/>
  <c r="E408" i="123" s="1"/>
  <c r="E409" i="123" s="1"/>
  <c r="E410" i="123" s="1"/>
  <c r="E411" i="123" s="1"/>
  <c r="E412" i="123" s="1"/>
  <c r="E413" i="123" s="1"/>
  <c r="E414" i="123" s="1"/>
  <c r="E415" i="123" s="1"/>
  <c r="E416" i="123" s="1"/>
  <c r="E417" i="123" s="1"/>
  <c r="E418" i="123" s="1"/>
  <c r="E419" i="123" s="1"/>
  <c r="E420" i="123" s="1"/>
  <c r="E421" i="123" s="1"/>
  <c r="E422" i="123" s="1"/>
  <c r="E423" i="123" s="1"/>
  <c r="E424" i="123" s="1"/>
  <c r="E425" i="123" s="1"/>
  <c r="E426" i="123" s="1"/>
  <c r="E427" i="123" s="1"/>
  <c r="E428" i="123" s="1"/>
  <c r="E429" i="123" s="1"/>
  <c r="E430" i="123" s="1"/>
  <c r="E431" i="123" s="1"/>
  <c r="E432" i="123" s="1"/>
  <c r="E433" i="123" s="1"/>
  <c r="E434" i="123" s="1"/>
  <c r="E435" i="123" s="1"/>
  <c r="E436" i="123" s="1"/>
  <c r="E437" i="123" s="1"/>
  <c r="E438" i="123" s="1"/>
  <c r="E439" i="123" s="1"/>
  <c r="E440" i="123" s="1"/>
  <c r="E441" i="123" s="1"/>
  <c r="E442" i="123" s="1"/>
  <c r="E443" i="123" s="1"/>
  <c r="E444" i="123" s="1"/>
  <c r="E445" i="123" s="1"/>
  <c r="E446" i="123" s="1"/>
  <c r="E447" i="123" s="1"/>
  <c r="E448" i="123" s="1"/>
  <c r="E449" i="123" s="1"/>
  <c r="E450" i="123" s="1"/>
  <c r="E451" i="123" s="1"/>
  <c r="E452" i="123" s="1"/>
  <c r="E453" i="123" s="1"/>
  <c r="E454" i="123" s="1"/>
  <c r="E455" i="123" s="1"/>
  <c r="E456" i="123" s="1"/>
  <c r="E457" i="123" s="1"/>
  <c r="E458" i="123" s="1"/>
  <c r="E459" i="123" s="1"/>
  <c r="E460" i="123" s="1"/>
  <c r="E461" i="123" s="1"/>
  <c r="E462" i="123" s="1"/>
  <c r="E463" i="123" s="1"/>
  <c r="E464" i="123" s="1"/>
  <c r="E465" i="123" s="1"/>
  <c r="E466" i="123" s="1"/>
  <c r="E467" i="123" s="1"/>
  <c r="E468" i="123" s="1"/>
  <c r="E469" i="123" s="1"/>
  <c r="E470" i="123" s="1"/>
  <c r="E471" i="123" s="1"/>
  <c r="E472" i="123" s="1"/>
  <c r="E473" i="123" s="1"/>
  <c r="E474" i="123" s="1"/>
  <c r="E475" i="123" s="1"/>
  <c r="E476" i="123" s="1"/>
  <c r="E477" i="123" s="1"/>
  <c r="E478" i="123" s="1"/>
  <c r="E479" i="123" s="1"/>
  <c r="E480" i="123" s="1"/>
  <c r="E481" i="123" s="1"/>
  <c r="E482" i="123" s="1"/>
  <c r="E483" i="123" s="1"/>
  <c r="E484" i="123" s="1"/>
  <c r="E485" i="123" s="1"/>
  <c r="E486" i="123" s="1"/>
  <c r="E487" i="123" s="1"/>
  <c r="E488" i="123" s="1"/>
  <c r="E489" i="123" s="1"/>
  <c r="E490" i="123" s="1"/>
  <c r="E491" i="123" s="1"/>
  <c r="E492" i="123" s="1"/>
  <c r="E493" i="123" s="1"/>
  <c r="E494" i="123" s="1"/>
  <c r="E495" i="123" s="1"/>
  <c r="E496" i="123" s="1"/>
  <c r="E497" i="123" s="1"/>
  <c r="E498" i="123" s="1"/>
  <c r="E499" i="123" s="1"/>
  <c r="E500" i="123" s="1"/>
  <c r="C63" i="161" s="1"/>
  <c r="E5" i="122"/>
  <c r="E6" i="122" s="1"/>
  <c r="E7" i="122" s="1"/>
  <c r="E8" i="122" s="1"/>
  <c r="E9" i="122" s="1"/>
  <c r="E10" i="122" s="1"/>
  <c r="E11" i="122" s="1"/>
  <c r="E12" i="122" s="1"/>
  <c r="E13" i="122" s="1"/>
  <c r="E14" i="122" s="1"/>
  <c r="E15" i="122" s="1"/>
  <c r="E16" i="122" s="1"/>
  <c r="E17" i="122" s="1"/>
  <c r="E18" i="122" s="1"/>
  <c r="E19" i="122" s="1"/>
  <c r="E20" i="122" s="1"/>
  <c r="E21" i="122" s="1"/>
  <c r="E22" i="122" s="1"/>
  <c r="E23" i="122" s="1"/>
  <c r="E24" i="122" s="1"/>
  <c r="E25" i="122" s="1"/>
  <c r="E26" i="122" s="1"/>
  <c r="E27" i="122" s="1"/>
  <c r="E28" i="122" s="1"/>
  <c r="E29" i="122" s="1"/>
  <c r="E30" i="122" s="1"/>
  <c r="E31" i="122" s="1"/>
  <c r="E32" i="122" s="1"/>
  <c r="E33" i="122" s="1"/>
  <c r="E34" i="122" s="1"/>
  <c r="E35" i="122" s="1"/>
  <c r="E36" i="122" s="1"/>
  <c r="E37" i="122" s="1"/>
  <c r="E38" i="122" s="1"/>
  <c r="E39" i="122" s="1"/>
  <c r="E40" i="122" s="1"/>
  <c r="E41" i="122" s="1"/>
  <c r="E42" i="122" s="1"/>
  <c r="E43" i="122" s="1"/>
  <c r="E44" i="122" s="1"/>
  <c r="E45" i="122" s="1"/>
  <c r="E46" i="122" s="1"/>
  <c r="E47" i="122" s="1"/>
  <c r="E48" i="122" s="1"/>
  <c r="E49" i="122" s="1"/>
  <c r="E50" i="122" s="1"/>
  <c r="E51" i="122" s="1"/>
  <c r="E52" i="122" s="1"/>
  <c r="E53" i="122" s="1"/>
  <c r="E54" i="122" s="1"/>
  <c r="E55" i="122" s="1"/>
  <c r="E56" i="122" s="1"/>
  <c r="E57" i="122" s="1"/>
  <c r="E58" i="122" s="1"/>
  <c r="E59" i="122" s="1"/>
  <c r="E60" i="122" s="1"/>
  <c r="E61" i="122" s="1"/>
  <c r="E62" i="122" s="1"/>
  <c r="E63" i="122" s="1"/>
  <c r="E64" i="122" s="1"/>
  <c r="E65" i="122" s="1"/>
  <c r="E66" i="122" s="1"/>
  <c r="E67" i="122" s="1"/>
  <c r="E68" i="122" s="1"/>
  <c r="E69" i="122" s="1"/>
  <c r="E70" i="122" s="1"/>
  <c r="E71" i="122" s="1"/>
  <c r="E72" i="122" s="1"/>
  <c r="E73" i="122" s="1"/>
  <c r="E74" i="122" s="1"/>
  <c r="E75" i="122" s="1"/>
  <c r="E76" i="122" s="1"/>
  <c r="E77" i="122" s="1"/>
  <c r="E78" i="122" s="1"/>
  <c r="E79" i="122" s="1"/>
  <c r="E80" i="122" s="1"/>
  <c r="E81" i="122" s="1"/>
  <c r="E82" i="122" s="1"/>
  <c r="E83" i="122" s="1"/>
  <c r="E84" i="122" s="1"/>
  <c r="E85" i="122" s="1"/>
  <c r="E86" i="122" s="1"/>
  <c r="E87" i="122" s="1"/>
  <c r="E88" i="122" s="1"/>
  <c r="E89" i="122" s="1"/>
  <c r="E90" i="122" s="1"/>
  <c r="E91" i="122" s="1"/>
  <c r="E92" i="122" s="1"/>
  <c r="E93" i="122" s="1"/>
  <c r="E94" i="122" s="1"/>
  <c r="E95" i="122" s="1"/>
  <c r="E96" i="122" s="1"/>
  <c r="E97" i="122" s="1"/>
  <c r="E98" i="122" s="1"/>
  <c r="E99" i="122" s="1"/>
  <c r="E100" i="122" s="1"/>
  <c r="E5" i="121"/>
  <c r="E6" i="121" s="1"/>
  <c r="E7" i="121" s="1"/>
  <c r="E8" i="121" s="1"/>
  <c r="E9" i="121" s="1"/>
  <c r="E10" i="121" s="1"/>
  <c r="E11" i="121" s="1"/>
  <c r="E12" i="121" s="1"/>
  <c r="E13" i="121" s="1"/>
  <c r="E14" i="121" s="1"/>
  <c r="E15" i="121" s="1"/>
  <c r="E16" i="121" s="1"/>
  <c r="E17" i="121" s="1"/>
  <c r="E18" i="121" s="1"/>
  <c r="E19" i="121" s="1"/>
  <c r="E20" i="121" s="1"/>
  <c r="E21" i="121" s="1"/>
  <c r="E22" i="121" s="1"/>
  <c r="E23" i="121" s="1"/>
  <c r="E24" i="121" s="1"/>
  <c r="E25" i="121" s="1"/>
  <c r="E26" i="121" s="1"/>
  <c r="E27" i="121" s="1"/>
  <c r="E28" i="121" s="1"/>
  <c r="E29" i="121" s="1"/>
  <c r="E30" i="121" s="1"/>
  <c r="E31" i="121" s="1"/>
  <c r="E32" i="121" s="1"/>
  <c r="E33" i="121" s="1"/>
  <c r="E34" i="121" s="1"/>
  <c r="E35" i="121" s="1"/>
  <c r="E36" i="121" s="1"/>
  <c r="E37" i="121" s="1"/>
  <c r="E38" i="121" s="1"/>
  <c r="E39" i="121" s="1"/>
  <c r="E40" i="121" s="1"/>
  <c r="E41" i="121" s="1"/>
  <c r="E42" i="121" s="1"/>
  <c r="E43" i="121" s="1"/>
  <c r="E44" i="121" s="1"/>
  <c r="E45" i="121" s="1"/>
  <c r="E46" i="121" s="1"/>
  <c r="E47" i="121" s="1"/>
  <c r="E48" i="121" s="1"/>
  <c r="E49" i="121" s="1"/>
  <c r="E50" i="121" s="1"/>
  <c r="E51" i="121" s="1"/>
  <c r="E52" i="121" s="1"/>
  <c r="E53" i="121" s="1"/>
  <c r="E54" i="121" s="1"/>
  <c r="E55" i="121" s="1"/>
  <c r="E56" i="121" s="1"/>
  <c r="E57" i="121" s="1"/>
  <c r="E58" i="121" s="1"/>
  <c r="E59" i="121" s="1"/>
  <c r="E60" i="121" s="1"/>
  <c r="E61" i="121" s="1"/>
  <c r="E62" i="121" s="1"/>
  <c r="E63" i="121" s="1"/>
  <c r="E64" i="121" s="1"/>
  <c r="E65" i="121" s="1"/>
  <c r="E66" i="121" s="1"/>
  <c r="E67" i="121" s="1"/>
  <c r="E68" i="121" s="1"/>
  <c r="E69" i="121" s="1"/>
  <c r="E70" i="121" s="1"/>
  <c r="E71" i="121" s="1"/>
  <c r="E72" i="121" s="1"/>
  <c r="E73" i="121" s="1"/>
  <c r="E74" i="121" s="1"/>
  <c r="E75" i="121" s="1"/>
  <c r="E76" i="121" s="1"/>
  <c r="E77" i="121" s="1"/>
  <c r="E78" i="121" s="1"/>
  <c r="E79" i="121" s="1"/>
  <c r="E80" i="121" s="1"/>
  <c r="E81" i="121" s="1"/>
  <c r="E82" i="121" s="1"/>
  <c r="E83" i="121" s="1"/>
  <c r="E84" i="121" s="1"/>
  <c r="E85" i="121" s="1"/>
  <c r="E86" i="121" s="1"/>
  <c r="E87" i="121" s="1"/>
  <c r="E88" i="121" s="1"/>
  <c r="E89" i="121" s="1"/>
  <c r="E90" i="121" s="1"/>
  <c r="E91" i="121" s="1"/>
  <c r="E92" i="121" s="1"/>
  <c r="E93" i="121" s="1"/>
  <c r="E94" i="121" s="1"/>
  <c r="E95" i="121" s="1"/>
  <c r="E96" i="121" s="1"/>
  <c r="E97" i="121" s="1"/>
  <c r="E98" i="121" s="1"/>
  <c r="E99" i="121" s="1"/>
  <c r="E100" i="121" s="1"/>
  <c r="E5" i="120"/>
  <c r="E6" i="120" s="1"/>
  <c r="E7" i="120" s="1"/>
  <c r="E8" i="120" s="1"/>
  <c r="E9" i="120" s="1"/>
  <c r="E10" i="120" s="1"/>
  <c r="E11" i="120" s="1"/>
  <c r="E12" i="120" s="1"/>
  <c r="E13" i="120" s="1"/>
  <c r="E14" i="120" s="1"/>
  <c r="E15" i="120" s="1"/>
  <c r="E16" i="120" s="1"/>
  <c r="E17" i="120" s="1"/>
  <c r="E18" i="120" s="1"/>
  <c r="E19" i="120" s="1"/>
  <c r="E20" i="120" s="1"/>
  <c r="E21" i="120" s="1"/>
  <c r="E22" i="120" s="1"/>
  <c r="E23" i="120" s="1"/>
  <c r="E24" i="120" s="1"/>
  <c r="E25" i="120" s="1"/>
  <c r="E26" i="120" s="1"/>
  <c r="E27" i="120" s="1"/>
  <c r="E28" i="120" s="1"/>
  <c r="E29" i="120" s="1"/>
  <c r="E30" i="120" s="1"/>
  <c r="E31" i="120" s="1"/>
  <c r="E32" i="120" s="1"/>
  <c r="E33" i="120" s="1"/>
  <c r="E34" i="120" s="1"/>
  <c r="E35" i="120" s="1"/>
  <c r="E36" i="120" s="1"/>
  <c r="E37" i="120" s="1"/>
  <c r="E38" i="120" s="1"/>
  <c r="E39" i="120" s="1"/>
  <c r="E40" i="120" s="1"/>
  <c r="E41" i="120" s="1"/>
  <c r="E42" i="120" s="1"/>
  <c r="E43" i="120" s="1"/>
  <c r="E44" i="120" s="1"/>
  <c r="E45" i="120" s="1"/>
  <c r="E46" i="120" s="1"/>
  <c r="E47" i="120" s="1"/>
  <c r="E48" i="120" s="1"/>
  <c r="E49" i="120" s="1"/>
  <c r="E50" i="120" s="1"/>
  <c r="E51" i="120" s="1"/>
  <c r="E52" i="120" s="1"/>
  <c r="E53" i="120" s="1"/>
  <c r="E54" i="120" s="1"/>
  <c r="E55" i="120" s="1"/>
  <c r="E56" i="120" s="1"/>
  <c r="E57" i="120" s="1"/>
  <c r="E58" i="120" s="1"/>
  <c r="E59" i="120" s="1"/>
  <c r="E60" i="120" s="1"/>
  <c r="E61" i="120" s="1"/>
  <c r="E62" i="120" s="1"/>
  <c r="E63" i="120" s="1"/>
  <c r="E64" i="120" s="1"/>
  <c r="E65" i="120" s="1"/>
  <c r="E66" i="120" s="1"/>
  <c r="E67" i="120" s="1"/>
  <c r="E68" i="120" s="1"/>
  <c r="E69" i="120" s="1"/>
  <c r="E70" i="120" s="1"/>
  <c r="E71" i="120" s="1"/>
  <c r="E72" i="120" s="1"/>
  <c r="E73" i="120" s="1"/>
  <c r="E74" i="120" s="1"/>
  <c r="E75" i="120" s="1"/>
  <c r="E76" i="120" s="1"/>
  <c r="E77" i="120" s="1"/>
  <c r="E78" i="120" s="1"/>
  <c r="E79" i="120" s="1"/>
  <c r="E80" i="120" s="1"/>
  <c r="E81" i="120" s="1"/>
  <c r="E82" i="120" s="1"/>
  <c r="E83" i="120" s="1"/>
  <c r="E84" i="120" s="1"/>
  <c r="E85" i="120" s="1"/>
  <c r="E86" i="120" s="1"/>
  <c r="E87" i="120" s="1"/>
  <c r="E88" i="120" s="1"/>
  <c r="E89" i="120" s="1"/>
  <c r="E90" i="120" s="1"/>
  <c r="E91" i="120" s="1"/>
  <c r="E92" i="120" s="1"/>
  <c r="E93" i="120" s="1"/>
  <c r="E94" i="120" s="1"/>
  <c r="E95" i="120" s="1"/>
  <c r="E96" i="120" s="1"/>
  <c r="E97" i="120" s="1"/>
  <c r="E98" i="120" s="1"/>
  <c r="E99" i="120" s="1"/>
  <c r="E100" i="120" s="1"/>
  <c r="E5" i="119"/>
  <c r="E6" i="119" s="1"/>
  <c r="E7" i="119" s="1"/>
  <c r="E8" i="119" s="1"/>
  <c r="E9" i="119" s="1"/>
  <c r="E10" i="119" s="1"/>
  <c r="E11" i="119" s="1"/>
  <c r="E12" i="119" s="1"/>
  <c r="E13" i="119" s="1"/>
  <c r="E14" i="119" s="1"/>
  <c r="E15" i="119" s="1"/>
  <c r="E16" i="119" s="1"/>
  <c r="E17" i="119" s="1"/>
  <c r="E18" i="119" s="1"/>
  <c r="E19" i="119" s="1"/>
  <c r="E20" i="119" s="1"/>
  <c r="E21" i="119" s="1"/>
  <c r="E22" i="119" s="1"/>
  <c r="E23" i="119" s="1"/>
  <c r="E24" i="119" s="1"/>
  <c r="E25" i="119" s="1"/>
  <c r="E26" i="119" s="1"/>
  <c r="E27" i="119" s="1"/>
  <c r="E28" i="119" s="1"/>
  <c r="E29" i="119" s="1"/>
  <c r="E30" i="119" s="1"/>
  <c r="E31" i="119" s="1"/>
  <c r="E32" i="119" s="1"/>
  <c r="E33" i="119" s="1"/>
  <c r="E34" i="119" s="1"/>
  <c r="E35" i="119" s="1"/>
  <c r="E36" i="119" s="1"/>
  <c r="E37" i="119" s="1"/>
  <c r="E38" i="119" s="1"/>
  <c r="E39" i="119" s="1"/>
  <c r="E40" i="119" s="1"/>
  <c r="E41" i="119" s="1"/>
  <c r="E42" i="119" s="1"/>
  <c r="E43" i="119" s="1"/>
  <c r="E44" i="119" s="1"/>
  <c r="E45" i="119" s="1"/>
  <c r="E46" i="119" s="1"/>
  <c r="E47" i="119" s="1"/>
  <c r="E48" i="119" s="1"/>
  <c r="E49" i="119" s="1"/>
  <c r="E50" i="119" s="1"/>
  <c r="E51" i="119" s="1"/>
  <c r="E52" i="119" s="1"/>
  <c r="E53" i="119" s="1"/>
  <c r="E54" i="119" s="1"/>
  <c r="E55" i="119" s="1"/>
  <c r="E56" i="119" s="1"/>
  <c r="E57" i="119" s="1"/>
  <c r="E58" i="119" s="1"/>
  <c r="E59" i="119" s="1"/>
  <c r="E60" i="119" s="1"/>
  <c r="E5" i="117"/>
  <c r="E6" i="117" s="1"/>
  <c r="E7" i="117" s="1"/>
  <c r="E8" i="117" s="1"/>
  <c r="E9" i="117" s="1"/>
  <c r="E10" i="117" s="1"/>
  <c r="E11" i="117" s="1"/>
  <c r="E12" i="117" s="1"/>
  <c r="E13" i="117" s="1"/>
  <c r="E14" i="117" s="1"/>
  <c r="E15" i="117" s="1"/>
  <c r="E16" i="117" s="1"/>
  <c r="E17" i="117" s="1"/>
  <c r="E18" i="117" s="1"/>
  <c r="E19" i="117" s="1"/>
  <c r="E20" i="117" s="1"/>
  <c r="E21" i="117" s="1"/>
  <c r="E22" i="117" s="1"/>
  <c r="E23" i="117" s="1"/>
  <c r="E24" i="117" s="1"/>
  <c r="E25" i="117" s="1"/>
  <c r="E26" i="117" s="1"/>
  <c r="E27" i="117" s="1"/>
  <c r="E28" i="117" s="1"/>
  <c r="E29" i="117" s="1"/>
  <c r="E30" i="117" s="1"/>
  <c r="E31" i="117" s="1"/>
  <c r="E32" i="117" s="1"/>
  <c r="E33" i="117" s="1"/>
  <c r="E34" i="117" s="1"/>
  <c r="E35" i="117" s="1"/>
  <c r="E36" i="117" s="1"/>
  <c r="E37" i="117" s="1"/>
  <c r="E38" i="117" s="1"/>
  <c r="E39" i="117" s="1"/>
  <c r="E40" i="117" s="1"/>
  <c r="E41" i="117" s="1"/>
  <c r="E42" i="117" s="1"/>
  <c r="E43" i="117" s="1"/>
  <c r="E44" i="117" s="1"/>
  <c r="E45" i="117" s="1"/>
  <c r="E46" i="117" s="1"/>
  <c r="E47" i="117" s="1"/>
  <c r="E48" i="117" s="1"/>
  <c r="E49" i="117" s="1"/>
  <c r="E50" i="117" s="1"/>
  <c r="E51" i="117" s="1"/>
  <c r="E52" i="117" s="1"/>
  <c r="E53" i="117" s="1"/>
  <c r="E54" i="117" s="1"/>
  <c r="E55" i="117" s="1"/>
  <c r="E56" i="117" s="1"/>
  <c r="E57" i="117" s="1"/>
  <c r="E58" i="117" s="1"/>
  <c r="E59" i="117" s="1"/>
  <c r="E60" i="117" s="1"/>
  <c r="E61" i="117" s="1"/>
  <c r="E62" i="117" s="1"/>
  <c r="E63" i="117" s="1"/>
  <c r="E64" i="117" s="1"/>
  <c r="E65" i="117" s="1"/>
  <c r="E66" i="117" s="1"/>
  <c r="E67" i="117" s="1"/>
  <c r="E68" i="117" s="1"/>
  <c r="E69" i="117" s="1"/>
  <c r="E70" i="117" s="1"/>
  <c r="E71" i="117" s="1"/>
  <c r="E72" i="117" s="1"/>
  <c r="E73" i="117" s="1"/>
  <c r="E74" i="117" s="1"/>
  <c r="E75" i="117" s="1"/>
  <c r="E76" i="117" s="1"/>
  <c r="E77" i="117" s="1"/>
  <c r="E78" i="117" s="1"/>
  <c r="E79" i="117" s="1"/>
  <c r="E80" i="117" s="1"/>
  <c r="E81" i="117" s="1"/>
  <c r="E82" i="117" s="1"/>
  <c r="E83" i="117" s="1"/>
  <c r="E84" i="117" s="1"/>
  <c r="E85" i="117" s="1"/>
  <c r="E86" i="117" s="1"/>
  <c r="E87" i="117" s="1"/>
  <c r="E88" i="117" s="1"/>
  <c r="E89" i="117" s="1"/>
  <c r="E90" i="117" s="1"/>
  <c r="E91" i="117" s="1"/>
  <c r="E92" i="117" s="1"/>
  <c r="E93" i="117" s="1"/>
  <c r="E94" i="117" s="1"/>
  <c r="E95" i="117" s="1"/>
  <c r="E96" i="117" s="1"/>
  <c r="E97" i="117" s="1"/>
  <c r="E98" i="117" s="1"/>
  <c r="E99" i="117" s="1"/>
  <c r="E100" i="117" s="1"/>
  <c r="E5" i="116"/>
  <c r="E6" i="116" s="1"/>
  <c r="E7" i="116" s="1"/>
  <c r="E8" i="116" s="1"/>
  <c r="E9" i="116" s="1"/>
  <c r="E10" i="116" s="1"/>
  <c r="E11" i="116" s="1"/>
  <c r="E12" i="116" s="1"/>
  <c r="E13" i="116" s="1"/>
  <c r="E14" i="116" s="1"/>
  <c r="E15" i="116" s="1"/>
  <c r="E16" i="116" s="1"/>
  <c r="E17" i="116" s="1"/>
  <c r="E18" i="116" s="1"/>
  <c r="E19" i="116" s="1"/>
  <c r="E20" i="116" s="1"/>
  <c r="E21" i="116" s="1"/>
  <c r="E22" i="116" s="1"/>
  <c r="E23" i="116" s="1"/>
  <c r="E24" i="116" s="1"/>
  <c r="E25" i="116" s="1"/>
  <c r="E26" i="116" s="1"/>
  <c r="E27" i="116" s="1"/>
  <c r="E28" i="116" s="1"/>
  <c r="E29" i="116" s="1"/>
  <c r="E30" i="116" s="1"/>
  <c r="E31" i="116" s="1"/>
  <c r="E32" i="116" s="1"/>
  <c r="E33" i="116" s="1"/>
  <c r="E34" i="116" s="1"/>
  <c r="E35" i="116" s="1"/>
  <c r="E36" i="116" s="1"/>
  <c r="E37" i="116" s="1"/>
  <c r="E38" i="116" s="1"/>
  <c r="E39" i="116" s="1"/>
  <c r="E40" i="116" s="1"/>
  <c r="E41" i="116" s="1"/>
  <c r="E42" i="116" s="1"/>
  <c r="E43" i="116" s="1"/>
  <c r="E44" i="116" s="1"/>
  <c r="E45" i="116" s="1"/>
  <c r="E46" i="116" s="1"/>
  <c r="E47" i="116" s="1"/>
  <c r="E48" i="116" s="1"/>
  <c r="E49" i="116" s="1"/>
  <c r="E50" i="116" s="1"/>
  <c r="E51" i="116" s="1"/>
  <c r="E52" i="116" s="1"/>
  <c r="E53" i="116" s="1"/>
  <c r="E54" i="116" s="1"/>
  <c r="E55" i="116" s="1"/>
  <c r="E56" i="116" s="1"/>
  <c r="E57" i="116" s="1"/>
  <c r="E58" i="116" s="1"/>
  <c r="E59" i="116" s="1"/>
  <c r="E60" i="116" s="1"/>
  <c r="E61" i="116" s="1"/>
  <c r="E62" i="116" s="1"/>
  <c r="E63" i="116" s="1"/>
  <c r="E64" i="116" s="1"/>
  <c r="E65" i="116" s="1"/>
  <c r="E66" i="116" s="1"/>
  <c r="E67" i="116" s="1"/>
  <c r="E68" i="116" s="1"/>
  <c r="E69" i="116" s="1"/>
  <c r="E70" i="116" s="1"/>
  <c r="E71" i="116" s="1"/>
  <c r="E72" i="116" s="1"/>
  <c r="E73" i="116" s="1"/>
  <c r="E74" i="116" s="1"/>
  <c r="E75" i="116" s="1"/>
  <c r="E76" i="116" s="1"/>
  <c r="E77" i="116" s="1"/>
  <c r="E78" i="116" s="1"/>
  <c r="E79" i="116" s="1"/>
  <c r="E80" i="116" s="1"/>
  <c r="E81" i="116" s="1"/>
  <c r="E82" i="116" s="1"/>
  <c r="E83" i="116" s="1"/>
  <c r="E84" i="116" s="1"/>
  <c r="E85" i="116" s="1"/>
  <c r="E86" i="116" s="1"/>
  <c r="E87" i="116" s="1"/>
  <c r="E88" i="116" s="1"/>
  <c r="E89" i="116" s="1"/>
  <c r="E90" i="116" s="1"/>
  <c r="E91" i="116" s="1"/>
  <c r="E92" i="116" s="1"/>
  <c r="E93" i="116" s="1"/>
  <c r="E94" i="116" s="1"/>
  <c r="E95" i="116" s="1"/>
  <c r="E96" i="116" s="1"/>
  <c r="E97" i="116" s="1"/>
  <c r="E98" i="116" s="1"/>
  <c r="E99" i="116" s="1"/>
  <c r="E100" i="116" s="1"/>
  <c r="C51" i="115"/>
  <c r="E5" i="115"/>
  <c r="E6" i="115" s="1"/>
  <c r="E7" i="115" s="1"/>
  <c r="E8" i="115" s="1"/>
  <c r="E9" i="115" s="1"/>
  <c r="E10" i="115" s="1"/>
  <c r="E11" i="115" s="1"/>
  <c r="E12" i="115" s="1"/>
  <c r="E13" i="115" s="1"/>
  <c r="E14" i="115" s="1"/>
  <c r="E15" i="115" s="1"/>
  <c r="E16" i="115" s="1"/>
  <c r="E17" i="115" s="1"/>
  <c r="E18" i="115" s="1"/>
  <c r="E19" i="115" s="1"/>
  <c r="E20" i="115" s="1"/>
  <c r="E21" i="115" s="1"/>
  <c r="E22" i="115" s="1"/>
  <c r="E23" i="115" s="1"/>
  <c r="E24" i="115" s="1"/>
  <c r="E25" i="115" s="1"/>
  <c r="E26" i="115" s="1"/>
  <c r="E27" i="115" s="1"/>
  <c r="E28" i="115" s="1"/>
  <c r="E29" i="115" s="1"/>
  <c r="E30" i="115" s="1"/>
  <c r="E31" i="115" s="1"/>
  <c r="E32" i="115" s="1"/>
  <c r="E33" i="115" s="1"/>
  <c r="E34" i="115" s="1"/>
  <c r="E35" i="115" s="1"/>
  <c r="E36" i="115" s="1"/>
  <c r="E37" i="115" s="1"/>
  <c r="E38" i="115" s="1"/>
  <c r="E39" i="115" s="1"/>
  <c r="E40" i="115" s="1"/>
  <c r="E41" i="115" s="1"/>
  <c r="E42" i="115" s="1"/>
  <c r="E43" i="115" s="1"/>
  <c r="E44" i="115" s="1"/>
  <c r="E45" i="115" s="1"/>
  <c r="E46" i="115" s="1"/>
  <c r="E47" i="115" s="1"/>
  <c r="E48" i="115" s="1"/>
  <c r="E49" i="115" s="1"/>
  <c r="E50" i="115" s="1"/>
  <c r="E5" i="104"/>
  <c r="E6" i="104" s="1"/>
  <c r="E7" i="104" s="1"/>
  <c r="E8" i="104" s="1"/>
  <c r="E9" i="104" s="1"/>
  <c r="E5" i="103"/>
  <c r="E6" i="103" s="1"/>
  <c r="E7" i="103" s="1"/>
  <c r="E8" i="103" s="1"/>
  <c r="E9" i="103" s="1"/>
  <c r="E10" i="103" s="1"/>
  <c r="E11" i="103" s="1"/>
  <c r="E12" i="103" s="1"/>
  <c r="E13" i="103" s="1"/>
  <c r="E14" i="103" s="1"/>
  <c r="E15" i="103" s="1"/>
  <c r="E16" i="103" s="1"/>
  <c r="E17" i="103" s="1"/>
  <c r="E18" i="103" s="1"/>
  <c r="E19" i="103" s="1"/>
  <c r="E20" i="103" s="1"/>
  <c r="E21" i="103" s="1"/>
  <c r="E22" i="103" s="1"/>
  <c r="E23" i="103" s="1"/>
  <c r="E24" i="103" s="1"/>
  <c r="E25" i="103" s="1"/>
  <c r="E26" i="103" s="1"/>
  <c r="E27" i="103" s="1"/>
  <c r="E28" i="103" s="1"/>
  <c r="E29" i="103" s="1"/>
  <c r="E30" i="103" s="1"/>
  <c r="E31" i="103" s="1"/>
  <c r="E32" i="103" s="1"/>
  <c r="E33" i="103" s="1"/>
  <c r="E34" i="103" s="1"/>
  <c r="E35" i="103" s="1"/>
  <c r="E36" i="103" s="1"/>
  <c r="E37" i="103" s="1"/>
  <c r="E38" i="103" s="1"/>
  <c r="E39" i="103" s="1"/>
  <c r="E40" i="103" s="1"/>
  <c r="E41" i="103" s="1"/>
  <c r="E42" i="103" s="1"/>
  <c r="E43" i="103" s="1"/>
  <c r="E44" i="103" s="1"/>
  <c r="E45" i="103" s="1"/>
  <c r="E46" i="103" s="1"/>
  <c r="E47" i="103" s="1"/>
  <c r="E48" i="103" s="1"/>
  <c r="E49" i="103" s="1"/>
  <c r="E50" i="103" s="1"/>
  <c r="E51" i="103" s="1"/>
  <c r="E52" i="103" s="1"/>
  <c r="E53" i="103" s="1"/>
  <c r="E54" i="103" s="1"/>
  <c r="E55" i="103" s="1"/>
  <c r="E56" i="103" s="1"/>
  <c r="E57" i="103" s="1"/>
  <c r="E58" i="103" s="1"/>
  <c r="E59" i="103" s="1"/>
  <c r="E60" i="103" s="1"/>
  <c r="E61" i="103" s="1"/>
  <c r="E62" i="103" s="1"/>
  <c r="E63" i="103" s="1"/>
  <c r="E64" i="103" s="1"/>
  <c r="E65" i="103" s="1"/>
  <c r="E66" i="103" s="1"/>
  <c r="E67" i="103" s="1"/>
  <c r="E68" i="103" s="1"/>
  <c r="E69" i="103" s="1"/>
  <c r="E70" i="103" s="1"/>
  <c r="E71" i="103" s="1"/>
  <c r="E72" i="103" s="1"/>
  <c r="E73" i="103" s="1"/>
  <c r="E74" i="103" s="1"/>
  <c r="E75" i="103" s="1"/>
  <c r="E76" i="103" s="1"/>
  <c r="E77" i="103" s="1"/>
  <c r="E78" i="103" s="1"/>
  <c r="E79" i="103" s="1"/>
  <c r="E80" i="103" s="1"/>
  <c r="E81" i="103" s="1"/>
  <c r="E82" i="103" s="1"/>
  <c r="E83" i="103" s="1"/>
  <c r="E84" i="103" s="1"/>
  <c r="E85" i="103" s="1"/>
  <c r="E86" i="103" s="1"/>
  <c r="E87" i="103" s="1"/>
  <c r="E88" i="103" s="1"/>
  <c r="E89" i="103" s="1"/>
  <c r="E90" i="103" s="1"/>
  <c r="E91" i="103" s="1"/>
  <c r="E92" i="103" s="1"/>
  <c r="E93" i="103" s="1"/>
  <c r="E94" i="103" s="1"/>
  <c r="E95" i="103" s="1"/>
  <c r="E96" i="103" s="1"/>
  <c r="E97" i="103" s="1"/>
  <c r="E98" i="103" s="1"/>
  <c r="E99" i="103" s="1"/>
  <c r="E100" i="103" s="1"/>
  <c r="E5" i="102"/>
  <c r="E6" i="102" s="1"/>
  <c r="E7" i="102" s="1"/>
  <c r="E8" i="102" s="1"/>
  <c r="E9" i="102" s="1"/>
  <c r="E10" i="102" s="1"/>
  <c r="E11" i="102" s="1"/>
  <c r="E12" i="102" s="1"/>
  <c r="E13" i="102" s="1"/>
  <c r="E14" i="102" s="1"/>
  <c r="E15" i="102" s="1"/>
  <c r="E16" i="102" s="1"/>
  <c r="E17" i="102" s="1"/>
  <c r="E18" i="102" s="1"/>
  <c r="E19" i="102" s="1"/>
  <c r="E20" i="102" s="1"/>
  <c r="E21" i="102" s="1"/>
  <c r="E22" i="102" s="1"/>
  <c r="E23" i="102" s="1"/>
  <c r="E24" i="102" s="1"/>
  <c r="E25" i="102" s="1"/>
  <c r="E26" i="102" s="1"/>
  <c r="E27" i="102" s="1"/>
  <c r="E28" i="102" s="1"/>
  <c r="E29" i="102" s="1"/>
  <c r="E30" i="102" s="1"/>
  <c r="E31" i="102" s="1"/>
  <c r="E32" i="102" s="1"/>
  <c r="E33" i="102" s="1"/>
  <c r="E34" i="102" s="1"/>
  <c r="E35" i="102" s="1"/>
  <c r="E36" i="102" s="1"/>
  <c r="E37" i="102" s="1"/>
  <c r="E38" i="102" s="1"/>
  <c r="E39" i="102" s="1"/>
  <c r="E40" i="102" s="1"/>
  <c r="E41" i="102" s="1"/>
  <c r="E42" i="102" s="1"/>
  <c r="E43" i="102" s="1"/>
  <c r="E44" i="102" s="1"/>
  <c r="E45" i="102" s="1"/>
  <c r="E46" i="102" s="1"/>
  <c r="E47" i="102" s="1"/>
  <c r="E48" i="102" s="1"/>
  <c r="E49" i="102" s="1"/>
  <c r="E50" i="102" s="1"/>
  <c r="E51" i="102" s="1"/>
  <c r="E52" i="102" s="1"/>
  <c r="E53" i="102" s="1"/>
  <c r="E54" i="102" s="1"/>
  <c r="E55" i="102" s="1"/>
  <c r="E56" i="102" s="1"/>
  <c r="E57" i="102" s="1"/>
  <c r="E58" i="102" s="1"/>
  <c r="E59" i="102" s="1"/>
  <c r="E60" i="102" s="1"/>
  <c r="E61" i="102" s="1"/>
  <c r="E62" i="102" s="1"/>
  <c r="E63" i="102" s="1"/>
  <c r="E64" i="102" s="1"/>
  <c r="E65" i="102" s="1"/>
  <c r="E66" i="102" s="1"/>
  <c r="E67" i="102" s="1"/>
  <c r="E68" i="102" s="1"/>
  <c r="E69" i="102" s="1"/>
  <c r="E70" i="102" s="1"/>
  <c r="E71" i="102" s="1"/>
  <c r="E72" i="102" s="1"/>
  <c r="E73" i="102" s="1"/>
  <c r="E74" i="102" s="1"/>
  <c r="E75" i="102" s="1"/>
  <c r="E76" i="102" s="1"/>
  <c r="E77" i="102" s="1"/>
  <c r="E78" i="102" s="1"/>
  <c r="E79" i="102" s="1"/>
  <c r="E80" i="102" s="1"/>
  <c r="E81" i="102" s="1"/>
  <c r="E82" i="102" s="1"/>
  <c r="E83" i="102" s="1"/>
  <c r="E84" i="102" s="1"/>
  <c r="E85" i="102" s="1"/>
  <c r="E86" i="102" s="1"/>
  <c r="E87" i="102" s="1"/>
  <c r="E88" i="102" s="1"/>
  <c r="E89" i="102" s="1"/>
  <c r="E90" i="102" s="1"/>
  <c r="E91" i="102" s="1"/>
  <c r="E92" i="102" s="1"/>
  <c r="E93" i="102" s="1"/>
  <c r="E94" i="102" s="1"/>
  <c r="E95" i="102" s="1"/>
  <c r="E96" i="102" s="1"/>
  <c r="E97" i="102" s="1"/>
  <c r="E98" i="102" s="1"/>
  <c r="E99" i="102" s="1"/>
  <c r="E100" i="102" s="1"/>
  <c r="E5" i="101"/>
  <c r="E6" i="101" s="1"/>
  <c r="E7" i="101" s="1"/>
  <c r="E8" i="101" s="1"/>
  <c r="E9" i="101" s="1"/>
  <c r="E10" i="101" s="1"/>
  <c r="E11" i="101" s="1"/>
  <c r="E12" i="101" s="1"/>
  <c r="E13" i="101" s="1"/>
  <c r="E14" i="101" s="1"/>
  <c r="E15" i="101" s="1"/>
  <c r="E16" i="101" s="1"/>
  <c r="E17" i="101" s="1"/>
  <c r="E18" i="101" s="1"/>
  <c r="E19" i="101" s="1"/>
  <c r="E20" i="101" s="1"/>
  <c r="E21" i="101" s="1"/>
  <c r="E22" i="101" s="1"/>
  <c r="E23" i="101" s="1"/>
  <c r="E24" i="101" s="1"/>
  <c r="E25" i="101" s="1"/>
  <c r="E26" i="101" s="1"/>
  <c r="E27" i="101" s="1"/>
  <c r="E28" i="101" s="1"/>
  <c r="E29" i="101" s="1"/>
  <c r="E30" i="101" s="1"/>
  <c r="E31" i="101" s="1"/>
  <c r="E32" i="101" s="1"/>
  <c r="E33" i="101" s="1"/>
  <c r="E34" i="101" s="1"/>
  <c r="E35" i="101" s="1"/>
  <c r="E36" i="101" s="1"/>
  <c r="E37" i="101" s="1"/>
  <c r="E38" i="101" s="1"/>
  <c r="E39" i="101" s="1"/>
  <c r="E40" i="101" s="1"/>
  <c r="E41" i="101" s="1"/>
  <c r="E42" i="101" s="1"/>
  <c r="E43" i="101" s="1"/>
  <c r="E44" i="101" s="1"/>
  <c r="E45" i="101" s="1"/>
  <c r="E46" i="101" s="1"/>
  <c r="E47" i="101" s="1"/>
  <c r="E48" i="101" s="1"/>
  <c r="E49" i="101" s="1"/>
  <c r="E50" i="101" s="1"/>
  <c r="E51" i="101" s="1"/>
  <c r="E52" i="101" s="1"/>
  <c r="E53" i="101" s="1"/>
  <c r="E54" i="101" s="1"/>
  <c r="E55" i="101" s="1"/>
  <c r="E56" i="101" s="1"/>
  <c r="E57" i="101" s="1"/>
  <c r="E58" i="101" s="1"/>
  <c r="E59" i="101" s="1"/>
  <c r="E60" i="101" s="1"/>
  <c r="E61" i="101" s="1"/>
  <c r="E62" i="101" s="1"/>
  <c r="E63" i="101" s="1"/>
  <c r="E64" i="101" s="1"/>
  <c r="E65" i="101" s="1"/>
  <c r="E66" i="101" s="1"/>
  <c r="E67" i="101" s="1"/>
  <c r="E68" i="101" s="1"/>
  <c r="E69" i="101" s="1"/>
  <c r="E70" i="101" s="1"/>
  <c r="E71" i="101" s="1"/>
  <c r="E72" i="101" s="1"/>
  <c r="E73" i="101" s="1"/>
  <c r="E74" i="101" s="1"/>
  <c r="E75" i="101" s="1"/>
  <c r="E76" i="101" s="1"/>
  <c r="E77" i="101" s="1"/>
  <c r="E78" i="101" s="1"/>
  <c r="E79" i="101" s="1"/>
  <c r="E80" i="101" s="1"/>
  <c r="E81" i="101" s="1"/>
  <c r="E82" i="101" s="1"/>
  <c r="E83" i="101" s="1"/>
  <c r="E84" i="101" s="1"/>
  <c r="E85" i="101" s="1"/>
  <c r="E86" i="101" s="1"/>
  <c r="E87" i="101" s="1"/>
  <c r="E88" i="101" s="1"/>
  <c r="E89" i="101" s="1"/>
  <c r="E90" i="101" s="1"/>
  <c r="E91" i="101" s="1"/>
  <c r="E92" i="101" s="1"/>
  <c r="E93" i="101" s="1"/>
  <c r="E94" i="101" s="1"/>
  <c r="E95" i="101" s="1"/>
  <c r="E96" i="101" s="1"/>
  <c r="E97" i="101" s="1"/>
  <c r="E98" i="101" s="1"/>
  <c r="E99" i="101" s="1"/>
  <c r="E100" i="101" s="1"/>
  <c r="E5" i="100"/>
  <c r="E6" i="100" s="1"/>
  <c r="E7" i="100" s="1"/>
  <c r="E8" i="100" s="1"/>
  <c r="E9" i="100" s="1"/>
  <c r="E10" i="100" s="1"/>
  <c r="E11" i="100" s="1"/>
  <c r="E12" i="100" s="1"/>
  <c r="E13" i="100" s="1"/>
  <c r="E14" i="100" s="1"/>
  <c r="E15" i="100" s="1"/>
  <c r="E16" i="100" s="1"/>
  <c r="E17" i="100" s="1"/>
  <c r="E18" i="100" s="1"/>
  <c r="E19" i="100" s="1"/>
  <c r="E20" i="100" s="1"/>
  <c r="E21" i="100" s="1"/>
  <c r="E22" i="100" s="1"/>
  <c r="E23" i="100" s="1"/>
  <c r="E24" i="100" s="1"/>
  <c r="E25" i="100" s="1"/>
  <c r="E26" i="100" s="1"/>
  <c r="E27" i="100" s="1"/>
  <c r="E28" i="100" s="1"/>
  <c r="E29" i="100" s="1"/>
  <c r="E30" i="100" s="1"/>
  <c r="E31" i="100" s="1"/>
  <c r="E32" i="100" s="1"/>
  <c r="E33" i="100" s="1"/>
  <c r="E34" i="100" s="1"/>
  <c r="E35" i="100" s="1"/>
  <c r="E36" i="100" s="1"/>
  <c r="E37" i="100" s="1"/>
  <c r="E38" i="100" s="1"/>
  <c r="E39" i="100" s="1"/>
  <c r="E40" i="100" s="1"/>
  <c r="E41" i="100" s="1"/>
  <c r="E42" i="100" s="1"/>
  <c r="E43" i="100" s="1"/>
  <c r="E44" i="100" s="1"/>
  <c r="E45" i="100" s="1"/>
  <c r="E46" i="100" s="1"/>
  <c r="E47" i="100" s="1"/>
  <c r="E48" i="100" s="1"/>
  <c r="E49" i="100" s="1"/>
  <c r="E50" i="100" s="1"/>
  <c r="E51" i="100" s="1"/>
  <c r="E52" i="100" s="1"/>
  <c r="E53" i="100" s="1"/>
  <c r="E54" i="100" s="1"/>
  <c r="E55" i="100" s="1"/>
  <c r="E56" i="100" s="1"/>
  <c r="E57" i="100" s="1"/>
  <c r="E58" i="100" s="1"/>
  <c r="E59" i="100" s="1"/>
  <c r="E60" i="100" s="1"/>
  <c r="E61" i="100" s="1"/>
  <c r="E62" i="100" s="1"/>
  <c r="E63" i="100" s="1"/>
  <c r="E64" i="100" s="1"/>
  <c r="E65" i="100" s="1"/>
  <c r="E66" i="100" s="1"/>
  <c r="E67" i="100" s="1"/>
  <c r="E68" i="100" s="1"/>
  <c r="E69" i="100" s="1"/>
  <c r="E70" i="100" s="1"/>
  <c r="E71" i="100" s="1"/>
  <c r="E72" i="100" s="1"/>
  <c r="E73" i="100" s="1"/>
  <c r="E74" i="100" s="1"/>
  <c r="E75" i="100" s="1"/>
  <c r="E76" i="100" s="1"/>
  <c r="E77" i="100" s="1"/>
  <c r="E78" i="100" s="1"/>
  <c r="E79" i="100" s="1"/>
  <c r="E80" i="100" s="1"/>
  <c r="E81" i="100" s="1"/>
  <c r="E82" i="100" s="1"/>
  <c r="E83" i="100" s="1"/>
  <c r="E84" i="100" s="1"/>
  <c r="E85" i="100" s="1"/>
  <c r="E86" i="100" s="1"/>
  <c r="E87" i="100" s="1"/>
  <c r="E88" i="100" s="1"/>
  <c r="E89" i="100" s="1"/>
  <c r="E90" i="100" s="1"/>
  <c r="E91" i="100" s="1"/>
  <c r="E92" i="100" s="1"/>
  <c r="E93" i="100" s="1"/>
  <c r="E94" i="100" s="1"/>
  <c r="E95" i="100" s="1"/>
  <c r="E96" i="100" s="1"/>
  <c r="E97" i="100" s="1"/>
  <c r="E98" i="100" s="1"/>
  <c r="E99" i="100" s="1"/>
  <c r="E100" i="100" s="1"/>
  <c r="E5" i="99"/>
  <c r="E6" i="99" s="1"/>
  <c r="E7" i="99" s="1"/>
  <c r="E8" i="99" s="1"/>
  <c r="E9" i="99" s="1"/>
  <c r="E10" i="99" s="1"/>
  <c r="E11" i="99" s="1"/>
  <c r="E12" i="99" s="1"/>
  <c r="E13" i="99" s="1"/>
  <c r="E14" i="99" s="1"/>
  <c r="E15" i="99" s="1"/>
  <c r="E16" i="99" s="1"/>
  <c r="E17" i="99" s="1"/>
  <c r="E18" i="99" s="1"/>
  <c r="E19" i="99" s="1"/>
  <c r="E20" i="99" s="1"/>
  <c r="E21" i="99" s="1"/>
  <c r="E22" i="99" s="1"/>
  <c r="E23" i="99" s="1"/>
  <c r="E24" i="99" s="1"/>
  <c r="E25" i="99" s="1"/>
  <c r="E26" i="99" s="1"/>
  <c r="E27" i="99" s="1"/>
  <c r="E28" i="99" s="1"/>
  <c r="E29" i="99" s="1"/>
  <c r="E30" i="99" s="1"/>
  <c r="E31" i="99" s="1"/>
  <c r="E32" i="99" s="1"/>
  <c r="E33" i="99" s="1"/>
  <c r="E34" i="99" s="1"/>
  <c r="E35" i="99" s="1"/>
  <c r="E36" i="99" s="1"/>
  <c r="E37" i="99" s="1"/>
  <c r="E38" i="99" s="1"/>
  <c r="E39" i="99" s="1"/>
  <c r="E40" i="99" s="1"/>
  <c r="E41" i="99" s="1"/>
  <c r="E42" i="99" s="1"/>
  <c r="E43" i="99" s="1"/>
  <c r="E44" i="99" s="1"/>
  <c r="E45" i="99" s="1"/>
  <c r="E46" i="99" s="1"/>
  <c r="E47" i="99" s="1"/>
  <c r="E48" i="99" s="1"/>
  <c r="E49" i="99" s="1"/>
  <c r="E50" i="99" s="1"/>
  <c r="E51" i="99" s="1"/>
  <c r="E52" i="99" s="1"/>
  <c r="E53" i="99" s="1"/>
  <c r="E54" i="99" s="1"/>
  <c r="E55" i="99" s="1"/>
  <c r="E56" i="99" s="1"/>
  <c r="E57" i="99" s="1"/>
  <c r="E58" i="99" s="1"/>
  <c r="E59" i="99" s="1"/>
  <c r="E60" i="99" s="1"/>
  <c r="E61" i="99" s="1"/>
  <c r="E62" i="99" s="1"/>
  <c r="E63" i="99" s="1"/>
  <c r="E64" i="99" s="1"/>
  <c r="E65" i="99" s="1"/>
  <c r="E66" i="99" s="1"/>
  <c r="E67" i="99" s="1"/>
  <c r="E68" i="99" s="1"/>
  <c r="E69" i="99" s="1"/>
  <c r="E70" i="99" s="1"/>
  <c r="E71" i="99" s="1"/>
  <c r="E72" i="99" s="1"/>
  <c r="E73" i="99" s="1"/>
  <c r="E74" i="99" s="1"/>
  <c r="E75" i="99" s="1"/>
  <c r="E76" i="99" s="1"/>
  <c r="E77" i="99" s="1"/>
  <c r="E78" i="99" s="1"/>
  <c r="E79" i="99" s="1"/>
  <c r="E80" i="99" s="1"/>
  <c r="E81" i="99" s="1"/>
  <c r="E82" i="99" s="1"/>
  <c r="E83" i="99" s="1"/>
  <c r="E84" i="99" s="1"/>
  <c r="E85" i="99" s="1"/>
  <c r="E86" i="99" s="1"/>
  <c r="E87" i="99" s="1"/>
  <c r="E88" i="99" s="1"/>
  <c r="E89" i="99" s="1"/>
  <c r="E90" i="99" s="1"/>
  <c r="E91" i="99" s="1"/>
  <c r="E92" i="99" s="1"/>
  <c r="E93" i="99" s="1"/>
  <c r="E94" i="99" s="1"/>
  <c r="E95" i="99" s="1"/>
  <c r="E96" i="99" s="1"/>
  <c r="E97" i="99" s="1"/>
  <c r="E98" i="99" s="1"/>
  <c r="E99" i="99" s="1"/>
  <c r="E100" i="99" s="1"/>
  <c r="E5" i="76"/>
  <c r="E6" i="76" s="1"/>
  <c r="E7" i="76" s="1"/>
  <c r="E8" i="76" s="1"/>
  <c r="E9" i="76" s="1"/>
  <c r="E10" i="76" s="1"/>
  <c r="E11" i="76" s="1"/>
  <c r="E12" i="76" s="1"/>
  <c r="E13" i="76" s="1"/>
  <c r="E14" i="76" s="1"/>
  <c r="E15" i="76" s="1"/>
  <c r="E16" i="76" s="1"/>
  <c r="E17" i="76" s="1"/>
  <c r="E18" i="76" s="1"/>
  <c r="E19" i="76" s="1"/>
  <c r="E20" i="76" s="1"/>
  <c r="E21" i="76" s="1"/>
  <c r="E22" i="76" s="1"/>
  <c r="E23" i="76" s="1"/>
  <c r="E24" i="76" s="1"/>
  <c r="E25" i="76" s="1"/>
  <c r="E26" i="76" s="1"/>
  <c r="E27" i="76" s="1"/>
  <c r="E28" i="76" s="1"/>
  <c r="E29" i="76" s="1"/>
  <c r="E30" i="76" s="1"/>
  <c r="E31" i="76" s="1"/>
  <c r="E32" i="76" s="1"/>
  <c r="E33" i="76" s="1"/>
  <c r="E34" i="76" s="1"/>
  <c r="E35" i="76" s="1"/>
  <c r="E36" i="76" s="1"/>
  <c r="E37" i="76" s="1"/>
  <c r="E38" i="76" s="1"/>
  <c r="E39" i="76" s="1"/>
  <c r="E40" i="76" s="1"/>
  <c r="E41" i="76" s="1"/>
  <c r="E42" i="76" s="1"/>
  <c r="E43" i="76" s="1"/>
  <c r="E44" i="76" s="1"/>
  <c r="E45" i="76" s="1"/>
  <c r="E46" i="76" s="1"/>
  <c r="E47" i="76" s="1"/>
  <c r="E48" i="76" s="1"/>
  <c r="E49" i="76" s="1"/>
  <c r="E50" i="76" s="1"/>
  <c r="E51" i="76" s="1"/>
  <c r="E52" i="76" s="1"/>
  <c r="E53" i="76" s="1"/>
  <c r="E54" i="76" s="1"/>
  <c r="E55" i="76" s="1"/>
  <c r="E56" i="76" s="1"/>
  <c r="E57" i="76" s="1"/>
  <c r="E58" i="76" s="1"/>
  <c r="E59" i="76" s="1"/>
  <c r="E60" i="76" s="1"/>
  <c r="E61" i="76" s="1"/>
  <c r="E62" i="76" s="1"/>
  <c r="E63" i="76" s="1"/>
  <c r="E64" i="76" s="1"/>
  <c r="E65" i="76" s="1"/>
  <c r="E66" i="76" s="1"/>
  <c r="E67" i="76" s="1"/>
  <c r="E68" i="76" s="1"/>
  <c r="E69" i="76" s="1"/>
  <c r="E70" i="76" s="1"/>
  <c r="E71" i="76" s="1"/>
  <c r="E72" i="76" s="1"/>
  <c r="E73" i="76" s="1"/>
  <c r="E74" i="76" s="1"/>
  <c r="E75" i="76" s="1"/>
  <c r="E76" i="76" s="1"/>
  <c r="E77" i="76" s="1"/>
  <c r="E78" i="76" s="1"/>
  <c r="E79" i="76" s="1"/>
  <c r="E80" i="76" s="1"/>
  <c r="E81" i="76" s="1"/>
  <c r="E82" i="76" s="1"/>
  <c r="E83" i="76" s="1"/>
  <c r="E84" i="76" s="1"/>
  <c r="E85" i="76" s="1"/>
  <c r="E86" i="76" s="1"/>
  <c r="E87" i="76" s="1"/>
  <c r="E88" i="76" s="1"/>
  <c r="E89" i="76" s="1"/>
  <c r="E90" i="76" s="1"/>
  <c r="E91" i="76" s="1"/>
  <c r="E92" i="76" s="1"/>
  <c r="E93" i="76" s="1"/>
  <c r="E94" i="76" s="1"/>
  <c r="E95" i="76" s="1"/>
  <c r="E96" i="76" s="1"/>
  <c r="E97" i="76" s="1"/>
  <c r="E98" i="76" s="1"/>
  <c r="E99" i="76" s="1"/>
  <c r="E100" i="76" s="1"/>
  <c r="D53" i="75"/>
  <c r="E5" i="75"/>
  <c r="E6" i="75" s="1"/>
  <c r="E7" i="75" s="1"/>
  <c r="E8" i="75" s="1"/>
  <c r="E9" i="75" s="1"/>
  <c r="E10" i="75" s="1"/>
  <c r="E11" i="75" s="1"/>
  <c r="E12" i="75" s="1"/>
  <c r="E13" i="75" s="1"/>
  <c r="E14" i="75" s="1"/>
  <c r="E15" i="75" s="1"/>
  <c r="E16" i="75" s="1"/>
  <c r="E17" i="75" s="1"/>
  <c r="E18" i="75" s="1"/>
  <c r="E19" i="75" s="1"/>
  <c r="E20" i="75" s="1"/>
  <c r="E21" i="75" s="1"/>
  <c r="E22" i="75" s="1"/>
  <c r="E23" i="75" s="1"/>
  <c r="E24" i="75" s="1"/>
  <c r="E25" i="75" s="1"/>
  <c r="E26" i="75" s="1"/>
  <c r="E27" i="75" s="1"/>
  <c r="E28" i="75" s="1"/>
  <c r="E29" i="75" s="1"/>
  <c r="E30" i="75" s="1"/>
  <c r="E31" i="75" s="1"/>
  <c r="E32" i="75" s="1"/>
  <c r="E33" i="75" s="1"/>
  <c r="E34" i="75" s="1"/>
  <c r="E35" i="75" s="1"/>
  <c r="E36" i="75" s="1"/>
  <c r="E37" i="75" s="1"/>
  <c r="E38" i="75" s="1"/>
  <c r="E39" i="75" s="1"/>
  <c r="E40" i="75" s="1"/>
  <c r="E41" i="75" s="1"/>
  <c r="E42" i="75" s="1"/>
  <c r="E43" i="75" s="1"/>
  <c r="E44" i="75" s="1"/>
  <c r="E45" i="75" s="1"/>
  <c r="E46" i="75" s="1"/>
  <c r="E47" i="75" s="1"/>
  <c r="E48" i="75" s="1"/>
  <c r="E49" i="75" s="1"/>
  <c r="E50" i="75" s="1"/>
  <c r="E51" i="75" s="1"/>
  <c r="E52" i="75" s="1"/>
  <c r="D6" i="74"/>
  <c r="E5" i="74"/>
  <c r="E5" i="73"/>
  <c r="E6" i="73" s="1"/>
  <c r="E7" i="73" s="1"/>
  <c r="E8" i="73" s="1"/>
  <c r="E9" i="73" s="1"/>
  <c r="E10" i="73" s="1"/>
  <c r="E11" i="73" s="1"/>
  <c r="E12" i="73" s="1"/>
  <c r="E13" i="73" s="1"/>
  <c r="E14" i="73" s="1"/>
  <c r="E15" i="73" s="1"/>
  <c r="E16" i="73" s="1"/>
  <c r="E17" i="73" s="1"/>
  <c r="E18" i="73" s="1"/>
  <c r="E19" i="73" s="1"/>
  <c r="E20" i="73" s="1"/>
  <c r="E21" i="73" s="1"/>
  <c r="E22" i="73" s="1"/>
  <c r="E23" i="73" s="1"/>
  <c r="E24" i="73" s="1"/>
  <c r="E25" i="73" s="1"/>
  <c r="E26" i="73" s="1"/>
  <c r="E27" i="73" s="1"/>
  <c r="E28" i="73" s="1"/>
  <c r="E29" i="73" s="1"/>
  <c r="E30" i="73" s="1"/>
  <c r="E31" i="73" s="1"/>
  <c r="E32" i="73" s="1"/>
  <c r="E33" i="73" s="1"/>
  <c r="E34" i="73" s="1"/>
  <c r="E35" i="73" s="1"/>
  <c r="E36" i="73" s="1"/>
  <c r="E37" i="73" s="1"/>
  <c r="E38" i="73" s="1"/>
  <c r="E39" i="73" s="1"/>
  <c r="E40" i="73" s="1"/>
  <c r="E41" i="73" s="1"/>
  <c r="E42" i="73" s="1"/>
  <c r="E43" i="73" s="1"/>
  <c r="E44" i="73" s="1"/>
  <c r="E45" i="73" s="1"/>
  <c r="E46" i="73" s="1"/>
  <c r="E47" i="73" s="1"/>
  <c r="E48" i="73" s="1"/>
  <c r="E49" i="73" s="1"/>
  <c r="E50" i="73" s="1"/>
  <c r="E51" i="73" s="1"/>
  <c r="E52" i="73" s="1"/>
  <c r="E53" i="73" s="1"/>
  <c r="E54" i="73" s="1"/>
  <c r="E55" i="73" s="1"/>
  <c r="E56" i="73" s="1"/>
  <c r="E57" i="73" s="1"/>
  <c r="E58" i="73" s="1"/>
  <c r="E59" i="73" s="1"/>
  <c r="E60" i="73" s="1"/>
  <c r="E61" i="73" s="1"/>
  <c r="E62" i="73" s="1"/>
  <c r="E63" i="73" s="1"/>
  <c r="E64" i="73" s="1"/>
  <c r="E65" i="73" s="1"/>
  <c r="E66" i="73" s="1"/>
  <c r="E67" i="73" s="1"/>
  <c r="E68" i="73" s="1"/>
  <c r="E69" i="73" s="1"/>
  <c r="E70" i="73" s="1"/>
  <c r="E71" i="73" s="1"/>
  <c r="E72" i="73" s="1"/>
  <c r="E73" i="73" s="1"/>
  <c r="E74" i="73" s="1"/>
  <c r="E75" i="73" s="1"/>
  <c r="E76" i="73" s="1"/>
  <c r="E77" i="73" s="1"/>
  <c r="E78" i="73" s="1"/>
  <c r="E79" i="73" s="1"/>
  <c r="E80" i="73" s="1"/>
  <c r="E81" i="73" s="1"/>
  <c r="E82" i="73" s="1"/>
  <c r="E83" i="73" s="1"/>
  <c r="E84" i="73" s="1"/>
  <c r="E85" i="73" s="1"/>
  <c r="E86" i="73" s="1"/>
  <c r="E87" i="73" s="1"/>
  <c r="E88" i="73" s="1"/>
  <c r="E89" i="73" s="1"/>
  <c r="E90" i="73" s="1"/>
  <c r="E91" i="73" s="1"/>
  <c r="E92" i="73" s="1"/>
  <c r="E93" i="73" s="1"/>
  <c r="E94" i="73" s="1"/>
  <c r="E95" i="73" s="1"/>
  <c r="E96" i="73" s="1"/>
  <c r="E97" i="73" s="1"/>
  <c r="E98" i="73" s="1"/>
  <c r="E99" i="73" s="1"/>
  <c r="E100" i="73" s="1"/>
  <c r="E101" i="73" s="1"/>
  <c r="E102" i="73" s="1"/>
  <c r="E103" i="73" s="1"/>
  <c r="E104" i="73" s="1"/>
  <c r="E105" i="73" s="1"/>
  <c r="E106" i="73" s="1"/>
  <c r="E107" i="73" s="1"/>
  <c r="E108" i="73" s="1"/>
  <c r="E109" i="73" s="1"/>
  <c r="E110" i="73" s="1"/>
  <c r="E111" i="73" s="1"/>
  <c r="E112" i="73" s="1"/>
  <c r="E113" i="73" s="1"/>
  <c r="E114" i="73" s="1"/>
  <c r="E115" i="73" s="1"/>
  <c r="E116" i="73" s="1"/>
  <c r="E117" i="73" s="1"/>
  <c r="E118" i="73" s="1"/>
  <c r="E119" i="73" s="1"/>
  <c r="E120" i="73" s="1"/>
  <c r="E121" i="73" s="1"/>
  <c r="E122" i="73" s="1"/>
  <c r="E123" i="73" s="1"/>
  <c r="E124" i="73" s="1"/>
  <c r="E125" i="73" s="1"/>
  <c r="E126" i="73" s="1"/>
  <c r="E127" i="73" s="1"/>
  <c r="E128" i="73" s="1"/>
  <c r="E129" i="73" s="1"/>
  <c r="E130" i="73" s="1"/>
  <c r="E131" i="73" s="1"/>
  <c r="E132" i="73" s="1"/>
  <c r="E133" i="73" s="1"/>
  <c r="E134" i="73" s="1"/>
  <c r="E135" i="73" s="1"/>
  <c r="E136" i="73" s="1"/>
  <c r="E137" i="73" s="1"/>
  <c r="E138" i="73" s="1"/>
  <c r="E139" i="73" s="1"/>
  <c r="E140" i="73" s="1"/>
  <c r="E141" i="73" s="1"/>
  <c r="E142" i="73" s="1"/>
  <c r="E143" i="73" s="1"/>
  <c r="E144" i="73" s="1"/>
  <c r="E145" i="73" s="1"/>
  <c r="E146" i="73" s="1"/>
  <c r="E147" i="73" s="1"/>
  <c r="E148" i="73" s="1"/>
  <c r="E149" i="73" s="1"/>
  <c r="E150" i="73" s="1"/>
  <c r="E151" i="73" s="1"/>
  <c r="E152" i="73" s="1"/>
  <c r="E153" i="73" s="1"/>
  <c r="E154" i="73" s="1"/>
  <c r="E155" i="73" s="1"/>
  <c r="E156" i="73" s="1"/>
  <c r="E157" i="73" s="1"/>
  <c r="E158" i="73" s="1"/>
  <c r="E159" i="73" s="1"/>
  <c r="E160" i="73" s="1"/>
  <c r="E161" i="73" s="1"/>
  <c r="E162" i="73" s="1"/>
  <c r="E163" i="73" s="1"/>
  <c r="E164" i="73" s="1"/>
  <c r="E165" i="73" s="1"/>
  <c r="E166" i="73" s="1"/>
  <c r="E167" i="73" s="1"/>
  <c r="E168" i="73" s="1"/>
  <c r="E169" i="73" s="1"/>
  <c r="E170" i="73" s="1"/>
  <c r="E171" i="73" s="1"/>
  <c r="E172" i="73" s="1"/>
  <c r="E173" i="73" s="1"/>
  <c r="E174" i="73" s="1"/>
  <c r="E175" i="73" s="1"/>
  <c r="E176" i="73" s="1"/>
  <c r="E177" i="73" s="1"/>
  <c r="E178" i="73" s="1"/>
  <c r="E179" i="73" s="1"/>
  <c r="E180" i="73" s="1"/>
  <c r="E181" i="73" s="1"/>
  <c r="E182" i="73" s="1"/>
  <c r="E183" i="73" s="1"/>
  <c r="E184" i="73" s="1"/>
  <c r="E185" i="73" s="1"/>
  <c r="E186" i="73" s="1"/>
  <c r="E187" i="73" s="1"/>
  <c r="E188" i="73" s="1"/>
  <c r="E189" i="73" s="1"/>
  <c r="E190" i="73" s="1"/>
  <c r="E191" i="73" s="1"/>
  <c r="E192" i="73" s="1"/>
  <c r="E193" i="73" s="1"/>
  <c r="E194" i="73" s="1"/>
  <c r="E195" i="73" s="1"/>
  <c r="E196" i="73" s="1"/>
  <c r="E197" i="73" s="1"/>
  <c r="E198" i="73" s="1"/>
  <c r="E199" i="73" s="1"/>
  <c r="E200" i="73" s="1"/>
  <c r="E5" i="72"/>
  <c r="E6" i="72" s="1"/>
  <c r="E7" i="72" s="1"/>
  <c r="E8" i="72" s="1"/>
  <c r="E9" i="72" s="1"/>
  <c r="E10" i="72" s="1"/>
  <c r="E11" i="72" s="1"/>
  <c r="E12" i="72" s="1"/>
  <c r="E13" i="72" s="1"/>
  <c r="E14" i="72" s="1"/>
  <c r="E15" i="72" s="1"/>
  <c r="E16" i="72" s="1"/>
  <c r="E17" i="72" s="1"/>
  <c r="E18" i="72" s="1"/>
  <c r="E19" i="72" s="1"/>
  <c r="E20" i="72" s="1"/>
  <c r="E21" i="72" s="1"/>
  <c r="E22" i="72" s="1"/>
  <c r="E23" i="72" s="1"/>
  <c r="E24" i="72" s="1"/>
  <c r="E25" i="72" s="1"/>
  <c r="E26" i="72" s="1"/>
  <c r="E27" i="72" s="1"/>
  <c r="E28" i="72" s="1"/>
  <c r="E29" i="72" s="1"/>
  <c r="E30" i="72" s="1"/>
  <c r="E31" i="72" s="1"/>
  <c r="E32" i="72" s="1"/>
  <c r="E33" i="72" s="1"/>
  <c r="E34" i="72" s="1"/>
  <c r="E35" i="72" s="1"/>
  <c r="E36" i="72" s="1"/>
  <c r="E37" i="72" s="1"/>
  <c r="E38" i="72" s="1"/>
  <c r="E39" i="72" s="1"/>
  <c r="E40" i="72" s="1"/>
  <c r="E41" i="72" s="1"/>
  <c r="E42" i="72" s="1"/>
  <c r="E43" i="72" s="1"/>
  <c r="E44" i="72" s="1"/>
  <c r="E45" i="72" s="1"/>
  <c r="E46" i="72" s="1"/>
  <c r="E47" i="72" s="1"/>
  <c r="E48" i="72" s="1"/>
  <c r="E49" i="72" s="1"/>
  <c r="E50" i="72" s="1"/>
  <c r="E51" i="72" s="1"/>
  <c r="E52" i="72" s="1"/>
  <c r="E53" i="72" s="1"/>
  <c r="E54" i="72" s="1"/>
  <c r="E55" i="72" s="1"/>
  <c r="E56" i="72" s="1"/>
  <c r="E57" i="72" s="1"/>
  <c r="E58" i="72" s="1"/>
  <c r="E59" i="72" s="1"/>
  <c r="E60" i="72" s="1"/>
  <c r="E61" i="72" s="1"/>
  <c r="E62" i="72" s="1"/>
  <c r="E63" i="72" s="1"/>
  <c r="E64" i="72" s="1"/>
  <c r="E65" i="72" s="1"/>
  <c r="E66" i="72" s="1"/>
  <c r="E67" i="72" s="1"/>
  <c r="E68" i="72" s="1"/>
  <c r="E69" i="72" s="1"/>
  <c r="E70" i="72" s="1"/>
  <c r="E71" i="72" s="1"/>
  <c r="E72" i="72" s="1"/>
  <c r="E73" i="72" s="1"/>
  <c r="E74" i="72" s="1"/>
  <c r="E75" i="72" s="1"/>
  <c r="E76" i="72" s="1"/>
  <c r="E77" i="72" s="1"/>
  <c r="E78" i="72" s="1"/>
  <c r="E79" i="72" s="1"/>
  <c r="E80" i="72" s="1"/>
  <c r="E81" i="72" s="1"/>
  <c r="E82" i="72" s="1"/>
  <c r="E83" i="72" s="1"/>
  <c r="E84" i="72" s="1"/>
  <c r="E85" i="72" s="1"/>
  <c r="E86" i="72" s="1"/>
  <c r="E87" i="72" s="1"/>
  <c r="E88" i="72" s="1"/>
  <c r="E89" i="72" s="1"/>
  <c r="E90" i="72" s="1"/>
  <c r="E91" i="72" s="1"/>
  <c r="E92" i="72" s="1"/>
  <c r="E93" i="72" s="1"/>
  <c r="E94" i="72" s="1"/>
  <c r="E95" i="72" s="1"/>
  <c r="E96" i="72" s="1"/>
  <c r="E97" i="72" s="1"/>
  <c r="E98" i="72" s="1"/>
  <c r="E99" i="72" s="1"/>
  <c r="E100" i="72" s="1"/>
  <c r="E5" i="65"/>
  <c r="E6" i="65" s="1"/>
  <c r="E7" i="65" s="1"/>
  <c r="E8" i="65" s="1"/>
  <c r="E9" i="65" s="1"/>
  <c r="E10" i="65" s="1"/>
  <c r="E11" i="65" s="1"/>
  <c r="E12" i="65" s="1"/>
  <c r="E13" i="65" s="1"/>
  <c r="E14" i="65" s="1"/>
  <c r="E15" i="65" s="1"/>
  <c r="E16" i="65" s="1"/>
  <c r="E17" i="65" s="1"/>
  <c r="E18" i="65" s="1"/>
  <c r="E19" i="65" s="1"/>
  <c r="E20" i="65" s="1"/>
  <c r="E21" i="65" s="1"/>
  <c r="E22" i="65" s="1"/>
  <c r="E23" i="65" s="1"/>
  <c r="E24" i="65" s="1"/>
  <c r="E25" i="65" s="1"/>
  <c r="E26" i="65" s="1"/>
  <c r="E27" i="65" s="1"/>
  <c r="E28" i="65" s="1"/>
  <c r="E29" i="65" s="1"/>
  <c r="E30" i="65" s="1"/>
  <c r="E31" i="65" s="1"/>
  <c r="E32" i="65" s="1"/>
  <c r="E33" i="65" s="1"/>
  <c r="E34" i="65" s="1"/>
  <c r="E35" i="65" s="1"/>
  <c r="E36" i="65" s="1"/>
  <c r="E37" i="65" s="1"/>
  <c r="E38" i="65" s="1"/>
  <c r="E39" i="65" s="1"/>
  <c r="E40" i="65" s="1"/>
  <c r="E41" i="65" s="1"/>
  <c r="E42" i="65" s="1"/>
  <c r="E43" i="65" s="1"/>
  <c r="E44" i="65" s="1"/>
  <c r="E45" i="65" s="1"/>
  <c r="E46" i="65" s="1"/>
  <c r="E47" i="65" s="1"/>
  <c r="E48" i="65" s="1"/>
  <c r="E49" i="65" s="1"/>
  <c r="E50" i="65" s="1"/>
  <c r="E51" i="65" s="1"/>
  <c r="E52" i="65" s="1"/>
  <c r="E53" i="65" s="1"/>
  <c r="E54" i="65" s="1"/>
  <c r="E55" i="65" s="1"/>
  <c r="E56" i="65" s="1"/>
  <c r="E57" i="65" s="1"/>
  <c r="E58" i="65" s="1"/>
  <c r="E59" i="65" s="1"/>
  <c r="E60" i="65" s="1"/>
  <c r="E61" i="65" s="1"/>
  <c r="E62" i="65" s="1"/>
  <c r="E63" i="65" s="1"/>
  <c r="E64" i="65" s="1"/>
  <c r="E65" i="65" s="1"/>
  <c r="E66" i="65" s="1"/>
  <c r="E67" i="65" s="1"/>
  <c r="E68" i="65" s="1"/>
  <c r="E69" i="65" s="1"/>
  <c r="E70" i="65" s="1"/>
  <c r="E71" i="65" s="1"/>
  <c r="E72" i="65" s="1"/>
  <c r="E73" i="65" s="1"/>
  <c r="E74" i="65" s="1"/>
  <c r="E75" i="65" s="1"/>
  <c r="E76" i="65" s="1"/>
  <c r="E77" i="65" s="1"/>
  <c r="E78" i="65" s="1"/>
  <c r="E79" i="65" s="1"/>
  <c r="E80" i="65" s="1"/>
  <c r="E81" i="65" s="1"/>
  <c r="E82" i="65" s="1"/>
  <c r="E83" i="65" s="1"/>
  <c r="E84" i="65" s="1"/>
  <c r="E85" i="65" s="1"/>
  <c r="E86" i="65" s="1"/>
  <c r="E87" i="65" s="1"/>
  <c r="E88" i="65" s="1"/>
  <c r="E89" i="65" s="1"/>
  <c r="E90" i="65" s="1"/>
  <c r="E91" i="65" s="1"/>
  <c r="E92" i="65" s="1"/>
  <c r="E93" i="65" s="1"/>
  <c r="E94" i="65" s="1"/>
  <c r="E95" i="65" s="1"/>
  <c r="E96" i="65" s="1"/>
  <c r="E97" i="65" s="1"/>
  <c r="E98" i="65" s="1"/>
  <c r="E99" i="65" s="1"/>
  <c r="E100" i="65" s="1"/>
  <c r="E5" i="145"/>
  <c r="E6" i="145" s="1"/>
  <c r="E7" i="145" s="1"/>
  <c r="E8" i="145" s="1"/>
  <c r="E9" i="145" s="1"/>
  <c r="E10" i="145" s="1"/>
  <c r="E11" i="145" s="1"/>
  <c r="E12" i="145" s="1"/>
  <c r="E13" i="145" s="1"/>
  <c r="E14" i="145" s="1"/>
  <c r="E15" i="145" s="1"/>
  <c r="E16" i="145" s="1"/>
  <c r="E17" i="145" s="1"/>
  <c r="E18" i="145" s="1"/>
  <c r="E19" i="145" s="1"/>
  <c r="E20" i="145" s="1"/>
  <c r="E21" i="145" s="1"/>
  <c r="E22" i="145" s="1"/>
  <c r="E23" i="145" s="1"/>
  <c r="E24" i="145" s="1"/>
  <c r="E25" i="145" s="1"/>
  <c r="E26" i="145" s="1"/>
  <c r="E27" i="145" s="1"/>
  <c r="E28" i="145" s="1"/>
  <c r="E29" i="145" s="1"/>
  <c r="E30" i="145" s="1"/>
  <c r="E31" i="145" s="1"/>
  <c r="E32" i="145" s="1"/>
  <c r="E33" i="145" s="1"/>
  <c r="E34" i="145" s="1"/>
  <c r="E35" i="145" s="1"/>
  <c r="E36" i="145" s="1"/>
  <c r="E37" i="145" s="1"/>
  <c r="E38" i="145" s="1"/>
  <c r="E39" i="145" s="1"/>
  <c r="E40" i="145" s="1"/>
  <c r="E41" i="145" s="1"/>
  <c r="E42" i="145" s="1"/>
  <c r="E43" i="145" s="1"/>
  <c r="E44" i="145" s="1"/>
  <c r="E45" i="145" s="1"/>
  <c r="E46" i="145" s="1"/>
  <c r="E47" i="145" s="1"/>
  <c r="E48" i="145" s="1"/>
  <c r="E49" i="145" s="1"/>
  <c r="E50" i="145" s="1"/>
  <c r="E51" i="145" s="1"/>
  <c r="E52" i="145" s="1"/>
  <c r="E53" i="145" s="1"/>
  <c r="E54" i="145" s="1"/>
  <c r="E55" i="145" s="1"/>
  <c r="E56" i="145" s="1"/>
  <c r="E57" i="145" s="1"/>
  <c r="E58" i="145" s="1"/>
  <c r="E59" i="145" s="1"/>
  <c r="E60" i="145" s="1"/>
  <c r="E61" i="145" s="1"/>
  <c r="E62" i="145" s="1"/>
  <c r="E63" i="145" s="1"/>
  <c r="E64" i="145" s="1"/>
  <c r="E65" i="145" s="1"/>
  <c r="E66" i="145" s="1"/>
  <c r="E67" i="145" s="1"/>
  <c r="E68" i="145" s="1"/>
  <c r="E69" i="145" s="1"/>
  <c r="E70" i="145" s="1"/>
  <c r="E71" i="145" s="1"/>
  <c r="E72" i="145" s="1"/>
  <c r="E73" i="145" s="1"/>
  <c r="E74" i="145" s="1"/>
  <c r="E75" i="145" s="1"/>
  <c r="E76" i="145" s="1"/>
  <c r="E77" i="145" s="1"/>
  <c r="E78" i="145" s="1"/>
  <c r="E79" i="145" s="1"/>
  <c r="E80" i="145" s="1"/>
  <c r="E81" i="145" s="1"/>
  <c r="E82" i="145" s="1"/>
  <c r="E83" i="145" s="1"/>
  <c r="E84" i="145" s="1"/>
  <c r="E85" i="145" s="1"/>
  <c r="E86" i="145" s="1"/>
  <c r="E87" i="145" s="1"/>
  <c r="E88" i="145" s="1"/>
  <c r="E89" i="145" s="1"/>
  <c r="E90" i="145" s="1"/>
  <c r="E91" i="145" s="1"/>
  <c r="E92" i="145" s="1"/>
  <c r="E93" i="145" s="1"/>
  <c r="E94" i="145" s="1"/>
  <c r="E95" i="145" s="1"/>
  <c r="E96" i="145" s="1"/>
  <c r="E97" i="145" s="1"/>
  <c r="E98" i="145" s="1"/>
  <c r="E99" i="145" s="1"/>
  <c r="E100" i="145" s="1"/>
  <c r="D76" i="1" s="1"/>
  <c r="E5" i="144"/>
  <c r="E6" i="144" s="1"/>
  <c r="E7" i="144" s="1"/>
  <c r="E8" i="144" s="1"/>
  <c r="E9" i="144" s="1"/>
  <c r="E10" i="144" s="1"/>
  <c r="E11" i="144" s="1"/>
  <c r="E12" i="144" s="1"/>
  <c r="E13" i="144" s="1"/>
  <c r="E14" i="144" s="1"/>
  <c r="E15" i="144" s="1"/>
  <c r="E16" i="144" s="1"/>
  <c r="E17" i="144" s="1"/>
  <c r="E18" i="144" s="1"/>
  <c r="E19" i="144" s="1"/>
  <c r="E20" i="144" s="1"/>
  <c r="E21" i="144" s="1"/>
  <c r="E22" i="144" s="1"/>
  <c r="E23" i="144" s="1"/>
  <c r="E24" i="144" s="1"/>
  <c r="E25" i="144" s="1"/>
  <c r="E26" i="144" s="1"/>
  <c r="E27" i="144" s="1"/>
  <c r="E28" i="144" s="1"/>
  <c r="E29" i="144" s="1"/>
  <c r="E30" i="144" s="1"/>
  <c r="E31" i="144" s="1"/>
  <c r="E32" i="144" s="1"/>
  <c r="E33" i="144" s="1"/>
  <c r="E34" i="144" s="1"/>
  <c r="E35" i="144" s="1"/>
  <c r="E36" i="144" s="1"/>
  <c r="E37" i="144" s="1"/>
  <c r="E38" i="144" s="1"/>
  <c r="E39" i="144" s="1"/>
  <c r="E40" i="144" s="1"/>
  <c r="E41" i="144" s="1"/>
  <c r="E42" i="144" s="1"/>
  <c r="E43" i="144" s="1"/>
  <c r="E44" i="144" s="1"/>
  <c r="E45" i="144" s="1"/>
  <c r="E46" i="144" s="1"/>
  <c r="E47" i="144" s="1"/>
  <c r="E48" i="144" s="1"/>
  <c r="E49" i="144" s="1"/>
  <c r="E50" i="144" s="1"/>
  <c r="E51" i="144" s="1"/>
  <c r="E52" i="144" s="1"/>
  <c r="E53" i="144" s="1"/>
  <c r="E54" i="144" s="1"/>
  <c r="E55" i="144" s="1"/>
  <c r="E56" i="144" s="1"/>
  <c r="E57" i="144" s="1"/>
  <c r="E58" i="144" s="1"/>
  <c r="E59" i="144" s="1"/>
  <c r="E60" i="144" s="1"/>
  <c r="E61" i="144" s="1"/>
  <c r="E62" i="144" s="1"/>
  <c r="E63" i="144" s="1"/>
  <c r="E64" i="144" s="1"/>
  <c r="E65" i="144" s="1"/>
  <c r="E66" i="144" s="1"/>
  <c r="E67" i="144" s="1"/>
  <c r="E68" i="144" s="1"/>
  <c r="E69" i="144" s="1"/>
  <c r="E70" i="144" s="1"/>
  <c r="E71" i="144" s="1"/>
  <c r="E72" i="144" s="1"/>
  <c r="E73" i="144" s="1"/>
  <c r="E74" i="144" s="1"/>
  <c r="E75" i="144" s="1"/>
  <c r="E76" i="144" s="1"/>
  <c r="E77" i="144" s="1"/>
  <c r="E78" i="144" s="1"/>
  <c r="E79" i="144" s="1"/>
  <c r="E80" i="144" s="1"/>
  <c r="E81" i="144" s="1"/>
  <c r="E82" i="144" s="1"/>
  <c r="E83" i="144" s="1"/>
  <c r="E84" i="144" s="1"/>
  <c r="E85" i="144" s="1"/>
  <c r="E86" i="144" s="1"/>
  <c r="E87" i="144" s="1"/>
  <c r="E88" i="144" s="1"/>
  <c r="E89" i="144" s="1"/>
  <c r="E90" i="144" s="1"/>
  <c r="E91" i="144" s="1"/>
  <c r="E92" i="144" s="1"/>
  <c r="E93" i="144" s="1"/>
  <c r="E94" i="144" s="1"/>
  <c r="E95" i="144" s="1"/>
  <c r="E96" i="144" s="1"/>
  <c r="E97" i="144" s="1"/>
  <c r="E98" i="144" s="1"/>
  <c r="E99" i="144" s="1"/>
  <c r="E100" i="144" s="1"/>
  <c r="C76" i="1" s="1"/>
  <c r="E5" i="143"/>
  <c r="E6" i="143" s="1"/>
  <c r="E7" i="143" s="1"/>
  <c r="E8" i="143" s="1"/>
  <c r="E9" i="143" s="1"/>
  <c r="E10" i="143" s="1"/>
  <c r="E11" i="143" s="1"/>
  <c r="E12" i="143" s="1"/>
  <c r="E13" i="143" s="1"/>
  <c r="E14" i="143" s="1"/>
  <c r="E15" i="143" s="1"/>
  <c r="E16" i="143" s="1"/>
  <c r="E17" i="143" s="1"/>
  <c r="E18" i="143" s="1"/>
  <c r="E19" i="143" s="1"/>
  <c r="E20" i="143" s="1"/>
  <c r="E21" i="143" s="1"/>
  <c r="E22" i="143" s="1"/>
  <c r="E23" i="143" s="1"/>
  <c r="E24" i="143" s="1"/>
  <c r="E25" i="143" s="1"/>
  <c r="E26" i="143" s="1"/>
  <c r="E27" i="143" s="1"/>
  <c r="E28" i="143" s="1"/>
  <c r="E29" i="143" s="1"/>
  <c r="E30" i="143" s="1"/>
  <c r="E31" i="143" s="1"/>
  <c r="E32" i="143" s="1"/>
  <c r="E33" i="143" s="1"/>
  <c r="E34" i="143" s="1"/>
  <c r="E35" i="143" s="1"/>
  <c r="E36" i="143" s="1"/>
  <c r="E37" i="143" s="1"/>
  <c r="E38" i="143" s="1"/>
  <c r="E39" i="143" s="1"/>
  <c r="E40" i="143" s="1"/>
  <c r="E41" i="143" s="1"/>
  <c r="E42" i="143" s="1"/>
  <c r="E43" i="143" s="1"/>
  <c r="E44" i="143" s="1"/>
  <c r="E45" i="143" s="1"/>
  <c r="E46" i="143" s="1"/>
  <c r="E47" i="143" s="1"/>
  <c r="E48" i="143" s="1"/>
  <c r="E49" i="143" s="1"/>
  <c r="E50" i="143" s="1"/>
  <c r="E51" i="143" s="1"/>
  <c r="E52" i="143" s="1"/>
  <c r="E53" i="143" s="1"/>
  <c r="E54" i="143" s="1"/>
  <c r="E55" i="143" s="1"/>
  <c r="E56" i="143" s="1"/>
  <c r="E57" i="143" s="1"/>
  <c r="E58" i="143" s="1"/>
  <c r="E59" i="143" s="1"/>
  <c r="E60" i="143" s="1"/>
  <c r="E61" i="143" s="1"/>
  <c r="E62" i="143" s="1"/>
  <c r="E63" i="143" s="1"/>
  <c r="E64" i="143" s="1"/>
  <c r="E65" i="143" s="1"/>
  <c r="E66" i="143" s="1"/>
  <c r="E67" i="143" s="1"/>
  <c r="E68" i="143" s="1"/>
  <c r="E69" i="143" s="1"/>
  <c r="E70" i="143" s="1"/>
  <c r="E71" i="143" s="1"/>
  <c r="E72" i="143" s="1"/>
  <c r="E73" i="143" s="1"/>
  <c r="E74" i="143" s="1"/>
  <c r="E75" i="143" s="1"/>
  <c r="E76" i="143" s="1"/>
  <c r="E77" i="143" s="1"/>
  <c r="E78" i="143" s="1"/>
  <c r="E79" i="143" s="1"/>
  <c r="E80" i="143" s="1"/>
  <c r="E81" i="143" s="1"/>
  <c r="E82" i="143" s="1"/>
  <c r="E83" i="143" s="1"/>
  <c r="E84" i="143" s="1"/>
  <c r="E85" i="143" s="1"/>
  <c r="E86" i="143" s="1"/>
  <c r="E87" i="143" s="1"/>
  <c r="E88" i="143" s="1"/>
  <c r="E89" i="143" s="1"/>
  <c r="E90" i="143" s="1"/>
  <c r="E91" i="143" s="1"/>
  <c r="E92" i="143" s="1"/>
  <c r="E93" i="143" s="1"/>
  <c r="E94" i="143" s="1"/>
  <c r="E95" i="143" s="1"/>
  <c r="E96" i="143" s="1"/>
  <c r="E97" i="143" s="1"/>
  <c r="E98" i="143" s="1"/>
  <c r="E99" i="143" s="1"/>
  <c r="E100" i="143" s="1"/>
  <c r="D75" i="1" s="1"/>
  <c r="E5" i="142"/>
  <c r="E6" i="142" s="1"/>
  <c r="E7" i="142" s="1"/>
  <c r="E8" i="142" s="1"/>
  <c r="E9" i="142" s="1"/>
  <c r="E10" i="142" s="1"/>
  <c r="E11" i="142" s="1"/>
  <c r="E12" i="142" s="1"/>
  <c r="E13" i="142" s="1"/>
  <c r="E14" i="142" s="1"/>
  <c r="E15" i="142" s="1"/>
  <c r="E16" i="142" s="1"/>
  <c r="E17" i="142" s="1"/>
  <c r="E18" i="142" s="1"/>
  <c r="E19" i="142" s="1"/>
  <c r="E20" i="142" s="1"/>
  <c r="E21" i="142" s="1"/>
  <c r="E22" i="142" s="1"/>
  <c r="E23" i="142" s="1"/>
  <c r="E24" i="142" s="1"/>
  <c r="E25" i="142" s="1"/>
  <c r="E26" i="142" s="1"/>
  <c r="E27" i="142" s="1"/>
  <c r="E28" i="142" s="1"/>
  <c r="E29" i="142" s="1"/>
  <c r="E30" i="142" s="1"/>
  <c r="E31" i="142" s="1"/>
  <c r="E32" i="142" s="1"/>
  <c r="E33" i="142" s="1"/>
  <c r="E34" i="142" s="1"/>
  <c r="E35" i="142" s="1"/>
  <c r="E36" i="142" s="1"/>
  <c r="E37" i="142" s="1"/>
  <c r="E38" i="142" s="1"/>
  <c r="E39" i="142" s="1"/>
  <c r="E40" i="142" s="1"/>
  <c r="E41" i="142" s="1"/>
  <c r="E42" i="142" s="1"/>
  <c r="E43" i="142" s="1"/>
  <c r="E44" i="142" s="1"/>
  <c r="E45" i="142" s="1"/>
  <c r="E46" i="142" s="1"/>
  <c r="E47" i="142" s="1"/>
  <c r="E48" i="142" s="1"/>
  <c r="E49" i="142" s="1"/>
  <c r="E50" i="142" s="1"/>
  <c r="E51" i="142" s="1"/>
  <c r="E52" i="142" s="1"/>
  <c r="E53" i="142" s="1"/>
  <c r="E54" i="142" s="1"/>
  <c r="E55" i="142" s="1"/>
  <c r="E56" i="142" s="1"/>
  <c r="E57" i="142" s="1"/>
  <c r="E58" i="142" s="1"/>
  <c r="E59" i="142" s="1"/>
  <c r="E60" i="142" s="1"/>
  <c r="E61" i="142" s="1"/>
  <c r="E62" i="142" s="1"/>
  <c r="E63" i="142" s="1"/>
  <c r="E64" i="142" s="1"/>
  <c r="E65" i="142" s="1"/>
  <c r="E66" i="142" s="1"/>
  <c r="E67" i="142" s="1"/>
  <c r="E68" i="142" s="1"/>
  <c r="E69" i="142" s="1"/>
  <c r="E70" i="142" s="1"/>
  <c r="E71" i="142" s="1"/>
  <c r="E72" i="142" s="1"/>
  <c r="E73" i="142" s="1"/>
  <c r="E74" i="142" s="1"/>
  <c r="E75" i="142" s="1"/>
  <c r="E76" i="142" s="1"/>
  <c r="E77" i="142" s="1"/>
  <c r="E78" i="142" s="1"/>
  <c r="E79" i="142" s="1"/>
  <c r="E80" i="142" s="1"/>
  <c r="E81" i="142" s="1"/>
  <c r="E82" i="142" s="1"/>
  <c r="E83" i="142" s="1"/>
  <c r="E84" i="142" s="1"/>
  <c r="E85" i="142" s="1"/>
  <c r="E86" i="142" s="1"/>
  <c r="E87" i="142" s="1"/>
  <c r="E88" i="142" s="1"/>
  <c r="E89" i="142" s="1"/>
  <c r="E90" i="142" s="1"/>
  <c r="E91" i="142" s="1"/>
  <c r="E92" i="142" s="1"/>
  <c r="E93" i="142" s="1"/>
  <c r="E94" i="142" s="1"/>
  <c r="E95" i="142" s="1"/>
  <c r="E96" i="142" s="1"/>
  <c r="E97" i="142" s="1"/>
  <c r="E98" i="142" s="1"/>
  <c r="E99" i="142" s="1"/>
  <c r="E100" i="142" s="1"/>
  <c r="C75" i="1" s="1"/>
  <c r="E5" i="98"/>
  <c r="E6" i="98" s="1"/>
  <c r="E7" i="98" s="1"/>
  <c r="E8" i="98" s="1"/>
  <c r="E9" i="98" s="1"/>
  <c r="E10" i="98" s="1"/>
  <c r="E11" i="98" s="1"/>
  <c r="E12" i="98" s="1"/>
  <c r="E13" i="98" s="1"/>
  <c r="E14" i="98" s="1"/>
  <c r="E15" i="98" s="1"/>
  <c r="E16" i="98" s="1"/>
  <c r="E17" i="98" s="1"/>
  <c r="E18" i="98" s="1"/>
  <c r="E19" i="98" s="1"/>
  <c r="E20" i="98" s="1"/>
  <c r="E21" i="98" s="1"/>
  <c r="E22" i="98" s="1"/>
  <c r="E23" i="98" s="1"/>
  <c r="E24" i="98" s="1"/>
  <c r="E25" i="98" s="1"/>
  <c r="E26" i="98" s="1"/>
  <c r="E27" i="98" s="1"/>
  <c r="E28" i="98" s="1"/>
  <c r="E29" i="98" s="1"/>
  <c r="E30" i="98" s="1"/>
  <c r="E31" i="98" s="1"/>
  <c r="E32" i="98" s="1"/>
  <c r="E33" i="98" s="1"/>
  <c r="E34" i="98" s="1"/>
  <c r="E35" i="98" s="1"/>
  <c r="E36" i="98" s="1"/>
  <c r="E37" i="98" s="1"/>
  <c r="E38" i="98" s="1"/>
  <c r="E39" i="98" s="1"/>
  <c r="E40" i="98" s="1"/>
  <c r="E41" i="98" s="1"/>
  <c r="E42" i="98" s="1"/>
  <c r="E43" i="98" s="1"/>
  <c r="E44" i="98" s="1"/>
  <c r="E45" i="98" s="1"/>
  <c r="E46" i="98" s="1"/>
  <c r="E47" i="98" s="1"/>
  <c r="E48" i="98" s="1"/>
  <c r="E49" i="98" s="1"/>
  <c r="E50" i="98" s="1"/>
  <c r="E51" i="98" s="1"/>
  <c r="E52" i="98" s="1"/>
  <c r="E53" i="98" s="1"/>
  <c r="E54" i="98" s="1"/>
  <c r="E55" i="98" s="1"/>
  <c r="E56" i="98" s="1"/>
  <c r="E57" i="98" s="1"/>
  <c r="E58" i="98" s="1"/>
  <c r="E59" i="98" s="1"/>
  <c r="E60" i="98" s="1"/>
  <c r="E61" i="98" s="1"/>
  <c r="E62" i="98" s="1"/>
  <c r="E63" i="98" s="1"/>
  <c r="E64" i="98" s="1"/>
  <c r="E65" i="98" s="1"/>
  <c r="E66" i="98" s="1"/>
  <c r="E67" i="98" s="1"/>
  <c r="E68" i="98" s="1"/>
  <c r="E69" i="98" s="1"/>
  <c r="E70" i="98" s="1"/>
  <c r="E71" i="98" s="1"/>
  <c r="E72" i="98" s="1"/>
  <c r="E73" i="98" s="1"/>
  <c r="E74" i="98" s="1"/>
  <c r="E75" i="98" s="1"/>
  <c r="E76" i="98" s="1"/>
  <c r="E77" i="98" s="1"/>
  <c r="E78" i="98" s="1"/>
  <c r="E79" i="98" s="1"/>
  <c r="E80" i="98" s="1"/>
  <c r="E81" i="98" s="1"/>
  <c r="E82" i="98" s="1"/>
  <c r="E83" i="98" s="1"/>
  <c r="E84" i="98" s="1"/>
  <c r="E85" i="98" s="1"/>
  <c r="E86" i="98" s="1"/>
  <c r="E87" i="98" s="1"/>
  <c r="E88" i="98" s="1"/>
  <c r="E89" i="98" s="1"/>
  <c r="E90" i="98" s="1"/>
  <c r="E91" i="98" s="1"/>
  <c r="E92" i="98" s="1"/>
  <c r="E93" i="98" s="1"/>
  <c r="E94" i="98" s="1"/>
  <c r="E95" i="98" s="1"/>
  <c r="E96" i="98" s="1"/>
  <c r="E97" i="98" s="1"/>
  <c r="E98" i="98" s="1"/>
  <c r="E99" i="98" s="1"/>
  <c r="E100" i="98" s="1"/>
  <c r="E5" i="97"/>
  <c r="E6" i="97" s="1"/>
  <c r="E7" i="97" s="1"/>
  <c r="E8" i="97" s="1"/>
  <c r="E9" i="97" s="1"/>
  <c r="E10" i="97" s="1"/>
  <c r="E11" i="97" s="1"/>
  <c r="E12" i="97" s="1"/>
  <c r="E13" i="97" s="1"/>
  <c r="E14" i="97" s="1"/>
  <c r="E15" i="97" s="1"/>
  <c r="E16" i="97" s="1"/>
  <c r="E17" i="97" s="1"/>
  <c r="E18" i="97" s="1"/>
  <c r="E19" i="97" s="1"/>
  <c r="E20" i="97" s="1"/>
  <c r="E21" i="97" s="1"/>
  <c r="E22" i="97" s="1"/>
  <c r="E23" i="97" s="1"/>
  <c r="E24" i="97" s="1"/>
  <c r="E25" i="97" s="1"/>
  <c r="E26" i="97" s="1"/>
  <c r="E27" i="97" s="1"/>
  <c r="E28" i="97" s="1"/>
  <c r="E29" i="97" s="1"/>
  <c r="E30" i="97" s="1"/>
  <c r="E31" i="97" s="1"/>
  <c r="E32" i="97" s="1"/>
  <c r="E33" i="97" s="1"/>
  <c r="E34" i="97" s="1"/>
  <c r="E35" i="97" s="1"/>
  <c r="E36" i="97" s="1"/>
  <c r="E37" i="97" s="1"/>
  <c r="E38" i="97" s="1"/>
  <c r="E39" i="97" s="1"/>
  <c r="E40" i="97" s="1"/>
  <c r="E41" i="97" s="1"/>
  <c r="E42" i="97" s="1"/>
  <c r="E43" i="97" s="1"/>
  <c r="E44" i="97" s="1"/>
  <c r="E45" i="97" s="1"/>
  <c r="E46" i="97" s="1"/>
  <c r="E47" i="97" s="1"/>
  <c r="E48" i="97" s="1"/>
  <c r="E49" i="97" s="1"/>
  <c r="E50" i="97" s="1"/>
  <c r="E51" i="97" s="1"/>
  <c r="E52" i="97" s="1"/>
  <c r="E53" i="97" s="1"/>
  <c r="E54" i="97" s="1"/>
  <c r="E55" i="97" s="1"/>
  <c r="E56" i="97" s="1"/>
  <c r="E57" i="97" s="1"/>
  <c r="E58" i="97" s="1"/>
  <c r="E59" i="97" s="1"/>
  <c r="E60" i="97" s="1"/>
  <c r="E61" i="97" s="1"/>
  <c r="E62" i="97" s="1"/>
  <c r="E63" i="97" s="1"/>
  <c r="E64" i="97" s="1"/>
  <c r="E65" i="97" s="1"/>
  <c r="E66" i="97" s="1"/>
  <c r="E67" i="97" s="1"/>
  <c r="E68" i="97" s="1"/>
  <c r="E69" i="97" s="1"/>
  <c r="E70" i="97" s="1"/>
  <c r="E71" i="97" s="1"/>
  <c r="E72" i="97" s="1"/>
  <c r="E73" i="97" s="1"/>
  <c r="E74" i="97" s="1"/>
  <c r="E75" i="97" s="1"/>
  <c r="E76" i="97" s="1"/>
  <c r="E77" i="97" s="1"/>
  <c r="E78" i="97" s="1"/>
  <c r="E79" i="97" s="1"/>
  <c r="E80" i="97" s="1"/>
  <c r="E81" i="97" s="1"/>
  <c r="E82" i="97" s="1"/>
  <c r="E83" i="97" s="1"/>
  <c r="E84" i="97" s="1"/>
  <c r="E85" i="97" s="1"/>
  <c r="E86" i="97" s="1"/>
  <c r="E87" i="97" s="1"/>
  <c r="E88" i="97" s="1"/>
  <c r="E89" i="97" s="1"/>
  <c r="E90" i="97" s="1"/>
  <c r="E91" i="97" s="1"/>
  <c r="E92" i="97" s="1"/>
  <c r="E93" i="97" s="1"/>
  <c r="E94" i="97" s="1"/>
  <c r="E95" i="97" s="1"/>
  <c r="E96" i="97" s="1"/>
  <c r="E97" i="97" s="1"/>
  <c r="E98" i="97" s="1"/>
  <c r="E99" i="97" s="1"/>
  <c r="E100" i="97" s="1"/>
  <c r="C74" i="1" s="1"/>
  <c r="E5" i="71"/>
  <c r="E6" i="71" s="1"/>
  <c r="E7" i="71" s="1"/>
  <c r="E8" i="71" s="1"/>
  <c r="E9" i="71" s="1"/>
  <c r="E10" i="71" s="1"/>
  <c r="E11" i="71" s="1"/>
  <c r="E12" i="71" s="1"/>
  <c r="E13" i="71" s="1"/>
  <c r="E14" i="71" s="1"/>
  <c r="E15" i="71" s="1"/>
  <c r="E16" i="71" s="1"/>
  <c r="E17" i="71" s="1"/>
  <c r="E18" i="71" s="1"/>
  <c r="E19" i="71" s="1"/>
  <c r="E20" i="71" s="1"/>
  <c r="E21" i="71" s="1"/>
  <c r="E22" i="71" s="1"/>
  <c r="E23" i="71" s="1"/>
  <c r="E24" i="71" s="1"/>
  <c r="E25" i="71" s="1"/>
  <c r="E26" i="71" s="1"/>
  <c r="E27" i="71" s="1"/>
  <c r="E28" i="71" s="1"/>
  <c r="E29" i="71" s="1"/>
  <c r="E30" i="71" s="1"/>
  <c r="E31" i="71" s="1"/>
  <c r="E32" i="71" s="1"/>
  <c r="E33" i="71" s="1"/>
  <c r="E34" i="71" s="1"/>
  <c r="E35" i="71" s="1"/>
  <c r="E36" i="71" s="1"/>
  <c r="E37" i="71" s="1"/>
  <c r="E38" i="71" s="1"/>
  <c r="E39" i="71" s="1"/>
  <c r="E40" i="71" s="1"/>
  <c r="E41" i="71" s="1"/>
  <c r="E42" i="71" s="1"/>
  <c r="E43" i="71" s="1"/>
  <c r="E44" i="71" s="1"/>
  <c r="E45" i="71" s="1"/>
  <c r="E46" i="71" s="1"/>
  <c r="E47" i="71" s="1"/>
  <c r="E48" i="71" s="1"/>
  <c r="E49" i="71" s="1"/>
  <c r="E50" i="71" s="1"/>
  <c r="E51" i="71" s="1"/>
  <c r="E52" i="71" s="1"/>
  <c r="E53" i="71" s="1"/>
  <c r="E54" i="71" s="1"/>
  <c r="E55" i="71" s="1"/>
  <c r="E56" i="71" s="1"/>
  <c r="E57" i="71" s="1"/>
  <c r="E58" i="71" s="1"/>
  <c r="E59" i="71" s="1"/>
  <c r="E60" i="71" s="1"/>
  <c r="E61" i="71" s="1"/>
  <c r="E62" i="71" s="1"/>
  <c r="E63" i="71" s="1"/>
  <c r="E64" i="71" s="1"/>
  <c r="E65" i="71" s="1"/>
  <c r="E66" i="71" s="1"/>
  <c r="E67" i="71" s="1"/>
  <c r="E68" i="71" s="1"/>
  <c r="E69" i="71" s="1"/>
  <c r="E70" i="71" s="1"/>
  <c r="E71" i="71" s="1"/>
  <c r="E72" i="71" s="1"/>
  <c r="E73" i="71" s="1"/>
  <c r="E74" i="71" s="1"/>
  <c r="E75" i="71" s="1"/>
  <c r="E76" i="71" s="1"/>
  <c r="E77" i="71" s="1"/>
  <c r="E78" i="71" s="1"/>
  <c r="E79" i="71" s="1"/>
  <c r="E80" i="71" s="1"/>
  <c r="E81" i="71" s="1"/>
  <c r="E82" i="71" s="1"/>
  <c r="E83" i="71" s="1"/>
  <c r="E84" i="71" s="1"/>
  <c r="E85" i="71" s="1"/>
  <c r="E86" i="71" s="1"/>
  <c r="E87" i="71" s="1"/>
  <c r="E88" i="71" s="1"/>
  <c r="E89" i="71" s="1"/>
  <c r="E90" i="71" s="1"/>
  <c r="E91" i="71" s="1"/>
  <c r="E92" i="71" s="1"/>
  <c r="E93" i="71" s="1"/>
  <c r="E94" i="71" s="1"/>
  <c r="E95" i="71" s="1"/>
  <c r="E96" i="71" s="1"/>
  <c r="E97" i="71" s="1"/>
  <c r="E98" i="71" s="1"/>
  <c r="E99" i="71" s="1"/>
  <c r="E100" i="71" s="1"/>
  <c r="D73" i="1" s="1"/>
  <c r="E5" i="70"/>
  <c r="E6" i="70" s="1"/>
  <c r="E7" i="70" s="1"/>
  <c r="E8" i="70" s="1"/>
  <c r="E9" i="70" s="1"/>
  <c r="E10" i="70" s="1"/>
  <c r="E11" i="70" s="1"/>
  <c r="E12" i="70" s="1"/>
  <c r="E13" i="70" s="1"/>
  <c r="E14" i="70" s="1"/>
  <c r="E15" i="70" s="1"/>
  <c r="E16" i="70" s="1"/>
  <c r="E17" i="70" s="1"/>
  <c r="E18" i="70" s="1"/>
  <c r="E19" i="70" s="1"/>
  <c r="E20" i="70" s="1"/>
  <c r="E21" i="70" s="1"/>
  <c r="E22" i="70" s="1"/>
  <c r="E23" i="70" s="1"/>
  <c r="E24" i="70" s="1"/>
  <c r="E25" i="70" s="1"/>
  <c r="E26" i="70" s="1"/>
  <c r="E27" i="70" s="1"/>
  <c r="E28" i="70" s="1"/>
  <c r="E29" i="70" s="1"/>
  <c r="E30" i="70" s="1"/>
  <c r="E31" i="70" s="1"/>
  <c r="E32" i="70" s="1"/>
  <c r="E33" i="70" s="1"/>
  <c r="E34" i="70" s="1"/>
  <c r="E35" i="70" s="1"/>
  <c r="E36" i="70" s="1"/>
  <c r="E37" i="70" s="1"/>
  <c r="E38" i="70" s="1"/>
  <c r="E39" i="70" s="1"/>
  <c r="E40" i="70" s="1"/>
  <c r="E41" i="70" s="1"/>
  <c r="E42" i="70" s="1"/>
  <c r="E43" i="70" s="1"/>
  <c r="E44" i="70" s="1"/>
  <c r="E45" i="70" s="1"/>
  <c r="E46" i="70" s="1"/>
  <c r="E47" i="70" s="1"/>
  <c r="E48" i="70" s="1"/>
  <c r="E49" i="70" s="1"/>
  <c r="E50" i="70" s="1"/>
  <c r="E51" i="70" s="1"/>
  <c r="E52" i="70" s="1"/>
  <c r="E53" i="70" s="1"/>
  <c r="E54" i="70" s="1"/>
  <c r="E55" i="70" s="1"/>
  <c r="E56" i="70" s="1"/>
  <c r="E57" i="70" s="1"/>
  <c r="E58" i="70" s="1"/>
  <c r="E59" i="70" s="1"/>
  <c r="E60" i="70" s="1"/>
  <c r="E61" i="70" s="1"/>
  <c r="E62" i="70" s="1"/>
  <c r="E63" i="70" s="1"/>
  <c r="E64" i="70" s="1"/>
  <c r="E65" i="70" s="1"/>
  <c r="E66" i="70" s="1"/>
  <c r="E67" i="70" s="1"/>
  <c r="E68" i="70" s="1"/>
  <c r="E69" i="70" s="1"/>
  <c r="E70" i="70" s="1"/>
  <c r="E71" i="70" s="1"/>
  <c r="E72" i="70" s="1"/>
  <c r="E73" i="70" s="1"/>
  <c r="E74" i="70" s="1"/>
  <c r="E75" i="70" s="1"/>
  <c r="E76" i="70" s="1"/>
  <c r="E77" i="70" s="1"/>
  <c r="E78" i="70" s="1"/>
  <c r="E79" i="70" s="1"/>
  <c r="E80" i="70" s="1"/>
  <c r="E81" i="70" s="1"/>
  <c r="E82" i="70" s="1"/>
  <c r="E83" i="70" s="1"/>
  <c r="E84" i="70" s="1"/>
  <c r="E85" i="70" s="1"/>
  <c r="E86" i="70" s="1"/>
  <c r="E87" i="70" s="1"/>
  <c r="E88" i="70" s="1"/>
  <c r="E89" i="70" s="1"/>
  <c r="E90" i="70" s="1"/>
  <c r="E91" i="70" s="1"/>
  <c r="E92" i="70" s="1"/>
  <c r="E93" i="70" s="1"/>
  <c r="E94" i="70" s="1"/>
  <c r="E95" i="70" s="1"/>
  <c r="E96" i="70" s="1"/>
  <c r="E97" i="70" s="1"/>
  <c r="E98" i="70" s="1"/>
  <c r="E99" i="70" s="1"/>
  <c r="E100" i="70" s="1"/>
  <c r="C73" i="1" s="1"/>
  <c r="E5" i="62"/>
  <c r="E6" i="62" s="1"/>
  <c r="E7" i="62" s="1"/>
  <c r="E8" i="62" s="1"/>
  <c r="E9" i="62" s="1"/>
  <c r="E10" i="62" s="1"/>
  <c r="E11" i="62" s="1"/>
  <c r="E12" i="62" s="1"/>
  <c r="E13" i="62" s="1"/>
  <c r="E14" i="62" s="1"/>
  <c r="E15" i="62" s="1"/>
  <c r="E16" i="62" s="1"/>
  <c r="E17" i="62" s="1"/>
  <c r="E18" i="62" s="1"/>
  <c r="E19" i="62" s="1"/>
  <c r="E20" i="62" s="1"/>
  <c r="E21" i="62" s="1"/>
  <c r="E22" i="62" s="1"/>
  <c r="E23" i="62" s="1"/>
  <c r="E24" i="62" s="1"/>
  <c r="E25" i="62" s="1"/>
  <c r="E26" i="62" s="1"/>
  <c r="E27" i="62" s="1"/>
  <c r="E28" i="62" s="1"/>
  <c r="E29" i="62" s="1"/>
  <c r="E30" i="62" s="1"/>
  <c r="E31" i="62" s="1"/>
  <c r="E32" i="62" s="1"/>
  <c r="E33" i="62" s="1"/>
  <c r="E34" i="62" s="1"/>
  <c r="E35" i="62" s="1"/>
  <c r="E36" i="62" s="1"/>
  <c r="E37" i="62" s="1"/>
  <c r="E38" i="62" s="1"/>
  <c r="E39" i="62" s="1"/>
  <c r="E40" i="62" s="1"/>
  <c r="E41" i="62" s="1"/>
  <c r="E42" i="62" s="1"/>
  <c r="E43" i="62" s="1"/>
  <c r="E44" i="62" s="1"/>
  <c r="E45" i="62" s="1"/>
  <c r="E46" i="62" s="1"/>
  <c r="E47" i="62" s="1"/>
  <c r="E48" i="62" s="1"/>
  <c r="E49" i="62" s="1"/>
  <c r="E50" i="62" s="1"/>
  <c r="E51" i="62" s="1"/>
  <c r="E52" i="62" s="1"/>
  <c r="E53" i="62" s="1"/>
  <c r="E54" i="62" s="1"/>
  <c r="E55" i="62" s="1"/>
  <c r="E56" i="62" s="1"/>
  <c r="E57" i="62" s="1"/>
  <c r="E58" i="62" s="1"/>
  <c r="E59" i="62" s="1"/>
  <c r="E60" i="62" s="1"/>
  <c r="E61" i="62" s="1"/>
  <c r="E62" i="62" s="1"/>
  <c r="E63" i="62" s="1"/>
  <c r="E64" i="62" s="1"/>
  <c r="E65" i="62" s="1"/>
  <c r="E66" i="62" s="1"/>
  <c r="E67" i="62" s="1"/>
  <c r="E68" i="62" s="1"/>
  <c r="E69" i="62" s="1"/>
  <c r="E70" i="62" s="1"/>
  <c r="E71" i="62" s="1"/>
  <c r="E72" i="62" s="1"/>
  <c r="E73" i="62" s="1"/>
  <c r="E74" i="62" s="1"/>
  <c r="E75" i="62" s="1"/>
  <c r="E76" i="62" s="1"/>
  <c r="E77" i="62" s="1"/>
  <c r="E78" i="62" s="1"/>
  <c r="E79" i="62" s="1"/>
  <c r="E80" i="62" s="1"/>
  <c r="E81" i="62" s="1"/>
  <c r="E82" i="62" s="1"/>
  <c r="E83" i="62" s="1"/>
  <c r="E84" i="62" s="1"/>
  <c r="E85" i="62" s="1"/>
  <c r="E86" i="62" s="1"/>
  <c r="E87" i="62" s="1"/>
  <c r="E88" i="62" s="1"/>
  <c r="E89" i="62" s="1"/>
  <c r="E90" i="62" s="1"/>
  <c r="E91" i="62" s="1"/>
  <c r="E92" i="62" s="1"/>
  <c r="E93" i="62" s="1"/>
  <c r="E94" i="62" s="1"/>
  <c r="E95" i="62" s="1"/>
  <c r="E96" i="62" s="1"/>
  <c r="E97" i="62" s="1"/>
  <c r="E98" i="62" s="1"/>
  <c r="E99" i="62" s="1"/>
  <c r="E100" i="62" s="1"/>
  <c r="D72" i="1" s="1"/>
  <c r="E5" i="61"/>
  <c r="E6" i="61" s="1"/>
  <c r="E7" i="61" s="1"/>
  <c r="E8" i="61" s="1"/>
  <c r="E9" i="61" s="1"/>
  <c r="E10" i="61" s="1"/>
  <c r="E11" i="61" s="1"/>
  <c r="E12" i="61" s="1"/>
  <c r="E13" i="61" s="1"/>
  <c r="E14" i="61" s="1"/>
  <c r="E15" i="61" s="1"/>
  <c r="E16" i="61" s="1"/>
  <c r="E17" i="61" s="1"/>
  <c r="E18" i="61" s="1"/>
  <c r="E19" i="61" s="1"/>
  <c r="E20" i="61" s="1"/>
  <c r="E21" i="61" s="1"/>
  <c r="E22" i="61" s="1"/>
  <c r="E23" i="61" s="1"/>
  <c r="E24" i="61" s="1"/>
  <c r="E25" i="61" s="1"/>
  <c r="E26" i="61" s="1"/>
  <c r="E27" i="61" s="1"/>
  <c r="E28" i="61" s="1"/>
  <c r="E29" i="61" s="1"/>
  <c r="E30" i="61" s="1"/>
  <c r="E31" i="61" s="1"/>
  <c r="E32" i="61" s="1"/>
  <c r="E33" i="61" s="1"/>
  <c r="E34" i="61" s="1"/>
  <c r="E35" i="61" s="1"/>
  <c r="E36" i="61" s="1"/>
  <c r="E37" i="61" s="1"/>
  <c r="E38" i="61" s="1"/>
  <c r="E39" i="61" s="1"/>
  <c r="E40" i="61" s="1"/>
  <c r="E41" i="61" s="1"/>
  <c r="E42" i="61" s="1"/>
  <c r="E43" i="61" s="1"/>
  <c r="E44" i="61" s="1"/>
  <c r="E45" i="61" s="1"/>
  <c r="E46" i="61" s="1"/>
  <c r="E47" i="61" s="1"/>
  <c r="E48" i="61" s="1"/>
  <c r="E49" i="61" s="1"/>
  <c r="E50" i="61" s="1"/>
  <c r="E51" i="61" s="1"/>
  <c r="E52" i="61" s="1"/>
  <c r="E53" i="61" s="1"/>
  <c r="E54" i="61" s="1"/>
  <c r="E55" i="61" s="1"/>
  <c r="E56" i="61" s="1"/>
  <c r="E57" i="61" s="1"/>
  <c r="E58" i="61" s="1"/>
  <c r="E59" i="61" s="1"/>
  <c r="E60" i="61" s="1"/>
  <c r="E61" i="61" s="1"/>
  <c r="E62" i="61" s="1"/>
  <c r="E63" i="61" s="1"/>
  <c r="E64" i="61" s="1"/>
  <c r="E65" i="61" s="1"/>
  <c r="E66" i="61" s="1"/>
  <c r="E67" i="61" s="1"/>
  <c r="E68" i="61" s="1"/>
  <c r="E69" i="61" s="1"/>
  <c r="E70" i="61" s="1"/>
  <c r="E71" i="61" s="1"/>
  <c r="E72" i="61" s="1"/>
  <c r="E73" i="61" s="1"/>
  <c r="E74" i="61" s="1"/>
  <c r="E75" i="61" s="1"/>
  <c r="E76" i="61" s="1"/>
  <c r="E77" i="61" s="1"/>
  <c r="E78" i="61" s="1"/>
  <c r="E79" i="61" s="1"/>
  <c r="E80" i="61" s="1"/>
  <c r="E81" i="61" s="1"/>
  <c r="E82" i="61" s="1"/>
  <c r="E83" i="61" s="1"/>
  <c r="E84" i="61" s="1"/>
  <c r="E85" i="61" s="1"/>
  <c r="E86" i="61" s="1"/>
  <c r="E87" i="61" s="1"/>
  <c r="E88" i="61" s="1"/>
  <c r="E89" i="61" s="1"/>
  <c r="E90" i="61" s="1"/>
  <c r="E91" i="61" s="1"/>
  <c r="E92" i="61" s="1"/>
  <c r="E93" i="61" s="1"/>
  <c r="E94" i="61" s="1"/>
  <c r="E95" i="61" s="1"/>
  <c r="E96" i="61" s="1"/>
  <c r="E97" i="61" s="1"/>
  <c r="E98" i="61" s="1"/>
  <c r="E99" i="61" s="1"/>
  <c r="E100" i="61" s="1"/>
  <c r="C72" i="1" s="1"/>
  <c r="E5" i="58"/>
  <c r="E6" i="58" s="1"/>
  <c r="E7" i="58" s="1"/>
  <c r="E8" i="58" s="1"/>
  <c r="E9" i="58" s="1"/>
  <c r="E10" i="58" s="1"/>
  <c r="E11" i="58" s="1"/>
  <c r="E12" i="58" s="1"/>
  <c r="E13" i="58" s="1"/>
  <c r="E14" i="58" s="1"/>
  <c r="E15" i="58" s="1"/>
  <c r="E16" i="58" s="1"/>
  <c r="E17" i="58" s="1"/>
  <c r="E18" i="58" s="1"/>
  <c r="E19" i="58" s="1"/>
  <c r="E20" i="58" s="1"/>
  <c r="E21" i="58" s="1"/>
  <c r="E22" i="58" s="1"/>
  <c r="E23" i="58" s="1"/>
  <c r="E24" i="58" s="1"/>
  <c r="E25" i="58" s="1"/>
  <c r="E26" i="58" s="1"/>
  <c r="E27" i="58" s="1"/>
  <c r="E28" i="58" s="1"/>
  <c r="E29" i="58" s="1"/>
  <c r="E30" i="58" s="1"/>
  <c r="E31" i="58" s="1"/>
  <c r="E32" i="58" s="1"/>
  <c r="E33" i="58" s="1"/>
  <c r="E34" i="58" s="1"/>
  <c r="E35" i="58" s="1"/>
  <c r="E36" i="58" s="1"/>
  <c r="E37" i="58" s="1"/>
  <c r="E38" i="58" s="1"/>
  <c r="E39" i="58" s="1"/>
  <c r="E40" i="58" s="1"/>
  <c r="E41" i="58" s="1"/>
  <c r="E42" i="58" s="1"/>
  <c r="E43" i="58" s="1"/>
  <c r="E44" i="58" s="1"/>
  <c r="E45" i="58" s="1"/>
  <c r="E46" i="58" s="1"/>
  <c r="E47" i="58" s="1"/>
  <c r="E48" i="58" s="1"/>
  <c r="E49" i="58" s="1"/>
  <c r="E50" i="58" s="1"/>
  <c r="E51" i="58" s="1"/>
  <c r="E52" i="58" s="1"/>
  <c r="E53" i="58" s="1"/>
  <c r="E54" i="58" s="1"/>
  <c r="E55" i="58" s="1"/>
  <c r="E56" i="58" s="1"/>
  <c r="E57" i="58" s="1"/>
  <c r="E58" i="58" s="1"/>
  <c r="E59" i="58" s="1"/>
  <c r="E60" i="58" s="1"/>
  <c r="E61" i="58" s="1"/>
  <c r="E62" i="58" s="1"/>
  <c r="E63" i="58" s="1"/>
  <c r="E64" i="58" s="1"/>
  <c r="E65" i="58" s="1"/>
  <c r="E66" i="58" s="1"/>
  <c r="E67" i="58" s="1"/>
  <c r="E68" i="58" s="1"/>
  <c r="E69" i="58" s="1"/>
  <c r="E70" i="58" s="1"/>
  <c r="E71" i="58" s="1"/>
  <c r="E72" i="58" s="1"/>
  <c r="E73" i="58" s="1"/>
  <c r="E74" i="58" s="1"/>
  <c r="E75" i="58" s="1"/>
  <c r="E76" i="58" s="1"/>
  <c r="E77" i="58" s="1"/>
  <c r="E78" i="58" s="1"/>
  <c r="E79" i="58" s="1"/>
  <c r="E80" i="58" s="1"/>
  <c r="E81" i="58" s="1"/>
  <c r="E82" i="58" s="1"/>
  <c r="E83" i="58" s="1"/>
  <c r="E84" i="58" s="1"/>
  <c r="E85" i="58" s="1"/>
  <c r="E86" i="58" s="1"/>
  <c r="E87" i="58" s="1"/>
  <c r="E88" i="58" s="1"/>
  <c r="E89" i="58" s="1"/>
  <c r="E90" i="58" s="1"/>
  <c r="E91" i="58" s="1"/>
  <c r="E92" i="58" s="1"/>
  <c r="E93" i="58" s="1"/>
  <c r="E94" i="58" s="1"/>
  <c r="E95" i="58" s="1"/>
  <c r="E96" i="58" s="1"/>
  <c r="E97" i="58" s="1"/>
  <c r="E98" i="58" s="1"/>
  <c r="E99" i="58" s="1"/>
  <c r="E100" i="58" s="1"/>
  <c r="E5" i="141"/>
  <c r="E6" i="141" s="1"/>
  <c r="E7" i="141" s="1"/>
  <c r="E8" i="141" s="1"/>
  <c r="E9" i="141" s="1"/>
  <c r="E10" i="141" s="1"/>
  <c r="E11" i="141" s="1"/>
  <c r="E12" i="141" s="1"/>
  <c r="E13" i="141" s="1"/>
  <c r="E14" i="141" s="1"/>
  <c r="E15" i="141" s="1"/>
  <c r="E16" i="141" s="1"/>
  <c r="E17" i="141" s="1"/>
  <c r="E18" i="141" s="1"/>
  <c r="E19" i="141" s="1"/>
  <c r="E20" i="141" s="1"/>
  <c r="E21" i="141" s="1"/>
  <c r="E22" i="141" s="1"/>
  <c r="E23" i="141" s="1"/>
  <c r="E24" i="141" s="1"/>
  <c r="E25" i="141" s="1"/>
  <c r="E26" i="141" s="1"/>
  <c r="E27" i="141" s="1"/>
  <c r="E28" i="141" s="1"/>
  <c r="E29" i="141" s="1"/>
  <c r="E30" i="141" s="1"/>
  <c r="E31" i="141" s="1"/>
  <c r="E32" i="141" s="1"/>
  <c r="E33" i="141" s="1"/>
  <c r="E34" i="141" s="1"/>
  <c r="E35" i="141" s="1"/>
  <c r="E36" i="141" s="1"/>
  <c r="E37" i="141" s="1"/>
  <c r="E38" i="141" s="1"/>
  <c r="E39" i="141" s="1"/>
  <c r="E40" i="141" s="1"/>
  <c r="E41" i="141" s="1"/>
  <c r="E42" i="141" s="1"/>
  <c r="E43" i="141" s="1"/>
  <c r="E44" i="141" s="1"/>
  <c r="E45" i="141" s="1"/>
  <c r="E46" i="141" s="1"/>
  <c r="E47" i="141" s="1"/>
  <c r="E48" i="141" s="1"/>
  <c r="E49" i="141" s="1"/>
  <c r="E50" i="141" s="1"/>
  <c r="E51" i="141" s="1"/>
  <c r="E52" i="141" s="1"/>
  <c r="E53" i="141" s="1"/>
  <c r="E54" i="141" s="1"/>
  <c r="E55" i="141" s="1"/>
  <c r="E56" i="141" s="1"/>
  <c r="E57" i="141" s="1"/>
  <c r="E58" i="141" s="1"/>
  <c r="E59" i="141" s="1"/>
  <c r="E60" i="141" s="1"/>
  <c r="E61" i="141" s="1"/>
  <c r="E62" i="141" s="1"/>
  <c r="E63" i="141" s="1"/>
  <c r="E64" i="141" s="1"/>
  <c r="E65" i="141" s="1"/>
  <c r="E66" i="141" s="1"/>
  <c r="E67" i="141" s="1"/>
  <c r="E68" i="141" s="1"/>
  <c r="E69" i="141" s="1"/>
  <c r="E70" i="141" s="1"/>
  <c r="E71" i="141" s="1"/>
  <c r="E72" i="141" s="1"/>
  <c r="E73" i="141" s="1"/>
  <c r="E74" i="141" s="1"/>
  <c r="E75" i="141" s="1"/>
  <c r="E76" i="141" s="1"/>
  <c r="E77" i="141" s="1"/>
  <c r="E78" i="141" s="1"/>
  <c r="E79" i="141" s="1"/>
  <c r="E80" i="141" s="1"/>
  <c r="E81" i="141" s="1"/>
  <c r="E82" i="141" s="1"/>
  <c r="E83" i="141" s="1"/>
  <c r="E84" i="141" s="1"/>
  <c r="E85" i="141" s="1"/>
  <c r="E86" i="141" s="1"/>
  <c r="E87" i="141" s="1"/>
  <c r="E88" i="141" s="1"/>
  <c r="E89" i="141" s="1"/>
  <c r="E90" i="141" s="1"/>
  <c r="E91" i="141" s="1"/>
  <c r="E92" i="141" s="1"/>
  <c r="E93" i="141" s="1"/>
  <c r="E94" i="141" s="1"/>
  <c r="E95" i="141" s="1"/>
  <c r="E96" i="141" s="1"/>
  <c r="E97" i="141" s="1"/>
  <c r="E98" i="141" s="1"/>
  <c r="E99" i="141" s="1"/>
  <c r="E100" i="141" s="1"/>
  <c r="E5" i="140"/>
  <c r="E6" i="140" s="1"/>
  <c r="E7" i="140" s="1"/>
  <c r="E8" i="140" s="1"/>
  <c r="E9" i="140" s="1"/>
  <c r="E10" i="140" s="1"/>
  <c r="E11" i="140" s="1"/>
  <c r="E12" i="140" s="1"/>
  <c r="E13" i="140" s="1"/>
  <c r="E14" i="140" s="1"/>
  <c r="E15" i="140" s="1"/>
  <c r="E16" i="140" s="1"/>
  <c r="E17" i="140" s="1"/>
  <c r="E18" i="140" s="1"/>
  <c r="E19" i="140" s="1"/>
  <c r="E20" i="140" s="1"/>
  <c r="E21" i="140" s="1"/>
  <c r="E22" i="140" s="1"/>
  <c r="E23" i="140" s="1"/>
  <c r="E24" i="140" s="1"/>
  <c r="E25" i="140" s="1"/>
  <c r="E26" i="140" s="1"/>
  <c r="E27" i="140" s="1"/>
  <c r="E28" i="140" s="1"/>
  <c r="E29" i="140" s="1"/>
  <c r="E30" i="140" s="1"/>
  <c r="E31" i="140" s="1"/>
  <c r="E32" i="140" s="1"/>
  <c r="E33" i="140" s="1"/>
  <c r="E34" i="140" s="1"/>
  <c r="E35" i="140" s="1"/>
  <c r="E36" i="140" s="1"/>
  <c r="E37" i="140" s="1"/>
  <c r="E38" i="140" s="1"/>
  <c r="E39" i="140" s="1"/>
  <c r="E40" i="140" s="1"/>
  <c r="E41" i="140" s="1"/>
  <c r="E42" i="140" s="1"/>
  <c r="E43" i="140" s="1"/>
  <c r="E44" i="140" s="1"/>
  <c r="E45" i="140" s="1"/>
  <c r="E46" i="140" s="1"/>
  <c r="E47" i="140" s="1"/>
  <c r="E48" i="140" s="1"/>
  <c r="E49" i="140" s="1"/>
  <c r="E50" i="140" s="1"/>
  <c r="E51" i="140" s="1"/>
  <c r="E52" i="140" s="1"/>
  <c r="E53" i="140" s="1"/>
  <c r="E54" i="140" s="1"/>
  <c r="E55" i="140" s="1"/>
  <c r="E56" i="140" s="1"/>
  <c r="E57" i="140" s="1"/>
  <c r="E58" i="140" s="1"/>
  <c r="E59" i="140" s="1"/>
  <c r="E60" i="140" s="1"/>
  <c r="E61" i="140" s="1"/>
  <c r="E62" i="140" s="1"/>
  <c r="E63" i="140" s="1"/>
  <c r="E64" i="140" s="1"/>
  <c r="E65" i="140" s="1"/>
  <c r="E66" i="140" s="1"/>
  <c r="E67" i="140" s="1"/>
  <c r="E68" i="140" s="1"/>
  <c r="E69" i="140" s="1"/>
  <c r="E70" i="140" s="1"/>
  <c r="E71" i="140" s="1"/>
  <c r="E72" i="140" s="1"/>
  <c r="E73" i="140" s="1"/>
  <c r="E74" i="140" s="1"/>
  <c r="E75" i="140" s="1"/>
  <c r="E76" i="140" s="1"/>
  <c r="E77" i="140" s="1"/>
  <c r="E78" i="140" s="1"/>
  <c r="E79" i="140" s="1"/>
  <c r="E80" i="140" s="1"/>
  <c r="E81" i="140" s="1"/>
  <c r="E82" i="140" s="1"/>
  <c r="E83" i="140" s="1"/>
  <c r="E84" i="140" s="1"/>
  <c r="E85" i="140" s="1"/>
  <c r="E86" i="140" s="1"/>
  <c r="E87" i="140" s="1"/>
  <c r="E88" i="140" s="1"/>
  <c r="E89" i="140" s="1"/>
  <c r="E90" i="140" s="1"/>
  <c r="E91" i="140" s="1"/>
  <c r="E92" i="140" s="1"/>
  <c r="E93" i="140" s="1"/>
  <c r="E94" i="140" s="1"/>
  <c r="E95" i="140" s="1"/>
  <c r="E96" i="140" s="1"/>
  <c r="E97" i="140" s="1"/>
  <c r="E98" i="140" s="1"/>
  <c r="E99" i="140" s="1"/>
  <c r="E100" i="140" s="1"/>
  <c r="E101" i="140" s="1"/>
  <c r="E102" i="140" s="1"/>
  <c r="E103" i="140" s="1"/>
  <c r="E104" i="140" s="1"/>
  <c r="E105" i="140" s="1"/>
  <c r="E106" i="140" s="1"/>
  <c r="E107" i="140" s="1"/>
  <c r="E108" i="140" s="1"/>
  <c r="E109" i="140" s="1"/>
  <c r="E110" i="140" s="1"/>
  <c r="E111" i="140" s="1"/>
  <c r="E5" i="57"/>
  <c r="E6" i="57" s="1"/>
  <c r="E7" i="57" s="1"/>
  <c r="E8" i="57" s="1"/>
  <c r="E9" i="57" s="1"/>
  <c r="E10" i="57" s="1"/>
  <c r="E11" i="57" s="1"/>
  <c r="E12" i="57" s="1"/>
  <c r="E13" i="57" s="1"/>
  <c r="E14" i="57" s="1"/>
  <c r="E15" i="57" s="1"/>
  <c r="E16" i="57" s="1"/>
  <c r="E17" i="57" s="1"/>
  <c r="E18" i="57" s="1"/>
  <c r="E19" i="57" s="1"/>
  <c r="E20" i="57" s="1"/>
  <c r="E21" i="57" s="1"/>
  <c r="E22" i="57" s="1"/>
  <c r="E23" i="57" s="1"/>
  <c r="E24" i="57" s="1"/>
  <c r="E25" i="57" s="1"/>
  <c r="E26" i="57" s="1"/>
  <c r="E27" i="57" s="1"/>
  <c r="E28" i="57" s="1"/>
  <c r="E29" i="57" s="1"/>
  <c r="E30" i="57" s="1"/>
  <c r="E31" i="57" s="1"/>
  <c r="E32" i="57" s="1"/>
  <c r="E33" i="57" s="1"/>
  <c r="E34" i="57" s="1"/>
  <c r="E35" i="57" s="1"/>
  <c r="E36" i="57" s="1"/>
  <c r="E37" i="57" s="1"/>
  <c r="E38" i="57" s="1"/>
  <c r="E39" i="57" s="1"/>
  <c r="E40" i="57" s="1"/>
  <c r="E41" i="57" s="1"/>
  <c r="E42" i="57" s="1"/>
  <c r="E43" i="57" s="1"/>
  <c r="E44" i="57" s="1"/>
  <c r="E45" i="57" s="1"/>
  <c r="E46" i="57" s="1"/>
  <c r="E47" i="57" s="1"/>
  <c r="E48" i="57" s="1"/>
  <c r="E49" i="57" s="1"/>
  <c r="E50" i="57" s="1"/>
  <c r="E51" i="57" s="1"/>
  <c r="E52" i="57" s="1"/>
  <c r="E53" i="57" s="1"/>
  <c r="E54" i="57" s="1"/>
  <c r="E55" i="57" s="1"/>
  <c r="E56" i="57" s="1"/>
  <c r="E57" i="57" s="1"/>
  <c r="E58" i="57" s="1"/>
  <c r="E59" i="57" s="1"/>
  <c r="E60" i="57" s="1"/>
  <c r="E61" i="57" s="1"/>
  <c r="E62" i="57" s="1"/>
  <c r="E63" i="57" s="1"/>
  <c r="E64" i="57" s="1"/>
  <c r="E65" i="57" s="1"/>
  <c r="E66" i="57" s="1"/>
  <c r="E67" i="57" s="1"/>
  <c r="E68" i="57" s="1"/>
  <c r="E69" i="57" s="1"/>
  <c r="E70" i="57" s="1"/>
  <c r="E71" i="57" s="1"/>
  <c r="E72" i="57" s="1"/>
  <c r="E73" i="57" s="1"/>
  <c r="E74" i="57" s="1"/>
  <c r="E75" i="57" s="1"/>
  <c r="E76" i="57" s="1"/>
  <c r="E77" i="57" s="1"/>
  <c r="E78" i="57" s="1"/>
  <c r="E79" i="57" s="1"/>
  <c r="E80" i="57" s="1"/>
  <c r="E81" i="57" s="1"/>
  <c r="E82" i="57" s="1"/>
  <c r="E83" i="57" s="1"/>
  <c r="E84" i="57" s="1"/>
  <c r="E85" i="57" s="1"/>
  <c r="E86" i="57" s="1"/>
  <c r="E87" i="57" s="1"/>
  <c r="E88" i="57" s="1"/>
  <c r="E89" i="57" s="1"/>
  <c r="E90" i="57" s="1"/>
  <c r="E91" i="57" s="1"/>
  <c r="E92" i="57" s="1"/>
  <c r="E93" i="57" s="1"/>
  <c r="E94" i="57" s="1"/>
  <c r="E95" i="57" s="1"/>
  <c r="E96" i="57" s="1"/>
  <c r="E97" i="57" s="1"/>
  <c r="E98" i="57" s="1"/>
  <c r="E99" i="57" s="1"/>
  <c r="E100" i="57" s="1"/>
  <c r="E5" i="56"/>
  <c r="E6" i="56" s="1"/>
  <c r="E7" i="56" s="1"/>
  <c r="E8" i="56" s="1"/>
  <c r="E9" i="56" s="1"/>
  <c r="E10" i="56" s="1"/>
  <c r="E11" i="56" s="1"/>
  <c r="E12" i="56" s="1"/>
  <c r="E13" i="56" s="1"/>
  <c r="E14" i="56" s="1"/>
  <c r="E15" i="56" s="1"/>
  <c r="E16" i="56" s="1"/>
  <c r="E17" i="56" s="1"/>
  <c r="E18" i="56" s="1"/>
  <c r="E19" i="56" s="1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E30" i="56" s="1"/>
  <c r="E31" i="56" s="1"/>
  <c r="E32" i="56" s="1"/>
  <c r="E33" i="56" s="1"/>
  <c r="E34" i="56" s="1"/>
  <c r="E35" i="56" s="1"/>
  <c r="E36" i="56" s="1"/>
  <c r="E37" i="56" s="1"/>
  <c r="E38" i="56" s="1"/>
  <c r="E39" i="56" s="1"/>
  <c r="E40" i="56" s="1"/>
  <c r="E41" i="56" s="1"/>
  <c r="E42" i="56" s="1"/>
  <c r="E43" i="56" s="1"/>
  <c r="E44" i="56" s="1"/>
  <c r="E45" i="56" s="1"/>
  <c r="E46" i="56" s="1"/>
  <c r="E47" i="56" s="1"/>
  <c r="E48" i="56" s="1"/>
  <c r="E49" i="56" s="1"/>
  <c r="E50" i="56" s="1"/>
  <c r="E51" i="56" s="1"/>
  <c r="E52" i="56" s="1"/>
  <c r="E53" i="56" s="1"/>
  <c r="E54" i="56" s="1"/>
  <c r="E55" i="56" s="1"/>
  <c r="E56" i="56" s="1"/>
  <c r="E57" i="56" s="1"/>
  <c r="E58" i="56" s="1"/>
  <c r="E59" i="56" s="1"/>
  <c r="E60" i="56" s="1"/>
  <c r="E61" i="56" s="1"/>
  <c r="E62" i="56" s="1"/>
  <c r="E63" i="56" s="1"/>
  <c r="E64" i="56" s="1"/>
  <c r="E65" i="56" s="1"/>
  <c r="E66" i="56" s="1"/>
  <c r="E67" i="56" s="1"/>
  <c r="E68" i="56" s="1"/>
  <c r="E69" i="56" s="1"/>
  <c r="E70" i="56" s="1"/>
  <c r="E71" i="56" s="1"/>
  <c r="E72" i="56" s="1"/>
  <c r="E73" i="56" s="1"/>
  <c r="E74" i="56" s="1"/>
  <c r="E75" i="56" s="1"/>
  <c r="E76" i="56" s="1"/>
  <c r="E77" i="56" s="1"/>
  <c r="E78" i="56" s="1"/>
  <c r="E79" i="56" s="1"/>
  <c r="E80" i="56" s="1"/>
  <c r="E81" i="56" s="1"/>
  <c r="E82" i="56" s="1"/>
  <c r="E83" i="56" s="1"/>
  <c r="E84" i="56" s="1"/>
  <c r="E85" i="56" s="1"/>
  <c r="E86" i="56" s="1"/>
  <c r="E87" i="56" s="1"/>
  <c r="E88" i="56" s="1"/>
  <c r="E89" i="56" s="1"/>
  <c r="E90" i="56" s="1"/>
  <c r="E91" i="56" s="1"/>
  <c r="E92" i="56" s="1"/>
  <c r="E93" i="56" s="1"/>
  <c r="E94" i="56" s="1"/>
  <c r="E95" i="56" s="1"/>
  <c r="E96" i="56" s="1"/>
  <c r="E97" i="56" s="1"/>
  <c r="E98" i="56" s="1"/>
  <c r="E99" i="56" s="1"/>
  <c r="E100" i="56" s="1"/>
  <c r="E5" i="55"/>
  <c r="E6" i="55" s="1"/>
  <c r="E7" i="55" s="1"/>
  <c r="E8" i="55" s="1"/>
  <c r="E9" i="55" s="1"/>
  <c r="E10" i="55" s="1"/>
  <c r="E11" i="55" s="1"/>
  <c r="E12" i="55" s="1"/>
  <c r="E13" i="55" s="1"/>
  <c r="E14" i="55" s="1"/>
  <c r="E15" i="55" s="1"/>
  <c r="E16" i="55" s="1"/>
  <c r="E17" i="55" s="1"/>
  <c r="E18" i="55" s="1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E48" i="55" s="1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E67" i="55" s="1"/>
  <c r="E68" i="55" s="1"/>
  <c r="E69" i="55" s="1"/>
  <c r="E70" i="55" s="1"/>
  <c r="E71" i="55" s="1"/>
  <c r="E72" i="55" s="1"/>
  <c r="E73" i="55" s="1"/>
  <c r="E74" i="55" s="1"/>
  <c r="E75" i="55" s="1"/>
  <c r="E76" i="55" s="1"/>
  <c r="E77" i="55" s="1"/>
  <c r="E78" i="55" s="1"/>
  <c r="E79" i="55" s="1"/>
  <c r="E80" i="55" s="1"/>
  <c r="E81" i="55" s="1"/>
  <c r="E82" i="55" s="1"/>
  <c r="E83" i="55" s="1"/>
  <c r="E84" i="55" s="1"/>
  <c r="E85" i="55" s="1"/>
  <c r="E86" i="55" s="1"/>
  <c r="E87" i="55" s="1"/>
  <c r="E88" i="55" s="1"/>
  <c r="E89" i="55" s="1"/>
  <c r="E90" i="55" s="1"/>
  <c r="E91" i="55" s="1"/>
  <c r="E92" i="55" s="1"/>
  <c r="E93" i="55" s="1"/>
  <c r="E94" i="55" s="1"/>
  <c r="E95" i="55" s="1"/>
  <c r="E96" i="55" s="1"/>
  <c r="E97" i="55" s="1"/>
  <c r="E98" i="55" s="1"/>
  <c r="E99" i="55" s="1"/>
  <c r="E100" i="55" s="1"/>
  <c r="E5" i="54"/>
  <c r="E6" i="54" s="1"/>
  <c r="E7" i="54" s="1"/>
  <c r="E8" i="54" s="1"/>
  <c r="E9" i="54" s="1"/>
  <c r="E10" i="54" s="1"/>
  <c r="E11" i="54" s="1"/>
  <c r="E12" i="54" s="1"/>
  <c r="E13" i="54" s="1"/>
  <c r="E14" i="54" s="1"/>
  <c r="E15" i="54" s="1"/>
  <c r="E16" i="54" s="1"/>
  <c r="E17" i="54" s="1"/>
  <c r="E18" i="54" s="1"/>
  <c r="E19" i="54" s="1"/>
  <c r="E20" i="54" s="1"/>
  <c r="E21" i="54" s="1"/>
  <c r="E22" i="54" s="1"/>
  <c r="E23" i="54" s="1"/>
  <c r="E24" i="54" s="1"/>
  <c r="E25" i="54" s="1"/>
  <c r="E26" i="54" s="1"/>
  <c r="E27" i="54" s="1"/>
  <c r="E28" i="54" s="1"/>
  <c r="E29" i="54" s="1"/>
  <c r="E30" i="54" s="1"/>
  <c r="E31" i="54" s="1"/>
  <c r="E32" i="54" s="1"/>
  <c r="E33" i="54" s="1"/>
  <c r="E34" i="54" s="1"/>
  <c r="E35" i="54" s="1"/>
  <c r="E36" i="54" s="1"/>
  <c r="E37" i="54" s="1"/>
  <c r="E38" i="54" s="1"/>
  <c r="E39" i="54" s="1"/>
  <c r="E40" i="54" s="1"/>
  <c r="E41" i="54" s="1"/>
  <c r="E42" i="54" s="1"/>
  <c r="E43" i="54" s="1"/>
  <c r="E44" i="54" s="1"/>
  <c r="E45" i="54" s="1"/>
  <c r="E46" i="54" s="1"/>
  <c r="E47" i="54" s="1"/>
  <c r="E48" i="54" s="1"/>
  <c r="E49" i="54" s="1"/>
  <c r="E50" i="54" s="1"/>
  <c r="E51" i="54" s="1"/>
  <c r="E52" i="54" s="1"/>
  <c r="E53" i="54" s="1"/>
  <c r="E54" i="54" s="1"/>
  <c r="E55" i="54" s="1"/>
  <c r="E56" i="54" s="1"/>
  <c r="E57" i="54" s="1"/>
  <c r="E58" i="54" s="1"/>
  <c r="E59" i="54" s="1"/>
  <c r="E60" i="54" s="1"/>
  <c r="E61" i="54" s="1"/>
  <c r="E62" i="54" s="1"/>
  <c r="E63" i="54" s="1"/>
  <c r="E64" i="54" s="1"/>
  <c r="E65" i="54" s="1"/>
  <c r="E66" i="54" s="1"/>
  <c r="E67" i="54" s="1"/>
  <c r="E68" i="54" s="1"/>
  <c r="E69" i="54" s="1"/>
  <c r="E70" i="54" s="1"/>
  <c r="E71" i="54" s="1"/>
  <c r="E72" i="54" s="1"/>
  <c r="E73" i="54" s="1"/>
  <c r="E74" i="54" s="1"/>
  <c r="E75" i="54" s="1"/>
  <c r="E76" i="54" s="1"/>
  <c r="E77" i="54" s="1"/>
  <c r="E78" i="54" s="1"/>
  <c r="E79" i="54" s="1"/>
  <c r="E80" i="54" s="1"/>
  <c r="E81" i="54" s="1"/>
  <c r="E82" i="54" s="1"/>
  <c r="E83" i="54" s="1"/>
  <c r="E84" i="54" s="1"/>
  <c r="E85" i="54" s="1"/>
  <c r="E86" i="54" s="1"/>
  <c r="E87" i="54" s="1"/>
  <c r="E88" i="54" s="1"/>
  <c r="E89" i="54" s="1"/>
  <c r="E90" i="54" s="1"/>
  <c r="E91" i="54" s="1"/>
  <c r="E92" i="54" s="1"/>
  <c r="E93" i="54" s="1"/>
  <c r="E94" i="54" s="1"/>
  <c r="E95" i="54" s="1"/>
  <c r="E96" i="54" s="1"/>
  <c r="E97" i="54" s="1"/>
  <c r="E98" i="54" s="1"/>
  <c r="E99" i="54" s="1"/>
  <c r="E100" i="54" s="1"/>
  <c r="E5" i="53"/>
  <c r="E6" i="53" s="1"/>
  <c r="E7" i="53" s="1"/>
  <c r="E8" i="53" s="1"/>
  <c r="E9" i="53" s="1"/>
  <c r="E10" i="53" s="1"/>
  <c r="E11" i="53" s="1"/>
  <c r="E12" i="53" s="1"/>
  <c r="E13" i="53" s="1"/>
  <c r="E14" i="53" s="1"/>
  <c r="E15" i="53" s="1"/>
  <c r="E16" i="53" s="1"/>
  <c r="E17" i="53" s="1"/>
  <c r="E18" i="53" s="1"/>
  <c r="E19" i="53" s="1"/>
  <c r="E20" i="53" s="1"/>
  <c r="E21" i="53" s="1"/>
  <c r="E22" i="53" s="1"/>
  <c r="E23" i="53" s="1"/>
  <c r="E24" i="53" s="1"/>
  <c r="E25" i="53" s="1"/>
  <c r="E26" i="53" s="1"/>
  <c r="E27" i="53" s="1"/>
  <c r="E28" i="53" s="1"/>
  <c r="E29" i="53" s="1"/>
  <c r="E30" i="53" s="1"/>
  <c r="E31" i="53" s="1"/>
  <c r="E32" i="53" s="1"/>
  <c r="E33" i="53" s="1"/>
  <c r="E34" i="53" s="1"/>
  <c r="E35" i="53" s="1"/>
  <c r="E36" i="53" s="1"/>
  <c r="E37" i="53" s="1"/>
  <c r="E38" i="53" s="1"/>
  <c r="E39" i="53" s="1"/>
  <c r="E40" i="53" s="1"/>
  <c r="E41" i="53" s="1"/>
  <c r="E42" i="53" s="1"/>
  <c r="E43" i="53" s="1"/>
  <c r="E44" i="53" s="1"/>
  <c r="E45" i="53" s="1"/>
  <c r="E46" i="53" s="1"/>
  <c r="E47" i="53" s="1"/>
  <c r="E48" i="53" s="1"/>
  <c r="E49" i="53" s="1"/>
  <c r="E50" i="53" s="1"/>
  <c r="E51" i="53" s="1"/>
  <c r="E52" i="53" s="1"/>
  <c r="E53" i="53" s="1"/>
  <c r="E54" i="53" s="1"/>
  <c r="E55" i="53" s="1"/>
  <c r="E56" i="53" s="1"/>
  <c r="E57" i="53" s="1"/>
  <c r="E58" i="53" s="1"/>
  <c r="E59" i="53" s="1"/>
  <c r="E60" i="53" s="1"/>
  <c r="E61" i="53" s="1"/>
  <c r="E62" i="53" s="1"/>
  <c r="E63" i="53" s="1"/>
  <c r="E64" i="53" s="1"/>
  <c r="E65" i="53" s="1"/>
  <c r="E66" i="53" s="1"/>
  <c r="E67" i="53" s="1"/>
  <c r="E68" i="53" s="1"/>
  <c r="E69" i="53" s="1"/>
  <c r="E70" i="53" s="1"/>
  <c r="E71" i="53" s="1"/>
  <c r="E72" i="53" s="1"/>
  <c r="E73" i="53" s="1"/>
  <c r="E74" i="53" s="1"/>
  <c r="E75" i="53" s="1"/>
  <c r="E76" i="53" s="1"/>
  <c r="E77" i="53" s="1"/>
  <c r="E78" i="53" s="1"/>
  <c r="E79" i="53" s="1"/>
  <c r="E80" i="53" s="1"/>
  <c r="E81" i="53" s="1"/>
  <c r="E82" i="53" s="1"/>
  <c r="E83" i="53" s="1"/>
  <c r="E84" i="53" s="1"/>
  <c r="E85" i="53" s="1"/>
  <c r="E86" i="53" s="1"/>
  <c r="E87" i="53" s="1"/>
  <c r="E88" i="53" s="1"/>
  <c r="E89" i="53" s="1"/>
  <c r="E90" i="53" s="1"/>
  <c r="E91" i="53" s="1"/>
  <c r="E92" i="53" s="1"/>
  <c r="E93" i="53" s="1"/>
  <c r="E94" i="53" s="1"/>
  <c r="E95" i="53" s="1"/>
  <c r="E96" i="53" s="1"/>
  <c r="E97" i="53" s="1"/>
  <c r="E98" i="53" s="1"/>
  <c r="E99" i="53" s="1"/>
  <c r="E100" i="53" s="1"/>
  <c r="E5" i="52"/>
  <c r="E6" i="52" s="1"/>
  <c r="E7" i="52" s="1"/>
  <c r="E8" i="52" s="1"/>
  <c r="E9" i="52" s="1"/>
  <c r="E10" i="52" s="1"/>
  <c r="E11" i="52" s="1"/>
  <c r="E12" i="52" s="1"/>
  <c r="E13" i="52" s="1"/>
  <c r="E14" i="52" s="1"/>
  <c r="E15" i="52" s="1"/>
  <c r="E16" i="52" s="1"/>
  <c r="E17" i="52" s="1"/>
  <c r="E18" i="52" s="1"/>
  <c r="E19" i="52" s="1"/>
  <c r="E20" i="52" s="1"/>
  <c r="E21" i="52" s="1"/>
  <c r="E22" i="52" s="1"/>
  <c r="E23" i="52" s="1"/>
  <c r="E24" i="52" s="1"/>
  <c r="E25" i="52" s="1"/>
  <c r="E26" i="52" s="1"/>
  <c r="E27" i="52" s="1"/>
  <c r="E28" i="52" s="1"/>
  <c r="E29" i="52" s="1"/>
  <c r="E30" i="52" s="1"/>
  <c r="E31" i="52" s="1"/>
  <c r="E32" i="52" s="1"/>
  <c r="E33" i="52" s="1"/>
  <c r="E34" i="52" s="1"/>
  <c r="E35" i="52" s="1"/>
  <c r="E36" i="52" s="1"/>
  <c r="E37" i="52" s="1"/>
  <c r="E38" i="52" s="1"/>
  <c r="E39" i="52" s="1"/>
  <c r="E40" i="52" s="1"/>
  <c r="E41" i="52" s="1"/>
  <c r="E42" i="52" s="1"/>
  <c r="E43" i="52" s="1"/>
  <c r="E44" i="52" s="1"/>
  <c r="E45" i="52" s="1"/>
  <c r="E46" i="52" s="1"/>
  <c r="E47" i="52" s="1"/>
  <c r="E48" i="52" s="1"/>
  <c r="E49" i="52" s="1"/>
  <c r="E50" i="52" s="1"/>
  <c r="E51" i="52" s="1"/>
  <c r="E52" i="52" s="1"/>
  <c r="E53" i="52" s="1"/>
  <c r="E54" i="52" s="1"/>
  <c r="E55" i="52" s="1"/>
  <c r="E56" i="52" s="1"/>
  <c r="E57" i="52" s="1"/>
  <c r="E58" i="52" s="1"/>
  <c r="E59" i="52" s="1"/>
  <c r="E60" i="52" s="1"/>
  <c r="E61" i="52" s="1"/>
  <c r="E62" i="52" s="1"/>
  <c r="E63" i="52" s="1"/>
  <c r="E64" i="52" s="1"/>
  <c r="E65" i="52" s="1"/>
  <c r="E66" i="52" s="1"/>
  <c r="E67" i="52" s="1"/>
  <c r="E68" i="52" s="1"/>
  <c r="E69" i="52" s="1"/>
  <c r="E70" i="52" s="1"/>
  <c r="E71" i="52" s="1"/>
  <c r="E72" i="52" s="1"/>
  <c r="E73" i="52" s="1"/>
  <c r="E74" i="52" s="1"/>
  <c r="E75" i="52" s="1"/>
  <c r="E76" i="52" s="1"/>
  <c r="E77" i="52" s="1"/>
  <c r="E78" i="52" s="1"/>
  <c r="E79" i="52" s="1"/>
  <c r="E80" i="52" s="1"/>
  <c r="E81" i="52" s="1"/>
  <c r="E82" i="52" s="1"/>
  <c r="E83" i="52" s="1"/>
  <c r="E84" i="52" s="1"/>
  <c r="E85" i="52" s="1"/>
  <c r="E86" i="52" s="1"/>
  <c r="E87" i="52" s="1"/>
  <c r="E88" i="52" s="1"/>
  <c r="E89" i="52" s="1"/>
  <c r="E90" i="52" s="1"/>
  <c r="E91" i="52" s="1"/>
  <c r="E92" i="52" s="1"/>
  <c r="E93" i="52" s="1"/>
  <c r="E94" i="52" s="1"/>
  <c r="E95" i="52" s="1"/>
  <c r="E96" i="52" s="1"/>
  <c r="E97" i="52" s="1"/>
  <c r="E98" i="52" s="1"/>
  <c r="E99" i="52" s="1"/>
  <c r="E100" i="52" s="1"/>
  <c r="E5" i="114"/>
  <c r="E6" i="114" s="1"/>
  <c r="E7" i="114" s="1"/>
  <c r="E8" i="114" s="1"/>
  <c r="E9" i="114" s="1"/>
  <c r="E10" i="114" s="1"/>
  <c r="E11" i="114" s="1"/>
  <c r="E12" i="114" s="1"/>
  <c r="E13" i="114" s="1"/>
  <c r="E14" i="114" s="1"/>
  <c r="E15" i="114" s="1"/>
  <c r="E16" i="114" s="1"/>
  <c r="E17" i="114" s="1"/>
  <c r="E18" i="114" s="1"/>
  <c r="E19" i="114" s="1"/>
  <c r="E20" i="114" s="1"/>
  <c r="E21" i="114" s="1"/>
  <c r="E22" i="114" s="1"/>
  <c r="E23" i="114" s="1"/>
  <c r="E24" i="114" s="1"/>
  <c r="E25" i="114" s="1"/>
  <c r="E26" i="114" s="1"/>
  <c r="E27" i="114" s="1"/>
  <c r="E28" i="114" s="1"/>
  <c r="E29" i="114" s="1"/>
  <c r="E30" i="114" s="1"/>
  <c r="E31" i="114" s="1"/>
  <c r="E32" i="114" s="1"/>
  <c r="E33" i="114" s="1"/>
  <c r="E34" i="114" s="1"/>
  <c r="E35" i="114" s="1"/>
  <c r="E36" i="114" s="1"/>
  <c r="E37" i="114" s="1"/>
  <c r="E38" i="114" s="1"/>
  <c r="E39" i="114" s="1"/>
  <c r="E40" i="114" s="1"/>
  <c r="E41" i="114" s="1"/>
  <c r="E42" i="114" s="1"/>
  <c r="E43" i="114" s="1"/>
  <c r="E44" i="114" s="1"/>
  <c r="E45" i="114" s="1"/>
  <c r="E46" i="114" s="1"/>
  <c r="E47" i="114" s="1"/>
  <c r="E48" i="114" s="1"/>
  <c r="E49" i="114" s="1"/>
  <c r="E50" i="114" s="1"/>
  <c r="E51" i="114" s="1"/>
  <c r="E52" i="114" s="1"/>
  <c r="E53" i="114" s="1"/>
  <c r="E54" i="114" s="1"/>
  <c r="E55" i="114" s="1"/>
  <c r="E56" i="114" s="1"/>
  <c r="E57" i="114" s="1"/>
  <c r="E58" i="114" s="1"/>
  <c r="E59" i="114" s="1"/>
  <c r="E60" i="114" s="1"/>
  <c r="E61" i="114" s="1"/>
  <c r="E62" i="114" s="1"/>
  <c r="E63" i="114" s="1"/>
  <c r="E64" i="114" s="1"/>
  <c r="E65" i="114" s="1"/>
  <c r="E66" i="114" s="1"/>
  <c r="E67" i="114" s="1"/>
  <c r="E68" i="114" s="1"/>
  <c r="E69" i="114" s="1"/>
  <c r="E70" i="114" s="1"/>
  <c r="E71" i="114" s="1"/>
  <c r="E72" i="114" s="1"/>
  <c r="E73" i="114" s="1"/>
  <c r="E74" i="114" s="1"/>
  <c r="E75" i="114" s="1"/>
  <c r="E76" i="114" s="1"/>
  <c r="E77" i="114" s="1"/>
  <c r="E78" i="114" s="1"/>
  <c r="E79" i="114" s="1"/>
  <c r="E80" i="114" s="1"/>
  <c r="E81" i="114" s="1"/>
  <c r="E82" i="114" s="1"/>
  <c r="E83" i="114" s="1"/>
  <c r="E84" i="114" s="1"/>
  <c r="E85" i="114" s="1"/>
  <c r="E86" i="114" s="1"/>
  <c r="E87" i="114" s="1"/>
  <c r="E88" i="114" s="1"/>
  <c r="E89" i="114" s="1"/>
  <c r="E90" i="114" s="1"/>
  <c r="E91" i="114" s="1"/>
  <c r="E92" i="114" s="1"/>
  <c r="E93" i="114" s="1"/>
  <c r="E94" i="114" s="1"/>
  <c r="E95" i="114" s="1"/>
  <c r="E96" i="114" s="1"/>
  <c r="E97" i="114" s="1"/>
  <c r="E98" i="114" s="1"/>
  <c r="E99" i="114" s="1"/>
  <c r="E100" i="114" s="1"/>
  <c r="E5" i="113"/>
  <c r="E6" i="113" s="1"/>
  <c r="E7" i="113" s="1"/>
  <c r="E8" i="113" s="1"/>
  <c r="E9" i="113" s="1"/>
  <c r="E10" i="113" s="1"/>
  <c r="E11" i="113" s="1"/>
  <c r="E12" i="113" s="1"/>
  <c r="E13" i="113" s="1"/>
  <c r="E14" i="113" s="1"/>
  <c r="E15" i="113" s="1"/>
  <c r="E16" i="113" s="1"/>
  <c r="E17" i="113" s="1"/>
  <c r="E18" i="113" s="1"/>
  <c r="E19" i="113" s="1"/>
  <c r="E20" i="113" s="1"/>
  <c r="E21" i="113" s="1"/>
  <c r="E22" i="113" s="1"/>
  <c r="E23" i="113" s="1"/>
  <c r="E24" i="113" s="1"/>
  <c r="E25" i="113" s="1"/>
  <c r="E26" i="113" s="1"/>
  <c r="E27" i="113" s="1"/>
  <c r="E28" i="113" s="1"/>
  <c r="E29" i="113" s="1"/>
  <c r="E30" i="113" s="1"/>
  <c r="E31" i="113" s="1"/>
  <c r="E32" i="113" s="1"/>
  <c r="E33" i="113" s="1"/>
  <c r="E34" i="113" s="1"/>
  <c r="E35" i="113" s="1"/>
  <c r="E36" i="113" s="1"/>
  <c r="E37" i="113" s="1"/>
  <c r="E38" i="113" s="1"/>
  <c r="E39" i="113" s="1"/>
  <c r="E40" i="113" s="1"/>
  <c r="E41" i="113" s="1"/>
  <c r="E42" i="113" s="1"/>
  <c r="E43" i="113" s="1"/>
  <c r="E44" i="113" s="1"/>
  <c r="E45" i="113" s="1"/>
  <c r="E46" i="113" s="1"/>
  <c r="E47" i="113" s="1"/>
  <c r="E48" i="113" s="1"/>
  <c r="E49" i="113" s="1"/>
  <c r="E50" i="113" s="1"/>
  <c r="E51" i="113" s="1"/>
  <c r="E52" i="113" s="1"/>
  <c r="E53" i="113" s="1"/>
  <c r="E54" i="113" s="1"/>
  <c r="E55" i="113" s="1"/>
  <c r="E56" i="113" s="1"/>
  <c r="E57" i="113" s="1"/>
  <c r="E58" i="113" s="1"/>
  <c r="E59" i="113" s="1"/>
  <c r="E60" i="113" s="1"/>
  <c r="E61" i="113" s="1"/>
  <c r="E62" i="113" s="1"/>
  <c r="E63" i="113" s="1"/>
  <c r="E64" i="113" s="1"/>
  <c r="E65" i="113" s="1"/>
  <c r="E66" i="113" s="1"/>
  <c r="E67" i="113" s="1"/>
  <c r="E68" i="113" s="1"/>
  <c r="E69" i="113" s="1"/>
  <c r="E70" i="113" s="1"/>
  <c r="E71" i="113" s="1"/>
  <c r="E72" i="113" s="1"/>
  <c r="E73" i="113" s="1"/>
  <c r="E74" i="113" s="1"/>
  <c r="E75" i="113" s="1"/>
  <c r="E76" i="113" s="1"/>
  <c r="E77" i="113" s="1"/>
  <c r="E78" i="113" s="1"/>
  <c r="E79" i="113" s="1"/>
  <c r="E80" i="113" s="1"/>
  <c r="E81" i="113" s="1"/>
  <c r="E82" i="113" s="1"/>
  <c r="E83" i="113" s="1"/>
  <c r="E84" i="113" s="1"/>
  <c r="E85" i="113" s="1"/>
  <c r="E86" i="113" s="1"/>
  <c r="E87" i="113" s="1"/>
  <c r="E88" i="113" s="1"/>
  <c r="E89" i="113" s="1"/>
  <c r="E90" i="113" s="1"/>
  <c r="E91" i="113" s="1"/>
  <c r="E92" i="113" s="1"/>
  <c r="E93" i="113" s="1"/>
  <c r="E94" i="113" s="1"/>
  <c r="E95" i="113" s="1"/>
  <c r="E96" i="113" s="1"/>
  <c r="E97" i="113" s="1"/>
  <c r="E98" i="113" s="1"/>
  <c r="E99" i="113" s="1"/>
  <c r="E100" i="113" s="1"/>
  <c r="E101" i="113" s="1"/>
  <c r="E102" i="113" s="1"/>
  <c r="E103" i="113" s="1"/>
  <c r="E104" i="113" s="1"/>
  <c r="E105" i="113" s="1"/>
  <c r="E106" i="113" s="1"/>
  <c r="E107" i="113" s="1"/>
  <c r="E108" i="113" s="1"/>
  <c r="E109" i="113" s="1"/>
  <c r="E110" i="113" s="1"/>
  <c r="E111" i="113" s="1"/>
  <c r="E112" i="113" s="1"/>
  <c r="E113" i="113" s="1"/>
  <c r="E114" i="113" s="1"/>
  <c r="E115" i="113" s="1"/>
  <c r="E116" i="113" s="1"/>
  <c r="E117" i="113" s="1"/>
  <c r="E118" i="113" s="1"/>
  <c r="E119" i="113" s="1"/>
  <c r="E120" i="113" s="1"/>
  <c r="E121" i="113" s="1"/>
  <c r="E122" i="113" s="1"/>
  <c r="E123" i="113" s="1"/>
  <c r="E124" i="113" s="1"/>
  <c r="E125" i="113" s="1"/>
  <c r="E126" i="113" s="1"/>
  <c r="E127" i="113" s="1"/>
  <c r="E128" i="113" s="1"/>
  <c r="E129" i="113" s="1"/>
  <c r="E130" i="113" s="1"/>
  <c r="E131" i="113" s="1"/>
  <c r="E132" i="113" s="1"/>
  <c r="E133" i="113" s="1"/>
  <c r="E134" i="113" s="1"/>
  <c r="E135" i="113" s="1"/>
  <c r="E136" i="113" s="1"/>
  <c r="E137" i="113" s="1"/>
  <c r="E138" i="113" s="1"/>
  <c r="E139" i="113" s="1"/>
  <c r="E140" i="113" s="1"/>
  <c r="E141" i="113" s="1"/>
  <c r="E142" i="113" s="1"/>
  <c r="E143" i="113" s="1"/>
  <c r="E144" i="113" s="1"/>
  <c r="E145" i="113" s="1"/>
  <c r="E146" i="113" s="1"/>
  <c r="E147" i="113" s="1"/>
  <c r="E148" i="113" s="1"/>
  <c r="E149" i="113" s="1"/>
  <c r="E150" i="113" s="1"/>
  <c r="E151" i="113" s="1"/>
  <c r="E152" i="113" s="1"/>
  <c r="E153" i="113" s="1"/>
  <c r="E154" i="113" s="1"/>
  <c r="E155" i="113" s="1"/>
  <c r="E156" i="113" s="1"/>
  <c r="E157" i="113" s="1"/>
  <c r="E158" i="113" s="1"/>
  <c r="E159" i="113" s="1"/>
  <c r="E160" i="113" s="1"/>
  <c r="E161" i="113" s="1"/>
  <c r="E162" i="113" s="1"/>
  <c r="E163" i="113" s="1"/>
  <c r="E164" i="113" s="1"/>
  <c r="E165" i="113" s="1"/>
  <c r="E166" i="113" s="1"/>
  <c r="E167" i="113" s="1"/>
  <c r="E168" i="113" s="1"/>
  <c r="E169" i="113" s="1"/>
  <c r="E170" i="113" s="1"/>
  <c r="E171" i="113" s="1"/>
  <c r="E172" i="113" s="1"/>
  <c r="E173" i="113" s="1"/>
  <c r="E174" i="113" s="1"/>
  <c r="E175" i="113" s="1"/>
  <c r="E176" i="113" s="1"/>
  <c r="E177" i="113" s="1"/>
  <c r="E178" i="113" s="1"/>
  <c r="E179" i="113" s="1"/>
  <c r="E180" i="113" s="1"/>
  <c r="E181" i="113" s="1"/>
  <c r="E182" i="113" s="1"/>
  <c r="E183" i="113" s="1"/>
  <c r="E184" i="113" s="1"/>
  <c r="E185" i="113" s="1"/>
  <c r="E186" i="113" s="1"/>
  <c r="E187" i="113" s="1"/>
  <c r="E188" i="113" s="1"/>
  <c r="E189" i="113" s="1"/>
  <c r="E190" i="113" s="1"/>
  <c r="E191" i="113" s="1"/>
  <c r="E192" i="113" s="1"/>
  <c r="E193" i="113" s="1"/>
  <c r="E194" i="113" s="1"/>
  <c r="E195" i="113" s="1"/>
  <c r="E196" i="113" s="1"/>
  <c r="E197" i="113" s="1"/>
  <c r="E198" i="113" s="1"/>
  <c r="E199" i="113" s="1"/>
  <c r="E200" i="113" s="1"/>
  <c r="E201" i="113" s="1"/>
  <c r="E202" i="113" s="1"/>
  <c r="E203" i="113" s="1"/>
  <c r="E204" i="113" s="1"/>
  <c r="E205" i="113" s="1"/>
  <c r="E206" i="113" s="1"/>
  <c r="E207" i="113" s="1"/>
  <c r="E208" i="113" s="1"/>
  <c r="E209" i="113" s="1"/>
  <c r="E210" i="113" s="1"/>
  <c r="E211" i="113" s="1"/>
  <c r="E212" i="113" s="1"/>
  <c r="E213" i="113" s="1"/>
  <c r="E214" i="113" s="1"/>
  <c r="E215" i="113" s="1"/>
  <c r="E216" i="113" s="1"/>
  <c r="E217" i="113" s="1"/>
  <c r="E218" i="113" s="1"/>
  <c r="E219" i="113" s="1"/>
  <c r="E220" i="113" s="1"/>
  <c r="E221" i="113" s="1"/>
  <c r="E222" i="113" s="1"/>
  <c r="E223" i="113" s="1"/>
  <c r="E224" i="113" s="1"/>
  <c r="E225" i="113" s="1"/>
  <c r="E226" i="113" s="1"/>
  <c r="E227" i="113" s="1"/>
  <c r="E228" i="113" s="1"/>
  <c r="E229" i="113" s="1"/>
  <c r="E230" i="113" s="1"/>
  <c r="E231" i="113" s="1"/>
  <c r="E232" i="113" s="1"/>
  <c r="E233" i="113" s="1"/>
  <c r="E234" i="113" s="1"/>
  <c r="E235" i="113" s="1"/>
  <c r="E236" i="113" s="1"/>
  <c r="E237" i="113" s="1"/>
  <c r="E238" i="113" s="1"/>
  <c r="E239" i="113" s="1"/>
  <c r="E240" i="113" s="1"/>
  <c r="E241" i="113" s="1"/>
  <c r="E242" i="113" s="1"/>
  <c r="E243" i="113" s="1"/>
  <c r="E244" i="113" s="1"/>
  <c r="E245" i="113" s="1"/>
  <c r="E246" i="113" s="1"/>
  <c r="E247" i="113" s="1"/>
  <c r="E248" i="113" s="1"/>
  <c r="E249" i="113" s="1"/>
  <c r="E250" i="113" s="1"/>
  <c r="E5" i="112"/>
  <c r="E6" i="112" s="1"/>
  <c r="E7" i="112" s="1"/>
  <c r="E8" i="112" s="1"/>
  <c r="E9" i="112" s="1"/>
  <c r="E10" i="112" s="1"/>
  <c r="E11" i="112" s="1"/>
  <c r="E12" i="112" s="1"/>
  <c r="E13" i="112" s="1"/>
  <c r="E14" i="112" s="1"/>
  <c r="E15" i="112" s="1"/>
  <c r="E16" i="112" s="1"/>
  <c r="E17" i="112" s="1"/>
  <c r="E18" i="112" s="1"/>
  <c r="E19" i="112" s="1"/>
  <c r="E20" i="112" s="1"/>
  <c r="E21" i="112" s="1"/>
  <c r="E22" i="112" s="1"/>
  <c r="E23" i="112" s="1"/>
  <c r="E24" i="112" s="1"/>
  <c r="E25" i="112" s="1"/>
  <c r="E26" i="112" s="1"/>
  <c r="E27" i="112" s="1"/>
  <c r="E28" i="112" s="1"/>
  <c r="E29" i="112" s="1"/>
  <c r="E30" i="112" s="1"/>
  <c r="E31" i="112" s="1"/>
  <c r="E32" i="112" s="1"/>
  <c r="E33" i="112" s="1"/>
  <c r="E34" i="112" s="1"/>
  <c r="E35" i="112" s="1"/>
  <c r="E36" i="112" s="1"/>
  <c r="E37" i="112" s="1"/>
  <c r="E38" i="112" s="1"/>
  <c r="E39" i="112" s="1"/>
  <c r="E40" i="112" s="1"/>
  <c r="E41" i="112" s="1"/>
  <c r="E42" i="112" s="1"/>
  <c r="E43" i="112" s="1"/>
  <c r="E44" i="112" s="1"/>
  <c r="E45" i="112" s="1"/>
  <c r="E46" i="112" s="1"/>
  <c r="E47" i="112" s="1"/>
  <c r="E48" i="112" s="1"/>
  <c r="E49" i="112" s="1"/>
  <c r="E50" i="112" s="1"/>
  <c r="E51" i="112" s="1"/>
  <c r="E52" i="112" s="1"/>
  <c r="E53" i="112" s="1"/>
  <c r="E54" i="112" s="1"/>
  <c r="E55" i="112" s="1"/>
  <c r="E56" i="112" s="1"/>
  <c r="E57" i="112" s="1"/>
  <c r="E58" i="112" s="1"/>
  <c r="E59" i="112" s="1"/>
  <c r="E60" i="112" s="1"/>
  <c r="E61" i="112" s="1"/>
  <c r="E62" i="112" s="1"/>
  <c r="E63" i="112" s="1"/>
  <c r="E64" i="112" s="1"/>
  <c r="E65" i="112" s="1"/>
  <c r="E66" i="112" s="1"/>
  <c r="E67" i="112" s="1"/>
  <c r="E68" i="112" s="1"/>
  <c r="E69" i="112" s="1"/>
  <c r="E70" i="112" s="1"/>
  <c r="E71" i="112" s="1"/>
  <c r="E72" i="112" s="1"/>
  <c r="E73" i="112" s="1"/>
  <c r="E74" i="112" s="1"/>
  <c r="E75" i="112" s="1"/>
  <c r="E76" i="112" s="1"/>
  <c r="E77" i="112" s="1"/>
  <c r="E78" i="112" s="1"/>
  <c r="E79" i="112" s="1"/>
  <c r="E80" i="112" s="1"/>
  <c r="E81" i="112" s="1"/>
  <c r="E82" i="112" s="1"/>
  <c r="E83" i="112" s="1"/>
  <c r="E84" i="112" s="1"/>
  <c r="E85" i="112" s="1"/>
  <c r="E86" i="112" s="1"/>
  <c r="E87" i="112" s="1"/>
  <c r="E88" i="112" s="1"/>
  <c r="E89" i="112" s="1"/>
  <c r="E90" i="112" s="1"/>
  <c r="E91" i="112" s="1"/>
  <c r="E92" i="112" s="1"/>
  <c r="E93" i="112" s="1"/>
  <c r="E94" i="112" s="1"/>
  <c r="E95" i="112" s="1"/>
  <c r="E96" i="112" s="1"/>
  <c r="E97" i="112" s="1"/>
  <c r="E98" i="112" s="1"/>
  <c r="E99" i="112" s="1"/>
  <c r="E100" i="112" s="1"/>
  <c r="E5" i="111"/>
  <c r="E6" i="111" s="1"/>
  <c r="E7" i="111" s="1"/>
  <c r="E8" i="111" s="1"/>
  <c r="E9" i="111" s="1"/>
  <c r="E10" i="111" s="1"/>
  <c r="E11" i="111" s="1"/>
  <c r="E12" i="111" s="1"/>
  <c r="E13" i="111" s="1"/>
  <c r="E14" i="111" s="1"/>
  <c r="E15" i="111" s="1"/>
  <c r="E16" i="111" s="1"/>
  <c r="E17" i="111" s="1"/>
  <c r="E18" i="111" s="1"/>
  <c r="E19" i="111" s="1"/>
  <c r="E20" i="111" s="1"/>
  <c r="E21" i="111" s="1"/>
  <c r="E22" i="111" s="1"/>
  <c r="E23" i="111" s="1"/>
  <c r="E24" i="111" s="1"/>
  <c r="E25" i="111" s="1"/>
  <c r="E26" i="111" s="1"/>
  <c r="E27" i="111" s="1"/>
  <c r="E28" i="111" s="1"/>
  <c r="E29" i="111" s="1"/>
  <c r="E30" i="111" s="1"/>
  <c r="E31" i="111" s="1"/>
  <c r="E32" i="111" s="1"/>
  <c r="E33" i="111" s="1"/>
  <c r="E34" i="111" s="1"/>
  <c r="E35" i="111" s="1"/>
  <c r="E36" i="111" s="1"/>
  <c r="E37" i="111" s="1"/>
  <c r="E38" i="111" s="1"/>
  <c r="E39" i="111" s="1"/>
  <c r="E40" i="111" s="1"/>
  <c r="E41" i="111" s="1"/>
  <c r="E42" i="111" s="1"/>
  <c r="E43" i="111" s="1"/>
  <c r="E44" i="111" s="1"/>
  <c r="E45" i="111" s="1"/>
  <c r="E46" i="111" s="1"/>
  <c r="E47" i="111" s="1"/>
  <c r="E48" i="111" s="1"/>
  <c r="E49" i="111" s="1"/>
  <c r="E50" i="111" s="1"/>
  <c r="E51" i="111" s="1"/>
  <c r="E52" i="111" s="1"/>
  <c r="E53" i="111" s="1"/>
  <c r="E54" i="111" s="1"/>
  <c r="E55" i="111" s="1"/>
  <c r="E56" i="111" s="1"/>
  <c r="E57" i="111" s="1"/>
  <c r="E58" i="111" s="1"/>
  <c r="E59" i="111" s="1"/>
  <c r="E60" i="111" s="1"/>
  <c r="E61" i="111" s="1"/>
  <c r="E62" i="111" s="1"/>
  <c r="E63" i="111" s="1"/>
  <c r="E64" i="111" s="1"/>
  <c r="E65" i="111" s="1"/>
  <c r="E66" i="111" s="1"/>
  <c r="E67" i="111" s="1"/>
  <c r="E68" i="111" s="1"/>
  <c r="E69" i="111" s="1"/>
  <c r="E70" i="111" s="1"/>
  <c r="E71" i="111" s="1"/>
  <c r="E72" i="111" s="1"/>
  <c r="E73" i="111" s="1"/>
  <c r="E74" i="111" s="1"/>
  <c r="E75" i="111" s="1"/>
  <c r="E76" i="111" s="1"/>
  <c r="E77" i="111" s="1"/>
  <c r="E78" i="111" s="1"/>
  <c r="E79" i="111" s="1"/>
  <c r="E80" i="111" s="1"/>
  <c r="E81" i="111" s="1"/>
  <c r="E82" i="111" s="1"/>
  <c r="E83" i="111" s="1"/>
  <c r="E84" i="111" s="1"/>
  <c r="E85" i="111" s="1"/>
  <c r="E86" i="111" s="1"/>
  <c r="E87" i="111" s="1"/>
  <c r="E88" i="111" s="1"/>
  <c r="E89" i="111" s="1"/>
  <c r="E90" i="111" s="1"/>
  <c r="E91" i="111" s="1"/>
  <c r="E92" i="111" s="1"/>
  <c r="E93" i="111" s="1"/>
  <c r="E94" i="111" s="1"/>
  <c r="E95" i="111" s="1"/>
  <c r="E96" i="111" s="1"/>
  <c r="E97" i="111" s="1"/>
  <c r="E98" i="111" s="1"/>
  <c r="E99" i="111" s="1"/>
  <c r="E100" i="111" s="1"/>
  <c r="E5" i="110"/>
  <c r="E6" i="110" s="1"/>
  <c r="E7" i="110" s="1"/>
  <c r="E8" i="110" s="1"/>
  <c r="E9" i="110" s="1"/>
  <c r="E10" i="110" s="1"/>
  <c r="E11" i="110" s="1"/>
  <c r="E12" i="110" s="1"/>
  <c r="E13" i="110" s="1"/>
  <c r="E14" i="110" s="1"/>
  <c r="E15" i="110" s="1"/>
  <c r="E16" i="110" s="1"/>
  <c r="E17" i="110" s="1"/>
  <c r="E18" i="110" s="1"/>
  <c r="E19" i="110" s="1"/>
  <c r="E20" i="110" s="1"/>
  <c r="E21" i="110" s="1"/>
  <c r="E22" i="110" s="1"/>
  <c r="E23" i="110" s="1"/>
  <c r="E24" i="110" s="1"/>
  <c r="E25" i="110" s="1"/>
  <c r="E26" i="110" s="1"/>
  <c r="E27" i="110" s="1"/>
  <c r="E28" i="110" s="1"/>
  <c r="E29" i="110" s="1"/>
  <c r="E30" i="110" s="1"/>
  <c r="E31" i="110" s="1"/>
  <c r="E32" i="110" s="1"/>
  <c r="E33" i="110" s="1"/>
  <c r="E34" i="110" s="1"/>
  <c r="E35" i="110" s="1"/>
  <c r="E36" i="110" s="1"/>
  <c r="E37" i="110" s="1"/>
  <c r="E38" i="110" s="1"/>
  <c r="E39" i="110" s="1"/>
  <c r="E40" i="110" s="1"/>
  <c r="E41" i="110" s="1"/>
  <c r="E42" i="110" s="1"/>
  <c r="E43" i="110" s="1"/>
  <c r="E44" i="110" s="1"/>
  <c r="E45" i="110" s="1"/>
  <c r="E46" i="110" s="1"/>
  <c r="E47" i="110" s="1"/>
  <c r="E48" i="110" s="1"/>
  <c r="E49" i="110" s="1"/>
  <c r="E50" i="110" s="1"/>
  <c r="E51" i="110" s="1"/>
  <c r="E52" i="110" s="1"/>
  <c r="E53" i="110" s="1"/>
  <c r="E54" i="110" s="1"/>
  <c r="E55" i="110" s="1"/>
  <c r="E56" i="110" s="1"/>
  <c r="E57" i="110" s="1"/>
  <c r="E58" i="110" s="1"/>
  <c r="E59" i="110" s="1"/>
  <c r="E60" i="110" s="1"/>
  <c r="E61" i="110" s="1"/>
  <c r="E62" i="110" s="1"/>
  <c r="E63" i="110" s="1"/>
  <c r="E64" i="110" s="1"/>
  <c r="E65" i="110" s="1"/>
  <c r="E66" i="110" s="1"/>
  <c r="E67" i="110" s="1"/>
  <c r="E68" i="110" s="1"/>
  <c r="E69" i="110" s="1"/>
  <c r="E70" i="110" s="1"/>
  <c r="E71" i="110" s="1"/>
  <c r="E72" i="110" s="1"/>
  <c r="E73" i="110" s="1"/>
  <c r="E74" i="110" s="1"/>
  <c r="E75" i="110" s="1"/>
  <c r="E76" i="110" s="1"/>
  <c r="E77" i="110" s="1"/>
  <c r="E78" i="110" s="1"/>
  <c r="E79" i="110" s="1"/>
  <c r="E80" i="110" s="1"/>
  <c r="E81" i="110" s="1"/>
  <c r="E82" i="110" s="1"/>
  <c r="E83" i="110" s="1"/>
  <c r="E84" i="110" s="1"/>
  <c r="E85" i="110" s="1"/>
  <c r="E86" i="110" s="1"/>
  <c r="E87" i="110" s="1"/>
  <c r="E88" i="110" s="1"/>
  <c r="E89" i="110" s="1"/>
  <c r="E90" i="110" s="1"/>
  <c r="E91" i="110" s="1"/>
  <c r="E92" i="110" s="1"/>
  <c r="E93" i="110" s="1"/>
  <c r="E94" i="110" s="1"/>
  <c r="E95" i="110" s="1"/>
  <c r="E96" i="110" s="1"/>
  <c r="E97" i="110" s="1"/>
  <c r="E98" i="110" s="1"/>
  <c r="E99" i="110" s="1"/>
  <c r="E100" i="110" s="1"/>
  <c r="E5" i="109"/>
  <c r="E6" i="109" s="1"/>
  <c r="E7" i="109" s="1"/>
  <c r="E8" i="109" s="1"/>
  <c r="E9" i="109" s="1"/>
  <c r="E10" i="109" s="1"/>
  <c r="E11" i="109" s="1"/>
  <c r="E12" i="109" s="1"/>
  <c r="E13" i="109" s="1"/>
  <c r="E14" i="109" s="1"/>
  <c r="E15" i="109" s="1"/>
  <c r="E16" i="109" s="1"/>
  <c r="E17" i="109" s="1"/>
  <c r="E18" i="109" s="1"/>
  <c r="E19" i="109" s="1"/>
  <c r="E20" i="109" s="1"/>
  <c r="E21" i="109" s="1"/>
  <c r="E22" i="109" s="1"/>
  <c r="E23" i="109" s="1"/>
  <c r="E24" i="109" s="1"/>
  <c r="E25" i="109" s="1"/>
  <c r="E26" i="109" s="1"/>
  <c r="E27" i="109" s="1"/>
  <c r="E28" i="109" s="1"/>
  <c r="E29" i="109" s="1"/>
  <c r="E30" i="109" s="1"/>
  <c r="E31" i="109" s="1"/>
  <c r="E32" i="109" s="1"/>
  <c r="E33" i="109" s="1"/>
  <c r="E34" i="109" s="1"/>
  <c r="E35" i="109" s="1"/>
  <c r="E36" i="109" s="1"/>
  <c r="E37" i="109" s="1"/>
  <c r="E38" i="109" s="1"/>
  <c r="E39" i="109" s="1"/>
  <c r="E40" i="109" s="1"/>
  <c r="E41" i="109" s="1"/>
  <c r="E42" i="109" s="1"/>
  <c r="E43" i="109" s="1"/>
  <c r="E44" i="109" s="1"/>
  <c r="E45" i="109" s="1"/>
  <c r="E46" i="109" s="1"/>
  <c r="E47" i="109" s="1"/>
  <c r="E48" i="109" s="1"/>
  <c r="E49" i="109" s="1"/>
  <c r="E50" i="109" s="1"/>
  <c r="E51" i="109" s="1"/>
  <c r="E52" i="109" s="1"/>
  <c r="E53" i="109" s="1"/>
  <c r="E54" i="109" s="1"/>
  <c r="E55" i="109" s="1"/>
  <c r="E56" i="109" s="1"/>
  <c r="E57" i="109" s="1"/>
  <c r="E58" i="109" s="1"/>
  <c r="E59" i="109" s="1"/>
  <c r="E60" i="109" s="1"/>
  <c r="E61" i="109" s="1"/>
  <c r="E62" i="109" s="1"/>
  <c r="E63" i="109" s="1"/>
  <c r="E64" i="109" s="1"/>
  <c r="E65" i="109" s="1"/>
  <c r="E66" i="109" s="1"/>
  <c r="E67" i="109" s="1"/>
  <c r="E68" i="109" s="1"/>
  <c r="E69" i="109" s="1"/>
  <c r="E70" i="109" s="1"/>
  <c r="E71" i="109" s="1"/>
  <c r="E72" i="109" s="1"/>
  <c r="E73" i="109" s="1"/>
  <c r="E74" i="109" s="1"/>
  <c r="E75" i="109" s="1"/>
  <c r="E76" i="109" s="1"/>
  <c r="E77" i="109" s="1"/>
  <c r="E78" i="109" s="1"/>
  <c r="E79" i="109" s="1"/>
  <c r="E80" i="109" s="1"/>
  <c r="E81" i="109" s="1"/>
  <c r="E82" i="109" s="1"/>
  <c r="E83" i="109" s="1"/>
  <c r="E84" i="109" s="1"/>
  <c r="E85" i="109" s="1"/>
  <c r="E86" i="109" s="1"/>
  <c r="E87" i="109" s="1"/>
  <c r="E88" i="109" s="1"/>
  <c r="E89" i="109" s="1"/>
  <c r="E90" i="109" s="1"/>
  <c r="E91" i="109" s="1"/>
  <c r="E92" i="109" s="1"/>
  <c r="E93" i="109" s="1"/>
  <c r="E94" i="109" s="1"/>
  <c r="E95" i="109" s="1"/>
  <c r="E96" i="109" s="1"/>
  <c r="E97" i="109" s="1"/>
  <c r="E98" i="109" s="1"/>
  <c r="E99" i="109" s="1"/>
  <c r="E100" i="109" s="1"/>
  <c r="E101" i="109" s="1"/>
  <c r="E102" i="109" s="1"/>
  <c r="E103" i="109" s="1"/>
  <c r="E104" i="109" s="1"/>
  <c r="E105" i="109" s="1"/>
  <c r="E106" i="109" s="1"/>
  <c r="E107" i="109" s="1"/>
  <c r="E108" i="109" s="1"/>
  <c r="E109" i="109" s="1"/>
  <c r="E110" i="109" s="1"/>
  <c r="E111" i="109" s="1"/>
  <c r="E112" i="109" s="1"/>
  <c r="E113" i="109" s="1"/>
  <c r="E114" i="109" s="1"/>
  <c r="E115" i="109" s="1"/>
  <c r="E116" i="109" s="1"/>
  <c r="E117" i="109" s="1"/>
  <c r="E118" i="109" s="1"/>
  <c r="E119" i="109" s="1"/>
  <c r="E120" i="109" s="1"/>
  <c r="E121" i="109" s="1"/>
  <c r="E122" i="109" s="1"/>
  <c r="E5" i="108"/>
  <c r="E6" i="108" s="1"/>
  <c r="E7" i="108" s="1"/>
  <c r="E8" i="108" s="1"/>
  <c r="E9" i="108" s="1"/>
  <c r="E10" i="108" s="1"/>
  <c r="E11" i="108" s="1"/>
  <c r="E12" i="108" s="1"/>
  <c r="E13" i="108" s="1"/>
  <c r="E14" i="108" s="1"/>
  <c r="E15" i="108" s="1"/>
  <c r="E16" i="108" s="1"/>
  <c r="E17" i="108" s="1"/>
  <c r="E18" i="108" s="1"/>
  <c r="E19" i="108" s="1"/>
  <c r="E20" i="108" s="1"/>
  <c r="E21" i="108" s="1"/>
  <c r="E22" i="108" s="1"/>
  <c r="E23" i="108" s="1"/>
  <c r="E24" i="108" s="1"/>
  <c r="E25" i="108" s="1"/>
  <c r="E26" i="108" s="1"/>
  <c r="E27" i="108" s="1"/>
  <c r="E28" i="108" s="1"/>
  <c r="E29" i="108" s="1"/>
  <c r="E30" i="108" s="1"/>
  <c r="E31" i="108" s="1"/>
  <c r="E32" i="108" s="1"/>
  <c r="E33" i="108" s="1"/>
  <c r="E34" i="108" s="1"/>
  <c r="E35" i="108" s="1"/>
  <c r="E36" i="108" s="1"/>
  <c r="E37" i="108" s="1"/>
  <c r="E38" i="108" s="1"/>
  <c r="E39" i="108" s="1"/>
  <c r="E40" i="108" s="1"/>
  <c r="E41" i="108" s="1"/>
  <c r="E42" i="108" s="1"/>
  <c r="E43" i="108" s="1"/>
  <c r="E44" i="108" s="1"/>
  <c r="E45" i="108" s="1"/>
  <c r="E46" i="108" s="1"/>
  <c r="E47" i="108" s="1"/>
  <c r="E48" i="108" s="1"/>
  <c r="E49" i="108" s="1"/>
  <c r="E50" i="108" s="1"/>
  <c r="E51" i="108" s="1"/>
  <c r="E52" i="108" s="1"/>
  <c r="E53" i="108" s="1"/>
  <c r="E54" i="108" s="1"/>
  <c r="E55" i="108" s="1"/>
  <c r="E56" i="108" s="1"/>
  <c r="E57" i="108" s="1"/>
  <c r="E58" i="108" s="1"/>
  <c r="E59" i="108" s="1"/>
  <c r="E60" i="108" s="1"/>
  <c r="E61" i="108" s="1"/>
  <c r="E62" i="108" s="1"/>
  <c r="E63" i="108" s="1"/>
  <c r="E64" i="108" s="1"/>
  <c r="E65" i="108" s="1"/>
  <c r="E66" i="108" s="1"/>
  <c r="E67" i="108" s="1"/>
  <c r="E68" i="108" s="1"/>
  <c r="E69" i="108" s="1"/>
  <c r="E70" i="108" s="1"/>
  <c r="E71" i="108" s="1"/>
  <c r="E72" i="108" s="1"/>
  <c r="E73" i="108" s="1"/>
  <c r="E74" i="108" s="1"/>
  <c r="E75" i="108" s="1"/>
  <c r="E76" i="108" s="1"/>
  <c r="E77" i="108" s="1"/>
  <c r="E78" i="108" s="1"/>
  <c r="E79" i="108" s="1"/>
  <c r="E80" i="108" s="1"/>
  <c r="E81" i="108" s="1"/>
  <c r="E82" i="108" s="1"/>
  <c r="E83" i="108" s="1"/>
  <c r="E84" i="108" s="1"/>
  <c r="E85" i="108" s="1"/>
  <c r="E86" i="108" s="1"/>
  <c r="E87" i="108" s="1"/>
  <c r="E88" i="108" s="1"/>
  <c r="E89" i="108" s="1"/>
  <c r="E90" i="108" s="1"/>
  <c r="E91" i="108" s="1"/>
  <c r="E92" i="108" s="1"/>
  <c r="E93" i="108" s="1"/>
  <c r="E94" i="108" s="1"/>
  <c r="E95" i="108" s="1"/>
  <c r="E96" i="108" s="1"/>
  <c r="E97" i="108" s="1"/>
  <c r="E98" i="108" s="1"/>
  <c r="E99" i="108" s="1"/>
  <c r="E100" i="108" s="1"/>
  <c r="E5" i="107"/>
  <c r="E6" i="107" s="1"/>
  <c r="E7" i="107" s="1"/>
  <c r="E8" i="107" s="1"/>
  <c r="E9" i="107" s="1"/>
  <c r="E10" i="107" s="1"/>
  <c r="E11" i="107" s="1"/>
  <c r="E12" i="107" s="1"/>
  <c r="E13" i="107" s="1"/>
  <c r="E14" i="107" s="1"/>
  <c r="E15" i="107" s="1"/>
  <c r="E16" i="107" s="1"/>
  <c r="E17" i="107" s="1"/>
  <c r="E18" i="107" s="1"/>
  <c r="E19" i="107" s="1"/>
  <c r="E20" i="107" s="1"/>
  <c r="E21" i="107" s="1"/>
  <c r="E22" i="107" s="1"/>
  <c r="E23" i="107" s="1"/>
  <c r="E24" i="107" s="1"/>
  <c r="E25" i="107" s="1"/>
  <c r="E26" i="107" s="1"/>
  <c r="E27" i="107" s="1"/>
  <c r="E28" i="107" s="1"/>
  <c r="E29" i="107" s="1"/>
  <c r="E30" i="107" s="1"/>
  <c r="E31" i="107" s="1"/>
  <c r="E32" i="107" s="1"/>
  <c r="E33" i="107" s="1"/>
  <c r="E34" i="107" s="1"/>
  <c r="E35" i="107" s="1"/>
  <c r="E36" i="107" s="1"/>
  <c r="E37" i="107" s="1"/>
  <c r="E38" i="107" s="1"/>
  <c r="E39" i="107" s="1"/>
  <c r="E40" i="107" s="1"/>
  <c r="E41" i="107" s="1"/>
  <c r="E42" i="107" s="1"/>
  <c r="E43" i="107" s="1"/>
  <c r="E44" i="107" s="1"/>
  <c r="E45" i="107" s="1"/>
  <c r="E46" i="107" s="1"/>
  <c r="E47" i="107" s="1"/>
  <c r="E48" i="107" s="1"/>
  <c r="E49" i="107" s="1"/>
  <c r="E50" i="107" s="1"/>
  <c r="E51" i="107" s="1"/>
  <c r="E52" i="107" s="1"/>
  <c r="E53" i="107" s="1"/>
  <c r="E54" i="107" s="1"/>
  <c r="E55" i="107" s="1"/>
  <c r="E56" i="107" s="1"/>
  <c r="E57" i="107" s="1"/>
  <c r="E58" i="107" s="1"/>
  <c r="E59" i="107" s="1"/>
  <c r="E60" i="107" s="1"/>
  <c r="E61" i="107" s="1"/>
  <c r="E62" i="107" s="1"/>
  <c r="E63" i="107" s="1"/>
  <c r="E64" i="107" s="1"/>
  <c r="E65" i="107" s="1"/>
  <c r="E66" i="107" s="1"/>
  <c r="E67" i="107" s="1"/>
  <c r="E68" i="107" s="1"/>
  <c r="E69" i="107" s="1"/>
  <c r="E70" i="107" s="1"/>
  <c r="E71" i="107" s="1"/>
  <c r="E72" i="107" s="1"/>
  <c r="E73" i="107" s="1"/>
  <c r="E74" i="107" s="1"/>
  <c r="E75" i="107" s="1"/>
  <c r="E76" i="107" s="1"/>
  <c r="E77" i="107" s="1"/>
  <c r="E78" i="107" s="1"/>
  <c r="E79" i="107" s="1"/>
  <c r="E80" i="107" s="1"/>
  <c r="E81" i="107" s="1"/>
  <c r="E82" i="107" s="1"/>
  <c r="E83" i="107" s="1"/>
  <c r="E84" i="107" s="1"/>
  <c r="E85" i="107" s="1"/>
  <c r="E86" i="107" s="1"/>
  <c r="E87" i="107" s="1"/>
  <c r="E88" i="107" s="1"/>
  <c r="E89" i="107" s="1"/>
  <c r="E90" i="107" s="1"/>
  <c r="E91" i="107" s="1"/>
  <c r="E92" i="107" s="1"/>
  <c r="E93" i="107" s="1"/>
  <c r="E94" i="107" s="1"/>
  <c r="E95" i="107" s="1"/>
  <c r="E96" i="107" s="1"/>
  <c r="E97" i="107" s="1"/>
  <c r="E98" i="107" s="1"/>
  <c r="E99" i="107" s="1"/>
  <c r="E100" i="107" s="1"/>
  <c r="E5" i="106"/>
  <c r="E6" i="106" s="1"/>
  <c r="E7" i="106" s="1"/>
  <c r="E8" i="106" s="1"/>
  <c r="E9" i="106" s="1"/>
  <c r="E10" i="106" s="1"/>
  <c r="E11" i="106" s="1"/>
  <c r="E12" i="106" s="1"/>
  <c r="E13" i="106" s="1"/>
  <c r="E14" i="106" s="1"/>
  <c r="E15" i="106" s="1"/>
  <c r="E16" i="106" s="1"/>
  <c r="E17" i="106" s="1"/>
  <c r="E18" i="106" s="1"/>
  <c r="E19" i="106" s="1"/>
  <c r="E20" i="106" s="1"/>
  <c r="E21" i="106" s="1"/>
  <c r="E22" i="106" s="1"/>
  <c r="E23" i="106" s="1"/>
  <c r="E24" i="106" s="1"/>
  <c r="E25" i="106" s="1"/>
  <c r="E26" i="106" s="1"/>
  <c r="E27" i="106" s="1"/>
  <c r="E28" i="106" s="1"/>
  <c r="E29" i="106" s="1"/>
  <c r="E30" i="106" s="1"/>
  <c r="E31" i="106" s="1"/>
  <c r="E32" i="106" s="1"/>
  <c r="E33" i="106" s="1"/>
  <c r="E34" i="106" s="1"/>
  <c r="E35" i="106" s="1"/>
  <c r="E36" i="106" s="1"/>
  <c r="E37" i="106" s="1"/>
  <c r="E38" i="106" s="1"/>
  <c r="E39" i="106" s="1"/>
  <c r="E40" i="106" s="1"/>
  <c r="E41" i="106" s="1"/>
  <c r="E42" i="106" s="1"/>
  <c r="E43" i="106" s="1"/>
  <c r="E44" i="106" s="1"/>
  <c r="E45" i="106" s="1"/>
  <c r="E46" i="106" s="1"/>
  <c r="E47" i="106" s="1"/>
  <c r="E48" i="106" s="1"/>
  <c r="E49" i="106" s="1"/>
  <c r="E50" i="106" s="1"/>
  <c r="E51" i="106" s="1"/>
  <c r="E52" i="106" s="1"/>
  <c r="E53" i="106" s="1"/>
  <c r="E54" i="106" s="1"/>
  <c r="E55" i="106" s="1"/>
  <c r="E56" i="106" s="1"/>
  <c r="E57" i="106" s="1"/>
  <c r="E58" i="106" s="1"/>
  <c r="E59" i="106" s="1"/>
  <c r="E60" i="106" s="1"/>
  <c r="E61" i="106" s="1"/>
  <c r="E62" i="106" s="1"/>
  <c r="E63" i="106" s="1"/>
  <c r="E64" i="106" s="1"/>
  <c r="E65" i="106" s="1"/>
  <c r="E66" i="106" s="1"/>
  <c r="E67" i="106" s="1"/>
  <c r="E68" i="106" s="1"/>
  <c r="E69" i="106" s="1"/>
  <c r="E70" i="106" s="1"/>
  <c r="E71" i="106" s="1"/>
  <c r="E72" i="106" s="1"/>
  <c r="E73" i="106" s="1"/>
  <c r="E74" i="106" s="1"/>
  <c r="E75" i="106" s="1"/>
  <c r="E76" i="106" s="1"/>
  <c r="E77" i="106" s="1"/>
  <c r="E78" i="106" s="1"/>
  <c r="E79" i="106" s="1"/>
  <c r="E80" i="106" s="1"/>
  <c r="E81" i="106" s="1"/>
  <c r="E82" i="106" s="1"/>
  <c r="E83" i="106" s="1"/>
  <c r="E84" i="106" s="1"/>
  <c r="E85" i="106" s="1"/>
  <c r="E86" i="106" s="1"/>
  <c r="E87" i="106" s="1"/>
  <c r="E88" i="106" s="1"/>
  <c r="E89" i="106" s="1"/>
  <c r="E90" i="106" s="1"/>
  <c r="E91" i="106" s="1"/>
  <c r="E92" i="106" s="1"/>
  <c r="E93" i="106" s="1"/>
  <c r="E94" i="106" s="1"/>
  <c r="E95" i="106" s="1"/>
  <c r="E96" i="106" s="1"/>
  <c r="E97" i="106" s="1"/>
  <c r="E98" i="106" s="1"/>
  <c r="E99" i="106" s="1"/>
  <c r="E100" i="106" s="1"/>
  <c r="E5" i="105"/>
  <c r="E6" i="105" s="1"/>
  <c r="E7" i="105" s="1"/>
  <c r="E8" i="105" s="1"/>
  <c r="E9" i="105" s="1"/>
  <c r="E10" i="105" s="1"/>
  <c r="E11" i="105" s="1"/>
  <c r="E12" i="105" s="1"/>
  <c r="E13" i="105" s="1"/>
  <c r="E14" i="105" s="1"/>
  <c r="E15" i="105" s="1"/>
  <c r="E16" i="105" s="1"/>
  <c r="E17" i="105" s="1"/>
  <c r="E18" i="105" s="1"/>
  <c r="E19" i="105" s="1"/>
  <c r="E20" i="105" s="1"/>
  <c r="E21" i="105" s="1"/>
  <c r="E22" i="105" s="1"/>
  <c r="E23" i="105" s="1"/>
  <c r="E24" i="105" s="1"/>
  <c r="E25" i="105" s="1"/>
  <c r="E26" i="105" s="1"/>
  <c r="E27" i="105" s="1"/>
  <c r="E28" i="105" s="1"/>
  <c r="E29" i="105" s="1"/>
  <c r="E30" i="105" s="1"/>
  <c r="E31" i="105" s="1"/>
  <c r="E32" i="105" s="1"/>
  <c r="E5" i="51"/>
  <c r="E6" i="51" s="1"/>
  <c r="E7" i="51" s="1"/>
  <c r="E8" i="51" s="1"/>
  <c r="E9" i="51" s="1"/>
  <c r="E10" i="51" s="1"/>
  <c r="E11" i="51" s="1"/>
  <c r="E12" i="51" s="1"/>
  <c r="E13" i="51" s="1"/>
  <c r="E14" i="51" s="1"/>
  <c r="E15" i="51" s="1"/>
  <c r="E16" i="51" s="1"/>
  <c r="E17" i="51" s="1"/>
  <c r="E18" i="51" s="1"/>
  <c r="E19" i="51" s="1"/>
  <c r="E20" i="51" s="1"/>
  <c r="E21" i="51" s="1"/>
  <c r="E22" i="51" s="1"/>
  <c r="E23" i="51" s="1"/>
  <c r="E24" i="51" s="1"/>
  <c r="E25" i="51" s="1"/>
  <c r="E26" i="51" s="1"/>
  <c r="E27" i="51" s="1"/>
  <c r="E28" i="51" s="1"/>
  <c r="E29" i="51" s="1"/>
  <c r="E30" i="51" s="1"/>
  <c r="E31" i="51" s="1"/>
  <c r="E32" i="51" s="1"/>
  <c r="E33" i="51" s="1"/>
  <c r="E34" i="51" s="1"/>
  <c r="E35" i="51" s="1"/>
  <c r="E36" i="51" s="1"/>
  <c r="E37" i="51" s="1"/>
  <c r="E38" i="51" s="1"/>
  <c r="E39" i="51" s="1"/>
  <c r="E40" i="51" s="1"/>
  <c r="E41" i="51" s="1"/>
  <c r="E42" i="51" s="1"/>
  <c r="E43" i="51" s="1"/>
  <c r="E44" i="51" s="1"/>
  <c r="E45" i="51" s="1"/>
  <c r="E46" i="51" s="1"/>
  <c r="E47" i="51" s="1"/>
  <c r="E48" i="51" s="1"/>
  <c r="E49" i="51" s="1"/>
  <c r="E50" i="51" s="1"/>
  <c r="E51" i="51" s="1"/>
  <c r="E52" i="51" s="1"/>
  <c r="E53" i="51" s="1"/>
  <c r="E54" i="51" s="1"/>
  <c r="E55" i="51" s="1"/>
  <c r="E56" i="51" s="1"/>
  <c r="E57" i="51" s="1"/>
  <c r="E58" i="51" s="1"/>
  <c r="E59" i="51" s="1"/>
  <c r="E60" i="51" s="1"/>
  <c r="E61" i="51" s="1"/>
  <c r="E62" i="51" s="1"/>
  <c r="E63" i="51" s="1"/>
  <c r="E64" i="51" s="1"/>
  <c r="E65" i="51" s="1"/>
  <c r="E66" i="51" s="1"/>
  <c r="E67" i="51" s="1"/>
  <c r="E68" i="51" s="1"/>
  <c r="E69" i="51" s="1"/>
  <c r="E70" i="51" s="1"/>
  <c r="E71" i="51" s="1"/>
  <c r="E72" i="51" s="1"/>
  <c r="E73" i="51" s="1"/>
  <c r="E74" i="51" s="1"/>
  <c r="E75" i="51" s="1"/>
  <c r="E76" i="51" s="1"/>
  <c r="E77" i="51" s="1"/>
  <c r="E78" i="51" s="1"/>
  <c r="E79" i="51" s="1"/>
  <c r="E80" i="51" s="1"/>
  <c r="E81" i="51" s="1"/>
  <c r="E82" i="51" s="1"/>
  <c r="E83" i="51" s="1"/>
  <c r="E84" i="51" s="1"/>
  <c r="E85" i="51" s="1"/>
  <c r="E86" i="51" s="1"/>
  <c r="E87" i="51" s="1"/>
  <c r="E88" i="51" s="1"/>
  <c r="E89" i="51" s="1"/>
  <c r="E90" i="51" s="1"/>
  <c r="E91" i="51" s="1"/>
  <c r="E92" i="51" s="1"/>
  <c r="E93" i="51" s="1"/>
  <c r="E94" i="51" s="1"/>
  <c r="E95" i="51" s="1"/>
  <c r="E96" i="51" s="1"/>
  <c r="E97" i="51" s="1"/>
  <c r="E98" i="51" s="1"/>
  <c r="E99" i="51" s="1"/>
  <c r="E100" i="51" s="1"/>
  <c r="E5" i="50"/>
  <c r="E6" i="50" s="1"/>
  <c r="E7" i="50" s="1"/>
  <c r="E8" i="50" s="1"/>
  <c r="E9" i="50" s="1"/>
  <c r="E10" i="50" s="1"/>
  <c r="E11" i="50" s="1"/>
  <c r="E12" i="50" s="1"/>
  <c r="E13" i="50" s="1"/>
  <c r="E14" i="50" s="1"/>
  <c r="E15" i="50" s="1"/>
  <c r="E16" i="50" s="1"/>
  <c r="E17" i="50" s="1"/>
  <c r="E18" i="50" s="1"/>
  <c r="E19" i="50" s="1"/>
  <c r="E20" i="50" s="1"/>
  <c r="E21" i="50" s="1"/>
  <c r="E22" i="50" s="1"/>
  <c r="E23" i="50" s="1"/>
  <c r="E24" i="50" s="1"/>
  <c r="E25" i="50" s="1"/>
  <c r="E26" i="50" s="1"/>
  <c r="E27" i="50" s="1"/>
  <c r="E28" i="50" s="1"/>
  <c r="E29" i="50" s="1"/>
  <c r="E30" i="50" s="1"/>
  <c r="E31" i="50" s="1"/>
  <c r="E32" i="50" s="1"/>
  <c r="E33" i="50" s="1"/>
  <c r="E34" i="50" s="1"/>
  <c r="E35" i="50" s="1"/>
  <c r="E36" i="50" s="1"/>
  <c r="E37" i="50" s="1"/>
  <c r="E38" i="50" s="1"/>
  <c r="E39" i="50" s="1"/>
  <c r="E40" i="50" s="1"/>
  <c r="E41" i="50" s="1"/>
  <c r="E42" i="50" s="1"/>
  <c r="E43" i="50" s="1"/>
  <c r="E44" i="50" s="1"/>
  <c r="E45" i="50" s="1"/>
  <c r="E46" i="50" s="1"/>
  <c r="E47" i="50" s="1"/>
  <c r="E48" i="50" s="1"/>
  <c r="E49" i="50" s="1"/>
  <c r="E50" i="50" s="1"/>
  <c r="E51" i="50" s="1"/>
  <c r="E52" i="50" s="1"/>
  <c r="E53" i="50" s="1"/>
  <c r="E54" i="50" s="1"/>
  <c r="E55" i="50" s="1"/>
  <c r="E56" i="50" s="1"/>
  <c r="E57" i="50" s="1"/>
  <c r="E58" i="50" s="1"/>
  <c r="E59" i="50" s="1"/>
  <c r="E60" i="50" s="1"/>
  <c r="E61" i="50" s="1"/>
  <c r="E62" i="50" s="1"/>
  <c r="E63" i="50" s="1"/>
  <c r="E64" i="50" s="1"/>
  <c r="E65" i="50" s="1"/>
  <c r="E66" i="50" s="1"/>
  <c r="E67" i="50" s="1"/>
  <c r="E68" i="50" s="1"/>
  <c r="E69" i="50" s="1"/>
  <c r="E70" i="50" s="1"/>
  <c r="E71" i="50" s="1"/>
  <c r="E72" i="50" s="1"/>
  <c r="E73" i="50" s="1"/>
  <c r="E74" i="50" s="1"/>
  <c r="E75" i="50" s="1"/>
  <c r="E76" i="50" s="1"/>
  <c r="E77" i="50" s="1"/>
  <c r="E78" i="50" s="1"/>
  <c r="E79" i="50" s="1"/>
  <c r="E80" i="50" s="1"/>
  <c r="E81" i="50" s="1"/>
  <c r="E82" i="50" s="1"/>
  <c r="E83" i="50" s="1"/>
  <c r="E84" i="50" s="1"/>
  <c r="E85" i="50" s="1"/>
  <c r="E86" i="50" s="1"/>
  <c r="E87" i="50" s="1"/>
  <c r="E88" i="50" s="1"/>
  <c r="E89" i="50" s="1"/>
  <c r="E90" i="50" s="1"/>
  <c r="E91" i="50" s="1"/>
  <c r="E92" i="50" s="1"/>
  <c r="E93" i="50" s="1"/>
  <c r="E94" i="50" s="1"/>
  <c r="E95" i="50" s="1"/>
  <c r="E96" i="50" s="1"/>
  <c r="E97" i="50" s="1"/>
  <c r="E98" i="50" s="1"/>
  <c r="E99" i="50" s="1"/>
  <c r="E100" i="50" s="1"/>
  <c r="E5" i="49"/>
  <c r="E6" i="49" s="1"/>
  <c r="E7" i="49" s="1"/>
  <c r="E8" i="49" s="1"/>
  <c r="E9" i="49" s="1"/>
  <c r="E10" i="49" s="1"/>
  <c r="E11" i="49" s="1"/>
  <c r="E12" i="49" s="1"/>
  <c r="E13" i="49" s="1"/>
  <c r="E14" i="49" s="1"/>
  <c r="E15" i="49" s="1"/>
  <c r="E16" i="49" s="1"/>
  <c r="E17" i="49" s="1"/>
  <c r="E18" i="49" s="1"/>
  <c r="E19" i="49" s="1"/>
  <c r="E20" i="49" s="1"/>
  <c r="E21" i="49" s="1"/>
  <c r="E22" i="49" s="1"/>
  <c r="E23" i="49" s="1"/>
  <c r="E24" i="49" s="1"/>
  <c r="E25" i="49" s="1"/>
  <c r="E26" i="49" s="1"/>
  <c r="E27" i="49" s="1"/>
  <c r="E28" i="49" s="1"/>
  <c r="E29" i="49" s="1"/>
  <c r="E30" i="49" s="1"/>
  <c r="E31" i="49" s="1"/>
  <c r="E32" i="49" s="1"/>
  <c r="E33" i="49" s="1"/>
  <c r="E34" i="49" s="1"/>
  <c r="E35" i="49" s="1"/>
  <c r="E36" i="49" s="1"/>
  <c r="E37" i="49" s="1"/>
  <c r="E38" i="49" s="1"/>
  <c r="E39" i="49" s="1"/>
  <c r="E40" i="49" s="1"/>
  <c r="E41" i="49" s="1"/>
  <c r="E42" i="49" s="1"/>
  <c r="E43" i="49" s="1"/>
  <c r="E44" i="49" s="1"/>
  <c r="E45" i="49" s="1"/>
  <c r="E46" i="49" s="1"/>
  <c r="E47" i="49" s="1"/>
  <c r="E48" i="49" s="1"/>
  <c r="E49" i="49" s="1"/>
  <c r="E50" i="49" s="1"/>
  <c r="E51" i="49" s="1"/>
  <c r="E52" i="49" s="1"/>
  <c r="E53" i="49" s="1"/>
  <c r="E54" i="49" s="1"/>
  <c r="E55" i="49" s="1"/>
  <c r="E56" i="49" s="1"/>
  <c r="E57" i="49" s="1"/>
  <c r="E58" i="49" s="1"/>
  <c r="E59" i="49" s="1"/>
  <c r="E60" i="49" s="1"/>
  <c r="E61" i="49" s="1"/>
  <c r="E62" i="49" s="1"/>
  <c r="E63" i="49" s="1"/>
  <c r="E64" i="49" s="1"/>
  <c r="E65" i="49" s="1"/>
  <c r="E66" i="49" s="1"/>
  <c r="E67" i="49" s="1"/>
  <c r="E68" i="49" s="1"/>
  <c r="E69" i="49" s="1"/>
  <c r="E70" i="49" s="1"/>
  <c r="E71" i="49" s="1"/>
  <c r="E72" i="49" s="1"/>
  <c r="E73" i="49" s="1"/>
  <c r="E74" i="49" s="1"/>
  <c r="E75" i="49" s="1"/>
  <c r="E76" i="49" s="1"/>
  <c r="E77" i="49" s="1"/>
  <c r="E78" i="49" s="1"/>
  <c r="E79" i="49" s="1"/>
  <c r="E80" i="49" s="1"/>
  <c r="E81" i="49" s="1"/>
  <c r="E82" i="49" s="1"/>
  <c r="E83" i="49" s="1"/>
  <c r="E84" i="49" s="1"/>
  <c r="E85" i="49" s="1"/>
  <c r="E86" i="49" s="1"/>
  <c r="E87" i="49" s="1"/>
  <c r="E88" i="49" s="1"/>
  <c r="E89" i="49" s="1"/>
  <c r="E90" i="49" s="1"/>
  <c r="E91" i="49" s="1"/>
  <c r="E92" i="49" s="1"/>
  <c r="E93" i="49" s="1"/>
  <c r="E94" i="49" s="1"/>
  <c r="E95" i="49" s="1"/>
  <c r="E96" i="49" s="1"/>
  <c r="E97" i="49" s="1"/>
  <c r="E98" i="49" s="1"/>
  <c r="E99" i="49" s="1"/>
  <c r="E100" i="49" s="1"/>
  <c r="H6" i="48"/>
  <c r="E5" i="48"/>
  <c r="E6" i="48" s="1"/>
  <c r="E7" i="48" s="1"/>
  <c r="E8" i="48" s="1"/>
  <c r="E9" i="48" s="1"/>
  <c r="E10" i="48" s="1"/>
  <c r="E11" i="48" s="1"/>
  <c r="E12" i="48" s="1"/>
  <c r="E13" i="48" s="1"/>
  <c r="E14" i="48" s="1"/>
  <c r="E15" i="48" s="1"/>
  <c r="E16" i="48" s="1"/>
  <c r="E17" i="48" s="1"/>
  <c r="E18" i="48" s="1"/>
  <c r="E19" i="48" s="1"/>
  <c r="E20" i="48" s="1"/>
  <c r="E21" i="48" s="1"/>
  <c r="E22" i="48" s="1"/>
  <c r="E23" i="48" s="1"/>
  <c r="E24" i="48" s="1"/>
  <c r="E25" i="48" s="1"/>
  <c r="E26" i="48" s="1"/>
  <c r="E27" i="48" s="1"/>
  <c r="E28" i="48" s="1"/>
  <c r="E29" i="48" s="1"/>
  <c r="E30" i="48" s="1"/>
  <c r="E31" i="48" s="1"/>
  <c r="E32" i="48" s="1"/>
  <c r="E33" i="48" s="1"/>
  <c r="E34" i="48" s="1"/>
  <c r="E35" i="48" s="1"/>
  <c r="E36" i="48" s="1"/>
  <c r="E37" i="48" s="1"/>
  <c r="E38" i="48" s="1"/>
  <c r="E39" i="48" s="1"/>
  <c r="E40" i="48" s="1"/>
  <c r="E41" i="48" s="1"/>
  <c r="E42" i="48" s="1"/>
  <c r="E43" i="48" s="1"/>
  <c r="E44" i="48" s="1"/>
  <c r="E45" i="48" s="1"/>
  <c r="E46" i="48" s="1"/>
  <c r="E47" i="48" s="1"/>
  <c r="E48" i="48" s="1"/>
  <c r="E49" i="48" s="1"/>
  <c r="E50" i="48" s="1"/>
  <c r="E51" i="48" s="1"/>
  <c r="E52" i="48" s="1"/>
  <c r="E53" i="48" s="1"/>
  <c r="E54" i="48" s="1"/>
  <c r="E55" i="48" s="1"/>
  <c r="E56" i="48" s="1"/>
  <c r="E57" i="48" s="1"/>
  <c r="E58" i="48" s="1"/>
  <c r="E59" i="48" s="1"/>
  <c r="E60" i="48" s="1"/>
  <c r="E61" i="48" s="1"/>
  <c r="E62" i="48" s="1"/>
  <c r="E63" i="48" s="1"/>
  <c r="E64" i="48" s="1"/>
  <c r="E65" i="48" s="1"/>
  <c r="E66" i="48" s="1"/>
  <c r="E67" i="48" s="1"/>
  <c r="E68" i="48" s="1"/>
  <c r="E69" i="48" s="1"/>
  <c r="E70" i="48" s="1"/>
  <c r="E71" i="48" s="1"/>
  <c r="E72" i="48" s="1"/>
  <c r="E73" i="48" s="1"/>
  <c r="E74" i="48" s="1"/>
  <c r="E75" i="48" s="1"/>
  <c r="E76" i="48" s="1"/>
  <c r="E77" i="48" s="1"/>
  <c r="E78" i="48" s="1"/>
  <c r="E79" i="48" s="1"/>
  <c r="E80" i="48" s="1"/>
  <c r="E81" i="48" s="1"/>
  <c r="E82" i="48" s="1"/>
  <c r="E83" i="48" s="1"/>
  <c r="E84" i="48" s="1"/>
  <c r="E85" i="48" s="1"/>
  <c r="E86" i="48" s="1"/>
  <c r="E87" i="48" s="1"/>
  <c r="E88" i="48" s="1"/>
  <c r="E89" i="48" s="1"/>
  <c r="E90" i="48" s="1"/>
  <c r="E91" i="48" s="1"/>
  <c r="E92" i="48" s="1"/>
  <c r="E93" i="48" s="1"/>
  <c r="E94" i="48" s="1"/>
  <c r="E95" i="48" s="1"/>
  <c r="E96" i="48" s="1"/>
  <c r="E97" i="48" s="1"/>
  <c r="E98" i="48" s="1"/>
  <c r="E99" i="48" s="1"/>
  <c r="E100" i="48" s="1"/>
  <c r="E101" i="48" s="1"/>
  <c r="E102" i="48" s="1"/>
  <c r="E103" i="48" s="1"/>
  <c r="E104" i="48" s="1"/>
  <c r="E105" i="48" s="1"/>
  <c r="E106" i="48" s="1"/>
  <c r="E107" i="48" s="1"/>
  <c r="E108" i="48" s="1"/>
  <c r="E109" i="48" s="1"/>
  <c r="E110" i="48" s="1"/>
  <c r="E111" i="48" s="1"/>
  <c r="E112" i="48" s="1"/>
  <c r="E113" i="48" s="1"/>
  <c r="E114" i="48" s="1"/>
  <c r="E115" i="48" s="1"/>
  <c r="E116" i="48" s="1"/>
  <c r="E117" i="48" s="1"/>
  <c r="E118" i="48" s="1"/>
  <c r="E119" i="48" s="1"/>
  <c r="E120" i="48" s="1"/>
  <c r="E121" i="48" s="1"/>
  <c r="E122" i="48" s="1"/>
  <c r="E123" i="48" s="1"/>
  <c r="E124" i="48" s="1"/>
  <c r="E125" i="48" s="1"/>
  <c r="E126" i="48" s="1"/>
  <c r="E127" i="48" s="1"/>
  <c r="E128" i="48" s="1"/>
  <c r="E129" i="48" s="1"/>
  <c r="E130" i="48" s="1"/>
  <c r="E131" i="48" s="1"/>
  <c r="E132" i="48" s="1"/>
  <c r="E133" i="48" s="1"/>
  <c r="E134" i="48" s="1"/>
  <c r="E135" i="48" s="1"/>
  <c r="E136" i="48" s="1"/>
  <c r="E137" i="48" s="1"/>
  <c r="E138" i="48" s="1"/>
  <c r="E139" i="48" s="1"/>
  <c r="E140" i="48" s="1"/>
  <c r="E141" i="48" s="1"/>
  <c r="E142" i="48" s="1"/>
  <c r="E143" i="48" s="1"/>
  <c r="E144" i="48" s="1"/>
  <c r="E145" i="48" s="1"/>
  <c r="E146" i="48" s="1"/>
  <c r="E147" i="48" s="1"/>
  <c r="E148" i="48" s="1"/>
  <c r="E149" i="48" s="1"/>
  <c r="E150" i="48" s="1"/>
  <c r="E5" i="69"/>
  <c r="E6" i="69" s="1"/>
  <c r="E7" i="69" s="1"/>
  <c r="E8" i="69" s="1"/>
  <c r="E9" i="69" s="1"/>
  <c r="E10" i="69" s="1"/>
  <c r="E11" i="69" s="1"/>
  <c r="E12" i="69" s="1"/>
  <c r="E13" i="69" s="1"/>
  <c r="E14" i="69" s="1"/>
  <c r="E15" i="69" s="1"/>
  <c r="E16" i="69" s="1"/>
  <c r="E17" i="69" s="1"/>
  <c r="E18" i="69" s="1"/>
  <c r="E19" i="69" s="1"/>
  <c r="E20" i="69" s="1"/>
  <c r="E21" i="69" s="1"/>
  <c r="E22" i="69" s="1"/>
  <c r="E23" i="69" s="1"/>
  <c r="E24" i="69" s="1"/>
  <c r="E25" i="69" s="1"/>
  <c r="E26" i="69" s="1"/>
  <c r="E27" i="69" s="1"/>
  <c r="E28" i="69" s="1"/>
  <c r="E29" i="69" s="1"/>
  <c r="E30" i="69" s="1"/>
  <c r="E31" i="69" s="1"/>
  <c r="E32" i="69" s="1"/>
  <c r="E33" i="69" s="1"/>
  <c r="E34" i="69" s="1"/>
  <c r="E35" i="69" s="1"/>
  <c r="E36" i="69" s="1"/>
  <c r="E37" i="69" s="1"/>
  <c r="E38" i="69" s="1"/>
  <c r="E39" i="69" s="1"/>
  <c r="E40" i="69" s="1"/>
  <c r="E41" i="69" s="1"/>
  <c r="E42" i="69" s="1"/>
  <c r="E43" i="69" s="1"/>
  <c r="E44" i="69" s="1"/>
  <c r="E45" i="69" s="1"/>
  <c r="E46" i="69" s="1"/>
  <c r="E47" i="69" s="1"/>
  <c r="E48" i="69" s="1"/>
  <c r="E49" i="69" s="1"/>
  <c r="E50" i="69" s="1"/>
  <c r="E51" i="69" s="1"/>
  <c r="E52" i="69" s="1"/>
  <c r="E53" i="69" s="1"/>
  <c r="E54" i="69" s="1"/>
  <c r="E55" i="69" s="1"/>
  <c r="E56" i="69" s="1"/>
  <c r="E57" i="69" s="1"/>
  <c r="E58" i="69" s="1"/>
  <c r="E59" i="69" s="1"/>
  <c r="E60" i="69" s="1"/>
  <c r="E61" i="69" s="1"/>
  <c r="E62" i="69" s="1"/>
  <c r="E63" i="69" s="1"/>
  <c r="E64" i="69" s="1"/>
  <c r="E65" i="69" s="1"/>
  <c r="E66" i="69" s="1"/>
  <c r="E67" i="69" s="1"/>
  <c r="E68" i="69" s="1"/>
  <c r="E69" i="69" s="1"/>
  <c r="E70" i="69" s="1"/>
  <c r="E71" i="69" s="1"/>
  <c r="E72" i="69" s="1"/>
  <c r="E73" i="69" s="1"/>
  <c r="E74" i="69" s="1"/>
  <c r="E75" i="69" s="1"/>
  <c r="E76" i="69" s="1"/>
  <c r="E77" i="69" s="1"/>
  <c r="E78" i="69" s="1"/>
  <c r="E79" i="69" s="1"/>
  <c r="E80" i="69" s="1"/>
  <c r="E81" i="69" s="1"/>
  <c r="E82" i="69" s="1"/>
  <c r="E83" i="69" s="1"/>
  <c r="E84" i="69" s="1"/>
  <c r="E85" i="69" s="1"/>
  <c r="E86" i="69" s="1"/>
  <c r="E87" i="69" s="1"/>
  <c r="E88" i="69" s="1"/>
  <c r="E89" i="69" s="1"/>
  <c r="E90" i="69" s="1"/>
  <c r="E91" i="69" s="1"/>
  <c r="E92" i="69" s="1"/>
  <c r="E93" i="69" s="1"/>
  <c r="E94" i="69" s="1"/>
  <c r="E95" i="69" s="1"/>
  <c r="E96" i="69" s="1"/>
  <c r="E97" i="69" s="1"/>
  <c r="E98" i="69" s="1"/>
  <c r="E99" i="69" s="1"/>
  <c r="E100" i="69" s="1"/>
  <c r="E5" i="68"/>
  <c r="E6" i="68" s="1"/>
  <c r="E7" i="68" s="1"/>
  <c r="E8" i="68" s="1"/>
  <c r="E9" i="68" s="1"/>
  <c r="E10" i="68" s="1"/>
  <c r="E11" i="68" s="1"/>
  <c r="E12" i="68" s="1"/>
  <c r="E13" i="68" s="1"/>
  <c r="E14" i="68" s="1"/>
  <c r="E15" i="68" s="1"/>
  <c r="E16" i="68" s="1"/>
  <c r="E17" i="68" s="1"/>
  <c r="E18" i="68" s="1"/>
  <c r="E19" i="68" s="1"/>
  <c r="E20" i="68" s="1"/>
  <c r="E21" i="68" s="1"/>
  <c r="E22" i="68" s="1"/>
  <c r="E23" i="68" s="1"/>
  <c r="E24" i="68" s="1"/>
  <c r="E25" i="68" s="1"/>
  <c r="E26" i="68" s="1"/>
  <c r="E27" i="68" s="1"/>
  <c r="E28" i="68" s="1"/>
  <c r="E29" i="68" s="1"/>
  <c r="E30" i="68" s="1"/>
  <c r="E31" i="68" s="1"/>
  <c r="E32" i="68" s="1"/>
  <c r="E33" i="68" s="1"/>
  <c r="E34" i="68" s="1"/>
  <c r="E35" i="68" s="1"/>
  <c r="E36" i="68" s="1"/>
  <c r="E37" i="68" s="1"/>
  <c r="E38" i="68" s="1"/>
  <c r="E39" i="68" s="1"/>
  <c r="E40" i="68" s="1"/>
  <c r="E41" i="68" s="1"/>
  <c r="E42" i="68" s="1"/>
  <c r="E43" i="68" s="1"/>
  <c r="E44" i="68" s="1"/>
  <c r="E45" i="68" s="1"/>
  <c r="E46" i="68" s="1"/>
  <c r="E47" i="68" s="1"/>
  <c r="E48" i="68" s="1"/>
  <c r="E49" i="68" s="1"/>
  <c r="E50" i="68" s="1"/>
  <c r="E51" i="68" s="1"/>
  <c r="E52" i="68" s="1"/>
  <c r="E53" i="68" s="1"/>
  <c r="E54" i="68" s="1"/>
  <c r="E55" i="68" s="1"/>
  <c r="E56" i="68" s="1"/>
  <c r="E57" i="68" s="1"/>
  <c r="E58" i="68" s="1"/>
  <c r="E59" i="68" s="1"/>
  <c r="E60" i="68" s="1"/>
  <c r="E61" i="68" s="1"/>
  <c r="E62" i="68" s="1"/>
  <c r="E63" i="68" s="1"/>
  <c r="E64" i="68" s="1"/>
  <c r="E65" i="68" s="1"/>
  <c r="E66" i="68" s="1"/>
  <c r="E67" i="68" s="1"/>
  <c r="E68" i="68" s="1"/>
  <c r="E69" i="68" s="1"/>
  <c r="E70" i="68" s="1"/>
  <c r="E71" i="68" s="1"/>
  <c r="E72" i="68" s="1"/>
  <c r="E73" i="68" s="1"/>
  <c r="E74" i="68" s="1"/>
  <c r="E75" i="68" s="1"/>
  <c r="E76" i="68" s="1"/>
  <c r="E77" i="68" s="1"/>
  <c r="E78" i="68" s="1"/>
  <c r="E79" i="68" s="1"/>
  <c r="E80" i="68" s="1"/>
  <c r="E81" i="68" s="1"/>
  <c r="E82" i="68" s="1"/>
  <c r="E83" i="68" s="1"/>
  <c r="E84" i="68" s="1"/>
  <c r="E85" i="68" s="1"/>
  <c r="E86" i="68" s="1"/>
  <c r="E87" i="68" s="1"/>
  <c r="E88" i="68" s="1"/>
  <c r="E89" i="68" s="1"/>
  <c r="E90" i="68" s="1"/>
  <c r="E91" i="68" s="1"/>
  <c r="E92" i="68" s="1"/>
  <c r="E93" i="68" s="1"/>
  <c r="E94" i="68" s="1"/>
  <c r="E95" i="68" s="1"/>
  <c r="E96" i="68" s="1"/>
  <c r="E97" i="68" s="1"/>
  <c r="E98" i="68" s="1"/>
  <c r="E99" i="68" s="1"/>
  <c r="E100" i="68" s="1"/>
  <c r="E5" i="46"/>
  <c r="E6" i="46" s="1"/>
  <c r="E7" i="46" s="1"/>
  <c r="E8" i="46" s="1"/>
  <c r="E9" i="46" s="1"/>
  <c r="E10" i="46" s="1"/>
  <c r="E11" i="46" s="1"/>
  <c r="E12" i="46" s="1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  <c r="E25" i="46" s="1"/>
  <c r="E26" i="46" s="1"/>
  <c r="E27" i="46" s="1"/>
  <c r="E28" i="46" s="1"/>
  <c r="E29" i="46" s="1"/>
  <c r="E30" i="46" s="1"/>
  <c r="E31" i="46" s="1"/>
  <c r="E32" i="46" s="1"/>
  <c r="E33" i="46" s="1"/>
  <c r="E34" i="46" s="1"/>
  <c r="E35" i="46" s="1"/>
  <c r="E36" i="46" s="1"/>
  <c r="E37" i="46" s="1"/>
  <c r="E38" i="46" s="1"/>
  <c r="E39" i="46" s="1"/>
  <c r="E40" i="46" s="1"/>
  <c r="E41" i="46" s="1"/>
  <c r="E42" i="46" s="1"/>
  <c r="E43" i="46" s="1"/>
  <c r="E44" i="46" s="1"/>
  <c r="E45" i="46" s="1"/>
  <c r="E46" i="46" s="1"/>
  <c r="E47" i="46" s="1"/>
  <c r="E48" i="46" s="1"/>
  <c r="E49" i="46" s="1"/>
  <c r="E50" i="46" s="1"/>
  <c r="E51" i="46" s="1"/>
  <c r="E52" i="46" s="1"/>
  <c r="E53" i="46" s="1"/>
  <c r="E54" i="46" s="1"/>
  <c r="E55" i="46" s="1"/>
  <c r="E56" i="46" s="1"/>
  <c r="E57" i="46" s="1"/>
  <c r="E58" i="46" s="1"/>
  <c r="E59" i="46" s="1"/>
  <c r="E60" i="46" s="1"/>
  <c r="E61" i="46" s="1"/>
  <c r="E62" i="46" s="1"/>
  <c r="E63" i="46" s="1"/>
  <c r="E64" i="46" s="1"/>
  <c r="E65" i="46" s="1"/>
  <c r="E66" i="46" s="1"/>
  <c r="E67" i="46" s="1"/>
  <c r="E68" i="46" s="1"/>
  <c r="E69" i="46" s="1"/>
  <c r="E70" i="46" s="1"/>
  <c r="E71" i="46" s="1"/>
  <c r="E72" i="46" s="1"/>
  <c r="E73" i="46" s="1"/>
  <c r="E74" i="46" s="1"/>
  <c r="E75" i="46" s="1"/>
  <c r="E76" i="46" s="1"/>
  <c r="E77" i="46" s="1"/>
  <c r="E78" i="46" s="1"/>
  <c r="E79" i="46" s="1"/>
  <c r="E80" i="46" s="1"/>
  <c r="E81" i="46" s="1"/>
  <c r="E82" i="46" s="1"/>
  <c r="E83" i="46" s="1"/>
  <c r="E84" i="46" s="1"/>
  <c r="E85" i="46" s="1"/>
  <c r="E86" i="46" s="1"/>
  <c r="E87" i="46" s="1"/>
  <c r="E88" i="46" s="1"/>
  <c r="E89" i="46" s="1"/>
  <c r="E90" i="46" s="1"/>
  <c r="E91" i="46" s="1"/>
  <c r="E92" i="46" s="1"/>
  <c r="E93" i="46" s="1"/>
  <c r="E94" i="46" s="1"/>
  <c r="E95" i="46" s="1"/>
  <c r="E96" i="46" s="1"/>
  <c r="E97" i="46" s="1"/>
  <c r="E98" i="46" s="1"/>
  <c r="E99" i="46" s="1"/>
  <c r="E100" i="46" s="1"/>
  <c r="E5" i="45"/>
  <c r="E6" i="45" s="1"/>
  <c r="E7" i="45" s="1"/>
  <c r="E8" i="45" s="1"/>
  <c r="E9" i="45" s="1"/>
  <c r="E10" i="45" s="1"/>
  <c r="E11" i="45" s="1"/>
  <c r="E12" i="45" s="1"/>
  <c r="E13" i="45" s="1"/>
  <c r="E14" i="45" s="1"/>
  <c r="E15" i="45" s="1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E34" i="45" s="1"/>
  <c r="E35" i="45" s="1"/>
  <c r="E36" i="45" s="1"/>
  <c r="E37" i="45" s="1"/>
  <c r="E38" i="45" s="1"/>
  <c r="E39" i="45" s="1"/>
  <c r="E40" i="45" s="1"/>
  <c r="E41" i="45" s="1"/>
  <c r="E42" i="45" s="1"/>
  <c r="E43" i="45" s="1"/>
  <c r="E44" i="45" s="1"/>
  <c r="E45" i="45" s="1"/>
  <c r="E46" i="45" s="1"/>
  <c r="E47" i="45" s="1"/>
  <c r="E48" i="45" s="1"/>
  <c r="E49" i="45" s="1"/>
  <c r="E50" i="45" s="1"/>
  <c r="E51" i="45" s="1"/>
  <c r="E52" i="45" s="1"/>
  <c r="E53" i="45" s="1"/>
  <c r="E54" i="45" s="1"/>
  <c r="E55" i="45" s="1"/>
  <c r="E56" i="45" s="1"/>
  <c r="E57" i="45" s="1"/>
  <c r="E58" i="45" s="1"/>
  <c r="E59" i="45" s="1"/>
  <c r="E60" i="45" s="1"/>
  <c r="E61" i="45" s="1"/>
  <c r="E62" i="45" s="1"/>
  <c r="E63" i="45" s="1"/>
  <c r="E64" i="45" s="1"/>
  <c r="E65" i="45" s="1"/>
  <c r="E66" i="45" s="1"/>
  <c r="E67" i="45" s="1"/>
  <c r="E68" i="45" s="1"/>
  <c r="E69" i="45" s="1"/>
  <c r="E70" i="45" s="1"/>
  <c r="E71" i="45" s="1"/>
  <c r="E72" i="45" s="1"/>
  <c r="E73" i="45" s="1"/>
  <c r="E74" i="45" s="1"/>
  <c r="E75" i="45" s="1"/>
  <c r="E76" i="45" s="1"/>
  <c r="E77" i="45" s="1"/>
  <c r="E78" i="45" s="1"/>
  <c r="E79" i="45" s="1"/>
  <c r="E80" i="45" s="1"/>
  <c r="E81" i="45" s="1"/>
  <c r="E82" i="45" s="1"/>
  <c r="E83" i="45" s="1"/>
  <c r="E84" i="45" s="1"/>
  <c r="E85" i="45" s="1"/>
  <c r="E86" i="45" s="1"/>
  <c r="E87" i="45" s="1"/>
  <c r="E88" i="45" s="1"/>
  <c r="E89" i="45" s="1"/>
  <c r="E90" i="45" s="1"/>
  <c r="E91" i="45" s="1"/>
  <c r="E92" i="45" s="1"/>
  <c r="E93" i="45" s="1"/>
  <c r="E94" i="45" s="1"/>
  <c r="E95" i="45" s="1"/>
  <c r="E96" i="45" s="1"/>
  <c r="E97" i="45" s="1"/>
  <c r="E98" i="45" s="1"/>
  <c r="E99" i="45" s="1"/>
  <c r="E100" i="45" s="1"/>
  <c r="E5" i="96"/>
  <c r="E6" i="96" s="1"/>
  <c r="E7" i="96" s="1"/>
  <c r="E8" i="96" s="1"/>
  <c r="E9" i="96" s="1"/>
  <c r="E10" i="96" s="1"/>
  <c r="E11" i="96" s="1"/>
  <c r="E12" i="96" s="1"/>
  <c r="E5" i="95"/>
  <c r="E6" i="95" s="1"/>
  <c r="E7" i="95" s="1"/>
  <c r="E8" i="95" s="1"/>
  <c r="E9" i="95" s="1"/>
  <c r="E10" i="95" s="1"/>
  <c r="E11" i="95" s="1"/>
  <c r="E12" i="95" s="1"/>
  <c r="E13" i="95" s="1"/>
  <c r="E14" i="95" s="1"/>
  <c r="E15" i="95" s="1"/>
  <c r="E16" i="95" s="1"/>
  <c r="E17" i="95" s="1"/>
  <c r="E18" i="95" s="1"/>
  <c r="E19" i="95" s="1"/>
  <c r="E20" i="95" s="1"/>
  <c r="E21" i="95" s="1"/>
  <c r="E22" i="95" s="1"/>
  <c r="E23" i="95" s="1"/>
  <c r="E24" i="95" s="1"/>
  <c r="E25" i="95" s="1"/>
  <c r="E26" i="95" s="1"/>
  <c r="E27" i="95" s="1"/>
  <c r="E28" i="95" s="1"/>
  <c r="E29" i="95" s="1"/>
  <c r="E30" i="95" s="1"/>
  <c r="E31" i="95" s="1"/>
  <c r="E32" i="95" s="1"/>
  <c r="E33" i="95" s="1"/>
  <c r="E34" i="95" s="1"/>
  <c r="E35" i="95" s="1"/>
  <c r="E36" i="95" s="1"/>
  <c r="E37" i="95" s="1"/>
  <c r="E38" i="95" s="1"/>
  <c r="E39" i="95" s="1"/>
  <c r="E40" i="95" s="1"/>
  <c r="E41" i="95" s="1"/>
  <c r="E42" i="95" s="1"/>
  <c r="E43" i="95" s="1"/>
  <c r="E44" i="95" s="1"/>
  <c r="E45" i="95" s="1"/>
  <c r="E46" i="95" s="1"/>
  <c r="E47" i="95" s="1"/>
  <c r="E48" i="95" s="1"/>
  <c r="E49" i="95" s="1"/>
  <c r="E50" i="95" s="1"/>
  <c r="E51" i="95" s="1"/>
  <c r="E52" i="95" s="1"/>
  <c r="E53" i="95" s="1"/>
  <c r="E54" i="95" s="1"/>
  <c r="E55" i="95" s="1"/>
  <c r="E56" i="95" s="1"/>
  <c r="E57" i="95" s="1"/>
  <c r="E58" i="95" s="1"/>
  <c r="E59" i="95" s="1"/>
  <c r="E60" i="95" s="1"/>
  <c r="E61" i="95" s="1"/>
  <c r="E62" i="95" s="1"/>
  <c r="E63" i="95" s="1"/>
  <c r="E64" i="95" s="1"/>
  <c r="E65" i="95" s="1"/>
  <c r="E66" i="95" s="1"/>
  <c r="E67" i="95" s="1"/>
  <c r="E68" i="95" s="1"/>
  <c r="E69" i="95" s="1"/>
  <c r="E70" i="95" s="1"/>
  <c r="E71" i="95" s="1"/>
  <c r="E72" i="95" s="1"/>
  <c r="E73" i="95" s="1"/>
  <c r="E74" i="95" s="1"/>
  <c r="E75" i="95" s="1"/>
  <c r="E76" i="95" s="1"/>
  <c r="E77" i="95" s="1"/>
  <c r="E78" i="95" s="1"/>
  <c r="E79" i="95" s="1"/>
  <c r="E80" i="95" s="1"/>
  <c r="E81" i="95" s="1"/>
  <c r="E82" i="95" s="1"/>
  <c r="E83" i="95" s="1"/>
  <c r="E84" i="95" s="1"/>
  <c r="E85" i="95" s="1"/>
  <c r="E86" i="95" s="1"/>
  <c r="E87" i="95" s="1"/>
  <c r="E88" i="95" s="1"/>
  <c r="E89" i="95" s="1"/>
  <c r="E90" i="95" s="1"/>
  <c r="E91" i="95" s="1"/>
  <c r="E92" i="95" s="1"/>
  <c r="E93" i="95" s="1"/>
  <c r="E94" i="95" s="1"/>
  <c r="E95" i="95" s="1"/>
  <c r="E96" i="95" s="1"/>
  <c r="E97" i="95" s="1"/>
  <c r="E98" i="95" s="1"/>
  <c r="E99" i="95" s="1"/>
  <c r="E100" i="95" s="1"/>
  <c r="C69" i="1" s="1"/>
  <c r="E5" i="60"/>
  <c r="E6" i="60" s="1"/>
  <c r="E7" i="60" s="1"/>
  <c r="E8" i="60" s="1"/>
  <c r="E9" i="60" s="1"/>
  <c r="E10" i="60" s="1"/>
  <c r="E11" i="60" s="1"/>
  <c r="E12" i="60" s="1"/>
  <c r="E13" i="60" s="1"/>
  <c r="E14" i="60" s="1"/>
  <c r="E15" i="60" s="1"/>
  <c r="E16" i="60" s="1"/>
  <c r="E17" i="60" s="1"/>
  <c r="E18" i="60" s="1"/>
  <c r="E19" i="60" s="1"/>
  <c r="E20" i="60" s="1"/>
  <c r="E21" i="60" s="1"/>
  <c r="E22" i="60" s="1"/>
  <c r="E23" i="60" s="1"/>
  <c r="E24" i="60" s="1"/>
  <c r="E25" i="60" s="1"/>
  <c r="E26" i="60" s="1"/>
  <c r="E27" i="60" s="1"/>
  <c r="E28" i="60" s="1"/>
  <c r="E29" i="60" s="1"/>
  <c r="E30" i="60" s="1"/>
  <c r="E31" i="60" s="1"/>
  <c r="E32" i="60" s="1"/>
  <c r="E33" i="60" s="1"/>
  <c r="E34" i="60" s="1"/>
  <c r="E35" i="60" s="1"/>
  <c r="E36" i="60" s="1"/>
  <c r="E37" i="60" s="1"/>
  <c r="E38" i="60" s="1"/>
  <c r="E39" i="60" s="1"/>
  <c r="E40" i="60" s="1"/>
  <c r="E41" i="60" s="1"/>
  <c r="E42" i="60" s="1"/>
  <c r="E43" i="60" s="1"/>
  <c r="E44" i="60" s="1"/>
  <c r="E45" i="60" s="1"/>
  <c r="E46" i="60" s="1"/>
  <c r="E47" i="60" s="1"/>
  <c r="E48" i="60" s="1"/>
  <c r="E49" i="60" s="1"/>
  <c r="E50" i="60" s="1"/>
  <c r="E51" i="60" s="1"/>
  <c r="E52" i="60" s="1"/>
  <c r="E53" i="60" s="1"/>
  <c r="E54" i="60" s="1"/>
  <c r="E55" i="60" s="1"/>
  <c r="E56" i="60" s="1"/>
  <c r="E57" i="60" s="1"/>
  <c r="E58" i="60" s="1"/>
  <c r="E59" i="60" s="1"/>
  <c r="E60" i="60" s="1"/>
  <c r="E61" i="60" s="1"/>
  <c r="E62" i="60" s="1"/>
  <c r="E63" i="60" s="1"/>
  <c r="E64" i="60" s="1"/>
  <c r="E65" i="60" s="1"/>
  <c r="E66" i="60" s="1"/>
  <c r="E67" i="60" s="1"/>
  <c r="E68" i="60" s="1"/>
  <c r="E69" i="60" s="1"/>
  <c r="E70" i="60" s="1"/>
  <c r="E71" i="60" s="1"/>
  <c r="E72" i="60" s="1"/>
  <c r="E73" i="60" s="1"/>
  <c r="E74" i="60" s="1"/>
  <c r="E75" i="60" s="1"/>
  <c r="E76" i="60" s="1"/>
  <c r="E77" i="60" s="1"/>
  <c r="E78" i="60" s="1"/>
  <c r="E79" i="60" s="1"/>
  <c r="E80" i="60" s="1"/>
  <c r="E81" i="60" s="1"/>
  <c r="E82" i="60" s="1"/>
  <c r="E83" i="60" s="1"/>
  <c r="E84" i="60" s="1"/>
  <c r="E85" i="60" s="1"/>
  <c r="E86" i="60" s="1"/>
  <c r="E87" i="60" s="1"/>
  <c r="E88" i="60" s="1"/>
  <c r="E89" i="60" s="1"/>
  <c r="E90" i="60" s="1"/>
  <c r="E91" i="60" s="1"/>
  <c r="E92" i="60" s="1"/>
  <c r="E93" i="60" s="1"/>
  <c r="E94" i="60" s="1"/>
  <c r="E95" i="60" s="1"/>
  <c r="E96" i="60" s="1"/>
  <c r="E97" i="60" s="1"/>
  <c r="E98" i="60" s="1"/>
  <c r="E99" i="60" s="1"/>
  <c r="E100" i="60" s="1"/>
  <c r="D68" i="1" s="1"/>
  <c r="E5" i="59"/>
  <c r="E6" i="59" s="1"/>
  <c r="E7" i="59" s="1"/>
  <c r="E8" i="59" s="1"/>
  <c r="E9" i="59" s="1"/>
  <c r="E10" i="59" s="1"/>
  <c r="E11" i="59" s="1"/>
  <c r="E12" i="59" s="1"/>
  <c r="E13" i="59" s="1"/>
  <c r="E14" i="59" s="1"/>
  <c r="E15" i="59" s="1"/>
  <c r="E16" i="59" s="1"/>
  <c r="E17" i="59" s="1"/>
  <c r="E18" i="59" s="1"/>
  <c r="E19" i="59" s="1"/>
  <c r="E20" i="59" s="1"/>
  <c r="E21" i="59" s="1"/>
  <c r="E22" i="59" s="1"/>
  <c r="E23" i="59" s="1"/>
  <c r="E24" i="59" s="1"/>
  <c r="E25" i="59" s="1"/>
  <c r="E26" i="59" s="1"/>
  <c r="E27" i="59" s="1"/>
  <c r="E28" i="59" s="1"/>
  <c r="E29" i="59" s="1"/>
  <c r="E30" i="59" s="1"/>
  <c r="E31" i="59" s="1"/>
  <c r="E32" i="59" s="1"/>
  <c r="E33" i="59" s="1"/>
  <c r="E34" i="59" s="1"/>
  <c r="E35" i="59" s="1"/>
  <c r="E36" i="59" s="1"/>
  <c r="E37" i="59" s="1"/>
  <c r="E38" i="59" s="1"/>
  <c r="E39" i="59" s="1"/>
  <c r="E40" i="59" s="1"/>
  <c r="E41" i="59" s="1"/>
  <c r="E42" i="59" s="1"/>
  <c r="E43" i="59" s="1"/>
  <c r="E44" i="59" s="1"/>
  <c r="E45" i="59" s="1"/>
  <c r="E46" i="59" s="1"/>
  <c r="E47" i="59" s="1"/>
  <c r="E48" i="59" s="1"/>
  <c r="E49" i="59" s="1"/>
  <c r="E50" i="59" s="1"/>
  <c r="E51" i="59" s="1"/>
  <c r="E52" i="59" s="1"/>
  <c r="E53" i="59" s="1"/>
  <c r="E54" i="59" s="1"/>
  <c r="E55" i="59" s="1"/>
  <c r="E56" i="59" s="1"/>
  <c r="E57" i="59" s="1"/>
  <c r="E58" i="59" s="1"/>
  <c r="E59" i="59" s="1"/>
  <c r="E60" i="59" s="1"/>
  <c r="E61" i="59" s="1"/>
  <c r="E62" i="59" s="1"/>
  <c r="E63" i="59" s="1"/>
  <c r="E64" i="59" s="1"/>
  <c r="E65" i="59" s="1"/>
  <c r="E66" i="59" s="1"/>
  <c r="E67" i="59" s="1"/>
  <c r="E68" i="59" s="1"/>
  <c r="E69" i="59" s="1"/>
  <c r="E70" i="59" s="1"/>
  <c r="E71" i="59" s="1"/>
  <c r="E72" i="59" s="1"/>
  <c r="E73" i="59" s="1"/>
  <c r="E74" i="59" s="1"/>
  <c r="E75" i="59" s="1"/>
  <c r="E76" i="59" s="1"/>
  <c r="E77" i="59" s="1"/>
  <c r="E78" i="59" s="1"/>
  <c r="E79" i="59" s="1"/>
  <c r="E80" i="59" s="1"/>
  <c r="E81" i="59" s="1"/>
  <c r="E82" i="59" s="1"/>
  <c r="E83" i="59" s="1"/>
  <c r="E84" i="59" s="1"/>
  <c r="E85" i="59" s="1"/>
  <c r="E86" i="59" s="1"/>
  <c r="E87" i="59" s="1"/>
  <c r="E88" i="59" s="1"/>
  <c r="E89" i="59" s="1"/>
  <c r="E90" i="59" s="1"/>
  <c r="E91" i="59" s="1"/>
  <c r="E92" i="59" s="1"/>
  <c r="E93" i="59" s="1"/>
  <c r="E94" i="59" s="1"/>
  <c r="E95" i="59" s="1"/>
  <c r="E96" i="59" s="1"/>
  <c r="E97" i="59" s="1"/>
  <c r="E98" i="59" s="1"/>
  <c r="E99" i="59" s="1"/>
  <c r="E100" i="59" s="1"/>
  <c r="E5" i="41"/>
  <c r="E6" i="41" s="1"/>
  <c r="E7" i="41" s="1"/>
  <c r="E8" i="41" s="1"/>
  <c r="E9" i="41" s="1"/>
  <c r="E10" i="41" s="1"/>
  <c r="E11" i="41" s="1"/>
  <c r="E12" i="41" s="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E33" i="41" s="1"/>
  <c r="E34" i="41" s="1"/>
  <c r="E35" i="41" s="1"/>
  <c r="E36" i="41" s="1"/>
  <c r="E37" i="41" s="1"/>
  <c r="E38" i="41" s="1"/>
  <c r="E39" i="41" s="1"/>
  <c r="E40" i="41" s="1"/>
  <c r="E41" i="41" s="1"/>
  <c r="E42" i="41" s="1"/>
  <c r="E43" i="41" s="1"/>
  <c r="E44" i="41" s="1"/>
  <c r="E45" i="41" s="1"/>
  <c r="E46" i="41" s="1"/>
  <c r="E47" i="41" s="1"/>
  <c r="E48" i="41" s="1"/>
  <c r="E49" i="41" s="1"/>
  <c r="E50" i="41" s="1"/>
  <c r="E51" i="41" s="1"/>
  <c r="E52" i="41" s="1"/>
  <c r="E53" i="41" s="1"/>
  <c r="E54" i="41" s="1"/>
  <c r="E55" i="41" s="1"/>
  <c r="E56" i="41" s="1"/>
  <c r="E57" i="41" s="1"/>
  <c r="E58" i="41" s="1"/>
  <c r="E59" i="41" s="1"/>
  <c r="E60" i="41" s="1"/>
  <c r="E61" i="41" s="1"/>
  <c r="E62" i="41" s="1"/>
  <c r="E63" i="41" s="1"/>
  <c r="E64" i="41" s="1"/>
  <c r="E65" i="41" s="1"/>
  <c r="E66" i="41" s="1"/>
  <c r="E67" i="41" s="1"/>
  <c r="E68" i="41" s="1"/>
  <c r="E69" i="41" s="1"/>
  <c r="E70" i="41" s="1"/>
  <c r="E71" i="41" s="1"/>
  <c r="E72" i="41" s="1"/>
  <c r="E73" i="41" s="1"/>
  <c r="E74" i="41" s="1"/>
  <c r="E75" i="41" s="1"/>
  <c r="E76" i="41" s="1"/>
  <c r="E77" i="41" s="1"/>
  <c r="E78" i="41" s="1"/>
  <c r="E79" i="41" s="1"/>
  <c r="E80" i="41" s="1"/>
  <c r="E81" i="41" s="1"/>
  <c r="E82" i="41" s="1"/>
  <c r="E83" i="41" s="1"/>
  <c r="E84" i="41" s="1"/>
  <c r="E85" i="41" s="1"/>
  <c r="E86" i="41" s="1"/>
  <c r="E87" i="41" s="1"/>
  <c r="E88" i="41" s="1"/>
  <c r="E89" i="41" s="1"/>
  <c r="E90" i="41" s="1"/>
  <c r="E91" i="41" s="1"/>
  <c r="E92" i="41" s="1"/>
  <c r="E93" i="41" s="1"/>
  <c r="E94" i="41" s="1"/>
  <c r="E95" i="41" s="1"/>
  <c r="E96" i="41" s="1"/>
  <c r="E97" i="41" s="1"/>
  <c r="E98" i="41" s="1"/>
  <c r="E99" i="41" s="1"/>
  <c r="E100" i="41" s="1"/>
  <c r="D67" i="1" s="1"/>
  <c r="E5" i="40"/>
  <c r="E6" i="40" s="1"/>
  <c r="E7" i="40" s="1"/>
  <c r="E8" i="40" s="1"/>
  <c r="E9" i="40" s="1"/>
  <c r="E10" i="40" s="1"/>
  <c r="E11" i="40" s="1"/>
  <c r="E12" i="40" s="1"/>
  <c r="E13" i="40" s="1"/>
  <c r="E14" i="40" s="1"/>
  <c r="E15" i="40" s="1"/>
  <c r="E16" i="40" s="1"/>
  <c r="E17" i="40" s="1"/>
  <c r="E18" i="40" s="1"/>
  <c r="E19" i="40" s="1"/>
  <c r="E20" i="40" s="1"/>
  <c r="E21" i="40" s="1"/>
  <c r="E22" i="40" s="1"/>
  <c r="E23" i="40" s="1"/>
  <c r="E24" i="40" s="1"/>
  <c r="E25" i="40" s="1"/>
  <c r="E26" i="40" s="1"/>
  <c r="E27" i="40" s="1"/>
  <c r="E28" i="40" s="1"/>
  <c r="E29" i="40" s="1"/>
  <c r="E30" i="40" s="1"/>
  <c r="E31" i="40" s="1"/>
  <c r="E32" i="40" s="1"/>
  <c r="E33" i="40" s="1"/>
  <c r="E34" i="40" s="1"/>
  <c r="E35" i="40" s="1"/>
  <c r="E36" i="40" s="1"/>
  <c r="E37" i="40" s="1"/>
  <c r="E38" i="40" s="1"/>
  <c r="E39" i="40" s="1"/>
  <c r="E40" i="40" s="1"/>
  <c r="E41" i="40" s="1"/>
  <c r="E42" i="40" s="1"/>
  <c r="E43" i="40" s="1"/>
  <c r="E44" i="40" s="1"/>
  <c r="E45" i="40" s="1"/>
  <c r="E46" i="40" s="1"/>
  <c r="E47" i="40" s="1"/>
  <c r="E48" i="40" s="1"/>
  <c r="E49" i="40" s="1"/>
  <c r="E50" i="40" s="1"/>
  <c r="E51" i="40" s="1"/>
  <c r="E52" i="40" s="1"/>
  <c r="E53" i="40" s="1"/>
  <c r="E54" i="40" s="1"/>
  <c r="E55" i="40" s="1"/>
  <c r="E56" i="40" s="1"/>
  <c r="E57" i="40" s="1"/>
  <c r="E58" i="40" s="1"/>
  <c r="E59" i="40" s="1"/>
  <c r="E60" i="40" s="1"/>
  <c r="E61" i="40" s="1"/>
  <c r="E62" i="40" s="1"/>
  <c r="E63" i="40" s="1"/>
  <c r="E64" i="40" s="1"/>
  <c r="E65" i="40" s="1"/>
  <c r="E66" i="40" s="1"/>
  <c r="E67" i="40" s="1"/>
  <c r="E68" i="40" s="1"/>
  <c r="E69" i="40" s="1"/>
  <c r="E70" i="40" s="1"/>
  <c r="E71" i="40" s="1"/>
  <c r="E72" i="40" s="1"/>
  <c r="E73" i="40" s="1"/>
  <c r="E74" i="40" s="1"/>
  <c r="E75" i="40" s="1"/>
  <c r="E76" i="40" s="1"/>
  <c r="E77" i="40" s="1"/>
  <c r="E78" i="40" s="1"/>
  <c r="E79" i="40" s="1"/>
  <c r="E80" i="40" s="1"/>
  <c r="E81" i="40" s="1"/>
  <c r="E82" i="40" s="1"/>
  <c r="E83" i="40" s="1"/>
  <c r="E84" i="40" s="1"/>
  <c r="E85" i="40" s="1"/>
  <c r="E86" i="40" s="1"/>
  <c r="E87" i="40" s="1"/>
  <c r="E88" i="40" s="1"/>
  <c r="E89" i="40" s="1"/>
  <c r="E90" i="40" s="1"/>
  <c r="E91" i="40" s="1"/>
  <c r="E92" i="40" s="1"/>
  <c r="E93" i="40" s="1"/>
  <c r="E94" i="40" s="1"/>
  <c r="E95" i="40" s="1"/>
  <c r="E96" i="40" s="1"/>
  <c r="E97" i="40" s="1"/>
  <c r="E98" i="40" s="1"/>
  <c r="E99" i="40" s="1"/>
  <c r="E100" i="40" s="1"/>
  <c r="C67" i="1" s="1"/>
  <c r="E5" i="39"/>
  <c r="E6" i="39" s="1"/>
  <c r="E7" i="39" s="1"/>
  <c r="E8" i="39" s="1"/>
  <c r="E9" i="39" s="1"/>
  <c r="E10" i="39" s="1"/>
  <c r="E11" i="39" s="1"/>
  <c r="E12" i="39" s="1"/>
  <c r="E13" i="39" s="1"/>
  <c r="E14" i="39" s="1"/>
  <c r="E15" i="39" s="1"/>
  <c r="E16" i="39" s="1"/>
  <c r="E17" i="39" s="1"/>
  <c r="E18" i="39" s="1"/>
  <c r="E19" i="39" s="1"/>
  <c r="E20" i="39" s="1"/>
  <c r="E21" i="39" s="1"/>
  <c r="E22" i="39" s="1"/>
  <c r="E23" i="39" s="1"/>
  <c r="E24" i="39" s="1"/>
  <c r="E25" i="39" s="1"/>
  <c r="E26" i="39" s="1"/>
  <c r="E27" i="39" s="1"/>
  <c r="E28" i="39" s="1"/>
  <c r="E29" i="39" s="1"/>
  <c r="E30" i="39" s="1"/>
  <c r="E31" i="39" s="1"/>
  <c r="E32" i="39" s="1"/>
  <c r="E33" i="39" s="1"/>
  <c r="E34" i="39" s="1"/>
  <c r="E35" i="39" s="1"/>
  <c r="E36" i="39" s="1"/>
  <c r="E37" i="39" s="1"/>
  <c r="E38" i="39" s="1"/>
  <c r="E39" i="39" s="1"/>
  <c r="E40" i="39" s="1"/>
  <c r="E41" i="39" s="1"/>
  <c r="E42" i="39" s="1"/>
  <c r="E43" i="39" s="1"/>
  <c r="E44" i="39" s="1"/>
  <c r="E45" i="39" s="1"/>
  <c r="E46" i="39" s="1"/>
  <c r="E47" i="39" s="1"/>
  <c r="E48" i="39" s="1"/>
  <c r="E49" i="39" s="1"/>
  <c r="E50" i="39" s="1"/>
  <c r="E51" i="39" s="1"/>
  <c r="E52" i="39" s="1"/>
  <c r="E53" i="39" s="1"/>
  <c r="E54" i="39" s="1"/>
  <c r="E55" i="39" s="1"/>
  <c r="E56" i="39" s="1"/>
  <c r="E57" i="39" s="1"/>
  <c r="E58" i="39" s="1"/>
  <c r="E59" i="39" s="1"/>
  <c r="E60" i="39" s="1"/>
  <c r="E61" i="39" s="1"/>
  <c r="E62" i="39" s="1"/>
  <c r="E63" i="39" s="1"/>
  <c r="E64" i="39" s="1"/>
  <c r="E65" i="39" s="1"/>
  <c r="E66" i="39" s="1"/>
  <c r="E67" i="39" s="1"/>
  <c r="E68" i="39" s="1"/>
  <c r="E69" i="39" s="1"/>
  <c r="E70" i="39" s="1"/>
  <c r="E71" i="39" s="1"/>
  <c r="E72" i="39" s="1"/>
  <c r="E73" i="39" s="1"/>
  <c r="E74" i="39" s="1"/>
  <c r="E75" i="39" s="1"/>
  <c r="E76" i="39" s="1"/>
  <c r="E77" i="39" s="1"/>
  <c r="E78" i="39" s="1"/>
  <c r="E79" i="39" s="1"/>
  <c r="E80" i="39" s="1"/>
  <c r="E81" i="39" s="1"/>
  <c r="E82" i="39" s="1"/>
  <c r="E83" i="39" s="1"/>
  <c r="E84" i="39" s="1"/>
  <c r="E85" i="39" s="1"/>
  <c r="E86" i="39" s="1"/>
  <c r="E87" i="39" s="1"/>
  <c r="E88" i="39" s="1"/>
  <c r="E89" i="39" s="1"/>
  <c r="E90" i="39" s="1"/>
  <c r="E91" i="39" s="1"/>
  <c r="E92" i="39" s="1"/>
  <c r="E93" i="39" s="1"/>
  <c r="E94" i="39" s="1"/>
  <c r="E95" i="39" s="1"/>
  <c r="E96" i="39" s="1"/>
  <c r="E97" i="39" s="1"/>
  <c r="E98" i="39" s="1"/>
  <c r="E99" i="39" s="1"/>
  <c r="E100" i="39" s="1"/>
  <c r="D66" i="1" s="1"/>
  <c r="E5" i="38"/>
  <c r="E6" i="38" s="1"/>
  <c r="E7" i="38" s="1"/>
  <c r="E8" i="38" s="1"/>
  <c r="E9" i="38" s="1"/>
  <c r="E10" i="38" s="1"/>
  <c r="E11" i="38" s="1"/>
  <c r="E12" i="38" s="1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E33" i="38" s="1"/>
  <c r="E34" i="38" s="1"/>
  <c r="E35" i="38" s="1"/>
  <c r="E36" i="38" s="1"/>
  <c r="E37" i="38" s="1"/>
  <c r="E38" i="38" s="1"/>
  <c r="E39" i="38" s="1"/>
  <c r="E40" i="38" s="1"/>
  <c r="E41" i="38" s="1"/>
  <c r="E42" i="38" s="1"/>
  <c r="E43" i="38" s="1"/>
  <c r="E44" i="38" s="1"/>
  <c r="E45" i="38" s="1"/>
  <c r="E46" i="38" s="1"/>
  <c r="E47" i="38" s="1"/>
  <c r="E48" i="38" s="1"/>
  <c r="E49" i="38" s="1"/>
  <c r="E50" i="38" s="1"/>
  <c r="E51" i="38" s="1"/>
  <c r="E52" i="38" s="1"/>
  <c r="E53" i="38" s="1"/>
  <c r="E54" i="38" s="1"/>
  <c r="E55" i="38" s="1"/>
  <c r="E56" i="38" s="1"/>
  <c r="E57" i="38" s="1"/>
  <c r="E58" i="38" s="1"/>
  <c r="E59" i="38" s="1"/>
  <c r="E60" i="38" s="1"/>
  <c r="E61" i="38" s="1"/>
  <c r="E62" i="38" s="1"/>
  <c r="E63" i="38" s="1"/>
  <c r="E64" i="38" s="1"/>
  <c r="E65" i="38" s="1"/>
  <c r="E66" i="38" s="1"/>
  <c r="E67" i="38" s="1"/>
  <c r="E68" i="38" s="1"/>
  <c r="E69" i="38" s="1"/>
  <c r="E70" i="38" s="1"/>
  <c r="E71" i="38" s="1"/>
  <c r="E72" i="38" s="1"/>
  <c r="E73" i="38" s="1"/>
  <c r="E74" i="38" s="1"/>
  <c r="E75" i="38" s="1"/>
  <c r="E76" i="38" s="1"/>
  <c r="E77" i="38" s="1"/>
  <c r="E78" i="38" s="1"/>
  <c r="E79" i="38" s="1"/>
  <c r="E80" i="38" s="1"/>
  <c r="E81" i="38" s="1"/>
  <c r="E82" i="38" s="1"/>
  <c r="E83" i="38" s="1"/>
  <c r="E84" i="38" s="1"/>
  <c r="E85" i="38" s="1"/>
  <c r="E86" i="38" s="1"/>
  <c r="E87" i="38" s="1"/>
  <c r="E88" i="38" s="1"/>
  <c r="E89" i="38" s="1"/>
  <c r="E90" i="38" s="1"/>
  <c r="E91" i="38" s="1"/>
  <c r="E92" i="38" s="1"/>
  <c r="E93" i="38" s="1"/>
  <c r="E94" i="38" s="1"/>
  <c r="E95" i="38" s="1"/>
  <c r="E96" i="38" s="1"/>
  <c r="E97" i="38" s="1"/>
  <c r="E98" i="38" s="1"/>
  <c r="E99" i="38" s="1"/>
  <c r="E100" i="38" s="1"/>
  <c r="C66" i="1" s="1"/>
  <c r="E5" i="27"/>
  <c r="E6" i="27" s="1"/>
  <c r="E7" i="27" s="1"/>
  <c r="E8" i="27" s="1"/>
  <c r="E9" i="27" s="1"/>
  <c r="E10" i="27" s="1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D65" i="1" s="1"/>
  <c r="E5" i="23"/>
  <c r="E6" i="23" s="1"/>
  <c r="E7" i="23" s="1"/>
  <c r="E8" i="23" s="1"/>
  <c r="E9" i="23" s="1"/>
  <c r="E10" i="23" s="1"/>
  <c r="E11" i="23" s="1"/>
  <c r="E12" i="23" s="1"/>
  <c r="E13" i="23" s="1"/>
  <c r="E14" i="23" s="1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41" i="23" s="1"/>
  <c r="E42" i="23" s="1"/>
  <c r="E43" i="23" s="1"/>
  <c r="E44" i="23" s="1"/>
  <c r="E45" i="23" s="1"/>
  <c r="E46" i="23" s="1"/>
  <c r="E47" i="23" s="1"/>
  <c r="E48" i="23" s="1"/>
  <c r="E49" i="23" s="1"/>
  <c r="E50" i="23" s="1"/>
  <c r="E51" i="23" s="1"/>
  <c r="E52" i="23" s="1"/>
  <c r="E53" i="23" s="1"/>
  <c r="E54" i="23" s="1"/>
  <c r="E55" i="23" s="1"/>
  <c r="E56" i="23" s="1"/>
  <c r="E57" i="23" s="1"/>
  <c r="E58" i="23" s="1"/>
  <c r="E59" i="23" s="1"/>
  <c r="E60" i="23" s="1"/>
  <c r="E61" i="23" s="1"/>
  <c r="E62" i="23" s="1"/>
  <c r="E63" i="23" s="1"/>
  <c r="E64" i="23" s="1"/>
  <c r="E65" i="23" s="1"/>
  <c r="E66" i="23" s="1"/>
  <c r="E67" i="23" s="1"/>
  <c r="E68" i="23" s="1"/>
  <c r="E69" i="23" s="1"/>
  <c r="E70" i="23" s="1"/>
  <c r="E71" i="23" s="1"/>
  <c r="E72" i="23" s="1"/>
  <c r="E73" i="23" s="1"/>
  <c r="E74" i="23" s="1"/>
  <c r="E75" i="23" s="1"/>
  <c r="E76" i="23" s="1"/>
  <c r="E77" i="23" s="1"/>
  <c r="E78" i="23" s="1"/>
  <c r="E79" i="23" s="1"/>
  <c r="E80" i="23" s="1"/>
  <c r="E81" i="23" s="1"/>
  <c r="E82" i="23" s="1"/>
  <c r="E83" i="23" s="1"/>
  <c r="E84" i="23" s="1"/>
  <c r="E85" i="23" s="1"/>
  <c r="E86" i="23" s="1"/>
  <c r="E87" i="23" s="1"/>
  <c r="E88" i="23" s="1"/>
  <c r="E89" i="23" s="1"/>
  <c r="E90" i="23" s="1"/>
  <c r="E91" i="23" s="1"/>
  <c r="E92" i="23" s="1"/>
  <c r="E93" i="23" s="1"/>
  <c r="E94" i="23" s="1"/>
  <c r="E95" i="23" s="1"/>
  <c r="E96" i="23" s="1"/>
  <c r="E97" i="23" s="1"/>
  <c r="E98" i="23" s="1"/>
  <c r="E99" i="23" s="1"/>
  <c r="E100" i="23" s="1"/>
  <c r="C65" i="1" s="1"/>
  <c r="E5" i="135"/>
  <c r="E6" i="135" s="1"/>
  <c r="E7" i="135" s="1"/>
  <c r="E5" i="134"/>
  <c r="E6" i="134" s="1"/>
  <c r="E7" i="134" s="1"/>
  <c r="E8" i="134" s="1"/>
  <c r="E9" i="134" s="1"/>
  <c r="E10" i="134" s="1"/>
  <c r="E11" i="134" s="1"/>
  <c r="E12" i="134" s="1"/>
  <c r="E13" i="134" s="1"/>
  <c r="E14" i="134" s="1"/>
  <c r="E15" i="134" s="1"/>
  <c r="E16" i="134" s="1"/>
  <c r="E17" i="134" s="1"/>
  <c r="E18" i="134" s="1"/>
  <c r="E19" i="134" s="1"/>
  <c r="E20" i="134" s="1"/>
  <c r="E21" i="134" s="1"/>
  <c r="E22" i="134" s="1"/>
  <c r="E23" i="134" s="1"/>
  <c r="E24" i="134" s="1"/>
  <c r="E25" i="134" s="1"/>
  <c r="E26" i="134" s="1"/>
  <c r="E27" i="134" s="1"/>
  <c r="E28" i="134" s="1"/>
  <c r="E29" i="134" s="1"/>
  <c r="E30" i="134" s="1"/>
  <c r="E31" i="134" s="1"/>
  <c r="E32" i="134" s="1"/>
  <c r="E33" i="134" s="1"/>
  <c r="E34" i="134" s="1"/>
  <c r="E5" i="94"/>
  <c r="E6" i="94" s="1"/>
  <c r="E7" i="94" s="1"/>
  <c r="E8" i="94" s="1"/>
  <c r="E9" i="94" s="1"/>
  <c r="E10" i="94" s="1"/>
  <c r="E11" i="94" s="1"/>
  <c r="E12" i="94" s="1"/>
  <c r="E13" i="94" s="1"/>
  <c r="E14" i="94" s="1"/>
  <c r="E15" i="94" s="1"/>
  <c r="E16" i="94" s="1"/>
  <c r="E17" i="94" s="1"/>
  <c r="E18" i="94" s="1"/>
  <c r="E19" i="94" s="1"/>
  <c r="E20" i="94" s="1"/>
  <c r="E21" i="94" s="1"/>
  <c r="E22" i="94" s="1"/>
  <c r="E23" i="94" s="1"/>
  <c r="E24" i="94" s="1"/>
  <c r="E25" i="94" s="1"/>
  <c r="E26" i="94" s="1"/>
  <c r="E27" i="94" s="1"/>
  <c r="E28" i="94" s="1"/>
  <c r="E29" i="94" s="1"/>
  <c r="E30" i="94" s="1"/>
  <c r="E31" i="94" s="1"/>
  <c r="E32" i="94" s="1"/>
  <c r="E33" i="94" s="1"/>
  <c r="E34" i="94" s="1"/>
  <c r="E35" i="94" s="1"/>
  <c r="E36" i="94" s="1"/>
  <c r="E37" i="94" s="1"/>
  <c r="E38" i="94" s="1"/>
  <c r="E39" i="94" s="1"/>
  <c r="E40" i="94" s="1"/>
  <c r="E41" i="94" s="1"/>
  <c r="E42" i="94" s="1"/>
  <c r="E43" i="94" s="1"/>
  <c r="E44" i="94" s="1"/>
  <c r="E45" i="94" s="1"/>
  <c r="E46" i="94" s="1"/>
  <c r="E47" i="94" s="1"/>
  <c r="E48" i="94" s="1"/>
  <c r="E49" i="94" s="1"/>
  <c r="E50" i="94" s="1"/>
  <c r="E51" i="94" s="1"/>
  <c r="E52" i="94" s="1"/>
  <c r="E53" i="94" s="1"/>
  <c r="E54" i="94" s="1"/>
  <c r="E55" i="94" s="1"/>
  <c r="E56" i="94" s="1"/>
  <c r="E57" i="94" s="1"/>
  <c r="E58" i="94" s="1"/>
  <c r="E59" i="94" s="1"/>
  <c r="E60" i="94" s="1"/>
  <c r="E61" i="94" s="1"/>
  <c r="E62" i="94" s="1"/>
  <c r="E63" i="94" s="1"/>
  <c r="E64" i="94" s="1"/>
  <c r="E65" i="94" s="1"/>
  <c r="E66" i="94" s="1"/>
  <c r="E67" i="94" s="1"/>
  <c r="E68" i="94" s="1"/>
  <c r="E69" i="94" s="1"/>
  <c r="E70" i="94" s="1"/>
  <c r="E71" i="94" s="1"/>
  <c r="E72" i="94" s="1"/>
  <c r="E73" i="94" s="1"/>
  <c r="E74" i="94" s="1"/>
  <c r="E75" i="94" s="1"/>
  <c r="E76" i="94" s="1"/>
  <c r="E77" i="94" s="1"/>
  <c r="E78" i="94" s="1"/>
  <c r="E79" i="94" s="1"/>
  <c r="E80" i="94" s="1"/>
  <c r="E81" i="94" s="1"/>
  <c r="E82" i="94" s="1"/>
  <c r="E83" i="94" s="1"/>
  <c r="E84" i="94" s="1"/>
  <c r="E85" i="94" s="1"/>
  <c r="E86" i="94" s="1"/>
  <c r="E87" i="94" s="1"/>
  <c r="E88" i="94" s="1"/>
  <c r="E89" i="94" s="1"/>
  <c r="E90" i="94" s="1"/>
  <c r="E91" i="94" s="1"/>
  <c r="E92" i="94" s="1"/>
  <c r="E93" i="94" s="1"/>
  <c r="E94" i="94" s="1"/>
  <c r="E95" i="94" s="1"/>
  <c r="E96" i="94" s="1"/>
  <c r="E97" i="94" s="1"/>
  <c r="E98" i="94" s="1"/>
  <c r="E99" i="94" s="1"/>
  <c r="E100" i="94" s="1"/>
  <c r="E5" i="93"/>
  <c r="E6" i="93" s="1"/>
  <c r="E7" i="93" s="1"/>
  <c r="E8" i="93" s="1"/>
  <c r="E9" i="93" s="1"/>
  <c r="E10" i="93" s="1"/>
  <c r="E11" i="93" s="1"/>
  <c r="E12" i="93" s="1"/>
  <c r="E13" i="93" s="1"/>
  <c r="E14" i="93" s="1"/>
  <c r="E15" i="93" s="1"/>
  <c r="E16" i="93" s="1"/>
  <c r="E17" i="93" s="1"/>
  <c r="E18" i="93" s="1"/>
  <c r="E19" i="93" s="1"/>
  <c r="E20" i="93" s="1"/>
  <c r="E21" i="93" s="1"/>
  <c r="E22" i="93" s="1"/>
  <c r="E23" i="93" s="1"/>
  <c r="E24" i="93" s="1"/>
  <c r="E25" i="93" s="1"/>
  <c r="E26" i="93" s="1"/>
  <c r="E27" i="93" s="1"/>
  <c r="E28" i="93" s="1"/>
  <c r="E29" i="93" s="1"/>
  <c r="E30" i="93" s="1"/>
  <c r="E31" i="93" s="1"/>
  <c r="E32" i="93" s="1"/>
  <c r="E33" i="93" s="1"/>
  <c r="E34" i="93" s="1"/>
  <c r="E35" i="93" s="1"/>
  <c r="E36" i="93" s="1"/>
  <c r="E37" i="93" s="1"/>
  <c r="E38" i="93" s="1"/>
  <c r="E39" i="93" s="1"/>
  <c r="E40" i="93" s="1"/>
  <c r="E41" i="93" s="1"/>
  <c r="E42" i="93" s="1"/>
  <c r="E43" i="93" s="1"/>
  <c r="E44" i="93" s="1"/>
  <c r="E45" i="93" s="1"/>
  <c r="E46" i="93" s="1"/>
  <c r="E47" i="93" s="1"/>
  <c r="E48" i="93" s="1"/>
  <c r="E49" i="93" s="1"/>
  <c r="E50" i="93" s="1"/>
  <c r="E51" i="93" s="1"/>
  <c r="E52" i="93" s="1"/>
  <c r="E53" i="93" s="1"/>
  <c r="E54" i="93" s="1"/>
  <c r="E55" i="93" s="1"/>
  <c r="E56" i="93" s="1"/>
  <c r="E57" i="93" s="1"/>
  <c r="E58" i="93" s="1"/>
  <c r="E59" i="93" s="1"/>
  <c r="E60" i="93" s="1"/>
  <c r="E61" i="93" s="1"/>
  <c r="E62" i="93" s="1"/>
  <c r="E63" i="93" s="1"/>
  <c r="E64" i="93" s="1"/>
  <c r="E65" i="93" s="1"/>
  <c r="E66" i="93" s="1"/>
  <c r="E67" i="93" s="1"/>
  <c r="E68" i="93" s="1"/>
  <c r="E69" i="93" s="1"/>
  <c r="E70" i="93" s="1"/>
  <c r="E71" i="93" s="1"/>
  <c r="E72" i="93" s="1"/>
  <c r="E73" i="93" s="1"/>
  <c r="E74" i="93" s="1"/>
  <c r="E75" i="93" s="1"/>
  <c r="E76" i="93" s="1"/>
  <c r="E77" i="93" s="1"/>
  <c r="E78" i="93" s="1"/>
  <c r="E79" i="93" s="1"/>
  <c r="E80" i="93" s="1"/>
  <c r="E81" i="93" s="1"/>
  <c r="E82" i="93" s="1"/>
  <c r="E83" i="93" s="1"/>
  <c r="E84" i="93" s="1"/>
  <c r="E85" i="93" s="1"/>
  <c r="E86" i="93" s="1"/>
  <c r="E87" i="93" s="1"/>
  <c r="E88" i="93" s="1"/>
  <c r="E89" i="93" s="1"/>
  <c r="E90" i="93" s="1"/>
  <c r="E91" i="93" s="1"/>
  <c r="E92" i="93" s="1"/>
  <c r="E93" i="93" s="1"/>
  <c r="E94" i="93" s="1"/>
  <c r="E95" i="93" s="1"/>
  <c r="E96" i="93" s="1"/>
  <c r="E97" i="93" s="1"/>
  <c r="E98" i="93" s="1"/>
  <c r="E99" i="93" s="1"/>
  <c r="E100" i="93" s="1"/>
  <c r="E5" i="92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21" i="92" s="1"/>
  <c r="E22" i="92" s="1"/>
  <c r="E23" i="92" s="1"/>
  <c r="E24" i="92" s="1"/>
  <c r="E25" i="92" s="1"/>
  <c r="E26" i="92" s="1"/>
  <c r="E27" i="92" s="1"/>
  <c r="E28" i="92" s="1"/>
  <c r="E29" i="92" s="1"/>
  <c r="E30" i="92" s="1"/>
  <c r="E31" i="92" s="1"/>
  <c r="E32" i="92" s="1"/>
  <c r="E33" i="92" s="1"/>
  <c r="E34" i="92" s="1"/>
  <c r="E35" i="92" s="1"/>
  <c r="E36" i="92" s="1"/>
  <c r="E37" i="92" s="1"/>
  <c r="E38" i="92" s="1"/>
  <c r="E39" i="92" s="1"/>
  <c r="E40" i="92" s="1"/>
  <c r="E41" i="92" s="1"/>
  <c r="E42" i="92" s="1"/>
  <c r="E43" i="92" s="1"/>
  <c r="E44" i="92" s="1"/>
  <c r="E45" i="92" s="1"/>
  <c r="E46" i="92" s="1"/>
  <c r="E47" i="92" s="1"/>
  <c r="E48" i="92" s="1"/>
  <c r="E49" i="92" s="1"/>
  <c r="E50" i="92" s="1"/>
  <c r="E51" i="92" s="1"/>
  <c r="E52" i="92" s="1"/>
  <c r="E53" i="92" s="1"/>
  <c r="E54" i="92" s="1"/>
  <c r="E55" i="92" s="1"/>
  <c r="E56" i="92" s="1"/>
  <c r="E57" i="92" s="1"/>
  <c r="E58" i="92" s="1"/>
  <c r="E59" i="92" s="1"/>
  <c r="E60" i="92" s="1"/>
  <c r="E61" i="92" s="1"/>
  <c r="E62" i="92" s="1"/>
  <c r="E63" i="92" s="1"/>
  <c r="E64" i="92" s="1"/>
  <c r="E65" i="92" s="1"/>
  <c r="E66" i="92" s="1"/>
  <c r="E67" i="92" s="1"/>
  <c r="E68" i="92" s="1"/>
  <c r="E69" i="92" s="1"/>
  <c r="E70" i="92" s="1"/>
  <c r="E71" i="92" s="1"/>
  <c r="E72" i="92" s="1"/>
  <c r="E73" i="92" s="1"/>
  <c r="E74" i="92" s="1"/>
  <c r="E75" i="92" s="1"/>
  <c r="E76" i="92" s="1"/>
  <c r="E77" i="92" s="1"/>
  <c r="E78" i="92" s="1"/>
  <c r="E79" i="92" s="1"/>
  <c r="E80" i="92" s="1"/>
  <c r="E81" i="92" s="1"/>
  <c r="E82" i="92" s="1"/>
  <c r="E83" i="92" s="1"/>
  <c r="E84" i="92" s="1"/>
  <c r="E85" i="92" s="1"/>
  <c r="E86" i="92" s="1"/>
  <c r="E87" i="92" s="1"/>
  <c r="E88" i="92" s="1"/>
  <c r="E89" i="92" s="1"/>
  <c r="E90" i="92" s="1"/>
  <c r="E91" i="92" s="1"/>
  <c r="E92" i="92" s="1"/>
  <c r="E93" i="92" s="1"/>
  <c r="E94" i="92" s="1"/>
  <c r="E95" i="92" s="1"/>
  <c r="E96" i="92" s="1"/>
  <c r="E97" i="92" s="1"/>
  <c r="E98" i="92" s="1"/>
  <c r="E99" i="92" s="1"/>
  <c r="E100" i="92" s="1"/>
  <c r="E5" i="9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E22" i="91" s="1"/>
  <c r="E23" i="91" s="1"/>
  <c r="E24" i="91" s="1"/>
  <c r="E25" i="91" s="1"/>
  <c r="E26" i="91" s="1"/>
  <c r="E27" i="91" s="1"/>
  <c r="E28" i="91" s="1"/>
  <c r="E29" i="91" s="1"/>
  <c r="E30" i="91" s="1"/>
  <c r="E31" i="91" s="1"/>
  <c r="E32" i="91" s="1"/>
  <c r="E33" i="91" s="1"/>
  <c r="E34" i="91" s="1"/>
  <c r="E35" i="91" s="1"/>
  <c r="E36" i="91" s="1"/>
  <c r="E37" i="91" s="1"/>
  <c r="E38" i="91" s="1"/>
  <c r="E39" i="91" s="1"/>
  <c r="E40" i="91" s="1"/>
  <c r="E41" i="91" s="1"/>
  <c r="E42" i="91" s="1"/>
  <c r="E43" i="91" s="1"/>
  <c r="E44" i="91" s="1"/>
  <c r="E45" i="91" s="1"/>
  <c r="E46" i="91" s="1"/>
  <c r="E47" i="91" s="1"/>
  <c r="E48" i="91" s="1"/>
  <c r="E49" i="91" s="1"/>
  <c r="E50" i="91" s="1"/>
  <c r="E51" i="91" s="1"/>
  <c r="E52" i="91" s="1"/>
  <c r="E53" i="91" s="1"/>
  <c r="E54" i="91" s="1"/>
  <c r="E55" i="91" s="1"/>
  <c r="E56" i="91" s="1"/>
  <c r="E57" i="91" s="1"/>
  <c r="E58" i="91" s="1"/>
  <c r="E59" i="91" s="1"/>
  <c r="E60" i="91" s="1"/>
  <c r="E61" i="91" s="1"/>
  <c r="E62" i="91" s="1"/>
  <c r="E63" i="91" s="1"/>
  <c r="E64" i="91" s="1"/>
  <c r="E65" i="91" s="1"/>
  <c r="E66" i="91" s="1"/>
  <c r="E67" i="91" s="1"/>
  <c r="E68" i="91" s="1"/>
  <c r="E69" i="91" s="1"/>
  <c r="E70" i="91" s="1"/>
  <c r="E71" i="91" s="1"/>
  <c r="E72" i="91" s="1"/>
  <c r="E73" i="91" s="1"/>
  <c r="E74" i="91" s="1"/>
  <c r="E75" i="91" s="1"/>
  <c r="E76" i="91" s="1"/>
  <c r="E77" i="91" s="1"/>
  <c r="E78" i="91" s="1"/>
  <c r="E79" i="91" s="1"/>
  <c r="E80" i="91" s="1"/>
  <c r="E81" i="91" s="1"/>
  <c r="E82" i="91" s="1"/>
  <c r="E83" i="91" s="1"/>
  <c r="E84" i="91" s="1"/>
  <c r="E85" i="91" s="1"/>
  <c r="E86" i="91" s="1"/>
  <c r="E87" i="91" s="1"/>
  <c r="E88" i="91" s="1"/>
  <c r="E89" i="91" s="1"/>
  <c r="E90" i="91" s="1"/>
  <c r="E91" i="91" s="1"/>
  <c r="E92" i="91" s="1"/>
  <c r="E93" i="91" s="1"/>
  <c r="E94" i="91" s="1"/>
  <c r="E95" i="91" s="1"/>
  <c r="E96" i="91" s="1"/>
  <c r="E97" i="91" s="1"/>
  <c r="E98" i="91" s="1"/>
  <c r="E99" i="91" s="1"/>
  <c r="E100" i="91" s="1"/>
  <c r="E5" i="90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E18" i="90" s="1"/>
  <c r="E19" i="90" s="1"/>
  <c r="E20" i="90" s="1"/>
  <c r="E21" i="90" s="1"/>
  <c r="E22" i="90" s="1"/>
  <c r="E23" i="90" s="1"/>
  <c r="E24" i="90" s="1"/>
  <c r="E25" i="90" s="1"/>
  <c r="E26" i="90" s="1"/>
  <c r="E27" i="90" s="1"/>
  <c r="E28" i="90" s="1"/>
  <c r="E29" i="90" s="1"/>
  <c r="E30" i="90" s="1"/>
  <c r="E31" i="90" s="1"/>
  <c r="E32" i="90" s="1"/>
  <c r="E33" i="90" s="1"/>
  <c r="E34" i="90" s="1"/>
  <c r="E35" i="90" s="1"/>
  <c r="E36" i="90" s="1"/>
  <c r="E37" i="90" s="1"/>
  <c r="E38" i="90" s="1"/>
  <c r="E39" i="90" s="1"/>
  <c r="E40" i="90" s="1"/>
  <c r="E41" i="90" s="1"/>
  <c r="E42" i="90" s="1"/>
  <c r="E43" i="90" s="1"/>
  <c r="E44" i="90" s="1"/>
  <c r="E45" i="90" s="1"/>
  <c r="E46" i="90" s="1"/>
  <c r="E47" i="90" s="1"/>
  <c r="E48" i="90" s="1"/>
  <c r="E49" i="90" s="1"/>
  <c r="E50" i="90" s="1"/>
  <c r="E51" i="90" s="1"/>
  <c r="E52" i="90" s="1"/>
  <c r="E53" i="90" s="1"/>
  <c r="E54" i="90" s="1"/>
  <c r="E55" i="90" s="1"/>
  <c r="E56" i="90" s="1"/>
  <c r="E57" i="90" s="1"/>
  <c r="E58" i="90" s="1"/>
  <c r="E59" i="90" s="1"/>
  <c r="E60" i="90" s="1"/>
  <c r="E61" i="90" s="1"/>
  <c r="E62" i="90" s="1"/>
  <c r="E63" i="90" s="1"/>
  <c r="E64" i="90" s="1"/>
  <c r="E65" i="90" s="1"/>
  <c r="E66" i="90" s="1"/>
  <c r="E67" i="90" s="1"/>
  <c r="E68" i="90" s="1"/>
  <c r="E69" i="90" s="1"/>
  <c r="E70" i="90" s="1"/>
  <c r="E71" i="90" s="1"/>
  <c r="E72" i="90" s="1"/>
  <c r="E73" i="90" s="1"/>
  <c r="E74" i="90" s="1"/>
  <c r="E75" i="90" s="1"/>
  <c r="E76" i="90" s="1"/>
  <c r="E77" i="90" s="1"/>
  <c r="E78" i="90" s="1"/>
  <c r="E79" i="90" s="1"/>
  <c r="E80" i="90" s="1"/>
  <c r="E81" i="90" s="1"/>
  <c r="E82" i="90" s="1"/>
  <c r="E83" i="90" s="1"/>
  <c r="E84" i="90" s="1"/>
  <c r="E85" i="90" s="1"/>
  <c r="E86" i="90" s="1"/>
  <c r="E87" i="90" s="1"/>
  <c r="E88" i="90" s="1"/>
  <c r="E89" i="90" s="1"/>
  <c r="E90" i="90" s="1"/>
  <c r="E91" i="90" s="1"/>
  <c r="E92" i="90" s="1"/>
  <c r="E93" i="90" s="1"/>
  <c r="E94" i="90" s="1"/>
  <c r="E95" i="90" s="1"/>
  <c r="E96" i="90" s="1"/>
  <c r="E97" i="90" s="1"/>
  <c r="E98" i="90" s="1"/>
  <c r="E99" i="90" s="1"/>
  <c r="E100" i="90" s="1"/>
  <c r="D5" i="1" s="1"/>
  <c r="E5" i="89"/>
  <c r="E6" i="89" s="1"/>
  <c r="E7" i="89" s="1"/>
  <c r="E8" i="89" s="1"/>
  <c r="E9" i="89" s="1"/>
  <c r="E10" i="89" s="1"/>
  <c r="E11" i="89" s="1"/>
  <c r="E12" i="89" s="1"/>
  <c r="E13" i="89" s="1"/>
  <c r="E14" i="89" s="1"/>
  <c r="E15" i="89" s="1"/>
  <c r="E16" i="89" s="1"/>
  <c r="E17" i="89" s="1"/>
  <c r="E18" i="89" s="1"/>
  <c r="E19" i="89" s="1"/>
  <c r="E20" i="89" s="1"/>
  <c r="E21" i="89" s="1"/>
  <c r="E22" i="89" s="1"/>
  <c r="E23" i="89" s="1"/>
  <c r="E24" i="89" s="1"/>
  <c r="E25" i="89" s="1"/>
  <c r="E26" i="89" s="1"/>
  <c r="E27" i="89" s="1"/>
  <c r="E28" i="89" s="1"/>
  <c r="E29" i="89" s="1"/>
  <c r="E30" i="89" s="1"/>
  <c r="E31" i="89" s="1"/>
  <c r="E32" i="89" s="1"/>
  <c r="E33" i="89" s="1"/>
  <c r="E34" i="89" s="1"/>
  <c r="E35" i="89" s="1"/>
  <c r="E36" i="89" s="1"/>
  <c r="E37" i="89" s="1"/>
  <c r="E38" i="89" s="1"/>
  <c r="E39" i="89" s="1"/>
  <c r="E40" i="89" s="1"/>
  <c r="E41" i="89" s="1"/>
  <c r="E42" i="89" s="1"/>
  <c r="E43" i="89" s="1"/>
  <c r="E44" i="89" s="1"/>
  <c r="E45" i="89" s="1"/>
  <c r="E46" i="89" s="1"/>
  <c r="E47" i="89" s="1"/>
  <c r="E48" i="89" s="1"/>
  <c r="E49" i="89" s="1"/>
  <c r="E50" i="89" s="1"/>
  <c r="E51" i="89" s="1"/>
  <c r="E52" i="89" s="1"/>
  <c r="E53" i="89" s="1"/>
  <c r="E54" i="89" s="1"/>
  <c r="E55" i="89" s="1"/>
  <c r="E56" i="89" s="1"/>
  <c r="E57" i="89" s="1"/>
  <c r="E58" i="89" s="1"/>
  <c r="E59" i="89" s="1"/>
  <c r="E60" i="89" s="1"/>
  <c r="E61" i="89" s="1"/>
  <c r="E5" i="88"/>
  <c r="E6" i="88" s="1"/>
  <c r="E7" i="88" s="1"/>
  <c r="E8" i="88" s="1"/>
  <c r="E9" i="88" s="1"/>
  <c r="E10" i="88" s="1"/>
  <c r="E11" i="88" s="1"/>
  <c r="E12" i="88" s="1"/>
  <c r="E5" i="37"/>
  <c r="E6" i="37" s="1"/>
  <c r="E7" i="37" s="1"/>
  <c r="E8" i="37" s="1"/>
  <c r="E9" i="37" s="1"/>
  <c r="E10" i="37" s="1"/>
  <c r="E11" i="37" s="1"/>
  <c r="E12" i="37" s="1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E27" i="37" s="1"/>
  <c r="E28" i="37" s="1"/>
  <c r="E29" i="37" s="1"/>
  <c r="E30" i="37" s="1"/>
  <c r="E31" i="37" s="1"/>
  <c r="E32" i="37" s="1"/>
  <c r="E33" i="37" s="1"/>
  <c r="E34" i="37" s="1"/>
  <c r="E35" i="37" s="1"/>
  <c r="E36" i="37" s="1"/>
  <c r="E37" i="37" s="1"/>
  <c r="E38" i="37" s="1"/>
  <c r="E39" i="37" s="1"/>
  <c r="E40" i="37" s="1"/>
  <c r="E41" i="37" s="1"/>
  <c r="E42" i="37" s="1"/>
  <c r="E43" i="37" s="1"/>
  <c r="E44" i="37" s="1"/>
  <c r="E45" i="37" s="1"/>
  <c r="E46" i="37" s="1"/>
  <c r="E47" i="37" s="1"/>
  <c r="E48" i="37" s="1"/>
  <c r="E49" i="37" s="1"/>
  <c r="E50" i="37" s="1"/>
  <c r="E51" i="37" s="1"/>
  <c r="E52" i="37" s="1"/>
  <c r="E53" i="37" s="1"/>
  <c r="E54" i="37" s="1"/>
  <c r="E55" i="37" s="1"/>
  <c r="E56" i="37" s="1"/>
  <c r="E57" i="37" s="1"/>
  <c r="E58" i="37" s="1"/>
  <c r="E59" i="37" s="1"/>
  <c r="E60" i="37" s="1"/>
  <c r="E61" i="37" s="1"/>
  <c r="E62" i="37" s="1"/>
  <c r="E63" i="37" s="1"/>
  <c r="E64" i="37" s="1"/>
  <c r="E65" i="37" s="1"/>
  <c r="E66" i="37" s="1"/>
  <c r="E67" i="37" s="1"/>
  <c r="E68" i="37" s="1"/>
  <c r="E69" i="37" s="1"/>
  <c r="E70" i="37" s="1"/>
  <c r="E71" i="37" s="1"/>
  <c r="E72" i="37" s="1"/>
  <c r="E73" i="37" s="1"/>
  <c r="E74" i="37" s="1"/>
  <c r="E75" i="37" s="1"/>
  <c r="E76" i="37" s="1"/>
  <c r="E77" i="37" s="1"/>
  <c r="E78" i="37" s="1"/>
  <c r="E79" i="37" s="1"/>
  <c r="E80" i="37" s="1"/>
  <c r="E81" i="37" s="1"/>
  <c r="E82" i="37" s="1"/>
  <c r="E83" i="37" s="1"/>
  <c r="E84" i="37" s="1"/>
  <c r="E85" i="37" s="1"/>
  <c r="E86" i="37" s="1"/>
  <c r="E87" i="37" s="1"/>
  <c r="E88" i="37" s="1"/>
  <c r="E89" i="37" s="1"/>
  <c r="E90" i="37" s="1"/>
  <c r="E91" i="37" s="1"/>
  <c r="E92" i="37" s="1"/>
  <c r="E93" i="37" s="1"/>
  <c r="E94" i="37" s="1"/>
  <c r="E95" i="37" s="1"/>
  <c r="E96" i="37" s="1"/>
  <c r="E97" i="37" s="1"/>
  <c r="E98" i="37" s="1"/>
  <c r="E99" i="37" s="1"/>
  <c r="E100" i="37" s="1"/>
  <c r="D4" i="1" s="1"/>
  <c r="E5" i="36"/>
  <c r="E6" i="36" s="1"/>
  <c r="E7" i="36" s="1"/>
  <c r="E8" i="36" s="1"/>
  <c r="E9" i="36" s="1"/>
  <c r="E10" i="36" s="1"/>
  <c r="E11" i="36" s="1"/>
  <c r="E12" i="36" s="1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E42" i="36" s="1"/>
  <c r="E43" i="36" s="1"/>
  <c r="E44" i="36" s="1"/>
  <c r="E45" i="36" s="1"/>
  <c r="E46" i="36" s="1"/>
  <c r="E47" i="36" s="1"/>
  <c r="E48" i="36" s="1"/>
  <c r="E49" i="36" s="1"/>
  <c r="E50" i="36" s="1"/>
  <c r="E51" i="36" s="1"/>
  <c r="E52" i="36" s="1"/>
  <c r="E53" i="36" s="1"/>
  <c r="E54" i="36" s="1"/>
  <c r="E55" i="36" s="1"/>
  <c r="E56" i="36" s="1"/>
  <c r="E57" i="36" s="1"/>
  <c r="E58" i="36" s="1"/>
  <c r="E59" i="36" s="1"/>
  <c r="E60" i="36" s="1"/>
  <c r="E61" i="36" s="1"/>
  <c r="E62" i="36" s="1"/>
  <c r="E63" i="36" s="1"/>
  <c r="E64" i="36" s="1"/>
  <c r="E65" i="36" s="1"/>
  <c r="E66" i="36" s="1"/>
  <c r="E67" i="36" s="1"/>
  <c r="E68" i="36" s="1"/>
  <c r="E69" i="36" s="1"/>
  <c r="E70" i="36" s="1"/>
  <c r="E71" i="36" s="1"/>
  <c r="E72" i="36" s="1"/>
  <c r="E73" i="36" s="1"/>
  <c r="E74" i="36" s="1"/>
  <c r="E75" i="36" s="1"/>
  <c r="E76" i="36" s="1"/>
  <c r="E77" i="36" s="1"/>
  <c r="E78" i="36" s="1"/>
  <c r="E79" i="36" s="1"/>
  <c r="E80" i="36" s="1"/>
  <c r="E81" i="36" s="1"/>
  <c r="E82" i="36" s="1"/>
  <c r="E83" i="36" s="1"/>
  <c r="E84" i="36" s="1"/>
  <c r="E85" i="36" s="1"/>
  <c r="E86" i="36" s="1"/>
  <c r="E87" i="36" s="1"/>
  <c r="E88" i="36" s="1"/>
  <c r="E89" i="36" s="1"/>
  <c r="E90" i="36" s="1"/>
  <c r="E91" i="36" s="1"/>
  <c r="E92" i="36" s="1"/>
  <c r="E93" i="36" s="1"/>
  <c r="E94" i="36" s="1"/>
  <c r="E95" i="36" s="1"/>
  <c r="E96" i="36" s="1"/>
  <c r="E97" i="36" s="1"/>
  <c r="E98" i="36" s="1"/>
  <c r="E99" i="36" s="1"/>
  <c r="E100" i="36" s="1"/>
  <c r="E5" i="87"/>
  <c r="E6" i="87" s="1"/>
  <c r="E7" i="87" s="1"/>
  <c r="E8" i="87" s="1"/>
  <c r="E9" i="87" s="1"/>
  <c r="E10" i="87" s="1"/>
  <c r="E11" i="87" s="1"/>
  <c r="E12" i="87" s="1"/>
  <c r="E13" i="87" s="1"/>
  <c r="E14" i="87" s="1"/>
  <c r="E15" i="87" s="1"/>
  <c r="E16" i="87" s="1"/>
  <c r="E17" i="87" s="1"/>
  <c r="E18" i="87" s="1"/>
  <c r="E19" i="87" s="1"/>
  <c r="E20" i="87" s="1"/>
  <c r="E21" i="87" s="1"/>
  <c r="E22" i="87" s="1"/>
  <c r="E23" i="87" s="1"/>
  <c r="E24" i="87" s="1"/>
  <c r="E25" i="87" s="1"/>
  <c r="E26" i="87" s="1"/>
  <c r="E27" i="87" s="1"/>
  <c r="E28" i="87" s="1"/>
  <c r="E29" i="87" s="1"/>
  <c r="E30" i="87" s="1"/>
  <c r="E31" i="87" s="1"/>
  <c r="E32" i="87" s="1"/>
  <c r="E33" i="87" s="1"/>
  <c r="E34" i="87" s="1"/>
  <c r="E35" i="87" s="1"/>
  <c r="E36" i="87" s="1"/>
  <c r="E37" i="87" s="1"/>
  <c r="E38" i="87" s="1"/>
  <c r="E39" i="87" s="1"/>
  <c r="E40" i="87" s="1"/>
  <c r="E41" i="87" s="1"/>
  <c r="E42" i="87" s="1"/>
  <c r="E43" i="87" s="1"/>
  <c r="E44" i="87" s="1"/>
  <c r="E45" i="87" s="1"/>
  <c r="E46" i="87" s="1"/>
  <c r="E47" i="87" s="1"/>
  <c r="E48" i="87" s="1"/>
  <c r="E49" i="87" s="1"/>
  <c r="E50" i="87" s="1"/>
  <c r="E51" i="87" s="1"/>
  <c r="E52" i="87" s="1"/>
  <c r="E53" i="87" s="1"/>
  <c r="E54" i="87" s="1"/>
  <c r="E55" i="87" s="1"/>
  <c r="E56" i="87" s="1"/>
  <c r="E57" i="87" s="1"/>
  <c r="E58" i="87" s="1"/>
  <c r="E59" i="87" s="1"/>
  <c r="E60" i="87" s="1"/>
  <c r="E61" i="87" s="1"/>
  <c r="E62" i="87" s="1"/>
  <c r="E63" i="87" s="1"/>
  <c r="E64" i="87" s="1"/>
  <c r="E65" i="87" s="1"/>
  <c r="E66" i="87" s="1"/>
  <c r="E67" i="87" s="1"/>
  <c r="E68" i="87" s="1"/>
  <c r="E69" i="87" s="1"/>
  <c r="E70" i="87" s="1"/>
  <c r="E71" i="87" s="1"/>
  <c r="E72" i="87" s="1"/>
  <c r="E73" i="87" s="1"/>
  <c r="E74" i="87" s="1"/>
  <c r="E75" i="87" s="1"/>
  <c r="E76" i="87" s="1"/>
  <c r="E77" i="87" s="1"/>
  <c r="E78" i="87" s="1"/>
  <c r="E79" i="87" s="1"/>
  <c r="E80" i="87" s="1"/>
  <c r="E81" i="87" s="1"/>
  <c r="E82" i="87" s="1"/>
  <c r="E83" i="87" s="1"/>
  <c r="E84" i="87" s="1"/>
  <c r="E85" i="87" s="1"/>
  <c r="E86" i="87" s="1"/>
  <c r="E87" i="87" s="1"/>
  <c r="E88" i="87" s="1"/>
  <c r="E89" i="87" s="1"/>
  <c r="E90" i="87" s="1"/>
  <c r="E91" i="87" s="1"/>
  <c r="E92" i="87" s="1"/>
  <c r="E93" i="87" s="1"/>
  <c r="E94" i="87" s="1"/>
  <c r="E95" i="87" s="1"/>
  <c r="E96" i="87" s="1"/>
  <c r="E97" i="87" s="1"/>
  <c r="E98" i="87" s="1"/>
  <c r="E99" i="87" s="1"/>
  <c r="E100" i="87" s="1"/>
  <c r="C14" i="26"/>
  <c r="E5" i="26"/>
  <c r="E6" i="26" s="1"/>
  <c r="E7" i="26" s="1"/>
  <c r="E8" i="26" s="1"/>
  <c r="E9" i="26" s="1"/>
  <c r="E10" i="26" s="1"/>
  <c r="E11" i="26" s="1"/>
  <c r="E12" i="26" s="1"/>
  <c r="E13" i="26" s="1"/>
  <c r="E5" i="22"/>
  <c r="E6" i="22" s="1"/>
  <c r="E7" i="22" s="1"/>
  <c r="E8" i="22" s="1"/>
  <c r="E9" i="22" s="1"/>
  <c r="E10" i="22" s="1"/>
  <c r="E11" i="22" s="1"/>
  <c r="E12" i="22" s="1"/>
  <c r="E13" i="22" s="1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E42" i="22" s="1"/>
  <c r="E43" i="22" s="1"/>
  <c r="E44" i="22" s="1"/>
  <c r="E45" i="22" s="1"/>
  <c r="E46" i="22" s="1"/>
  <c r="E47" i="22" s="1"/>
  <c r="E48" i="22" s="1"/>
  <c r="E49" i="22" s="1"/>
  <c r="E50" i="22" s="1"/>
  <c r="E51" i="22" s="1"/>
  <c r="E52" i="22" s="1"/>
  <c r="E53" i="22" s="1"/>
  <c r="E54" i="22" s="1"/>
  <c r="E55" i="22" s="1"/>
  <c r="E56" i="22" s="1"/>
  <c r="E57" i="22" s="1"/>
  <c r="E58" i="22" s="1"/>
  <c r="E59" i="22" s="1"/>
  <c r="E60" i="22" s="1"/>
  <c r="E61" i="22" s="1"/>
  <c r="E62" i="22" s="1"/>
  <c r="E63" i="22" s="1"/>
  <c r="E64" i="22" s="1"/>
  <c r="E65" i="22" s="1"/>
  <c r="E66" i="22" s="1"/>
  <c r="E67" i="22" s="1"/>
  <c r="E68" i="22" s="1"/>
  <c r="E69" i="22" s="1"/>
  <c r="E70" i="22" s="1"/>
  <c r="E71" i="22" s="1"/>
  <c r="E72" i="22" s="1"/>
  <c r="E73" i="22" s="1"/>
  <c r="E74" i="22" s="1"/>
  <c r="E75" i="22" s="1"/>
  <c r="E76" i="22" s="1"/>
  <c r="E77" i="22" s="1"/>
  <c r="E78" i="22" s="1"/>
  <c r="E79" i="22" s="1"/>
  <c r="E80" i="22" s="1"/>
  <c r="E81" i="22" s="1"/>
  <c r="E82" i="22" s="1"/>
  <c r="E83" i="22" s="1"/>
  <c r="E84" i="22" s="1"/>
  <c r="E85" i="22" s="1"/>
  <c r="E86" i="22" s="1"/>
  <c r="E87" i="22" s="1"/>
  <c r="E88" i="22" s="1"/>
  <c r="E89" i="22" s="1"/>
  <c r="E90" i="22" s="1"/>
  <c r="E91" i="22" s="1"/>
  <c r="E92" i="22" s="1"/>
  <c r="E93" i="22" s="1"/>
  <c r="E94" i="22" s="1"/>
  <c r="E95" i="22" s="1"/>
  <c r="E96" i="22" s="1"/>
  <c r="E97" i="22" s="1"/>
  <c r="E98" i="22" s="1"/>
  <c r="E99" i="22" s="1"/>
  <c r="E100" i="22" s="1"/>
  <c r="E101" i="22" s="1"/>
  <c r="E102" i="22" s="1"/>
  <c r="E103" i="22" s="1"/>
  <c r="E104" i="22" s="1"/>
  <c r="E105" i="22" s="1"/>
  <c r="E106" i="22" s="1"/>
  <c r="E107" i="22" s="1"/>
  <c r="E108" i="22" s="1"/>
  <c r="E109" i="22" s="1"/>
  <c r="E110" i="22" s="1"/>
  <c r="E111" i="22" s="1"/>
  <c r="E112" i="22" s="1"/>
  <c r="E113" i="22" s="1"/>
  <c r="E114" i="22" s="1"/>
  <c r="E115" i="22" s="1"/>
  <c r="E116" i="22" s="1"/>
  <c r="E117" i="22" s="1"/>
  <c r="E118" i="22" s="1"/>
  <c r="E119" i="22" s="1"/>
  <c r="E120" i="22" s="1"/>
  <c r="E121" i="22" s="1"/>
  <c r="E122" i="22" s="1"/>
  <c r="E123" i="22" s="1"/>
  <c r="E124" i="22" s="1"/>
  <c r="E125" i="22" s="1"/>
  <c r="E126" i="22" s="1"/>
  <c r="E127" i="22" s="1"/>
  <c r="E128" i="22" s="1"/>
  <c r="E129" i="22" s="1"/>
  <c r="E130" i="22" s="1"/>
  <c r="E131" i="22" s="1"/>
  <c r="E132" i="22" s="1"/>
  <c r="E133" i="22" s="1"/>
  <c r="E134" i="22" s="1"/>
  <c r="E135" i="22" s="1"/>
  <c r="E136" i="22" s="1"/>
  <c r="E137" i="22" s="1"/>
  <c r="E138" i="22" s="1"/>
  <c r="E139" i="22" s="1"/>
  <c r="E140" i="22" s="1"/>
  <c r="E141" i="22" s="1"/>
  <c r="E142" i="22" s="1"/>
  <c r="E143" i="22" s="1"/>
  <c r="E144" i="22" s="1"/>
  <c r="E145" i="22" s="1"/>
  <c r="E146" i="22" s="1"/>
  <c r="E147" i="22" s="1"/>
  <c r="E148" i="22" s="1"/>
  <c r="E149" i="22" s="1"/>
  <c r="E150" i="22" s="1"/>
  <c r="E151" i="22" s="1"/>
  <c r="E152" i="22" s="1"/>
  <c r="E153" i="22" s="1"/>
  <c r="E154" i="22" s="1"/>
  <c r="E155" i="22" s="1"/>
  <c r="E156" i="22" s="1"/>
  <c r="E157" i="22" s="1"/>
  <c r="E158" i="22" s="1"/>
  <c r="E159" i="22" s="1"/>
  <c r="E160" i="22" s="1"/>
  <c r="E161" i="22" s="1"/>
  <c r="E162" i="22" s="1"/>
  <c r="E163" i="22" s="1"/>
  <c r="E164" i="22" s="1"/>
  <c r="E165" i="22" s="1"/>
  <c r="E166" i="22" s="1"/>
  <c r="E167" i="22" s="1"/>
  <c r="E168" i="22" s="1"/>
  <c r="E169" i="22" s="1"/>
  <c r="E170" i="22" s="1"/>
  <c r="E171" i="22" s="1"/>
  <c r="E172" i="22" s="1"/>
  <c r="E173" i="22" s="1"/>
  <c r="E174" i="22" s="1"/>
  <c r="E175" i="22" s="1"/>
  <c r="E176" i="22" s="1"/>
  <c r="E177" i="22" s="1"/>
  <c r="E178" i="22" s="1"/>
  <c r="E179" i="22" s="1"/>
  <c r="E180" i="22" s="1"/>
  <c r="E181" i="22" s="1"/>
  <c r="E182" i="22" s="1"/>
  <c r="E183" i="22" s="1"/>
  <c r="E184" i="22" s="1"/>
  <c r="E185" i="22" s="1"/>
  <c r="E186" i="22" s="1"/>
  <c r="E187" i="22" s="1"/>
  <c r="E188" i="22" s="1"/>
  <c r="E189" i="22" s="1"/>
  <c r="E190" i="22" s="1"/>
  <c r="E191" i="22" s="1"/>
  <c r="E192" i="22" s="1"/>
  <c r="E193" i="22" s="1"/>
  <c r="E194" i="22" s="1"/>
  <c r="E195" i="22" s="1"/>
  <c r="E196" i="22" s="1"/>
  <c r="E197" i="22" s="1"/>
  <c r="E198" i="22" s="1"/>
  <c r="E199" i="22" s="1"/>
  <c r="E200" i="22" s="1"/>
  <c r="E5" i="139"/>
  <c r="E6" i="139" s="1"/>
  <c r="E7" i="139" s="1"/>
  <c r="E8" i="139" s="1"/>
  <c r="E9" i="139" s="1"/>
  <c r="E10" i="139" s="1"/>
  <c r="E11" i="139" s="1"/>
  <c r="E12" i="139" s="1"/>
  <c r="E13" i="139" s="1"/>
  <c r="E14" i="139" s="1"/>
  <c r="E15" i="139" s="1"/>
  <c r="E16" i="139" s="1"/>
  <c r="E17" i="139" s="1"/>
  <c r="E18" i="139" s="1"/>
  <c r="E19" i="139" s="1"/>
  <c r="E20" i="139" s="1"/>
  <c r="E21" i="139" s="1"/>
  <c r="E22" i="139" s="1"/>
  <c r="E23" i="139" s="1"/>
  <c r="E24" i="139" s="1"/>
  <c r="E25" i="139" s="1"/>
  <c r="E26" i="139" s="1"/>
  <c r="E27" i="139" s="1"/>
  <c r="E28" i="139" s="1"/>
  <c r="E29" i="139" s="1"/>
  <c r="E30" i="139" s="1"/>
  <c r="E31" i="139" s="1"/>
  <c r="E32" i="139" s="1"/>
  <c r="E33" i="139" s="1"/>
  <c r="E34" i="139" s="1"/>
  <c r="E35" i="139" s="1"/>
  <c r="E36" i="139" s="1"/>
  <c r="E37" i="139" s="1"/>
  <c r="E38" i="139" s="1"/>
  <c r="E39" i="139" s="1"/>
  <c r="E40" i="139" s="1"/>
  <c r="E41" i="139" s="1"/>
  <c r="E42" i="139" s="1"/>
  <c r="E43" i="139" s="1"/>
  <c r="E44" i="139" s="1"/>
  <c r="E45" i="139" s="1"/>
  <c r="E46" i="139" s="1"/>
  <c r="E47" i="139" s="1"/>
  <c r="E48" i="139" s="1"/>
  <c r="E49" i="139" s="1"/>
  <c r="E50" i="139" s="1"/>
  <c r="E51" i="139" s="1"/>
  <c r="E52" i="139" s="1"/>
  <c r="E53" i="139" s="1"/>
  <c r="E54" i="139" s="1"/>
  <c r="E55" i="139" s="1"/>
  <c r="E56" i="139" s="1"/>
  <c r="E57" i="139" s="1"/>
  <c r="E58" i="139" s="1"/>
  <c r="E59" i="139" s="1"/>
  <c r="E60" i="139" s="1"/>
  <c r="E61" i="139" s="1"/>
  <c r="E62" i="139" s="1"/>
  <c r="E63" i="139" s="1"/>
  <c r="E64" i="139" s="1"/>
  <c r="E65" i="139" s="1"/>
  <c r="E66" i="139" s="1"/>
  <c r="E67" i="139" s="1"/>
  <c r="E68" i="139" s="1"/>
  <c r="E69" i="139" s="1"/>
  <c r="E70" i="139" s="1"/>
  <c r="E71" i="139" s="1"/>
  <c r="E72" i="139" s="1"/>
  <c r="E73" i="139" s="1"/>
  <c r="E74" i="139" s="1"/>
  <c r="E75" i="139" s="1"/>
  <c r="E76" i="139" s="1"/>
  <c r="E77" i="139" s="1"/>
  <c r="E78" i="139" s="1"/>
  <c r="E79" i="139" s="1"/>
  <c r="E80" i="139" s="1"/>
  <c r="E81" i="139" s="1"/>
  <c r="E82" i="139" s="1"/>
  <c r="E83" i="139" s="1"/>
  <c r="E84" i="139" s="1"/>
  <c r="E85" i="139" s="1"/>
  <c r="E86" i="139" s="1"/>
  <c r="E87" i="139" s="1"/>
  <c r="E88" i="139" s="1"/>
  <c r="E89" i="139" s="1"/>
  <c r="E90" i="139" s="1"/>
  <c r="E91" i="139" s="1"/>
  <c r="E92" i="139" s="1"/>
  <c r="E93" i="139" s="1"/>
  <c r="E94" i="139" s="1"/>
  <c r="E95" i="139" s="1"/>
  <c r="E96" i="139" s="1"/>
  <c r="E97" i="139" s="1"/>
  <c r="E98" i="139" s="1"/>
  <c r="E99" i="139" s="1"/>
  <c r="E100" i="139" s="1"/>
  <c r="E5" i="86"/>
  <c r="E6" i="86" s="1"/>
  <c r="E7" i="86" s="1"/>
  <c r="E8" i="86" s="1"/>
  <c r="E9" i="86" s="1"/>
  <c r="E10" i="86" s="1"/>
  <c r="E11" i="86" s="1"/>
  <c r="E12" i="86" s="1"/>
  <c r="E13" i="86" s="1"/>
  <c r="E14" i="86" s="1"/>
  <c r="E15" i="86" s="1"/>
  <c r="E16" i="86" s="1"/>
  <c r="E17" i="86" s="1"/>
  <c r="E18" i="86" s="1"/>
  <c r="E19" i="86" s="1"/>
  <c r="E20" i="86" s="1"/>
  <c r="E21" i="86" s="1"/>
  <c r="E22" i="86" s="1"/>
  <c r="E23" i="86" s="1"/>
  <c r="E24" i="86" s="1"/>
  <c r="E25" i="86" s="1"/>
  <c r="E26" i="86" s="1"/>
  <c r="E27" i="86" s="1"/>
  <c r="E28" i="86" s="1"/>
  <c r="E29" i="86" s="1"/>
  <c r="E30" i="86" s="1"/>
  <c r="E31" i="86" s="1"/>
  <c r="E32" i="86" s="1"/>
  <c r="E33" i="86" s="1"/>
  <c r="E34" i="86" s="1"/>
  <c r="E35" i="86" s="1"/>
  <c r="E36" i="86" s="1"/>
  <c r="E37" i="86" s="1"/>
  <c r="E38" i="86" s="1"/>
  <c r="E39" i="86" s="1"/>
  <c r="E40" i="86" s="1"/>
  <c r="E41" i="86" s="1"/>
  <c r="E42" i="86" s="1"/>
  <c r="E43" i="86" s="1"/>
  <c r="E44" i="86" s="1"/>
  <c r="E45" i="86" s="1"/>
  <c r="E46" i="86" s="1"/>
  <c r="E47" i="86" s="1"/>
  <c r="E48" i="86" s="1"/>
  <c r="E49" i="86" s="1"/>
  <c r="E50" i="86" s="1"/>
  <c r="E51" i="86" s="1"/>
  <c r="E52" i="86" s="1"/>
  <c r="E53" i="86" s="1"/>
  <c r="E54" i="86" s="1"/>
  <c r="E55" i="86" s="1"/>
  <c r="E56" i="86" s="1"/>
  <c r="E57" i="86" s="1"/>
  <c r="E58" i="86" s="1"/>
  <c r="E59" i="86" s="1"/>
  <c r="E60" i="86" s="1"/>
  <c r="E61" i="86" s="1"/>
  <c r="E62" i="86" s="1"/>
  <c r="E63" i="86" s="1"/>
  <c r="E64" i="86" s="1"/>
  <c r="E65" i="86" s="1"/>
  <c r="E66" i="86" s="1"/>
  <c r="E67" i="86" s="1"/>
  <c r="E68" i="86" s="1"/>
  <c r="E69" i="86" s="1"/>
  <c r="E70" i="86" s="1"/>
  <c r="E71" i="86" s="1"/>
  <c r="E72" i="86" s="1"/>
  <c r="E73" i="86" s="1"/>
  <c r="E74" i="86" s="1"/>
  <c r="E75" i="86" s="1"/>
  <c r="E76" i="86" s="1"/>
  <c r="E77" i="86" s="1"/>
  <c r="E78" i="86" s="1"/>
  <c r="E79" i="86" s="1"/>
  <c r="E80" i="86" s="1"/>
  <c r="E81" i="86" s="1"/>
  <c r="E82" i="86" s="1"/>
  <c r="E83" i="86" s="1"/>
  <c r="E84" i="86" s="1"/>
  <c r="E85" i="86" s="1"/>
  <c r="E86" i="86" s="1"/>
  <c r="E87" i="86" s="1"/>
  <c r="E88" i="86" s="1"/>
  <c r="E89" i="86" s="1"/>
  <c r="E90" i="86" s="1"/>
  <c r="E91" i="86" s="1"/>
  <c r="E92" i="86" s="1"/>
  <c r="E93" i="86" s="1"/>
  <c r="E94" i="86" s="1"/>
  <c r="E95" i="86" s="1"/>
  <c r="E96" i="86" s="1"/>
  <c r="E97" i="86" s="1"/>
  <c r="E98" i="86" s="1"/>
  <c r="E99" i="86" s="1"/>
  <c r="E100" i="86" s="1"/>
  <c r="E5" i="85"/>
  <c r="E6" i="85" s="1"/>
  <c r="E7" i="85" s="1"/>
  <c r="E8" i="85" s="1"/>
  <c r="E9" i="85" s="1"/>
  <c r="E10" i="85" s="1"/>
  <c r="E11" i="85" s="1"/>
  <c r="E12" i="85" s="1"/>
  <c r="E13" i="85" s="1"/>
  <c r="E14" i="85" s="1"/>
  <c r="E15" i="85" s="1"/>
  <c r="E16" i="85" s="1"/>
  <c r="E17" i="85" s="1"/>
  <c r="E18" i="85" s="1"/>
  <c r="E19" i="85" s="1"/>
  <c r="E20" i="85" s="1"/>
  <c r="E21" i="85" s="1"/>
  <c r="E22" i="85" s="1"/>
  <c r="E23" i="85" s="1"/>
  <c r="E24" i="85" s="1"/>
  <c r="E25" i="85" s="1"/>
  <c r="E26" i="85" s="1"/>
  <c r="E27" i="85" s="1"/>
  <c r="E28" i="85" s="1"/>
  <c r="E29" i="85" s="1"/>
  <c r="E30" i="85" s="1"/>
  <c r="E31" i="85" s="1"/>
  <c r="E32" i="85" s="1"/>
  <c r="E33" i="85" s="1"/>
  <c r="E34" i="85" s="1"/>
  <c r="E35" i="85" s="1"/>
  <c r="E36" i="85" s="1"/>
  <c r="E37" i="85" s="1"/>
  <c r="E38" i="85" s="1"/>
  <c r="E39" i="85" s="1"/>
  <c r="E40" i="85" s="1"/>
  <c r="E41" i="85" s="1"/>
  <c r="E42" i="85" s="1"/>
  <c r="E43" i="85" s="1"/>
  <c r="E44" i="85" s="1"/>
  <c r="E45" i="85" s="1"/>
  <c r="E46" i="85" s="1"/>
  <c r="E47" i="85" s="1"/>
  <c r="E48" i="85" s="1"/>
  <c r="E49" i="85" s="1"/>
  <c r="E50" i="85" s="1"/>
  <c r="E51" i="85" s="1"/>
  <c r="E52" i="85" s="1"/>
  <c r="E53" i="85" s="1"/>
  <c r="E54" i="85" s="1"/>
  <c r="E55" i="85" s="1"/>
  <c r="E56" i="85" s="1"/>
  <c r="E57" i="85" s="1"/>
  <c r="E58" i="85" s="1"/>
  <c r="E59" i="85" s="1"/>
  <c r="E60" i="85" s="1"/>
  <c r="E61" i="85" s="1"/>
  <c r="E62" i="85" s="1"/>
  <c r="E63" i="85" s="1"/>
  <c r="E64" i="85" s="1"/>
  <c r="E65" i="85" s="1"/>
  <c r="E66" i="85" s="1"/>
  <c r="E67" i="85" s="1"/>
  <c r="E68" i="85" s="1"/>
  <c r="E69" i="85" s="1"/>
  <c r="E70" i="85" s="1"/>
  <c r="E71" i="85" s="1"/>
  <c r="E72" i="85" s="1"/>
  <c r="E73" i="85" s="1"/>
  <c r="E74" i="85" s="1"/>
  <c r="E75" i="85" s="1"/>
  <c r="E76" i="85" s="1"/>
  <c r="E77" i="85" s="1"/>
  <c r="E78" i="85" s="1"/>
  <c r="E79" i="85" s="1"/>
  <c r="E80" i="85" s="1"/>
  <c r="E81" i="85" s="1"/>
  <c r="E82" i="85" s="1"/>
  <c r="E83" i="85" s="1"/>
  <c r="E84" i="85" s="1"/>
  <c r="E85" i="85" s="1"/>
  <c r="E86" i="85" s="1"/>
  <c r="E87" i="85" s="1"/>
  <c r="E88" i="85" s="1"/>
  <c r="E89" i="85" s="1"/>
  <c r="E90" i="85" s="1"/>
  <c r="E91" i="85" s="1"/>
  <c r="E92" i="85" s="1"/>
  <c r="E93" i="85" s="1"/>
  <c r="E94" i="85" s="1"/>
  <c r="E95" i="85" s="1"/>
  <c r="E96" i="85" s="1"/>
  <c r="E97" i="85" s="1"/>
  <c r="E98" i="85" s="1"/>
  <c r="E99" i="85" s="1"/>
  <c r="E100" i="85" s="1"/>
  <c r="E101" i="85" s="1"/>
  <c r="E102" i="85" s="1"/>
  <c r="E103" i="85" s="1"/>
  <c r="E104" i="85" s="1"/>
  <c r="E105" i="85" s="1"/>
  <c r="E106" i="85" s="1"/>
  <c r="E107" i="85" s="1"/>
  <c r="E108" i="85" s="1"/>
  <c r="E109" i="85" s="1"/>
  <c r="E110" i="85" s="1"/>
  <c r="E111" i="85" s="1"/>
  <c r="E112" i="85" s="1"/>
  <c r="E113" i="85" s="1"/>
  <c r="E114" i="85" s="1"/>
  <c r="E115" i="85" s="1"/>
  <c r="E116" i="85" s="1"/>
  <c r="E117" i="85" s="1"/>
  <c r="E118" i="85" s="1"/>
  <c r="E119" i="85" s="1"/>
  <c r="E120" i="85" s="1"/>
  <c r="E121" i="85" s="1"/>
  <c r="E122" i="85" s="1"/>
  <c r="E123" i="85" s="1"/>
  <c r="E124" i="85" s="1"/>
  <c r="E125" i="85" s="1"/>
  <c r="E126" i="85" s="1"/>
  <c r="E127" i="85" s="1"/>
  <c r="E128" i="85" s="1"/>
  <c r="E129" i="85" s="1"/>
  <c r="E130" i="85" s="1"/>
  <c r="E131" i="85" s="1"/>
  <c r="E132" i="85" s="1"/>
  <c r="E133" i="85" s="1"/>
  <c r="E134" i="85" s="1"/>
  <c r="E135" i="85" s="1"/>
  <c r="E136" i="85" s="1"/>
  <c r="E137" i="85" s="1"/>
  <c r="E138" i="85" s="1"/>
  <c r="E139" i="85" s="1"/>
  <c r="E140" i="85" s="1"/>
  <c r="E141" i="85" s="1"/>
  <c r="E142" i="85" s="1"/>
  <c r="E143" i="85" s="1"/>
  <c r="E144" i="85" s="1"/>
  <c r="E145" i="85" s="1"/>
  <c r="E146" i="85" s="1"/>
  <c r="E147" i="85" s="1"/>
  <c r="E148" i="85" s="1"/>
  <c r="E149" i="85" s="1"/>
  <c r="E150" i="85" s="1"/>
  <c r="E5" i="84"/>
  <c r="E6" i="84" s="1"/>
  <c r="E7" i="84" s="1"/>
  <c r="E8" i="84" s="1"/>
  <c r="E9" i="84" s="1"/>
  <c r="E10" i="84" s="1"/>
  <c r="E11" i="84" s="1"/>
  <c r="E12" i="84" s="1"/>
  <c r="E13" i="84" s="1"/>
  <c r="E14" i="84" s="1"/>
  <c r="E15" i="84" s="1"/>
  <c r="E16" i="84" s="1"/>
  <c r="E17" i="84" s="1"/>
  <c r="E18" i="84" s="1"/>
  <c r="E19" i="84" s="1"/>
  <c r="E20" i="84" s="1"/>
  <c r="E21" i="84" s="1"/>
  <c r="E22" i="84" s="1"/>
  <c r="E23" i="84" s="1"/>
  <c r="E24" i="84" s="1"/>
  <c r="E25" i="84" s="1"/>
  <c r="E26" i="84" s="1"/>
  <c r="E27" i="84" s="1"/>
  <c r="E28" i="84" s="1"/>
  <c r="E29" i="84" s="1"/>
  <c r="E30" i="84" s="1"/>
  <c r="E31" i="84" s="1"/>
  <c r="E32" i="84" s="1"/>
  <c r="E33" i="84" s="1"/>
  <c r="E34" i="84" s="1"/>
  <c r="E35" i="84" s="1"/>
  <c r="E36" i="84" s="1"/>
  <c r="E37" i="84" s="1"/>
  <c r="E38" i="84" s="1"/>
  <c r="E39" i="84" s="1"/>
  <c r="E40" i="84" s="1"/>
  <c r="E41" i="84" s="1"/>
  <c r="E42" i="84" s="1"/>
  <c r="E43" i="84" s="1"/>
  <c r="E44" i="84" s="1"/>
  <c r="E45" i="84" s="1"/>
  <c r="E46" i="84" s="1"/>
  <c r="E47" i="84" s="1"/>
  <c r="E48" i="84" s="1"/>
  <c r="E49" i="84" s="1"/>
  <c r="E50" i="84" s="1"/>
  <c r="E51" i="84" s="1"/>
  <c r="E52" i="84" s="1"/>
  <c r="E53" i="84" s="1"/>
  <c r="E54" i="84" s="1"/>
  <c r="E55" i="84" s="1"/>
  <c r="E56" i="84" s="1"/>
  <c r="E57" i="84" s="1"/>
  <c r="E58" i="84" s="1"/>
  <c r="E59" i="84" s="1"/>
  <c r="E60" i="84" s="1"/>
  <c r="E61" i="84" s="1"/>
  <c r="E62" i="84" s="1"/>
  <c r="E63" i="84" s="1"/>
  <c r="E64" i="84" s="1"/>
  <c r="E65" i="84" s="1"/>
  <c r="E66" i="84" s="1"/>
  <c r="E67" i="84" s="1"/>
  <c r="E68" i="84" s="1"/>
  <c r="E69" i="84" s="1"/>
  <c r="E70" i="84" s="1"/>
  <c r="E71" i="84" s="1"/>
  <c r="E72" i="84" s="1"/>
  <c r="E73" i="84" s="1"/>
  <c r="E74" i="84" s="1"/>
  <c r="E75" i="84" s="1"/>
  <c r="E76" i="84" s="1"/>
  <c r="E77" i="84" s="1"/>
  <c r="E78" i="84" s="1"/>
  <c r="E79" i="84" s="1"/>
  <c r="E80" i="84" s="1"/>
  <c r="E81" i="84" s="1"/>
  <c r="E82" i="84" s="1"/>
  <c r="E83" i="84" s="1"/>
  <c r="E84" i="84" s="1"/>
  <c r="E85" i="84" s="1"/>
  <c r="E86" i="84" s="1"/>
  <c r="E87" i="84" s="1"/>
  <c r="E88" i="84" s="1"/>
  <c r="E89" i="84" s="1"/>
  <c r="E90" i="84" s="1"/>
  <c r="E91" i="84" s="1"/>
  <c r="E92" i="84" s="1"/>
  <c r="E93" i="84" s="1"/>
  <c r="E94" i="84" s="1"/>
  <c r="E95" i="84" s="1"/>
  <c r="E96" i="84" s="1"/>
  <c r="E97" i="84" s="1"/>
  <c r="E98" i="84" s="1"/>
  <c r="E99" i="84" s="1"/>
  <c r="E100" i="84" s="1"/>
  <c r="E5" i="83"/>
  <c r="E6" i="83" s="1"/>
  <c r="E7" i="83" s="1"/>
  <c r="E8" i="83" s="1"/>
  <c r="E9" i="83" s="1"/>
  <c r="E10" i="83" s="1"/>
  <c r="E11" i="83" s="1"/>
  <c r="E12" i="83" s="1"/>
  <c r="E13" i="83" s="1"/>
  <c r="E14" i="83" s="1"/>
  <c r="E15" i="83" s="1"/>
  <c r="E16" i="83" s="1"/>
  <c r="E17" i="83" s="1"/>
  <c r="E18" i="83" s="1"/>
  <c r="E19" i="83" s="1"/>
  <c r="E20" i="83" s="1"/>
  <c r="E21" i="83" s="1"/>
  <c r="E22" i="83" s="1"/>
  <c r="E23" i="83" s="1"/>
  <c r="E24" i="83" s="1"/>
  <c r="E25" i="83" s="1"/>
  <c r="E26" i="83" s="1"/>
  <c r="E27" i="83" s="1"/>
  <c r="E28" i="83" s="1"/>
  <c r="E29" i="83" s="1"/>
  <c r="E30" i="83" s="1"/>
  <c r="E31" i="83" s="1"/>
  <c r="E32" i="83" s="1"/>
  <c r="E33" i="83" s="1"/>
  <c r="E34" i="83" s="1"/>
  <c r="E35" i="83" s="1"/>
  <c r="E36" i="83" s="1"/>
  <c r="E37" i="83" s="1"/>
  <c r="E38" i="83" s="1"/>
  <c r="E5" i="82"/>
  <c r="E6" i="82" s="1"/>
  <c r="E7" i="82" s="1"/>
  <c r="E8" i="82" s="1"/>
  <c r="E9" i="82" s="1"/>
  <c r="E10" i="82" s="1"/>
  <c r="E11" i="82" s="1"/>
  <c r="E12" i="82" s="1"/>
  <c r="E13" i="82" s="1"/>
  <c r="E14" i="82" s="1"/>
  <c r="E15" i="82" s="1"/>
  <c r="E16" i="82" s="1"/>
  <c r="E17" i="82" s="1"/>
  <c r="E18" i="82" s="1"/>
  <c r="E19" i="82" s="1"/>
  <c r="E20" i="82" s="1"/>
  <c r="E21" i="82" s="1"/>
  <c r="E22" i="82" s="1"/>
  <c r="E23" i="82" s="1"/>
  <c r="E24" i="82" s="1"/>
  <c r="E25" i="82" s="1"/>
  <c r="E26" i="82" s="1"/>
  <c r="E27" i="82" s="1"/>
  <c r="E28" i="82" s="1"/>
  <c r="E29" i="82" s="1"/>
  <c r="E30" i="82" s="1"/>
  <c r="E31" i="82" s="1"/>
  <c r="E32" i="82" s="1"/>
  <c r="E33" i="82" s="1"/>
  <c r="E34" i="82" s="1"/>
  <c r="E35" i="82" s="1"/>
  <c r="E36" i="82" s="1"/>
  <c r="E37" i="82" s="1"/>
  <c r="E38" i="82" s="1"/>
  <c r="E39" i="82" s="1"/>
  <c r="E40" i="82" s="1"/>
  <c r="E41" i="82" s="1"/>
  <c r="E42" i="82" s="1"/>
  <c r="E43" i="82" s="1"/>
  <c r="E44" i="82" s="1"/>
  <c r="E45" i="82" s="1"/>
  <c r="E46" i="82" s="1"/>
  <c r="E47" i="82" s="1"/>
  <c r="E48" i="82" s="1"/>
  <c r="E49" i="82" s="1"/>
  <c r="E50" i="82" s="1"/>
  <c r="E51" i="82" s="1"/>
  <c r="E52" i="82" s="1"/>
  <c r="E53" i="82" s="1"/>
  <c r="E54" i="82" s="1"/>
  <c r="E55" i="82" s="1"/>
  <c r="E56" i="82" s="1"/>
  <c r="E57" i="82" s="1"/>
  <c r="E58" i="82" s="1"/>
  <c r="E59" i="82" s="1"/>
  <c r="E60" i="82" s="1"/>
  <c r="E61" i="82" s="1"/>
  <c r="E62" i="82" s="1"/>
  <c r="E63" i="82" s="1"/>
  <c r="E64" i="82" s="1"/>
  <c r="E65" i="82" s="1"/>
  <c r="E66" i="82" s="1"/>
  <c r="E67" i="82" s="1"/>
  <c r="E68" i="82" s="1"/>
  <c r="E69" i="82" s="1"/>
  <c r="E70" i="82" s="1"/>
  <c r="E71" i="82" s="1"/>
  <c r="E72" i="82" s="1"/>
  <c r="E73" i="82" s="1"/>
  <c r="E74" i="82" s="1"/>
  <c r="E75" i="82" s="1"/>
  <c r="E76" i="82" s="1"/>
  <c r="E77" i="82" s="1"/>
  <c r="E78" i="82" s="1"/>
  <c r="E79" i="82" s="1"/>
  <c r="E80" i="82" s="1"/>
  <c r="E81" i="82" s="1"/>
  <c r="E82" i="82" s="1"/>
  <c r="E83" i="82" s="1"/>
  <c r="E84" i="82" s="1"/>
  <c r="E85" i="82" s="1"/>
  <c r="E86" i="82" s="1"/>
  <c r="E87" i="82" s="1"/>
  <c r="E88" i="82" s="1"/>
  <c r="E89" i="82" s="1"/>
  <c r="E90" i="82" s="1"/>
  <c r="E91" i="82" s="1"/>
  <c r="E92" i="82" s="1"/>
  <c r="E93" i="82" s="1"/>
  <c r="E94" i="82" s="1"/>
  <c r="E95" i="82" s="1"/>
  <c r="E96" i="82" s="1"/>
  <c r="E97" i="82" s="1"/>
  <c r="E98" i="82" s="1"/>
  <c r="E99" i="82" s="1"/>
  <c r="E100" i="82" s="1"/>
  <c r="E5" i="81"/>
  <c r="E6" i="81" s="1"/>
  <c r="E7" i="81" s="1"/>
  <c r="E8" i="81" s="1"/>
  <c r="E9" i="81" s="1"/>
  <c r="E10" i="81" s="1"/>
  <c r="E11" i="81" s="1"/>
  <c r="E12" i="81" s="1"/>
  <c r="E13" i="81" s="1"/>
  <c r="E14" i="81" s="1"/>
  <c r="E15" i="81" s="1"/>
  <c r="E16" i="81" s="1"/>
  <c r="E17" i="81" s="1"/>
  <c r="E18" i="81" s="1"/>
  <c r="E19" i="81" s="1"/>
  <c r="E20" i="81" s="1"/>
  <c r="E21" i="81" s="1"/>
  <c r="E22" i="81" s="1"/>
  <c r="E23" i="81" s="1"/>
  <c r="E24" i="81" s="1"/>
  <c r="E25" i="81" s="1"/>
  <c r="E26" i="81" s="1"/>
  <c r="E27" i="81" s="1"/>
  <c r="E28" i="81" s="1"/>
  <c r="E29" i="81" s="1"/>
  <c r="E30" i="81" s="1"/>
  <c r="E31" i="81" s="1"/>
  <c r="E32" i="81" s="1"/>
  <c r="E33" i="81" s="1"/>
  <c r="E34" i="81" s="1"/>
  <c r="E35" i="81" s="1"/>
  <c r="E36" i="81" s="1"/>
  <c r="E37" i="81" s="1"/>
  <c r="E38" i="81" s="1"/>
  <c r="E39" i="81" s="1"/>
  <c r="E40" i="81" s="1"/>
  <c r="E41" i="81" s="1"/>
  <c r="E42" i="81" s="1"/>
  <c r="E43" i="81" s="1"/>
  <c r="E44" i="81" s="1"/>
  <c r="E45" i="81" s="1"/>
  <c r="E46" i="81" s="1"/>
  <c r="E47" i="81" s="1"/>
  <c r="E48" i="81" s="1"/>
  <c r="E49" i="81" s="1"/>
  <c r="E50" i="81" s="1"/>
  <c r="E51" i="81" s="1"/>
  <c r="E52" i="81" s="1"/>
  <c r="E53" i="81" s="1"/>
  <c r="E54" i="81" s="1"/>
  <c r="E55" i="81" s="1"/>
  <c r="E56" i="81" s="1"/>
  <c r="E57" i="81" s="1"/>
  <c r="E58" i="81" s="1"/>
  <c r="E59" i="81" s="1"/>
  <c r="E60" i="81" s="1"/>
  <c r="E61" i="81" s="1"/>
  <c r="E62" i="81" s="1"/>
  <c r="E63" i="81" s="1"/>
  <c r="E64" i="81" s="1"/>
  <c r="E65" i="81" s="1"/>
  <c r="E66" i="81" s="1"/>
  <c r="E67" i="81" s="1"/>
  <c r="E68" i="81" s="1"/>
  <c r="E69" i="81" s="1"/>
  <c r="E70" i="81" s="1"/>
  <c r="E71" i="81" s="1"/>
  <c r="E72" i="81" s="1"/>
  <c r="E73" i="81" s="1"/>
  <c r="E74" i="81" s="1"/>
  <c r="E75" i="81" s="1"/>
  <c r="E76" i="81" s="1"/>
  <c r="E77" i="81" s="1"/>
  <c r="E78" i="81" s="1"/>
  <c r="E79" i="81" s="1"/>
  <c r="E80" i="81" s="1"/>
  <c r="E81" i="81" s="1"/>
  <c r="E82" i="81" s="1"/>
  <c r="E83" i="81" s="1"/>
  <c r="E84" i="81" s="1"/>
  <c r="E85" i="81" s="1"/>
  <c r="E86" i="81" s="1"/>
  <c r="E87" i="81" s="1"/>
  <c r="E88" i="81" s="1"/>
  <c r="E89" i="81" s="1"/>
  <c r="E90" i="81" s="1"/>
  <c r="E91" i="81" s="1"/>
  <c r="E92" i="81" s="1"/>
  <c r="E93" i="81" s="1"/>
  <c r="E94" i="81" s="1"/>
  <c r="E95" i="81" s="1"/>
  <c r="E96" i="81" s="1"/>
  <c r="E97" i="81" s="1"/>
  <c r="E98" i="81" s="1"/>
  <c r="E99" i="81" s="1"/>
  <c r="E100" i="81" s="1"/>
  <c r="E5" i="80"/>
  <c r="E6" i="80" s="1"/>
  <c r="E7" i="80" s="1"/>
  <c r="E8" i="80" s="1"/>
  <c r="E9" i="80" s="1"/>
  <c r="E10" i="80" s="1"/>
  <c r="E11" i="80" s="1"/>
  <c r="E12" i="80" s="1"/>
  <c r="E13" i="80" s="1"/>
  <c r="E14" i="80" s="1"/>
  <c r="E15" i="80" s="1"/>
  <c r="E16" i="80" s="1"/>
  <c r="E17" i="80" s="1"/>
  <c r="E18" i="80" s="1"/>
  <c r="E19" i="80" s="1"/>
  <c r="E20" i="80" s="1"/>
  <c r="E21" i="80" s="1"/>
  <c r="E22" i="80" s="1"/>
  <c r="E23" i="80" s="1"/>
  <c r="E24" i="80" s="1"/>
  <c r="E25" i="80" s="1"/>
  <c r="E26" i="80" s="1"/>
  <c r="E27" i="80" s="1"/>
  <c r="E28" i="80" s="1"/>
  <c r="E29" i="80" s="1"/>
  <c r="E30" i="80" s="1"/>
  <c r="E31" i="80" s="1"/>
  <c r="E32" i="80" s="1"/>
  <c r="E33" i="80" s="1"/>
  <c r="E34" i="80" s="1"/>
  <c r="E35" i="80" s="1"/>
  <c r="E36" i="80" s="1"/>
  <c r="E37" i="80" s="1"/>
  <c r="E38" i="80" s="1"/>
  <c r="E39" i="80" s="1"/>
  <c r="E40" i="80" s="1"/>
  <c r="E41" i="80" s="1"/>
  <c r="E42" i="80" s="1"/>
  <c r="E43" i="80" s="1"/>
  <c r="E44" i="80" s="1"/>
  <c r="E45" i="80" s="1"/>
  <c r="E46" i="80" s="1"/>
  <c r="E47" i="80" s="1"/>
  <c r="E48" i="80" s="1"/>
  <c r="E49" i="80" s="1"/>
  <c r="E50" i="80" s="1"/>
  <c r="E51" i="80" s="1"/>
  <c r="E52" i="80" s="1"/>
  <c r="E53" i="80" s="1"/>
  <c r="E54" i="80" s="1"/>
  <c r="E55" i="80" s="1"/>
  <c r="E56" i="80" s="1"/>
  <c r="E57" i="80" s="1"/>
  <c r="E58" i="80" s="1"/>
  <c r="E59" i="80" s="1"/>
  <c r="E60" i="80" s="1"/>
  <c r="E61" i="80" s="1"/>
  <c r="E62" i="80" s="1"/>
  <c r="E63" i="80" s="1"/>
  <c r="E64" i="80" s="1"/>
  <c r="E65" i="80" s="1"/>
  <c r="E66" i="80" s="1"/>
  <c r="E67" i="80" s="1"/>
  <c r="E68" i="80" s="1"/>
  <c r="E69" i="80" s="1"/>
  <c r="E70" i="80" s="1"/>
  <c r="E71" i="80" s="1"/>
  <c r="E72" i="80" s="1"/>
  <c r="E73" i="80" s="1"/>
  <c r="E74" i="80" s="1"/>
  <c r="E75" i="80" s="1"/>
  <c r="E76" i="80" s="1"/>
  <c r="E77" i="80" s="1"/>
  <c r="E78" i="80" s="1"/>
  <c r="E79" i="80" s="1"/>
  <c r="E80" i="80" s="1"/>
  <c r="E81" i="80" s="1"/>
  <c r="E82" i="80" s="1"/>
  <c r="E83" i="80" s="1"/>
  <c r="E84" i="80" s="1"/>
  <c r="E85" i="80" s="1"/>
  <c r="E86" i="80" s="1"/>
  <c r="E87" i="80" s="1"/>
  <c r="E88" i="80" s="1"/>
  <c r="E89" i="80" s="1"/>
  <c r="E90" i="80" s="1"/>
  <c r="E91" i="80" s="1"/>
  <c r="E92" i="80" s="1"/>
  <c r="E93" i="80" s="1"/>
  <c r="E94" i="80" s="1"/>
  <c r="E95" i="80" s="1"/>
  <c r="E96" i="80" s="1"/>
  <c r="E97" i="80" s="1"/>
  <c r="E98" i="80" s="1"/>
  <c r="E99" i="80" s="1"/>
  <c r="E100" i="80" s="1"/>
  <c r="E5" i="79"/>
  <c r="E6" i="79" s="1"/>
  <c r="E7" i="79" s="1"/>
  <c r="E8" i="79" s="1"/>
  <c r="E9" i="79" s="1"/>
  <c r="E10" i="79" s="1"/>
  <c r="E11" i="79" s="1"/>
  <c r="E12" i="79" s="1"/>
  <c r="E13" i="79" s="1"/>
  <c r="E14" i="79" s="1"/>
  <c r="E15" i="79" s="1"/>
  <c r="E16" i="79" s="1"/>
  <c r="E17" i="79" s="1"/>
  <c r="E18" i="79" s="1"/>
  <c r="E19" i="79" s="1"/>
  <c r="E20" i="79" s="1"/>
  <c r="E21" i="79" s="1"/>
  <c r="E22" i="79" s="1"/>
  <c r="E23" i="79" s="1"/>
  <c r="E24" i="79" s="1"/>
  <c r="E25" i="79" s="1"/>
  <c r="E26" i="79" s="1"/>
  <c r="E27" i="79" s="1"/>
  <c r="E28" i="79" s="1"/>
  <c r="E29" i="79" s="1"/>
  <c r="E30" i="79" s="1"/>
  <c r="E31" i="79" s="1"/>
  <c r="E32" i="79" s="1"/>
  <c r="E33" i="79" s="1"/>
  <c r="E34" i="79" s="1"/>
  <c r="E35" i="79" s="1"/>
  <c r="E36" i="79" s="1"/>
  <c r="E37" i="79" s="1"/>
  <c r="E38" i="79" s="1"/>
  <c r="E39" i="79" s="1"/>
  <c r="E40" i="79" s="1"/>
  <c r="E41" i="79" s="1"/>
  <c r="E42" i="79" s="1"/>
  <c r="E43" i="79" s="1"/>
  <c r="E44" i="79" s="1"/>
  <c r="E45" i="79" s="1"/>
  <c r="E46" i="79" s="1"/>
  <c r="E47" i="79" s="1"/>
  <c r="E48" i="79" s="1"/>
  <c r="E49" i="79" s="1"/>
  <c r="E50" i="79" s="1"/>
  <c r="E51" i="79" s="1"/>
  <c r="E52" i="79" s="1"/>
  <c r="E53" i="79" s="1"/>
  <c r="E54" i="79" s="1"/>
  <c r="E55" i="79" s="1"/>
  <c r="E56" i="79" s="1"/>
  <c r="E57" i="79" s="1"/>
  <c r="E58" i="79" s="1"/>
  <c r="E59" i="79" s="1"/>
  <c r="E60" i="79" s="1"/>
  <c r="E61" i="79" s="1"/>
  <c r="E62" i="79" s="1"/>
  <c r="E63" i="79" s="1"/>
  <c r="E64" i="79" s="1"/>
  <c r="E65" i="79" s="1"/>
  <c r="E66" i="79" s="1"/>
  <c r="E67" i="79" s="1"/>
  <c r="E68" i="79" s="1"/>
  <c r="E69" i="79" s="1"/>
  <c r="E70" i="79" s="1"/>
  <c r="E71" i="79" s="1"/>
  <c r="E72" i="79" s="1"/>
  <c r="E73" i="79" s="1"/>
  <c r="E74" i="79" s="1"/>
  <c r="E75" i="79" s="1"/>
  <c r="E76" i="79" s="1"/>
  <c r="E77" i="79" s="1"/>
  <c r="E78" i="79" s="1"/>
  <c r="E79" i="79" s="1"/>
  <c r="E80" i="79" s="1"/>
  <c r="E81" i="79" s="1"/>
  <c r="E82" i="79" s="1"/>
  <c r="E83" i="79" s="1"/>
  <c r="E84" i="79" s="1"/>
  <c r="E85" i="79" s="1"/>
  <c r="E86" i="79" s="1"/>
  <c r="E87" i="79" s="1"/>
  <c r="E88" i="79" s="1"/>
  <c r="E89" i="79" s="1"/>
  <c r="E90" i="79" s="1"/>
  <c r="E91" i="79" s="1"/>
  <c r="E92" i="79" s="1"/>
  <c r="E93" i="79" s="1"/>
  <c r="E94" i="79" s="1"/>
  <c r="E95" i="79" s="1"/>
  <c r="E96" i="79" s="1"/>
  <c r="E97" i="79" s="1"/>
  <c r="E98" i="79" s="1"/>
  <c r="E99" i="79" s="1"/>
  <c r="E100" i="79" s="1"/>
  <c r="E5" i="138"/>
  <c r="E6" i="138" s="1"/>
  <c r="E7" i="138" s="1"/>
  <c r="E8" i="138" s="1"/>
  <c r="E9" i="138" s="1"/>
  <c r="E10" i="138" s="1"/>
  <c r="E11" i="138" s="1"/>
  <c r="E12" i="138" s="1"/>
  <c r="E13" i="138" s="1"/>
  <c r="E14" i="138" s="1"/>
  <c r="E15" i="138" s="1"/>
  <c r="E16" i="138" s="1"/>
  <c r="E17" i="138" s="1"/>
  <c r="E18" i="138" s="1"/>
  <c r="E19" i="138" s="1"/>
  <c r="E20" i="138" s="1"/>
  <c r="E21" i="138" s="1"/>
  <c r="E22" i="138" s="1"/>
  <c r="E23" i="138" s="1"/>
  <c r="E24" i="138" s="1"/>
  <c r="E25" i="138" s="1"/>
  <c r="E26" i="138" s="1"/>
  <c r="E27" i="138" s="1"/>
  <c r="E28" i="138" s="1"/>
  <c r="E29" i="138" s="1"/>
  <c r="E30" i="138" s="1"/>
  <c r="E31" i="138" s="1"/>
  <c r="E32" i="138" s="1"/>
  <c r="E33" i="138" s="1"/>
  <c r="E34" i="138" s="1"/>
  <c r="E35" i="138" s="1"/>
  <c r="E36" i="138" s="1"/>
  <c r="E37" i="138" s="1"/>
  <c r="E38" i="138" s="1"/>
  <c r="E39" i="138" s="1"/>
  <c r="E40" i="138" s="1"/>
  <c r="E41" i="138" s="1"/>
  <c r="E42" i="138" s="1"/>
  <c r="E43" i="138" s="1"/>
  <c r="E44" i="138" s="1"/>
  <c r="E45" i="138" s="1"/>
  <c r="E46" i="138" s="1"/>
  <c r="E47" i="138" s="1"/>
  <c r="E48" i="138" s="1"/>
  <c r="E49" i="138" s="1"/>
  <c r="E50" i="138" s="1"/>
  <c r="E51" i="138" s="1"/>
  <c r="E52" i="138" s="1"/>
  <c r="E53" i="138" s="1"/>
  <c r="E54" i="138" s="1"/>
  <c r="E55" i="138" s="1"/>
  <c r="E56" i="138" s="1"/>
  <c r="E57" i="138" s="1"/>
  <c r="E58" i="138" s="1"/>
  <c r="E59" i="138" s="1"/>
  <c r="E60" i="138" s="1"/>
  <c r="E61" i="138" s="1"/>
  <c r="E62" i="138" s="1"/>
  <c r="E63" i="138" s="1"/>
  <c r="E64" i="138" s="1"/>
  <c r="E65" i="138" s="1"/>
  <c r="E66" i="138" s="1"/>
  <c r="E67" i="138" s="1"/>
  <c r="E68" i="138" s="1"/>
  <c r="E69" i="138" s="1"/>
  <c r="E70" i="138" s="1"/>
  <c r="E71" i="138" s="1"/>
  <c r="E72" i="138" s="1"/>
  <c r="E73" i="138" s="1"/>
  <c r="E74" i="138" s="1"/>
  <c r="E75" i="138" s="1"/>
  <c r="E76" i="138" s="1"/>
  <c r="E77" i="138" s="1"/>
  <c r="E78" i="138" s="1"/>
  <c r="E79" i="138" s="1"/>
  <c r="E80" i="138" s="1"/>
  <c r="E81" i="138" s="1"/>
  <c r="E82" i="138" s="1"/>
  <c r="E83" i="138" s="1"/>
  <c r="E84" i="138" s="1"/>
  <c r="E85" i="138" s="1"/>
  <c r="E86" i="138" s="1"/>
  <c r="E87" i="138" s="1"/>
  <c r="E88" i="138" s="1"/>
  <c r="E89" i="138" s="1"/>
  <c r="E90" i="138" s="1"/>
  <c r="E91" i="138" s="1"/>
  <c r="E92" i="138" s="1"/>
  <c r="E93" i="138" s="1"/>
  <c r="E94" i="138" s="1"/>
  <c r="E95" i="138" s="1"/>
  <c r="E96" i="138" s="1"/>
  <c r="E97" i="138" s="1"/>
  <c r="E98" i="138" s="1"/>
  <c r="E99" i="138" s="1"/>
  <c r="E100" i="138" s="1"/>
  <c r="E5" i="78"/>
  <c r="E6" i="78" s="1"/>
  <c r="E7" i="78" s="1"/>
  <c r="E8" i="78" s="1"/>
  <c r="E9" i="78" s="1"/>
  <c r="E10" i="78" s="1"/>
  <c r="E11" i="78" s="1"/>
  <c r="E12" i="78" s="1"/>
  <c r="E13" i="78" s="1"/>
  <c r="E14" i="78" s="1"/>
  <c r="E15" i="78" s="1"/>
  <c r="E16" i="78" s="1"/>
  <c r="E17" i="78" s="1"/>
  <c r="E18" i="78" s="1"/>
  <c r="E19" i="78" s="1"/>
  <c r="E20" i="78" s="1"/>
  <c r="E21" i="78" s="1"/>
  <c r="E22" i="78" s="1"/>
  <c r="E23" i="78" s="1"/>
  <c r="E24" i="78" s="1"/>
  <c r="E25" i="78" s="1"/>
  <c r="E26" i="78" s="1"/>
  <c r="E27" i="78" s="1"/>
  <c r="E28" i="78" s="1"/>
  <c r="E29" i="78" s="1"/>
  <c r="E30" i="78" s="1"/>
  <c r="E31" i="78" s="1"/>
  <c r="E32" i="78" s="1"/>
  <c r="E33" i="78" s="1"/>
  <c r="E34" i="78" s="1"/>
  <c r="E35" i="78" s="1"/>
  <c r="E36" i="78" s="1"/>
  <c r="E37" i="78" s="1"/>
  <c r="E38" i="78" s="1"/>
  <c r="E39" i="78" s="1"/>
  <c r="E40" i="78" s="1"/>
  <c r="E41" i="78" s="1"/>
  <c r="E42" i="78" s="1"/>
  <c r="E43" i="78" s="1"/>
  <c r="E44" i="78" s="1"/>
  <c r="E45" i="78" s="1"/>
  <c r="E46" i="78" s="1"/>
  <c r="E47" i="78" s="1"/>
  <c r="E48" i="78" s="1"/>
  <c r="E49" i="78" s="1"/>
  <c r="E50" i="78" s="1"/>
  <c r="E51" i="78" s="1"/>
  <c r="E52" i="78" s="1"/>
  <c r="E53" i="78" s="1"/>
  <c r="E54" i="78" s="1"/>
  <c r="E55" i="78" s="1"/>
  <c r="E56" i="78" s="1"/>
  <c r="E57" i="78" s="1"/>
  <c r="E58" i="78" s="1"/>
  <c r="E59" i="78" s="1"/>
  <c r="E60" i="78" s="1"/>
  <c r="E61" i="78" s="1"/>
  <c r="E62" i="78" s="1"/>
  <c r="E63" i="78" s="1"/>
  <c r="E64" i="78" s="1"/>
  <c r="E65" i="78" s="1"/>
  <c r="E66" i="78" s="1"/>
  <c r="E67" i="78" s="1"/>
  <c r="E68" i="78" s="1"/>
  <c r="E69" i="78" s="1"/>
  <c r="E70" i="78" s="1"/>
  <c r="E71" i="78" s="1"/>
  <c r="E72" i="78" s="1"/>
  <c r="E73" i="78" s="1"/>
  <c r="E74" i="78" s="1"/>
  <c r="E75" i="78" s="1"/>
  <c r="E76" i="78" s="1"/>
  <c r="E77" i="78" s="1"/>
  <c r="E78" i="78" s="1"/>
  <c r="E79" i="78" s="1"/>
  <c r="E80" i="78" s="1"/>
  <c r="E81" i="78" s="1"/>
  <c r="E82" i="78" s="1"/>
  <c r="E83" i="78" s="1"/>
  <c r="E84" i="78" s="1"/>
  <c r="E85" i="78" s="1"/>
  <c r="E86" i="78" s="1"/>
  <c r="E87" i="78" s="1"/>
  <c r="E88" i="78" s="1"/>
  <c r="E89" i="78" s="1"/>
  <c r="E90" i="78" s="1"/>
  <c r="E91" i="78" s="1"/>
  <c r="E92" i="78" s="1"/>
  <c r="E93" i="78" s="1"/>
  <c r="E94" i="78" s="1"/>
  <c r="E95" i="78" s="1"/>
  <c r="E96" i="78" s="1"/>
  <c r="E97" i="78" s="1"/>
  <c r="E98" i="78" s="1"/>
  <c r="E99" i="78" s="1"/>
  <c r="E100" i="78" s="1"/>
  <c r="E5" i="77"/>
  <c r="E6" i="77" s="1"/>
  <c r="E7" i="77" s="1"/>
  <c r="E8" i="77" s="1"/>
  <c r="E9" i="77" s="1"/>
  <c r="E10" i="77" s="1"/>
  <c r="E11" i="77" s="1"/>
  <c r="E12" i="77" s="1"/>
  <c r="E13" i="77" s="1"/>
  <c r="E14" i="77" s="1"/>
  <c r="E15" i="77" s="1"/>
  <c r="E16" i="77" s="1"/>
  <c r="E17" i="77" s="1"/>
  <c r="E18" i="77" s="1"/>
  <c r="E19" i="77" s="1"/>
  <c r="E20" i="77" s="1"/>
  <c r="E21" i="77" s="1"/>
  <c r="E22" i="77" s="1"/>
  <c r="E23" i="77" s="1"/>
  <c r="E24" i="77" s="1"/>
  <c r="E25" i="77" s="1"/>
  <c r="E26" i="77" s="1"/>
  <c r="E27" i="77" s="1"/>
  <c r="E28" i="77" s="1"/>
  <c r="E29" i="77" s="1"/>
  <c r="E30" i="77" s="1"/>
  <c r="E31" i="77" s="1"/>
  <c r="E32" i="77" s="1"/>
  <c r="E33" i="77" s="1"/>
  <c r="E34" i="77" s="1"/>
  <c r="E35" i="77" s="1"/>
  <c r="E36" i="77" s="1"/>
  <c r="E37" i="77" s="1"/>
  <c r="E38" i="77" s="1"/>
  <c r="E39" i="77" s="1"/>
  <c r="E40" i="77" s="1"/>
  <c r="E41" i="77" s="1"/>
  <c r="E42" i="77" s="1"/>
  <c r="E43" i="77" s="1"/>
  <c r="E44" i="77" s="1"/>
  <c r="E45" i="77" s="1"/>
  <c r="E46" i="77" s="1"/>
  <c r="E47" i="77" s="1"/>
  <c r="E48" i="77" s="1"/>
  <c r="E49" i="77" s="1"/>
  <c r="E50" i="77" s="1"/>
  <c r="E51" i="77" s="1"/>
  <c r="E52" i="77" s="1"/>
  <c r="E53" i="77" s="1"/>
  <c r="E54" i="77" s="1"/>
  <c r="E55" i="77" s="1"/>
  <c r="E56" i="77" s="1"/>
  <c r="E57" i="77" s="1"/>
  <c r="E58" i="77" s="1"/>
  <c r="E59" i="77" s="1"/>
  <c r="E60" i="77" s="1"/>
  <c r="E61" i="77" s="1"/>
  <c r="E62" i="77" s="1"/>
  <c r="E63" i="77" s="1"/>
  <c r="E64" i="77" s="1"/>
  <c r="E65" i="77" s="1"/>
  <c r="E66" i="77" s="1"/>
  <c r="E67" i="77" s="1"/>
  <c r="E68" i="77" s="1"/>
  <c r="E69" i="77" s="1"/>
  <c r="E70" i="77" s="1"/>
  <c r="E71" i="77" s="1"/>
  <c r="E72" i="77" s="1"/>
  <c r="E73" i="77" s="1"/>
  <c r="E74" i="77" s="1"/>
  <c r="E75" i="77" s="1"/>
  <c r="E76" i="77" s="1"/>
  <c r="E77" i="77" s="1"/>
  <c r="E78" i="77" s="1"/>
  <c r="E79" i="77" s="1"/>
  <c r="E80" i="77" s="1"/>
  <c r="E81" i="77" s="1"/>
  <c r="E82" i="77" s="1"/>
  <c r="E83" i="77" s="1"/>
  <c r="E84" i="77" s="1"/>
  <c r="E85" i="77" s="1"/>
  <c r="E86" i="77" s="1"/>
  <c r="E87" i="77" s="1"/>
  <c r="E88" i="77" s="1"/>
  <c r="E89" i="77" s="1"/>
  <c r="E90" i="77" s="1"/>
  <c r="E91" i="77" s="1"/>
  <c r="E92" i="77" s="1"/>
  <c r="E93" i="77" s="1"/>
  <c r="E94" i="77" s="1"/>
  <c r="E95" i="77" s="1"/>
  <c r="E96" i="77" s="1"/>
  <c r="E97" i="77" s="1"/>
  <c r="E98" i="77" s="1"/>
  <c r="E99" i="77" s="1"/>
  <c r="E100" i="77" s="1"/>
  <c r="E5" i="25"/>
  <c r="E6" i="25" s="1"/>
  <c r="E7" i="25" s="1"/>
  <c r="E8" i="25" s="1"/>
  <c r="E9" i="25" s="1"/>
  <c r="E10" i="25" s="1"/>
  <c r="E11" i="25" s="1"/>
  <c r="E12" i="25" s="1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43" i="25" s="1"/>
  <c r="E44" i="25" s="1"/>
  <c r="E45" i="25" s="1"/>
  <c r="E46" i="25" s="1"/>
  <c r="E47" i="25" s="1"/>
  <c r="E48" i="25" s="1"/>
  <c r="E49" i="25" s="1"/>
  <c r="E50" i="25" s="1"/>
  <c r="E51" i="25" s="1"/>
  <c r="E52" i="25" s="1"/>
  <c r="E53" i="25" s="1"/>
  <c r="E54" i="25" s="1"/>
  <c r="E55" i="25" s="1"/>
  <c r="E56" i="25" s="1"/>
  <c r="E57" i="25" s="1"/>
  <c r="E58" i="25" s="1"/>
  <c r="E59" i="25" s="1"/>
  <c r="E60" i="25" s="1"/>
  <c r="E61" i="25" s="1"/>
  <c r="E62" i="25" s="1"/>
  <c r="E63" i="25" s="1"/>
  <c r="E64" i="25" s="1"/>
  <c r="E65" i="25" s="1"/>
  <c r="E66" i="25" s="1"/>
  <c r="E67" i="25" s="1"/>
  <c r="E68" i="25" s="1"/>
  <c r="E69" i="25" s="1"/>
  <c r="E70" i="25" s="1"/>
  <c r="E71" i="25" s="1"/>
  <c r="E72" i="25" s="1"/>
  <c r="E73" i="25" s="1"/>
  <c r="E74" i="25" s="1"/>
  <c r="E75" i="25" s="1"/>
  <c r="E76" i="25" s="1"/>
  <c r="E77" i="25" s="1"/>
  <c r="E78" i="25" s="1"/>
  <c r="E79" i="25" s="1"/>
  <c r="E80" i="25" s="1"/>
  <c r="E81" i="25" s="1"/>
  <c r="E82" i="25" s="1"/>
  <c r="E83" i="25" s="1"/>
  <c r="E84" i="25" s="1"/>
  <c r="E85" i="25" s="1"/>
  <c r="E86" i="25" s="1"/>
  <c r="E87" i="25" s="1"/>
  <c r="E88" i="25" s="1"/>
  <c r="E89" i="25" s="1"/>
  <c r="E90" i="25" s="1"/>
  <c r="E91" i="25" s="1"/>
  <c r="E92" i="25" s="1"/>
  <c r="E93" i="25" s="1"/>
  <c r="E94" i="25" s="1"/>
  <c r="E95" i="25" s="1"/>
  <c r="E96" i="25" s="1"/>
  <c r="E97" i="25" s="1"/>
  <c r="E98" i="25" s="1"/>
  <c r="E99" i="25" s="1"/>
  <c r="E100" i="25" s="1"/>
  <c r="D59" i="20"/>
  <c r="E5" i="20"/>
  <c r="E6" i="20" s="1"/>
  <c r="E7" i="20" s="1"/>
  <c r="E8" i="20" s="1"/>
  <c r="E9" i="20" s="1"/>
  <c r="E10" i="20" s="1"/>
  <c r="E11" i="20" s="1"/>
  <c r="E12" i="20" s="1"/>
  <c r="E13" i="20" s="1"/>
  <c r="E14" i="20" s="1"/>
  <c r="E15" i="20" s="1"/>
  <c r="E16" i="20" s="1"/>
  <c r="E17" i="20" s="1"/>
  <c r="E18" i="20" s="1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E43" i="20" s="1"/>
  <c r="E44" i="20" s="1"/>
  <c r="E45" i="20" s="1"/>
  <c r="E46" i="20" s="1"/>
  <c r="E47" i="20" s="1"/>
  <c r="E48" i="20" s="1"/>
  <c r="E49" i="20" s="1"/>
  <c r="E50" i="20" s="1"/>
  <c r="E51" i="20" s="1"/>
  <c r="E52" i="20" s="1"/>
  <c r="E53" i="20" s="1"/>
  <c r="E54" i="20" s="1"/>
  <c r="E55" i="20" s="1"/>
  <c r="E56" i="20" s="1"/>
  <c r="E57" i="20" s="1"/>
  <c r="E58" i="20" s="1"/>
  <c r="E5" i="35"/>
  <c r="E6" i="35" s="1"/>
  <c r="E7" i="35" s="1"/>
  <c r="E8" i="35" s="1"/>
  <c r="E9" i="35" s="1"/>
  <c r="E10" i="35" s="1"/>
  <c r="E11" i="35" s="1"/>
  <c r="E12" i="35" s="1"/>
  <c r="E13" i="35" s="1"/>
  <c r="D12" i="34"/>
  <c r="E5" i="34"/>
  <c r="E6" i="34" s="1"/>
  <c r="E7" i="34" s="1"/>
  <c r="E8" i="34" s="1"/>
  <c r="E9" i="34" s="1"/>
  <c r="E10" i="34" s="1"/>
  <c r="E11" i="34" s="1"/>
  <c r="D16" i="33"/>
  <c r="D14" i="33"/>
  <c r="E5" i="33"/>
  <c r="E6" i="33" s="1"/>
  <c r="E7" i="33" s="1"/>
  <c r="E8" i="33" s="1"/>
  <c r="E9" i="33" s="1"/>
  <c r="E10" i="33" s="1"/>
  <c r="E11" i="33" s="1"/>
  <c r="E12" i="33" s="1"/>
  <c r="E13" i="33" s="1"/>
  <c r="E5" i="24"/>
  <c r="E6" i="24" s="1"/>
  <c r="E7" i="24" s="1"/>
  <c r="E8" i="24" s="1"/>
  <c r="E9" i="24" s="1"/>
  <c r="E10" i="24" s="1"/>
  <c r="E11" i="24" s="1"/>
  <c r="E12" i="24" s="1"/>
  <c r="E13" i="24" s="1"/>
  <c r="E14" i="24" s="1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E38" i="24" s="1"/>
  <c r="E39" i="24" s="1"/>
  <c r="E40" i="24" s="1"/>
  <c r="E41" i="24" s="1"/>
  <c r="E42" i="24" s="1"/>
  <c r="E43" i="24" s="1"/>
  <c r="E44" i="24" s="1"/>
  <c r="E45" i="24" s="1"/>
  <c r="E46" i="24" s="1"/>
  <c r="E47" i="24" s="1"/>
  <c r="E48" i="24" s="1"/>
  <c r="E49" i="24" s="1"/>
  <c r="E50" i="24" s="1"/>
  <c r="E51" i="24" s="1"/>
  <c r="E52" i="24" s="1"/>
  <c r="E53" i="24" s="1"/>
  <c r="E54" i="24" s="1"/>
  <c r="E55" i="24" s="1"/>
  <c r="E56" i="24" s="1"/>
  <c r="E57" i="24" s="1"/>
  <c r="E58" i="24" s="1"/>
  <c r="E59" i="24" s="1"/>
  <c r="E60" i="24" s="1"/>
  <c r="E61" i="24" s="1"/>
  <c r="E62" i="24" s="1"/>
  <c r="E63" i="24" s="1"/>
  <c r="E64" i="24" s="1"/>
  <c r="E65" i="24" s="1"/>
  <c r="E66" i="24" s="1"/>
  <c r="E67" i="24" s="1"/>
  <c r="E68" i="24" s="1"/>
  <c r="E69" i="24" s="1"/>
  <c r="E70" i="24" s="1"/>
  <c r="E71" i="24" s="1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99" i="24" s="1"/>
  <c r="E100" i="24" s="1"/>
  <c r="E129" i="16"/>
  <c r="E130" i="16" s="1"/>
  <c r="E131" i="16" s="1"/>
  <c r="E132" i="16" s="1"/>
  <c r="E133" i="16" s="1"/>
  <c r="E134" i="16" s="1"/>
  <c r="E135" i="16" s="1"/>
  <c r="E136" i="16" s="1"/>
  <c r="E137" i="16" s="1"/>
  <c r="E138" i="16" s="1"/>
  <c r="E139" i="16" s="1"/>
  <c r="E140" i="16" s="1"/>
  <c r="E141" i="16" s="1"/>
  <c r="E142" i="16" s="1"/>
  <c r="E143" i="16" s="1"/>
  <c r="E144" i="16" s="1"/>
  <c r="E145" i="16" s="1"/>
  <c r="E146" i="16" s="1"/>
  <c r="E147" i="16" s="1"/>
  <c r="E148" i="16" s="1"/>
  <c r="E149" i="16" s="1"/>
  <c r="E150" i="16" s="1"/>
  <c r="E151" i="16" s="1"/>
  <c r="E152" i="16" s="1"/>
  <c r="E153" i="16" s="1"/>
  <c r="E154" i="16" s="1"/>
  <c r="E155" i="16" s="1"/>
  <c r="E156" i="16" s="1"/>
  <c r="E157" i="16" s="1"/>
  <c r="E158" i="16" s="1"/>
  <c r="E159" i="16" s="1"/>
  <c r="E160" i="16" s="1"/>
  <c r="E161" i="16" s="1"/>
  <c r="E162" i="16" s="1"/>
  <c r="E163" i="16" s="1"/>
  <c r="E164" i="16" s="1"/>
  <c r="E165" i="16" s="1"/>
  <c r="E166" i="16" s="1"/>
  <c r="E167" i="16" s="1"/>
  <c r="E168" i="16" s="1"/>
  <c r="E169" i="16" s="1"/>
  <c r="E170" i="16" s="1"/>
  <c r="E171" i="16" s="1"/>
  <c r="E172" i="16" s="1"/>
  <c r="E173" i="16" s="1"/>
  <c r="E174" i="16" s="1"/>
  <c r="E175" i="16" s="1"/>
  <c r="E176" i="16" s="1"/>
  <c r="E177" i="16" s="1"/>
  <c r="E178" i="16" s="1"/>
  <c r="E179" i="16" s="1"/>
  <c r="E180" i="16" s="1"/>
  <c r="E181" i="16" s="1"/>
  <c r="E182" i="16" s="1"/>
  <c r="E183" i="16" s="1"/>
  <c r="E184" i="16" s="1"/>
  <c r="E185" i="16" s="1"/>
  <c r="E186" i="16" s="1"/>
  <c r="E187" i="16" s="1"/>
  <c r="E188" i="16" s="1"/>
  <c r="E189" i="16" s="1"/>
  <c r="E190" i="16" s="1"/>
  <c r="E191" i="16" s="1"/>
  <c r="E192" i="16" s="1"/>
  <c r="E193" i="16" s="1"/>
  <c r="E194" i="16" s="1"/>
  <c r="E195" i="16" s="1"/>
  <c r="E196" i="16" s="1"/>
  <c r="E197" i="16" s="1"/>
  <c r="E198" i="16" s="1"/>
  <c r="E199" i="16" s="1"/>
  <c r="E200" i="16" s="1"/>
  <c r="E201" i="16" s="1"/>
  <c r="E202" i="16" s="1"/>
  <c r="E5" i="16"/>
  <c r="E6" i="16" s="1"/>
  <c r="E7" i="16" s="1"/>
  <c r="E8" i="16" s="1"/>
  <c r="E9" i="16" s="1"/>
  <c r="E10" i="16" s="1"/>
  <c r="E11" i="16" s="1"/>
  <c r="E12" i="16" s="1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E56" i="16" s="1"/>
  <c r="E57" i="16" s="1"/>
  <c r="E58" i="16" s="1"/>
  <c r="E59" i="16" s="1"/>
  <c r="E60" i="16" s="1"/>
  <c r="E61" i="16" s="1"/>
  <c r="E62" i="16" s="1"/>
  <c r="E63" i="16" s="1"/>
  <c r="E64" i="16" s="1"/>
  <c r="E65" i="16" s="1"/>
  <c r="E66" i="16" s="1"/>
  <c r="E67" i="16" s="1"/>
  <c r="E68" i="16" s="1"/>
  <c r="E69" i="16" s="1"/>
  <c r="E70" i="16" s="1"/>
  <c r="E71" i="16" s="1"/>
  <c r="E72" i="16" s="1"/>
  <c r="E73" i="16" s="1"/>
  <c r="E74" i="16" s="1"/>
  <c r="E75" i="16" s="1"/>
  <c r="E76" i="16" s="1"/>
  <c r="E77" i="16" s="1"/>
  <c r="E78" i="16" s="1"/>
  <c r="E79" i="16" s="1"/>
  <c r="E80" i="16" s="1"/>
  <c r="E81" i="16" s="1"/>
  <c r="E82" i="16" s="1"/>
  <c r="E83" i="16" s="1"/>
  <c r="E84" i="16" s="1"/>
  <c r="E85" i="16" s="1"/>
  <c r="E86" i="16" s="1"/>
  <c r="E87" i="16" s="1"/>
  <c r="E88" i="16" s="1"/>
  <c r="E89" i="16" s="1"/>
  <c r="E90" i="16" s="1"/>
  <c r="E91" i="16" s="1"/>
  <c r="E92" i="16" s="1"/>
  <c r="E93" i="16" s="1"/>
  <c r="E94" i="16" s="1"/>
  <c r="E95" i="16" s="1"/>
  <c r="E96" i="16" s="1"/>
  <c r="E97" i="16" s="1"/>
  <c r="E98" i="16" s="1"/>
  <c r="E99" i="16" s="1"/>
  <c r="E100" i="16" s="1"/>
  <c r="E5" i="15"/>
  <c r="E6" i="15" s="1"/>
  <c r="E7" i="15" s="1"/>
  <c r="E8" i="15" s="1"/>
  <c r="E9" i="15" s="1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5" i="12"/>
  <c r="E6" i="12" s="1"/>
  <c r="E7" i="12" s="1"/>
  <c r="E8" i="12" s="1"/>
  <c r="E9" i="12" s="1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E36" i="12" s="1"/>
  <c r="E37" i="12" s="1"/>
  <c r="E38" i="12" s="1"/>
  <c r="E39" i="12" s="1"/>
  <c r="E40" i="12" s="1"/>
  <c r="E41" i="12" s="1"/>
  <c r="E42" i="12" s="1"/>
  <c r="E43" i="12" s="1"/>
  <c r="E44" i="12" s="1"/>
  <c r="E45" i="12" s="1"/>
  <c r="E46" i="12" s="1"/>
  <c r="E47" i="12" s="1"/>
  <c r="E48" i="12" s="1"/>
  <c r="E49" i="12" s="1"/>
  <c r="E50" i="12" s="1"/>
  <c r="E51" i="12" s="1"/>
  <c r="E52" i="12" s="1"/>
  <c r="E53" i="12" s="1"/>
  <c r="E54" i="12" s="1"/>
  <c r="E55" i="12" s="1"/>
  <c r="E56" i="12" s="1"/>
  <c r="E57" i="12" s="1"/>
  <c r="E58" i="12" s="1"/>
  <c r="E59" i="12" s="1"/>
  <c r="E60" i="12" s="1"/>
  <c r="E61" i="12" s="1"/>
  <c r="E62" i="12" s="1"/>
  <c r="E63" i="12" s="1"/>
  <c r="E64" i="12" s="1"/>
  <c r="E65" i="12" s="1"/>
  <c r="E66" i="12" s="1"/>
  <c r="E67" i="12" s="1"/>
  <c r="E68" i="12" s="1"/>
  <c r="E69" i="12" s="1"/>
  <c r="E70" i="12" s="1"/>
  <c r="E71" i="12" s="1"/>
  <c r="E72" i="12" s="1"/>
  <c r="E73" i="12" s="1"/>
  <c r="E74" i="12" s="1"/>
  <c r="E75" i="12" s="1"/>
  <c r="E76" i="12" s="1"/>
  <c r="E77" i="12" s="1"/>
  <c r="E78" i="12" s="1"/>
  <c r="E79" i="12" s="1"/>
  <c r="E80" i="12" s="1"/>
  <c r="E81" i="12" s="1"/>
  <c r="E82" i="12" s="1"/>
  <c r="E83" i="12" s="1"/>
  <c r="E84" i="12" s="1"/>
  <c r="E85" i="12" s="1"/>
  <c r="E86" i="12" s="1"/>
  <c r="E87" i="12" s="1"/>
  <c r="E88" i="12" s="1"/>
  <c r="E89" i="12" s="1"/>
  <c r="E90" i="12" s="1"/>
  <c r="E91" i="12" s="1"/>
  <c r="E92" i="12" s="1"/>
  <c r="E93" i="12" s="1"/>
  <c r="E94" i="12" s="1"/>
  <c r="E95" i="12" s="1"/>
  <c r="E96" i="12" s="1"/>
  <c r="E97" i="12" s="1"/>
  <c r="E98" i="12" s="1"/>
  <c r="E99" i="12" s="1"/>
  <c r="E100" i="12" s="1"/>
  <c r="E5" i="11"/>
  <c r="E6" i="11" s="1"/>
  <c r="E7" i="11" s="1"/>
  <c r="E8" i="11" s="1"/>
  <c r="E9" i="11" s="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0" i="11" s="1"/>
  <c r="E71" i="11" s="1"/>
  <c r="E72" i="11" s="1"/>
  <c r="E73" i="11" s="1"/>
  <c r="E74" i="11" s="1"/>
  <c r="E75" i="11" s="1"/>
  <c r="E76" i="11" s="1"/>
  <c r="E77" i="11" s="1"/>
  <c r="E78" i="11" s="1"/>
  <c r="E79" i="11" s="1"/>
  <c r="E80" i="11" s="1"/>
  <c r="E81" i="11" s="1"/>
  <c r="E82" i="11" s="1"/>
  <c r="E83" i="11" s="1"/>
  <c r="E84" i="11" s="1"/>
  <c r="E85" i="11" s="1"/>
  <c r="E86" i="11" s="1"/>
  <c r="E87" i="11" s="1"/>
  <c r="E88" i="11" s="1"/>
  <c r="E89" i="11" s="1"/>
  <c r="E90" i="11" s="1"/>
  <c r="E91" i="11" s="1"/>
  <c r="E92" i="11" s="1"/>
  <c r="E93" i="11" s="1"/>
  <c r="E94" i="11" s="1"/>
  <c r="E95" i="11" s="1"/>
  <c r="E96" i="11" s="1"/>
  <c r="E97" i="11" s="1"/>
  <c r="E98" i="11" s="1"/>
  <c r="E99" i="11" s="1"/>
  <c r="E100" i="11" s="1"/>
  <c r="E5" i="137"/>
  <c r="E6" i="137" s="1"/>
  <c r="E7" i="137" s="1"/>
  <c r="E8" i="137" s="1"/>
  <c r="E9" i="137" s="1"/>
  <c r="E10" i="137" s="1"/>
  <c r="E11" i="137" s="1"/>
  <c r="E12" i="137" s="1"/>
  <c r="E13" i="137" s="1"/>
  <c r="E14" i="137" s="1"/>
  <c r="E15" i="137" s="1"/>
  <c r="E16" i="137" s="1"/>
  <c r="E17" i="137" s="1"/>
  <c r="E18" i="137" s="1"/>
  <c r="E19" i="137" s="1"/>
  <c r="E20" i="137" s="1"/>
  <c r="E21" i="137" s="1"/>
  <c r="E22" i="137" s="1"/>
  <c r="E23" i="137" s="1"/>
  <c r="E24" i="137" s="1"/>
  <c r="E25" i="137" s="1"/>
  <c r="E26" i="137" s="1"/>
  <c r="E27" i="137" s="1"/>
  <c r="E28" i="137" s="1"/>
  <c r="E29" i="137" s="1"/>
  <c r="E30" i="137" s="1"/>
  <c r="E31" i="137" s="1"/>
  <c r="E32" i="137" s="1"/>
  <c r="E33" i="137" s="1"/>
  <c r="E34" i="137" s="1"/>
  <c r="E35" i="137" s="1"/>
  <c r="E36" i="137" s="1"/>
  <c r="E37" i="137" s="1"/>
  <c r="E38" i="137" s="1"/>
  <c r="E39" i="137" s="1"/>
  <c r="E40" i="137" s="1"/>
  <c r="E41" i="137" s="1"/>
  <c r="E42" i="137" s="1"/>
  <c r="E43" i="137" s="1"/>
  <c r="E44" i="137" s="1"/>
  <c r="E45" i="137" s="1"/>
  <c r="E46" i="137" s="1"/>
  <c r="E47" i="137" s="1"/>
  <c r="E48" i="137" s="1"/>
  <c r="E49" i="137" s="1"/>
  <c r="E50" i="137" s="1"/>
  <c r="E51" i="137" s="1"/>
  <c r="E52" i="137" s="1"/>
  <c r="E53" i="137" s="1"/>
  <c r="E54" i="137" s="1"/>
  <c r="E55" i="137" s="1"/>
  <c r="E56" i="137" s="1"/>
  <c r="E57" i="137" s="1"/>
  <c r="E58" i="137" s="1"/>
  <c r="E59" i="137" s="1"/>
  <c r="E60" i="137" s="1"/>
  <c r="E61" i="137" s="1"/>
  <c r="E62" i="137" s="1"/>
  <c r="E63" i="137" s="1"/>
  <c r="E64" i="137" s="1"/>
  <c r="E65" i="137" s="1"/>
  <c r="E66" i="137" s="1"/>
  <c r="E67" i="137" s="1"/>
  <c r="E68" i="137" s="1"/>
  <c r="E69" i="137" s="1"/>
  <c r="E70" i="137" s="1"/>
  <c r="E71" i="137" s="1"/>
  <c r="E72" i="137" s="1"/>
  <c r="E73" i="137" s="1"/>
  <c r="E74" i="137" s="1"/>
  <c r="E75" i="137" s="1"/>
  <c r="E76" i="137" s="1"/>
  <c r="E77" i="137" s="1"/>
  <c r="E78" i="137" s="1"/>
  <c r="E79" i="137" s="1"/>
  <c r="E80" i="137" s="1"/>
  <c r="E81" i="137" s="1"/>
  <c r="E82" i="137" s="1"/>
  <c r="E83" i="137" s="1"/>
  <c r="E84" i="137" s="1"/>
  <c r="E85" i="137" s="1"/>
  <c r="E86" i="137" s="1"/>
  <c r="E87" i="137" s="1"/>
  <c r="E88" i="137" s="1"/>
  <c r="E89" i="137" s="1"/>
  <c r="E90" i="137" s="1"/>
  <c r="E91" i="137" s="1"/>
  <c r="E92" i="137" s="1"/>
  <c r="E93" i="137" s="1"/>
  <c r="E94" i="137" s="1"/>
  <c r="E95" i="137" s="1"/>
  <c r="E96" i="137" s="1"/>
  <c r="E97" i="137" s="1"/>
  <c r="E98" i="137" s="1"/>
  <c r="E99" i="137" s="1"/>
  <c r="E100" i="137" s="1"/>
  <c r="E5" i="136"/>
  <c r="E6" i="136" s="1"/>
  <c r="E7" i="136" s="1"/>
  <c r="E8" i="136" s="1"/>
  <c r="E9" i="136" s="1"/>
  <c r="E10" i="136" s="1"/>
  <c r="E11" i="136" s="1"/>
  <c r="E12" i="136" s="1"/>
  <c r="E13" i="136" s="1"/>
  <c r="E14" i="136" s="1"/>
  <c r="E15" i="136" s="1"/>
  <c r="E16" i="136" s="1"/>
  <c r="E17" i="136" s="1"/>
  <c r="E18" i="136" s="1"/>
  <c r="E19" i="136" s="1"/>
  <c r="E20" i="136" s="1"/>
  <c r="E21" i="136" s="1"/>
  <c r="E22" i="136" s="1"/>
  <c r="E23" i="136" s="1"/>
  <c r="E24" i="136" s="1"/>
  <c r="E25" i="136" s="1"/>
  <c r="E26" i="136" s="1"/>
  <c r="E27" i="136" s="1"/>
  <c r="E28" i="136" s="1"/>
  <c r="E29" i="136" s="1"/>
  <c r="E30" i="136" s="1"/>
  <c r="E31" i="136" s="1"/>
  <c r="E32" i="136" s="1"/>
  <c r="E33" i="136" s="1"/>
  <c r="E34" i="136" s="1"/>
  <c r="E35" i="136" s="1"/>
  <c r="E36" i="136" s="1"/>
  <c r="E37" i="136" s="1"/>
  <c r="E38" i="136" s="1"/>
  <c r="E39" i="136" s="1"/>
  <c r="E40" i="136" s="1"/>
  <c r="E41" i="136" s="1"/>
  <c r="E42" i="136" s="1"/>
  <c r="E43" i="136" s="1"/>
  <c r="E44" i="136" s="1"/>
  <c r="E45" i="136" s="1"/>
  <c r="E46" i="136" s="1"/>
  <c r="E47" i="136" s="1"/>
  <c r="E48" i="136" s="1"/>
  <c r="E49" i="136" s="1"/>
  <c r="E50" i="136" s="1"/>
  <c r="E51" i="136" s="1"/>
  <c r="E52" i="136" s="1"/>
  <c r="E53" i="136" s="1"/>
  <c r="E54" i="136" s="1"/>
  <c r="E55" i="136" s="1"/>
  <c r="E56" i="136" s="1"/>
  <c r="E57" i="136" s="1"/>
  <c r="E58" i="136" s="1"/>
  <c r="E59" i="136" s="1"/>
  <c r="E60" i="136" s="1"/>
  <c r="E61" i="136" s="1"/>
  <c r="E62" i="136" s="1"/>
  <c r="E63" i="136" s="1"/>
  <c r="E64" i="136" s="1"/>
  <c r="E65" i="136" s="1"/>
  <c r="E66" i="136" s="1"/>
  <c r="E67" i="136" s="1"/>
  <c r="E68" i="136" s="1"/>
  <c r="E69" i="136" s="1"/>
  <c r="E70" i="136" s="1"/>
  <c r="E71" i="136" s="1"/>
  <c r="E72" i="136" s="1"/>
  <c r="E73" i="136" s="1"/>
  <c r="E74" i="136" s="1"/>
  <c r="E75" i="136" s="1"/>
  <c r="E76" i="136" s="1"/>
  <c r="E77" i="136" s="1"/>
  <c r="E78" i="136" s="1"/>
  <c r="E79" i="136" s="1"/>
  <c r="E80" i="136" s="1"/>
  <c r="E81" i="136" s="1"/>
  <c r="E82" i="136" s="1"/>
  <c r="E83" i="136" s="1"/>
  <c r="E84" i="136" s="1"/>
  <c r="E85" i="136" s="1"/>
  <c r="E86" i="136" s="1"/>
  <c r="E87" i="136" s="1"/>
  <c r="E88" i="136" s="1"/>
  <c r="E89" i="136" s="1"/>
  <c r="E90" i="136" s="1"/>
  <c r="E91" i="136" s="1"/>
  <c r="E92" i="136" s="1"/>
  <c r="E93" i="136" s="1"/>
  <c r="E94" i="136" s="1"/>
  <c r="E95" i="136" s="1"/>
  <c r="E96" i="136" s="1"/>
  <c r="E97" i="136" s="1"/>
  <c r="E98" i="136" s="1"/>
  <c r="E99" i="136" s="1"/>
  <c r="E100" i="136" s="1"/>
  <c r="E101" i="136" s="1"/>
  <c r="E102" i="136" s="1"/>
  <c r="E103" i="136" s="1"/>
  <c r="E104" i="136" s="1"/>
  <c r="E105" i="136" s="1"/>
  <c r="E106" i="136" s="1"/>
  <c r="E107" i="136" s="1"/>
  <c r="E108" i="136" s="1"/>
  <c r="E109" i="136" s="1"/>
  <c r="E110" i="136" s="1"/>
  <c r="E111" i="136" s="1"/>
  <c r="E112" i="136" s="1"/>
  <c r="E113" i="136" s="1"/>
  <c r="E114" i="136" s="1"/>
  <c r="E115" i="136" s="1"/>
  <c r="E116" i="136" s="1"/>
  <c r="E117" i="136" s="1"/>
  <c r="E118" i="136" s="1"/>
  <c r="E119" i="136" s="1"/>
  <c r="E120" i="136" s="1"/>
  <c r="E121" i="136" s="1"/>
  <c r="E122" i="136" s="1"/>
  <c r="E123" i="136" s="1"/>
  <c r="E124" i="136" s="1"/>
  <c r="E125" i="136" s="1"/>
  <c r="E126" i="136" s="1"/>
  <c r="E127" i="136" s="1"/>
  <c r="E128" i="136" s="1"/>
  <c r="E129" i="136" s="1"/>
  <c r="E130" i="136" s="1"/>
  <c r="E131" i="136" s="1"/>
  <c r="E132" i="136" s="1"/>
  <c r="E133" i="136" s="1"/>
  <c r="E5" i="67"/>
  <c r="E6" i="67" s="1"/>
  <c r="E7" i="67" s="1"/>
  <c r="E8" i="67" s="1"/>
  <c r="E9" i="67" s="1"/>
  <c r="E10" i="67" s="1"/>
  <c r="E11" i="67" s="1"/>
  <c r="E12" i="67" s="1"/>
  <c r="E13" i="67" s="1"/>
  <c r="E14" i="67" s="1"/>
  <c r="E15" i="67" s="1"/>
  <c r="E16" i="67" s="1"/>
  <c r="E17" i="67" s="1"/>
  <c r="E18" i="67" s="1"/>
  <c r="E19" i="67" s="1"/>
  <c r="E20" i="67" s="1"/>
  <c r="E21" i="67" s="1"/>
  <c r="E22" i="67" s="1"/>
  <c r="E23" i="67" s="1"/>
  <c r="E24" i="67" s="1"/>
  <c r="E25" i="67" s="1"/>
  <c r="E26" i="67" s="1"/>
  <c r="E27" i="67" s="1"/>
  <c r="E28" i="67" s="1"/>
  <c r="E29" i="67" s="1"/>
  <c r="E30" i="67" s="1"/>
  <c r="E31" i="67" s="1"/>
  <c r="E32" i="67" s="1"/>
  <c r="E33" i="67" s="1"/>
  <c r="E34" i="67" s="1"/>
  <c r="E35" i="67" s="1"/>
  <c r="E36" i="67" s="1"/>
  <c r="E37" i="67" s="1"/>
  <c r="E38" i="67" s="1"/>
  <c r="E39" i="67" s="1"/>
  <c r="E40" i="67" s="1"/>
  <c r="E41" i="67" s="1"/>
  <c r="E42" i="67" s="1"/>
  <c r="E43" i="67" s="1"/>
  <c r="E44" i="67" s="1"/>
  <c r="E45" i="67" s="1"/>
  <c r="E46" i="67" s="1"/>
  <c r="E47" i="67" s="1"/>
  <c r="E48" i="67" s="1"/>
  <c r="E49" i="67" s="1"/>
  <c r="E50" i="67" s="1"/>
  <c r="E51" i="67" s="1"/>
  <c r="E52" i="67" s="1"/>
  <c r="E53" i="67" s="1"/>
  <c r="E54" i="67" s="1"/>
  <c r="E55" i="67" s="1"/>
  <c r="E56" i="67" s="1"/>
  <c r="E57" i="67" s="1"/>
  <c r="E58" i="67" s="1"/>
  <c r="E59" i="67" s="1"/>
  <c r="E60" i="67" s="1"/>
  <c r="E61" i="67" s="1"/>
  <c r="E62" i="67" s="1"/>
  <c r="E63" i="67" s="1"/>
  <c r="E64" i="67" s="1"/>
  <c r="E65" i="67" s="1"/>
  <c r="E66" i="67" s="1"/>
  <c r="E67" i="67" s="1"/>
  <c r="E68" i="67" s="1"/>
  <c r="E69" i="67" s="1"/>
  <c r="E70" i="67" s="1"/>
  <c r="E71" i="67" s="1"/>
  <c r="E72" i="67" s="1"/>
  <c r="E73" i="67" s="1"/>
  <c r="E74" i="67" s="1"/>
  <c r="E75" i="67" s="1"/>
  <c r="E76" i="67" s="1"/>
  <c r="E77" i="67" s="1"/>
  <c r="E78" i="67" s="1"/>
  <c r="E79" i="67" s="1"/>
  <c r="E80" i="67" s="1"/>
  <c r="E81" i="67" s="1"/>
  <c r="E82" i="67" s="1"/>
  <c r="E83" i="67" s="1"/>
  <c r="E84" i="67" s="1"/>
  <c r="E85" i="67" s="1"/>
  <c r="E86" i="67" s="1"/>
  <c r="E87" i="67" s="1"/>
  <c r="E88" i="67" s="1"/>
  <c r="E89" i="67" s="1"/>
  <c r="E90" i="67" s="1"/>
  <c r="E91" i="67" s="1"/>
  <c r="E92" i="67" s="1"/>
  <c r="E93" i="67" s="1"/>
  <c r="E94" i="67" s="1"/>
  <c r="E95" i="67" s="1"/>
  <c r="E96" i="67" s="1"/>
  <c r="E97" i="67" s="1"/>
  <c r="E98" i="67" s="1"/>
  <c r="E99" i="67" s="1"/>
  <c r="E100" i="67" s="1"/>
  <c r="E5" i="66"/>
  <c r="E6" i="66" s="1"/>
  <c r="E7" i="66" s="1"/>
  <c r="E8" i="66" s="1"/>
  <c r="E9" i="66" s="1"/>
  <c r="E10" i="66" s="1"/>
  <c r="E11" i="66" s="1"/>
  <c r="E12" i="66" s="1"/>
  <c r="E13" i="66" s="1"/>
  <c r="E14" i="66" s="1"/>
  <c r="E15" i="66" s="1"/>
  <c r="E16" i="66" s="1"/>
  <c r="E17" i="66" s="1"/>
  <c r="E18" i="66" s="1"/>
  <c r="E19" i="66" s="1"/>
  <c r="E20" i="66" s="1"/>
  <c r="E21" i="66" s="1"/>
  <c r="E22" i="66" s="1"/>
  <c r="E23" i="66" s="1"/>
  <c r="E24" i="66" s="1"/>
  <c r="E25" i="66" s="1"/>
  <c r="E26" i="66" s="1"/>
  <c r="E27" i="66" s="1"/>
  <c r="E28" i="66" s="1"/>
  <c r="E29" i="66" s="1"/>
  <c r="E30" i="66" s="1"/>
  <c r="E31" i="66" s="1"/>
  <c r="E32" i="66" s="1"/>
  <c r="E33" i="66" s="1"/>
  <c r="E34" i="66" s="1"/>
  <c r="E35" i="66" s="1"/>
  <c r="E36" i="66" s="1"/>
  <c r="E37" i="66" s="1"/>
  <c r="E38" i="66" s="1"/>
  <c r="E39" i="66" s="1"/>
  <c r="E40" i="66" s="1"/>
  <c r="E41" i="66" s="1"/>
  <c r="E42" i="66" s="1"/>
  <c r="E43" i="66" s="1"/>
  <c r="E44" i="66" s="1"/>
  <c r="E45" i="66" s="1"/>
  <c r="E46" i="66" s="1"/>
  <c r="E47" i="66" s="1"/>
  <c r="E48" i="66" s="1"/>
  <c r="E49" i="66" s="1"/>
  <c r="E50" i="66" s="1"/>
  <c r="E51" i="66" s="1"/>
  <c r="E52" i="66" s="1"/>
  <c r="E53" i="66" s="1"/>
  <c r="E54" i="66" s="1"/>
  <c r="E55" i="66" s="1"/>
  <c r="E56" i="66" s="1"/>
  <c r="E57" i="66" s="1"/>
  <c r="E58" i="66" s="1"/>
  <c r="E59" i="66" s="1"/>
  <c r="E60" i="66" s="1"/>
  <c r="E61" i="66" s="1"/>
  <c r="E62" i="66" s="1"/>
  <c r="E63" i="66" s="1"/>
  <c r="E64" i="66" s="1"/>
  <c r="E65" i="66" s="1"/>
  <c r="E66" i="66" s="1"/>
  <c r="E67" i="66" s="1"/>
  <c r="E68" i="66" s="1"/>
  <c r="E69" i="66" s="1"/>
  <c r="E70" i="66" s="1"/>
  <c r="E71" i="66" s="1"/>
  <c r="E72" i="66" s="1"/>
  <c r="E73" i="66" s="1"/>
  <c r="E74" i="66" s="1"/>
  <c r="E75" i="66" s="1"/>
  <c r="E76" i="66" s="1"/>
  <c r="E77" i="66" s="1"/>
  <c r="E78" i="66" s="1"/>
  <c r="E79" i="66" s="1"/>
  <c r="E80" i="66" s="1"/>
  <c r="E81" i="66" s="1"/>
  <c r="E82" i="66" s="1"/>
  <c r="E83" i="66" s="1"/>
  <c r="E84" i="66" s="1"/>
  <c r="E85" i="66" s="1"/>
  <c r="E86" i="66" s="1"/>
  <c r="E87" i="66" s="1"/>
  <c r="E88" i="66" s="1"/>
  <c r="E89" i="66" s="1"/>
  <c r="E90" i="66" s="1"/>
  <c r="E91" i="66" s="1"/>
  <c r="E92" i="66" s="1"/>
  <c r="E93" i="66" s="1"/>
  <c r="E94" i="66" s="1"/>
  <c r="E95" i="66" s="1"/>
  <c r="E96" i="66" s="1"/>
  <c r="E97" i="66" s="1"/>
  <c r="E98" i="66" s="1"/>
  <c r="E99" i="66" s="1"/>
  <c r="E100" i="66" s="1"/>
  <c r="E101" i="66" s="1"/>
  <c r="E102" i="66" s="1"/>
  <c r="E103" i="66" s="1"/>
  <c r="E104" i="66" s="1"/>
  <c r="E105" i="66" s="1"/>
  <c r="E106" i="66" s="1"/>
  <c r="E107" i="66" s="1"/>
  <c r="E108" i="66" s="1"/>
  <c r="E109" i="66" s="1"/>
  <c r="E110" i="66" s="1"/>
  <c r="E111" i="66" s="1"/>
  <c r="E112" i="66" s="1"/>
  <c r="E113" i="66" s="1"/>
  <c r="E114" i="66" s="1"/>
  <c r="E115" i="66" s="1"/>
  <c r="E116" i="66" s="1"/>
  <c r="E117" i="66" s="1"/>
  <c r="E118" i="66" s="1"/>
  <c r="E119" i="66" s="1"/>
  <c r="E120" i="66" s="1"/>
  <c r="E121" i="66" s="1"/>
  <c r="E122" i="66" s="1"/>
  <c r="E123" i="66" s="1"/>
  <c r="E124" i="66" s="1"/>
  <c r="E125" i="66" s="1"/>
  <c r="E126" i="66" s="1"/>
  <c r="E127" i="66" s="1"/>
  <c r="E128" i="66" s="1"/>
  <c r="E129" i="66" s="1"/>
  <c r="E130" i="66" s="1"/>
  <c r="E131" i="66" s="1"/>
  <c r="E132" i="66" s="1"/>
  <c r="E133" i="66" s="1"/>
  <c r="E134" i="66" s="1"/>
  <c r="E135" i="66" s="1"/>
  <c r="E136" i="66" s="1"/>
  <c r="E137" i="66" s="1"/>
  <c r="E138" i="66" s="1"/>
  <c r="E139" i="66" s="1"/>
  <c r="E140" i="66" s="1"/>
  <c r="E141" i="66" s="1"/>
  <c r="E142" i="66" s="1"/>
  <c r="E143" i="66" s="1"/>
  <c r="E144" i="66" s="1"/>
  <c r="E145" i="66" s="1"/>
  <c r="E146" i="66" s="1"/>
  <c r="E147" i="66" s="1"/>
  <c r="E148" i="66" s="1"/>
  <c r="E149" i="66" s="1"/>
  <c r="E150" i="66" s="1"/>
  <c r="E5" i="64"/>
  <c r="E6" i="64" s="1"/>
  <c r="E7" i="64" s="1"/>
  <c r="E8" i="64" s="1"/>
  <c r="E9" i="64" s="1"/>
  <c r="E10" i="64" s="1"/>
  <c r="E11" i="64" s="1"/>
  <c r="E12" i="64" s="1"/>
  <c r="E13" i="64" s="1"/>
  <c r="E14" i="64" s="1"/>
  <c r="E15" i="64" s="1"/>
  <c r="E16" i="64" s="1"/>
  <c r="E17" i="64" s="1"/>
  <c r="E18" i="64" s="1"/>
  <c r="E19" i="64" s="1"/>
  <c r="E20" i="64" s="1"/>
  <c r="E21" i="64" s="1"/>
  <c r="E22" i="64" s="1"/>
  <c r="E23" i="64" s="1"/>
  <c r="E24" i="64" s="1"/>
  <c r="E25" i="64" s="1"/>
  <c r="E26" i="64" s="1"/>
  <c r="E27" i="64" s="1"/>
  <c r="E28" i="64" s="1"/>
  <c r="E29" i="64" s="1"/>
  <c r="E30" i="64" s="1"/>
  <c r="E31" i="64" s="1"/>
  <c r="E32" i="64" s="1"/>
  <c r="E33" i="64" s="1"/>
  <c r="E34" i="64" s="1"/>
  <c r="E35" i="64" s="1"/>
  <c r="E36" i="64" s="1"/>
  <c r="E37" i="64" s="1"/>
  <c r="E38" i="64" s="1"/>
  <c r="E39" i="64" s="1"/>
  <c r="E40" i="64" s="1"/>
  <c r="E41" i="64" s="1"/>
  <c r="E42" i="64" s="1"/>
  <c r="E43" i="64" s="1"/>
  <c r="E44" i="64" s="1"/>
  <c r="E45" i="64" s="1"/>
  <c r="E46" i="64" s="1"/>
  <c r="E47" i="64" s="1"/>
  <c r="E48" i="64" s="1"/>
  <c r="E49" i="64" s="1"/>
  <c r="E50" i="64" s="1"/>
  <c r="E51" i="64" s="1"/>
  <c r="E52" i="64" s="1"/>
  <c r="E53" i="64" s="1"/>
  <c r="E54" i="64" s="1"/>
  <c r="E55" i="64" s="1"/>
  <c r="E56" i="64" s="1"/>
  <c r="E57" i="64" s="1"/>
  <c r="E58" i="64" s="1"/>
  <c r="E59" i="64" s="1"/>
  <c r="E60" i="64" s="1"/>
  <c r="E61" i="64" s="1"/>
  <c r="E62" i="64" s="1"/>
  <c r="E63" i="64" s="1"/>
  <c r="E64" i="64" s="1"/>
  <c r="E65" i="64" s="1"/>
  <c r="E66" i="64" s="1"/>
  <c r="E67" i="64" s="1"/>
  <c r="E68" i="64" s="1"/>
  <c r="E69" i="64" s="1"/>
  <c r="E70" i="64" s="1"/>
  <c r="E71" i="64" s="1"/>
  <c r="E72" i="64" s="1"/>
  <c r="E73" i="64" s="1"/>
  <c r="E74" i="64" s="1"/>
  <c r="E75" i="64" s="1"/>
  <c r="E76" i="64" s="1"/>
  <c r="E77" i="64" s="1"/>
  <c r="E78" i="64" s="1"/>
  <c r="E79" i="64" s="1"/>
  <c r="E80" i="64" s="1"/>
  <c r="E81" i="64" s="1"/>
  <c r="E82" i="64" s="1"/>
  <c r="E83" i="64" s="1"/>
  <c r="E84" i="64" s="1"/>
  <c r="E85" i="64" s="1"/>
  <c r="E86" i="64" s="1"/>
  <c r="E87" i="64" s="1"/>
  <c r="E88" i="64" s="1"/>
  <c r="E89" i="64" s="1"/>
  <c r="E90" i="64" s="1"/>
  <c r="E91" i="64" s="1"/>
  <c r="E92" i="64" s="1"/>
  <c r="E93" i="64" s="1"/>
  <c r="E94" i="64" s="1"/>
  <c r="E95" i="64" s="1"/>
  <c r="E96" i="64" s="1"/>
  <c r="E97" i="64" s="1"/>
  <c r="E98" i="64" s="1"/>
  <c r="E99" i="64" s="1"/>
  <c r="E100" i="64" s="1"/>
  <c r="E5" i="63"/>
  <c r="E6" i="63" s="1"/>
  <c r="E7" i="63" s="1"/>
  <c r="E8" i="63" s="1"/>
  <c r="E9" i="63" s="1"/>
  <c r="E10" i="63" s="1"/>
  <c r="E11" i="63" s="1"/>
  <c r="E12" i="63" s="1"/>
  <c r="E13" i="63" s="1"/>
  <c r="E14" i="63" s="1"/>
  <c r="E15" i="63" s="1"/>
  <c r="E16" i="63" s="1"/>
  <c r="E17" i="63" s="1"/>
  <c r="E18" i="63" s="1"/>
  <c r="E19" i="63" s="1"/>
  <c r="E20" i="63" s="1"/>
  <c r="E21" i="63" s="1"/>
  <c r="E22" i="63" s="1"/>
  <c r="E23" i="63" s="1"/>
  <c r="E24" i="63" s="1"/>
  <c r="E25" i="63" s="1"/>
  <c r="E26" i="63" s="1"/>
  <c r="E27" i="63" s="1"/>
  <c r="E28" i="63" s="1"/>
  <c r="E29" i="63" s="1"/>
  <c r="E30" i="63" s="1"/>
  <c r="E31" i="63" s="1"/>
  <c r="E32" i="63" s="1"/>
  <c r="E33" i="63" s="1"/>
  <c r="E34" i="63" s="1"/>
  <c r="E35" i="63" s="1"/>
  <c r="E36" i="63" s="1"/>
  <c r="E37" i="63" s="1"/>
  <c r="E38" i="63" s="1"/>
  <c r="E39" i="63" s="1"/>
  <c r="E40" i="63" s="1"/>
  <c r="E41" i="63" s="1"/>
  <c r="E42" i="63" s="1"/>
  <c r="E43" i="63" s="1"/>
  <c r="E44" i="63" s="1"/>
  <c r="E45" i="63" s="1"/>
  <c r="E46" i="63" s="1"/>
  <c r="E47" i="63" s="1"/>
  <c r="E48" i="63" s="1"/>
  <c r="E49" i="63" s="1"/>
  <c r="E50" i="63" s="1"/>
  <c r="E51" i="63" s="1"/>
  <c r="E52" i="63" s="1"/>
  <c r="E53" i="63" s="1"/>
  <c r="E54" i="63" s="1"/>
  <c r="E55" i="63" s="1"/>
  <c r="E56" i="63" s="1"/>
  <c r="E57" i="63" s="1"/>
  <c r="E58" i="63" s="1"/>
  <c r="E59" i="63" s="1"/>
  <c r="E60" i="63" s="1"/>
  <c r="E61" i="63" s="1"/>
  <c r="E62" i="63" s="1"/>
  <c r="E63" i="63" s="1"/>
  <c r="E64" i="63" s="1"/>
  <c r="E65" i="63" s="1"/>
  <c r="E66" i="63" s="1"/>
  <c r="E67" i="63" s="1"/>
  <c r="E68" i="63" s="1"/>
  <c r="E69" i="63" s="1"/>
  <c r="E70" i="63" s="1"/>
  <c r="E71" i="63" s="1"/>
  <c r="E72" i="63" s="1"/>
  <c r="E73" i="63" s="1"/>
  <c r="E74" i="63" s="1"/>
  <c r="E75" i="63" s="1"/>
  <c r="E76" i="63" s="1"/>
  <c r="E5" i="19"/>
  <c r="E6" i="19" s="1"/>
  <c r="E7" i="19" s="1"/>
  <c r="E8" i="19" s="1"/>
  <c r="E9" i="19" s="1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50" i="19" s="1"/>
  <c r="E51" i="19" s="1"/>
  <c r="E52" i="19" s="1"/>
  <c r="E53" i="19" s="1"/>
  <c r="E54" i="19" s="1"/>
  <c r="E55" i="19" s="1"/>
  <c r="E56" i="19" s="1"/>
  <c r="E57" i="19" s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E74" i="19" s="1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E86" i="19" s="1"/>
  <c r="E87" i="19" s="1"/>
  <c r="E88" i="19" s="1"/>
  <c r="E89" i="19" s="1"/>
  <c r="E90" i="19" s="1"/>
  <c r="E91" i="19" s="1"/>
  <c r="E92" i="19" s="1"/>
  <c r="E93" i="19" s="1"/>
  <c r="E94" i="19" s="1"/>
  <c r="E95" i="19" s="1"/>
  <c r="E96" i="19" s="1"/>
  <c r="E97" i="19" s="1"/>
  <c r="E98" i="19" s="1"/>
  <c r="E99" i="19" s="1"/>
  <c r="E100" i="19" s="1"/>
  <c r="E5" i="10"/>
  <c r="E6" i="10" s="1"/>
  <c r="E7" i="10" s="1"/>
  <c r="E8" i="10" s="1"/>
  <c r="E9" i="10" s="1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69" i="10" s="1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E87" i="10" s="1"/>
  <c r="E88" i="10" s="1"/>
  <c r="E89" i="10" s="1"/>
  <c r="E90" i="10" s="1"/>
  <c r="E91" i="10" s="1"/>
  <c r="E92" i="10" s="1"/>
  <c r="E93" i="10" s="1"/>
  <c r="E94" i="10" s="1"/>
  <c r="E95" i="10" s="1"/>
  <c r="E96" i="10" s="1"/>
  <c r="E97" i="10" s="1"/>
  <c r="E98" i="10" s="1"/>
  <c r="E99" i="10" s="1"/>
  <c r="E100" i="10" s="1"/>
  <c r="E5" i="9"/>
  <c r="E6" i="9" s="1"/>
  <c r="E7" i="9" s="1"/>
  <c r="E8" i="9" s="1"/>
  <c r="E9" i="9" s="1"/>
  <c r="E10" i="9" s="1"/>
  <c r="E11" i="9" s="1"/>
  <c r="E62" i="89" l="1"/>
  <c r="E63" i="89" s="1"/>
  <c r="E64" i="89" s="1"/>
  <c r="E65" i="89" s="1"/>
  <c r="E66" i="89" s="1"/>
  <c r="E67" i="89" s="1"/>
  <c r="E68" i="89" s="1"/>
  <c r="E69" i="89" s="1"/>
  <c r="E70" i="89" s="1"/>
  <c r="E71" i="89" s="1"/>
  <c r="E72" i="89" s="1"/>
  <c r="E73" i="89" s="1"/>
  <c r="E74" i="89" s="1"/>
  <c r="E75" i="89" s="1"/>
  <c r="E76" i="89" s="1"/>
  <c r="E77" i="89" s="1"/>
  <c r="E78" i="89" s="1"/>
  <c r="E79" i="89" s="1"/>
  <c r="E80" i="89" s="1"/>
  <c r="E81" i="89" s="1"/>
  <c r="E82" i="89" s="1"/>
  <c r="E83" i="89" s="1"/>
  <c r="E84" i="89" s="1"/>
  <c r="E85" i="89" s="1"/>
  <c r="E86" i="89" s="1"/>
  <c r="E87" i="89" s="1"/>
  <c r="E88" i="89" s="1"/>
  <c r="E89" i="89" s="1"/>
  <c r="E90" i="89" s="1"/>
  <c r="E91" i="89" s="1"/>
  <c r="E92" i="89" s="1"/>
  <c r="E93" i="89" s="1"/>
  <c r="E94" i="89" s="1"/>
  <c r="E95" i="89" s="1"/>
  <c r="E96" i="89" s="1"/>
  <c r="E97" i="89" s="1"/>
  <c r="E98" i="89" s="1"/>
  <c r="E99" i="89" s="1"/>
  <c r="E100" i="89" s="1"/>
  <c r="C5" i="1" s="1"/>
  <c r="G61" i="89"/>
  <c r="G62" i="89" s="1"/>
  <c r="E101" i="127"/>
  <c r="E102" i="127" s="1"/>
  <c r="E103" i="127" s="1"/>
  <c r="E104" i="127" s="1"/>
  <c r="E105" i="127" s="1"/>
  <c r="C82" i="1"/>
  <c r="E101" i="59"/>
  <c r="E102" i="59" s="1"/>
  <c r="E103" i="59" s="1"/>
  <c r="E104" i="59" s="1"/>
  <c r="E105" i="59" s="1"/>
  <c r="E106" i="59" s="1"/>
  <c r="E107" i="59" s="1"/>
  <c r="E108" i="59" s="1"/>
  <c r="E109" i="59" s="1"/>
  <c r="E110" i="59" s="1"/>
  <c r="E111" i="59" s="1"/>
  <c r="E112" i="59" s="1"/>
  <c r="E113" i="59" s="1"/>
  <c r="E114" i="59" s="1"/>
  <c r="E115" i="59" s="1"/>
  <c r="E116" i="59" s="1"/>
  <c r="E117" i="59" s="1"/>
  <c r="E118" i="59" s="1"/>
  <c r="E119" i="59" s="1"/>
  <c r="E120" i="59" s="1"/>
  <c r="E121" i="59" s="1"/>
  <c r="E122" i="59" s="1"/>
  <c r="E123" i="59" s="1"/>
  <c r="E124" i="59" s="1"/>
  <c r="E125" i="59" s="1"/>
  <c r="E126" i="59" s="1"/>
  <c r="E127" i="59" s="1"/>
  <c r="E128" i="59" s="1"/>
  <c r="E129" i="59" s="1"/>
  <c r="E130" i="59" s="1"/>
  <c r="E131" i="59" s="1"/>
  <c r="E132" i="59" s="1"/>
  <c r="E133" i="59" s="1"/>
  <c r="E134" i="59" s="1"/>
  <c r="E135" i="59" s="1"/>
  <c r="E136" i="59" s="1"/>
  <c r="E137" i="59" s="1"/>
  <c r="E138" i="59" s="1"/>
  <c r="E139" i="59" s="1"/>
  <c r="E140" i="59" s="1"/>
  <c r="E141" i="59" s="1"/>
  <c r="E142" i="59" s="1"/>
  <c r="E143" i="59" s="1"/>
  <c r="E144" i="59" s="1"/>
  <c r="E145" i="59" s="1"/>
  <c r="E146" i="59" s="1"/>
  <c r="E147" i="59" s="1"/>
  <c r="E148" i="59" s="1"/>
  <c r="E149" i="59" s="1"/>
  <c r="E150" i="59" s="1"/>
  <c r="E151" i="59" s="1"/>
  <c r="E152" i="59" s="1"/>
  <c r="E153" i="59" s="1"/>
  <c r="E154" i="59" s="1"/>
  <c r="E155" i="59" s="1"/>
  <c r="E156" i="59" s="1"/>
  <c r="E157" i="59" s="1"/>
  <c r="E158" i="59" s="1"/>
  <c r="E159" i="59" s="1"/>
  <c r="C68" i="1"/>
  <c r="E101" i="98"/>
  <c r="E102" i="98" s="1"/>
  <c r="E103" i="98" s="1"/>
  <c r="E104" i="98" s="1"/>
  <c r="E105" i="98" s="1"/>
  <c r="E106" i="98" s="1"/>
  <c r="E107" i="98" s="1"/>
  <c r="E108" i="98" s="1"/>
  <c r="E109" i="98" s="1"/>
  <c r="E110" i="98" s="1"/>
  <c r="E111" i="98" s="1"/>
  <c r="E112" i="98" s="1"/>
  <c r="E113" i="98" s="1"/>
  <c r="E114" i="98" s="1"/>
  <c r="E115" i="98" s="1"/>
  <c r="E116" i="98" s="1"/>
  <c r="E117" i="98" s="1"/>
  <c r="E118" i="98" s="1"/>
  <c r="E119" i="98" s="1"/>
  <c r="E120" i="98" s="1"/>
  <c r="E121" i="98" s="1"/>
  <c r="E122" i="98" s="1"/>
  <c r="E123" i="98" s="1"/>
  <c r="E124" i="98" s="1"/>
  <c r="E125" i="98" s="1"/>
  <c r="E126" i="98" s="1"/>
  <c r="E127" i="98" s="1"/>
  <c r="E128" i="98" s="1"/>
  <c r="E129" i="98" s="1"/>
  <c r="E130" i="98" s="1"/>
  <c r="E131" i="98" s="1"/>
  <c r="E132" i="98" s="1"/>
  <c r="E133" i="98" s="1"/>
  <c r="E134" i="98" s="1"/>
  <c r="E135" i="98" s="1"/>
  <c r="E136" i="98" s="1"/>
  <c r="E137" i="98" s="1"/>
  <c r="E138" i="98" s="1"/>
  <c r="E139" i="98" s="1"/>
  <c r="E140" i="98" s="1"/>
  <c r="E141" i="98" s="1"/>
  <c r="E142" i="98" s="1"/>
  <c r="E143" i="98" s="1"/>
  <c r="E144" i="98" s="1"/>
  <c r="E145" i="98" s="1"/>
  <c r="E146" i="98" s="1"/>
  <c r="E147" i="98" s="1"/>
  <c r="E148" i="98" s="1"/>
  <c r="E149" i="98" s="1"/>
  <c r="E150" i="98" s="1"/>
  <c r="E151" i="98" s="1"/>
  <c r="E152" i="98" s="1"/>
  <c r="E153" i="98" s="1"/>
  <c r="E154" i="98" s="1"/>
  <c r="E155" i="98" s="1"/>
  <c r="E156" i="98" s="1"/>
  <c r="E157" i="98" s="1"/>
  <c r="E158" i="98" s="1"/>
  <c r="E159" i="98" s="1"/>
  <c r="E160" i="98" s="1"/>
  <c r="E161" i="98" s="1"/>
  <c r="E162" i="98" s="1"/>
  <c r="E163" i="98" s="1"/>
  <c r="E164" i="98" s="1"/>
  <c r="E165" i="98" s="1"/>
  <c r="E166" i="98" s="1"/>
  <c r="E167" i="98" s="1"/>
  <c r="E168" i="98" s="1"/>
  <c r="E169" i="98" s="1"/>
  <c r="E170" i="98" s="1"/>
  <c r="E171" i="98" s="1"/>
  <c r="E172" i="98" s="1"/>
  <c r="E173" i="98" s="1"/>
  <c r="E174" i="98" s="1"/>
  <c r="E175" i="98" s="1"/>
  <c r="E176" i="98" s="1"/>
  <c r="E177" i="98" s="1"/>
  <c r="E178" i="98" s="1"/>
  <c r="E179" i="98" s="1"/>
  <c r="E180" i="98" s="1"/>
  <c r="E181" i="98" s="1"/>
  <c r="E182" i="98" s="1"/>
  <c r="E183" i="98" s="1"/>
  <c r="E184" i="98" s="1"/>
  <c r="E185" i="98" s="1"/>
  <c r="E186" i="98" s="1"/>
  <c r="E187" i="98" s="1"/>
  <c r="E188" i="98" s="1"/>
  <c r="E189" i="98" s="1"/>
  <c r="E190" i="98" s="1"/>
  <c r="E191" i="98" s="1"/>
  <c r="E192" i="98" s="1"/>
  <c r="E193" i="98" s="1"/>
  <c r="E194" i="98" s="1"/>
  <c r="E195" i="98" s="1"/>
  <c r="E196" i="98" s="1"/>
  <c r="E197" i="98" s="1"/>
  <c r="E198" i="98" s="1"/>
  <c r="E199" i="98" s="1"/>
  <c r="E200" i="98" s="1"/>
  <c r="D74" i="1"/>
  <c r="E101" i="91"/>
  <c r="E102" i="91" s="1"/>
  <c r="E103" i="91" s="1"/>
  <c r="E104" i="91" s="1"/>
  <c r="E105" i="91" s="1"/>
  <c r="E106" i="91" s="1"/>
  <c r="E107" i="91" s="1"/>
  <c r="E108" i="91" s="1"/>
  <c r="E109" i="91" s="1"/>
  <c r="E110" i="91" s="1"/>
  <c r="E111" i="91" s="1"/>
  <c r="E112" i="91" s="1"/>
  <c r="E113" i="91" s="1"/>
  <c r="E114" i="91" s="1"/>
  <c r="E115" i="91" s="1"/>
  <c r="E116" i="91" s="1"/>
  <c r="E117" i="91" s="1"/>
  <c r="E118" i="91" s="1"/>
  <c r="E119" i="91" s="1"/>
  <c r="E120" i="91" s="1"/>
  <c r="E121" i="91" s="1"/>
  <c r="E122" i="91" s="1"/>
  <c r="E123" i="91" s="1"/>
  <c r="E124" i="91" s="1"/>
  <c r="E125" i="91" s="1"/>
  <c r="E126" i="91" s="1"/>
  <c r="E127" i="91" s="1"/>
  <c r="E128" i="91" s="1"/>
  <c r="E129" i="91" s="1"/>
  <c r="E130" i="91" s="1"/>
  <c r="E131" i="91" s="1"/>
  <c r="E132" i="91" s="1"/>
  <c r="E133" i="91" s="1"/>
  <c r="E134" i="91" s="1"/>
  <c r="E135" i="91" s="1"/>
  <c r="E136" i="91" s="1"/>
  <c r="E137" i="91" s="1"/>
  <c r="E138" i="91" s="1"/>
  <c r="E139" i="91" s="1"/>
  <c r="E140" i="91" s="1"/>
  <c r="E141" i="91" s="1"/>
  <c r="E142" i="91" s="1"/>
  <c r="E143" i="91" s="1"/>
  <c r="E144" i="91" s="1"/>
  <c r="E145" i="91" s="1"/>
  <c r="E146" i="91" s="1"/>
  <c r="E147" i="91" s="1"/>
  <c r="E148" i="91" s="1"/>
  <c r="E149" i="91" s="1"/>
  <c r="E150" i="91" s="1"/>
  <c r="E151" i="91" s="1"/>
  <c r="E152" i="91" s="1"/>
  <c r="E153" i="91" s="1"/>
  <c r="E154" i="91" s="1"/>
  <c r="E155" i="91" s="1"/>
  <c r="E156" i="91" s="1"/>
  <c r="E157" i="91" s="1"/>
  <c r="E158" i="91" s="1"/>
  <c r="E159" i="91" s="1"/>
  <c r="E160" i="91" s="1"/>
  <c r="E161" i="91" s="1"/>
  <c r="E162" i="91" s="1"/>
  <c r="E163" i="91" s="1"/>
  <c r="E164" i="91" s="1"/>
  <c r="E165" i="91" s="1"/>
  <c r="E166" i="91" s="1"/>
  <c r="E167" i="91" s="1"/>
  <c r="E168" i="91" s="1"/>
  <c r="E169" i="91" s="1"/>
  <c r="E170" i="91" s="1"/>
  <c r="E171" i="91" s="1"/>
  <c r="E172" i="91" s="1"/>
  <c r="E173" i="91" s="1"/>
  <c r="E174" i="91" s="1"/>
  <c r="E175" i="91" s="1"/>
  <c r="E176" i="91" s="1"/>
  <c r="E177" i="91" s="1"/>
  <c r="E178" i="91" s="1"/>
  <c r="E179" i="91" s="1"/>
  <c r="E180" i="91" s="1"/>
  <c r="E181" i="91" s="1"/>
  <c r="E182" i="91" s="1"/>
  <c r="E183" i="91" s="1"/>
  <c r="E184" i="91" s="1"/>
  <c r="E185" i="91" s="1"/>
  <c r="E186" i="91" s="1"/>
  <c r="E187" i="91" s="1"/>
  <c r="E188" i="91" s="1"/>
  <c r="E189" i="91" s="1"/>
  <c r="E190" i="91" s="1"/>
  <c r="E191" i="91" s="1"/>
  <c r="E192" i="91" s="1"/>
  <c r="E193" i="91" s="1"/>
  <c r="E194" i="91" s="1"/>
  <c r="E195" i="91" s="1"/>
  <c r="E196" i="91" s="1"/>
  <c r="E197" i="91" s="1"/>
  <c r="E198" i="91" s="1"/>
  <c r="E199" i="91" s="1"/>
  <c r="E200" i="91" s="1"/>
  <c r="E201" i="91" s="1"/>
  <c r="E202" i="91" s="1"/>
  <c r="E203" i="91" s="1"/>
  <c r="E204" i="91" s="1"/>
  <c r="E205" i="91" s="1"/>
  <c r="E206" i="91" s="1"/>
  <c r="E207" i="91" s="1"/>
  <c r="E208" i="91" s="1"/>
  <c r="E209" i="91" s="1"/>
  <c r="E210" i="91" s="1"/>
  <c r="E211" i="91" s="1"/>
  <c r="E212" i="91" s="1"/>
  <c r="E213" i="91" s="1"/>
  <c r="E214" i="91" s="1"/>
  <c r="E215" i="91" s="1"/>
  <c r="E216" i="91" s="1"/>
  <c r="E217" i="91" s="1"/>
  <c r="E218" i="91" s="1"/>
  <c r="E219" i="91" s="1"/>
  <c r="E220" i="91" s="1"/>
  <c r="E221" i="91" s="1"/>
  <c r="E222" i="91" s="1"/>
  <c r="E223" i="91" s="1"/>
  <c r="E224" i="91" s="1"/>
  <c r="E225" i="91" s="1"/>
  <c r="E226" i="91" s="1"/>
  <c r="E227" i="91" s="1"/>
  <c r="E228" i="91" s="1"/>
  <c r="E229" i="91" s="1"/>
  <c r="E230" i="91" s="1"/>
  <c r="E231" i="91" s="1"/>
  <c r="E232" i="91" s="1"/>
  <c r="E233" i="91" s="1"/>
  <c r="E234" i="91" s="1"/>
  <c r="E235" i="91" s="1"/>
  <c r="E236" i="91" s="1"/>
  <c r="E237" i="91" s="1"/>
  <c r="E238" i="91" s="1"/>
  <c r="E239" i="91" s="1"/>
  <c r="E240" i="91" s="1"/>
  <c r="E241" i="91" s="1"/>
  <c r="E242" i="91" s="1"/>
  <c r="E243" i="91" s="1"/>
  <c r="E244" i="91" s="1"/>
  <c r="E245" i="91" s="1"/>
  <c r="E246" i="91" s="1"/>
  <c r="E247" i="91" s="1"/>
  <c r="E248" i="91" s="1"/>
  <c r="E249" i="91" s="1"/>
  <c r="E250" i="91" s="1"/>
  <c r="E251" i="91" s="1"/>
  <c r="E252" i="91" s="1"/>
  <c r="E253" i="91" s="1"/>
  <c r="E254" i="91" s="1"/>
  <c r="E255" i="91" s="1"/>
  <c r="E256" i="91" s="1"/>
  <c r="E257" i="91" s="1"/>
  <c r="E258" i="91" s="1"/>
  <c r="E259" i="91" s="1"/>
  <c r="E260" i="91" s="1"/>
  <c r="E261" i="91" s="1"/>
  <c r="E262" i="91" s="1"/>
  <c r="E263" i="91" s="1"/>
  <c r="E264" i="91" s="1"/>
  <c r="E265" i="91" s="1"/>
  <c r="E266" i="91" s="1"/>
  <c r="E267" i="91" s="1"/>
  <c r="E268" i="91" s="1"/>
  <c r="E269" i="91" s="1"/>
  <c r="E270" i="91" s="1"/>
  <c r="E271" i="91" s="1"/>
  <c r="E272" i="91" s="1"/>
  <c r="E273" i="91" s="1"/>
  <c r="E274" i="91" s="1"/>
  <c r="E275" i="91" s="1"/>
  <c r="E276" i="91" s="1"/>
  <c r="E277" i="91" s="1"/>
  <c r="E278" i="91" s="1"/>
  <c r="E279" i="91" s="1"/>
  <c r="E280" i="91" s="1"/>
  <c r="E281" i="91" s="1"/>
  <c r="E282" i="91" s="1"/>
  <c r="E283" i="91" s="1"/>
  <c r="E284" i="91" s="1"/>
  <c r="E285" i="91" s="1"/>
  <c r="E286" i="91" s="1"/>
  <c r="E287" i="91" s="1"/>
  <c r="E288" i="91" s="1"/>
  <c r="E289" i="91" s="1"/>
  <c r="E290" i="91" s="1"/>
  <c r="E291" i="91" s="1"/>
  <c r="E292" i="91" s="1"/>
  <c r="E293" i="91" s="1"/>
  <c r="E294" i="91" s="1"/>
  <c r="E295" i="91" s="1"/>
  <c r="E296" i="91" s="1"/>
  <c r="E297" i="91" s="1"/>
  <c r="E298" i="91" s="1"/>
  <c r="E299" i="91" s="1"/>
  <c r="E300" i="91" s="1"/>
  <c r="E301" i="91" s="1"/>
  <c r="E302" i="91" s="1"/>
  <c r="E303" i="91" s="1"/>
  <c r="E304" i="91" s="1"/>
  <c r="E305" i="91" s="1"/>
  <c r="E306" i="91" s="1"/>
  <c r="E307" i="91" s="1"/>
  <c r="E308" i="91" s="1"/>
  <c r="E309" i="91" s="1"/>
  <c r="E310" i="91" s="1"/>
  <c r="E311" i="91" s="1"/>
  <c r="E312" i="91" s="1"/>
  <c r="E313" i="91" s="1"/>
  <c r="E314" i="91" s="1"/>
  <c r="E315" i="91" s="1"/>
  <c r="E316" i="91" s="1"/>
  <c r="E317" i="91" s="1"/>
  <c r="E318" i="91" s="1"/>
  <c r="E319" i="91" s="1"/>
  <c r="E320" i="91" s="1"/>
  <c r="E321" i="91" s="1"/>
  <c r="E322" i="91" s="1"/>
  <c r="E323" i="91" s="1"/>
  <c r="E324" i="91" s="1"/>
  <c r="E325" i="91" s="1"/>
  <c r="E326" i="91" s="1"/>
  <c r="E327" i="91" s="1"/>
  <c r="E328" i="91" s="1"/>
  <c r="E329" i="91" s="1"/>
  <c r="E330" i="91" s="1"/>
  <c r="E331" i="91" s="1"/>
  <c r="E332" i="91" s="1"/>
  <c r="E333" i="91" s="1"/>
  <c r="E334" i="91" s="1"/>
  <c r="E335" i="91" s="1"/>
  <c r="E336" i="91" s="1"/>
  <c r="E337" i="91" s="1"/>
  <c r="E338" i="91" s="1"/>
  <c r="E339" i="91" s="1"/>
  <c r="E340" i="91" s="1"/>
  <c r="E341" i="91" s="1"/>
  <c r="E342" i="91" s="1"/>
  <c r="E343" i="91" s="1"/>
  <c r="E344" i="91" s="1"/>
  <c r="E345" i="91" s="1"/>
  <c r="E346" i="91" s="1"/>
  <c r="E347" i="91" s="1"/>
  <c r="E348" i="91" s="1"/>
  <c r="E349" i="91" s="1"/>
  <c r="E350" i="91" s="1"/>
  <c r="E351" i="91" s="1"/>
  <c r="E352" i="91" s="1"/>
  <c r="E353" i="91" s="1"/>
  <c r="E354" i="91" s="1"/>
  <c r="E355" i="91" s="1"/>
  <c r="E356" i="91" s="1"/>
  <c r="E357" i="91" s="1"/>
  <c r="E358" i="91" s="1"/>
  <c r="E359" i="91" s="1"/>
  <c r="E360" i="91" s="1"/>
  <c r="E361" i="91" s="1"/>
  <c r="E362" i="91" s="1"/>
  <c r="E363" i="91" s="1"/>
  <c r="E364" i="91" s="1"/>
  <c r="E365" i="91" s="1"/>
  <c r="E366" i="91" s="1"/>
  <c r="E367" i="91" s="1"/>
  <c r="E368" i="91" s="1"/>
  <c r="E369" i="91" s="1"/>
  <c r="E370" i="91" s="1"/>
  <c r="E371" i="91" s="1"/>
  <c r="E372" i="91" s="1"/>
  <c r="E373" i="91" s="1"/>
  <c r="E374" i="91" s="1"/>
  <c r="E375" i="91" s="1"/>
  <c r="E376" i="91" s="1"/>
  <c r="E377" i="91" s="1"/>
  <c r="E378" i="91" s="1"/>
  <c r="E379" i="91" s="1"/>
  <c r="E380" i="91" s="1"/>
  <c r="E381" i="91" s="1"/>
  <c r="E382" i="91" s="1"/>
  <c r="E383" i="91" s="1"/>
  <c r="E384" i="91" s="1"/>
  <c r="E385" i="91" s="1"/>
  <c r="E386" i="91" s="1"/>
  <c r="E387" i="91" s="1"/>
  <c r="E388" i="91" s="1"/>
  <c r="E389" i="91" s="1"/>
  <c r="E390" i="91" s="1"/>
  <c r="E391" i="91" s="1"/>
  <c r="E392" i="91" s="1"/>
  <c r="E393" i="91" s="1"/>
  <c r="E394" i="91" s="1"/>
  <c r="E395" i="91" s="1"/>
  <c r="E396" i="91" s="1"/>
  <c r="E397" i="91" s="1"/>
  <c r="E398" i="91" s="1"/>
  <c r="E399" i="91" s="1"/>
  <c r="E400" i="91" s="1"/>
  <c r="E401" i="91" s="1"/>
  <c r="E402" i="91" s="1"/>
  <c r="E403" i="91" s="1"/>
  <c r="E404" i="91" s="1"/>
  <c r="E405" i="91" s="1"/>
  <c r="E406" i="91" s="1"/>
  <c r="E407" i="91" s="1"/>
  <c r="E408" i="91" s="1"/>
  <c r="E409" i="91" s="1"/>
  <c r="E410" i="91" s="1"/>
  <c r="E411" i="91" s="1"/>
  <c r="E412" i="91" s="1"/>
  <c r="E413" i="91" s="1"/>
  <c r="E414" i="91" s="1"/>
  <c r="E415" i="91" s="1"/>
  <c r="E416" i="91" s="1"/>
  <c r="E417" i="91" s="1"/>
  <c r="E418" i="91" s="1"/>
  <c r="E419" i="91" s="1"/>
  <c r="E420" i="91" s="1"/>
  <c r="E421" i="91" s="1"/>
  <c r="E422" i="91" s="1"/>
  <c r="E423" i="91" s="1"/>
  <c r="E424" i="91" s="1"/>
  <c r="E425" i="91" s="1"/>
  <c r="E426" i="91" s="1"/>
  <c r="E427" i="91" s="1"/>
  <c r="E428" i="91" s="1"/>
  <c r="E429" i="91" s="1"/>
  <c r="E430" i="91" s="1"/>
  <c r="E431" i="91" s="1"/>
  <c r="E432" i="91" s="1"/>
  <c r="E433" i="91" s="1"/>
  <c r="E434" i="91" s="1"/>
  <c r="E435" i="91" s="1"/>
  <c r="E436" i="91" s="1"/>
  <c r="E437" i="91" s="1"/>
  <c r="E438" i="91" s="1"/>
  <c r="E439" i="91" s="1"/>
  <c r="E440" i="91" s="1"/>
  <c r="E441" i="91" s="1"/>
  <c r="E442" i="91" s="1"/>
  <c r="E443" i="91" s="1"/>
  <c r="E444" i="91" s="1"/>
  <c r="E445" i="91" s="1"/>
  <c r="E446" i="91" s="1"/>
  <c r="E447" i="91" s="1"/>
  <c r="E448" i="91" s="1"/>
  <c r="E449" i="91" s="1"/>
  <c r="E450" i="91" s="1"/>
  <c r="E451" i="91" s="1"/>
  <c r="E452" i="91" s="1"/>
  <c r="E453" i="91" s="1"/>
  <c r="E454" i="91" s="1"/>
  <c r="E455" i="91" s="1"/>
  <c r="E456" i="91" s="1"/>
  <c r="E457" i="91" s="1"/>
  <c r="E458" i="91" s="1"/>
  <c r="E459" i="91" s="1"/>
  <c r="E460" i="91" s="1"/>
  <c r="E461" i="91" s="1"/>
  <c r="E462" i="91" s="1"/>
  <c r="E463" i="91" s="1"/>
  <c r="E464" i="91" s="1"/>
  <c r="E465" i="91" s="1"/>
  <c r="E466" i="91" s="1"/>
  <c r="E467" i="91" s="1"/>
  <c r="E468" i="91" s="1"/>
  <c r="E469" i="91" s="1"/>
  <c r="E470" i="91" s="1"/>
  <c r="E471" i="91" s="1"/>
  <c r="E472" i="91" s="1"/>
  <c r="E473" i="91" s="1"/>
  <c r="E474" i="91" s="1"/>
  <c r="E475" i="91" s="1"/>
  <c r="E476" i="91" s="1"/>
  <c r="E477" i="91" s="1"/>
  <c r="E478" i="91" s="1"/>
  <c r="E479" i="91" s="1"/>
  <c r="E480" i="91" s="1"/>
  <c r="E481" i="91" s="1"/>
  <c r="E482" i="91" s="1"/>
  <c r="E483" i="91" s="1"/>
  <c r="E484" i="91" s="1"/>
  <c r="E485" i="91" s="1"/>
  <c r="E486" i="91" s="1"/>
  <c r="E487" i="91" s="1"/>
  <c r="E488" i="91" s="1"/>
  <c r="E489" i="91" s="1"/>
  <c r="E490" i="91" s="1"/>
  <c r="E491" i="91" s="1"/>
  <c r="E492" i="91" s="1"/>
  <c r="E493" i="91" s="1"/>
  <c r="E494" i="91" s="1"/>
  <c r="E495" i="91" s="1"/>
  <c r="E496" i="91" s="1"/>
  <c r="E497" i="91" s="1"/>
  <c r="E498" i="91" s="1"/>
  <c r="E499" i="91" s="1"/>
  <c r="E500" i="91" s="1"/>
  <c r="E501" i="91" s="1"/>
  <c r="E502" i="91" s="1"/>
  <c r="E503" i="91" s="1"/>
  <c r="E504" i="91" s="1"/>
  <c r="E505" i="91" s="1"/>
  <c r="E506" i="91" s="1"/>
  <c r="E507" i="91" s="1"/>
  <c r="E508" i="91" s="1"/>
  <c r="E509" i="91" s="1"/>
  <c r="E510" i="91" s="1"/>
  <c r="E511" i="91" s="1"/>
  <c r="E512" i="91" s="1"/>
  <c r="E513" i="91" s="1"/>
  <c r="E514" i="91" s="1"/>
  <c r="E515" i="91" s="1"/>
  <c r="E516" i="91" s="1"/>
  <c r="E517" i="91" s="1"/>
  <c r="E518" i="91" s="1"/>
  <c r="E519" i="91" s="1"/>
  <c r="E520" i="91" s="1"/>
  <c r="E521" i="91" s="1"/>
  <c r="E522" i="91" s="1"/>
  <c r="E523" i="91" s="1"/>
  <c r="E524" i="91" s="1"/>
  <c r="E525" i="91" s="1"/>
  <c r="E526" i="91" s="1"/>
  <c r="E527" i="91" s="1"/>
  <c r="E528" i="91" s="1"/>
  <c r="E529" i="91" s="1"/>
  <c r="E530" i="91" s="1"/>
  <c r="E531" i="91" s="1"/>
  <c r="E532" i="91" s="1"/>
  <c r="E533" i="91" s="1"/>
  <c r="E534" i="91" s="1"/>
  <c r="E535" i="91" s="1"/>
  <c r="E536" i="91" s="1"/>
  <c r="E537" i="91" s="1"/>
  <c r="E538" i="91" s="1"/>
  <c r="E539" i="91" s="1"/>
  <c r="E540" i="91" s="1"/>
  <c r="E541" i="91" s="1"/>
  <c r="E542" i="91" s="1"/>
  <c r="E543" i="91" s="1"/>
  <c r="E544" i="91" s="1"/>
  <c r="E545" i="91" s="1"/>
  <c r="E546" i="91" s="1"/>
  <c r="E547" i="91" s="1"/>
  <c r="E548" i="91" s="1"/>
  <c r="E549" i="91" s="1"/>
  <c r="E550" i="91" s="1"/>
  <c r="E551" i="91" s="1"/>
  <c r="E552" i="91" s="1"/>
  <c r="E553" i="91" s="1"/>
  <c r="E554" i="91" s="1"/>
  <c r="E555" i="91" s="1"/>
  <c r="E556" i="91" s="1"/>
  <c r="E557" i="91" s="1"/>
  <c r="E558" i="91" s="1"/>
  <c r="E559" i="91" s="1"/>
  <c r="E560" i="91" s="1"/>
  <c r="E561" i="91" s="1"/>
  <c r="E562" i="91" s="1"/>
  <c r="E563" i="91" s="1"/>
  <c r="E564" i="91" s="1"/>
  <c r="E565" i="91" s="1"/>
  <c r="E566" i="91" s="1"/>
  <c r="E567" i="91" s="1"/>
  <c r="E568" i="91" s="1"/>
  <c r="E569" i="91" s="1"/>
  <c r="E570" i="91" s="1"/>
  <c r="E571" i="91" s="1"/>
  <c r="E572" i="91" s="1"/>
  <c r="E573" i="91" s="1"/>
  <c r="E574" i="91" s="1"/>
  <c r="E575" i="91" s="1"/>
  <c r="E576" i="91" s="1"/>
  <c r="E577" i="91" s="1"/>
  <c r="E578" i="91" s="1"/>
  <c r="E579" i="91" s="1"/>
  <c r="E580" i="91" s="1"/>
  <c r="E581" i="91" s="1"/>
  <c r="E582" i="91" s="1"/>
  <c r="E583" i="91" s="1"/>
  <c r="E584" i="91" s="1"/>
  <c r="E585" i="91" s="1"/>
  <c r="E586" i="91" s="1"/>
  <c r="E587" i="91" s="1"/>
  <c r="E588" i="91" s="1"/>
  <c r="E589" i="91" s="1"/>
  <c r="E590" i="91" s="1"/>
  <c r="E591" i="91" s="1"/>
  <c r="E592" i="91" s="1"/>
  <c r="E593" i="91" s="1"/>
  <c r="E594" i="91" s="1"/>
  <c r="E595" i="91" s="1"/>
  <c r="E596" i="91" s="1"/>
  <c r="E597" i="91" s="1"/>
  <c r="E598" i="91" s="1"/>
  <c r="E599" i="91" s="1"/>
  <c r="E600" i="91" s="1"/>
  <c r="E601" i="91" s="1"/>
  <c r="E602" i="91" s="1"/>
  <c r="E603" i="91" s="1"/>
  <c r="E604" i="91" s="1"/>
  <c r="E605" i="91" s="1"/>
  <c r="E606" i="91" s="1"/>
  <c r="E607" i="91" s="1"/>
  <c r="E608" i="91" s="1"/>
  <c r="E609" i="91" s="1"/>
  <c r="E610" i="91" s="1"/>
  <c r="E611" i="91" s="1"/>
  <c r="E612" i="91" s="1"/>
  <c r="E613" i="91" s="1"/>
  <c r="E614" i="91" s="1"/>
  <c r="E615" i="91" s="1"/>
  <c r="E616" i="91" s="1"/>
  <c r="E617" i="91" s="1"/>
  <c r="E618" i="91" s="1"/>
  <c r="E619" i="91" s="1"/>
  <c r="E620" i="91" s="1"/>
  <c r="E621" i="91" s="1"/>
  <c r="E622" i="91" s="1"/>
  <c r="E623" i="91" s="1"/>
  <c r="E624" i="91" s="1"/>
  <c r="E625" i="91" s="1"/>
  <c r="E626" i="91" s="1"/>
  <c r="E627" i="91" s="1"/>
  <c r="E628" i="91" s="1"/>
  <c r="E629" i="91" s="1"/>
  <c r="E630" i="91" s="1"/>
  <c r="E631" i="91" s="1"/>
  <c r="E632" i="91" s="1"/>
  <c r="E633" i="91" s="1"/>
  <c r="E634" i="91" s="1"/>
  <c r="E635" i="91" s="1"/>
  <c r="E636" i="91" s="1"/>
  <c r="E637" i="91" s="1"/>
  <c r="E638" i="91" s="1"/>
  <c r="E639" i="91" s="1"/>
  <c r="E640" i="91" s="1"/>
  <c r="E641" i="91" s="1"/>
  <c r="E642" i="91" s="1"/>
  <c r="E643" i="91" s="1"/>
  <c r="E644" i="91" s="1"/>
  <c r="E645" i="91" s="1"/>
  <c r="E646" i="91" s="1"/>
  <c r="E647" i="91" s="1"/>
  <c r="E648" i="91" s="1"/>
  <c r="E649" i="91" s="1"/>
  <c r="E650" i="91" s="1"/>
  <c r="E651" i="91" s="1"/>
  <c r="E652" i="91" s="1"/>
  <c r="E653" i="91" s="1"/>
  <c r="E654" i="91" s="1"/>
  <c r="E655" i="91" s="1"/>
  <c r="E656" i="91" s="1"/>
  <c r="E657" i="91" s="1"/>
  <c r="E658" i="91" s="1"/>
  <c r="E659" i="91" s="1"/>
  <c r="E660" i="91" s="1"/>
  <c r="E661" i="91" s="1"/>
  <c r="E662" i="91" s="1"/>
  <c r="E663" i="91" s="1"/>
  <c r="E664" i="91" s="1"/>
  <c r="E665" i="91" s="1"/>
  <c r="E666" i="91" s="1"/>
  <c r="E667" i="91" s="1"/>
  <c r="E668" i="91" s="1"/>
  <c r="E669" i="91" s="1"/>
  <c r="E670" i="91" s="1"/>
  <c r="E671" i="91" s="1"/>
  <c r="E672" i="91" s="1"/>
  <c r="E673" i="91" s="1"/>
  <c r="E674" i="91" s="1"/>
  <c r="E675" i="91" s="1"/>
  <c r="E676" i="91" s="1"/>
  <c r="E677" i="91" s="1"/>
  <c r="E678" i="91" s="1"/>
  <c r="E679" i="91" s="1"/>
  <c r="E680" i="91" s="1"/>
  <c r="E681" i="91" s="1"/>
  <c r="E682" i="91" s="1"/>
  <c r="E683" i="91" s="1"/>
  <c r="E684" i="91" s="1"/>
  <c r="E685" i="91" s="1"/>
  <c r="E686" i="91" s="1"/>
  <c r="E687" i="91" s="1"/>
  <c r="E688" i="91" s="1"/>
  <c r="E689" i="91" s="1"/>
  <c r="E690" i="91" s="1"/>
  <c r="E691" i="91" s="1"/>
  <c r="E692" i="91" s="1"/>
  <c r="E693" i="91" s="1"/>
  <c r="E694" i="91" s="1"/>
  <c r="E695" i="91" s="1"/>
  <c r="E696" i="91" s="1"/>
  <c r="E697" i="91" s="1"/>
  <c r="E698" i="91" s="1"/>
  <c r="E699" i="91" s="1"/>
  <c r="E700" i="91" s="1"/>
  <c r="C20" i="161" s="1"/>
  <c r="C18" i="161"/>
  <c r="C4" i="1"/>
  <c r="C37" i="203"/>
  <c r="D32" i="203"/>
  <c r="D23" i="203"/>
  <c r="C8" i="203"/>
  <c r="E101" i="45"/>
  <c r="E102" i="45" s="1"/>
  <c r="E77" i="63"/>
  <c r="E78" i="63" s="1"/>
  <c r="E79" i="63" s="1"/>
  <c r="E80" i="63" s="1"/>
  <c r="E81" i="63" s="1"/>
  <c r="E82" i="63" s="1"/>
  <c r="E83" i="63" s="1"/>
  <c r="E84" i="63" s="1"/>
  <c r="E85" i="63" s="1"/>
  <c r="E86" i="63" s="1"/>
  <c r="E87" i="63" s="1"/>
  <c r="E88" i="63" s="1"/>
  <c r="E89" i="63" s="1"/>
  <c r="E90" i="63" s="1"/>
  <c r="E91" i="63" s="1"/>
  <c r="E92" i="63" s="1"/>
  <c r="E93" i="63" s="1"/>
  <c r="E94" i="63" s="1"/>
  <c r="E95" i="63" s="1"/>
  <c r="E96" i="63" s="1"/>
  <c r="E97" i="63" s="1"/>
  <c r="E98" i="63" s="1"/>
  <c r="E99" i="63" s="1"/>
  <c r="E100" i="63" s="1"/>
  <c r="G77" i="63"/>
  <c r="D29" i="203"/>
  <c r="D4" i="203"/>
  <c r="D12" i="203"/>
  <c r="D20" i="203"/>
  <c r="C40" i="203"/>
  <c r="D36" i="203"/>
  <c r="D40" i="203"/>
  <c r="C13" i="203"/>
  <c r="D13" i="203"/>
  <c r="D25" i="203"/>
  <c r="E4" i="203"/>
  <c r="E92" i="203" s="1"/>
  <c r="D41" i="203"/>
  <c r="D5" i="203"/>
  <c r="D18" i="203"/>
  <c r="D14" i="203"/>
  <c r="C32" i="203"/>
  <c r="D26" i="203"/>
  <c r="C43" i="203"/>
  <c r="C23" i="203"/>
  <c r="D43" i="203"/>
  <c r="D15" i="203"/>
  <c r="D44" i="203"/>
  <c r="D28" i="203"/>
  <c r="D34" i="203"/>
  <c r="C29" i="203"/>
  <c r="D47" i="203"/>
  <c r="C28" i="203"/>
  <c r="D6" i="203"/>
  <c r="E123" i="109"/>
  <c r="E124" i="109" s="1"/>
  <c r="E125" i="109" s="1"/>
  <c r="E126" i="109" s="1"/>
  <c r="E127" i="109" s="1"/>
  <c r="E128" i="109" s="1"/>
  <c r="E129" i="109" s="1"/>
  <c r="E130" i="109" s="1"/>
  <c r="E131" i="109" s="1"/>
  <c r="E132" i="109" s="1"/>
  <c r="E133" i="109" s="1"/>
  <c r="E134" i="109" s="1"/>
  <c r="E135" i="109" s="1"/>
  <c r="E136" i="109" s="1"/>
  <c r="E137" i="109" s="1"/>
  <c r="E138" i="109" s="1"/>
  <c r="E139" i="109" s="1"/>
  <c r="E140" i="109" s="1"/>
  <c r="E141" i="109" s="1"/>
  <c r="E142" i="109" s="1"/>
  <c r="E143" i="109" s="1"/>
  <c r="E144" i="109" s="1"/>
  <c r="E145" i="109" s="1"/>
  <c r="E146" i="109" s="1"/>
  <c r="E147" i="109" s="1"/>
  <c r="E148" i="109" s="1"/>
  <c r="E149" i="109" s="1"/>
  <c r="E150" i="109" s="1"/>
  <c r="E151" i="109" s="1"/>
  <c r="E152" i="109" s="1"/>
  <c r="E153" i="109" s="1"/>
  <c r="E154" i="109" s="1"/>
  <c r="E155" i="109" s="1"/>
  <c r="E156" i="109" s="1"/>
  <c r="E157" i="109" s="1"/>
  <c r="E158" i="109" s="1"/>
  <c r="E159" i="109" s="1"/>
  <c r="E160" i="109" s="1"/>
  <c r="E161" i="109" s="1"/>
  <c r="E162" i="109" s="1"/>
  <c r="E163" i="109" s="1"/>
  <c r="E164" i="109" s="1"/>
  <c r="E165" i="109" s="1"/>
  <c r="E166" i="109" s="1"/>
  <c r="E167" i="109" s="1"/>
  <c r="E168" i="109" s="1"/>
  <c r="E169" i="109" s="1"/>
  <c r="E170" i="109" s="1"/>
  <c r="E171" i="109" s="1"/>
  <c r="E172" i="109" s="1"/>
  <c r="E173" i="109" s="1"/>
  <c r="E174" i="109" s="1"/>
  <c r="E175" i="109" s="1"/>
  <c r="E176" i="109" s="1"/>
  <c r="E177" i="109" s="1"/>
  <c r="E178" i="109" s="1"/>
  <c r="E179" i="109" s="1"/>
  <c r="E180" i="109" s="1"/>
  <c r="E181" i="109" s="1"/>
  <c r="E182" i="109" s="1"/>
  <c r="E183" i="109" s="1"/>
  <c r="E184" i="109" s="1"/>
  <c r="E185" i="109" s="1"/>
  <c r="E186" i="109" s="1"/>
  <c r="E187" i="109" s="1"/>
  <c r="E188" i="109" s="1"/>
  <c r="E189" i="109" s="1"/>
  <c r="E190" i="109" s="1"/>
  <c r="E191" i="109" s="1"/>
  <c r="E192" i="109" s="1"/>
  <c r="E193" i="109" s="1"/>
  <c r="E194" i="109" s="1"/>
  <c r="E195" i="109" s="1"/>
  <c r="E196" i="109" s="1"/>
  <c r="E197" i="109" s="1"/>
  <c r="E198" i="109" s="1"/>
  <c r="E199" i="109" s="1"/>
  <c r="E200" i="109" s="1"/>
  <c r="G122" i="109"/>
  <c r="C26" i="203"/>
  <c r="C16" i="203"/>
  <c r="D35" i="203"/>
  <c r="D19" i="203"/>
  <c r="C34" i="203"/>
  <c r="C41" i="203"/>
  <c r="C19" i="203"/>
  <c r="C25" i="203"/>
  <c r="C44" i="203"/>
  <c r="C36" i="203"/>
  <c r="C27" i="203"/>
  <c r="C15" i="203"/>
  <c r="C18" i="203"/>
  <c r="C20" i="203"/>
  <c r="C14" i="203"/>
  <c r="C12" i="203"/>
  <c r="D33" i="203"/>
  <c r="D27" i="203"/>
  <c r="E14" i="35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E30" i="35" s="1"/>
  <c r="E31" i="35" s="1"/>
  <c r="E32" i="35" s="1"/>
  <c r="E33" i="35" s="1"/>
  <c r="E34" i="35" s="1"/>
  <c r="E35" i="35" s="1"/>
  <c r="E36" i="35" s="1"/>
  <c r="E37" i="35" s="1"/>
  <c r="E38" i="35" s="1"/>
  <c r="E39" i="35" s="1"/>
  <c r="E40" i="35" s="1"/>
  <c r="E41" i="35" s="1"/>
  <c r="E42" i="35" s="1"/>
  <c r="E43" i="35" s="1"/>
  <c r="E44" i="35" s="1"/>
  <c r="E45" i="35" s="1"/>
  <c r="E46" i="35" s="1"/>
  <c r="E47" i="35" s="1"/>
  <c r="E48" i="35" s="1"/>
  <c r="E49" i="35" s="1"/>
  <c r="E50" i="35" s="1"/>
  <c r="E51" i="35" s="1"/>
  <c r="E52" i="35" s="1"/>
  <c r="E53" i="35" s="1"/>
  <c r="E54" i="35" s="1"/>
  <c r="E55" i="35" s="1"/>
  <c r="E56" i="35" s="1"/>
  <c r="E57" i="35" s="1"/>
  <c r="E58" i="35" s="1"/>
  <c r="E59" i="35" s="1"/>
  <c r="E60" i="35" s="1"/>
  <c r="E61" i="35" s="1"/>
  <c r="E62" i="35" s="1"/>
  <c r="E63" i="35" s="1"/>
  <c r="E64" i="35" s="1"/>
  <c r="E65" i="35" s="1"/>
  <c r="E66" i="35" s="1"/>
  <c r="E67" i="35" s="1"/>
  <c r="E68" i="35" s="1"/>
  <c r="E69" i="35" s="1"/>
  <c r="E70" i="35" s="1"/>
  <c r="E71" i="35" s="1"/>
  <c r="E72" i="35" s="1"/>
  <c r="E73" i="35" s="1"/>
  <c r="E74" i="35" s="1"/>
  <c r="E75" i="35" s="1"/>
  <c r="E76" i="35" s="1"/>
  <c r="E77" i="35" s="1"/>
  <c r="E78" i="35" s="1"/>
  <c r="E79" i="35" s="1"/>
  <c r="E80" i="35" s="1"/>
  <c r="E81" i="35" s="1"/>
  <c r="E82" i="35" s="1"/>
  <c r="E83" i="35" s="1"/>
  <c r="E84" i="35" s="1"/>
  <c r="E85" i="35" s="1"/>
  <c r="E86" i="35" s="1"/>
  <c r="E87" i="35" s="1"/>
  <c r="E88" i="35" s="1"/>
  <c r="E89" i="35" s="1"/>
  <c r="E90" i="35" s="1"/>
  <c r="E91" i="35" s="1"/>
  <c r="E92" i="35" s="1"/>
  <c r="E93" i="35" s="1"/>
  <c r="E94" i="35" s="1"/>
  <c r="E95" i="35" s="1"/>
  <c r="E96" i="35" s="1"/>
  <c r="E97" i="35" s="1"/>
  <c r="E98" i="35" s="1"/>
  <c r="E99" i="35" s="1"/>
  <c r="E100" i="35" s="1"/>
  <c r="E134" i="136"/>
  <c r="E135" i="136" s="1"/>
  <c r="E136" i="136" s="1"/>
  <c r="E137" i="136" s="1"/>
  <c r="E138" i="136" s="1"/>
  <c r="E139" i="136" s="1"/>
  <c r="E140" i="136" s="1"/>
  <c r="E141" i="136" s="1"/>
  <c r="E142" i="136" s="1"/>
  <c r="E143" i="136" s="1"/>
  <c r="E144" i="136" s="1"/>
  <c r="E145" i="136" s="1"/>
  <c r="E146" i="136" s="1"/>
  <c r="E147" i="136" s="1"/>
  <c r="E148" i="136" s="1"/>
  <c r="E149" i="136" s="1"/>
  <c r="E150" i="136" s="1"/>
  <c r="E151" i="136" s="1"/>
  <c r="E152" i="136" s="1"/>
  <c r="E153" i="136" s="1"/>
  <c r="E154" i="136" s="1"/>
  <c r="E155" i="136" s="1"/>
  <c r="E156" i="136" s="1"/>
  <c r="E157" i="136" s="1"/>
  <c r="E158" i="136" s="1"/>
  <c r="E159" i="136" s="1"/>
  <c r="E160" i="136" s="1"/>
  <c r="E161" i="136" s="1"/>
  <c r="E162" i="136" s="1"/>
  <c r="E163" i="136" s="1"/>
  <c r="E164" i="136" s="1"/>
  <c r="E165" i="136" s="1"/>
  <c r="E166" i="136" s="1"/>
  <c r="E167" i="136" s="1"/>
  <c r="E168" i="136" s="1"/>
  <c r="E169" i="136" s="1"/>
  <c r="E170" i="136" s="1"/>
  <c r="E171" i="136" s="1"/>
  <c r="E172" i="136" s="1"/>
  <c r="E173" i="136" s="1"/>
  <c r="E174" i="136" s="1"/>
  <c r="E175" i="136" s="1"/>
  <c r="E176" i="136" s="1"/>
  <c r="E177" i="136" s="1"/>
  <c r="E178" i="136" s="1"/>
  <c r="E179" i="136" s="1"/>
  <c r="E180" i="136" s="1"/>
  <c r="E181" i="136" s="1"/>
  <c r="E182" i="136" s="1"/>
  <c r="E183" i="136" s="1"/>
  <c r="E184" i="136" s="1"/>
  <c r="E185" i="136" s="1"/>
  <c r="E186" i="136" s="1"/>
  <c r="E187" i="136" s="1"/>
  <c r="E188" i="136" s="1"/>
  <c r="E189" i="136" s="1"/>
  <c r="E190" i="136" s="1"/>
  <c r="E191" i="136" s="1"/>
  <c r="E192" i="136" s="1"/>
  <c r="E193" i="136" s="1"/>
  <c r="E194" i="136" s="1"/>
  <c r="E195" i="136" s="1"/>
  <c r="E196" i="136" s="1"/>
  <c r="E197" i="136" s="1"/>
  <c r="E198" i="136" s="1"/>
  <c r="E199" i="136" s="1"/>
  <c r="E200" i="136" s="1"/>
  <c r="E201" i="136" s="1"/>
  <c r="E202" i="136" s="1"/>
  <c r="E203" i="136" s="1"/>
  <c r="E204" i="136" s="1"/>
  <c r="E205" i="136" s="1"/>
  <c r="E206" i="136" s="1"/>
  <c r="E207" i="136" s="1"/>
  <c r="E208" i="136" s="1"/>
  <c r="E209" i="136" s="1"/>
  <c r="E210" i="136" s="1"/>
  <c r="E211" i="136" s="1"/>
  <c r="E212" i="136" s="1"/>
  <c r="E213" i="136" s="1"/>
  <c r="E214" i="136" s="1"/>
  <c r="E215" i="136" s="1"/>
  <c r="E216" i="136" s="1"/>
  <c r="E217" i="136" s="1"/>
  <c r="E218" i="136" s="1"/>
  <c r="E219" i="136" s="1"/>
  <c r="E220" i="136" s="1"/>
  <c r="E221" i="136" s="1"/>
  <c r="E222" i="136" s="1"/>
  <c r="E223" i="136" s="1"/>
  <c r="E224" i="136" s="1"/>
  <c r="E225" i="136" s="1"/>
  <c r="E226" i="136" s="1"/>
  <c r="E227" i="136" s="1"/>
  <c r="E228" i="136" s="1"/>
  <c r="E229" i="136" s="1"/>
  <c r="E230" i="136" s="1"/>
  <c r="E231" i="136" s="1"/>
  <c r="E232" i="136" s="1"/>
  <c r="E233" i="136" s="1"/>
  <c r="E234" i="136" s="1"/>
  <c r="E235" i="136" s="1"/>
  <c r="E236" i="136" s="1"/>
  <c r="E237" i="136" s="1"/>
  <c r="E238" i="136" s="1"/>
  <c r="E239" i="136" s="1"/>
  <c r="E240" i="136" s="1"/>
  <c r="E241" i="136" s="1"/>
  <c r="E242" i="136" s="1"/>
  <c r="E243" i="136" s="1"/>
  <c r="E244" i="136" s="1"/>
  <c r="E245" i="136" s="1"/>
  <c r="E246" i="136" s="1"/>
  <c r="E247" i="136" s="1"/>
  <c r="E248" i="136" s="1"/>
  <c r="E249" i="136" s="1"/>
  <c r="E250" i="136" s="1"/>
  <c r="C6" i="203" s="1"/>
  <c r="G133" i="136"/>
  <c r="E251" i="113"/>
  <c r="E252" i="113" s="1"/>
  <c r="E253" i="113" s="1"/>
  <c r="E254" i="113" s="1"/>
  <c r="E255" i="113" s="1"/>
  <c r="E256" i="113" s="1"/>
  <c r="E257" i="113" s="1"/>
  <c r="E258" i="113" s="1"/>
  <c r="E259" i="113" s="1"/>
  <c r="E260" i="113" s="1"/>
  <c r="E261" i="113" s="1"/>
  <c r="E262" i="113" s="1"/>
  <c r="E263" i="113" s="1"/>
  <c r="E264" i="113" s="1"/>
  <c r="E265" i="113" s="1"/>
  <c r="E266" i="113" s="1"/>
  <c r="E267" i="113" s="1"/>
  <c r="E268" i="113" s="1"/>
  <c r="E269" i="113" s="1"/>
  <c r="E270" i="113" s="1"/>
  <c r="E271" i="113" s="1"/>
  <c r="E272" i="113" s="1"/>
  <c r="E273" i="113" s="1"/>
  <c r="E274" i="113" s="1"/>
  <c r="E275" i="113" s="1"/>
  <c r="E276" i="113" s="1"/>
  <c r="E277" i="113" s="1"/>
  <c r="E278" i="113" s="1"/>
  <c r="E279" i="113" s="1"/>
  <c r="E280" i="113" s="1"/>
  <c r="E281" i="113" s="1"/>
  <c r="E282" i="113" s="1"/>
  <c r="E283" i="113" s="1"/>
  <c r="E284" i="113" s="1"/>
  <c r="E285" i="113" s="1"/>
  <c r="E286" i="113" s="1"/>
  <c r="E287" i="113" s="1"/>
  <c r="E288" i="113" s="1"/>
  <c r="E289" i="113" s="1"/>
  <c r="E290" i="113" s="1"/>
  <c r="E291" i="113" s="1"/>
  <c r="E292" i="113" s="1"/>
  <c r="E293" i="113" s="1"/>
  <c r="E294" i="113" s="1"/>
  <c r="E295" i="113" s="1"/>
  <c r="E296" i="113" s="1"/>
  <c r="E297" i="113" s="1"/>
  <c r="E298" i="113" s="1"/>
  <c r="E299" i="113" s="1"/>
  <c r="E300" i="113" s="1"/>
  <c r="E301" i="113" s="1"/>
  <c r="E302" i="113" s="1"/>
  <c r="E303" i="113" s="1"/>
  <c r="E304" i="113" s="1"/>
  <c r="E305" i="113" s="1"/>
  <c r="E306" i="113" s="1"/>
  <c r="E307" i="113" s="1"/>
  <c r="E308" i="113" s="1"/>
  <c r="E309" i="113" s="1"/>
  <c r="E310" i="113" s="1"/>
  <c r="E311" i="113" s="1"/>
  <c r="E312" i="113" s="1"/>
  <c r="E313" i="113" s="1"/>
  <c r="E314" i="113" s="1"/>
  <c r="E315" i="113" s="1"/>
  <c r="E316" i="113" s="1"/>
  <c r="E317" i="113" s="1"/>
  <c r="E318" i="113" s="1"/>
  <c r="E319" i="113" s="1"/>
  <c r="E320" i="113" s="1"/>
  <c r="E321" i="113" s="1"/>
  <c r="E322" i="113" s="1"/>
  <c r="E323" i="113" s="1"/>
  <c r="E324" i="113" s="1"/>
  <c r="E325" i="113" s="1"/>
  <c r="E326" i="113" s="1"/>
  <c r="E327" i="113" s="1"/>
  <c r="E328" i="113" s="1"/>
  <c r="E329" i="113" s="1"/>
  <c r="E330" i="113" s="1"/>
  <c r="E331" i="113" s="1"/>
  <c r="E332" i="113" s="1"/>
  <c r="E333" i="113" s="1"/>
  <c r="E334" i="113" s="1"/>
  <c r="E335" i="113" s="1"/>
  <c r="E336" i="113" s="1"/>
  <c r="E337" i="113" s="1"/>
  <c r="E338" i="113" s="1"/>
  <c r="E339" i="113" s="1"/>
  <c r="E340" i="113" s="1"/>
  <c r="E341" i="113" s="1"/>
  <c r="E342" i="113" s="1"/>
  <c r="E343" i="113" s="1"/>
  <c r="E344" i="113" s="1"/>
  <c r="E345" i="113" s="1"/>
  <c r="E346" i="113" s="1"/>
  <c r="E347" i="113" s="1"/>
  <c r="E201" i="132"/>
  <c r="E202" i="132" s="1"/>
  <c r="E203" i="132" s="1"/>
  <c r="E204" i="132" s="1"/>
  <c r="E205" i="132" s="1"/>
  <c r="E206" i="132" s="1"/>
  <c r="E207" i="132" s="1"/>
  <c r="E208" i="132" s="1"/>
  <c r="E209" i="132" s="1"/>
  <c r="E210" i="132" s="1"/>
  <c r="E211" i="132" s="1"/>
  <c r="E212" i="132" s="1"/>
  <c r="E213" i="132" s="1"/>
  <c r="E214" i="132" s="1"/>
  <c r="E215" i="132" s="1"/>
  <c r="E216" i="132" s="1"/>
  <c r="E217" i="132" s="1"/>
  <c r="E218" i="132" s="1"/>
  <c r="E219" i="132" s="1"/>
  <c r="E220" i="132" s="1"/>
  <c r="E221" i="132" s="1"/>
  <c r="E222" i="132" s="1"/>
  <c r="E223" i="132" s="1"/>
  <c r="E224" i="132" s="1"/>
  <c r="E225" i="132" s="1"/>
  <c r="E226" i="132" s="1"/>
  <c r="E227" i="132" s="1"/>
  <c r="E228" i="132" s="1"/>
  <c r="E229" i="132" s="1"/>
  <c r="E230" i="132" s="1"/>
  <c r="E231" i="132" s="1"/>
  <c r="E232" i="132" s="1"/>
  <c r="E233" i="132" s="1"/>
  <c r="E234" i="132" s="1"/>
  <c r="E235" i="132" s="1"/>
  <c r="E236" i="132" s="1"/>
  <c r="E237" i="132" s="1"/>
  <c r="E238" i="132" s="1"/>
  <c r="E239" i="132" s="1"/>
  <c r="E240" i="132" s="1"/>
  <c r="E241" i="132" s="1"/>
  <c r="E242" i="132" s="1"/>
  <c r="E243" i="132" s="1"/>
  <c r="E244" i="132" s="1"/>
  <c r="E245" i="132" s="1"/>
  <c r="E246" i="132" s="1"/>
  <c r="E247" i="132" s="1"/>
  <c r="E248" i="132" s="1"/>
  <c r="E249" i="132" s="1"/>
  <c r="E250" i="132" s="1"/>
  <c r="E13" i="96"/>
  <c r="E14" i="96" s="1"/>
  <c r="E15" i="96" s="1"/>
  <c r="E16" i="96" s="1"/>
  <c r="E17" i="96" s="1"/>
  <c r="E18" i="96" s="1"/>
  <c r="E19" i="96" s="1"/>
  <c r="E20" i="96" s="1"/>
  <c r="E21" i="96" s="1"/>
  <c r="E22" i="96" s="1"/>
  <c r="E23" i="96" s="1"/>
  <c r="E24" i="96" s="1"/>
  <c r="E25" i="96" s="1"/>
  <c r="E26" i="96" s="1"/>
  <c r="E27" i="96" s="1"/>
  <c r="E28" i="96" s="1"/>
  <c r="E29" i="96" s="1"/>
  <c r="E30" i="96" s="1"/>
  <c r="E31" i="96" s="1"/>
  <c r="E32" i="96" s="1"/>
  <c r="E33" i="96" s="1"/>
  <c r="E34" i="96" s="1"/>
  <c r="E35" i="96" s="1"/>
  <c r="E36" i="96" s="1"/>
  <c r="E37" i="96" s="1"/>
  <c r="E38" i="96" s="1"/>
  <c r="E39" i="96" s="1"/>
  <c r="E40" i="96" s="1"/>
  <c r="E41" i="96" s="1"/>
  <c r="E42" i="96" s="1"/>
  <c r="E43" i="96" s="1"/>
  <c r="E44" i="96" s="1"/>
  <c r="E45" i="96" s="1"/>
  <c r="E46" i="96" s="1"/>
  <c r="E47" i="96" s="1"/>
  <c r="E48" i="96" s="1"/>
  <c r="E49" i="96" s="1"/>
  <c r="E50" i="96" s="1"/>
  <c r="E51" i="96" s="1"/>
  <c r="E52" i="96" s="1"/>
  <c r="E53" i="96" s="1"/>
  <c r="E54" i="96" s="1"/>
  <c r="E55" i="96" s="1"/>
  <c r="E56" i="96" s="1"/>
  <c r="E57" i="96" s="1"/>
  <c r="E58" i="96" s="1"/>
  <c r="E59" i="96" s="1"/>
  <c r="E60" i="96" s="1"/>
  <c r="E61" i="96" s="1"/>
  <c r="E62" i="96" s="1"/>
  <c r="E63" i="96" s="1"/>
  <c r="E64" i="96" s="1"/>
  <c r="E65" i="96" s="1"/>
  <c r="E66" i="96" s="1"/>
  <c r="E67" i="96" s="1"/>
  <c r="E68" i="96" s="1"/>
  <c r="E69" i="96" s="1"/>
  <c r="E70" i="96" s="1"/>
  <c r="E71" i="96" s="1"/>
  <c r="E72" i="96" s="1"/>
  <c r="E73" i="96" s="1"/>
  <c r="E74" i="96" s="1"/>
  <c r="E75" i="96" s="1"/>
  <c r="E76" i="96" s="1"/>
  <c r="E77" i="96" s="1"/>
  <c r="E78" i="96" s="1"/>
  <c r="E79" i="96" s="1"/>
  <c r="E80" i="96" s="1"/>
  <c r="E81" i="96" s="1"/>
  <c r="E82" i="96" s="1"/>
  <c r="E83" i="96" s="1"/>
  <c r="E84" i="96" s="1"/>
  <c r="E85" i="96" s="1"/>
  <c r="E86" i="96" s="1"/>
  <c r="E87" i="96" s="1"/>
  <c r="E88" i="96" s="1"/>
  <c r="E89" i="96" s="1"/>
  <c r="E90" i="96" s="1"/>
  <c r="E91" i="96" s="1"/>
  <c r="E92" i="96" s="1"/>
  <c r="E93" i="96" s="1"/>
  <c r="E94" i="96" s="1"/>
  <c r="E95" i="96" s="1"/>
  <c r="E96" i="96" s="1"/>
  <c r="E97" i="96" s="1"/>
  <c r="E98" i="96" s="1"/>
  <c r="E99" i="96" s="1"/>
  <c r="E100" i="96" s="1"/>
  <c r="D69" i="1" s="1"/>
  <c r="D54" i="161"/>
  <c r="C8" i="161"/>
  <c r="D36" i="161"/>
  <c r="E112" i="140"/>
  <c r="E113" i="140" s="1"/>
  <c r="E114" i="140" s="1"/>
  <c r="E115" i="140" s="1"/>
  <c r="E116" i="140" s="1"/>
  <c r="E117" i="140" s="1"/>
  <c r="E118" i="140" s="1"/>
  <c r="E119" i="140" s="1"/>
  <c r="E120" i="140" s="1"/>
  <c r="E121" i="140" s="1"/>
  <c r="E122" i="140" s="1"/>
  <c r="E123" i="140" s="1"/>
  <c r="E124" i="140" s="1"/>
  <c r="E125" i="140" s="1"/>
  <c r="E126" i="140" s="1"/>
  <c r="E127" i="140" s="1"/>
  <c r="E128" i="140" s="1"/>
  <c r="E129" i="140" s="1"/>
  <c r="E130" i="140" s="1"/>
  <c r="E131" i="140" s="1"/>
  <c r="E132" i="140" s="1"/>
  <c r="E133" i="140" s="1"/>
  <c r="E134" i="140" s="1"/>
  <c r="E135" i="140" s="1"/>
  <c r="E136" i="140" s="1"/>
  <c r="E137" i="140" s="1"/>
  <c r="E138" i="140" s="1"/>
  <c r="E139" i="140" s="1"/>
  <c r="E140" i="140" s="1"/>
  <c r="E141" i="140" s="1"/>
  <c r="E142" i="140" s="1"/>
  <c r="E143" i="140" s="1"/>
  <c r="E144" i="140" s="1"/>
  <c r="E145" i="140" s="1"/>
  <c r="E146" i="140" s="1"/>
  <c r="E147" i="140" s="1"/>
  <c r="E148" i="140" s="1"/>
  <c r="E149" i="140" s="1"/>
  <c r="E150" i="140" s="1"/>
  <c r="E151" i="140" s="1"/>
  <c r="E152" i="140" s="1"/>
  <c r="E153" i="140" s="1"/>
  <c r="E154" i="140" s="1"/>
  <c r="E155" i="140" s="1"/>
  <c r="E156" i="140" s="1"/>
  <c r="E157" i="140" s="1"/>
  <c r="E158" i="140" s="1"/>
  <c r="E159" i="140" s="1"/>
  <c r="E160" i="140" s="1"/>
  <c r="E161" i="140" s="1"/>
  <c r="E162" i="140" s="1"/>
  <c r="E163" i="140" s="1"/>
  <c r="E164" i="140" s="1"/>
  <c r="E165" i="140" s="1"/>
  <c r="E166" i="140" s="1"/>
  <c r="E167" i="140" s="1"/>
  <c r="E168" i="140" s="1"/>
  <c r="E169" i="140" s="1"/>
  <c r="E170" i="140" s="1"/>
  <c r="E171" i="140" s="1"/>
  <c r="E172" i="140" s="1"/>
  <c r="E173" i="140" s="1"/>
  <c r="E174" i="140" s="1"/>
  <c r="E175" i="140" s="1"/>
  <c r="E176" i="140" s="1"/>
  <c r="E177" i="140" s="1"/>
  <c r="E178" i="140" s="1"/>
  <c r="E179" i="140" s="1"/>
  <c r="E180" i="140" s="1"/>
  <c r="E181" i="140" s="1"/>
  <c r="E182" i="140" s="1"/>
  <c r="E183" i="140" s="1"/>
  <c r="E184" i="140" s="1"/>
  <c r="E185" i="140" s="1"/>
  <c r="E186" i="140" s="1"/>
  <c r="E187" i="140" s="1"/>
  <c r="E188" i="140" s="1"/>
  <c r="E189" i="140" s="1"/>
  <c r="E190" i="140" s="1"/>
  <c r="E191" i="140" s="1"/>
  <c r="E192" i="140" s="1"/>
  <c r="E193" i="140" s="1"/>
  <c r="E194" i="140" s="1"/>
  <c r="E195" i="140" s="1"/>
  <c r="E196" i="140" s="1"/>
  <c r="E197" i="140" s="1"/>
  <c r="E198" i="140" s="1"/>
  <c r="E199" i="140" s="1"/>
  <c r="E200" i="140" s="1"/>
  <c r="C11" i="161"/>
  <c r="D14" i="161"/>
  <c r="D25" i="161"/>
  <c r="D31" i="161"/>
  <c r="C59" i="161"/>
  <c r="D44" i="161"/>
  <c r="D51" i="161"/>
  <c r="C66" i="161"/>
  <c r="D13" i="161"/>
  <c r="D6" i="161"/>
  <c r="D11" i="161"/>
  <c r="E151" i="85"/>
  <c r="E152" i="85" s="1"/>
  <c r="E153" i="85" s="1"/>
  <c r="E154" i="85" s="1"/>
  <c r="E155" i="85" s="1"/>
  <c r="E156" i="85" s="1"/>
  <c r="E157" i="85" s="1"/>
  <c r="E158" i="85" s="1"/>
  <c r="E159" i="85" s="1"/>
  <c r="E160" i="85" s="1"/>
  <c r="E161" i="85" s="1"/>
  <c r="E162" i="85" s="1"/>
  <c r="E163" i="85" s="1"/>
  <c r="E164" i="85" s="1"/>
  <c r="E165" i="85" s="1"/>
  <c r="E166" i="85" s="1"/>
  <c r="E167" i="85" s="1"/>
  <c r="E168" i="85" s="1"/>
  <c r="E169" i="85" s="1"/>
  <c r="E170" i="85" s="1"/>
  <c r="E171" i="85" s="1"/>
  <c r="E172" i="85" s="1"/>
  <c r="E173" i="85" s="1"/>
  <c r="E174" i="85" s="1"/>
  <c r="E175" i="85" s="1"/>
  <c r="E176" i="85" s="1"/>
  <c r="E177" i="85" s="1"/>
  <c r="E178" i="85" s="1"/>
  <c r="E179" i="85" s="1"/>
  <c r="E180" i="85" s="1"/>
  <c r="E181" i="85" s="1"/>
  <c r="E182" i="85" s="1"/>
  <c r="E183" i="85" s="1"/>
  <c r="E184" i="85" s="1"/>
  <c r="E185" i="85" s="1"/>
  <c r="E186" i="85" s="1"/>
  <c r="E187" i="85" s="1"/>
  <c r="E188" i="85" s="1"/>
  <c r="E189" i="85" s="1"/>
  <c r="E190" i="85" s="1"/>
  <c r="E191" i="85" s="1"/>
  <c r="E192" i="85" s="1"/>
  <c r="E193" i="85" s="1"/>
  <c r="E194" i="85" s="1"/>
  <c r="E195" i="85" s="1"/>
  <c r="E196" i="85" s="1"/>
  <c r="E197" i="85" s="1"/>
  <c r="E198" i="85" s="1"/>
  <c r="E199" i="85" s="1"/>
  <c r="E200" i="85" s="1"/>
  <c r="E201" i="85" s="1"/>
  <c r="E202" i="85" s="1"/>
  <c r="E203" i="85" s="1"/>
  <c r="E204" i="85" s="1"/>
  <c r="E205" i="85" s="1"/>
  <c r="E206" i="85" s="1"/>
  <c r="E207" i="85" s="1"/>
  <c r="E208" i="85" s="1"/>
  <c r="E209" i="85" s="1"/>
  <c r="E210" i="85" s="1"/>
  <c r="E211" i="85" s="1"/>
  <c r="E212" i="85" s="1"/>
  <c r="E213" i="85" s="1"/>
  <c r="E214" i="85" s="1"/>
  <c r="E215" i="85" s="1"/>
  <c r="E216" i="85" s="1"/>
  <c r="E217" i="85" s="1"/>
  <c r="E218" i="85" s="1"/>
  <c r="E219" i="85" s="1"/>
  <c r="E220" i="85" s="1"/>
  <c r="E221" i="85" s="1"/>
  <c r="E222" i="85" s="1"/>
  <c r="E223" i="85" s="1"/>
  <c r="E224" i="85" s="1"/>
  <c r="E225" i="85" s="1"/>
  <c r="E226" i="85" s="1"/>
  <c r="E227" i="85" s="1"/>
  <c r="E228" i="85" s="1"/>
  <c r="E229" i="85" s="1"/>
  <c r="E230" i="85" s="1"/>
  <c r="E231" i="85" s="1"/>
  <c r="E232" i="85" s="1"/>
  <c r="E233" i="85" s="1"/>
  <c r="E234" i="85" s="1"/>
  <c r="E235" i="85" s="1"/>
  <c r="E236" i="85" s="1"/>
  <c r="E237" i="85" s="1"/>
  <c r="E238" i="85" s="1"/>
  <c r="E239" i="85" s="1"/>
  <c r="E240" i="85" s="1"/>
  <c r="E241" i="85" s="1"/>
  <c r="E242" i="85" s="1"/>
  <c r="E243" i="85" s="1"/>
  <c r="E244" i="85" s="1"/>
  <c r="E245" i="85" s="1"/>
  <c r="E246" i="85" s="1"/>
  <c r="E247" i="85" s="1"/>
  <c r="E248" i="85" s="1"/>
  <c r="E249" i="85" s="1"/>
  <c r="E250" i="85" s="1"/>
  <c r="E251" i="85" s="1"/>
  <c r="E252" i="85" s="1"/>
  <c r="E253" i="85" s="1"/>
  <c r="E254" i="85" s="1"/>
  <c r="E255" i="85" s="1"/>
  <c r="E256" i="85" s="1"/>
  <c r="E257" i="85" s="1"/>
  <c r="E258" i="85" s="1"/>
  <c r="E259" i="85" s="1"/>
  <c r="E260" i="85" s="1"/>
  <c r="E261" i="85" s="1"/>
  <c r="E262" i="85" s="1"/>
  <c r="E263" i="85" s="1"/>
  <c r="E264" i="85" s="1"/>
  <c r="E265" i="85" s="1"/>
  <c r="E266" i="85" s="1"/>
  <c r="E267" i="85" s="1"/>
  <c r="E268" i="85" s="1"/>
  <c r="E269" i="85" s="1"/>
  <c r="E270" i="85" s="1"/>
  <c r="E271" i="85" s="1"/>
  <c r="E272" i="85" s="1"/>
  <c r="E273" i="85" s="1"/>
  <c r="E274" i="85" s="1"/>
  <c r="E275" i="85" s="1"/>
  <c r="E276" i="85" s="1"/>
  <c r="E277" i="85" s="1"/>
  <c r="E278" i="85" s="1"/>
  <c r="E279" i="85" s="1"/>
  <c r="E280" i="85" s="1"/>
  <c r="E281" i="85" s="1"/>
  <c r="E282" i="85" s="1"/>
  <c r="E283" i="85" s="1"/>
  <c r="E284" i="85" s="1"/>
  <c r="E285" i="85" s="1"/>
  <c r="E286" i="85" s="1"/>
  <c r="E287" i="85" s="1"/>
  <c r="E288" i="85" s="1"/>
  <c r="E289" i="85" s="1"/>
  <c r="E290" i="85" s="1"/>
  <c r="E291" i="85" s="1"/>
  <c r="C15" i="161"/>
  <c r="D18" i="161"/>
  <c r="D21" i="161"/>
  <c r="C26" i="161"/>
  <c r="C32" i="161"/>
  <c r="D55" i="161"/>
  <c r="D40" i="161"/>
  <c r="C45" i="161"/>
  <c r="D61" i="161"/>
  <c r="D66" i="161"/>
  <c r="D4" i="161"/>
  <c r="E4" i="161"/>
  <c r="D30" i="161"/>
  <c r="E11" i="161"/>
  <c r="D15" i="161"/>
  <c r="D26" i="161"/>
  <c r="D32" i="161"/>
  <c r="C56" i="161"/>
  <c r="D45" i="161"/>
  <c r="C6" i="161"/>
  <c r="C36" i="161"/>
  <c r="C12" i="161"/>
  <c r="E15" i="161"/>
  <c r="C27" i="161"/>
  <c r="D56" i="161"/>
  <c r="C42" i="161"/>
  <c r="C46" i="161"/>
  <c r="D62" i="161"/>
  <c r="D70" i="161"/>
  <c r="D12" i="161"/>
  <c r="D27" i="161"/>
  <c r="C39" i="161"/>
  <c r="D42" i="161"/>
  <c r="D46" i="161"/>
  <c r="C71" i="161"/>
  <c r="D5" i="161"/>
  <c r="D19" i="161"/>
  <c r="C24" i="161"/>
  <c r="C28" i="161"/>
  <c r="D57" i="161"/>
  <c r="D39" i="161"/>
  <c r="C43" i="161"/>
  <c r="D63" i="161"/>
  <c r="D71" i="161"/>
  <c r="D24" i="161"/>
  <c r="C54" i="161"/>
  <c r="C58" i="161"/>
  <c r="D43" i="161"/>
  <c r="D50" i="161"/>
  <c r="C65" i="161"/>
  <c r="C74" i="161"/>
  <c r="D20" i="161"/>
  <c r="C25" i="161"/>
  <c r="C31" i="161"/>
  <c r="D58" i="161"/>
  <c r="C44" i="161"/>
  <c r="D65" i="161"/>
  <c r="D74" i="161"/>
  <c r="C52" i="161"/>
  <c r="C21" i="161"/>
  <c r="C62" i="161"/>
  <c r="C30" i="161"/>
  <c r="C57" i="161"/>
  <c r="C50" i="161"/>
  <c r="C13" i="161"/>
  <c r="C51" i="161"/>
  <c r="C70" i="161"/>
  <c r="C48" i="161"/>
  <c r="E501" i="123"/>
  <c r="E502" i="123" s="1"/>
  <c r="E503" i="123" s="1"/>
  <c r="E504" i="123" s="1"/>
  <c r="E505" i="123" s="1"/>
  <c r="E506" i="123" s="1"/>
  <c r="E507" i="123" s="1"/>
  <c r="E508" i="123" s="1"/>
  <c r="E509" i="123" s="1"/>
  <c r="E510" i="123" s="1"/>
  <c r="E511" i="123" s="1"/>
  <c r="E512" i="123" s="1"/>
  <c r="E513" i="123" s="1"/>
  <c r="E514" i="123" s="1"/>
  <c r="E515" i="123" s="1"/>
  <c r="E516" i="123" s="1"/>
  <c r="E517" i="123" s="1"/>
  <c r="E518" i="123" s="1"/>
  <c r="E519" i="123" s="1"/>
  <c r="E520" i="123" s="1"/>
  <c r="E521" i="123" s="1"/>
  <c r="E522" i="123" s="1"/>
  <c r="E523" i="123" s="1"/>
  <c r="E524" i="123" s="1"/>
  <c r="E525" i="123" s="1"/>
  <c r="E526" i="123" s="1"/>
  <c r="E527" i="123" s="1"/>
  <c r="E528" i="123" s="1"/>
  <c r="E529" i="123" s="1"/>
  <c r="E530" i="123" s="1"/>
  <c r="E531" i="123" s="1"/>
  <c r="E532" i="123" s="1"/>
  <c r="E533" i="123" s="1"/>
  <c r="E534" i="123" s="1"/>
  <c r="E535" i="123" s="1"/>
  <c r="E536" i="123" s="1"/>
  <c r="E537" i="123" s="1"/>
  <c r="E538" i="123" s="1"/>
  <c r="E539" i="123" s="1"/>
  <c r="E540" i="123" s="1"/>
  <c r="E541" i="123" s="1"/>
  <c r="E542" i="123" s="1"/>
  <c r="E543" i="123" s="1"/>
  <c r="E544" i="123" s="1"/>
  <c r="E545" i="123" s="1"/>
  <c r="E546" i="123" s="1"/>
  <c r="E547" i="123" s="1"/>
  <c r="E548" i="123" s="1"/>
  <c r="E549" i="123" s="1"/>
  <c r="E550" i="123" s="1"/>
  <c r="E551" i="123" s="1"/>
  <c r="E552" i="123" s="1"/>
  <c r="E553" i="123" s="1"/>
  <c r="E554" i="123" s="1"/>
  <c r="E555" i="123" s="1"/>
  <c r="E556" i="123" s="1"/>
  <c r="E557" i="123" s="1"/>
  <c r="E558" i="123" s="1"/>
  <c r="E559" i="123" s="1"/>
  <c r="E560" i="123" s="1"/>
  <c r="E561" i="123" s="1"/>
  <c r="E562" i="123" s="1"/>
  <c r="E563" i="123" s="1"/>
  <c r="E564" i="123" s="1"/>
  <c r="E565" i="123" s="1"/>
  <c r="E566" i="123" s="1"/>
  <c r="E567" i="123" s="1"/>
  <c r="E568" i="123" s="1"/>
  <c r="E569" i="123" s="1"/>
  <c r="E570" i="123" s="1"/>
  <c r="E571" i="123" s="1"/>
  <c r="E572" i="123" s="1"/>
  <c r="E573" i="123" s="1"/>
  <c r="E574" i="123" s="1"/>
  <c r="E575" i="123" s="1"/>
  <c r="E576" i="123" s="1"/>
  <c r="E577" i="123" s="1"/>
  <c r="E578" i="123" s="1"/>
  <c r="E579" i="123" s="1"/>
  <c r="E580" i="123" s="1"/>
  <c r="E581" i="123" s="1"/>
  <c r="E582" i="123" s="1"/>
  <c r="E583" i="123" s="1"/>
  <c r="E584" i="123" s="1"/>
  <c r="E585" i="123" s="1"/>
  <c r="E586" i="123" s="1"/>
  <c r="E587" i="123" s="1"/>
  <c r="E588" i="123" s="1"/>
  <c r="E589" i="123" s="1"/>
  <c r="E590" i="123" s="1"/>
  <c r="E591" i="123" s="1"/>
  <c r="E592" i="123" s="1"/>
  <c r="E593" i="123" s="1"/>
  <c r="E594" i="123" s="1"/>
  <c r="E595" i="123" s="1"/>
  <c r="E596" i="123" s="1"/>
  <c r="E597" i="123" s="1"/>
  <c r="E598" i="123" s="1"/>
  <c r="E599" i="123" s="1"/>
  <c r="E600" i="123" s="1"/>
  <c r="E601" i="123" s="1"/>
  <c r="E602" i="123" s="1"/>
  <c r="E603" i="123" s="1"/>
  <c r="E604" i="123" s="1"/>
  <c r="E605" i="123" s="1"/>
  <c r="E606" i="123" s="1"/>
  <c r="E607" i="123" s="1"/>
  <c r="E608" i="123" s="1"/>
  <c r="E609" i="123" s="1"/>
  <c r="E610" i="123" s="1"/>
  <c r="E611" i="123" s="1"/>
  <c r="E612" i="123" s="1"/>
  <c r="E613" i="123" s="1"/>
  <c r="E614" i="123" s="1"/>
  <c r="E615" i="123" s="1"/>
  <c r="E616" i="123" s="1"/>
  <c r="E617" i="123" s="1"/>
  <c r="E618" i="123" s="1"/>
  <c r="E619" i="123" s="1"/>
  <c r="E620" i="123" s="1"/>
  <c r="E621" i="123" s="1"/>
  <c r="E622" i="123" s="1"/>
  <c r="E623" i="123" s="1"/>
  <c r="E624" i="123" s="1"/>
  <c r="E625" i="123" s="1"/>
  <c r="E626" i="123" s="1"/>
  <c r="E627" i="123" s="1"/>
  <c r="E628" i="123" s="1"/>
  <c r="E629" i="123" s="1"/>
  <c r="E630" i="123" s="1"/>
  <c r="E631" i="123" s="1"/>
  <c r="E632" i="123" s="1"/>
  <c r="E633" i="123" s="1"/>
  <c r="E634" i="123" s="1"/>
  <c r="E635" i="123" s="1"/>
  <c r="E636" i="123" s="1"/>
  <c r="E637" i="123" s="1"/>
  <c r="E638" i="123" s="1"/>
  <c r="E639" i="123" s="1"/>
  <c r="E640" i="123" s="1"/>
  <c r="E641" i="123" s="1"/>
  <c r="E642" i="123" s="1"/>
  <c r="E643" i="123" s="1"/>
  <c r="E644" i="123" s="1"/>
  <c r="E645" i="123" s="1"/>
  <c r="E646" i="123" s="1"/>
  <c r="E647" i="123" s="1"/>
  <c r="E648" i="123" s="1"/>
  <c r="E649" i="123" s="1"/>
  <c r="E650" i="123" s="1"/>
  <c r="E651" i="123" s="1"/>
  <c r="E652" i="123" s="1"/>
  <c r="E653" i="123" s="1"/>
  <c r="E654" i="123" s="1"/>
  <c r="E655" i="123" s="1"/>
  <c r="E656" i="123" s="1"/>
  <c r="E657" i="123" s="1"/>
  <c r="E658" i="123" s="1"/>
  <c r="E659" i="123" s="1"/>
  <c r="E660" i="123" s="1"/>
  <c r="E661" i="123" s="1"/>
  <c r="E662" i="123" s="1"/>
  <c r="E663" i="123" s="1"/>
  <c r="E664" i="123" s="1"/>
  <c r="E665" i="123" s="1"/>
  <c r="E666" i="123" s="1"/>
  <c r="E667" i="123" s="1"/>
  <c r="E668" i="123" s="1"/>
  <c r="E669" i="123" s="1"/>
  <c r="E670" i="123" s="1"/>
  <c r="E671" i="123" s="1"/>
  <c r="E672" i="123" s="1"/>
  <c r="E673" i="123" s="1"/>
  <c r="E674" i="123" s="1"/>
  <c r="E675" i="123" s="1"/>
  <c r="E676" i="123" s="1"/>
  <c r="E677" i="123" s="1"/>
  <c r="E678" i="123" s="1"/>
  <c r="E679" i="123" s="1"/>
  <c r="E680" i="123" s="1"/>
  <c r="E681" i="123" s="1"/>
  <c r="E682" i="123" s="1"/>
  <c r="E683" i="123" s="1"/>
  <c r="E684" i="123" s="1"/>
  <c r="E685" i="123" s="1"/>
  <c r="E686" i="123" s="1"/>
  <c r="E687" i="123" s="1"/>
  <c r="E688" i="123" s="1"/>
  <c r="E689" i="123" s="1"/>
  <c r="E690" i="123" s="1"/>
  <c r="E691" i="123" s="1"/>
  <c r="E692" i="123" s="1"/>
  <c r="E693" i="123" s="1"/>
  <c r="E694" i="123" s="1"/>
  <c r="E695" i="123" s="1"/>
  <c r="E696" i="123" s="1"/>
  <c r="E697" i="123" s="1"/>
  <c r="E698" i="123" s="1"/>
  <c r="E699" i="123" s="1"/>
  <c r="E700" i="123" s="1"/>
  <c r="E701" i="123" s="1"/>
  <c r="E702" i="123" s="1"/>
  <c r="E703" i="123" s="1"/>
  <c r="E704" i="123" s="1"/>
  <c r="E705" i="123" s="1"/>
  <c r="E706" i="123" s="1"/>
  <c r="E707" i="123" s="1"/>
  <c r="E708" i="123" s="1"/>
  <c r="E709" i="123" s="1"/>
  <c r="E710" i="123" s="1"/>
  <c r="E711" i="123" s="1"/>
  <c r="E712" i="123" s="1"/>
  <c r="E713" i="123" s="1"/>
  <c r="E714" i="123" s="1"/>
  <c r="E715" i="123" s="1"/>
  <c r="E716" i="123" s="1"/>
  <c r="E717" i="123" s="1"/>
  <c r="E718" i="123" s="1"/>
  <c r="E719" i="123" s="1"/>
  <c r="E720" i="123" s="1"/>
  <c r="E721" i="123" s="1"/>
  <c r="E722" i="123" s="1"/>
  <c r="E723" i="123" s="1"/>
  <c r="E724" i="123" s="1"/>
  <c r="E725" i="123" s="1"/>
  <c r="E726" i="123" s="1"/>
  <c r="E727" i="123" s="1"/>
  <c r="E728" i="123" s="1"/>
  <c r="E729" i="123" s="1"/>
  <c r="E730" i="123" s="1"/>
  <c r="E731" i="123" s="1"/>
  <c r="E732" i="123" s="1"/>
  <c r="E733" i="123" s="1"/>
  <c r="E734" i="123" s="1"/>
  <c r="E735" i="123" s="1"/>
  <c r="E736" i="123" s="1"/>
  <c r="E737" i="123" s="1"/>
  <c r="E738" i="123" s="1"/>
  <c r="E739" i="123" s="1"/>
  <c r="E740" i="123" s="1"/>
  <c r="E741" i="123" s="1"/>
  <c r="E742" i="123" s="1"/>
  <c r="E743" i="123" s="1"/>
  <c r="E744" i="123" s="1"/>
  <c r="E745" i="123" s="1"/>
  <c r="E746" i="123" s="1"/>
  <c r="E747" i="123" s="1"/>
  <c r="E748" i="123" s="1"/>
  <c r="E749" i="123" s="1"/>
  <c r="E750" i="123" s="1"/>
  <c r="E751" i="123" s="1"/>
  <c r="E752" i="123" s="1"/>
  <c r="E753" i="123" s="1"/>
  <c r="E754" i="123" s="1"/>
  <c r="E755" i="123" s="1"/>
  <c r="E756" i="123" s="1"/>
  <c r="E757" i="123" s="1"/>
  <c r="E758" i="123" s="1"/>
  <c r="E759" i="123" s="1"/>
  <c r="E760" i="123" s="1"/>
  <c r="E761" i="123" s="1"/>
  <c r="E762" i="123" s="1"/>
  <c r="E763" i="123" s="1"/>
  <c r="E764" i="123" s="1"/>
  <c r="E765" i="123" s="1"/>
  <c r="E766" i="123" s="1"/>
  <c r="E767" i="123" s="1"/>
  <c r="E768" i="123" s="1"/>
  <c r="E769" i="123" s="1"/>
  <c r="E770" i="123" s="1"/>
  <c r="E771" i="123" s="1"/>
  <c r="E772" i="123" s="1"/>
  <c r="E773" i="123" s="1"/>
  <c r="E774" i="123" s="1"/>
  <c r="E775" i="123" s="1"/>
  <c r="E776" i="123" s="1"/>
  <c r="E777" i="123" s="1"/>
  <c r="E778" i="123" s="1"/>
  <c r="E779" i="123" s="1"/>
  <c r="E780" i="123" s="1"/>
  <c r="E781" i="123" s="1"/>
  <c r="E782" i="123" s="1"/>
  <c r="E783" i="123" s="1"/>
  <c r="E784" i="123" s="1"/>
  <c r="E785" i="123" s="1"/>
  <c r="E786" i="123" s="1"/>
  <c r="E787" i="123" s="1"/>
  <c r="E788" i="123" s="1"/>
  <c r="E789" i="123" s="1"/>
  <c r="E790" i="123" s="1"/>
  <c r="E791" i="123" s="1"/>
  <c r="E792" i="123" s="1"/>
  <c r="E793" i="123" s="1"/>
  <c r="E794" i="123" s="1"/>
  <c r="E795" i="123" s="1"/>
  <c r="E796" i="123" s="1"/>
  <c r="E797" i="123" s="1"/>
  <c r="E798" i="123" s="1"/>
  <c r="E799" i="123" s="1"/>
  <c r="E800" i="123" s="1"/>
  <c r="E801" i="123" s="1"/>
  <c r="E802" i="123" s="1"/>
  <c r="E803" i="123" s="1"/>
  <c r="E804" i="123" s="1"/>
  <c r="E805" i="123" s="1"/>
  <c r="E806" i="123" s="1"/>
  <c r="E807" i="123" s="1"/>
  <c r="E808" i="123" s="1"/>
  <c r="E809" i="123" s="1"/>
  <c r="E810" i="123" s="1"/>
  <c r="E811" i="123" s="1"/>
  <c r="E812" i="123" s="1"/>
  <c r="E813" i="123" s="1"/>
  <c r="E814" i="123" s="1"/>
  <c r="E815" i="123" s="1"/>
  <c r="E816" i="123" s="1"/>
  <c r="E817" i="123" s="1"/>
  <c r="E818" i="123" s="1"/>
  <c r="E819" i="123" s="1"/>
  <c r="E820" i="123" s="1"/>
  <c r="E821" i="123" s="1"/>
  <c r="E822" i="123" s="1"/>
  <c r="E823" i="123" s="1"/>
  <c r="E824" i="123" s="1"/>
  <c r="E825" i="123" s="1"/>
  <c r="E826" i="123" s="1"/>
  <c r="E827" i="123" s="1"/>
  <c r="E828" i="123" s="1"/>
  <c r="E829" i="123" s="1"/>
  <c r="E830" i="123" s="1"/>
  <c r="E831" i="123" s="1"/>
  <c r="E832" i="123" s="1"/>
  <c r="E833" i="123" s="1"/>
  <c r="E834" i="123" s="1"/>
  <c r="E835" i="123" s="1"/>
  <c r="E836" i="123" s="1"/>
  <c r="E837" i="123" s="1"/>
  <c r="E838" i="123" s="1"/>
  <c r="E839" i="123" s="1"/>
  <c r="E840" i="123" s="1"/>
  <c r="E841" i="123" s="1"/>
  <c r="E842" i="123" s="1"/>
  <c r="E843" i="123" s="1"/>
  <c r="E844" i="123" s="1"/>
  <c r="E845" i="123" s="1"/>
  <c r="E846" i="123" s="1"/>
  <c r="E847" i="123" s="1"/>
  <c r="E848" i="123" s="1"/>
  <c r="E849" i="123" s="1"/>
  <c r="E850" i="123" s="1"/>
  <c r="E851" i="123" s="1"/>
  <c r="E852" i="123" s="1"/>
  <c r="E853" i="123" s="1"/>
  <c r="E854" i="123" s="1"/>
  <c r="E855" i="123" s="1"/>
  <c r="E856" i="123" s="1"/>
  <c r="E857" i="123" s="1"/>
  <c r="E858" i="123" s="1"/>
  <c r="E859" i="123" s="1"/>
  <c r="E860" i="123" s="1"/>
  <c r="E861" i="123" s="1"/>
  <c r="E862" i="123" s="1"/>
  <c r="E863" i="123" s="1"/>
  <c r="E864" i="123" s="1"/>
  <c r="E865" i="123" s="1"/>
  <c r="E866" i="123" s="1"/>
  <c r="E867" i="123" s="1"/>
  <c r="E868" i="123" s="1"/>
  <c r="E869" i="123" s="1"/>
  <c r="E870" i="123" s="1"/>
  <c r="E871" i="123" s="1"/>
  <c r="E872" i="123" s="1"/>
  <c r="E873" i="123" s="1"/>
  <c r="E874" i="123" s="1"/>
  <c r="E875" i="123" s="1"/>
  <c r="E876" i="123" s="1"/>
  <c r="E877" i="123" s="1"/>
  <c r="E878" i="123" s="1"/>
  <c r="E879" i="123" s="1"/>
  <c r="E880" i="123" s="1"/>
  <c r="E881" i="123" s="1"/>
  <c r="E882" i="123" s="1"/>
  <c r="E883" i="123" s="1"/>
  <c r="E884" i="123" s="1"/>
  <c r="E885" i="123" s="1"/>
  <c r="E886" i="123" s="1"/>
  <c r="E887" i="123" s="1"/>
  <c r="E888" i="123" s="1"/>
  <c r="E889" i="123" s="1"/>
  <c r="E890" i="123" s="1"/>
  <c r="E891" i="123" s="1"/>
  <c r="E892" i="123" s="1"/>
  <c r="E893" i="123" s="1"/>
  <c r="E894" i="123" s="1"/>
  <c r="E895" i="123" s="1"/>
  <c r="E896" i="123" s="1"/>
  <c r="E897" i="123" s="1"/>
  <c r="E898" i="123" s="1"/>
  <c r="E899" i="123" s="1"/>
  <c r="E900" i="123" s="1"/>
  <c r="E901" i="123" s="1"/>
  <c r="E902" i="123" s="1"/>
  <c r="E903" i="123" s="1"/>
  <c r="E904" i="123" s="1"/>
  <c r="E905" i="123" s="1"/>
  <c r="E906" i="123" s="1"/>
  <c r="E907" i="123" s="1"/>
  <c r="E908" i="123" s="1"/>
  <c r="E909" i="123" s="1"/>
  <c r="E910" i="123" s="1"/>
  <c r="E911" i="123" s="1"/>
  <c r="E912" i="123" s="1"/>
  <c r="E913" i="123" s="1"/>
  <c r="E914" i="123" s="1"/>
  <c r="E915" i="123" s="1"/>
  <c r="E916" i="123" s="1"/>
  <c r="E917" i="123" s="1"/>
  <c r="E918" i="123" s="1"/>
  <c r="E919" i="123" s="1"/>
  <c r="E920" i="123" s="1"/>
  <c r="E921" i="123" s="1"/>
  <c r="E922" i="123" s="1"/>
  <c r="E923" i="123" s="1"/>
  <c r="E924" i="123" s="1"/>
  <c r="E925" i="123" s="1"/>
  <c r="E926" i="123" s="1"/>
  <c r="E927" i="123" s="1"/>
  <c r="E928" i="123" s="1"/>
  <c r="E929" i="123" s="1"/>
  <c r="E930" i="123" s="1"/>
  <c r="E931" i="123" s="1"/>
  <c r="E932" i="123" s="1"/>
  <c r="E933" i="123" s="1"/>
  <c r="E934" i="123" s="1"/>
  <c r="E935" i="123" s="1"/>
  <c r="E936" i="123" s="1"/>
  <c r="E937" i="123" s="1"/>
  <c r="E938" i="123" s="1"/>
  <c r="E939" i="123" s="1"/>
  <c r="E940" i="123" s="1"/>
  <c r="E941" i="123" s="1"/>
  <c r="E942" i="123" s="1"/>
  <c r="E943" i="123" s="1"/>
  <c r="E944" i="123" s="1"/>
  <c r="E945" i="123" s="1"/>
  <c r="E946" i="123" s="1"/>
  <c r="E947" i="123" s="1"/>
  <c r="E948" i="123" s="1"/>
  <c r="E949" i="123" s="1"/>
  <c r="E950" i="123" s="1"/>
  <c r="E951" i="123" s="1"/>
  <c r="E952" i="123" s="1"/>
  <c r="E953" i="123" s="1"/>
  <c r="E954" i="123" s="1"/>
  <c r="E955" i="123" s="1"/>
  <c r="E956" i="123" s="1"/>
  <c r="E957" i="123" s="1"/>
  <c r="E958" i="123" s="1"/>
  <c r="E959" i="123" s="1"/>
  <c r="E960" i="123" s="1"/>
  <c r="E961" i="123" s="1"/>
  <c r="E962" i="123" s="1"/>
  <c r="E963" i="123" s="1"/>
  <c r="E964" i="123" s="1"/>
  <c r="E965" i="123" s="1"/>
  <c r="E966" i="123" s="1"/>
  <c r="E967" i="123" s="1"/>
  <c r="E968" i="123" s="1"/>
  <c r="E969" i="123" s="1"/>
  <c r="E970" i="123" s="1"/>
  <c r="E971" i="123" s="1"/>
  <c r="E972" i="123" s="1"/>
  <c r="E973" i="123" s="1"/>
  <c r="E974" i="123" s="1"/>
  <c r="E975" i="123" s="1"/>
  <c r="E976" i="123" s="1"/>
  <c r="E977" i="123" s="1"/>
  <c r="E978" i="123" s="1"/>
  <c r="E979" i="123" s="1"/>
  <c r="E980" i="123" s="1"/>
  <c r="E981" i="123" s="1"/>
  <c r="E982" i="123" s="1"/>
  <c r="E983" i="123" s="1"/>
  <c r="E984" i="123" s="1"/>
  <c r="E985" i="123" s="1"/>
  <c r="E986" i="123" s="1"/>
  <c r="E987" i="123" s="1"/>
  <c r="E988" i="123" s="1"/>
  <c r="E989" i="123" s="1"/>
  <c r="E990" i="123" s="1"/>
  <c r="E991" i="123" s="1"/>
  <c r="E992" i="123" s="1"/>
  <c r="E993" i="123" s="1"/>
  <c r="E994" i="123" s="1"/>
  <c r="E995" i="123" s="1"/>
  <c r="E996" i="123" s="1"/>
  <c r="E997" i="123" s="1"/>
  <c r="E998" i="123" s="1"/>
  <c r="E999" i="123" s="1"/>
  <c r="E1000" i="123" s="1"/>
  <c r="E1001" i="123" s="1"/>
  <c r="E1002" i="123" s="1"/>
  <c r="E1003" i="123" s="1"/>
  <c r="E1004" i="123" s="1"/>
  <c r="E1005" i="123" s="1"/>
  <c r="E1006" i="123" s="1"/>
  <c r="E1007" i="123" s="1"/>
  <c r="E1008" i="123" s="1"/>
  <c r="E1009" i="123" s="1"/>
  <c r="E1010" i="123" s="1"/>
  <c r="E1011" i="123" s="1"/>
  <c r="E1012" i="123" s="1"/>
  <c r="E1013" i="123" s="1"/>
  <c r="E1014" i="123" s="1"/>
  <c r="E1015" i="123" s="1"/>
  <c r="E1016" i="123" s="1"/>
  <c r="E1017" i="123" s="1"/>
  <c r="E1018" i="123" s="1"/>
  <c r="E1019" i="123" s="1"/>
  <c r="E1020" i="123" s="1"/>
  <c r="E1021" i="123" s="1"/>
  <c r="E1022" i="123" s="1"/>
  <c r="E1023" i="123" s="1"/>
  <c r="E1024" i="123" s="1"/>
  <c r="E1025" i="123" s="1"/>
  <c r="E1026" i="123" s="1"/>
  <c r="E1027" i="123" s="1"/>
  <c r="E1028" i="123" s="1"/>
  <c r="E1029" i="123" s="1"/>
  <c r="E1030" i="123" s="1"/>
  <c r="E1031" i="123" s="1"/>
  <c r="E1032" i="123" s="1"/>
  <c r="E1033" i="123" s="1"/>
  <c r="E1034" i="123" s="1"/>
  <c r="E1035" i="123" s="1"/>
  <c r="E1036" i="123" s="1"/>
  <c r="E1037" i="123" s="1"/>
  <c r="E1038" i="123" s="1"/>
  <c r="E1039" i="123" s="1"/>
  <c r="E1040" i="123" s="1"/>
  <c r="E1041" i="123" s="1"/>
  <c r="E1042" i="123" s="1"/>
  <c r="E1043" i="123" s="1"/>
  <c r="E1044" i="123" s="1"/>
  <c r="E1045" i="123" s="1"/>
  <c r="E1046" i="123" s="1"/>
  <c r="E1047" i="123" s="1"/>
  <c r="E1048" i="123" s="1"/>
  <c r="E1049" i="123" s="1"/>
  <c r="E1050" i="123" s="1"/>
  <c r="E1051" i="123" s="1"/>
  <c r="E1052" i="123" s="1"/>
  <c r="E1053" i="123" s="1"/>
  <c r="E1054" i="123" s="1"/>
  <c r="E1055" i="123" s="1"/>
  <c r="E1056" i="123" s="1"/>
  <c r="E1057" i="123" s="1"/>
  <c r="E151" i="66"/>
  <c r="E6" i="74"/>
  <c r="E7" i="74" s="1"/>
  <c r="E8" i="74" s="1"/>
  <c r="E9" i="74" s="1"/>
  <c r="E10" i="74" s="1"/>
  <c r="E11" i="74" s="1"/>
  <c r="E12" i="74" s="1"/>
  <c r="E13" i="74" s="1"/>
  <c r="E14" i="74" s="1"/>
  <c r="E15" i="74" s="1"/>
  <c r="E16" i="74" s="1"/>
  <c r="E17" i="74" s="1"/>
  <c r="E18" i="74" s="1"/>
  <c r="E19" i="74" s="1"/>
  <c r="E20" i="74" s="1"/>
  <c r="E21" i="74" s="1"/>
  <c r="E22" i="74" s="1"/>
  <c r="E23" i="74" s="1"/>
  <c r="E24" i="74" s="1"/>
  <c r="E25" i="74" s="1"/>
  <c r="E26" i="74" s="1"/>
  <c r="E27" i="74" s="1"/>
  <c r="E28" i="74" s="1"/>
  <c r="E29" i="74" s="1"/>
  <c r="E30" i="74" s="1"/>
  <c r="E31" i="74" s="1"/>
  <c r="E32" i="74" s="1"/>
  <c r="E33" i="74" s="1"/>
  <c r="E34" i="74" s="1"/>
  <c r="E35" i="74" s="1"/>
  <c r="E36" i="74" s="1"/>
  <c r="E37" i="74" s="1"/>
  <c r="E38" i="74" s="1"/>
  <c r="E39" i="74" s="1"/>
  <c r="E40" i="74" s="1"/>
  <c r="E41" i="74" s="1"/>
  <c r="E42" i="74" s="1"/>
  <c r="E43" i="74" s="1"/>
  <c r="E44" i="74" s="1"/>
  <c r="E45" i="74" s="1"/>
  <c r="E46" i="74" s="1"/>
  <c r="E47" i="74" s="1"/>
  <c r="E48" i="74" s="1"/>
  <c r="E49" i="74" s="1"/>
  <c r="E50" i="74" s="1"/>
  <c r="E51" i="74" s="1"/>
  <c r="E52" i="74" s="1"/>
  <c r="E53" i="74" s="1"/>
  <c r="E54" i="74" s="1"/>
  <c r="E55" i="74" s="1"/>
  <c r="E56" i="74" s="1"/>
  <c r="E57" i="74" s="1"/>
  <c r="E58" i="74" s="1"/>
  <c r="E59" i="74" s="1"/>
  <c r="E60" i="74" s="1"/>
  <c r="E61" i="74" s="1"/>
  <c r="E62" i="74" s="1"/>
  <c r="E63" i="74" s="1"/>
  <c r="E64" i="74" s="1"/>
  <c r="E65" i="74" s="1"/>
  <c r="E66" i="74" s="1"/>
  <c r="E67" i="74" s="1"/>
  <c r="E68" i="74" s="1"/>
  <c r="E69" i="74" s="1"/>
  <c r="E70" i="74" s="1"/>
  <c r="E71" i="74" s="1"/>
  <c r="E72" i="74" s="1"/>
  <c r="E73" i="74" s="1"/>
  <c r="E74" i="74" s="1"/>
  <c r="E75" i="74" s="1"/>
  <c r="E76" i="74" s="1"/>
  <c r="E77" i="74" s="1"/>
  <c r="E78" i="74" s="1"/>
  <c r="E79" i="74" s="1"/>
  <c r="E80" i="74" s="1"/>
  <c r="E81" i="74" s="1"/>
  <c r="E82" i="74" s="1"/>
  <c r="E83" i="74" s="1"/>
  <c r="E84" i="74" s="1"/>
  <c r="E85" i="74" s="1"/>
  <c r="E86" i="74" s="1"/>
  <c r="E87" i="74" s="1"/>
  <c r="E88" i="74" s="1"/>
  <c r="E89" i="74" s="1"/>
  <c r="E90" i="74" s="1"/>
  <c r="E91" i="74" s="1"/>
  <c r="E92" i="74" s="1"/>
  <c r="E93" i="74" s="1"/>
  <c r="E94" i="74" s="1"/>
  <c r="E95" i="74" s="1"/>
  <c r="E96" i="74" s="1"/>
  <c r="E97" i="74" s="1"/>
  <c r="E98" i="74" s="1"/>
  <c r="E99" i="74" s="1"/>
  <c r="E100" i="74" s="1"/>
  <c r="E39" i="83"/>
  <c r="E40" i="83" s="1"/>
  <c r="E41" i="83" s="1"/>
  <c r="E51" i="115"/>
  <c r="E52" i="115" s="1"/>
  <c r="E53" i="115" s="1"/>
  <c r="E54" i="115" s="1"/>
  <c r="E55" i="115" s="1"/>
  <c r="E56" i="115" s="1"/>
  <c r="E57" i="115" s="1"/>
  <c r="E58" i="115" s="1"/>
  <c r="E59" i="115" s="1"/>
  <c r="E60" i="115" s="1"/>
  <c r="E61" i="115" s="1"/>
  <c r="E62" i="115" s="1"/>
  <c r="E63" i="115" s="1"/>
  <c r="E64" i="115" s="1"/>
  <c r="E65" i="115" s="1"/>
  <c r="E66" i="115" s="1"/>
  <c r="E67" i="115" s="1"/>
  <c r="E68" i="115" s="1"/>
  <c r="E69" i="115" s="1"/>
  <c r="E70" i="115" s="1"/>
  <c r="E71" i="115" s="1"/>
  <c r="E72" i="115" s="1"/>
  <c r="E73" i="115" s="1"/>
  <c r="E74" i="115" s="1"/>
  <c r="E75" i="115" s="1"/>
  <c r="E76" i="115" s="1"/>
  <c r="E77" i="115" s="1"/>
  <c r="E78" i="115" s="1"/>
  <c r="E79" i="115" s="1"/>
  <c r="E80" i="115" s="1"/>
  <c r="E81" i="115" s="1"/>
  <c r="E82" i="115" s="1"/>
  <c r="E83" i="115" s="1"/>
  <c r="E84" i="115" s="1"/>
  <c r="E85" i="115" s="1"/>
  <c r="E86" i="115" s="1"/>
  <c r="E87" i="115" s="1"/>
  <c r="E88" i="115" s="1"/>
  <c r="E89" i="115" s="1"/>
  <c r="E90" i="115" s="1"/>
  <c r="E91" i="115" s="1"/>
  <c r="E92" i="115" s="1"/>
  <c r="E93" i="115" s="1"/>
  <c r="E94" i="115" s="1"/>
  <c r="E95" i="115" s="1"/>
  <c r="E96" i="115" s="1"/>
  <c r="E97" i="115" s="1"/>
  <c r="E98" i="115" s="1"/>
  <c r="E99" i="115" s="1"/>
  <c r="E100" i="115" s="1"/>
  <c r="E101" i="115" s="1"/>
  <c r="E102" i="115" s="1"/>
  <c r="E103" i="115" s="1"/>
  <c r="E104" i="115" s="1"/>
  <c r="E105" i="115" s="1"/>
  <c r="E106" i="115" s="1"/>
  <c r="E107" i="115" s="1"/>
  <c r="E108" i="115" s="1"/>
  <c r="E109" i="115" s="1"/>
  <c r="E110" i="115" s="1"/>
  <c r="E111" i="115" s="1"/>
  <c r="E112" i="115" s="1"/>
  <c r="E113" i="115" s="1"/>
  <c r="E114" i="115" s="1"/>
  <c r="E115" i="115" s="1"/>
  <c r="E116" i="115" s="1"/>
  <c r="E117" i="115" s="1"/>
  <c r="E118" i="115" s="1"/>
  <c r="E119" i="115" s="1"/>
  <c r="E120" i="115" s="1"/>
  <c r="E121" i="115" s="1"/>
  <c r="E122" i="115" s="1"/>
  <c r="E123" i="115" s="1"/>
  <c r="E124" i="115" s="1"/>
  <c r="E125" i="115" s="1"/>
  <c r="E126" i="115" s="1"/>
  <c r="E127" i="115" s="1"/>
  <c r="E128" i="115" s="1"/>
  <c r="E129" i="115" s="1"/>
  <c r="E130" i="115" s="1"/>
  <c r="E131" i="115" s="1"/>
  <c r="E132" i="115" s="1"/>
  <c r="E133" i="115" s="1"/>
  <c r="E134" i="115" s="1"/>
  <c r="E135" i="115" s="1"/>
  <c r="E136" i="115" s="1"/>
  <c r="E137" i="115" s="1"/>
  <c r="E138" i="115" s="1"/>
  <c r="E139" i="115" s="1"/>
  <c r="E140" i="115" s="1"/>
  <c r="E141" i="115" s="1"/>
  <c r="E142" i="115" s="1"/>
  <c r="E143" i="115" s="1"/>
  <c r="E144" i="115" s="1"/>
  <c r="E145" i="115" s="1"/>
  <c r="E146" i="115" s="1"/>
  <c r="E147" i="115" s="1"/>
  <c r="E148" i="115" s="1"/>
  <c r="E149" i="115" s="1"/>
  <c r="E150" i="115" s="1"/>
  <c r="E151" i="115" s="1"/>
  <c r="E152" i="115" s="1"/>
  <c r="E153" i="115" s="1"/>
  <c r="E154" i="115" s="1"/>
  <c r="E155" i="115" s="1"/>
  <c r="E156" i="115" s="1"/>
  <c r="E157" i="115" s="1"/>
  <c r="E158" i="115" s="1"/>
  <c r="E159" i="115" s="1"/>
  <c r="E160" i="115" s="1"/>
  <c r="E161" i="115" s="1"/>
  <c r="E162" i="115" s="1"/>
  <c r="E163" i="115" s="1"/>
  <c r="E164" i="115" s="1"/>
  <c r="E165" i="115" s="1"/>
  <c r="E166" i="115" s="1"/>
  <c r="E167" i="115" s="1"/>
  <c r="E168" i="115" s="1"/>
  <c r="E169" i="115" s="1"/>
  <c r="E170" i="115" s="1"/>
  <c r="E171" i="115" s="1"/>
  <c r="E172" i="115" s="1"/>
  <c r="E173" i="115" s="1"/>
  <c r="E174" i="115" s="1"/>
  <c r="E175" i="115" s="1"/>
  <c r="E176" i="115" s="1"/>
  <c r="E177" i="115" s="1"/>
  <c r="E178" i="115" s="1"/>
  <c r="E179" i="115" s="1"/>
  <c r="E180" i="115" s="1"/>
  <c r="E181" i="115" s="1"/>
  <c r="E182" i="115" s="1"/>
  <c r="E183" i="115" s="1"/>
  <c r="E184" i="115" s="1"/>
  <c r="E185" i="115" s="1"/>
  <c r="E186" i="115" s="1"/>
  <c r="E187" i="115" s="1"/>
  <c r="E188" i="115" s="1"/>
  <c r="E189" i="115" s="1"/>
  <c r="E190" i="115" s="1"/>
  <c r="E191" i="115" s="1"/>
  <c r="E192" i="115" s="1"/>
  <c r="E193" i="115" s="1"/>
  <c r="E194" i="115" s="1"/>
  <c r="E195" i="115" s="1"/>
  <c r="E196" i="115" s="1"/>
  <c r="E197" i="115" s="1"/>
  <c r="E198" i="115" s="1"/>
  <c r="E199" i="115" s="1"/>
  <c r="E200" i="115" s="1"/>
  <c r="E13" i="88"/>
  <c r="E14" i="88" s="1"/>
  <c r="E15" i="88" s="1"/>
  <c r="E16" i="88" s="1"/>
  <c r="E17" i="88" s="1"/>
  <c r="E18" i="88" s="1"/>
  <c r="E19" i="88" s="1"/>
  <c r="E20" i="88" s="1"/>
  <c r="E21" i="88" s="1"/>
  <c r="E22" i="88" s="1"/>
  <c r="E23" i="88" s="1"/>
  <c r="E24" i="88" s="1"/>
  <c r="E25" i="88" s="1"/>
  <c r="E26" i="88" s="1"/>
  <c r="E27" i="88" s="1"/>
  <c r="E28" i="88" s="1"/>
  <c r="E29" i="88" s="1"/>
  <c r="E30" i="88" s="1"/>
  <c r="E31" i="88" s="1"/>
  <c r="E32" i="88" s="1"/>
  <c r="E33" i="88" s="1"/>
  <c r="E34" i="88" s="1"/>
  <c r="E35" i="88" s="1"/>
  <c r="E36" i="88" s="1"/>
  <c r="E37" i="88" s="1"/>
  <c r="E38" i="88" s="1"/>
  <c r="E39" i="88" s="1"/>
  <c r="E40" i="88" s="1"/>
  <c r="E41" i="88" s="1"/>
  <c r="E42" i="88" s="1"/>
  <c r="E43" i="88" s="1"/>
  <c r="E44" i="88" s="1"/>
  <c r="E45" i="88" s="1"/>
  <c r="E46" i="88" s="1"/>
  <c r="E47" i="88" s="1"/>
  <c r="E48" i="88" s="1"/>
  <c r="E49" i="88" s="1"/>
  <c r="E50" i="88" s="1"/>
  <c r="E51" i="88" s="1"/>
  <c r="E52" i="88" s="1"/>
  <c r="E53" i="88" s="1"/>
  <c r="E54" i="88" s="1"/>
  <c r="E55" i="88" s="1"/>
  <c r="E56" i="88" s="1"/>
  <c r="E57" i="88" s="1"/>
  <c r="E58" i="88" s="1"/>
  <c r="E59" i="88" s="1"/>
  <c r="E60" i="88" s="1"/>
  <c r="E61" i="88" s="1"/>
  <c r="E62" i="88" s="1"/>
  <c r="E63" i="88" s="1"/>
  <c r="E64" i="88" s="1"/>
  <c r="E65" i="88" s="1"/>
  <c r="E66" i="88" s="1"/>
  <c r="E67" i="88" s="1"/>
  <c r="E68" i="88" s="1"/>
  <c r="E69" i="88" s="1"/>
  <c r="E70" i="88" s="1"/>
  <c r="E71" i="88" s="1"/>
  <c r="E72" i="88" s="1"/>
  <c r="E73" i="88" s="1"/>
  <c r="E74" i="88" s="1"/>
  <c r="E75" i="88" s="1"/>
  <c r="E76" i="88" s="1"/>
  <c r="E77" i="88" s="1"/>
  <c r="E78" i="88" s="1"/>
  <c r="E79" i="88" s="1"/>
  <c r="E80" i="88" s="1"/>
  <c r="E81" i="88" s="1"/>
  <c r="E82" i="88" s="1"/>
  <c r="E83" i="88" s="1"/>
  <c r="E84" i="88" s="1"/>
  <c r="E85" i="88" s="1"/>
  <c r="E86" i="88" s="1"/>
  <c r="E87" i="88" s="1"/>
  <c r="E88" i="88" s="1"/>
  <c r="E89" i="88" s="1"/>
  <c r="E90" i="88" s="1"/>
  <c r="E91" i="88" s="1"/>
  <c r="E92" i="88" s="1"/>
  <c r="E93" i="88" s="1"/>
  <c r="E94" i="88" s="1"/>
  <c r="E95" i="88" s="1"/>
  <c r="E96" i="88" s="1"/>
  <c r="E97" i="88" s="1"/>
  <c r="E98" i="88" s="1"/>
  <c r="E99" i="88" s="1"/>
  <c r="E100" i="88" s="1"/>
  <c r="E4" i="1" s="1"/>
  <c r="E158" i="1" s="1"/>
  <c r="E59" i="20"/>
  <c r="E60" i="20" s="1"/>
  <c r="E61" i="20" s="1"/>
  <c r="E62" i="20" s="1"/>
  <c r="E63" i="20" s="1"/>
  <c r="E64" i="20" s="1"/>
  <c r="E65" i="20" s="1"/>
  <c r="E66" i="20" s="1"/>
  <c r="E67" i="20" s="1"/>
  <c r="E68" i="20" s="1"/>
  <c r="E69" i="20" s="1"/>
  <c r="E70" i="20" s="1"/>
  <c r="E71" i="20" s="1"/>
  <c r="E72" i="20" s="1"/>
  <c r="E73" i="20" s="1"/>
  <c r="E74" i="20" s="1"/>
  <c r="E75" i="20" s="1"/>
  <c r="E76" i="20" s="1"/>
  <c r="E77" i="20" s="1"/>
  <c r="E78" i="20" s="1"/>
  <c r="E79" i="20" s="1"/>
  <c r="E80" i="20" s="1"/>
  <c r="E81" i="20" s="1"/>
  <c r="E82" i="20" s="1"/>
  <c r="E83" i="20" s="1"/>
  <c r="E84" i="20" s="1"/>
  <c r="E85" i="20" s="1"/>
  <c r="E86" i="20" s="1"/>
  <c r="E87" i="20" s="1"/>
  <c r="E88" i="20" s="1"/>
  <c r="E89" i="20" s="1"/>
  <c r="E90" i="20" s="1"/>
  <c r="E91" i="20" s="1"/>
  <c r="E92" i="20" s="1"/>
  <c r="E93" i="20" s="1"/>
  <c r="E94" i="20" s="1"/>
  <c r="E95" i="20" s="1"/>
  <c r="E96" i="20" s="1"/>
  <c r="E97" i="20" s="1"/>
  <c r="E98" i="20" s="1"/>
  <c r="E99" i="20" s="1"/>
  <c r="E100" i="20" s="1"/>
  <c r="E101" i="20" s="1"/>
  <c r="E102" i="20" s="1"/>
  <c r="E103" i="20" s="1"/>
  <c r="E14" i="33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E33" i="33" s="1"/>
  <c r="E34" i="33" s="1"/>
  <c r="E35" i="33" s="1"/>
  <c r="E36" i="33" s="1"/>
  <c r="E37" i="33" s="1"/>
  <c r="E38" i="33" s="1"/>
  <c r="E39" i="33" s="1"/>
  <c r="E40" i="33" s="1"/>
  <c r="E41" i="33" s="1"/>
  <c r="E42" i="33" s="1"/>
  <c r="E43" i="33" s="1"/>
  <c r="E44" i="33" s="1"/>
  <c r="E45" i="33" s="1"/>
  <c r="E46" i="33" s="1"/>
  <c r="E47" i="33" s="1"/>
  <c r="E48" i="33" s="1"/>
  <c r="E49" i="33" s="1"/>
  <c r="E50" i="33" s="1"/>
  <c r="E51" i="33" s="1"/>
  <c r="E52" i="33" s="1"/>
  <c r="E53" i="33" s="1"/>
  <c r="E54" i="33" s="1"/>
  <c r="E55" i="33" s="1"/>
  <c r="E56" i="33" s="1"/>
  <c r="E57" i="33" s="1"/>
  <c r="E58" i="33" s="1"/>
  <c r="E59" i="33" s="1"/>
  <c r="E60" i="33" s="1"/>
  <c r="E61" i="33" s="1"/>
  <c r="E62" i="33" s="1"/>
  <c r="E63" i="33" s="1"/>
  <c r="E64" i="33" s="1"/>
  <c r="E65" i="33" s="1"/>
  <c r="E66" i="33" s="1"/>
  <c r="E67" i="33" s="1"/>
  <c r="E68" i="33" s="1"/>
  <c r="E69" i="33" s="1"/>
  <c r="E70" i="33" s="1"/>
  <c r="E71" i="33" s="1"/>
  <c r="E72" i="33" s="1"/>
  <c r="E73" i="33" s="1"/>
  <c r="E74" i="33" s="1"/>
  <c r="E75" i="33" s="1"/>
  <c r="E76" i="33" s="1"/>
  <c r="E77" i="33" s="1"/>
  <c r="E78" i="33" s="1"/>
  <c r="E79" i="33" s="1"/>
  <c r="E80" i="33" s="1"/>
  <c r="E81" i="33" s="1"/>
  <c r="E82" i="33" s="1"/>
  <c r="E83" i="33" s="1"/>
  <c r="E84" i="33" s="1"/>
  <c r="E85" i="33" s="1"/>
  <c r="E86" i="33" s="1"/>
  <c r="E87" i="33" s="1"/>
  <c r="E88" i="33" s="1"/>
  <c r="E89" i="33" s="1"/>
  <c r="E90" i="33" s="1"/>
  <c r="E53" i="75"/>
  <c r="E54" i="75" s="1"/>
  <c r="E55" i="75" s="1"/>
  <c r="E56" i="75" s="1"/>
  <c r="E57" i="75" s="1"/>
  <c r="E58" i="75" s="1"/>
  <c r="E59" i="75" s="1"/>
  <c r="E60" i="75" s="1"/>
  <c r="E61" i="75" s="1"/>
  <c r="E62" i="75" s="1"/>
  <c r="E63" i="75" s="1"/>
  <c r="E64" i="75" s="1"/>
  <c r="E65" i="75" s="1"/>
  <c r="E66" i="75" s="1"/>
  <c r="E67" i="75" s="1"/>
  <c r="E68" i="75" s="1"/>
  <c r="E69" i="75" s="1"/>
  <c r="E70" i="75" s="1"/>
  <c r="E71" i="75" s="1"/>
  <c r="E72" i="75" s="1"/>
  <c r="E73" i="75" s="1"/>
  <c r="E74" i="75" s="1"/>
  <c r="E75" i="75" s="1"/>
  <c r="E76" i="75" s="1"/>
  <c r="E77" i="75" s="1"/>
  <c r="E78" i="75" s="1"/>
  <c r="E79" i="75" s="1"/>
  <c r="E80" i="75" s="1"/>
  <c r="E81" i="75" s="1"/>
  <c r="E82" i="75" s="1"/>
  <c r="E83" i="75" s="1"/>
  <c r="E84" i="75" s="1"/>
  <c r="E85" i="75" s="1"/>
  <c r="E86" i="75" s="1"/>
  <c r="E87" i="75" s="1"/>
  <c r="E88" i="75" s="1"/>
  <c r="E89" i="75" s="1"/>
  <c r="E90" i="75" s="1"/>
  <c r="E91" i="75" s="1"/>
  <c r="E92" i="75" s="1"/>
  <c r="E93" i="75" s="1"/>
  <c r="E94" i="75" s="1"/>
  <c r="E95" i="75" s="1"/>
  <c r="E96" i="75" s="1"/>
  <c r="E97" i="75" s="1"/>
  <c r="E98" i="75" s="1"/>
  <c r="E99" i="75" s="1"/>
  <c r="E100" i="75" s="1"/>
  <c r="E8" i="135"/>
  <c r="E9" i="135" s="1"/>
  <c r="E10" i="135" s="1"/>
  <c r="E11" i="135" s="1"/>
  <c r="E12" i="135" s="1"/>
  <c r="E13" i="135" s="1"/>
  <c r="E14" i="135" s="1"/>
  <c r="E15" i="135" s="1"/>
  <c r="E16" i="135" s="1"/>
  <c r="E17" i="135" s="1"/>
  <c r="E18" i="135" s="1"/>
  <c r="E19" i="135" s="1"/>
  <c r="E20" i="135" s="1"/>
  <c r="E21" i="135" s="1"/>
  <c r="E22" i="135" s="1"/>
  <c r="E23" i="135" s="1"/>
  <c r="E24" i="135" s="1"/>
  <c r="E25" i="135" s="1"/>
  <c r="E26" i="135" s="1"/>
  <c r="E27" i="135" s="1"/>
  <c r="E28" i="135" s="1"/>
  <c r="E29" i="135" s="1"/>
  <c r="E30" i="135" s="1"/>
  <c r="E31" i="135" s="1"/>
  <c r="E32" i="135" s="1"/>
  <c r="E33" i="135" s="1"/>
  <c r="E34" i="135" s="1"/>
  <c r="E35" i="135" s="1"/>
  <c r="E36" i="135" s="1"/>
  <c r="E37" i="135" s="1"/>
  <c r="E38" i="135" s="1"/>
  <c r="E39" i="135" s="1"/>
  <c r="E40" i="135" s="1"/>
  <c r="E41" i="135" s="1"/>
  <c r="E42" i="135" s="1"/>
  <c r="E43" i="135" s="1"/>
  <c r="E44" i="135" s="1"/>
  <c r="E45" i="135" s="1"/>
  <c r="E46" i="135" s="1"/>
  <c r="E47" i="135" s="1"/>
  <c r="E48" i="135" s="1"/>
  <c r="E49" i="135" s="1"/>
  <c r="E50" i="135" s="1"/>
  <c r="E51" i="135" s="1"/>
  <c r="E52" i="135" s="1"/>
  <c r="E53" i="135" s="1"/>
  <c r="E54" i="135" s="1"/>
  <c r="E55" i="135" s="1"/>
  <c r="E56" i="135" s="1"/>
  <c r="E57" i="135" s="1"/>
  <c r="E58" i="135" s="1"/>
  <c r="E59" i="135" s="1"/>
  <c r="E60" i="135" s="1"/>
  <c r="E61" i="135" s="1"/>
  <c r="E62" i="135" s="1"/>
  <c r="E63" i="135" s="1"/>
  <c r="E64" i="135" s="1"/>
  <c r="E65" i="135" s="1"/>
  <c r="E66" i="135" s="1"/>
  <c r="E67" i="135" s="1"/>
  <c r="E68" i="135" s="1"/>
  <c r="E69" i="135" s="1"/>
  <c r="E70" i="135" s="1"/>
  <c r="E71" i="135" s="1"/>
  <c r="E72" i="135" s="1"/>
  <c r="E73" i="135" s="1"/>
  <c r="E74" i="135" s="1"/>
  <c r="E75" i="135" s="1"/>
  <c r="E76" i="135" s="1"/>
  <c r="E77" i="135" s="1"/>
  <c r="E78" i="135" s="1"/>
  <c r="E79" i="135" s="1"/>
  <c r="E80" i="135" s="1"/>
  <c r="E81" i="135" s="1"/>
  <c r="E82" i="135" s="1"/>
  <c r="E83" i="135" s="1"/>
  <c r="E84" i="135" s="1"/>
  <c r="E85" i="135" s="1"/>
  <c r="E86" i="135" s="1"/>
  <c r="E87" i="135" s="1"/>
  <c r="E88" i="135" s="1"/>
  <c r="E89" i="135" s="1"/>
  <c r="E90" i="135" s="1"/>
  <c r="E91" i="135" s="1"/>
  <c r="E92" i="135" s="1"/>
  <c r="E93" i="135" s="1"/>
  <c r="E94" i="135" s="1"/>
  <c r="E95" i="135" s="1"/>
  <c r="E96" i="135" s="1"/>
  <c r="E97" i="135" s="1"/>
  <c r="E98" i="135" s="1"/>
  <c r="E99" i="135" s="1"/>
  <c r="E100" i="135" s="1"/>
  <c r="D62" i="1" s="1"/>
  <c r="E12" i="34"/>
  <c r="E13" i="34" s="1"/>
  <c r="E14" i="34" s="1"/>
  <c r="E15" i="34" s="1"/>
  <c r="E16" i="34" s="1"/>
  <c r="E17" i="34" s="1"/>
  <c r="E18" i="34" s="1"/>
  <c r="E19" i="34" s="1"/>
  <c r="E20" i="34" s="1"/>
  <c r="E21" i="34" s="1"/>
  <c r="E22" i="34" s="1"/>
  <c r="E23" i="34" s="1"/>
  <c r="E24" i="34" s="1"/>
  <c r="E25" i="34" s="1"/>
  <c r="E26" i="34" s="1"/>
  <c r="E27" i="34" s="1"/>
  <c r="E28" i="34" s="1"/>
  <c r="E29" i="34" s="1"/>
  <c r="E30" i="34" s="1"/>
  <c r="E31" i="34" s="1"/>
  <c r="E32" i="34" s="1"/>
  <c r="E33" i="34" s="1"/>
  <c r="E34" i="34" s="1"/>
  <c r="E35" i="34" s="1"/>
  <c r="E36" i="34" s="1"/>
  <c r="E37" i="34" s="1"/>
  <c r="E38" i="34" s="1"/>
  <c r="E39" i="34" s="1"/>
  <c r="E40" i="34" s="1"/>
  <c r="E41" i="34" s="1"/>
  <c r="E42" i="34" s="1"/>
  <c r="E43" i="34" s="1"/>
  <c r="E44" i="34" s="1"/>
  <c r="E45" i="34" s="1"/>
  <c r="E46" i="34" s="1"/>
  <c r="E47" i="34" s="1"/>
  <c r="E48" i="34" s="1"/>
  <c r="E49" i="34" s="1"/>
  <c r="E50" i="34" s="1"/>
  <c r="E51" i="34" s="1"/>
  <c r="E52" i="34" s="1"/>
  <c r="E53" i="34" s="1"/>
  <c r="E54" i="34" s="1"/>
  <c r="E55" i="34" s="1"/>
  <c r="E56" i="34" s="1"/>
  <c r="E57" i="34" s="1"/>
  <c r="E58" i="34" s="1"/>
  <c r="E59" i="34" s="1"/>
  <c r="E60" i="34" s="1"/>
  <c r="E61" i="34" s="1"/>
  <c r="E62" i="34" s="1"/>
  <c r="E63" i="34" s="1"/>
  <c r="E64" i="34" s="1"/>
  <c r="E65" i="34" s="1"/>
  <c r="E66" i="34" s="1"/>
  <c r="E67" i="34" s="1"/>
  <c r="E68" i="34" s="1"/>
  <c r="E69" i="34" s="1"/>
  <c r="E70" i="34" s="1"/>
  <c r="E71" i="34" s="1"/>
  <c r="E72" i="34" s="1"/>
  <c r="E73" i="34" s="1"/>
  <c r="E74" i="34" s="1"/>
  <c r="E75" i="34" s="1"/>
  <c r="E76" i="34" s="1"/>
  <c r="E77" i="34" s="1"/>
  <c r="E78" i="34" s="1"/>
  <c r="E79" i="34" s="1"/>
  <c r="E80" i="34" s="1"/>
  <c r="E81" i="34" s="1"/>
  <c r="E82" i="34" s="1"/>
  <c r="E83" i="34" s="1"/>
  <c r="E84" i="34" s="1"/>
  <c r="E85" i="34" s="1"/>
  <c r="E86" i="34" s="1"/>
  <c r="E87" i="34" s="1"/>
  <c r="E88" i="34" s="1"/>
  <c r="E89" i="34" s="1"/>
  <c r="E90" i="34" s="1"/>
  <c r="E91" i="34" s="1"/>
  <c r="E92" i="34" s="1"/>
  <c r="E93" i="34" s="1"/>
  <c r="E94" i="34" s="1"/>
  <c r="E95" i="34" s="1"/>
  <c r="E96" i="34" s="1"/>
  <c r="E97" i="34" s="1"/>
  <c r="E98" i="34" s="1"/>
  <c r="E99" i="34" s="1"/>
  <c r="E100" i="34" s="1"/>
  <c r="E14" i="26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E43" i="26" s="1"/>
  <c r="E44" i="26" s="1"/>
  <c r="E45" i="26" s="1"/>
  <c r="E46" i="26" s="1"/>
  <c r="E47" i="26" s="1"/>
  <c r="E48" i="26" s="1"/>
  <c r="E49" i="26" s="1"/>
  <c r="E50" i="26" s="1"/>
  <c r="E51" i="26" s="1"/>
  <c r="E52" i="26" s="1"/>
  <c r="E53" i="26" s="1"/>
  <c r="E54" i="26" s="1"/>
  <c r="E55" i="26" s="1"/>
  <c r="E56" i="26" s="1"/>
  <c r="E57" i="26" s="1"/>
  <c r="E58" i="26" s="1"/>
  <c r="E59" i="26" s="1"/>
  <c r="E60" i="26" s="1"/>
  <c r="E61" i="26" s="1"/>
  <c r="E62" i="26" s="1"/>
  <c r="E63" i="26" s="1"/>
  <c r="E64" i="26" s="1"/>
  <c r="E65" i="26" s="1"/>
  <c r="E66" i="26" s="1"/>
  <c r="E67" i="26" s="1"/>
  <c r="E68" i="26" s="1"/>
  <c r="E69" i="26" s="1"/>
  <c r="E70" i="26" s="1"/>
  <c r="E71" i="26" s="1"/>
  <c r="E72" i="26" s="1"/>
  <c r="E73" i="26" s="1"/>
  <c r="E74" i="26" s="1"/>
  <c r="E75" i="26" s="1"/>
  <c r="E76" i="26" s="1"/>
  <c r="E77" i="26" s="1"/>
  <c r="E78" i="26" s="1"/>
  <c r="E79" i="26" s="1"/>
  <c r="E80" i="26" s="1"/>
  <c r="E81" i="26" s="1"/>
  <c r="E82" i="26" s="1"/>
  <c r="E83" i="26" s="1"/>
  <c r="E84" i="26" s="1"/>
  <c r="E85" i="26" s="1"/>
  <c r="E86" i="26" s="1"/>
  <c r="E87" i="26" s="1"/>
  <c r="E88" i="26" s="1"/>
  <c r="E89" i="26" s="1"/>
  <c r="E90" i="26" s="1"/>
  <c r="E91" i="26" s="1"/>
  <c r="E92" i="26" s="1"/>
  <c r="E93" i="26" s="1"/>
  <c r="E94" i="26" s="1"/>
  <c r="E95" i="26" s="1"/>
  <c r="E96" i="26" s="1"/>
  <c r="E97" i="26" s="1"/>
  <c r="E98" i="26" s="1"/>
  <c r="E99" i="26" s="1"/>
  <c r="E100" i="26" s="1"/>
  <c r="E151" i="48"/>
  <c r="E152" i="48" s="1"/>
  <c r="E153" i="48" s="1"/>
  <c r="E154" i="48" s="1"/>
  <c r="E155" i="48" s="1"/>
  <c r="E156" i="48" s="1"/>
  <c r="E157" i="48" s="1"/>
  <c r="E158" i="48" s="1"/>
  <c r="E159" i="48" s="1"/>
  <c r="E160" i="48" s="1"/>
  <c r="E161" i="48" s="1"/>
  <c r="E162" i="48" s="1"/>
  <c r="E163" i="48" s="1"/>
  <c r="E164" i="48" s="1"/>
  <c r="E165" i="48" s="1"/>
  <c r="E166" i="48" s="1"/>
  <c r="E167" i="48" s="1"/>
  <c r="E168" i="48" s="1"/>
  <c r="E12" i="9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1" i="87"/>
  <c r="E102" i="87" s="1"/>
  <c r="E103" i="87" s="1"/>
  <c r="E104" i="87" s="1"/>
  <c r="E105" i="87" s="1"/>
  <c r="E106" i="87" s="1"/>
  <c r="E107" i="87" s="1"/>
  <c r="E108" i="87" s="1"/>
  <c r="E109" i="87" s="1"/>
  <c r="E110" i="87" s="1"/>
  <c r="E111" i="87" s="1"/>
  <c r="E112" i="87" s="1"/>
  <c r="E113" i="87" s="1"/>
  <c r="E114" i="87" s="1"/>
  <c r="E115" i="87" s="1"/>
  <c r="E116" i="87" s="1"/>
  <c r="E117" i="87" s="1"/>
  <c r="E118" i="87" s="1"/>
  <c r="E119" i="87" s="1"/>
  <c r="E120" i="87" s="1"/>
  <c r="E121" i="87" s="1"/>
  <c r="E122" i="87" s="1"/>
  <c r="E123" i="87" s="1"/>
  <c r="E124" i="87" s="1"/>
  <c r="E125" i="87" s="1"/>
  <c r="E126" i="87" s="1"/>
  <c r="E127" i="87" s="1"/>
  <c r="E128" i="87" s="1"/>
  <c r="E129" i="87" s="1"/>
  <c r="E130" i="87" s="1"/>
  <c r="E131" i="87" s="1"/>
  <c r="E132" i="87" s="1"/>
  <c r="E133" i="87" s="1"/>
  <c r="E134" i="87" s="1"/>
  <c r="E135" i="87" s="1"/>
  <c r="E136" i="87" s="1"/>
  <c r="E137" i="87" s="1"/>
  <c r="E138" i="87" s="1"/>
  <c r="E139" i="87" s="1"/>
  <c r="E140" i="87" s="1"/>
  <c r="E141" i="87" s="1"/>
  <c r="E142" i="87" s="1"/>
  <c r="E143" i="87" s="1"/>
  <c r="E144" i="87" s="1"/>
  <c r="E145" i="87" s="1"/>
  <c r="E146" i="87" s="1"/>
  <c r="E147" i="87" s="1"/>
  <c r="E148" i="87" s="1"/>
  <c r="E149" i="87" s="1"/>
  <c r="E150" i="87" s="1"/>
  <c r="E151" i="87" s="1"/>
  <c r="E152" i="87" s="1"/>
  <c r="E153" i="87" s="1"/>
  <c r="E154" i="87" s="1"/>
  <c r="E155" i="87" s="1"/>
  <c r="E156" i="87" s="1"/>
  <c r="E157" i="87" s="1"/>
  <c r="E158" i="87" s="1"/>
  <c r="E159" i="87" s="1"/>
  <c r="E160" i="87" s="1"/>
  <c r="E161" i="87" s="1"/>
  <c r="E162" i="87" s="1"/>
  <c r="E163" i="87" s="1"/>
  <c r="E164" i="87" s="1"/>
  <c r="E165" i="87" s="1"/>
  <c r="E166" i="87" s="1"/>
  <c r="E167" i="87" s="1"/>
  <c r="E168" i="87" s="1"/>
  <c r="E169" i="87" s="1"/>
  <c r="E170" i="87" s="1"/>
  <c r="E171" i="87" s="1"/>
  <c r="E172" i="87" s="1"/>
  <c r="E173" i="87" s="1"/>
  <c r="E174" i="87" s="1"/>
  <c r="E175" i="87" s="1"/>
  <c r="E176" i="87" s="1"/>
  <c r="E177" i="87" s="1"/>
  <c r="E178" i="87" s="1"/>
  <c r="E179" i="87" s="1"/>
  <c r="E180" i="87" s="1"/>
  <c r="E181" i="87" s="1"/>
  <c r="E182" i="87" s="1"/>
  <c r="E183" i="87" s="1"/>
  <c r="E184" i="87" s="1"/>
  <c r="E185" i="87" s="1"/>
  <c r="E186" i="87" s="1"/>
  <c r="E187" i="87" s="1"/>
  <c r="E188" i="87" s="1"/>
  <c r="E189" i="87" s="1"/>
  <c r="E190" i="87" s="1"/>
  <c r="E191" i="87" s="1"/>
  <c r="E192" i="87" s="1"/>
  <c r="E193" i="87" s="1"/>
  <c r="E194" i="87" s="1"/>
  <c r="E195" i="87" s="1"/>
  <c r="E196" i="87" s="1"/>
  <c r="E197" i="87" s="1"/>
  <c r="E198" i="87" s="1"/>
  <c r="E199" i="87" s="1"/>
  <c r="E200" i="87" s="1"/>
  <c r="E201" i="87" s="1"/>
  <c r="E202" i="87" s="1"/>
  <c r="E203" i="87" s="1"/>
  <c r="E204" i="87" s="1"/>
  <c r="E35" i="134"/>
  <c r="E36" i="134" s="1"/>
  <c r="E37" i="134" s="1"/>
  <c r="E38" i="134" s="1"/>
  <c r="E39" i="134" s="1"/>
  <c r="E40" i="134" s="1"/>
  <c r="E41" i="134" s="1"/>
  <c r="E42" i="134" s="1"/>
  <c r="E43" i="134" s="1"/>
  <c r="E44" i="134" s="1"/>
  <c r="E45" i="134" s="1"/>
  <c r="E46" i="134" s="1"/>
  <c r="E47" i="134" s="1"/>
  <c r="E48" i="134" s="1"/>
  <c r="E49" i="134" s="1"/>
  <c r="E50" i="134" s="1"/>
  <c r="E51" i="134" s="1"/>
  <c r="E52" i="134" s="1"/>
  <c r="E53" i="134" s="1"/>
  <c r="E54" i="134" s="1"/>
  <c r="E55" i="134" s="1"/>
  <c r="E56" i="134" s="1"/>
  <c r="E57" i="134" s="1"/>
  <c r="E58" i="134" s="1"/>
  <c r="E59" i="134" s="1"/>
  <c r="E60" i="134" s="1"/>
  <c r="E61" i="134" s="1"/>
  <c r="E62" i="134" s="1"/>
  <c r="E63" i="134" s="1"/>
  <c r="E64" i="134" s="1"/>
  <c r="E65" i="134" s="1"/>
  <c r="E66" i="134" s="1"/>
  <c r="E67" i="134" s="1"/>
  <c r="E68" i="134" s="1"/>
  <c r="E69" i="134" s="1"/>
  <c r="E70" i="134" s="1"/>
  <c r="E71" i="134" s="1"/>
  <c r="E72" i="134" s="1"/>
  <c r="E73" i="134" s="1"/>
  <c r="E74" i="134" s="1"/>
  <c r="E75" i="134" s="1"/>
  <c r="E76" i="134" s="1"/>
  <c r="E77" i="134" s="1"/>
  <c r="E78" i="134" s="1"/>
  <c r="E79" i="134" s="1"/>
  <c r="E80" i="134" s="1"/>
  <c r="E81" i="134" s="1"/>
  <c r="E82" i="134" s="1"/>
  <c r="E83" i="134" s="1"/>
  <c r="E84" i="134" s="1"/>
  <c r="E85" i="134" s="1"/>
  <c r="E86" i="134" s="1"/>
  <c r="E87" i="134" s="1"/>
  <c r="E88" i="134" s="1"/>
  <c r="E89" i="134" s="1"/>
  <c r="E90" i="134" s="1"/>
  <c r="E91" i="134" s="1"/>
  <c r="E92" i="134" s="1"/>
  <c r="E93" i="134" s="1"/>
  <c r="E94" i="134" s="1"/>
  <c r="E95" i="134" s="1"/>
  <c r="E96" i="134" s="1"/>
  <c r="E97" i="134" s="1"/>
  <c r="E98" i="134" s="1"/>
  <c r="E99" i="134" s="1"/>
  <c r="E100" i="134" s="1"/>
  <c r="E10" i="104"/>
  <c r="E11" i="104" s="1"/>
  <c r="E12" i="104" s="1"/>
  <c r="E13" i="104" s="1"/>
  <c r="E14" i="104" s="1"/>
  <c r="E15" i="104" s="1"/>
  <c r="E16" i="104" s="1"/>
  <c r="E17" i="104" s="1"/>
  <c r="E18" i="104" s="1"/>
  <c r="E19" i="104" s="1"/>
  <c r="E20" i="104" s="1"/>
  <c r="E21" i="104" s="1"/>
  <c r="E22" i="104" s="1"/>
  <c r="E23" i="104" s="1"/>
  <c r="E24" i="104" s="1"/>
  <c r="E25" i="104" s="1"/>
  <c r="E26" i="104" s="1"/>
  <c r="E27" i="104" s="1"/>
  <c r="E28" i="104" s="1"/>
  <c r="E29" i="104" s="1"/>
  <c r="E30" i="104" s="1"/>
  <c r="E31" i="104" s="1"/>
  <c r="E32" i="104" s="1"/>
  <c r="E33" i="104" s="1"/>
  <c r="E34" i="104" s="1"/>
  <c r="E35" i="104" s="1"/>
  <c r="E36" i="104" s="1"/>
  <c r="E37" i="104" s="1"/>
  <c r="E38" i="104" s="1"/>
  <c r="E39" i="104" s="1"/>
  <c r="E40" i="104" s="1"/>
  <c r="E41" i="104" s="1"/>
  <c r="E42" i="104" s="1"/>
  <c r="E43" i="104" s="1"/>
  <c r="E44" i="104" s="1"/>
  <c r="E45" i="104" s="1"/>
  <c r="E46" i="104" s="1"/>
  <c r="E47" i="104" s="1"/>
  <c r="E48" i="104" s="1"/>
  <c r="E49" i="104" s="1"/>
  <c r="E50" i="104" s="1"/>
  <c r="E51" i="104" s="1"/>
  <c r="E52" i="104" s="1"/>
  <c r="E53" i="104" s="1"/>
  <c r="E54" i="104" s="1"/>
  <c r="E55" i="104" s="1"/>
  <c r="E56" i="104" s="1"/>
  <c r="E57" i="104" s="1"/>
  <c r="E58" i="104" s="1"/>
  <c r="E59" i="104" s="1"/>
  <c r="E60" i="104" s="1"/>
  <c r="E61" i="104" s="1"/>
  <c r="E62" i="104" s="1"/>
  <c r="E63" i="104" s="1"/>
  <c r="E64" i="104" s="1"/>
  <c r="E65" i="104" s="1"/>
  <c r="E66" i="104" s="1"/>
  <c r="E67" i="104" s="1"/>
  <c r="E68" i="104" s="1"/>
  <c r="E69" i="104" s="1"/>
  <c r="E70" i="104" s="1"/>
  <c r="E71" i="104" s="1"/>
  <c r="E72" i="104" s="1"/>
  <c r="E73" i="104" s="1"/>
  <c r="E74" i="104" s="1"/>
  <c r="E75" i="104" s="1"/>
  <c r="E76" i="104" s="1"/>
  <c r="E77" i="104" s="1"/>
  <c r="E78" i="104" s="1"/>
  <c r="E79" i="104" s="1"/>
  <c r="E80" i="104" s="1"/>
  <c r="E81" i="104" s="1"/>
  <c r="E82" i="104" s="1"/>
  <c r="E83" i="104" s="1"/>
  <c r="E84" i="104" s="1"/>
  <c r="E85" i="104" s="1"/>
  <c r="E86" i="104" s="1"/>
  <c r="E87" i="104" s="1"/>
  <c r="E88" i="104" s="1"/>
  <c r="E89" i="104" s="1"/>
  <c r="E90" i="104" s="1"/>
  <c r="E91" i="104" s="1"/>
  <c r="E92" i="104" s="1"/>
  <c r="E93" i="104" s="1"/>
  <c r="E94" i="104" s="1"/>
  <c r="E95" i="104" s="1"/>
  <c r="E96" i="104" s="1"/>
  <c r="E97" i="104" s="1"/>
  <c r="E98" i="104" s="1"/>
  <c r="E99" i="104" s="1"/>
  <c r="E100" i="104" s="1"/>
  <c r="E101" i="16"/>
  <c r="E102" i="16" s="1"/>
  <c r="E103" i="16" s="1"/>
  <c r="E104" i="16" s="1"/>
  <c r="E105" i="16" s="1"/>
  <c r="E106" i="16" s="1"/>
  <c r="E107" i="16" s="1"/>
  <c r="E108" i="16" s="1"/>
  <c r="E109" i="16" s="1"/>
  <c r="E110" i="16" s="1"/>
  <c r="E111" i="16" s="1"/>
  <c r="E112" i="16" s="1"/>
  <c r="E113" i="16" s="1"/>
  <c r="E114" i="16" s="1"/>
  <c r="E115" i="16" s="1"/>
  <c r="E116" i="16" s="1"/>
  <c r="E117" i="16" s="1"/>
  <c r="E118" i="16" s="1"/>
  <c r="E119" i="16" s="1"/>
  <c r="E120" i="16" s="1"/>
  <c r="E121" i="16" s="1"/>
  <c r="E122" i="16" s="1"/>
  <c r="E123" i="16" s="1"/>
  <c r="E124" i="16" s="1"/>
  <c r="E125" i="16" s="1"/>
  <c r="E126" i="16" s="1"/>
  <c r="E101" i="36"/>
  <c r="E101" i="24"/>
  <c r="E102" i="24" s="1"/>
  <c r="E101" i="65"/>
  <c r="E201" i="22"/>
  <c r="E202" i="22" s="1"/>
  <c r="E203" i="22" s="1"/>
  <c r="E204" i="22" s="1"/>
  <c r="E205" i="22" s="1"/>
  <c r="E206" i="22" s="1"/>
  <c r="E207" i="22" s="1"/>
  <c r="E208" i="22" s="1"/>
  <c r="E209" i="22" s="1"/>
  <c r="E210" i="22" s="1"/>
  <c r="E211" i="22" s="1"/>
  <c r="E212" i="22" s="1"/>
  <c r="E213" i="22" s="1"/>
  <c r="E214" i="22" s="1"/>
  <c r="E215" i="22" s="1"/>
  <c r="E216" i="22" s="1"/>
  <c r="E217" i="22" s="1"/>
  <c r="E218" i="22" s="1"/>
  <c r="E219" i="22" s="1"/>
  <c r="E220" i="22" s="1"/>
  <c r="E221" i="22" s="1"/>
  <c r="E222" i="22" s="1"/>
  <c r="E223" i="22" s="1"/>
  <c r="E224" i="22" s="1"/>
  <c r="E225" i="22" s="1"/>
  <c r="E226" i="22" s="1"/>
  <c r="E227" i="22" s="1"/>
  <c r="E228" i="22" s="1"/>
  <c r="E229" i="22" s="1"/>
  <c r="E230" i="22" s="1"/>
  <c r="E231" i="22" s="1"/>
  <c r="E232" i="22" s="1"/>
  <c r="E233" i="22" s="1"/>
  <c r="E234" i="22" s="1"/>
  <c r="E235" i="22" s="1"/>
  <c r="E236" i="22" s="1"/>
  <c r="E237" i="22" s="1"/>
  <c r="E238" i="22" s="1"/>
  <c r="E239" i="22" s="1"/>
  <c r="E240" i="22" s="1"/>
  <c r="E241" i="22" s="1"/>
  <c r="E242" i="22" s="1"/>
  <c r="E243" i="22" s="1"/>
  <c r="E244" i="22" s="1"/>
  <c r="E245" i="22" s="1"/>
  <c r="E246" i="22" s="1"/>
  <c r="E247" i="22" s="1"/>
  <c r="E248" i="22" s="1"/>
  <c r="E249" i="22" s="1"/>
  <c r="E250" i="22" s="1"/>
  <c r="E251" i="22" s="1"/>
  <c r="E252" i="22" s="1"/>
  <c r="E253" i="22" s="1"/>
  <c r="E254" i="22" s="1"/>
  <c r="E255" i="22" s="1"/>
  <c r="E256" i="22" s="1"/>
  <c r="E257" i="22" s="1"/>
  <c r="E258" i="22" s="1"/>
  <c r="E259" i="22" s="1"/>
  <c r="E260" i="22" s="1"/>
  <c r="E261" i="22" s="1"/>
  <c r="C62" i="1" l="1"/>
  <c r="E101" i="89"/>
  <c r="E102" i="89" s="1"/>
  <c r="E103" i="89" s="1"/>
  <c r="E104" i="89" s="1"/>
  <c r="E105" i="89" s="1"/>
  <c r="E106" i="89" s="1"/>
  <c r="E107" i="89" s="1"/>
  <c r="E108" i="89" s="1"/>
  <c r="E109" i="89" s="1"/>
  <c r="E110" i="89" s="1"/>
  <c r="E111" i="89" s="1"/>
  <c r="E112" i="89" s="1"/>
  <c r="E113" i="89" s="1"/>
  <c r="E114" i="89" s="1"/>
  <c r="E115" i="89" s="1"/>
  <c r="E116" i="89" s="1"/>
  <c r="E117" i="89" s="1"/>
  <c r="E118" i="89" s="1"/>
  <c r="E119" i="89" s="1"/>
  <c r="E120" i="89" s="1"/>
  <c r="E121" i="89" s="1"/>
  <c r="E122" i="89" s="1"/>
  <c r="E123" i="89" s="1"/>
  <c r="E124" i="89" s="1"/>
  <c r="E125" i="89" s="1"/>
  <c r="E126" i="89" s="1"/>
  <c r="E127" i="89" s="1"/>
  <c r="E128" i="89" s="1"/>
  <c r="E129" i="89" s="1"/>
  <c r="E130" i="89" s="1"/>
  <c r="E131" i="89" s="1"/>
  <c r="E132" i="89" s="1"/>
  <c r="E133" i="89" s="1"/>
  <c r="E134" i="89" s="1"/>
  <c r="E135" i="89" s="1"/>
  <c r="E136" i="89" s="1"/>
  <c r="E137" i="89" s="1"/>
  <c r="E138" i="89" s="1"/>
  <c r="E139" i="89" s="1"/>
  <c r="E140" i="89" s="1"/>
  <c r="E141" i="89" s="1"/>
  <c r="E142" i="89" s="1"/>
  <c r="E143" i="89" s="1"/>
  <c r="E144" i="89" s="1"/>
  <c r="E145" i="89" s="1"/>
  <c r="E146" i="89" s="1"/>
  <c r="E147" i="89" s="1"/>
  <c r="E148" i="89" s="1"/>
  <c r="E149" i="89" s="1"/>
  <c r="E150" i="89" s="1"/>
  <c r="C19" i="161" s="1"/>
  <c r="I106" i="98"/>
  <c r="D158" i="1"/>
  <c r="E160" i="1"/>
  <c r="E101" i="134"/>
  <c r="E102" i="134" s="1"/>
  <c r="E103" i="134" s="1"/>
  <c r="E104" i="134" s="1"/>
  <c r="E105" i="134" s="1"/>
  <c r="E106" i="134" s="1"/>
  <c r="E107" i="134" s="1"/>
  <c r="E108" i="134" s="1"/>
  <c r="E109" i="134" s="1"/>
  <c r="E110" i="134" s="1"/>
  <c r="E111" i="134" s="1"/>
  <c r="E112" i="134" s="1"/>
  <c r="E113" i="134" s="1"/>
  <c r="E114" i="134" s="1"/>
  <c r="E115" i="134" s="1"/>
  <c r="E116" i="134" s="1"/>
  <c r="E117" i="134" s="1"/>
  <c r="E118" i="134" s="1"/>
  <c r="E119" i="134" s="1"/>
  <c r="E120" i="134" s="1"/>
  <c r="E121" i="134" s="1"/>
  <c r="E122" i="134" s="1"/>
  <c r="E123" i="134" s="1"/>
  <c r="E124" i="134" s="1"/>
  <c r="E125" i="134" s="1"/>
  <c r="E126" i="134" s="1"/>
  <c r="E127" i="134" s="1"/>
  <c r="E128" i="134" s="1"/>
  <c r="E129" i="134" s="1"/>
  <c r="E130" i="134" s="1"/>
  <c r="E131" i="134" s="1"/>
  <c r="E132" i="134" s="1"/>
  <c r="E133" i="134" s="1"/>
  <c r="E134" i="134" s="1"/>
  <c r="E135" i="134" s="1"/>
  <c r="E136" i="134" s="1"/>
  <c r="E137" i="134" s="1"/>
  <c r="E138" i="134" s="1"/>
  <c r="E139" i="134" s="1"/>
  <c r="E140" i="134" s="1"/>
  <c r="E141" i="134" s="1"/>
  <c r="E142" i="134" s="1"/>
  <c r="E143" i="134" s="1"/>
  <c r="E144" i="134" s="1"/>
  <c r="E145" i="134" s="1"/>
  <c r="E146" i="134" s="1"/>
  <c r="E147" i="134" s="1"/>
  <c r="E148" i="134" s="1"/>
  <c r="E149" i="134" s="1"/>
  <c r="E150" i="134" s="1"/>
  <c r="E151" i="134" s="1"/>
  <c r="E152" i="134" s="1"/>
  <c r="E153" i="134" s="1"/>
  <c r="E154" i="134" s="1"/>
  <c r="E155" i="134" s="1"/>
  <c r="E156" i="134" s="1"/>
  <c r="E157" i="134" s="1"/>
  <c r="E158" i="134" s="1"/>
  <c r="E159" i="134" s="1"/>
  <c r="E160" i="134" s="1"/>
  <c r="E161" i="134" s="1"/>
  <c r="E162" i="134" s="1"/>
  <c r="E163" i="134" s="1"/>
  <c r="E164" i="134" s="1"/>
  <c r="E165" i="134" s="1"/>
  <c r="E166" i="134" s="1"/>
  <c r="E167" i="134" s="1"/>
  <c r="E168" i="134" s="1"/>
  <c r="E169" i="134" s="1"/>
  <c r="E170" i="134" s="1"/>
  <c r="E171" i="134" s="1"/>
  <c r="E172" i="134" s="1"/>
  <c r="E173" i="134" s="1"/>
  <c r="E174" i="134" s="1"/>
  <c r="E175" i="134" s="1"/>
  <c r="E176" i="134" s="1"/>
  <c r="E177" i="134" s="1"/>
  <c r="E178" i="134" s="1"/>
  <c r="E179" i="134" s="1"/>
  <c r="E180" i="134" s="1"/>
  <c r="E181" i="134" s="1"/>
  <c r="E182" i="134" s="1"/>
  <c r="E183" i="134" s="1"/>
  <c r="E184" i="134" s="1"/>
  <c r="E185" i="134" s="1"/>
  <c r="E186" i="134" s="1"/>
  <c r="E187" i="134" s="1"/>
  <c r="E188" i="134" s="1"/>
  <c r="E189" i="134" s="1"/>
  <c r="E190" i="134" s="1"/>
  <c r="E191" i="134" s="1"/>
  <c r="E192" i="134" s="1"/>
  <c r="E193" i="134" s="1"/>
  <c r="E194" i="134" s="1"/>
  <c r="E195" i="134" s="1"/>
  <c r="E196" i="134" s="1"/>
  <c r="E197" i="134" s="1"/>
  <c r="E198" i="134" s="1"/>
  <c r="E199" i="134" s="1"/>
  <c r="E200" i="134" s="1"/>
  <c r="E201" i="134" s="1"/>
  <c r="E202" i="134" s="1"/>
  <c r="E203" i="134" s="1"/>
  <c r="E204" i="134" s="1"/>
  <c r="E205" i="134" s="1"/>
  <c r="E206" i="134" s="1"/>
  <c r="E207" i="134" s="1"/>
  <c r="E208" i="134" s="1"/>
  <c r="E209" i="134" s="1"/>
  <c r="E210" i="134" s="1"/>
  <c r="E211" i="134" s="1"/>
  <c r="E212" i="134" s="1"/>
  <c r="E213" i="134" s="1"/>
  <c r="E214" i="134" s="1"/>
  <c r="E215" i="134" s="1"/>
  <c r="E216" i="134" s="1"/>
  <c r="E217" i="134" s="1"/>
  <c r="E218" i="134" s="1"/>
  <c r="E219" i="134" s="1"/>
  <c r="E220" i="134" s="1"/>
  <c r="E221" i="134" s="1"/>
  <c r="E222" i="134" s="1"/>
  <c r="E223" i="134" s="1"/>
  <c r="E224" i="134" s="1"/>
  <c r="E225" i="134" s="1"/>
  <c r="E226" i="134" s="1"/>
  <c r="E227" i="134" s="1"/>
  <c r="E228" i="134" s="1"/>
  <c r="E229" i="134" s="1"/>
  <c r="E230" i="134" s="1"/>
  <c r="E231" i="134" s="1"/>
  <c r="E232" i="134" s="1"/>
  <c r="E233" i="134" s="1"/>
  <c r="E234" i="134" s="1"/>
  <c r="E235" i="134" s="1"/>
  <c r="E236" i="134" s="1"/>
  <c r="E237" i="134" s="1"/>
  <c r="E238" i="134" s="1"/>
  <c r="E239" i="134" s="1"/>
  <c r="E240" i="134" s="1"/>
  <c r="E241" i="134" s="1"/>
  <c r="E242" i="134" s="1"/>
  <c r="E243" i="134" s="1"/>
  <c r="E244" i="134" s="1"/>
  <c r="E245" i="134" s="1"/>
  <c r="E246" i="134" s="1"/>
  <c r="E247" i="134" s="1"/>
  <c r="E248" i="134" s="1"/>
  <c r="E249" i="134" s="1"/>
  <c r="E250" i="134" s="1"/>
  <c r="E251" i="134" s="1"/>
  <c r="E252" i="134" s="1"/>
  <c r="E253" i="134" s="1"/>
  <c r="E254" i="134" s="1"/>
  <c r="E255" i="134" s="1"/>
  <c r="E256" i="134" s="1"/>
  <c r="E257" i="134" s="1"/>
  <c r="E258" i="134" s="1"/>
  <c r="E259" i="134" s="1"/>
  <c r="E260" i="134" s="1"/>
  <c r="E261" i="134" s="1"/>
  <c r="E262" i="134" s="1"/>
  <c r="E263" i="134" s="1"/>
  <c r="E264" i="134" s="1"/>
  <c r="E265" i="134" s="1"/>
  <c r="E266" i="134" s="1"/>
  <c r="E267" i="134" s="1"/>
  <c r="E268" i="134" s="1"/>
  <c r="E269" i="134" s="1"/>
  <c r="E270" i="134" s="1"/>
  <c r="E271" i="134" s="1"/>
  <c r="E272" i="134" s="1"/>
  <c r="E273" i="134" s="1"/>
  <c r="E274" i="134" s="1"/>
  <c r="E275" i="134" s="1"/>
  <c r="E276" i="134" s="1"/>
  <c r="E277" i="134" s="1"/>
  <c r="E278" i="134" s="1"/>
  <c r="E279" i="134" s="1"/>
  <c r="E280" i="134" s="1"/>
  <c r="E281" i="134" s="1"/>
  <c r="E282" i="134" s="1"/>
  <c r="E283" i="134" s="1"/>
  <c r="E284" i="134" s="1"/>
  <c r="E285" i="134" s="1"/>
  <c r="E286" i="134" s="1"/>
  <c r="E287" i="134" s="1"/>
  <c r="E288" i="134" s="1"/>
  <c r="E289" i="134" s="1"/>
  <c r="E290" i="134" s="1"/>
  <c r="E291" i="134" s="1"/>
  <c r="E292" i="134" s="1"/>
  <c r="E293" i="134" s="1"/>
  <c r="E294" i="134" s="1"/>
  <c r="E295" i="134" s="1"/>
  <c r="E296" i="134" s="1"/>
  <c r="E297" i="134" s="1"/>
  <c r="E298" i="134" s="1"/>
  <c r="E299" i="134" s="1"/>
  <c r="E300" i="134" s="1"/>
  <c r="E301" i="134" s="1"/>
  <c r="E302" i="134" s="1"/>
  <c r="E303" i="134" s="1"/>
  <c r="E304" i="134" s="1"/>
  <c r="E305" i="134" s="1"/>
  <c r="E306" i="134" s="1"/>
  <c r="E307" i="134" s="1"/>
  <c r="E308" i="134" s="1"/>
  <c r="E309" i="134" s="1"/>
  <c r="E310" i="134" s="1"/>
  <c r="E311" i="134" s="1"/>
  <c r="E312" i="134" s="1"/>
  <c r="E313" i="134" s="1"/>
  <c r="E314" i="134" s="1"/>
  <c r="E315" i="134" s="1"/>
  <c r="E316" i="134" s="1"/>
  <c r="E317" i="134" s="1"/>
  <c r="E318" i="134" s="1"/>
  <c r="E319" i="134" s="1"/>
  <c r="E320" i="134" s="1"/>
  <c r="E321" i="134" s="1"/>
  <c r="E322" i="134" s="1"/>
  <c r="E323" i="134" s="1"/>
  <c r="E324" i="134" s="1"/>
  <c r="E325" i="134" s="1"/>
  <c r="E326" i="134" s="1"/>
  <c r="E327" i="134" s="1"/>
  <c r="E328" i="134" s="1"/>
  <c r="E329" i="134" s="1"/>
  <c r="E330" i="134" s="1"/>
  <c r="E331" i="134" s="1"/>
  <c r="E332" i="134" s="1"/>
  <c r="E333" i="134" s="1"/>
  <c r="E334" i="134" s="1"/>
  <c r="E335" i="134" s="1"/>
  <c r="E336" i="134" s="1"/>
  <c r="E337" i="134" s="1"/>
  <c r="E338" i="134" s="1"/>
  <c r="E339" i="134" s="1"/>
  <c r="E340" i="134" s="1"/>
  <c r="E341" i="134" s="1"/>
  <c r="E342" i="134" s="1"/>
  <c r="E343" i="134" s="1"/>
  <c r="E344" i="134" s="1"/>
  <c r="E345" i="134" s="1"/>
  <c r="E346" i="134" s="1"/>
  <c r="E347" i="134" s="1"/>
  <c r="E348" i="134" s="1"/>
  <c r="E349" i="134" s="1"/>
  <c r="E350" i="134" s="1"/>
  <c r="E351" i="134" s="1"/>
  <c r="E352" i="134" s="1"/>
  <c r="E353" i="134" s="1"/>
  <c r="E354" i="134" s="1"/>
  <c r="E355" i="134" s="1"/>
  <c r="E356" i="134" s="1"/>
  <c r="E357" i="134" s="1"/>
  <c r="E358" i="134" s="1"/>
  <c r="E359" i="134" s="1"/>
  <c r="E360" i="134" s="1"/>
  <c r="E361" i="134" s="1"/>
  <c r="E362" i="134" s="1"/>
  <c r="E363" i="134" s="1"/>
  <c r="E364" i="134" s="1"/>
  <c r="E365" i="134" s="1"/>
  <c r="E366" i="134" s="1"/>
  <c r="E367" i="134" s="1"/>
  <c r="E368" i="134" s="1"/>
  <c r="E369" i="134" s="1"/>
  <c r="E370" i="134" s="1"/>
  <c r="E371" i="134" s="1"/>
  <c r="E372" i="134" s="1"/>
  <c r="E373" i="134" s="1"/>
  <c r="E374" i="134" s="1"/>
  <c r="E375" i="134" s="1"/>
  <c r="E376" i="134" s="1"/>
  <c r="E377" i="134" s="1"/>
  <c r="E378" i="134" s="1"/>
  <c r="E379" i="134" s="1"/>
  <c r="E380" i="134" s="1"/>
  <c r="E381" i="134" s="1"/>
  <c r="E382" i="134" s="1"/>
  <c r="E383" i="134" s="1"/>
  <c r="E384" i="134" s="1"/>
  <c r="E385" i="134" s="1"/>
  <c r="E386" i="134" s="1"/>
  <c r="E387" i="134" s="1"/>
  <c r="E388" i="134" s="1"/>
  <c r="E389" i="134" s="1"/>
  <c r="E390" i="134" s="1"/>
  <c r="E391" i="134" s="1"/>
  <c r="E392" i="134" s="1"/>
  <c r="E393" i="134" s="1"/>
  <c r="E394" i="134" s="1"/>
  <c r="E395" i="134" s="1"/>
  <c r="E396" i="134" s="1"/>
  <c r="E397" i="134" s="1"/>
  <c r="E398" i="134" s="1"/>
  <c r="E399" i="134" s="1"/>
  <c r="E400" i="134" s="1"/>
  <c r="E401" i="134" s="1"/>
  <c r="E402" i="134" s="1"/>
  <c r="E403" i="134" s="1"/>
  <c r="E404" i="134" s="1"/>
  <c r="E405" i="134" s="1"/>
  <c r="E406" i="134" s="1"/>
  <c r="E407" i="134" s="1"/>
  <c r="E408" i="134" s="1"/>
  <c r="E409" i="134" s="1"/>
  <c r="E410" i="134" s="1"/>
  <c r="E411" i="134" s="1"/>
  <c r="E412" i="134" s="1"/>
  <c r="E413" i="134" s="1"/>
  <c r="E414" i="134" s="1"/>
  <c r="E415" i="134" s="1"/>
  <c r="E416" i="134" s="1"/>
  <c r="E417" i="134" s="1"/>
  <c r="E418" i="134" s="1"/>
  <c r="E419" i="134" s="1"/>
  <c r="E420" i="134" s="1"/>
  <c r="E421" i="134" s="1"/>
  <c r="E422" i="134" s="1"/>
  <c r="E423" i="134" s="1"/>
  <c r="E424" i="134" s="1"/>
  <c r="E425" i="134" s="1"/>
  <c r="E426" i="134" s="1"/>
  <c r="E427" i="134" s="1"/>
  <c r="E428" i="134" s="1"/>
  <c r="E429" i="134" s="1"/>
  <c r="E430" i="134" s="1"/>
  <c r="E431" i="134" s="1"/>
  <c r="E432" i="134" s="1"/>
  <c r="E433" i="134" s="1"/>
  <c r="E434" i="134" s="1"/>
  <c r="E435" i="134" s="1"/>
  <c r="E436" i="134" s="1"/>
  <c r="E437" i="134" s="1"/>
  <c r="E438" i="134" s="1"/>
  <c r="E439" i="134" s="1"/>
  <c r="E440" i="134" s="1"/>
  <c r="E441" i="134" s="1"/>
  <c r="E442" i="134" s="1"/>
  <c r="E443" i="134" s="1"/>
  <c r="E444" i="134" s="1"/>
  <c r="E445" i="134" s="1"/>
  <c r="E446" i="134" s="1"/>
  <c r="E447" i="134" s="1"/>
  <c r="E448" i="134" s="1"/>
  <c r="E449" i="134" s="1"/>
  <c r="E450" i="134" s="1"/>
  <c r="E451" i="134" s="1"/>
  <c r="E452" i="134" s="1"/>
  <c r="E453" i="134" s="1"/>
  <c r="E454" i="134" s="1"/>
  <c r="E455" i="134" s="1"/>
  <c r="E456" i="134" s="1"/>
  <c r="E457" i="134" s="1"/>
  <c r="E458" i="134" s="1"/>
  <c r="E459" i="134" s="1"/>
  <c r="E460" i="134" s="1"/>
  <c r="E461" i="134" s="1"/>
  <c r="E462" i="134" s="1"/>
  <c r="E463" i="134" s="1"/>
  <c r="E464" i="134" s="1"/>
  <c r="E465" i="134" s="1"/>
  <c r="E466" i="134" s="1"/>
  <c r="E467" i="134" s="1"/>
  <c r="E468" i="134" s="1"/>
  <c r="E469" i="134" s="1"/>
  <c r="E470" i="134" s="1"/>
  <c r="E471" i="134" s="1"/>
  <c r="E472" i="134" s="1"/>
  <c r="E473" i="134" s="1"/>
  <c r="E474" i="134" s="1"/>
  <c r="E475" i="134" s="1"/>
  <c r="E476" i="134" s="1"/>
  <c r="E477" i="134" s="1"/>
  <c r="E478" i="134" s="1"/>
  <c r="E479" i="134" s="1"/>
  <c r="E480" i="134" s="1"/>
  <c r="E481" i="134" s="1"/>
  <c r="E482" i="134" s="1"/>
  <c r="E483" i="134" s="1"/>
  <c r="E484" i="134" s="1"/>
  <c r="E485" i="134" s="1"/>
  <c r="E486" i="134" s="1"/>
  <c r="E487" i="134" s="1"/>
  <c r="E488" i="134" s="1"/>
  <c r="E489" i="134" s="1"/>
  <c r="E490" i="134" s="1"/>
  <c r="E491" i="134" s="1"/>
  <c r="E492" i="134" s="1"/>
  <c r="E493" i="134" s="1"/>
  <c r="E494" i="134" s="1"/>
  <c r="E495" i="134" s="1"/>
  <c r="E496" i="134" s="1"/>
  <c r="E497" i="134" s="1"/>
  <c r="E498" i="134" s="1"/>
  <c r="E499" i="134" s="1"/>
  <c r="E500" i="134" s="1"/>
  <c r="E501" i="134" s="1"/>
  <c r="E502" i="134" s="1"/>
  <c r="E503" i="134" s="1"/>
  <c r="E504" i="134" s="1"/>
  <c r="E505" i="134" s="1"/>
  <c r="E506" i="134" s="1"/>
  <c r="E507" i="134" s="1"/>
  <c r="E508" i="134" s="1"/>
  <c r="E509" i="134" s="1"/>
  <c r="E510" i="134" s="1"/>
  <c r="E511" i="134" s="1"/>
  <c r="E512" i="134" s="1"/>
  <c r="E513" i="134" s="1"/>
  <c r="E514" i="134" s="1"/>
  <c r="E515" i="134" s="1"/>
  <c r="E516" i="134" s="1"/>
  <c r="E517" i="134" s="1"/>
  <c r="E518" i="134" s="1"/>
  <c r="E519" i="134" s="1"/>
  <c r="E520" i="134" s="1"/>
  <c r="E521" i="134" s="1"/>
  <c r="E522" i="134" s="1"/>
  <c r="E523" i="134" s="1"/>
  <c r="E524" i="134" s="1"/>
  <c r="E525" i="134" s="1"/>
  <c r="E526" i="134" s="1"/>
  <c r="E527" i="134" s="1"/>
  <c r="E528" i="134" s="1"/>
  <c r="E529" i="134" s="1"/>
  <c r="E530" i="134" s="1"/>
  <c r="E531" i="134" s="1"/>
  <c r="E532" i="134" s="1"/>
  <c r="E533" i="134" s="1"/>
  <c r="E534" i="134" s="1"/>
  <c r="E535" i="134" s="1"/>
  <c r="E536" i="134" s="1"/>
  <c r="E537" i="134" s="1"/>
  <c r="E538" i="134" s="1"/>
  <c r="E539" i="134" s="1"/>
  <c r="E540" i="134" s="1"/>
  <c r="E541" i="134" s="1"/>
  <c r="E542" i="134" s="1"/>
  <c r="E543" i="134" s="1"/>
  <c r="E544" i="134" s="1"/>
  <c r="E545" i="134" s="1"/>
  <c r="E546" i="134" s="1"/>
  <c r="E547" i="134" s="1"/>
  <c r="E548" i="134" s="1"/>
  <c r="E549" i="134" s="1"/>
  <c r="E550" i="134" s="1"/>
  <c r="E551" i="134" s="1"/>
  <c r="E552" i="134" s="1"/>
  <c r="E553" i="134" s="1"/>
  <c r="E554" i="134" s="1"/>
  <c r="E555" i="134" s="1"/>
  <c r="E556" i="134" s="1"/>
  <c r="E557" i="134" s="1"/>
  <c r="E558" i="134" s="1"/>
  <c r="E559" i="134" s="1"/>
  <c r="E560" i="134" s="1"/>
  <c r="E561" i="134" s="1"/>
  <c r="E562" i="134" s="1"/>
  <c r="E563" i="134" s="1"/>
  <c r="E564" i="134" s="1"/>
  <c r="E565" i="134" s="1"/>
  <c r="E566" i="134" s="1"/>
  <c r="E567" i="134" s="1"/>
  <c r="E568" i="134" s="1"/>
  <c r="E569" i="134" s="1"/>
  <c r="E570" i="134" s="1"/>
  <c r="E571" i="134" s="1"/>
  <c r="E572" i="134" s="1"/>
  <c r="E573" i="134" s="1"/>
  <c r="E574" i="134" s="1"/>
  <c r="E575" i="134" s="1"/>
  <c r="E576" i="134" s="1"/>
  <c r="E577" i="134" s="1"/>
  <c r="E578" i="134" s="1"/>
  <c r="E579" i="134" s="1"/>
  <c r="E580" i="134" s="1"/>
  <c r="E581" i="134" s="1"/>
  <c r="E582" i="134" s="1"/>
  <c r="E583" i="134" s="1"/>
  <c r="E584" i="134" s="1"/>
  <c r="E585" i="134" s="1"/>
  <c r="E586" i="134" s="1"/>
  <c r="E587" i="134" s="1"/>
  <c r="E588" i="134" s="1"/>
  <c r="E589" i="134" s="1"/>
  <c r="E590" i="134" s="1"/>
  <c r="E591" i="134" s="1"/>
  <c r="E592" i="134" s="1"/>
  <c r="E593" i="134" s="1"/>
  <c r="E594" i="134" s="1"/>
  <c r="E595" i="134" s="1"/>
  <c r="E596" i="134" s="1"/>
  <c r="E597" i="134" s="1"/>
  <c r="E598" i="134" s="1"/>
  <c r="E599" i="134" s="1"/>
  <c r="E600" i="134" s="1"/>
  <c r="E601" i="134" s="1"/>
  <c r="E602" i="134" s="1"/>
  <c r="E603" i="134" s="1"/>
  <c r="E604" i="134" s="1"/>
  <c r="E605" i="134" s="1"/>
  <c r="E606" i="134" s="1"/>
  <c r="E607" i="134" s="1"/>
  <c r="E608" i="134" s="1"/>
  <c r="E609" i="134" s="1"/>
  <c r="E610" i="134" s="1"/>
  <c r="E611" i="134" s="1"/>
  <c r="E612" i="134" s="1"/>
  <c r="E613" i="134" s="1"/>
  <c r="E614" i="134" s="1"/>
  <c r="E615" i="134" s="1"/>
  <c r="E616" i="134" s="1"/>
  <c r="E617" i="134" s="1"/>
  <c r="E618" i="134" s="1"/>
  <c r="E619" i="134" s="1"/>
  <c r="E620" i="134" s="1"/>
  <c r="E621" i="134" s="1"/>
  <c r="E622" i="134" s="1"/>
  <c r="E623" i="134" s="1"/>
  <c r="E624" i="134" s="1"/>
  <c r="E625" i="134" s="1"/>
  <c r="E626" i="134" s="1"/>
  <c r="E627" i="134" s="1"/>
  <c r="E628" i="134" s="1"/>
  <c r="E629" i="134" s="1"/>
  <c r="E630" i="134" s="1"/>
  <c r="E631" i="134" s="1"/>
  <c r="E632" i="134" s="1"/>
  <c r="E633" i="134" s="1"/>
  <c r="E634" i="134" s="1"/>
  <c r="E635" i="134" s="1"/>
  <c r="E636" i="134" s="1"/>
  <c r="E637" i="134" s="1"/>
  <c r="E638" i="134" s="1"/>
  <c r="E639" i="134" s="1"/>
  <c r="E640" i="134" s="1"/>
  <c r="E641" i="134" s="1"/>
  <c r="E642" i="134" s="1"/>
  <c r="E643" i="134" s="1"/>
  <c r="E644" i="134" s="1"/>
  <c r="E645" i="134" s="1"/>
  <c r="E646" i="134" s="1"/>
  <c r="E647" i="134" s="1"/>
  <c r="E648" i="134" s="1"/>
  <c r="E649" i="134" s="1"/>
  <c r="E650" i="134" s="1"/>
  <c r="E651" i="134" s="1"/>
  <c r="E652" i="134" s="1"/>
  <c r="E653" i="134" s="1"/>
  <c r="E654" i="134" s="1"/>
  <c r="E655" i="134" s="1"/>
  <c r="E656" i="134" s="1"/>
  <c r="E657" i="134" s="1"/>
  <c r="E658" i="134" s="1"/>
  <c r="E659" i="134" s="1"/>
  <c r="E660" i="134" s="1"/>
  <c r="E661" i="134" s="1"/>
  <c r="E662" i="134" s="1"/>
  <c r="E663" i="134" s="1"/>
  <c r="E664" i="134" s="1"/>
  <c r="E665" i="134" s="1"/>
  <c r="E666" i="134" s="1"/>
  <c r="E667" i="134" s="1"/>
  <c r="E668" i="134" s="1"/>
  <c r="E669" i="134" s="1"/>
  <c r="E670" i="134" s="1"/>
  <c r="E671" i="134" s="1"/>
  <c r="E672" i="134" s="1"/>
  <c r="E673" i="134" s="1"/>
  <c r="E674" i="134" s="1"/>
  <c r="E675" i="134" s="1"/>
  <c r="E676" i="134" s="1"/>
  <c r="E677" i="134" s="1"/>
  <c r="E678" i="134" s="1"/>
  <c r="E679" i="134" s="1"/>
  <c r="E680" i="134" s="1"/>
  <c r="E681" i="134" s="1"/>
  <c r="E682" i="134" s="1"/>
  <c r="E683" i="134" s="1"/>
  <c r="E684" i="134" s="1"/>
  <c r="E685" i="134" s="1"/>
  <c r="E686" i="134" s="1"/>
  <c r="E687" i="134" s="1"/>
  <c r="E688" i="134" s="1"/>
  <c r="E689" i="134" s="1"/>
  <c r="E690" i="134" s="1"/>
  <c r="E691" i="134" s="1"/>
  <c r="E692" i="134" s="1"/>
  <c r="E693" i="134" s="1"/>
  <c r="E694" i="134" s="1"/>
  <c r="E695" i="134" s="1"/>
  <c r="E696" i="134" s="1"/>
  <c r="E697" i="134" s="1"/>
  <c r="E698" i="134" s="1"/>
  <c r="E699" i="134" s="1"/>
  <c r="E700" i="134" s="1"/>
  <c r="E701" i="134" s="1"/>
  <c r="E702" i="134" s="1"/>
  <c r="E703" i="134" s="1"/>
  <c r="E704" i="134" s="1"/>
  <c r="E705" i="134" s="1"/>
  <c r="E706" i="134" s="1"/>
  <c r="E707" i="134" s="1"/>
  <c r="E708" i="134" s="1"/>
  <c r="E709" i="134" s="1"/>
  <c r="E710" i="134" s="1"/>
  <c r="E711" i="134" s="1"/>
  <c r="E712" i="134" s="1"/>
  <c r="E713" i="134" s="1"/>
  <c r="E714" i="134" s="1"/>
  <c r="E715" i="134" s="1"/>
  <c r="E716" i="134" s="1"/>
  <c r="E717" i="134" s="1"/>
  <c r="E718" i="134" s="1"/>
  <c r="E719" i="134" s="1"/>
  <c r="E720" i="134" s="1"/>
  <c r="E721" i="134" s="1"/>
  <c r="E722" i="134" s="1"/>
  <c r="E723" i="134" s="1"/>
  <c r="E724" i="134" s="1"/>
  <c r="E725" i="134" s="1"/>
  <c r="E726" i="134" s="1"/>
  <c r="E727" i="134" s="1"/>
  <c r="E728" i="134" s="1"/>
  <c r="E729" i="134" s="1"/>
  <c r="E730" i="134" s="1"/>
  <c r="E731" i="134" s="1"/>
  <c r="E732" i="134" s="1"/>
  <c r="E733" i="134" s="1"/>
  <c r="E734" i="134" s="1"/>
  <c r="E735" i="134" s="1"/>
  <c r="E736" i="134" s="1"/>
  <c r="E737" i="134" s="1"/>
  <c r="E738" i="134" s="1"/>
  <c r="E739" i="134" s="1"/>
  <c r="E740" i="134" s="1"/>
  <c r="E741" i="134" s="1"/>
  <c r="E742" i="134" s="1"/>
  <c r="E743" i="134" s="1"/>
  <c r="E744" i="134" s="1"/>
  <c r="E745" i="134" s="1"/>
  <c r="E746" i="134" s="1"/>
  <c r="E747" i="134" s="1"/>
  <c r="E748" i="134" s="1"/>
  <c r="E749" i="134" s="1"/>
  <c r="E750" i="134" s="1"/>
  <c r="E751" i="134" s="1"/>
  <c r="E752" i="134" s="1"/>
  <c r="C22" i="161" s="1"/>
  <c r="D16" i="203"/>
  <c r="E101" i="63"/>
  <c r="E102" i="63" s="1"/>
  <c r="E103" i="63" s="1"/>
  <c r="E104" i="63" s="1"/>
  <c r="E105" i="63" s="1"/>
  <c r="E106" i="63" s="1"/>
  <c r="E107" i="63" s="1"/>
  <c r="E108" i="63" s="1"/>
  <c r="E109" i="63" s="1"/>
  <c r="E110" i="63" s="1"/>
  <c r="E111" i="63" s="1"/>
  <c r="E112" i="63" s="1"/>
  <c r="E113" i="63" s="1"/>
  <c r="C5" i="161"/>
  <c r="C5" i="203"/>
  <c r="C35" i="203"/>
  <c r="D9" i="203"/>
  <c r="E201" i="98"/>
  <c r="E202" i="98" s="1"/>
  <c r="E203" i="98" s="1"/>
  <c r="E204" i="98" s="1"/>
  <c r="E205" i="98" s="1"/>
  <c r="E206" i="98" s="1"/>
  <c r="E207" i="98" s="1"/>
  <c r="E208" i="98" s="1"/>
  <c r="E209" i="98" s="1"/>
  <c r="E210" i="98" s="1"/>
  <c r="E211" i="98" s="1"/>
  <c r="E212" i="98" s="1"/>
  <c r="E213" i="98" s="1"/>
  <c r="E214" i="98" s="1"/>
  <c r="E215" i="98" s="1"/>
  <c r="E216" i="98" s="1"/>
  <c r="E217" i="98" s="1"/>
  <c r="E218" i="98" s="1"/>
  <c r="E219" i="98" s="1"/>
  <c r="E220" i="98" s="1"/>
  <c r="E221" i="98" s="1"/>
  <c r="E222" i="98" s="1"/>
  <c r="E223" i="98" s="1"/>
  <c r="E224" i="98" s="1"/>
  <c r="E225" i="98" s="1"/>
  <c r="E226" i="98" s="1"/>
  <c r="E227" i="98" s="1"/>
  <c r="E228" i="98" s="1"/>
  <c r="E229" i="98" s="1"/>
  <c r="E230" i="98" s="1"/>
  <c r="E231" i="98" s="1"/>
  <c r="E232" i="98" s="1"/>
  <c r="E233" i="98" s="1"/>
  <c r="E234" i="98" s="1"/>
  <c r="E235" i="98" s="1"/>
  <c r="E236" i="98" s="1"/>
  <c r="E237" i="98" s="1"/>
  <c r="E238" i="98" s="1"/>
  <c r="E239" i="98" s="1"/>
  <c r="E240" i="98" s="1"/>
  <c r="E241" i="98" s="1"/>
  <c r="E242" i="98" s="1"/>
  <c r="E243" i="98" s="1"/>
  <c r="E244" i="98" s="1"/>
  <c r="E245" i="98" s="1"/>
  <c r="E246" i="98" s="1"/>
  <c r="E247" i="98" s="1"/>
  <c r="E248" i="98" s="1"/>
  <c r="E249" i="98" s="1"/>
  <c r="E250" i="98" s="1"/>
  <c r="E251" i="98" s="1"/>
  <c r="E252" i="98" s="1"/>
  <c r="E253" i="98" s="1"/>
  <c r="E254" i="98" s="1"/>
  <c r="E255" i="98" s="1"/>
  <c r="E256" i="98" s="1"/>
  <c r="E257" i="98" s="1"/>
  <c r="E258" i="98" s="1"/>
  <c r="E259" i="98" s="1"/>
  <c r="E260" i="98" s="1"/>
  <c r="E261" i="98" s="1"/>
  <c r="E262" i="98" s="1"/>
  <c r="E263" i="98" s="1"/>
  <c r="E264" i="98" s="1"/>
  <c r="E265" i="98" s="1"/>
  <c r="E266" i="98" s="1"/>
  <c r="E267" i="98" s="1"/>
  <c r="E268" i="98" s="1"/>
  <c r="E269" i="98" s="1"/>
  <c r="E270" i="98" s="1"/>
  <c r="E271" i="98" s="1"/>
  <c r="E272" i="98" s="1"/>
  <c r="E273" i="98" s="1"/>
  <c r="E274" i="98" s="1"/>
  <c r="E275" i="98" s="1"/>
  <c r="E276" i="98" s="1"/>
  <c r="E277" i="98" s="1"/>
  <c r="E278" i="98" s="1"/>
  <c r="E279" i="98" s="1"/>
  <c r="E280" i="98" s="1"/>
  <c r="E281" i="98" s="1"/>
  <c r="E282" i="98" s="1"/>
  <c r="E283" i="98" s="1"/>
  <c r="E284" i="98" s="1"/>
  <c r="E285" i="98" s="1"/>
  <c r="E286" i="98" s="1"/>
  <c r="E287" i="98" s="1"/>
  <c r="E288" i="98" s="1"/>
  <c r="E289" i="98" s="1"/>
  <c r="E290" i="98" s="1"/>
  <c r="E291" i="98" s="1"/>
  <c r="E292" i="98" s="1"/>
  <c r="E293" i="98" s="1"/>
  <c r="E294" i="98" s="1"/>
  <c r="E295" i="98" s="1"/>
  <c r="E296" i="98" s="1"/>
  <c r="E297" i="98" s="1"/>
  <c r="E298" i="98" s="1"/>
  <c r="E299" i="98" s="1"/>
  <c r="E300" i="98" s="1"/>
  <c r="E301" i="98" s="1"/>
  <c r="E302" i="98" s="1"/>
  <c r="E303" i="98" s="1"/>
  <c r="E304" i="98" s="1"/>
  <c r="E305" i="98" s="1"/>
  <c r="E306" i="98" s="1"/>
  <c r="E307" i="98" s="1"/>
  <c r="E308" i="98" s="1"/>
  <c r="E309" i="98" s="1"/>
  <c r="E310" i="98" s="1"/>
  <c r="E311" i="98" s="1"/>
  <c r="E312" i="98" s="1"/>
  <c r="E313" i="98" s="1"/>
  <c r="E314" i="98" s="1"/>
  <c r="E315" i="98" s="1"/>
  <c r="E316" i="98" s="1"/>
  <c r="E317" i="98" s="1"/>
  <c r="E318" i="98" s="1"/>
  <c r="E319" i="98" s="1"/>
  <c r="E320" i="98" s="1"/>
  <c r="E321" i="98" s="1"/>
  <c r="E322" i="98" s="1"/>
  <c r="E323" i="98" s="1"/>
  <c r="E324" i="98" s="1"/>
  <c r="E325" i="98" s="1"/>
  <c r="E326" i="98" s="1"/>
  <c r="E327" i="98" s="1"/>
  <c r="E328" i="98" s="1"/>
  <c r="E329" i="98" s="1"/>
  <c r="E330" i="98" s="1"/>
  <c r="E331" i="98" s="1"/>
  <c r="E332" i="98" s="1"/>
  <c r="E333" i="98" s="1"/>
  <c r="E334" i="98" s="1"/>
  <c r="E335" i="98" s="1"/>
  <c r="E336" i="98" s="1"/>
  <c r="E337" i="98" s="1"/>
  <c r="E338" i="98" s="1"/>
  <c r="E339" i="98" s="1"/>
  <c r="E340" i="98" s="1"/>
  <c r="E341" i="98" s="1"/>
  <c r="E342" i="98" s="1"/>
  <c r="E343" i="98" s="1"/>
  <c r="E344" i="98" s="1"/>
  <c r="E345" i="98" s="1"/>
  <c r="E346" i="98" s="1"/>
  <c r="E347" i="98" s="1"/>
  <c r="E348" i="98" s="1"/>
  <c r="E349" i="98" s="1"/>
  <c r="E350" i="98" s="1"/>
  <c r="E351" i="98" s="1"/>
  <c r="E352" i="98" s="1"/>
  <c r="E353" i="98" s="1"/>
  <c r="E354" i="98" s="1"/>
  <c r="E201" i="109"/>
  <c r="E202" i="109" s="1"/>
  <c r="E203" i="109" s="1"/>
  <c r="E204" i="109" s="1"/>
  <c r="E205" i="109" s="1"/>
  <c r="E206" i="109" s="1"/>
  <c r="E207" i="109" s="1"/>
  <c r="E208" i="109" s="1"/>
  <c r="E209" i="109" s="1"/>
  <c r="E210" i="109" s="1"/>
  <c r="E211" i="109" s="1"/>
  <c r="E212" i="109" s="1"/>
  <c r="E213" i="109" s="1"/>
  <c r="E214" i="109" s="1"/>
  <c r="E215" i="109" s="1"/>
  <c r="E216" i="109" s="1"/>
  <c r="E217" i="109" s="1"/>
  <c r="E218" i="109" s="1"/>
  <c r="E219" i="109" s="1"/>
  <c r="E220" i="109" s="1"/>
  <c r="E221" i="109" s="1"/>
  <c r="E222" i="109" s="1"/>
  <c r="E223" i="109" s="1"/>
  <c r="E224" i="109" s="1"/>
  <c r="E225" i="109" s="1"/>
  <c r="E226" i="109" s="1"/>
  <c r="E227" i="109" s="1"/>
  <c r="E228" i="109" s="1"/>
  <c r="E229" i="109" s="1"/>
  <c r="E230" i="109" s="1"/>
  <c r="E231" i="109" s="1"/>
  <c r="E232" i="109" s="1"/>
  <c r="E233" i="109" s="1"/>
  <c r="E234" i="109" s="1"/>
  <c r="E235" i="109" s="1"/>
  <c r="E236" i="109" s="1"/>
  <c r="E237" i="109" s="1"/>
  <c r="E238" i="109" s="1"/>
  <c r="E239" i="109" s="1"/>
  <c r="E240" i="109" s="1"/>
  <c r="E241" i="109" s="1"/>
  <c r="E242" i="109" s="1"/>
  <c r="E243" i="109" s="1"/>
  <c r="E244" i="109" s="1"/>
  <c r="E245" i="109" s="1"/>
  <c r="E246" i="109" s="1"/>
  <c r="E247" i="109" s="1"/>
  <c r="E248" i="109" s="1"/>
  <c r="E249" i="109" s="1"/>
  <c r="E250" i="109" s="1"/>
  <c r="E251" i="109" s="1"/>
  <c r="E252" i="109" s="1"/>
  <c r="E253" i="109" s="1"/>
  <c r="E254" i="109" s="1"/>
  <c r="E255" i="109" s="1"/>
  <c r="E256" i="109" s="1"/>
  <c r="E257" i="109" s="1"/>
  <c r="E258" i="109" s="1"/>
  <c r="E259" i="109" s="1"/>
  <c r="E260" i="109" s="1"/>
  <c r="E261" i="109" s="1"/>
  <c r="E262" i="109" s="1"/>
  <c r="E263" i="109" s="1"/>
  <c r="E264" i="109" s="1"/>
  <c r="E265" i="109" s="1"/>
  <c r="E266" i="109" s="1"/>
  <c r="E267" i="109" s="1"/>
  <c r="E268" i="109" s="1"/>
  <c r="E269" i="109" s="1"/>
  <c r="E270" i="109" s="1"/>
  <c r="E271" i="109" s="1"/>
  <c r="E272" i="109" s="1"/>
  <c r="E273" i="109" s="1"/>
  <c r="E274" i="109" s="1"/>
  <c r="E275" i="109" s="1"/>
  <c r="E276" i="109" s="1"/>
  <c r="E277" i="109" s="1"/>
  <c r="E278" i="109" s="1"/>
  <c r="E279" i="109" s="1"/>
  <c r="E280" i="109" s="1"/>
  <c r="E281" i="109" s="1"/>
  <c r="E282" i="109" s="1"/>
  <c r="E283" i="109" s="1"/>
  <c r="E284" i="109" s="1"/>
  <c r="E285" i="109" s="1"/>
  <c r="E286" i="109" s="1"/>
  <c r="E287" i="109" s="1"/>
  <c r="E288" i="109" s="1"/>
  <c r="E289" i="109" s="1"/>
  <c r="E290" i="109" s="1"/>
  <c r="E291" i="109" s="1"/>
  <c r="E292" i="109" s="1"/>
  <c r="E293" i="109" s="1"/>
  <c r="E294" i="109" s="1"/>
  <c r="E295" i="109" s="1"/>
  <c r="E296" i="109" s="1"/>
  <c r="E297" i="109" s="1"/>
  <c r="E298" i="109" s="1"/>
  <c r="E299" i="109" s="1"/>
  <c r="E300" i="109" s="1"/>
  <c r="E301" i="109" s="1"/>
  <c r="E302" i="109" s="1"/>
  <c r="E303" i="109" s="1"/>
  <c r="E304" i="109" s="1"/>
  <c r="E305" i="109" s="1"/>
  <c r="E306" i="109" s="1"/>
  <c r="E307" i="109" s="1"/>
  <c r="E308" i="109" s="1"/>
  <c r="E309" i="109" s="1"/>
  <c r="E310" i="109" s="1"/>
  <c r="E311" i="109" s="1"/>
  <c r="E312" i="109" s="1"/>
  <c r="E313" i="109" s="1"/>
  <c r="E314" i="109" s="1"/>
  <c r="E251" i="132"/>
  <c r="E252" i="132" s="1"/>
  <c r="E253" i="132" s="1"/>
  <c r="E254" i="132" s="1"/>
  <c r="E255" i="132" s="1"/>
  <c r="E256" i="132" s="1"/>
  <c r="E257" i="132" s="1"/>
  <c r="E258" i="132" s="1"/>
  <c r="E259" i="132" s="1"/>
  <c r="E260" i="132" s="1"/>
  <c r="E261" i="132" s="1"/>
  <c r="E262" i="132" s="1"/>
  <c r="E263" i="132" s="1"/>
  <c r="E264" i="132" s="1"/>
  <c r="E265" i="132" s="1"/>
  <c r="E266" i="132" s="1"/>
  <c r="E267" i="132" s="1"/>
  <c r="E268" i="132" s="1"/>
  <c r="E269" i="132" s="1"/>
  <c r="E270" i="132" s="1"/>
  <c r="E271" i="132" s="1"/>
  <c r="E272" i="132" s="1"/>
  <c r="E273" i="132" s="1"/>
  <c r="E274" i="132" s="1"/>
  <c r="E275" i="132" s="1"/>
  <c r="E276" i="132" s="1"/>
  <c r="E277" i="132" s="1"/>
  <c r="E278" i="132" s="1"/>
  <c r="E279" i="132" s="1"/>
  <c r="E280" i="132" s="1"/>
  <c r="E281" i="132" s="1"/>
  <c r="E282" i="132" s="1"/>
  <c r="E283" i="132" s="1"/>
  <c r="E284" i="132" s="1"/>
  <c r="E285" i="132" s="1"/>
  <c r="E286" i="132" s="1"/>
  <c r="E287" i="132" s="1"/>
  <c r="E288" i="132" s="1"/>
  <c r="E289" i="132" s="1"/>
  <c r="E290" i="132" s="1"/>
  <c r="C85" i="1" s="1"/>
  <c r="C9" i="203"/>
  <c r="C4" i="203"/>
  <c r="E251" i="136"/>
  <c r="E252" i="136" s="1"/>
  <c r="E253" i="136" s="1"/>
  <c r="E254" i="136" s="1"/>
  <c r="E255" i="136" s="1"/>
  <c r="E256" i="136" s="1"/>
  <c r="E257" i="136" s="1"/>
  <c r="E258" i="136" s="1"/>
  <c r="E259" i="136" s="1"/>
  <c r="E260" i="136" s="1"/>
  <c r="E261" i="136" s="1"/>
  <c r="E262" i="136" s="1"/>
  <c r="E263" i="136" s="1"/>
  <c r="E264" i="136" s="1"/>
  <c r="E265" i="136" s="1"/>
  <c r="E266" i="136" s="1"/>
  <c r="E267" i="136" s="1"/>
  <c r="E268" i="136" s="1"/>
  <c r="E269" i="136" s="1"/>
  <c r="E270" i="136" s="1"/>
  <c r="E271" i="136" s="1"/>
  <c r="E272" i="136" s="1"/>
  <c r="E273" i="136" s="1"/>
  <c r="E274" i="136" s="1"/>
  <c r="E275" i="136" s="1"/>
  <c r="E276" i="136" s="1"/>
  <c r="E277" i="136" s="1"/>
  <c r="E278" i="136" s="1"/>
  <c r="E279" i="136" s="1"/>
  <c r="E280" i="136" s="1"/>
  <c r="E281" i="136" s="1"/>
  <c r="E282" i="136" s="1"/>
  <c r="E283" i="136" s="1"/>
  <c r="E284" i="136" s="1"/>
  <c r="E285" i="136" s="1"/>
  <c r="E286" i="136" s="1"/>
  <c r="E287" i="136" s="1"/>
  <c r="E288" i="136" s="1"/>
  <c r="E289" i="136" s="1"/>
  <c r="E290" i="136" s="1"/>
  <c r="E291" i="136" s="1"/>
  <c r="E292" i="136" s="1"/>
  <c r="E293" i="136" s="1"/>
  <c r="E294" i="136" s="1"/>
  <c r="E295" i="136" s="1"/>
  <c r="E296" i="136" s="1"/>
  <c r="E297" i="136" s="1"/>
  <c r="E298" i="136" s="1"/>
  <c r="E299" i="136" s="1"/>
  <c r="E300" i="136" s="1"/>
  <c r="D9" i="161"/>
  <c r="D28" i="161"/>
  <c r="E91" i="33"/>
  <c r="E92" i="33" s="1"/>
  <c r="E93" i="33" s="1"/>
  <c r="E94" i="33" s="1"/>
  <c r="E95" i="33" s="1"/>
  <c r="E96" i="33" s="1"/>
  <c r="E97" i="33" s="1"/>
  <c r="E98" i="33" s="1"/>
  <c r="E99" i="33" s="1"/>
  <c r="E100" i="33" s="1"/>
  <c r="E201" i="140"/>
  <c r="E202" i="140" s="1"/>
  <c r="E203" i="140" s="1"/>
  <c r="E204" i="140" s="1"/>
  <c r="E205" i="140" s="1"/>
  <c r="E206" i="140" s="1"/>
  <c r="E207" i="140" s="1"/>
  <c r="E208" i="140" s="1"/>
  <c r="E209" i="140" s="1"/>
  <c r="E210" i="140" s="1"/>
  <c r="E211" i="140" s="1"/>
  <c r="E212" i="140" s="1"/>
  <c r="E213" i="140" s="1"/>
  <c r="E214" i="140" s="1"/>
  <c r="E215" i="140" s="1"/>
  <c r="E216" i="140" s="1"/>
  <c r="E217" i="140" s="1"/>
  <c r="E218" i="140" s="1"/>
  <c r="E219" i="140" s="1"/>
  <c r="E220" i="140" s="1"/>
  <c r="E221" i="140" s="1"/>
  <c r="E222" i="140" s="1"/>
  <c r="E223" i="140" s="1"/>
  <c r="E224" i="140" s="1"/>
  <c r="E225" i="140" s="1"/>
  <c r="E226" i="140" s="1"/>
  <c r="E227" i="140" s="1"/>
  <c r="E228" i="140" s="1"/>
  <c r="E229" i="140" s="1"/>
  <c r="E230" i="140" s="1"/>
  <c r="E231" i="140" s="1"/>
  <c r="E232" i="140" s="1"/>
  <c r="E233" i="140" s="1"/>
  <c r="E234" i="140" s="1"/>
  <c r="E235" i="140" s="1"/>
  <c r="E236" i="140" s="1"/>
  <c r="E237" i="140" s="1"/>
  <c r="E238" i="140" s="1"/>
  <c r="E239" i="140" s="1"/>
  <c r="E240" i="140" s="1"/>
  <c r="E241" i="140" s="1"/>
  <c r="E242" i="140" s="1"/>
  <c r="E243" i="140" s="1"/>
  <c r="E244" i="140" s="1"/>
  <c r="E245" i="140" s="1"/>
  <c r="E246" i="140" s="1"/>
  <c r="E247" i="140" s="1"/>
  <c r="E248" i="140" s="1"/>
  <c r="E249" i="140" s="1"/>
  <c r="E250" i="140" s="1"/>
  <c r="E251" i="140" s="1"/>
  <c r="E252" i="140" s="1"/>
  <c r="E253" i="140" s="1"/>
  <c r="E254" i="140" s="1"/>
  <c r="E255" i="140" s="1"/>
  <c r="E256" i="140" s="1"/>
  <c r="E257" i="140" s="1"/>
  <c r="E258" i="140" s="1"/>
  <c r="E259" i="140" s="1"/>
  <c r="E260" i="140" s="1"/>
  <c r="E261" i="140" s="1"/>
  <c r="E262" i="140" s="1"/>
  <c r="E263" i="140" s="1"/>
  <c r="E264" i="140" s="1"/>
  <c r="E265" i="140" s="1"/>
  <c r="E266" i="140" s="1"/>
  <c r="E267" i="140" s="1"/>
  <c r="E268" i="140" s="1"/>
  <c r="E269" i="140" s="1"/>
  <c r="E270" i="140" s="1"/>
  <c r="E271" i="140" s="1"/>
  <c r="E272" i="140" s="1"/>
  <c r="E273" i="140" s="1"/>
  <c r="E274" i="140" s="1"/>
  <c r="E275" i="140" s="1"/>
  <c r="E276" i="140" s="1"/>
  <c r="E277" i="140" s="1"/>
  <c r="E278" i="140" s="1"/>
  <c r="E279" i="140" s="1"/>
  <c r="E280" i="140" s="1"/>
  <c r="E281" i="140" s="1"/>
  <c r="E282" i="140" s="1"/>
  <c r="E283" i="140" s="1"/>
  <c r="E284" i="140" s="1"/>
  <c r="E285" i="140" s="1"/>
  <c r="E286" i="140" s="1"/>
  <c r="E287" i="140" s="1"/>
  <c r="E288" i="140" s="1"/>
  <c r="E289" i="140" s="1"/>
  <c r="E290" i="140" s="1"/>
  <c r="E291" i="140" s="1"/>
  <c r="E292" i="140" s="1"/>
  <c r="E293" i="140" s="1"/>
  <c r="E294" i="140" s="1"/>
  <c r="E295" i="140" s="1"/>
  <c r="E296" i="140" s="1"/>
  <c r="E297" i="140" s="1"/>
  <c r="E298" i="140" s="1"/>
  <c r="E299" i="140" s="1"/>
  <c r="E300" i="140" s="1"/>
  <c r="E301" i="140" s="1"/>
  <c r="E302" i="140" s="1"/>
  <c r="E303" i="140" s="1"/>
  <c r="E304" i="140" s="1"/>
  <c r="E305" i="140" s="1"/>
  <c r="E306" i="140" s="1"/>
  <c r="E307" i="140" s="1"/>
  <c r="E308" i="140" s="1"/>
  <c r="E309" i="140" s="1"/>
  <c r="E310" i="140" s="1"/>
  <c r="E311" i="140" s="1"/>
  <c r="E312" i="140" s="1"/>
  <c r="E313" i="140" s="1"/>
  <c r="E314" i="140" s="1"/>
  <c r="E315" i="140" s="1"/>
  <c r="E316" i="140" s="1"/>
  <c r="E317" i="140" s="1"/>
  <c r="E318" i="140" s="1"/>
  <c r="E319" i="140" s="1"/>
  <c r="E320" i="140" s="1"/>
  <c r="E321" i="140" s="1"/>
  <c r="E322" i="140" s="1"/>
  <c r="E323" i="140" s="1"/>
  <c r="E324" i="140" s="1"/>
  <c r="E325" i="140" s="1"/>
  <c r="E326" i="140" s="1"/>
  <c r="E327" i="140" s="1"/>
  <c r="E328" i="140" s="1"/>
  <c r="E329" i="140" s="1"/>
  <c r="E330" i="140" s="1"/>
  <c r="E331" i="140" s="1"/>
  <c r="E332" i="140" s="1"/>
  <c r="E333" i="140" s="1"/>
  <c r="E334" i="140" s="1"/>
  <c r="E335" i="140" s="1"/>
  <c r="E336" i="140" s="1"/>
  <c r="E337" i="140" s="1"/>
  <c r="E338" i="140" s="1"/>
  <c r="E339" i="140" s="1"/>
  <c r="E340" i="140" s="1"/>
  <c r="E341" i="140" s="1"/>
  <c r="E342" i="140" s="1"/>
  <c r="E343" i="140" s="1"/>
  <c r="E344" i="140" s="1"/>
  <c r="E345" i="140" s="1"/>
  <c r="E346" i="140" s="1"/>
  <c r="E347" i="140" s="1"/>
  <c r="E348" i="140" s="1"/>
  <c r="E349" i="140" s="1"/>
  <c r="E350" i="140" s="1"/>
  <c r="E351" i="140" s="1"/>
  <c r="E352" i="140" s="1"/>
  <c r="E353" i="140" s="1"/>
  <c r="E354" i="140" s="1"/>
  <c r="E355" i="140" s="1"/>
  <c r="E356" i="140" s="1"/>
  <c r="E357" i="140" s="1"/>
  <c r="E358" i="140" s="1"/>
  <c r="E359" i="140" s="1"/>
  <c r="E360" i="140" s="1"/>
  <c r="E361" i="140" s="1"/>
  <c r="E362" i="140" s="1"/>
  <c r="E363" i="140" s="1"/>
  <c r="E364" i="140" s="1"/>
  <c r="E365" i="140" s="1"/>
  <c r="E366" i="140" s="1"/>
  <c r="E367" i="140" s="1"/>
  <c r="E368" i="140" s="1"/>
  <c r="E369" i="140" s="1"/>
  <c r="E370" i="140" s="1"/>
  <c r="E371" i="140" s="1"/>
  <c r="E372" i="140" s="1"/>
  <c r="E373" i="140" s="1"/>
  <c r="E374" i="140" s="1"/>
  <c r="E375" i="140" s="1"/>
  <c r="E376" i="140" s="1"/>
  <c r="E377" i="140" s="1"/>
  <c r="E378" i="140" s="1"/>
  <c r="E379" i="140" s="1"/>
  <c r="E380" i="140" s="1"/>
  <c r="E381" i="140" s="1"/>
  <c r="E382" i="140" s="1"/>
  <c r="C40" i="161"/>
  <c r="E18" i="161"/>
  <c r="E87" i="161" s="1"/>
  <c r="D52" i="161"/>
  <c r="C9" i="161"/>
  <c r="D48" i="161"/>
  <c r="C4" i="161"/>
  <c r="E262" i="22"/>
  <c r="E263" i="22" s="1"/>
  <c r="E264" i="22" s="1"/>
  <c r="E265" i="22" s="1"/>
  <c r="E266" i="22" s="1"/>
  <c r="E267" i="22" s="1"/>
  <c r="E268" i="22" s="1"/>
  <c r="E269" i="22" s="1"/>
  <c r="E270" i="22" s="1"/>
  <c r="E271" i="22" s="1"/>
  <c r="E272" i="22" s="1"/>
  <c r="E273" i="22" s="1"/>
  <c r="E274" i="22" s="1"/>
  <c r="E275" i="22" s="1"/>
  <c r="E276" i="22" s="1"/>
  <c r="E277" i="22" s="1"/>
  <c r="E278" i="22" s="1"/>
  <c r="E279" i="22" s="1"/>
  <c r="E280" i="22" s="1"/>
  <c r="E281" i="22" s="1"/>
  <c r="E282" i="22" s="1"/>
  <c r="E283" i="22" s="1"/>
  <c r="E284" i="22" s="1"/>
  <c r="E285" i="22" s="1"/>
  <c r="E286" i="22" s="1"/>
  <c r="E287" i="22" s="1"/>
  <c r="E288" i="22" s="1"/>
  <c r="E289" i="22" s="1"/>
  <c r="E290" i="22" s="1"/>
  <c r="E291" i="22" s="1"/>
  <c r="E292" i="22" s="1"/>
  <c r="E293" i="22" s="1"/>
  <c r="E294" i="22" s="1"/>
  <c r="E295" i="22" s="1"/>
  <c r="E296" i="22" s="1"/>
  <c r="E297" i="22" s="1"/>
  <c r="E298" i="22" s="1"/>
  <c r="E299" i="22" s="1"/>
  <c r="E300" i="22" s="1"/>
  <c r="E42" i="83"/>
  <c r="E43" i="83" s="1"/>
  <c r="E44" i="83" s="1"/>
  <c r="E45" i="83" s="1"/>
  <c r="E46" i="83" s="1"/>
  <c r="E47" i="83" s="1"/>
  <c r="E48" i="83" s="1"/>
  <c r="E49" i="83" s="1"/>
  <c r="E50" i="83" s="1"/>
  <c r="E51" i="83" s="1"/>
  <c r="E52" i="83" s="1"/>
  <c r="E53" i="83" s="1"/>
  <c r="E54" i="83" s="1"/>
  <c r="E55" i="83" s="1"/>
  <c r="E56" i="83" s="1"/>
  <c r="E57" i="83" s="1"/>
  <c r="E58" i="83" s="1"/>
  <c r="E59" i="83" s="1"/>
  <c r="E60" i="83" s="1"/>
  <c r="E61" i="83" s="1"/>
  <c r="E62" i="83" s="1"/>
  <c r="E63" i="83" s="1"/>
  <c r="E64" i="83" s="1"/>
  <c r="E65" i="83" s="1"/>
  <c r="E66" i="83" s="1"/>
  <c r="E67" i="83" s="1"/>
  <c r="E68" i="83" s="1"/>
  <c r="E69" i="83" s="1"/>
  <c r="E70" i="83" s="1"/>
  <c r="E71" i="83" s="1"/>
  <c r="E72" i="83" s="1"/>
  <c r="E73" i="83" s="1"/>
  <c r="E74" i="83" s="1"/>
  <c r="E75" i="83" s="1"/>
  <c r="E76" i="83" s="1"/>
  <c r="E77" i="83" s="1"/>
  <c r="E78" i="83" s="1"/>
  <c r="E79" i="83" s="1"/>
  <c r="E80" i="83" s="1"/>
  <c r="E81" i="83" s="1"/>
  <c r="E82" i="83" s="1"/>
  <c r="E83" i="83" s="1"/>
  <c r="E84" i="83" s="1"/>
  <c r="E85" i="83" s="1"/>
  <c r="E86" i="83" s="1"/>
  <c r="E87" i="83" s="1"/>
  <c r="E88" i="83" s="1"/>
  <c r="E89" i="83" s="1"/>
  <c r="E90" i="83" s="1"/>
  <c r="E91" i="83" s="1"/>
  <c r="E92" i="83" s="1"/>
  <c r="E93" i="83" s="1"/>
  <c r="E94" i="83" s="1"/>
  <c r="E95" i="83" s="1"/>
  <c r="E96" i="83" s="1"/>
  <c r="E97" i="83" s="1"/>
  <c r="E98" i="83" s="1"/>
  <c r="E99" i="83" s="1"/>
  <c r="E100" i="83" s="1"/>
  <c r="E101" i="83" s="1"/>
  <c r="E102" i="83" s="1"/>
  <c r="E103" i="83" s="1"/>
  <c r="E104" i="83" s="1"/>
  <c r="E105" i="83" s="1"/>
  <c r="E106" i="83" s="1"/>
  <c r="E107" i="83" s="1"/>
  <c r="E108" i="83" s="1"/>
  <c r="E109" i="83" s="1"/>
  <c r="E110" i="83" s="1"/>
  <c r="E111" i="83" s="1"/>
  <c r="E112" i="83" s="1"/>
  <c r="E113" i="83" s="1"/>
  <c r="E114" i="83" s="1"/>
  <c r="E115" i="83" s="1"/>
  <c r="E116" i="83" s="1"/>
  <c r="E117" i="83" s="1"/>
  <c r="E118" i="83" s="1"/>
  <c r="E119" i="83" s="1"/>
  <c r="E120" i="83" s="1"/>
  <c r="E121" i="83" s="1"/>
  <c r="E122" i="83" s="1"/>
  <c r="E123" i="83" s="1"/>
  <c r="E124" i="83" s="1"/>
  <c r="E125" i="83" s="1"/>
  <c r="E126" i="83" s="1"/>
  <c r="E127" i="83" s="1"/>
  <c r="E128" i="83" s="1"/>
  <c r="E129" i="83" s="1"/>
  <c r="E130" i="83" s="1"/>
  <c r="E131" i="83" s="1"/>
  <c r="E132" i="83" s="1"/>
  <c r="E133" i="83" s="1"/>
  <c r="E134" i="83" s="1"/>
  <c r="E135" i="83" s="1"/>
  <c r="E136" i="83" s="1"/>
  <c r="E137" i="83" s="1"/>
  <c r="E138" i="83" s="1"/>
  <c r="E139" i="83" s="1"/>
  <c r="E140" i="83" s="1"/>
  <c r="E141" i="83" s="1"/>
  <c r="E142" i="83" s="1"/>
  <c r="E143" i="83" s="1"/>
  <c r="E144" i="83" s="1"/>
  <c r="E145" i="83" s="1"/>
  <c r="E146" i="83" s="1"/>
  <c r="E147" i="83" s="1"/>
  <c r="E148" i="83" s="1"/>
  <c r="E149" i="83" s="1"/>
  <c r="E150" i="83" s="1"/>
  <c r="C14" i="161" s="1"/>
  <c r="E101" i="26"/>
  <c r="E102" i="26" s="1"/>
  <c r="E103" i="26" s="1"/>
  <c r="E104" i="26" s="1"/>
  <c r="E105" i="26" s="1"/>
  <c r="E106" i="26" s="1"/>
  <c r="E107" i="26" s="1"/>
  <c r="E108" i="26" s="1"/>
  <c r="E109" i="26" s="1"/>
  <c r="E110" i="26" s="1"/>
  <c r="E111" i="26" s="1"/>
  <c r="E112" i="26" s="1"/>
  <c r="E113" i="26" s="1"/>
  <c r="E114" i="26" s="1"/>
  <c r="E115" i="26" s="1"/>
  <c r="E116" i="26" s="1"/>
  <c r="E117" i="26" s="1"/>
  <c r="E118" i="26" s="1"/>
  <c r="E119" i="26" s="1"/>
  <c r="E120" i="26" s="1"/>
  <c r="E121" i="26" s="1"/>
  <c r="E122" i="26" s="1"/>
  <c r="E123" i="26" s="1"/>
  <c r="E124" i="26" s="1"/>
  <c r="E125" i="26" s="1"/>
  <c r="E126" i="26" s="1"/>
  <c r="E127" i="26" s="1"/>
  <c r="E128" i="26" s="1"/>
  <c r="E129" i="26" s="1"/>
  <c r="E130" i="26" s="1"/>
  <c r="E131" i="26" s="1"/>
  <c r="E132" i="26" s="1"/>
  <c r="E133" i="26" s="1"/>
  <c r="E134" i="26" s="1"/>
  <c r="E135" i="26" s="1"/>
  <c r="E136" i="26" s="1"/>
  <c r="E137" i="26" s="1"/>
  <c r="E138" i="26" s="1"/>
  <c r="E139" i="26" s="1"/>
  <c r="E140" i="26" s="1"/>
  <c r="E141" i="26" s="1"/>
  <c r="E142" i="26" s="1"/>
  <c r="E143" i="26" s="1"/>
  <c r="E144" i="26" s="1"/>
  <c r="E145" i="26" s="1"/>
  <c r="E146" i="26" s="1"/>
  <c r="E147" i="26" s="1"/>
  <c r="E148" i="26" s="1"/>
  <c r="E149" i="26" s="1"/>
  <c r="E150" i="26" s="1"/>
  <c r="E151" i="26" s="1"/>
  <c r="E152" i="26" s="1"/>
  <c r="E153" i="26" s="1"/>
  <c r="E154" i="26" s="1"/>
  <c r="E155" i="26" s="1"/>
  <c r="E156" i="26" s="1"/>
  <c r="E157" i="26" s="1"/>
  <c r="E158" i="26" s="1"/>
  <c r="E159" i="26" s="1"/>
  <c r="E160" i="26" s="1"/>
  <c r="E161" i="26" s="1"/>
  <c r="E162" i="26" s="1"/>
  <c r="E163" i="26" s="1"/>
  <c r="E164" i="26" s="1"/>
  <c r="E165" i="26" s="1"/>
  <c r="E166" i="26" s="1"/>
  <c r="E167" i="26" s="1"/>
  <c r="E168" i="26" s="1"/>
  <c r="E169" i="26" s="1"/>
  <c r="E170" i="26" s="1"/>
  <c r="E171" i="26" s="1"/>
  <c r="E172" i="26" s="1"/>
  <c r="E173" i="26" s="1"/>
  <c r="E174" i="26" s="1"/>
  <c r="E175" i="26" s="1"/>
  <c r="E176" i="26" s="1"/>
  <c r="E177" i="26" s="1"/>
  <c r="E178" i="26" s="1"/>
  <c r="E179" i="26" s="1"/>
  <c r="E180" i="26" s="1"/>
  <c r="E181" i="26" s="1"/>
  <c r="E182" i="26" s="1"/>
  <c r="E183" i="26" s="1"/>
  <c r="E184" i="26" s="1"/>
  <c r="E185" i="26" s="1"/>
  <c r="E186" i="26" s="1"/>
  <c r="E187" i="26" s="1"/>
  <c r="E188" i="26" s="1"/>
  <c r="E189" i="26" s="1"/>
  <c r="E190" i="26" s="1"/>
  <c r="E191" i="26" s="1"/>
  <c r="E192" i="26" s="1"/>
  <c r="E193" i="26" s="1"/>
  <c r="E194" i="26" s="1"/>
  <c r="E195" i="26" s="1"/>
  <c r="E196" i="26" s="1"/>
  <c r="E197" i="26" s="1"/>
  <c r="E198" i="26" s="1"/>
  <c r="E199" i="26" s="1"/>
  <c r="E200" i="26" s="1"/>
  <c r="E201" i="26" s="1"/>
  <c r="E202" i="26" s="1"/>
  <c r="E203" i="26" s="1"/>
  <c r="E204" i="26" s="1"/>
  <c r="E151" i="89" l="1"/>
  <c r="E152" i="89" s="1"/>
  <c r="E153" i="89" s="1"/>
  <c r="E154" i="89" s="1"/>
  <c r="E155" i="89" s="1"/>
  <c r="E156" i="89" s="1"/>
  <c r="E157" i="89" s="1"/>
  <c r="E158" i="89" s="1"/>
  <c r="E159" i="89" s="1"/>
  <c r="E160" i="89" s="1"/>
  <c r="E161" i="89" s="1"/>
  <c r="E162" i="89" s="1"/>
  <c r="E163" i="89" s="1"/>
  <c r="E164" i="89" s="1"/>
  <c r="E165" i="89" s="1"/>
  <c r="E166" i="89" s="1"/>
  <c r="E167" i="89" s="1"/>
  <c r="E168" i="89" s="1"/>
  <c r="E169" i="89" s="1"/>
  <c r="E170" i="89" s="1"/>
  <c r="E171" i="89" s="1"/>
  <c r="E172" i="89" s="1"/>
  <c r="E173" i="89" s="1"/>
  <c r="E174" i="89" s="1"/>
  <c r="E175" i="89" s="1"/>
  <c r="E176" i="89" s="1"/>
  <c r="E177" i="89" s="1"/>
  <c r="E178" i="89" s="1"/>
  <c r="E179" i="89" s="1"/>
  <c r="E180" i="89" s="1"/>
  <c r="E181" i="89" s="1"/>
  <c r="E182" i="89" s="1"/>
  <c r="E183" i="89" s="1"/>
  <c r="E184" i="89" s="1"/>
  <c r="E185" i="89" s="1"/>
  <c r="E186" i="89" s="1"/>
  <c r="E187" i="89" s="1"/>
  <c r="E188" i="89" s="1"/>
  <c r="E189" i="89" s="1"/>
  <c r="E190" i="89" s="1"/>
  <c r="E191" i="89" s="1"/>
  <c r="E192" i="89" s="1"/>
  <c r="E193" i="89" s="1"/>
  <c r="E194" i="89" s="1"/>
  <c r="E195" i="89" s="1"/>
  <c r="E196" i="89" s="1"/>
  <c r="E197" i="89" s="1"/>
  <c r="E198" i="89" s="1"/>
  <c r="E199" i="89" s="1"/>
  <c r="E200" i="89" s="1"/>
  <c r="E201" i="89" s="1"/>
  <c r="E202" i="89" s="1"/>
  <c r="E203" i="89" s="1"/>
  <c r="E204" i="89" s="1"/>
  <c r="E205" i="89" s="1"/>
  <c r="E206" i="89" s="1"/>
  <c r="E207" i="89" s="1"/>
  <c r="E208" i="89" s="1"/>
  <c r="E209" i="89" s="1"/>
  <c r="E210" i="89" s="1"/>
  <c r="E211" i="89" s="1"/>
  <c r="E212" i="89" s="1"/>
  <c r="E213" i="89" s="1"/>
  <c r="E214" i="89" s="1"/>
  <c r="E215" i="89" s="1"/>
  <c r="E216" i="89" s="1"/>
  <c r="E217" i="89" s="1"/>
  <c r="E218" i="89" s="1"/>
  <c r="D8" i="203"/>
  <c r="D92" i="203" s="1"/>
  <c r="E301" i="136"/>
  <c r="E302" i="136" s="1"/>
  <c r="E303" i="136" s="1"/>
  <c r="E304" i="136" s="1"/>
  <c r="E305" i="136" s="1"/>
  <c r="E306" i="136" s="1"/>
  <c r="E307" i="136" s="1"/>
  <c r="E308" i="136" s="1"/>
  <c r="E309" i="136" s="1"/>
  <c r="E310" i="136" s="1"/>
  <c r="E311" i="136" s="1"/>
  <c r="E312" i="136" s="1"/>
  <c r="E313" i="136" s="1"/>
  <c r="E314" i="136" s="1"/>
  <c r="E315" i="136" s="1"/>
  <c r="E316" i="136" s="1"/>
  <c r="E317" i="136" s="1"/>
  <c r="E318" i="136" s="1"/>
  <c r="E319" i="136" s="1"/>
  <c r="E320" i="136" s="1"/>
  <c r="E321" i="136" s="1"/>
  <c r="E322" i="136" s="1"/>
  <c r="E323" i="136" s="1"/>
  <c r="E324" i="136" s="1"/>
  <c r="E325" i="136" s="1"/>
  <c r="E326" i="136" s="1"/>
  <c r="E327" i="136" s="1"/>
  <c r="E328" i="136" s="1"/>
  <c r="E329" i="136" s="1"/>
  <c r="E330" i="136" s="1"/>
  <c r="E331" i="136" s="1"/>
  <c r="E332" i="136" s="1"/>
  <c r="E333" i="136" s="1"/>
  <c r="E334" i="136" s="1"/>
  <c r="E335" i="136" s="1"/>
  <c r="E336" i="136" s="1"/>
  <c r="E337" i="136" s="1"/>
  <c r="E338" i="136" s="1"/>
  <c r="E339" i="136" s="1"/>
  <c r="E340" i="136" s="1"/>
  <c r="E341" i="136" s="1"/>
  <c r="E342" i="136" s="1"/>
  <c r="E343" i="136" s="1"/>
  <c r="E344" i="136" s="1"/>
  <c r="E345" i="136" s="1"/>
  <c r="E346" i="136" s="1"/>
  <c r="E347" i="136" s="1"/>
  <c r="E348" i="136" s="1"/>
  <c r="E349" i="136" s="1"/>
  <c r="E350" i="136" s="1"/>
  <c r="E351" i="136" s="1"/>
  <c r="E352" i="136" s="1"/>
  <c r="E353" i="136" s="1"/>
  <c r="E354" i="136" s="1"/>
  <c r="E355" i="136" s="1"/>
  <c r="E356" i="136" s="1"/>
  <c r="E357" i="136" s="1"/>
  <c r="E358" i="136" s="1"/>
  <c r="E359" i="136" s="1"/>
  <c r="E360" i="136" s="1"/>
  <c r="E361" i="136" s="1"/>
  <c r="E362" i="136" s="1"/>
  <c r="E363" i="136" s="1"/>
  <c r="E364" i="136" s="1"/>
  <c r="E365" i="136" s="1"/>
  <c r="E366" i="136" s="1"/>
  <c r="E367" i="136" s="1"/>
  <c r="E368" i="136" s="1"/>
  <c r="E369" i="136" s="1"/>
  <c r="E370" i="136" s="1"/>
  <c r="E371" i="136" s="1"/>
  <c r="E372" i="136" s="1"/>
  <c r="E373" i="136" s="1"/>
  <c r="E374" i="136" s="1"/>
  <c r="E375" i="136" s="1"/>
  <c r="E376" i="136" s="1"/>
  <c r="E377" i="136" s="1"/>
  <c r="E378" i="136" s="1"/>
  <c r="E379" i="136" s="1"/>
  <c r="E101" i="33"/>
  <c r="E102" i="33" s="1"/>
  <c r="E103" i="33" s="1"/>
  <c r="D8" i="161"/>
  <c r="D87" i="161" s="1"/>
  <c r="E151" i="83"/>
  <c r="E152" i="83" s="1"/>
  <c r="E153" i="83" s="1"/>
  <c r="E154" i="83" s="1"/>
  <c r="E155" i="83" s="1"/>
  <c r="E156" i="83" s="1"/>
  <c r="E301" i="22"/>
  <c r="E302" i="22" s="1"/>
  <c r="E303" i="22" s="1"/>
  <c r="E304" i="22" s="1"/>
  <c r="E305" i="22" s="1"/>
  <c r="E306" i="22" s="1"/>
  <c r="E307" i="22" s="1"/>
  <c r="E308" i="22" s="1"/>
  <c r="E309" i="22" s="1"/>
  <c r="E310" i="22" s="1"/>
  <c r="E311" i="22" s="1"/>
  <c r="E312" i="22" s="1"/>
  <c r="E313" i="22" s="1"/>
  <c r="E314" i="22" s="1"/>
  <c r="E315" i="22" s="1"/>
  <c r="E316" i="22" s="1"/>
  <c r="E317" i="22" s="1"/>
  <c r="E318" i="22" s="1"/>
  <c r="E319" i="22" s="1"/>
  <c r="E320" i="22" s="1"/>
  <c r="E321" i="22" s="1"/>
  <c r="E322" i="22" s="1"/>
  <c r="E323" i="22" s="1"/>
  <c r="E324" i="22" s="1"/>
  <c r="E325" i="22" s="1"/>
  <c r="E326" i="22" s="1"/>
  <c r="E327" i="22" s="1"/>
  <c r="E328" i="22" s="1"/>
  <c r="E329" i="22" s="1"/>
  <c r="E330" i="22" s="1"/>
  <c r="E331" i="22" s="1"/>
  <c r="E332" i="22" s="1"/>
  <c r="E333" i="22" s="1"/>
  <c r="E334" i="22" s="1"/>
  <c r="E335" i="22" s="1"/>
  <c r="E336" i="22" s="1"/>
  <c r="E337" i="22" s="1"/>
  <c r="E338" i="22" s="1"/>
  <c r="E339" i="22" s="1"/>
  <c r="E340" i="22" s="1"/>
  <c r="E341" i="22" s="1"/>
  <c r="E342" i="22" s="1"/>
  <c r="E343" i="22" s="1"/>
  <c r="E344" i="22" s="1"/>
  <c r="E345" i="22" s="1"/>
  <c r="E346" i="22" s="1"/>
  <c r="E347" i="22" s="1"/>
  <c r="E348" i="22" s="1"/>
  <c r="E349" i="22" s="1"/>
  <c r="E350" i="22" s="1"/>
  <c r="E351" i="22" s="1"/>
  <c r="E352" i="22" s="1"/>
  <c r="E353" i="22" s="1"/>
  <c r="E354" i="22" s="1"/>
  <c r="E355" i="22" s="1"/>
  <c r="E356" i="22" s="1"/>
  <c r="E357" i="22" s="1"/>
  <c r="E358" i="22" s="1"/>
  <c r="E359" i="22" s="1"/>
  <c r="E360" i="22" s="1"/>
  <c r="E361" i="22" s="1"/>
  <c r="E362" i="22" s="1"/>
  <c r="E363" i="22" s="1"/>
  <c r="E364" i="22" s="1"/>
  <c r="E365" i="22" s="1"/>
  <c r="E366" i="22" s="1"/>
  <c r="E367" i="22" s="1"/>
  <c r="E368" i="22" s="1"/>
  <c r="E369" i="22" s="1"/>
  <c r="E370" i="22" s="1"/>
  <c r="E371" i="22" s="1"/>
  <c r="E372" i="22" s="1"/>
  <c r="E373" i="22" s="1"/>
  <c r="E374" i="22" s="1"/>
  <c r="E375" i="22" s="1"/>
  <c r="E376" i="22" s="1"/>
  <c r="E377" i="22" s="1"/>
  <c r="E378" i="22" s="1"/>
  <c r="E379" i="22" s="1"/>
  <c r="E380" i="22" s="1"/>
  <c r="E381" i="22" s="1"/>
  <c r="E382" i="22" s="1"/>
  <c r="E383" i="22" s="1"/>
  <c r="E384" i="22" s="1"/>
  <c r="E385" i="22" s="1"/>
  <c r="E386" i="22" s="1"/>
  <c r="E387" i="22" s="1"/>
  <c r="E388" i="22" s="1"/>
  <c r="E389" i="22" s="1"/>
  <c r="E390" i="22" s="1"/>
  <c r="E391" i="22" s="1"/>
  <c r="E392" i="22" s="1"/>
  <c r="E393" i="22" s="1"/>
  <c r="E394" i="22" s="1"/>
  <c r="E395" i="22" s="1"/>
  <c r="E396" i="22" s="1"/>
  <c r="E397" i="22" s="1"/>
  <c r="E398" i="22" s="1"/>
  <c r="E399" i="22" s="1"/>
  <c r="E400" i="22" s="1"/>
  <c r="E401" i="22" s="1"/>
  <c r="E402" i="22" s="1"/>
  <c r="E403" i="22" s="1"/>
  <c r="E404" i="22" s="1"/>
  <c r="E405" i="22" s="1"/>
  <c r="E406" i="22" s="1"/>
  <c r="E407" i="22" s="1"/>
  <c r="E408" i="22" s="1"/>
  <c r="E409" i="22" s="1"/>
  <c r="E410" i="22" s="1"/>
  <c r="E411" i="22" s="1"/>
  <c r="E412" i="22" s="1"/>
  <c r="E413" i="22" s="1"/>
  <c r="E414" i="22" s="1"/>
  <c r="E415" i="22" s="1"/>
  <c r="E416" i="22" s="1"/>
  <c r="E417" i="22" s="1"/>
  <c r="E418" i="22" s="1"/>
  <c r="E419" i="22" s="1"/>
  <c r="E420" i="22" s="1"/>
  <c r="E421" i="22" s="1"/>
  <c r="E422" i="22" s="1"/>
  <c r="E423" i="22" s="1"/>
  <c r="E424" i="22" s="1"/>
  <c r="E425" i="22" s="1"/>
  <c r="E426" i="22" s="1"/>
  <c r="E427" i="22" s="1"/>
  <c r="E428" i="22" s="1"/>
  <c r="E429" i="22" s="1"/>
  <c r="E430" i="22" s="1"/>
  <c r="E431" i="22" s="1"/>
  <c r="E432" i="22" s="1"/>
  <c r="E433" i="22" s="1"/>
  <c r="E434" i="22" s="1"/>
  <c r="E435" i="22" s="1"/>
  <c r="E436" i="22" s="1"/>
  <c r="E437" i="22" s="1"/>
  <c r="E438" i="22" s="1"/>
  <c r="E439" i="22" s="1"/>
  <c r="E440" i="22" s="1"/>
  <c r="E441" i="22" s="1"/>
  <c r="E442" i="22" s="1"/>
  <c r="E443" i="22" s="1"/>
  <c r="E444" i="22" s="1"/>
  <c r="E445" i="22" s="1"/>
  <c r="E446" i="22" s="1"/>
  <c r="E447" i="22" s="1"/>
  <c r="E448" i="22" s="1"/>
  <c r="E449" i="22" s="1"/>
  <c r="E450" i="22" s="1"/>
  <c r="E451" i="22" s="1"/>
  <c r="E452" i="22" s="1"/>
  <c r="E453" i="22" s="1"/>
  <c r="E454" i="22" s="1"/>
  <c r="E455" i="22" s="1"/>
  <c r="E456" i="22" s="1"/>
  <c r="E457" i="22" s="1"/>
  <c r="E458" i="22" s="1"/>
  <c r="E459" i="22" s="1"/>
  <c r="E460" i="22" s="1"/>
  <c r="E461" i="22" s="1"/>
  <c r="E462" i="22" s="1"/>
  <c r="E463" i="22" s="1"/>
  <c r="E464" i="22" s="1"/>
  <c r="E465" i="22" s="1"/>
  <c r="E466" i="22" s="1"/>
  <c r="E467" i="22" s="1"/>
  <c r="E468" i="22" s="1"/>
  <c r="E469" i="22" s="1"/>
  <c r="E470" i="22" s="1"/>
  <c r="E471" i="22" s="1"/>
  <c r="E472" i="22" s="1"/>
  <c r="E473" i="22" s="1"/>
  <c r="E474" i="22" s="1"/>
  <c r="E475" i="22" s="1"/>
  <c r="E476" i="22" s="1"/>
  <c r="E477" i="22" s="1"/>
  <c r="E478" i="22" s="1"/>
  <c r="E479" i="22" s="1"/>
  <c r="E480" i="22" s="1"/>
  <c r="E481" i="22" s="1"/>
  <c r="E482" i="22" s="1"/>
  <c r="E483" i="22" s="1"/>
  <c r="E484" i="22" s="1"/>
  <c r="E485" i="22" s="1"/>
  <c r="E486" i="22" s="1"/>
  <c r="E487" i="22" s="1"/>
  <c r="E488" i="22" s="1"/>
  <c r="E489" i="22" s="1"/>
  <c r="E490" i="22" s="1"/>
  <c r="E491" i="22" s="1"/>
  <c r="E492" i="22" s="1"/>
  <c r="E493" i="22" s="1"/>
  <c r="E494" i="22" s="1"/>
  <c r="E495" i="22" s="1"/>
  <c r="E496" i="22" s="1"/>
  <c r="E497" i="22" s="1"/>
  <c r="E498" i="22" s="1"/>
  <c r="E499" i="22" s="1"/>
  <c r="E500" i="22" s="1"/>
  <c r="E501" i="22" s="1"/>
  <c r="E502" i="22" s="1"/>
  <c r="E503" i="22" s="1"/>
  <c r="E504" i="22" s="1"/>
  <c r="E505" i="22" s="1"/>
  <c r="E506" i="22" s="1"/>
  <c r="E507" i="22" s="1"/>
  <c r="E508" i="22" s="1"/>
  <c r="E509" i="22" s="1"/>
  <c r="E510" i="22" s="1"/>
  <c r="E511" i="22" s="1"/>
  <c r="E512" i="22" s="1"/>
  <c r="E513" i="22" s="1"/>
  <c r="E514" i="22" s="1"/>
  <c r="E515" i="22" s="1"/>
  <c r="E516" i="22" s="1"/>
  <c r="E517" i="22" s="1"/>
  <c r="E518" i="22" s="1"/>
  <c r="E519" i="22" s="1"/>
  <c r="E520" i="22" s="1"/>
  <c r="E521" i="22" s="1"/>
  <c r="E522" i="22" s="1"/>
  <c r="E523" i="22" s="1"/>
  <c r="E524" i="22" s="1"/>
  <c r="E525" i="22" s="1"/>
  <c r="E526" i="22" s="1"/>
  <c r="E527" i="22" s="1"/>
  <c r="E528" i="22" s="1"/>
  <c r="E529" i="22" s="1"/>
  <c r="E530" i="22" s="1"/>
  <c r="E531" i="22" s="1"/>
  <c r="E532" i="22" s="1"/>
  <c r="E533" i="22" s="1"/>
  <c r="E534" i="22" s="1"/>
  <c r="E535" i="22" s="1"/>
  <c r="E536" i="22" s="1"/>
  <c r="E537" i="22" s="1"/>
  <c r="E538" i="22" s="1"/>
  <c r="E539" i="22" s="1"/>
  <c r="E540" i="22" s="1"/>
  <c r="E541" i="22" s="1"/>
  <c r="E542" i="22" s="1"/>
  <c r="E543" i="22" s="1"/>
  <c r="E544" i="22" s="1"/>
  <c r="E545" i="22" s="1"/>
  <c r="E546" i="22" s="1"/>
  <c r="E547" i="22" s="1"/>
  <c r="E548" i="22" s="1"/>
  <c r="E549" i="22" s="1"/>
  <c r="E550" i="22" s="1"/>
  <c r="E551" i="22" s="1"/>
  <c r="E552" i="22" s="1"/>
  <c r="E553" i="22" s="1"/>
  <c r="E554" i="22" s="1"/>
  <c r="E555" i="22" s="1"/>
  <c r="E556" i="22" s="1"/>
  <c r="E557" i="22" s="1"/>
  <c r="E558" i="22" s="1"/>
  <c r="E559" i="22" s="1"/>
  <c r="E560" i="22" s="1"/>
  <c r="E561" i="22" s="1"/>
  <c r="E562" i="22" s="1"/>
  <c r="E563" i="22" s="1"/>
  <c r="E564" i="22" s="1"/>
  <c r="E565" i="22" s="1"/>
  <c r="E566" i="22" s="1"/>
  <c r="E567" i="22" s="1"/>
  <c r="E568" i="22" s="1"/>
  <c r="E569" i="22" s="1"/>
  <c r="E570" i="22" s="1"/>
  <c r="E571" i="22" s="1"/>
  <c r="E572" i="22" s="1"/>
  <c r="E573" i="22" s="1"/>
  <c r="E574" i="22" s="1"/>
  <c r="E575" i="22" s="1"/>
  <c r="E576" i="22" s="1"/>
  <c r="E577" i="22" s="1"/>
  <c r="E578" i="22" s="1"/>
  <c r="E579" i="22" s="1"/>
  <c r="E580" i="22" s="1"/>
  <c r="E581" i="22" s="1"/>
  <c r="E582" i="22" s="1"/>
  <c r="E583" i="22" s="1"/>
  <c r="E584" i="22" s="1"/>
  <c r="E585" i="22" s="1"/>
  <c r="E586" i="22" s="1"/>
  <c r="E587" i="22" s="1"/>
  <c r="E588" i="22" s="1"/>
  <c r="E589" i="22" s="1"/>
  <c r="E590" i="22" s="1"/>
  <c r="E591" i="22" s="1"/>
  <c r="E592" i="22" s="1"/>
  <c r="E593" i="22" s="1"/>
  <c r="E594" i="22" s="1"/>
  <c r="E595" i="22" s="1"/>
  <c r="E596" i="22" s="1"/>
  <c r="E597" i="22" s="1"/>
  <c r="E598" i="22" s="1"/>
  <c r="E599" i="22" s="1"/>
  <c r="E600" i="22" s="1"/>
  <c r="E601" i="22" s="1"/>
  <c r="E602" i="22" s="1"/>
  <c r="E603" i="22" s="1"/>
  <c r="E604" i="22" s="1"/>
  <c r="E605" i="22" s="1"/>
  <c r="E606" i="22" s="1"/>
  <c r="E607" i="22" s="1"/>
  <c r="E608" i="22" s="1"/>
  <c r="E609" i="22" s="1"/>
  <c r="E610" i="22" s="1"/>
  <c r="E611" i="22" s="1"/>
  <c r="E612" i="22" s="1"/>
  <c r="E613" i="22" s="1"/>
  <c r="E614" i="22" s="1"/>
  <c r="E615" i="22" s="1"/>
  <c r="E616" i="22" s="1"/>
  <c r="E617" i="22" s="1"/>
  <c r="E618" i="22" s="1"/>
  <c r="E619" i="22" s="1"/>
  <c r="E620" i="22" s="1"/>
  <c r="E621" i="22" s="1"/>
  <c r="E622" i="22" s="1"/>
  <c r="E623" i="22" s="1"/>
  <c r="E624" i="22" s="1"/>
  <c r="E625" i="22" s="1"/>
  <c r="E626" i="22" s="1"/>
  <c r="E627" i="22" s="1"/>
  <c r="E628" i="22" s="1"/>
  <c r="E629" i="22" s="1"/>
  <c r="E630" i="22" s="1"/>
  <c r="E631" i="22" s="1"/>
  <c r="E632" i="22" s="1"/>
  <c r="E633" i="22" s="1"/>
  <c r="E634" i="22" s="1"/>
  <c r="E635" i="22" s="1"/>
  <c r="E636" i="22" s="1"/>
  <c r="E637" i="22" s="1"/>
  <c r="E638" i="22" s="1"/>
  <c r="E639" i="22" s="1"/>
  <c r="E640" i="22" s="1"/>
  <c r="E641" i="22" s="1"/>
  <c r="E642" i="22" s="1"/>
  <c r="E643" i="22" s="1"/>
  <c r="E644" i="22" s="1"/>
  <c r="E645" i="22" s="1"/>
  <c r="E646" i="22" s="1"/>
  <c r="E61" i="119"/>
  <c r="E62" i="119" s="1"/>
  <c r="E63" i="119" s="1"/>
  <c r="E64" i="119" s="1"/>
  <c r="E65" i="119" s="1"/>
  <c r="E66" i="119" s="1"/>
  <c r="E67" i="119" s="1"/>
  <c r="E68" i="119" s="1"/>
  <c r="E69" i="119" s="1"/>
  <c r="E70" i="119" s="1"/>
  <c r="E71" i="119" s="1"/>
  <c r="E72" i="119" s="1"/>
  <c r="E73" i="119" s="1"/>
  <c r="E74" i="119" s="1"/>
  <c r="E75" i="119" s="1"/>
  <c r="E76" i="119" s="1"/>
  <c r="E77" i="119" s="1"/>
  <c r="E78" i="119" s="1"/>
  <c r="E79" i="119" s="1"/>
  <c r="E80" i="119" s="1"/>
  <c r="E81" i="119" s="1"/>
  <c r="E82" i="119" s="1"/>
  <c r="E83" i="119" s="1"/>
  <c r="E84" i="119" s="1"/>
  <c r="E85" i="119" s="1"/>
  <c r="E86" i="119" s="1"/>
  <c r="E87" i="119" s="1"/>
  <c r="E88" i="119" s="1"/>
  <c r="E89" i="119" s="1"/>
  <c r="E90" i="119" s="1"/>
  <c r="E91" i="119" s="1"/>
  <c r="E92" i="119" s="1"/>
  <c r="E93" i="119" s="1"/>
  <c r="E94" i="119" s="1"/>
  <c r="E95" i="119" s="1"/>
  <c r="E96" i="119" s="1"/>
  <c r="E97" i="119" s="1"/>
  <c r="E98" i="119" s="1"/>
  <c r="E99" i="119" s="1"/>
  <c r="E100" i="119" s="1"/>
  <c r="E380" i="136" l="1"/>
  <c r="E381" i="136" s="1"/>
  <c r="E382" i="136" s="1"/>
  <c r="E383" i="136" s="1"/>
  <c r="E384" i="136" s="1"/>
  <c r="E385" i="136" s="1"/>
  <c r="E386" i="136" s="1"/>
  <c r="E387" i="136" s="1"/>
  <c r="E388" i="136" s="1"/>
  <c r="E389" i="136" s="1"/>
  <c r="E390" i="136" s="1"/>
  <c r="E391" i="136" s="1"/>
  <c r="E392" i="136" s="1"/>
  <c r="E393" i="136" s="1"/>
  <c r="E394" i="136" s="1"/>
  <c r="E395" i="136" s="1"/>
  <c r="E396" i="136" s="1"/>
  <c r="E397" i="136" s="1"/>
  <c r="E398" i="136" s="1"/>
  <c r="E399" i="136" s="1"/>
  <c r="E400" i="136" s="1"/>
  <c r="E401" i="136" s="1"/>
  <c r="E402" i="136" s="1"/>
  <c r="E403" i="136" s="1"/>
  <c r="E404" i="136" s="1"/>
  <c r="E405" i="136" s="1"/>
  <c r="E406" i="136" s="1"/>
  <c r="E407" i="136" s="1"/>
  <c r="E408" i="136" s="1"/>
  <c r="E409" i="136" s="1"/>
  <c r="E410" i="136" s="1"/>
  <c r="E411" i="136" s="1"/>
  <c r="E412" i="136" s="1"/>
  <c r="E413" i="136" s="1"/>
  <c r="E414" i="136" s="1"/>
  <c r="E415" i="136" s="1"/>
  <c r="E416" i="136" s="1"/>
  <c r="E417" i="136" s="1"/>
  <c r="E418" i="136" s="1"/>
  <c r="E419" i="136" s="1"/>
  <c r="E420" i="136" s="1"/>
  <c r="E421" i="136" s="1"/>
  <c r="E422" i="136" s="1"/>
  <c r="E423" i="136" s="1"/>
  <c r="E424" i="136" s="1"/>
  <c r="E425" i="136" s="1"/>
  <c r="E426" i="136" s="1"/>
  <c r="E427" i="136" s="1"/>
  <c r="E428" i="136" s="1"/>
  <c r="E429" i="136" s="1"/>
  <c r="E430" i="136" s="1"/>
  <c r="E431" i="136" s="1"/>
  <c r="E432" i="136" s="1"/>
  <c r="E433" i="136" s="1"/>
  <c r="E434" i="136" s="1"/>
  <c r="E435" i="136" s="1"/>
  <c r="E436" i="136" s="1"/>
  <c r="E437" i="136" s="1"/>
  <c r="E438" i="136" s="1"/>
  <c r="E439" i="136" s="1"/>
  <c r="E440" i="136" s="1"/>
  <c r="E441" i="136" s="1"/>
  <c r="E442" i="136" s="1"/>
  <c r="E443" i="136" s="1"/>
  <c r="E444" i="136" s="1"/>
  <c r="E445" i="136" s="1"/>
  <c r="E446" i="136" s="1"/>
  <c r="E447" i="136" s="1"/>
  <c r="E448" i="136" s="1"/>
  <c r="E449" i="136" s="1"/>
  <c r="E450" i="136" s="1"/>
  <c r="E451" i="136" s="1"/>
  <c r="E452" i="136" s="1"/>
  <c r="E453" i="136" s="1"/>
  <c r="E454" i="136" s="1"/>
  <c r="E455" i="136" s="1"/>
  <c r="E456" i="136" s="1"/>
  <c r="E457" i="136" s="1"/>
  <c r="E458" i="136" s="1"/>
  <c r="E459" i="136" s="1"/>
  <c r="E460" i="136" s="1"/>
  <c r="E461" i="136" s="1"/>
  <c r="E462" i="136" s="1"/>
  <c r="E463" i="136" s="1"/>
  <c r="E464" i="136" s="1"/>
  <c r="E465" i="136" s="1"/>
  <c r="E466" i="136" s="1"/>
  <c r="E467" i="136" s="1"/>
  <c r="E468" i="136" s="1"/>
  <c r="E469" i="136" s="1"/>
  <c r="E470" i="136" s="1"/>
  <c r="E471" i="136" s="1"/>
  <c r="E472" i="136" s="1"/>
  <c r="E473" i="136" s="1"/>
  <c r="E474" i="136" s="1"/>
  <c r="E475" i="136" s="1"/>
  <c r="E476" i="136" s="1"/>
  <c r="E477" i="136" s="1"/>
  <c r="E478" i="136" s="1"/>
  <c r="E479" i="136" s="1"/>
  <c r="E480" i="136" s="1"/>
  <c r="E481" i="136" s="1"/>
  <c r="E482" i="136" s="1"/>
  <c r="E483" i="136" s="1"/>
  <c r="E484" i="136" s="1"/>
  <c r="E485" i="136" s="1"/>
  <c r="E486" i="136" s="1"/>
  <c r="E487" i="136" s="1"/>
  <c r="E488" i="136" s="1"/>
  <c r="E489" i="136" s="1"/>
  <c r="E490" i="136" s="1"/>
  <c r="E491" i="136" s="1"/>
  <c r="E492" i="136" s="1"/>
  <c r="E493" i="136" s="1"/>
  <c r="E494" i="136" s="1"/>
  <c r="E495" i="136" s="1"/>
  <c r="E496" i="136" s="1"/>
  <c r="E497" i="136" s="1"/>
  <c r="E498" i="136" s="1"/>
  <c r="E499" i="136" s="1"/>
  <c r="E500" i="136" s="1"/>
  <c r="C61" i="161"/>
  <c r="E101" i="119"/>
  <c r="E102" i="119" s="1"/>
  <c r="E103" i="119" s="1"/>
  <c r="E104" i="119" s="1"/>
  <c r="E105" i="119" s="1"/>
  <c r="E106" i="119" s="1"/>
  <c r="E107" i="119" s="1"/>
  <c r="E108" i="119" s="1"/>
  <c r="E109" i="119" s="1"/>
  <c r="E110" i="119" s="1"/>
  <c r="E111" i="119" s="1"/>
  <c r="E112" i="119" s="1"/>
  <c r="E113" i="119" s="1"/>
  <c r="E114" i="119" s="1"/>
  <c r="E115" i="119" s="1"/>
  <c r="E116" i="119" s="1"/>
  <c r="E117" i="119" s="1"/>
  <c r="E118" i="119" s="1"/>
  <c r="E119" i="119" s="1"/>
  <c r="E120" i="119" s="1"/>
  <c r="E121" i="119" s="1"/>
  <c r="E122" i="119" s="1"/>
  <c r="E123" i="119" s="1"/>
  <c r="E124" i="119" s="1"/>
  <c r="E125" i="119" s="1"/>
  <c r="E126" i="119" s="1"/>
  <c r="E127" i="119" s="1"/>
  <c r="E128" i="119" s="1"/>
  <c r="E129" i="119" s="1"/>
  <c r="E130" i="119" s="1"/>
  <c r="E131" i="119" s="1"/>
  <c r="E132" i="119" s="1"/>
  <c r="E133" i="119" s="1"/>
  <c r="E134" i="119" s="1"/>
  <c r="E135" i="119" s="1"/>
  <c r="E136" i="119" s="1"/>
  <c r="E137" i="119" s="1"/>
  <c r="E138" i="119" s="1"/>
  <c r="E139" i="119" s="1"/>
  <c r="E140" i="119" s="1"/>
  <c r="E141" i="119" s="1"/>
  <c r="E142" i="119" s="1"/>
  <c r="E143" i="119" s="1"/>
  <c r="E144" i="119" s="1"/>
  <c r="E145" i="119" s="1"/>
  <c r="E146" i="119" s="1"/>
  <c r="E147" i="119" s="1"/>
  <c r="E148" i="119" s="1"/>
  <c r="E149" i="119" s="1"/>
  <c r="E150" i="119" s="1"/>
  <c r="E151" i="119" s="1"/>
  <c r="E152" i="119" s="1"/>
  <c r="E153" i="119" s="1"/>
  <c r="E154" i="119" s="1"/>
  <c r="E155" i="119" s="1"/>
  <c r="E156" i="119" s="1"/>
  <c r="E157" i="119" s="1"/>
  <c r="E158" i="119" s="1"/>
  <c r="E159" i="119" s="1"/>
  <c r="E160" i="119" s="1"/>
  <c r="E161" i="119" s="1"/>
  <c r="E162" i="119" s="1"/>
  <c r="E163" i="119" s="1"/>
  <c r="E164" i="119" s="1"/>
  <c r="E165" i="119" s="1"/>
  <c r="E166" i="119" s="1"/>
  <c r="E167" i="119" s="1"/>
  <c r="E168" i="119" s="1"/>
  <c r="E169" i="119" s="1"/>
  <c r="E170" i="119" s="1"/>
  <c r="E171" i="119" s="1"/>
  <c r="E172" i="119" s="1"/>
  <c r="E173" i="119" s="1"/>
  <c r="E174" i="119" s="1"/>
  <c r="E175" i="119" s="1"/>
  <c r="E176" i="119" s="1"/>
  <c r="E177" i="119" s="1"/>
  <c r="E178" i="119" s="1"/>
  <c r="E179" i="119" s="1"/>
  <c r="E180" i="119" s="1"/>
  <c r="E181" i="119" s="1"/>
  <c r="E182" i="119" s="1"/>
  <c r="E183" i="119" s="1"/>
  <c r="E184" i="119" s="1"/>
  <c r="E185" i="119" s="1"/>
  <c r="E186" i="119" s="1"/>
  <c r="E187" i="119" s="1"/>
  <c r="E188" i="119" s="1"/>
  <c r="E189" i="119" s="1"/>
  <c r="E190" i="119" s="1"/>
  <c r="E191" i="119" s="1"/>
  <c r="E192" i="119" s="1"/>
  <c r="E193" i="119" s="1"/>
  <c r="E194" i="119" s="1"/>
  <c r="E195" i="119" s="1"/>
  <c r="E196" i="119" s="1"/>
  <c r="E197" i="119" s="1"/>
  <c r="E198" i="119" s="1"/>
  <c r="E199" i="119" s="1"/>
  <c r="E200" i="119" s="1"/>
  <c r="E501" i="136" l="1"/>
  <c r="E502" i="136" s="1"/>
  <c r="E503" i="136" s="1"/>
  <c r="E504" i="136" s="1"/>
  <c r="E505" i="136" s="1"/>
  <c r="E506" i="136" s="1"/>
  <c r="E507" i="136" s="1"/>
  <c r="E508" i="136" s="1"/>
  <c r="E509" i="136" s="1"/>
  <c r="E510" i="136" s="1"/>
  <c r="E511" i="136" s="1"/>
  <c r="E512" i="136" s="1"/>
  <c r="E513" i="136" s="1"/>
  <c r="E514" i="136" s="1"/>
  <c r="E515" i="136" s="1"/>
  <c r="E516" i="136" s="1"/>
  <c r="E517" i="136" s="1"/>
  <c r="E518" i="136" s="1"/>
  <c r="E519" i="136" s="1"/>
  <c r="E520" i="136" s="1"/>
  <c r="E521" i="136" s="1"/>
  <c r="E522" i="136" s="1"/>
  <c r="E523" i="136" s="1"/>
  <c r="E524" i="136" s="1"/>
  <c r="E525" i="136" s="1"/>
  <c r="E526" i="136" s="1"/>
  <c r="E527" i="136" s="1"/>
  <c r="E528" i="136" s="1"/>
  <c r="E529" i="136" s="1"/>
  <c r="E530" i="136" s="1"/>
  <c r="E531" i="136" s="1"/>
  <c r="E532" i="136" s="1"/>
  <c r="E533" i="136" s="1"/>
  <c r="E534" i="136" s="1"/>
  <c r="E535" i="136" s="1"/>
  <c r="E536" i="136" s="1"/>
  <c r="E537" i="136" s="1"/>
  <c r="E538" i="136" s="1"/>
  <c r="E539" i="136" s="1"/>
  <c r="E540" i="136" s="1"/>
  <c r="E541" i="136" s="1"/>
  <c r="E542" i="136" s="1"/>
  <c r="E543" i="136" s="1"/>
  <c r="E544" i="136" s="1"/>
  <c r="E545" i="136" s="1"/>
  <c r="E546" i="136" s="1"/>
  <c r="E547" i="136" s="1"/>
  <c r="E548" i="136" s="1"/>
  <c r="E549" i="136" s="1"/>
  <c r="E550" i="136" s="1"/>
  <c r="E551" i="136" s="1"/>
  <c r="E552" i="136" s="1"/>
  <c r="E553" i="136" s="1"/>
  <c r="E554" i="136" s="1"/>
  <c r="E555" i="136" s="1"/>
  <c r="E556" i="136" s="1"/>
  <c r="E557" i="136" s="1"/>
  <c r="E558" i="136" s="1"/>
  <c r="E559" i="136" s="1"/>
  <c r="E560" i="136" s="1"/>
  <c r="E561" i="136" s="1"/>
  <c r="E562" i="136" s="1"/>
  <c r="E563" i="136" s="1"/>
  <c r="E564" i="136" s="1"/>
  <c r="E565" i="136" s="1"/>
  <c r="E566" i="136" s="1"/>
  <c r="E567" i="136" s="1"/>
  <c r="E568" i="136" s="1"/>
  <c r="E569" i="136" s="1"/>
  <c r="E570" i="136" s="1"/>
  <c r="E571" i="136" s="1"/>
  <c r="E572" i="136" s="1"/>
  <c r="E573" i="136" s="1"/>
  <c r="E574" i="136" s="1"/>
  <c r="E575" i="136" s="1"/>
  <c r="E576" i="136" s="1"/>
  <c r="E577" i="136" s="1"/>
  <c r="E578" i="136" s="1"/>
  <c r="E579" i="136" s="1"/>
  <c r="E580" i="136" s="1"/>
  <c r="E581" i="136" s="1"/>
  <c r="E582" i="136" s="1"/>
  <c r="E583" i="136" s="1"/>
  <c r="E584" i="136" s="1"/>
  <c r="E585" i="136" s="1"/>
  <c r="E586" i="136" s="1"/>
  <c r="E587" i="136" s="1"/>
  <c r="E588" i="136" s="1"/>
  <c r="E589" i="136" s="1"/>
  <c r="E590" i="136" s="1"/>
  <c r="E591" i="136" s="1"/>
  <c r="E592" i="136" s="1"/>
  <c r="E593" i="136" s="1"/>
  <c r="E594" i="136" s="1"/>
  <c r="E595" i="136" s="1"/>
  <c r="E596" i="136" s="1"/>
  <c r="E597" i="136" s="1"/>
  <c r="E598" i="136" s="1"/>
  <c r="E599" i="136" s="1"/>
  <c r="E600" i="136" s="1"/>
  <c r="E601" i="136" s="1"/>
  <c r="E602" i="136" s="1"/>
  <c r="E603" i="136" s="1"/>
  <c r="E604" i="136" s="1"/>
  <c r="E605" i="136" s="1"/>
  <c r="E606" i="136" s="1"/>
  <c r="E607" i="136" s="1"/>
  <c r="E608" i="136" s="1"/>
  <c r="E609" i="136" s="1"/>
  <c r="E610" i="136" s="1"/>
  <c r="E611" i="136" s="1"/>
  <c r="E612" i="136" s="1"/>
  <c r="E613" i="136" s="1"/>
  <c r="E614" i="136" s="1"/>
  <c r="E615" i="136" s="1"/>
  <c r="E616" i="136" s="1"/>
  <c r="E617" i="136" s="1"/>
  <c r="E618" i="136" s="1"/>
  <c r="E619" i="136" s="1"/>
  <c r="E620" i="136" s="1"/>
  <c r="E621" i="136" s="1"/>
  <c r="E622" i="136" s="1"/>
  <c r="E623" i="136" s="1"/>
  <c r="E624" i="136" s="1"/>
  <c r="E625" i="136" s="1"/>
  <c r="E626" i="136" s="1"/>
  <c r="E627" i="136" s="1"/>
  <c r="E628" i="136" s="1"/>
  <c r="E629" i="136" s="1"/>
  <c r="E630" i="136" s="1"/>
  <c r="E631" i="136" s="1"/>
  <c r="E632" i="136" s="1"/>
  <c r="E633" i="136" s="1"/>
  <c r="E634" i="136" s="1"/>
  <c r="E635" i="136" s="1"/>
  <c r="E636" i="136" s="1"/>
  <c r="E637" i="136" s="1"/>
  <c r="E638" i="136" s="1"/>
  <c r="E639" i="136" s="1"/>
  <c r="E640" i="136" s="1"/>
  <c r="E641" i="136" s="1"/>
  <c r="E642" i="136" s="1"/>
  <c r="E643" i="136" s="1"/>
  <c r="E644" i="136" s="1"/>
  <c r="E645" i="136" s="1"/>
  <c r="E646" i="136" s="1"/>
  <c r="E647" i="136" s="1"/>
  <c r="E648" i="136" s="1"/>
  <c r="E649" i="136" s="1"/>
  <c r="E650" i="136" s="1"/>
  <c r="E651" i="136" s="1"/>
  <c r="E652" i="136" s="1"/>
  <c r="E653" i="136" s="1"/>
  <c r="E654" i="136" s="1"/>
  <c r="E655" i="136" s="1"/>
  <c r="E656" i="136" s="1"/>
  <c r="E657" i="136" s="1"/>
  <c r="E658" i="136" s="1"/>
  <c r="E659" i="136" s="1"/>
  <c r="E660" i="136" s="1"/>
  <c r="E661" i="136" s="1"/>
  <c r="E662" i="136" s="1"/>
  <c r="E663" i="136" s="1"/>
  <c r="E664" i="136" s="1"/>
  <c r="E665" i="136" s="1"/>
  <c r="E666" i="136" s="1"/>
  <c r="E667" i="136" s="1"/>
  <c r="E668" i="136" s="1"/>
  <c r="E669" i="136" s="1"/>
  <c r="E670" i="136" s="1"/>
  <c r="E671" i="136" s="1"/>
  <c r="E201" i="119"/>
  <c r="E202" i="119" s="1"/>
  <c r="E203" i="119" s="1"/>
  <c r="E204" i="119" s="1"/>
  <c r="E205" i="119" s="1"/>
  <c r="E206" i="119" s="1"/>
  <c r="E207" i="119" s="1"/>
  <c r="E208" i="119" s="1"/>
  <c r="E209" i="119" s="1"/>
  <c r="E210" i="119" s="1"/>
  <c r="E211" i="119" s="1"/>
  <c r="E212" i="119" s="1"/>
  <c r="E213" i="119" s="1"/>
  <c r="E214" i="119" s="1"/>
  <c r="E215" i="119" s="1"/>
  <c r="E216" i="119" s="1"/>
  <c r="E217" i="119" s="1"/>
  <c r="E218" i="119" s="1"/>
  <c r="E219" i="119" s="1"/>
  <c r="E220" i="119" s="1"/>
  <c r="E221" i="119" s="1"/>
  <c r="E222" i="119" s="1"/>
  <c r="E223" i="119" s="1"/>
  <c r="E224" i="119" s="1"/>
  <c r="E225" i="119" s="1"/>
  <c r="E226" i="119" s="1"/>
  <c r="E6" i="166" l="1"/>
  <c r="E7" i="166" s="1"/>
  <c r="E8" i="166" s="1"/>
  <c r="E9" i="166" s="1"/>
  <c r="E10" i="166" s="1"/>
  <c r="E11" i="166" s="1"/>
  <c r="E12" i="166" s="1"/>
  <c r="E13" i="166" s="1"/>
  <c r="E14" i="166" s="1"/>
  <c r="E15" i="166" s="1"/>
  <c r="E16" i="166" s="1"/>
  <c r="E17" i="166" s="1"/>
  <c r="E18" i="166" l="1"/>
  <c r="E19" i="166" s="1"/>
  <c r="E20" i="166" s="1"/>
  <c r="E21" i="166" s="1"/>
  <c r="E22" i="166" s="1"/>
  <c r="E23" i="166" s="1"/>
  <c r="E24" i="166" s="1"/>
  <c r="E25" i="166" s="1"/>
  <c r="E26" i="166" s="1"/>
  <c r="E27" i="166" s="1"/>
  <c r="E28" i="166" s="1"/>
  <c r="E29" i="166" s="1"/>
  <c r="E30" i="166" s="1"/>
  <c r="E31" i="166" s="1"/>
  <c r="E32" i="166" s="1"/>
  <c r="E33" i="166" s="1"/>
  <c r="E34" i="166" s="1"/>
  <c r="E35" i="166" s="1"/>
  <c r="E36" i="166" s="1"/>
  <c r="E37" i="166" s="1"/>
  <c r="E38" i="166" s="1"/>
  <c r="E39" i="166" s="1"/>
  <c r="E40" i="166" s="1"/>
  <c r="E41" i="166" s="1"/>
  <c r="E42" i="166" s="1"/>
  <c r="E43" i="166" s="1"/>
  <c r="E44" i="166" s="1"/>
  <c r="E45" i="166" s="1"/>
  <c r="E46" i="166" s="1"/>
  <c r="E47" i="166" s="1"/>
  <c r="E48" i="166" s="1"/>
  <c r="E49" i="166" s="1"/>
  <c r="E50" i="166" s="1"/>
  <c r="E51" i="166" s="1"/>
  <c r="E52" i="166" s="1"/>
  <c r="E53" i="166" s="1"/>
  <c r="E54" i="166" s="1"/>
  <c r="E55" i="166" s="1"/>
  <c r="E56" i="166" s="1"/>
  <c r="E57" i="166" s="1"/>
  <c r="E58" i="166" s="1"/>
  <c r="E59" i="166" s="1"/>
  <c r="E60" i="166" s="1"/>
  <c r="E61" i="166" s="1"/>
  <c r="E62" i="166" s="1"/>
  <c r="E63" i="166" s="1"/>
  <c r="E64" i="166" s="1"/>
  <c r="E65" i="166" s="1"/>
  <c r="E66" i="166" s="1"/>
  <c r="E67" i="166" s="1"/>
  <c r="E68" i="166" s="1"/>
  <c r="E69" i="166" s="1"/>
  <c r="E70" i="166" s="1"/>
  <c r="E71" i="166" s="1"/>
  <c r="E72" i="166" s="1"/>
  <c r="E73" i="166" s="1"/>
  <c r="E74" i="166" s="1"/>
  <c r="E75" i="166" s="1"/>
  <c r="E76" i="166" s="1"/>
  <c r="E77" i="166" s="1"/>
  <c r="E78" i="166" s="1"/>
  <c r="E79" i="166" s="1"/>
  <c r="E80" i="166" s="1"/>
  <c r="E81" i="166" s="1"/>
  <c r="E82" i="166" s="1"/>
  <c r="E83" i="166" s="1"/>
  <c r="E84" i="166" s="1"/>
  <c r="E85" i="166" s="1"/>
  <c r="E86" i="166" s="1"/>
  <c r="E87" i="166" s="1"/>
  <c r="E88" i="166" s="1"/>
  <c r="E89" i="166" s="1"/>
  <c r="E90" i="166" s="1"/>
  <c r="E91" i="166" s="1"/>
  <c r="E92" i="166" s="1"/>
  <c r="E93" i="166" s="1"/>
  <c r="E94" i="166" s="1"/>
  <c r="E95" i="166" s="1"/>
  <c r="E96" i="166" s="1"/>
  <c r="E97" i="166" s="1"/>
  <c r="E98" i="166" s="1"/>
  <c r="E99" i="166" s="1"/>
  <c r="E100" i="166" s="1"/>
  <c r="C51" i="203" s="1"/>
  <c r="E101" i="166" l="1"/>
  <c r="E102" i="166" s="1"/>
  <c r="E103" i="166" s="1"/>
  <c r="E104" i="166" s="1"/>
  <c r="E105" i="166" s="1"/>
  <c r="E106" i="166" s="1"/>
  <c r="E107" i="166" s="1"/>
  <c r="E108" i="166" s="1"/>
  <c r="E109" i="166" s="1"/>
  <c r="E110" i="166" s="1"/>
  <c r="E33" i="105"/>
  <c r="E34" i="105" s="1"/>
  <c r="E35" i="105" s="1"/>
  <c r="E36" i="105" s="1"/>
  <c r="E37" i="105" s="1"/>
  <c r="E38" i="105" s="1"/>
  <c r="E39" i="105" s="1"/>
  <c r="E40" i="105" s="1"/>
  <c r="E41" i="105" s="1"/>
  <c r="E42" i="105" s="1"/>
  <c r="E43" i="105" s="1"/>
  <c r="E44" i="105" s="1"/>
  <c r="E45" i="105" s="1"/>
  <c r="E46" i="105" s="1"/>
  <c r="E47" i="105" s="1"/>
  <c r="E48" i="105" s="1"/>
  <c r="E49" i="105" s="1"/>
  <c r="E50" i="105" s="1"/>
  <c r="E51" i="105" s="1"/>
  <c r="E52" i="105" s="1"/>
  <c r="E53" i="105" s="1"/>
  <c r="E54" i="105" s="1"/>
  <c r="E55" i="105" s="1"/>
  <c r="E56" i="105" s="1"/>
  <c r="E57" i="105" s="1"/>
  <c r="E58" i="105" s="1"/>
  <c r="E59" i="105" s="1"/>
  <c r="E60" i="105" s="1"/>
  <c r="E61" i="105" s="1"/>
  <c r="E62" i="105" s="1"/>
  <c r="E63" i="105" s="1"/>
  <c r="E64" i="105" s="1"/>
  <c r="E65" i="105" s="1"/>
  <c r="E66" i="105" s="1"/>
  <c r="E67" i="105" s="1"/>
  <c r="E68" i="105" s="1"/>
  <c r="E69" i="105" s="1"/>
  <c r="E70" i="105" s="1"/>
  <c r="E71" i="105" s="1"/>
  <c r="E72" i="105" s="1"/>
  <c r="E73" i="105" s="1"/>
  <c r="E74" i="105" s="1"/>
  <c r="E75" i="105" s="1"/>
  <c r="E76" i="105" s="1"/>
  <c r="E77" i="105" s="1"/>
  <c r="E78" i="105" s="1"/>
  <c r="E79" i="105" s="1"/>
  <c r="E80" i="105" s="1"/>
  <c r="E81" i="105" s="1"/>
  <c r="E82" i="105" s="1"/>
  <c r="E83" i="105" s="1"/>
  <c r="E84" i="105" s="1"/>
  <c r="E85" i="105" s="1"/>
  <c r="E86" i="105" s="1"/>
  <c r="E87" i="105" s="1"/>
  <c r="E88" i="105" s="1"/>
  <c r="E89" i="105" s="1"/>
  <c r="E90" i="105" s="1"/>
  <c r="E91" i="105" s="1"/>
  <c r="E92" i="105" s="1"/>
  <c r="E93" i="105" s="1"/>
  <c r="E94" i="105" s="1"/>
  <c r="E95" i="105" s="1"/>
  <c r="E96" i="105" s="1"/>
  <c r="E97" i="105" s="1"/>
  <c r="E98" i="105" s="1"/>
  <c r="E99" i="105" s="1"/>
  <c r="E100" i="105" s="1"/>
  <c r="E111" i="166" l="1"/>
  <c r="E112" i="166" s="1"/>
  <c r="E113" i="166" s="1"/>
  <c r="E114" i="166" s="1"/>
  <c r="E115" i="166" s="1"/>
  <c r="E116" i="166" s="1"/>
  <c r="E117" i="166" s="1"/>
  <c r="E118" i="166" s="1"/>
  <c r="C55" i="161"/>
  <c r="C87" i="161" s="1"/>
  <c r="E101" i="105"/>
  <c r="E102" i="105" s="1"/>
  <c r="E103" i="105" s="1"/>
  <c r="E104" i="105" s="1"/>
  <c r="E105" i="105" s="1"/>
  <c r="E106" i="105" s="1"/>
  <c r="E107" i="105" s="1"/>
  <c r="E108" i="105" s="1"/>
  <c r="E109" i="105" s="1"/>
  <c r="E110" i="105" s="1"/>
  <c r="E111" i="105" s="1"/>
  <c r="E112" i="105" s="1"/>
  <c r="E113" i="105" s="1"/>
  <c r="E114" i="105" s="1"/>
  <c r="E115" i="105" s="1"/>
  <c r="E116" i="105" s="1"/>
  <c r="E117" i="105" s="1"/>
  <c r="E118" i="105" s="1"/>
  <c r="E119" i="105" s="1"/>
  <c r="E120" i="105" s="1"/>
  <c r="E121" i="105" s="1"/>
  <c r="E122" i="105" s="1"/>
  <c r="E123" i="105" s="1"/>
  <c r="E124" i="105" s="1"/>
  <c r="E125" i="105" s="1"/>
  <c r="E126" i="105" s="1"/>
  <c r="E127" i="105" s="1"/>
  <c r="E128" i="105" s="1"/>
  <c r="E129" i="105" s="1"/>
  <c r="E130" i="105" s="1"/>
  <c r="E131" i="105" s="1"/>
  <c r="E132" i="105" s="1"/>
  <c r="E133" i="105" s="1"/>
  <c r="E134" i="105" s="1"/>
  <c r="E135" i="105" s="1"/>
  <c r="E136" i="105" s="1"/>
  <c r="E137" i="105" s="1"/>
  <c r="E138" i="105" s="1"/>
  <c r="E139" i="105" s="1"/>
  <c r="E140" i="105" s="1"/>
  <c r="E141" i="105" s="1"/>
  <c r="E142" i="105" s="1"/>
  <c r="E143" i="105" s="1"/>
  <c r="E144" i="105" s="1"/>
  <c r="E145" i="105" s="1"/>
  <c r="E146" i="105" s="1"/>
  <c r="E147" i="105" s="1"/>
  <c r="E148" i="105" s="1"/>
  <c r="E149" i="105" s="1"/>
  <c r="E150" i="105" s="1"/>
  <c r="E151" i="105" s="1"/>
  <c r="E152" i="105" s="1"/>
  <c r="E153" i="105" s="1"/>
  <c r="E154" i="105" s="1"/>
  <c r="E155" i="105" s="1"/>
  <c r="E156" i="105" s="1"/>
  <c r="E157" i="105" s="1"/>
  <c r="E158" i="105" s="1"/>
  <c r="E159" i="105" s="1"/>
  <c r="E160" i="105" s="1"/>
  <c r="E161" i="105" s="1"/>
  <c r="E162" i="105" s="1"/>
  <c r="E163" i="105" s="1"/>
  <c r="E164" i="105" s="1"/>
  <c r="E165" i="105" s="1"/>
  <c r="E166" i="105" s="1"/>
  <c r="E167" i="105" s="1"/>
  <c r="E168" i="105" s="1"/>
  <c r="E169" i="105" s="1"/>
  <c r="E170" i="105" s="1"/>
  <c r="E171" i="105" s="1"/>
  <c r="E172" i="105" s="1"/>
  <c r="E173" i="105" s="1"/>
  <c r="E174" i="105" s="1"/>
  <c r="E175" i="105" s="1"/>
  <c r="E176" i="105" s="1"/>
  <c r="E177" i="105" s="1"/>
  <c r="E178" i="105" s="1"/>
  <c r="E179" i="105" s="1"/>
  <c r="E180" i="105" s="1"/>
  <c r="E181" i="105" s="1"/>
  <c r="E182" i="105" s="1"/>
  <c r="E183" i="105" s="1"/>
  <c r="E184" i="105" s="1"/>
  <c r="E185" i="105" s="1"/>
  <c r="E186" i="105" s="1"/>
  <c r="E187" i="105" s="1"/>
  <c r="E188" i="105" s="1"/>
  <c r="E189" i="105" s="1"/>
  <c r="E190" i="105" s="1"/>
  <c r="E191" i="105" s="1"/>
  <c r="E192" i="105" s="1"/>
  <c r="E193" i="105" s="1"/>
  <c r="E194" i="105" s="1"/>
  <c r="E195" i="105" s="1"/>
  <c r="E196" i="105" s="1"/>
  <c r="E197" i="105" s="1"/>
  <c r="E198" i="105" s="1"/>
  <c r="E199" i="105" s="1"/>
  <c r="E200" i="105" s="1"/>
  <c r="E201" i="105" s="1"/>
  <c r="E202" i="105" s="1"/>
  <c r="E203" i="105" s="1"/>
  <c r="E204" i="105" s="1"/>
  <c r="E205" i="105" s="1"/>
  <c r="E206" i="105" s="1"/>
  <c r="E207" i="105" s="1"/>
  <c r="E208" i="105" s="1"/>
  <c r="E209" i="105" s="1"/>
  <c r="E210" i="105" s="1"/>
  <c r="E211" i="105" s="1"/>
  <c r="E212" i="105" s="1"/>
  <c r="E213" i="105" s="1"/>
  <c r="E214" i="105" s="1"/>
  <c r="E215" i="105" s="1"/>
  <c r="E216" i="105" s="1"/>
  <c r="E217" i="105" s="1"/>
  <c r="E218" i="105" s="1"/>
  <c r="E219" i="105" s="1"/>
  <c r="E220" i="105" s="1"/>
  <c r="E221" i="105" s="1"/>
  <c r="E222" i="105" s="1"/>
  <c r="E223" i="105" s="1"/>
  <c r="E224" i="105" s="1"/>
  <c r="E225" i="105" s="1"/>
  <c r="E226" i="105" s="1"/>
  <c r="E227" i="105" s="1"/>
  <c r="E228" i="105" s="1"/>
  <c r="E229" i="105" s="1"/>
  <c r="E230" i="105" s="1"/>
  <c r="E231" i="105" s="1"/>
  <c r="E232" i="105" s="1"/>
  <c r="E233" i="105" s="1"/>
  <c r="E234" i="105" s="1"/>
  <c r="E235" i="105" s="1"/>
  <c r="E236" i="105" s="1"/>
  <c r="E237" i="105" s="1"/>
  <c r="E238" i="105" s="1"/>
  <c r="E239" i="105" s="1"/>
  <c r="E240" i="105" s="1"/>
  <c r="E241" i="105" s="1"/>
  <c r="E242" i="105" s="1"/>
  <c r="E243" i="105" s="1"/>
  <c r="E244" i="105" s="1"/>
  <c r="E245" i="105" s="1"/>
  <c r="E246" i="105" s="1"/>
  <c r="E247" i="105" s="1"/>
  <c r="E248" i="105" s="1"/>
  <c r="E249" i="105" s="1"/>
  <c r="E250" i="105" s="1"/>
  <c r="E251" i="105" s="1"/>
  <c r="E252" i="105" s="1"/>
  <c r="E253" i="105" s="1"/>
  <c r="E254" i="105" s="1"/>
  <c r="E255" i="105" s="1"/>
  <c r="E256" i="105" s="1"/>
  <c r="E257" i="105" s="1"/>
  <c r="E258" i="105" s="1"/>
  <c r="E259" i="105" s="1"/>
  <c r="E260" i="105" s="1"/>
  <c r="E261" i="105" s="1"/>
  <c r="E262" i="105" s="1"/>
  <c r="E263" i="105" s="1"/>
  <c r="E264" i="105" s="1"/>
  <c r="E265" i="105" s="1"/>
  <c r="E266" i="105" s="1"/>
  <c r="E267" i="105" s="1"/>
  <c r="E268" i="105" s="1"/>
  <c r="E269" i="105" s="1"/>
  <c r="E270" i="105" s="1"/>
  <c r="E271" i="105" s="1"/>
  <c r="E272" i="105" s="1"/>
  <c r="E273" i="105" s="1"/>
  <c r="E274" i="105" s="1"/>
  <c r="E275" i="105" s="1"/>
  <c r="E276" i="105" s="1"/>
  <c r="E277" i="105" s="1"/>
  <c r="E278" i="105" s="1"/>
  <c r="E279" i="105" s="1"/>
  <c r="E280" i="105" s="1"/>
  <c r="E281" i="105" s="1"/>
  <c r="E282" i="105" s="1"/>
  <c r="E283" i="105" s="1"/>
  <c r="E284" i="105" s="1"/>
  <c r="E285" i="105" s="1"/>
  <c r="E286" i="105" s="1"/>
  <c r="E287" i="105" s="1"/>
  <c r="E288" i="105" s="1"/>
  <c r="E289" i="105" s="1"/>
  <c r="E290" i="105" s="1"/>
  <c r="E291" i="105" s="1"/>
  <c r="E292" i="105" s="1"/>
  <c r="E293" i="105" s="1"/>
  <c r="E294" i="105" s="1"/>
  <c r="E295" i="105" s="1"/>
  <c r="E296" i="105" s="1"/>
  <c r="E297" i="105" s="1"/>
  <c r="E298" i="105" s="1"/>
  <c r="E299" i="105" s="1"/>
  <c r="E300" i="105" s="1"/>
  <c r="E301" i="105" s="1"/>
  <c r="E302" i="105" s="1"/>
  <c r="E303" i="105" s="1"/>
  <c r="E304" i="105" s="1"/>
  <c r="E305" i="105" s="1"/>
  <c r="E306" i="105" s="1"/>
  <c r="E307" i="105" s="1"/>
  <c r="E308" i="105" s="1"/>
  <c r="E309" i="105" s="1"/>
  <c r="E310" i="105" s="1"/>
  <c r="E311" i="105" s="1"/>
  <c r="E312" i="105" s="1"/>
  <c r="E313" i="105" s="1"/>
  <c r="E314" i="105" s="1"/>
  <c r="E315" i="105" s="1"/>
  <c r="E316" i="105" s="1"/>
  <c r="E317" i="105" s="1"/>
  <c r="E318" i="105" s="1"/>
  <c r="E319" i="105" s="1"/>
  <c r="E320" i="105" s="1"/>
  <c r="E321" i="105" s="1"/>
  <c r="E322" i="105" s="1"/>
  <c r="E323" i="105" s="1"/>
  <c r="E324" i="105" s="1"/>
  <c r="E325" i="105" s="1"/>
  <c r="E326" i="105" s="1"/>
  <c r="E327" i="105" s="1"/>
  <c r="E328" i="105" s="1"/>
  <c r="E329" i="105" s="1"/>
  <c r="E330" i="105" s="1"/>
  <c r="E331" i="105" s="1"/>
  <c r="E332" i="105" s="1"/>
  <c r="E333" i="105" s="1"/>
  <c r="E334" i="105" s="1"/>
  <c r="E335" i="105" s="1"/>
  <c r="E336" i="105" s="1"/>
  <c r="E337" i="105" s="1"/>
  <c r="E338" i="105" s="1"/>
  <c r="E339" i="105" s="1"/>
  <c r="E340" i="105" s="1"/>
  <c r="E341" i="105" s="1"/>
  <c r="E342" i="105" s="1"/>
  <c r="E343" i="105" s="1"/>
  <c r="E344" i="105" s="1"/>
  <c r="E345" i="105" s="1"/>
  <c r="E346" i="105" s="1"/>
  <c r="E347" i="105" s="1"/>
  <c r="E348" i="105" s="1"/>
  <c r="E349" i="105" s="1"/>
  <c r="E350" i="105" s="1"/>
  <c r="E351" i="105" s="1"/>
  <c r="E352" i="105" s="1"/>
  <c r="E353" i="105" s="1"/>
  <c r="E354" i="105" s="1"/>
  <c r="E355" i="105" s="1"/>
  <c r="E356" i="105" s="1"/>
  <c r="E357" i="105" s="1"/>
  <c r="E358" i="105" s="1"/>
  <c r="E359" i="105" s="1"/>
  <c r="E360" i="105" s="1"/>
  <c r="E361" i="105" s="1"/>
  <c r="E362" i="105" s="1"/>
  <c r="E363" i="105" s="1"/>
  <c r="E364" i="105" s="1"/>
  <c r="E365" i="105" s="1"/>
  <c r="E366" i="105" s="1"/>
  <c r="E367" i="105" s="1"/>
  <c r="E368" i="105" s="1"/>
  <c r="E369" i="105" s="1"/>
  <c r="E370" i="105" s="1"/>
  <c r="E371" i="105" s="1"/>
  <c r="E372" i="105" s="1"/>
  <c r="E373" i="105" s="1"/>
  <c r="E374" i="105" s="1"/>
  <c r="E375" i="105" s="1"/>
  <c r="E376" i="105" s="1"/>
  <c r="E377" i="105" s="1"/>
  <c r="E378" i="105" s="1"/>
  <c r="E379" i="105" s="1"/>
  <c r="E380" i="105" s="1"/>
  <c r="E381" i="105" s="1"/>
  <c r="E382" i="105" s="1"/>
  <c r="E383" i="105" s="1"/>
  <c r="E384" i="105" s="1"/>
  <c r="E385" i="105" s="1"/>
  <c r="E386" i="105" s="1"/>
  <c r="E387" i="105" s="1"/>
  <c r="E388" i="105" s="1"/>
  <c r="E389" i="105" s="1"/>
  <c r="E390" i="105" s="1"/>
  <c r="E391" i="105" s="1"/>
  <c r="E392" i="105" s="1"/>
  <c r="E393" i="105" s="1"/>
  <c r="E394" i="105" s="1"/>
  <c r="E395" i="105" s="1"/>
  <c r="E396" i="105" s="1"/>
  <c r="E397" i="105" s="1"/>
  <c r="E398" i="105" s="1"/>
  <c r="E399" i="105" s="1"/>
  <c r="E400" i="105" s="1"/>
  <c r="E401" i="105" s="1"/>
  <c r="E402" i="105" s="1"/>
  <c r="E403" i="105" s="1"/>
  <c r="E404" i="105" s="1"/>
  <c r="E405" i="105" s="1"/>
  <c r="E406" i="105" s="1"/>
  <c r="E407" i="105" s="1"/>
  <c r="E408" i="105" s="1"/>
  <c r="E409" i="105" s="1"/>
  <c r="E410" i="105" s="1"/>
  <c r="E411" i="105" s="1"/>
  <c r="E412" i="105" s="1"/>
  <c r="E413" i="105" s="1"/>
  <c r="E414" i="105" s="1"/>
  <c r="E415" i="105" s="1"/>
  <c r="E416" i="105" s="1"/>
  <c r="E417" i="105" s="1"/>
  <c r="E418" i="105" s="1"/>
  <c r="E419" i="105" s="1"/>
  <c r="E420" i="105" s="1"/>
  <c r="E421" i="105" s="1"/>
  <c r="E422" i="105" s="1"/>
  <c r="E423" i="105" s="1"/>
  <c r="E424" i="105" s="1"/>
  <c r="E425" i="105" s="1"/>
  <c r="E426" i="105" s="1"/>
  <c r="E427" i="105" s="1"/>
  <c r="E428" i="105" s="1"/>
  <c r="E429" i="105" s="1"/>
  <c r="E430" i="105" s="1"/>
  <c r="E431" i="105" s="1"/>
  <c r="E432" i="105" s="1"/>
  <c r="E433" i="105" s="1"/>
  <c r="E434" i="105" s="1"/>
  <c r="E435" i="105" s="1"/>
  <c r="E436" i="105" s="1"/>
  <c r="E437" i="105" s="1"/>
  <c r="E438" i="105" s="1"/>
  <c r="E439" i="105" s="1"/>
  <c r="E440" i="105" s="1"/>
  <c r="E441" i="105" s="1"/>
  <c r="E442" i="105" s="1"/>
  <c r="E443" i="105" s="1"/>
  <c r="E444" i="105" s="1"/>
  <c r="E445" i="105" s="1"/>
  <c r="E446" i="105" s="1"/>
  <c r="E447" i="105" s="1"/>
  <c r="E448" i="105" s="1"/>
  <c r="E449" i="105" s="1"/>
  <c r="E450" i="105" s="1"/>
  <c r="E451" i="105" s="1"/>
  <c r="E452" i="105" s="1"/>
  <c r="E453" i="105" s="1"/>
  <c r="E454" i="105" s="1"/>
  <c r="E455" i="105" s="1"/>
  <c r="E456" i="105" s="1"/>
  <c r="E457" i="105" s="1"/>
  <c r="E458" i="105" s="1"/>
  <c r="E459" i="105" s="1"/>
  <c r="E460" i="105" s="1"/>
  <c r="E461" i="105" s="1"/>
  <c r="E462" i="105" s="1"/>
  <c r="E463" i="105" s="1"/>
  <c r="E464" i="105" s="1"/>
  <c r="E465" i="105" s="1"/>
  <c r="E466" i="105" s="1"/>
  <c r="E467" i="105" s="1"/>
  <c r="E468" i="105" s="1"/>
  <c r="E469" i="105" s="1"/>
  <c r="E470" i="105" s="1"/>
  <c r="E471" i="105" s="1"/>
  <c r="E472" i="105" s="1"/>
  <c r="E473" i="105" s="1"/>
  <c r="E474" i="105" s="1"/>
  <c r="E475" i="105" s="1"/>
  <c r="E476" i="105" s="1"/>
  <c r="E477" i="105" s="1"/>
  <c r="E478" i="105" s="1"/>
  <c r="E479" i="105" s="1"/>
  <c r="E480" i="105" s="1"/>
  <c r="E481" i="105" s="1"/>
  <c r="E482" i="105" s="1"/>
  <c r="E483" i="105" s="1"/>
  <c r="E484" i="105" s="1"/>
  <c r="E485" i="105" s="1"/>
  <c r="E486" i="105" s="1"/>
  <c r="E487" i="105" s="1"/>
  <c r="E488" i="105" s="1"/>
  <c r="E489" i="105" s="1"/>
  <c r="E490" i="105" s="1"/>
  <c r="E491" i="105" s="1"/>
  <c r="E492" i="105" s="1"/>
  <c r="E493" i="105" s="1"/>
  <c r="E494" i="105" s="1"/>
  <c r="E495" i="105" s="1"/>
  <c r="E496" i="105" s="1"/>
  <c r="E497" i="105" s="1"/>
  <c r="E498" i="105" s="1"/>
  <c r="E499" i="105" s="1"/>
  <c r="E500" i="105" s="1"/>
  <c r="E119" i="166" l="1"/>
  <c r="E120" i="166" s="1"/>
  <c r="E121" i="166" s="1"/>
  <c r="E122" i="166" s="1"/>
  <c r="E123" i="166" s="1"/>
  <c r="E124" i="166" s="1"/>
  <c r="E125" i="166" s="1"/>
  <c r="E126" i="166" s="1"/>
  <c r="E127" i="166" s="1"/>
  <c r="E128" i="166" s="1"/>
  <c r="E129" i="166" s="1"/>
  <c r="E130" i="166" s="1"/>
  <c r="E131" i="166" s="1"/>
  <c r="E132" i="166" s="1"/>
  <c r="E133" i="166" s="1"/>
  <c r="E134" i="166" s="1"/>
  <c r="E135" i="166" s="1"/>
  <c r="E136" i="166" s="1"/>
  <c r="E137" i="166" s="1"/>
  <c r="E138" i="166" s="1"/>
  <c r="E139" i="166" s="1"/>
  <c r="E140" i="166" s="1"/>
  <c r="E141" i="166" s="1"/>
  <c r="E142" i="166" s="1"/>
  <c r="E143" i="166" s="1"/>
  <c r="E144" i="166" s="1"/>
  <c r="E145" i="166" s="1"/>
  <c r="E146" i="166" s="1"/>
  <c r="E147" i="166" s="1"/>
  <c r="E148" i="166" s="1"/>
  <c r="E149" i="166" s="1"/>
  <c r="E150" i="166" s="1"/>
  <c r="E151" i="166" s="1"/>
  <c r="E152" i="166" s="1"/>
  <c r="E153" i="166" s="1"/>
  <c r="E154" i="166" s="1"/>
  <c r="E155" i="166" s="1"/>
  <c r="E156" i="166" s="1"/>
  <c r="E157" i="166" s="1"/>
  <c r="E158" i="166" s="1"/>
  <c r="E159" i="166" s="1"/>
  <c r="E160" i="166" s="1"/>
  <c r="E161" i="166" s="1"/>
  <c r="E162" i="166" s="1"/>
  <c r="E163" i="166" s="1"/>
  <c r="E164" i="166" s="1"/>
  <c r="E165" i="166" s="1"/>
  <c r="E166" i="166" s="1"/>
  <c r="E167" i="166" s="1"/>
  <c r="E168" i="166" s="1"/>
  <c r="E169" i="166" s="1"/>
  <c r="E170" i="166" s="1"/>
  <c r="E171" i="166" s="1"/>
  <c r="E172" i="166" s="1"/>
  <c r="E173" i="166" s="1"/>
  <c r="E174" i="166" s="1"/>
  <c r="E175" i="166" s="1"/>
  <c r="E176" i="166" s="1"/>
  <c r="E177" i="166" s="1"/>
  <c r="E178" i="166" s="1"/>
  <c r="E179" i="166" s="1"/>
  <c r="E180" i="166" s="1"/>
  <c r="E181" i="166" s="1"/>
  <c r="E182" i="166" s="1"/>
  <c r="E183" i="166" s="1"/>
  <c r="E184" i="166" s="1"/>
  <c r="E185" i="166" s="1"/>
  <c r="E186" i="166" s="1"/>
  <c r="E187" i="166" s="1"/>
  <c r="E188" i="166" s="1"/>
  <c r="E189" i="166" s="1"/>
  <c r="E190" i="166" s="1"/>
  <c r="E191" i="166" s="1"/>
  <c r="E192" i="166" s="1"/>
  <c r="E193" i="166" s="1"/>
  <c r="E194" i="166" s="1"/>
  <c r="E195" i="166" s="1"/>
  <c r="E196" i="166" s="1"/>
  <c r="E197" i="166" s="1"/>
  <c r="E198" i="166" s="1"/>
  <c r="E199" i="166" s="1"/>
  <c r="E200" i="166" s="1"/>
  <c r="E201" i="166" s="1"/>
  <c r="E202" i="166" s="1"/>
  <c r="E203" i="166" s="1"/>
  <c r="E204" i="166" s="1"/>
  <c r="E205" i="166" s="1"/>
  <c r="E206" i="166" s="1"/>
  <c r="E207" i="166" s="1"/>
  <c r="E208" i="166" s="1"/>
  <c r="E209" i="166" s="1"/>
  <c r="E210" i="166" s="1"/>
  <c r="E211" i="166" s="1"/>
  <c r="E212" i="166" s="1"/>
  <c r="E213" i="166" s="1"/>
  <c r="E214" i="166" s="1"/>
  <c r="E215" i="166" s="1"/>
  <c r="E216" i="166" s="1"/>
  <c r="E217" i="166" s="1"/>
  <c r="E218" i="166" s="1"/>
  <c r="E219" i="166" s="1"/>
  <c r="E220" i="166" s="1"/>
  <c r="E221" i="166" s="1"/>
  <c r="E222" i="166" s="1"/>
  <c r="E223" i="166" s="1"/>
  <c r="E224" i="166" s="1"/>
  <c r="E225" i="166" s="1"/>
  <c r="E226" i="166" s="1"/>
  <c r="E227" i="166" s="1"/>
  <c r="E228" i="166" s="1"/>
  <c r="E229" i="166" s="1"/>
  <c r="E230" i="166" s="1"/>
  <c r="E231" i="166" s="1"/>
  <c r="E232" i="166" s="1"/>
  <c r="E233" i="166" s="1"/>
  <c r="E234" i="166" s="1"/>
  <c r="E235" i="166" s="1"/>
  <c r="E236" i="166" s="1"/>
  <c r="E237" i="166" s="1"/>
  <c r="E238" i="166" s="1"/>
  <c r="E239" i="166" s="1"/>
  <c r="E240" i="166" s="1"/>
  <c r="E241" i="166" s="1"/>
  <c r="E242" i="166" s="1"/>
  <c r="E243" i="166" s="1"/>
  <c r="E244" i="166" s="1"/>
  <c r="E245" i="166" s="1"/>
  <c r="E246" i="166" s="1"/>
  <c r="E247" i="166" s="1"/>
  <c r="E248" i="166" s="1"/>
  <c r="E249" i="166" s="1"/>
  <c r="E250" i="166" s="1"/>
  <c r="E251" i="166" s="1"/>
  <c r="E252" i="166" s="1"/>
  <c r="E253" i="166" s="1"/>
  <c r="E254" i="166" s="1"/>
  <c r="E255" i="166" s="1"/>
  <c r="E256" i="166" s="1"/>
  <c r="E257" i="166" s="1"/>
  <c r="E258" i="166" s="1"/>
  <c r="E259" i="166" s="1"/>
  <c r="E260" i="166" s="1"/>
  <c r="C89" i="1" s="1"/>
  <c r="F118" i="166"/>
  <c r="C33" i="203"/>
  <c r="E501" i="105"/>
  <c r="E502" i="105" s="1"/>
  <c r="E503" i="105" s="1"/>
  <c r="E504" i="105" s="1"/>
  <c r="E505" i="105" s="1"/>
  <c r="E506" i="105" s="1"/>
  <c r="E507" i="105" s="1"/>
  <c r="E508" i="105" s="1"/>
  <c r="E509" i="105" s="1"/>
  <c r="E510" i="105" s="1"/>
  <c r="E511" i="105" s="1"/>
  <c r="E512" i="105" s="1"/>
  <c r="E513" i="105" s="1"/>
  <c r="E514" i="105" s="1"/>
  <c r="E515" i="105" s="1"/>
  <c r="E516" i="105" s="1"/>
  <c r="E517" i="105" s="1"/>
  <c r="E518" i="105" s="1"/>
  <c r="E519" i="105" s="1"/>
  <c r="E520" i="105" s="1"/>
  <c r="E521" i="105" s="1"/>
  <c r="E522" i="105" s="1"/>
  <c r="E523" i="105" s="1"/>
  <c r="E524" i="105" s="1"/>
  <c r="E525" i="105" s="1"/>
  <c r="E526" i="105" s="1"/>
  <c r="E527" i="105" s="1"/>
  <c r="E528" i="105" s="1"/>
  <c r="E529" i="105" s="1"/>
  <c r="E530" i="105" s="1"/>
  <c r="E531" i="105" s="1"/>
  <c r="E532" i="105" s="1"/>
  <c r="E533" i="105" s="1"/>
  <c r="E534" i="105" s="1"/>
  <c r="E535" i="105" s="1"/>
  <c r="E536" i="105" s="1"/>
  <c r="E537" i="105" s="1"/>
  <c r="E538" i="105" s="1"/>
  <c r="E539" i="105" s="1"/>
  <c r="E540" i="105" s="1"/>
  <c r="E541" i="105" s="1"/>
  <c r="E261" i="166" l="1"/>
  <c r="E68" i="182"/>
  <c r="E69" i="182" s="1"/>
  <c r="E70" i="182" s="1"/>
  <c r="E71" i="182" s="1"/>
  <c r="E72" i="182" s="1"/>
  <c r="E73" i="182" s="1"/>
  <c r="E74" i="182" s="1"/>
  <c r="E75" i="182" s="1"/>
  <c r="E76" i="182" s="1"/>
  <c r="E77" i="182" s="1"/>
  <c r="E78" i="182" s="1"/>
  <c r="E79" i="182" s="1"/>
  <c r="E80" i="182" s="1"/>
  <c r="E81" i="182" s="1"/>
  <c r="E82" i="182" s="1"/>
  <c r="E83" i="182" s="1"/>
  <c r="E84" i="182" s="1"/>
  <c r="E85" i="182" s="1"/>
  <c r="E86" i="182" s="1"/>
  <c r="E87" i="182" s="1"/>
  <c r="E88" i="182" s="1"/>
  <c r="E89" i="182" s="1"/>
  <c r="E90" i="182" s="1"/>
  <c r="E91" i="182" s="1"/>
  <c r="E92" i="182" s="1"/>
  <c r="E93" i="182" s="1"/>
  <c r="E94" i="182" s="1"/>
  <c r="E95" i="182" s="1"/>
  <c r="E96" i="182" s="1"/>
  <c r="E97" i="182" s="1"/>
  <c r="E98" i="182" s="1"/>
  <c r="E99" i="182" s="1"/>
  <c r="E100" i="182" s="1"/>
  <c r="E101" i="182" l="1"/>
  <c r="E102" i="182" s="1"/>
  <c r="E103" i="182" s="1"/>
  <c r="E104" i="182" s="1"/>
  <c r="E105" i="182" s="1"/>
  <c r="E106" i="182" s="1"/>
  <c r="E107" i="182" s="1"/>
  <c r="E108" i="182" s="1"/>
  <c r="E109" i="182" s="1"/>
  <c r="E110" i="182" s="1"/>
  <c r="E111" i="182" s="1"/>
  <c r="E112" i="182" s="1"/>
  <c r="E113" i="182" s="1"/>
  <c r="E114" i="182" s="1"/>
  <c r="E115" i="182" s="1"/>
  <c r="E116" i="182" s="1"/>
  <c r="E117" i="182" s="1"/>
  <c r="E118" i="182" s="1"/>
  <c r="E119" i="182" s="1"/>
  <c r="E120" i="182" s="1"/>
  <c r="E121" i="182" s="1"/>
  <c r="E122" i="182" s="1"/>
  <c r="E123" i="182" s="1"/>
  <c r="E124" i="182" s="1"/>
  <c r="E125" i="182" s="1"/>
  <c r="E126" i="182" s="1"/>
  <c r="E127" i="182" s="1"/>
  <c r="E128" i="182" s="1"/>
  <c r="E129" i="182" s="1"/>
  <c r="E130" i="182" s="1"/>
  <c r="E131" i="182" s="1"/>
  <c r="E132" i="182" s="1"/>
  <c r="E133" i="182" s="1"/>
  <c r="E134" i="182" s="1"/>
  <c r="E135" i="182" s="1"/>
  <c r="E136" i="182" s="1"/>
  <c r="E137" i="182" s="1"/>
  <c r="E138" i="182" s="1"/>
  <c r="E139" i="182" s="1"/>
  <c r="E140" i="182" s="1"/>
  <c r="E141" i="182" s="1"/>
  <c r="C69" i="203"/>
  <c r="C92" i="203" s="1"/>
  <c r="E142" i="182" l="1"/>
  <c r="E143" i="182" s="1"/>
  <c r="E144" i="182" s="1"/>
  <c r="E145" i="182" s="1"/>
  <c r="E146" i="182" s="1"/>
  <c r="E147" i="182" s="1"/>
  <c r="E148" i="182" s="1"/>
  <c r="E149" i="182" s="1"/>
  <c r="E150" i="182" s="1"/>
  <c r="E151" i="182" s="1"/>
  <c r="E152" i="182" s="1"/>
  <c r="E153" i="182" s="1"/>
  <c r="E154" i="182" l="1"/>
  <c r="E155" i="182" s="1"/>
  <c r="E156" i="182" s="1"/>
  <c r="E157" i="182" s="1"/>
  <c r="E158" i="182" s="1"/>
  <c r="E159" i="182" s="1"/>
  <c r="E160" i="182" s="1"/>
  <c r="E161" i="182" s="1"/>
  <c r="E162" i="182" s="1"/>
  <c r="E163" i="182" s="1"/>
  <c r="E164" i="182" s="1"/>
  <c r="E165" i="182" s="1"/>
  <c r="E166" i="182" s="1"/>
  <c r="E167" i="182" s="1"/>
  <c r="E168" i="182" s="1"/>
  <c r="E169" i="182" s="1"/>
  <c r="E170" i="182" s="1"/>
  <c r="E171" i="182" s="1"/>
  <c r="E172" i="182" s="1"/>
  <c r="E173" i="182" s="1"/>
  <c r="E174" i="182" s="1"/>
  <c r="E175" i="182" s="1"/>
  <c r="E176" i="182" s="1"/>
  <c r="E177" i="182" s="1"/>
  <c r="E178" i="182" s="1"/>
  <c r="E179" i="182" s="1"/>
  <c r="E180" i="182" s="1"/>
  <c r="E181" i="182" s="1"/>
  <c r="E182" i="182" s="1"/>
  <c r="E183" i="182" s="1"/>
  <c r="E184" i="182" s="1"/>
  <c r="E185" i="182" s="1"/>
  <c r="E186" i="182" s="1"/>
  <c r="E187" i="182" s="1"/>
  <c r="E188" i="182" s="1"/>
  <c r="E189" i="182" s="1"/>
  <c r="E190" i="182" s="1"/>
  <c r="E191" i="182" s="1"/>
  <c r="E192" i="182" s="1"/>
  <c r="E193" i="182" s="1"/>
  <c r="E194" i="182" s="1"/>
  <c r="E195" i="182" s="1"/>
  <c r="E196" i="182" s="1"/>
  <c r="E197" i="182" s="1"/>
  <c r="E198" i="182" s="1"/>
  <c r="E199" i="182" s="1"/>
  <c r="E200" i="182" s="1"/>
  <c r="E201" i="182" s="1"/>
  <c r="E202" i="182" s="1"/>
  <c r="E203" i="182" s="1"/>
  <c r="E204" i="182" s="1"/>
  <c r="E205" i="182" s="1"/>
  <c r="E206" i="182" s="1"/>
  <c r="E207" i="182" s="1"/>
  <c r="E208" i="182" s="1"/>
  <c r="E209" i="182" s="1"/>
  <c r="E210" i="182" s="1"/>
  <c r="E211" i="182" s="1"/>
  <c r="E212" i="182" s="1"/>
  <c r="E213" i="182" s="1"/>
  <c r="E214" i="182" s="1"/>
  <c r="E215" i="182" l="1"/>
  <c r="E216" i="182" s="1"/>
  <c r="E217" i="182" s="1"/>
  <c r="E218" i="182" s="1"/>
  <c r="E219" i="182" s="1"/>
  <c r="E220" i="182" s="1"/>
  <c r="E221" i="182" s="1"/>
  <c r="E222" i="182" s="1"/>
  <c r="E223" i="182" s="1"/>
  <c r="E224" i="182" s="1"/>
  <c r="E225" i="182" s="1"/>
  <c r="E226" i="182" s="1"/>
  <c r="E227" i="182" s="1"/>
  <c r="E228" i="182" s="1"/>
  <c r="E229" i="182" s="1"/>
  <c r="E230" i="182" s="1"/>
  <c r="E231" i="182" s="1"/>
  <c r="E232" i="182" s="1"/>
  <c r="E233" i="182" l="1"/>
  <c r="E234" i="182" s="1"/>
  <c r="E235" i="182" s="1"/>
  <c r="E236" i="182" s="1"/>
  <c r="E237" i="182" s="1"/>
  <c r="E238" i="182" s="1"/>
  <c r="E239" i="182" s="1"/>
  <c r="E240" i="182" s="1"/>
  <c r="E241" i="182" l="1"/>
  <c r="E242" i="182" s="1"/>
  <c r="E243" i="182" s="1"/>
  <c r="E244" i="182" s="1"/>
  <c r="E245" i="182" s="1"/>
  <c r="E246" i="182" s="1"/>
  <c r="E247" i="182" s="1"/>
  <c r="E248" i="182" s="1"/>
  <c r="E249" i="182" s="1"/>
  <c r="E250" i="182" s="1"/>
  <c r="E251" i="182" l="1"/>
  <c r="E252" i="182" s="1"/>
  <c r="E253" i="182" s="1"/>
  <c r="E254" i="182" l="1"/>
  <c r="E255" i="182" s="1"/>
  <c r="E256" i="182" s="1"/>
  <c r="E257" i="182" s="1"/>
  <c r="E258" i="182" s="1"/>
  <c r="E259" i="182" s="1"/>
  <c r="E260" i="182" s="1"/>
  <c r="E261" i="182" s="1"/>
  <c r="E262" i="182" s="1"/>
  <c r="E263" i="182" s="1"/>
  <c r="E264" i="182" s="1"/>
  <c r="E265" i="182" s="1"/>
  <c r="E266" i="182" s="1"/>
  <c r="E267" i="182" s="1"/>
  <c r="E268" i="182" s="1"/>
  <c r="E269" i="182" s="1"/>
  <c r="E270" i="182" s="1"/>
  <c r="E271" i="182" s="1"/>
  <c r="E272" i="182" s="1"/>
  <c r="E273" i="182" s="1"/>
  <c r="E274" i="182" s="1"/>
  <c r="E275" i="182" s="1"/>
  <c r="E276" i="182" s="1"/>
  <c r="E277" i="182" s="1"/>
  <c r="E278" i="182" s="1"/>
  <c r="E279" i="182" s="1"/>
  <c r="E280" i="182" s="1"/>
  <c r="E281" i="182" l="1"/>
  <c r="E282" i="182" s="1"/>
  <c r="E283" i="182" s="1"/>
  <c r="E284" i="182" s="1"/>
  <c r="E285" i="182" s="1"/>
  <c r="E286" i="182" s="1"/>
  <c r="E287" i="182" s="1"/>
  <c r="E288" i="182" s="1"/>
  <c r="E289" i="182" s="1"/>
  <c r="E290" i="182" s="1"/>
  <c r="E291" i="182" s="1"/>
  <c r="E292" i="182" s="1"/>
  <c r="E293" i="182" s="1"/>
  <c r="E294" i="182" s="1"/>
  <c r="E295" i="182" s="1"/>
  <c r="E296" i="182" s="1"/>
  <c r="E297" i="182" s="1"/>
  <c r="E298" i="182" s="1"/>
  <c r="E299" i="182" s="1"/>
  <c r="E300" i="182" s="1"/>
  <c r="E301" i="182" s="1"/>
  <c r="E302" i="182" s="1"/>
  <c r="E303" i="182" s="1"/>
  <c r="E304" i="182" s="1"/>
  <c r="E305" i="182" s="1"/>
  <c r="E306" i="182" l="1"/>
  <c r="E307" i="182" s="1"/>
  <c r="E308" i="182" s="1"/>
  <c r="E309" i="182" s="1"/>
  <c r="E310" i="182" s="1"/>
  <c r="F306" i="182"/>
  <c r="E311" i="182" l="1"/>
  <c r="E312" i="182" s="1"/>
  <c r="E313" i="182" s="1"/>
  <c r="E314" i="182" s="1"/>
  <c r="E315" i="182" s="1"/>
  <c r="E316" i="182" l="1"/>
  <c r="E317" i="182" s="1"/>
  <c r="E318" i="182" s="1"/>
  <c r="E319" i="182" l="1"/>
  <c r="E320" i="182" s="1"/>
  <c r="E321" i="182" s="1"/>
  <c r="E322" i="182" s="1"/>
  <c r="E323" i="182" s="1"/>
  <c r="E324" i="182" l="1"/>
  <c r="G323" i="182"/>
  <c r="E325" i="182" l="1"/>
  <c r="E326" i="182" s="1"/>
  <c r="E327" i="182" s="1"/>
  <c r="E328" i="182" s="1"/>
  <c r="E329" i="182" s="1"/>
  <c r="E330" i="182" s="1"/>
  <c r="E331" i="182" s="1"/>
  <c r="E332" i="182" s="1"/>
  <c r="E333" i="182" s="1"/>
  <c r="E334" i="182" s="1"/>
  <c r="E335" i="182" s="1"/>
  <c r="E336" i="182" s="1"/>
  <c r="E337" i="182" s="1"/>
  <c r="E338" i="182" s="1"/>
  <c r="E339" i="182" s="1"/>
  <c r="E340" i="182" s="1"/>
  <c r="E341" i="182" s="1"/>
  <c r="E342" i="182" s="1"/>
  <c r="E343" i="182" s="1"/>
  <c r="E344" i="182" s="1"/>
  <c r="E345" i="182" s="1"/>
  <c r="E346" i="182" s="1"/>
  <c r="E347" i="182" s="1"/>
  <c r="E348" i="182" s="1"/>
  <c r="E349" i="182" s="1"/>
  <c r="E350" i="182" s="1"/>
  <c r="E351" i="182" s="1"/>
  <c r="E352" i="182" s="1"/>
  <c r="E353" i="182" s="1"/>
  <c r="E354" i="182" s="1"/>
  <c r="E355" i="182" s="1"/>
  <c r="E356" i="182" s="1"/>
  <c r="E357" i="182" s="1"/>
  <c r="E358" i="182" s="1"/>
  <c r="E359" i="182" s="1"/>
  <c r="E360" i="182" s="1"/>
  <c r="E361" i="182" s="1"/>
  <c r="E362" i="182" s="1"/>
  <c r="E363" i="182" s="1"/>
  <c r="E364" i="182" s="1"/>
  <c r="E365" i="182" s="1"/>
  <c r="E366" i="182" s="1"/>
  <c r="E367" i="182" s="1"/>
  <c r="E368" i="182" s="1"/>
  <c r="E369" i="182" s="1"/>
  <c r="E370" i="182" s="1"/>
  <c r="E371" i="182" s="1"/>
  <c r="E372" i="182" s="1"/>
  <c r="E373" i="182" s="1"/>
  <c r="E374" i="182" s="1"/>
  <c r="E375" i="182" s="1"/>
  <c r="E376" i="182" s="1"/>
  <c r="E377" i="182" s="1"/>
  <c r="E378" i="182" s="1"/>
  <c r="E379" i="182" s="1"/>
  <c r="E380" i="182" s="1"/>
  <c r="E381" i="182" s="1"/>
  <c r="E382" i="182" s="1"/>
  <c r="E383" i="182" s="1"/>
  <c r="E384" i="182" s="1"/>
  <c r="E385" i="182" s="1"/>
  <c r="E386" i="182" l="1"/>
  <c r="E387" i="182" s="1"/>
  <c r="E388" i="182" s="1"/>
  <c r="E389" i="182" s="1"/>
  <c r="E390" i="182" s="1"/>
  <c r="E391" i="182" s="1"/>
  <c r="E392" i="182" s="1"/>
  <c r="E393" i="182" s="1"/>
  <c r="E394" i="182" l="1"/>
  <c r="E395" i="182" s="1"/>
  <c r="E396" i="182" s="1"/>
  <c r="E397" i="182" l="1"/>
  <c r="E398" i="182" l="1"/>
  <c r="E399" i="182" s="1"/>
  <c r="D160" i="1"/>
  <c r="E400" i="182" l="1"/>
  <c r="E401" i="182" s="1"/>
  <c r="E4" i="256" l="1"/>
  <c r="E5" i="256" l="1"/>
  <c r="E6" i="256" s="1"/>
  <c r="E7" i="256" s="1"/>
  <c r="E8" i="256" s="1"/>
  <c r="E9" i="256" s="1"/>
  <c r="E10" i="256" s="1"/>
  <c r="E11" i="256" s="1"/>
  <c r="E12" i="256" s="1"/>
  <c r="E13" i="256" s="1"/>
  <c r="E14" i="256" s="1"/>
  <c r="E15" i="256" s="1"/>
  <c r="E16" i="256" s="1"/>
  <c r="E17" i="256" s="1"/>
  <c r="E18" i="256" s="1"/>
  <c r="E19" i="256" s="1"/>
  <c r="E20" i="256" s="1"/>
  <c r="E21" i="256" s="1"/>
  <c r="E22" i="256" s="1"/>
  <c r="E23" i="256" s="1"/>
  <c r="E24" i="256" s="1"/>
  <c r="E25" i="256" s="1"/>
  <c r="E26" i="256" s="1"/>
  <c r="E27" i="256" s="1"/>
  <c r="E28" i="256" s="1"/>
  <c r="E29" i="256" s="1"/>
  <c r="E30" i="256" s="1"/>
  <c r="E31" i="256" s="1"/>
  <c r="E32" i="256" s="1"/>
  <c r="E33" i="256" s="1"/>
  <c r="E34" i="256" s="1"/>
  <c r="E35" i="256" s="1"/>
  <c r="E36" i="256" s="1"/>
  <c r="E37" i="256" s="1"/>
  <c r="E38" i="256" s="1"/>
  <c r="E39" i="256" s="1"/>
  <c r="E40" i="256" s="1"/>
  <c r="E41" i="256" s="1"/>
  <c r="E42" i="256" s="1"/>
  <c r="E43" i="256" s="1"/>
  <c r="E44" i="256" s="1"/>
  <c r="E45" i="256" s="1"/>
  <c r="E46" i="256" s="1"/>
  <c r="E47" i="256" s="1"/>
  <c r="E48" i="256" s="1"/>
  <c r="E49" i="256" s="1"/>
  <c r="E50" i="256" s="1"/>
  <c r="E51" i="256" s="1"/>
  <c r="E52" i="256" s="1"/>
  <c r="E53" i="256" s="1"/>
  <c r="E54" i="256" s="1"/>
  <c r="E55" i="256" s="1"/>
  <c r="E56" i="256" s="1"/>
  <c r="E57" i="256" s="1"/>
  <c r="E58" i="256" s="1"/>
  <c r="E59" i="256" s="1"/>
  <c r="E60" i="256" s="1"/>
  <c r="E61" i="256" s="1"/>
  <c r="E62" i="256" s="1"/>
  <c r="E63" i="256" s="1"/>
  <c r="E64" i="256" s="1"/>
  <c r="E65" i="256" s="1"/>
  <c r="E66" i="256" s="1"/>
  <c r="E67" i="256" s="1"/>
  <c r="E68" i="256" s="1"/>
  <c r="E69" i="256" s="1"/>
  <c r="E70" i="256" s="1"/>
  <c r="E71" i="256" s="1"/>
  <c r="E72" i="256" s="1"/>
  <c r="E73" i="256" s="1"/>
  <c r="E74" i="256" s="1"/>
  <c r="E75" i="256" s="1"/>
  <c r="E76" i="256" s="1"/>
  <c r="E77" i="256" s="1"/>
  <c r="E78" i="256" s="1"/>
  <c r="E79" i="256" s="1"/>
  <c r="E80" i="256" s="1"/>
  <c r="E81" i="256" s="1"/>
  <c r="E82" i="256" s="1"/>
  <c r="E83" i="256" s="1"/>
  <c r="E84" i="256" s="1"/>
  <c r="E85" i="256" s="1"/>
  <c r="E86" i="256" s="1"/>
  <c r="E87" i="256" s="1"/>
  <c r="E88" i="256" s="1"/>
  <c r="E89" i="256" s="1"/>
  <c r="E90" i="256" s="1"/>
  <c r="E91" i="256" s="1"/>
  <c r="E92" i="256" s="1"/>
  <c r="E93" i="256" s="1"/>
  <c r="E94" i="256" s="1"/>
  <c r="E95" i="256" s="1"/>
  <c r="E96" i="256" s="1"/>
  <c r="E97" i="256" s="1"/>
  <c r="E98" i="256" s="1"/>
  <c r="E99" i="256" s="1"/>
  <c r="E100" i="256" s="1"/>
  <c r="F4" i="256"/>
  <c r="C138" i="1" l="1"/>
  <c r="C158" i="1" s="1"/>
  <c r="C160" i="1" l="1"/>
</calcChain>
</file>

<file path=xl/sharedStrings.xml><?xml version="1.0" encoding="utf-8"?>
<sst xmlns="http://schemas.openxmlformats.org/spreadsheetml/2006/main" count="17417" uniqueCount="3713">
  <si>
    <t xml:space="preserve">NAME OF COMPANY </t>
  </si>
  <si>
    <t xml:space="preserve">AED </t>
  </si>
  <si>
    <t xml:space="preserve">USD </t>
  </si>
  <si>
    <t xml:space="preserve">EURO </t>
  </si>
  <si>
    <t xml:space="preserve">DATE </t>
  </si>
  <si>
    <t xml:space="preserve">PARTICULAR </t>
  </si>
  <si>
    <t xml:space="preserve">DEPOSIT </t>
  </si>
  <si>
    <t xml:space="preserve">WITHDRAWAL </t>
  </si>
  <si>
    <t xml:space="preserve">BALANCE </t>
  </si>
  <si>
    <t xml:space="preserve">TOTAL </t>
  </si>
  <si>
    <t xml:space="preserve">PINNACLE  MSQ </t>
  </si>
  <si>
    <t xml:space="preserve">PINNACLE GROUPS FZ LLC </t>
  </si>
  <si>
    <t xml:space="preserve">MSQ BANK AED ACC .NO - </t>
  </si>
  <si>
    <t xml:space="preserve">MSQ BANK USD ACC .NO - </t>
  </si>
  <si>
    <t xml:space="preserve">NIYAT GOODS WHOLESALERS LLC </t>
  </si>
  <si>
    <t xml:space="preserve">EIB BANK USD ACC .NO - </t>
  </si>
  <si>
    <t xml:space="preserve">EIB BANK AED ACC .NO - </t>
  </si>
  <si>
    <t xml:space="preserve">AL GARHOUD GENERAL TRADING LLC </t>
  </si>
  <si>
    <t xml:space="preserve">NBF BANK USD ACC .NO - </t>
  </si>
  <si>
    <t xml:space="preserve">MSQ BANK EURO ACC .NO - </t>
  </si>
  <si>
    <t xml:space="preserve">OPENING BALANCE </t>
  </si>
  <si>
    <t xml:space="preserve">NIYAT GOODS SIB </t>
  </si>
  <si>
    <t>BLACK PEPPER WIO</t>
  </si>
  <si>
    <t xml:space="preserve">ROYAL EN EM GENERAL TRADING LLC </t>
  </si>
  <si>
    <t xml:space="preserve">WIO BANK AED ACC .NO - </t>
  </si>
  <si>
    <t>15.02.2023</t>
  </si>
  <si>
    <t xml:space="preserve">WIO BANK USD ACC .NO - </t>
  </si>
  <si>
    <t>16.02.2022</t>
  </si>
  <si>
    <t xml:space="preserve">JANATA BANK ACC .NO - </t>
  </si>
  <si>
    <t xml:space="preserve">NIYAT MSQ </t>
  </si>
  <si>
    <t xml:space="preserve">BLACK PEPPER B.MISR </t>
  </si>
  <si>
    <t xml:space="preserve">BLACK PEPPER AJMAN </t>
  </si>
  <si>
    <t xml:space="preserve">PREMIUM EXIM SIB </t>
  </si>
  <si>
    <t xml:space="preserve">PREMIUM EXIM ADIB </t>
  </si>
  <si>
    <t xml:space="preserve">PINNACLE INT. MSQ </t>
  </si>
  <si>
    <t xml:space="preserve">SIB BANK AED ACC .NO - </t>
  </si>
  <si>
    <t xml:space="preserve">SIB BANK USD ACC .NO - </t>
  </si>
  <si>
    <t xml:space="preserve">HEDGES GOODS WHOLESALERS LLC </t>
  </si>
  <si>
    <t xml:space="preserve">PREMIUM EXIM GENERAL TRADING LLC </t>
  </si>
  <si>
    <t xml:space="preserve">BLACK PEPPER </t>
  </si>
  <si>
    <t xml:space="preserve">B.MISR BANK AED ACC .NO - </t>
  </si>
  <si>
    <t xml:space="preserve">B.MISR BANK USD ACC .NO - </t>
  </si>
  <si>
    <t xml:space="preserve">AJAMN BANK USD ACC .NO - </t>
  </si>
  <si>
    <t xml:space="preserve">AJMAN BANK AED ACC .NO - </t>
  </si>
  <si>
    <t xml:space="preserve">PREMIUM </t>
  </si>
  <si>
    <t xml:space="preserve">ADIB BANK AED ACC .NO - </t>
  </si>
  <si>
    <t xml:space="preserve">ADIB BANK USD ACC .NO - </t>
  </si>
  <si>
    <t xml:space="preserve">RHINE MULTY </t>
  </si>
  <si>
    <t>AL GARHOUD WIO</t>
  </si>
  <si>
    <t>16.06.2023</t>
  </si>
  <si>
    <t xml:space="preserve">W S J </t>
  </si>
  <si>
    <t xml:space="preserve">PINNACLE INT </t>
  </si>
  <si>
    <t>1A</t>
  </si>
  <si>
    <t>2A</t>
  </si>
  <si>
    <t>3A</t>
  </si>
  <si>
    <t>2B</t>
  </si>
  <si>
    <t>4A</t>
  </si>
  <si>
    <t>5A</t>
  </si>
  <si>
    <t>5B</t>
  </si>
  <si>
    <t>5C</t>
  </si>
  <si>
    <t>5D</t>
  </si>
  <si>
    <t xml:space="preserve">BLACK PEPPER EIB </t>
  </si>
  <si>
    <t>6A</t>
  </si>
  <si>
    <t>6B</t>
  </si>
  <si>
    <t>7A</t>
  </si>
  <si>
    <t>8A</t>
  </si>
  <si>
    <t>8B</t>
  </si>
  <si>
    <t xml:space="preserve">REMARKS </t>
  </si>
  <si>
    <t xml:space="preserve">RED FIRE ENBD </t>
  </si>
  <si>
    <t>9A</t>
  </si>
  <si>
    <t xml:space="preserve">RED FIRE </t>
  </si>
  <si>
    <t xml:space="preserve">ENBD BANK AED ACC .NO - </t>
  </si>
  <si>
    <t xml:space="preserve">ENBD BANK USD ACC .NO - </t>
  </si>
  <si>
    <t>1B</t>
  </si>
  <si>
    <t>PINNACLE  NBF</t>
  </si>
  <si>
    <t>6C</t>
  </si>
  <si>
    <t>PREMIUM AJMAN</t>
  </si>
  <si>
    <t>10A</t>
  </si>
  <si>
    <t>1C</t>
  </si>
  <si>
    <t>WISOR GENERAL TRADING LLC</t>
  </si>
  <si>
    <t xml:space="preserve">RED FIRE WIO </t>
  </si>
  <si>
    <t>11A</t>
  </si>
  <si>
    <t>WISOR NBF</t>
  </si>
  <si>
    <t>9B</t>
  </si>
  <si>
    <t xml:space="preserve"> BANK NBF ACC .NO - </t>
  </si>
  <si>
    <t xml:space="preserve">BANK NBF ACC .NO - </t>
  </si>
  <si>
    <t xml:space="preserve">BANK WIO USD ACC .NO - </t>
  </si>
  <si>
    <t xml:space="preserve">BANK WIO AED ACC .NO - </t>
  </si>
  <si>
    <t xml:space="preserve">AJMAN BANK USD ACC .NO - </t>
  </si>
  <si>
    <t xml:space="preserve">NBF BANK AED ACC .NO - </t>
  </si>
  <si>
    <t xml:space="preserve">BLUE FIRE GOODS </t>
  </si>
  <si>
    <t>12A</t>
  </si>
  <si>
    <t>RHINE MSQ</t>
  </si>
  <si>
    <t>12B</t>
  </si>
  <si>
    <t>4C</t>
  </si>
  <si>
    <t>HEDGES  FAB</t>
  </si>
  <si>
    <t>3B</t>
  </si>
  <si>
    <t>4D</t>
  </si>
  <si>
    <t>HEDGES NBF</t>
  </si>
  <si>
    <t>13A</t>
  </si>
  <si>
    <t>AED CREDIT</t>
  </si>
  <si>
    <t>AED DEBIT</t>
  </si>
  <si>
    <t>USD CREDIT</t>
  </si>
  <si>
    <t>USD DEBIT</t>
  </si>
  <si>
    <t>12C</t>
  </si>
  <si>
    <t>RHINE ENBD</t>
  </si>
  <si>
    <t>ROYAL FAB</t>
  </si>
  <si>
    <t>12D</t>
  </si>
  <si>
    <t>12E</t>
  </si>
  <si>
    <t>RHINE B. MISR</t>
  </si>
  <si>
    <t>RHINE SIB</t>
  </si>
  <si>
    <t>3D</t>
  </si>
  <si>
    <t>13B</t>
  </si>
  <si>
    <t>COMIDA NBF</t>
  </si>
  <si>
    <t>3E</t>
  </si>
  <si>
    <t>ROYAL ADIB</t>
  </si>
  <si>
    <t>14A</t>
  </si>
  <si>
    <t>PINNACLE COMP. ADIB</t>
  </si>
  <si>
    <t>4E</t>
  </si>
  <si>
    <t>HEDGES AL MASRAF</t>
  </si>
  <si>
    <t>12F</t>
  </si>
  <si>
    <t>RHINE AJMAN</t>
  </si>
  <si>
    <t>5E</t>
  </si>
  <si>
    <t>BLACK PEPPER ADIB</t>
  </si>
  <si>
    <t>11B</t>
  </si>
  <si>
    <t>11C</t>
  </si>
  <si>
    <t>BLUE FIRE ADIB</t>
  </si>
  <si>
    <t>EUR CREDIT</t>
  </si>
  <si>
    <t>EUR DEBIT</t>
  </si>
  <si>
    <t>RHINE ADIB</t>
  </si>
  <si>
    <t>ROYAL NBF</t>
  </si>
  <si>
    <t>9C</t>
  </si>
  <si>
    <t>RED FIRE NBF</t>
  </si>
  <si>
    <t>BLUE FIRE NBF</t>
  </si>
  <si>
    <t xml:space="preserve">FAB BANK AED ACC .NO - </t>
  </si>
  <si>
    <t xml:space="preserve">FAB BANK USD ACC .NO - </t>
  </si>
  <si>
    <t xml:space="preserve">AL MASRAF BANK AED ACC .NO - </t>
  </si>
  <si>
    <t xml:space="preserve">AL MASRAF BANK USD ACC .NO - </t>
  </si>
  <si>
    <t xml:space="preserve">WIO BANK EURO ACC .NO - </t>
  </si>
  <si>
    <t xml:space="preserve">B.MISR  BANK AED ACC .NO - </t>
  </si>
  <si>
    <t xml:space="preserve">B.MISR  BANK USD ACC .NO - </t>
  </si>
  <si>
    <t xml:space="preserve">COMIDA GOODS </t>
  </si>
  <si>
    <t xml:space="preserve">PINNACLE COMPUTER </t>
  </si>
  <si>
    <t xml:space="preserve"> </t>
  </si>
  <si>
    <t xml:space="preserve">NIYAT 310 INTERNET </t>
  </si>
  <si>
    <t xml:space="preserve">NIYAT 310 DEWA HOME </t>
  </si>
  <si>
    <t>18-11-2023</t>
  </si>
  <si>
    <t xml:space="preserve">OPENING BLC </t>
  </si>
  <si>
    <t xml:space="preserve">CASH DEPOSIT </t>
  </si>
  <si>
    <t xml:space="preserve">OPEING BLC </t>
  </si>
  <si>
    <t xml:space="preserve">CHARGES </t>
  </si>
  <si>
    <t xml:space="preserve">TRF HEDGES WIO AED </t>
  </si>
  <si>
    <t xml:space="preserve">TRF ROYAL WIO AED </t>
  </si>
  <si>
    <t xml:space="preserve">RECD COMIDA WIO AED </t>
  </si>
  <si>
    <t xml:space="preserve">RECD BLUE FIRE WIO AED </t>
  </si>
  <si>
    <t xml:space="preserve">TRF CENTURY EXPORT </t>
  </si>
  <si>
    <t xml:space="preserve">RECD WISOR WIO AED </t>
  </si>
  <si>
    <t xml:space="preserve">RECD RHINE WIO AED </t>
  </si>
  <si>
    <t xml:space="preserve">RECD AL ARSA FOR ELECTRONIC PRECISION IN </t>
  </si>
  <si>
    <t>20-11-2023</t>
  </si>
  <si>
    <t xml:space="preserve">RECD AL ARSA FOR ELECTRONICS PRECISION IN </t>
  </si>
  <si>
    <t xml:space="preserve">OWN ACC RHINE WIO AED </t>
  </si>
  <si>
    <t xml:space="preserve">RECD S H N TRADING LLC </t>
  </si>
  <si>
    <t xml:space="preserve">RECD SHANDONG ZHONGSHEN IRON AND STEEL </t>
  </si>
  <si>
    <t xml:space="preserve">OWN ACC RHINE SIB AED </t>
  </si>
  <si>
    <t>21-11-2023</t>
  </si>
  <si>
    <t xml:space="preserve">OWN ACC ROYAL WIO AED </t>
  </si>
  <si>
    <t xml:space="preserve">CHARGES FUND TRF - TRACK RECOVERY </t>
  </si>
  <si>
    <t xml:space="preserve">OWN ACC ROYAL FAB AED </t>
  </si>
  <si>
    <t xml:space="preserve">SMART DUBAI GOVERNMENT </t>
  </si>
  <si>
    <t xml:space="preserve">TRF ROYAL EN EM WIO AED </t>
  </si>
  <si>
    <t xml:space="preserve">HEDGES WIO AED </t>
  </si>
  <si>
    <t xml:space="preserve">TRF HEDGES MSQ AED </t>
  </si>
  <si>
    <t>22-11-2023</t>
  </si>
  <si>
    <t xml:space="preserve">WISOR WIO AED </t>
  </si>
  <si>
    <t xml:space="preserve">RECD HEDGES MSQ AED </t>
  </si>
  <si>
    <t xml:space="preserve">TRF PLUTOUS </t>
  </si>
  <si>
    <t xml:space="preserve">TRF RHINE WIO AED </t>
  </si>
  <si>
    <t xml:space="preserve">RECD RHINE B.MISR </t>
  </si>
  <si>
    <t xml:space="preserve">AED TO USD </t>
  </si>
  <si>
    <t xml:space="preserve">TRF ROOP DYES AND INTERMEDIATES </t>
  </si>
  <si>
    <t xml:space="preserve">TRF CENTURY EXPORT LTD </t>
  </si>
  <si>
    <t xml:space="preserve">ADITYA TRAVEDI </t>
  </si>
  <si>
    <t xml:space="preserve">RECD BLUEFRIE WIO AED </t>
  </si>
  <si>
    <t>COMIDA SIM RECHARGE</t>
  </si>
  <si>
    <t>23-11-2023</t>
  </si>
  <si>
    <t xml:space="preserve">OWN ACC PINNACLE GR WIO AED </t>
  </si>
  <si>
    <t xml:space="preserve">MARYAM JAVAID KHAN - RITU RAJ IMPEX </t>
  </si>
  <si>
    <t xml:space="preserve">TRF PINNACLE INT WIO AED </t>
  </si>
  <si>
    <t xml:space="preserve">TRF WISOR WIO AED </t>
  </si>
  <si>
    <t xml:space="preserve">RECD PINNACLE GR WIO AED </t>
  </si>
  <si>
    <t>23.11.2023</t>
  </si>
  <si>
    <t xml:space="preserve">OWN ACC COMIDA NBF </t>
  </si>
  <si>
    <t xml:space="preserve">OWN ACC BLUE ADIB AED </t>
  </si>
  <si>
    <t>23.11-2023</t>
  </si>
  <si>
    <t xml:space="preserve">OWN ACC ROYAL AL MASRAF AED </t>
  </si>
  <si>
    <t xml:space="preserve">OWN ACC HEDGES MSQ AED </t>
  </si>
  <si>
    <t xml:space="preserve">OWN ACC HEDGES FAB AED </t>
  </si>
  <si>
    <t>24-11-2023</t>
  </si>
  <si>
    <t xml:space="preserve">RECD OWN ACC COMIDA WIO AED </t>
  </si>
  <si>
    <t xml:space="preserve">TRF OWN ACC COMIDA WIO AED </t>
  </si>
  <si>
    <t xml:space="preserve">RECD OWN ACC COMIDA NBF </t>
  </si>
  <si>
    <t xml:space="preserve">TRF V P INTERNATIONAL FZC </t>
  </si>
  <si>
    <t xml:space="preserve">TRF AL GARHOUD WIO AED </t>
  </si>
  <si>
    <t xml:space="preserve">TRF COMIDA WIO EURO </t>
  </si>
  <si>
    <t xml:space="preserve">RECD HEDGES WIO EURO </t>
  </si>
  <si>
    <t xml:space="preserve">TRF GARVY INTERNATIONAL LTD </t>
  </si>
  <si>
    <t>25-11-2023</t>
  </si>
  <si>
    <t xml:space="preserve">TRF PINNACLE GR WIO AED </t>
  </si>
  <si>
    <t xml:space="preserve">TRF NATURE GLOBAL HOLDING FZ LLC </t>
  </si>
  <si>
    <t>TRF PLUTOUS USD 327,125</t>
  </si>
  <si>
    <t>27-11-2023</t>
  </si>
  <si>
    <t xml:space="preserve">TRF CENTURY EXPORT USD 179145 </t>
  </si>
  <si>
    <t xml:space="preserve">RECD LILET NARCISO GATCHALIAN </t>
  </si>
  <si>
    <t xml:space="preserve">RECD HEDGES FAB AED </t>
  </si>
  <si>
    <t xml:space="preserve">RECD COMIDA USA </t>
  </si>
  <si>
    <t>TRF CENTURY 197000</t>
  </si>
  <si>
    <t>TRF CENTURY EXPORT USD 159815</t>
  </si>
  <si>
    <t xml:space="preserve">RECD OMAR YASEEN </t>
  </si>
  <si>
    <t xml:space="preserve">RECD JESSICA </t>
  </si>
  <si>
    <t>TRF PLUTOS USD 108275</t>
  </si>
  <si>
    <t>TRF CENTURY 114350</t>
  </si>
  <si>
    <t xml:space="preserve">TRF EURO TO USD </t>
  </si>
  <si>
    <t xml:space="preserve">RECD EURO TO USD </t>
  </si>
  <si>
    <t xml:space="preserve">RECD AED TO USD </t>
  </si>
  <si>
    <t>TRF CENTURY EXPORT LTD USD 311260</t>
  </si>
  <si>
    <t xml:space="preserve">TRF AED TO USD </t>
  </si>
  <si>
    <t>28-11-2023</t>
  </si>
  <si>
    <t xml:space="preserve">RECD THE MEAT PRO MEAT </t>
  </si>
  <si>
    <t xml:space="preserve">NAVIPARKING DMCC </t>
  </si>
  <si>
    <t xml:space="preserve">BANK CHARGES </t>
  </si>
  <si>
    <t xml:space="preserve">RECD ALRAMOOS TRADING CO LLC </t>
  </si>
  <si>
    <t xml:space="preserve">RECD ROWI GENERAL TRADING LLC </t>
  </si>
  <si>
    <t>RECD ROWI GENERAL TRADING LLC</t>
  </si>
  <si>
    <t xml:space="preserve">OWN ACC ROYAL ENBD AED </t>
  </si>
  <si>
    <t>TRF CENTURY EXPORT USD 400,762</t>
  </si>
  <si>
    <t xml:space="preserve">RECD MARKET 24 FZ LLC </t>
  </si>
  <si>
    <t>CHEQUE 000003</t>
  </si>
  <si>
    <t xml:space="preserve">AL GARHOUD WIO AED </t>
  </si>
  <si>
    <t xml:space="preserve">ROYAL WIO AED </t>
  </si>
  <si>
    <t>TRF CENTURY 310645</t>
  </si>
  <si>
    <t>29-11-2023</t>
  </si>
  <si>
    <t>TRF CENTURY USD 338,593</t>
  </si>
  <si>
    <t>TRF PLOUTOS CIMB usd 170350</t>
  </si>
  <si>
    <t xml:space="preserve">RECD NIYAT MSQ AED </t>
  </si>
  <si>
    <t xml:space="preserve">RECD BLUE FIRE AL MASHRAF AED </t>
  </si>
  <si>
    <t xml:space="preserve">B V AND R COMMODITIES CORP </t>
  </si>
  <si>
    <t>TRF PLOUTOS CIMB USD 177,511</t>
  </si>
  <si>
    <t>TRF PLUTOS USD 53362</t>
  </si>
  <si>
    <t>TRF CENTURY USD 217,800</t>
  </si>
  <si>
    <t xml:space="preserve">RECD GVA INCORPORATION LTD </t>
  </si>
  <si>
    <t xml:space="preserve">TRF FAIR COMMODITIES TRADING SA </t>
  </si>
  <si>
    <t>30-11-2023</t>
  </si>
  <si>
    <t xml:space="preserve">RECD </t>
  </si>
  <si>
    <t>TRF PLOUTOS CIMB USD 100,000</t>
  </si>
  <si>
    <t xml:space="preserve">TRF COMIDA WIO AED </t>
  </si>
  <si>
    <t xml:space="preserve">RECD NIYAT SIB AED </t>
  </si>
  <si>
    <t>TRF CENTURY USD 291,587</t>
  </si>
  <si>
    <t>TRF CENTURY USD 89,469</t>
  </si>
  <si>
    <t>BANK CHARGES</t>
  </si>
  <si>
    <t xml:space="preserve">CREDIT INTEREST </t>
  </si>
  <si>
    <t xml:space="preserve">RECD ROYAL WIO AED </t>
  </si>
  <si>
    <t xml:space="preserve">TRF ADTIYA </t>
  </si>
  <si>
    <t>TRF CENTURY USD 316908</t>
  </si>
  <si>
    <t>TRF CENTURY USD 259733</t>
  </si>
  <si>
    <t>TRF CENTURY USD 138306</t>
  </si>
  <si>
    <t xml:space="preserve">RECD BLACK PEPPER EIB USD </t>
  </si>
  <si>
    <t xml:space="preserve">TRF CENTRY </t>
  </si>
  <si>
    <t>TRF CENTURY USD 133678</t>
  </si>
  <si>
    <t>TRF CENTRYS USD 269,806</t>
  </si>
  <si>
    <t>CHEQUE 000002</t>
  </si>
  <si>
    <t xml:space="preserve">RECD RED FIRE WIO AED </t>
  </si>
  <si>
    <t>TRF REGENCI DMCC USD 250,000</t>
  </si>
  <si>
    <t>ETISALAT</t>
  </si>
  <si>
    <t>RECD SYNCOM FORMULATIONS INDIA LIMITED</t>
  </si>
  <si>
    <t xml:space="preserve">TRF NIYAT SIB AED </t>
  </si>
  <si>
    <t xml:space="preserve">OWN ACC AED TO USD </t>
  </si>
  <si>
    <t xml:space="preserve">TRF EXOTRON THERMAL PRIVATE LIMITED </t>
  </si>
  <si>
    <t xml:space="preserve">COMIDA WIO AED </t>
  </si>
  <si>
    <t xml:space="preserve">RHINE WIO AED </t>
  </si>
  <si>
    <t xml:space="preserve">BLUEFIRE WIO AED </t>
  </si>
  <si>
    <t>TRF CENTURY USD 262,730</t>
  </si>
  <si>
    <t xml:space="preserve">RECD NATIO RAW MATERIALS TRADING LLC </t>
  </si>
  <si>
    <t>RECD FROM NATIO RAW MATERIALS TRADING LLC</t>
  </si>
  <si>
    <t>TRF CENTURY USD 408,521</t>
  </si>
  <si>
    <t>TRF CENTURY CITI USD 408,412</t>
  </si>
  <si>
    <t>TRF CENTURY CITI USD 234,685</t>
  </si>
  <si>
    <t xml:space="preserve">TRF BLUE FIRE WIO AED </t>
  </si>
  <si>
    <t xml:space="preserve">RECD HEDGES WIO AED </t>
  </si>
  <si>
    <t>TRF CENTURY CITI USD 169,345</t>
  </si>
  <si>
    <t xml:space="preserve">RECD EHTISHAM UL HASSAN </t>
  </si>
  <si>
    <t>TRF CENTURY USD 488,565</t>
  </si>
  <si>
    <t>RECD SYED ZULQARNAIN</t>
  </si>
  <si>
    <t xml:space="preserve">RECHARGE COMIDA MOBILE </t>
  </si>
  <si>
    <t>TRF AL DIYAFA TOURISM L.L.C</t>
  </si>
  <si>
    <t xml:space="preserve">RECD MOHAMED RISVI SAKARIYA </t>
  </si>
  <si>
    <t xml:space="preserve">RECD SYNTHO TRADING LLC </t>
  </si>
  <si>
    <t xml:space="preserve">TRADE LIC CHARGES </t>
  </si>
  <si>
    <t xml:space="preserve">RECD FROM SYNTHO TRADING LLC </t>
  </si>
  <si>
    <t>TRF REGENCI DMCC USD 480,000.00</t>
  </si>
  <si>
    <t>TRF CENTURY USD 336,781</t>
  </si>
  <si>
    <t xml:space="preserve">RECD PINNACLE INT WIO AED </t>
  </si>
  <si>
    <t>TRF CENTURY USD 404,836</t>
  </si>
  <si>
    <t xml:space="preserve">TRF FORTUNE BGT VENTURES GENERAL TRADING </t>
  </si>
  <si>
    <t>13-12-2023</t>
  </si>
  <si>
    <t xml:space="preserve">RECD HEDGES MSQ EURO </t>
  </si>
  <si>
    <t xml:space="preserve">RECD IMPACTONE GROUP AG </t>
  </si>
  <si>
    <t>TRF PLUOTOS TRADELINK PTE LTD  USD 50,000</t>
  </si>
  <si>
    <t xml:space="preserve">RECD ANGELICA QUEMADO </t>
  </si>
  <si>
    <t xml:space="preserve">TRF HEDGES FAB USD </t>
  </si>
  <si>
    <t>TRF CENTURY USD 277,702</t>
  </si>
  <si>
    <t xml:space="preserve">TRF SINO RISE INDUSTRY CO LTD </t>
  </si>
  <si>
    <t>14-12-2023</t>
  </si>
  <si>
    <t xml:space="preserve">RECD NATIO RAW </t>
  </si>
  <si>
    <t>TRF WHITE INK BOB 1179</t>
  </si>
  <si>
    <t>TRF CENTURY USD 239,586</t>
  </si>
  <si>
    <t xml:space="preserve">RECD PREMIUM SIB AED </t>
  </si>
  <si>
    <t xml:space="preserve">BLUEFIRE AL MASHARF AED </t>
  </si>
  <si>
    <t>TRF CENTURY USD 245,030</t>
  </si>
  <si>
    <t xml:space="preserve">TRF SAI APEX </t>
  </si>
  <si>
    <t>15-12-2023</t>
  </si>
  <si>
    <t>TRF PLUOTOS TRADELINK PTE LTD  USD 305,300</t>
  </si>
  <si>
    <t>15-012-2023</t>
  </si>
  <si>
    <t>TRF CENTURY USD 430438</t>
  </si>
  <si>
    <t xml:space="preserve">TRF MARYAM WIO AED </t>
  </si>
  <si>
    <t xml:space="preserve">RECD SAQR ABDEL LATIF ADBEL HAFITH HOUD </t>
  </si>
  <si>
    <t xml:space="preserve">RECD LOUCEL TAMAYO LUBAO </t>
  </si>
  <si>
    <t>16-12-2023</t>
  </si>
  <si>
    <t xml:space="preserve">CASH DEPOSTI </t>
  </si>
  <si>
    <t xml:space="preserve">NIYAT 310 DEWA </t>
  </si>
  <si>
    <t xml:space="preserve">NIYAT 310 ETISALAT </t>
  </si>
  <si>
    <t>18-12-2023</t>
  </si>
  <si>
    <t xml:space="preserve">DEWA PAYMENT </t>
  </si>
  <si>
    <t>TRF WHITE INK BOB USD 398,040</t>
  </si>
  <si>
    <t>TRF WHITE INK BOB USD 162.521.40</t>
  </si>
  <si>
    <t>TRF REGENCI DMCC USD 247,010</t>
  </si>
  <si>
    <t xml:space="preserve">ETISALAT PAYMENT </t>
  </si>
  <si>
    <t>etisalat bill comida</t>
  </si>
  <si>
    <t xml:space="preserve">DEWA 601 comida home </t>
  </si>
  <si>
    <t xml:space="preserve">ETISALAT BILL RHINE </t>
  </si>
  <si>
    <t>Etisalt Pinnacle groups</t>
  </si>
  <si>
    <t>ETISALAT AL GARHOUD HOME 202</t>
  </si>
  <si>
    <t>DEWA AL GARHOUD HOME 202</t>
  </si>
  <si>
    <t xml:space="preserve">DEWA HEDGES OFFICE </t>
  </si>
  <si>
    <t xml:space="preserve">ETISALAT </t>
  </si>
  <si>
    <t>CHEQUE 000008</t>
  </si>
  <si>
    <t>RECD FROM STARDUST TRADING LLC</t>
  </si>
  <si>
    <t>TRANSFER REGENCI DMCC USD 256195</t>
  </si>
  <si>
    <t>13C</t>
  </si>
  <si>
    <t>COMIDA AL MASRAF</t>
  </si>
  <si>
    <t>COMIDA ADIB</t>
  </si>
  <si>
    <t>CHARGES</t>
  </si>
  <si>
    <t>VAT PAYMENT</t>
  </si>
  <si>
    <t>TRF TO COMIDA WIO</t>
  </si>
  <si>
    <t>RECD FROM WISOR</t>
  </si>
  <si>
    <t>RECD FROM HEDGES</t>
  </si>
  <si>
    <t>TRF COMIDA WIO</t>
  </si>
  <si>
    <t>TRF AVON TRADING LLC USD 100,000</t>
  </si>
  <si>
    <t>RECD FROM RHINE WIO</t>
  </si>
  <si>
    <t>TRF CENTURY USD 304,110</t>
  </si>
  <si>
    <t>TRF CENTURY USD 118,980</t>
  </si>
  <si>
    <t>TRF Rayown FZC</t>
  </si>
  <si>
    <t xml:space="preserve">charges </t>
  </si>
  <si>
    <t xml:space="preserve">RECD FROM GREAT MOLD TRADING LLC </t>
  </si>
  <si>
    <t>TRF TO AVON WIO</t>
  </si>
  <si>
    <t>RECD FROM SILVERIT TRADING DWC LLC</t>
  </si>
  <si>
    <t xml:space="preserve">TRF COMIDA AL MASHRAF AED </t>
  </si>
  <si>
    <t xml:space="preserve">RECD ROYAL AL MASHRAF AED </t>
  </si>
  <si>
    <t>21.12.2023</t>
  </si>
  <si>
    <t xml:space="preserve">OWN ACC COMIDA WIO AED </t>
  </si>
  <si>
    <t xml:space="preserve">RECD OWN ACC COMIDA AL MASHRAF </t>
  </si>
  <si>
    <t xml:space="preserve">RECD HEDGES WIO </t>
  </si>
  <si>
    <t>TRF CENTURY USD 359380</t>
  </si>
  <si>
    <t>RECD FROM HEDGES FAB AED</t>
  </si>
  <si>
    <t>TRF PINNACLE GR WIO</t>
  </si>
  <si>
    <t>RECD HEDGES WIO AED</t>
  </si>
  <si>
    <t>TRF RISEN ENERGY CHINA USD 36493.20</t>
  </si>
  <si>
    <t>CONVERTED FROM AED WIO</t>
  </si>
  <si>
    <t>CONCVERT AED TO USD WIO</t>
  </si>
  <si>
    <t>MOB RECHARGE</t>
  </si>
  <si>
    <t>SENT TO WHITE INK INDIA BOB 1185</t>
  </si>
  <si>
    <t>HEDGES ETISALAT PAYMENT 202</t>
  </si>
  <si>
    <t>SUBSCRIPTION FEE</t>
  </si>
  <si>
    <t xml:space="preserve">RECD FROM HEDGES AL MASRAF AED </t>
  </si>
  <si>
    <t>TRF TO DIVINE GLOBAL HK USD 291286</t>
  </si>
  <si>
    <t>RECD FROM CELCIL ALVARICO</t>
  </si>
  <si>
    <t>charges</t>
  </si>
  <si>
    <t>TRF TO DIVINE GLOBAL HK USD 191898.69</t>
  </si>
  <si>
    <t>15A</t>
  </si>
  <si>
    <t>HEDGES TOURISM WIO</t>
  </si>
  <si>
    <t>HEDGES TOURISM NBF</t>
  </si>
  <si>
    <t>HEDGES TOURIM</t>
  </si>
  <si>
    <t xml:space="preserve">RECD FROM THARINDU LAKMINA </t>
  </si>
  <si>
    <t>RECD FROM BALAJI BASU</t>
  </si>
  <si>
    <t>14B</t>
  </si>
  <si>
    <t>PINNACLE COMP. WIO</t>
  </si>
  <si>
    <t>USD TO AED</t>
  </si>
  <si>
    <t>TRFD COMIDA WIO USD</t>
  </si>
  <si>
    <t>RECD USD TO AED</t>
  </si>
  <si>
    <t>RECD FROM PINNACLE GR WIO USD</t>
  </si>
  <si>
    <t>TRF CENTURY 75360</t>
  </si>
  <si>
    <t xml:space="preserve">TRF ADITYA </t>
  </si>
  <si>
    <t>RECD OWN ACCOUNT BANQUE MISR AED</t>
  </si>
  <si>
    <t xml:space="preserve">TRF THARINDU LAKMINA </t>
  </si>
  <si>
    <t>FTA VAT PAYMENT</t>
  </si>
  <si>
    <t>PINNACLE DU LANDLINE</t>
  </si>
  <si>
    <t>16A</t>
  </si>
  <si>
    <t>RHINE BULLIONS RAK</t>
  </si>
  <si>
    <t xml:space="preserve">RHINE BULLIONS </t>
  </si>
  <si>
    <t xml:space="preserve">RAK BANK AED ACC .NO - </t>
  </si>
  <si>
    <t xml:space="preserve">RAK BANK USD ACC .NO - </t>
  </si>
  <si>
    <t>HEDGES MASHREQ</t>
  </si>
  <si>
    <t>RECD HEDGES AL MASRAF AED</t>
  </si>
  <si>
    <t>TRF MARYAM WIO</t>
  </si>
  <si>
    <t>TRF COMIDA WIO AED</t>
  </si>
  <si>
    <t xml:space="preserve">RECD FROM PINNACLE GR WIO </t>
  </si>
  <si>
    <t>TRF CENTURY USD 70765.3</t>
  </si>
  <si>
    <t>TRF PREMIER COM</t>
  </si>
  <si>
    <t>28-12.2023</t>
  </si>
  <si>
    <t>RECD R O J GENERAL TRADING LLC</t>
  </si>
  <si>
    <t xml:space="preserve">RECD R O J GENERAL TRADING LLC </t>
  </si>
  <si>
    <t>OWN ACC RHINE MSQ AED</t>
  </si>
  <si>
    <t xml:space="preserve">OWN ACC RECD RHINE SIB AED </t>
  </si>
  <si>
    <t>29-12.2023</t>
  </si>
  <si>
    <t>cheque</t>
  </si>
  <si>
    <t>02.01.2024</t>
  </si>
  <si>
    <t>01.12.2023</t>
  </si>
  <si>
    <t>30.12.2023</t>
  </si>
  <si>
    <t>HEDGES ADIB</t>
  </si>
  <si>
    <t>RECD OWN ACCOUNT SIB AED</t>
  </si>
  <si>
    <t>RECD BLUE FIRE MASRAF</t>
  </si>
  <si>
    <t>TRF TO RHINE WIO</t>
  </si>
  <si>
    <t>TRF TO HEDGES WIO AED</t>
  </si>
  <si>
    <t xml:space="preserve">recd from opulent general trading </t>
  </si>
  <si>
    <t>TRF REGENCY USD 154639</t>
  </si>
  <si>
    <t>recd hedges nbf</t>
  </si>
  <si>
    <t xml:space="preserve">recd wiso nbf </t>
  </si>
  <si>
    <t>TRF regency DMCC</t>
  </si>
  <si>
    <t>TRF TO SAI APEX USD 52713.7</t>
  </si>
  <si>
    <t>TRF TO DIVINE GLOBAL HK USD 141559.3</t>
  </si>
  <si>
    <t xml:space="preserve">RECD FROM ROYAL EN EM </t>
  </si>
  <si>
    <t>TRF DIVINE GLOBAL HONG KONG</t>
  </si>
  <si>
    <t>TRF REGENCY DMCC USD 248583.3</t>
  </si>
  <si>
    <t>TRF DIVINE GLOBAL USD 299985.3</t>
  </si>
  <si>
    <t xml:space="preserve">RECD FROM ROYAL WIO AED </t>
  </si>
  <si>
    <t xml:space="preserve">TRF TO ROYAL AL MASRAF AED </t>
  </si>
  <si>
    <t xml:space="preserve">trf COMIDA AL MASHRAF AED </t>
  </si>
  <si>
    <t>niyat bill payment</t>
  </si>
  <si>
    <t>OWN ACCOUNT COMIDA ADIB</t>
  </si>
  <si>
    <t>RECD COMIDA AL MASRAF</t>
  </si>
  <si>
    <t>TRF XIAN DONGMENG GROUP</t>
  </si>
  <si>
    <t>PINNACLE ADIB</t>
  </si>
  <si>
    <t xml:space="preserve">BANK ADIB AED  ACC .NO - </t>
  </si>
  <si>
    <t xml:space="preserve">BANK ADIB USD ACC .NO - </t>
  </si>
  <si>
    <t xml:space="preserve">ENBD BANK EURO ACC .NO - </t>
  </si>
  <si>
    <t xml:space="preserve">NBF BANK EURO ACC .NO - </t>
  </si>
  <si>
    <t>PINNACLE INT. ADIB</t>
  </si>
  <si>
    <t>9D</t>
  </si>
  <si>
    <t>9E</t>
  </si>
  <si>
    <t>RED FIRE ADIB</t>
  </si>
  <si>
    <t>RED FIRE AL MASRAF</t>
  </si>
  <si>
    <t xml:space="preserve">AL MASRAF AED ACC .NO - </t>
  </si>
  <si>
    <t>recd</t>
  </si>
  <si>
    <t>TRF GARVY INTERNATIONAL EURO</t>
  </si>
  <si>
    <t>RECD COMIDA ADIB</t>
  </si>
  <si>
    <t>TRF REGENCI DMCC USD 97468</t>
  </si>
  <si>
    <t xml:space="preserve">trf niyat mashreq usd </t>
  </si>
  <si>
    <t>TRF REGENCI USD</t>
  </si>
  <si>
    <t xml:space="preserve">NIYAT MASHREQ </t>
  </si>
  <si>
    <t>RECD NIYAT SIB</t>
  </si>
  <si>
    <t>RECD NIYAT MASHREQ USD</t>
  </si>
  <si>
    <t>TRF HEDGES WIO USD</t>
  </si>
  <si>
    <t>RECD HEDGES WIO EURO</t>
  </si>
  <si>
    <t xml:space="preserve">TRF REGENCI DMCC </t>
  </si>
  <si>
    <t>RECD USD TO EURO</t>
  </si>
  <si>
    <t xml:space="preserve">TRF TO GVA INCORPORATION </t>
  </si>
  <si>
    <t xml:space="preserve">HEDGES AL MASRAF </t>
  </si>
  <si>
    <t>TRF TO WISOR NBF USD</t>
  </si>
  <si>
    <t>RECD HEDGES WIO USD</t>
  </si>
  <si>
    <t xml:space="preserve">RECD FRM HEDGES USD </t>
  </si>
  <si>
    <t>TRF RHINE SIB USD</t>
  </si>
  <si>
    <t>05.01.2024</t>
  </si>
  <si>
    <t xml:space="preserve">HEDGES NBF AED </t>
  </si>
  <si>
    <t xml:space="preserve">HEDGES ADIB AED </t>
  </si>
  <si>
    <t>recd from DEWA</t>
  </si>
  <si>
    <t>TRF TO TB ORIGINATIONS</t>
  </si>
  <si>
    <t xml:space="preserve">trf hedges tourism </t>
  </si>
  <si>
    <t xml:space="preserve">transfer from Hedges </t>
  </si>
  <si>
    <t>RECD HEDGES MASRAF AED</t>
  </si>
  <si>
    <t>TRF REGENCI DMCC</t>
  </si>
  <si>
    <t>TRANSFER TO REGENCI DMCC</t>
  </si>
  <si>
    <t xml:space="preserve">RECD FROM RHINE ENBD AED </t>
  </si>
  <si>
    <t xml:space="preserve">RECD FROM WISOR NBF AED </t>
  </si>
  <si>
    <t xml:space="preserve">TRF TO RHINE WIO AED </t>
  </si>
  <si>
    <t xml:space="preserve">REDCD PREMIUM SIB AED </t>
  </si>
  <si>
    <t xml:space="preserve">PINNACLE INT ADIB AED </t>
  </si>
  <si>
    <t xml:space="preserve">TO HEDGES WIO AED </t>
  </si>
  <si>
    <t>CHARGS</t>
  </si>
  <si>
    <t xml:space="preserve">TRF RHINE BULLIONS RAK AED </t>
  </si>
  <si>
    <t>RECD RHINE MULTY TRADING AED</t>
  </si>
  <si>
    <t xml:space="preserve">TRF RHINE AJMAN AED </t>
  </si>
  <si>
    <t xml:space="preserve">RECD FROM RHINE WIO AED </t>
  </si>
  <si>
    <t>TRF TO RHINE SIB USD</t>
  </si>
  <si>
    <t>RECD FRM HEDGES ADIB USD</t>
  </si>
  <si>
    <t>RECD FRM HEDGES NBF USD</t>
  </si>
  <si>
    <t>RECD BLUE FIRE NBF USD</t>
  </si>
  <si>
    <t>RECD FROM HEDGES AL AMSRAF USD</t>
  </si>
  <si>
    <t>TRF RHINE WIO AED</t>
  </si>
  <si>
    <t>TRF FABREX BOB</t>
  </si>
  <si>
    <t>TRF TO PINNACLE GROUP MASHREQ</t>
  </si>
  <si>
    <t>TRF TO KOTHARI GEN TR</t>
  </si>
  <si>
    <t>TRF TO KOTHARI GEN MSQ AED</t>
  </si>
  <si>
    <t>recd from rhine wio</t>
  </si>
  <si>
    <t>TRF TO PINNACLE INT ADIB</t>
  </si>
  <si>
    <t>RECD PINNACLE COMP ADIB</t>
  </si>
  <si>
    <t>TRF CENTURY EXPORT HK</t>
  </si>
  <si>
    <t>TRF EMPIRE TRADE USD 295</t>
  </si>
  <si>
    <t xml:space="preserve">TRF NIYAT MASHREQ USD </t>
  </si>
  <si>
    <t>RECD RHINE SIB USD</t>
  </si>
  <si>
    <t xml:space="preserve">TRF CENTURY EXPORT HK </t>
  </si>
  <si>
    <t>RECD FROM CUSTOMER</t>
  </si>
  <si>
    <t>INWARD IPI PMNT</t>
  </si>
  <si>
    <t>TRF TO WISOR WIO AED</t>
  </si>
  <si>
    <t>RECD FROM WISOR NBF</t>
  </si>
  <si>
    <t>RECD HEDGES ADIB</t>
  </si>
  <si>
    <t>RECD FROM COMIDA ADIB AED</t>
  </si>
  <si>
    <t>CHEQUE SIGMA RESIDENCE</t>
  </si>
  <si>
    <t>FEE</t>
  </si>
  <si>
    <t xml:space="preserve">TRF PLUOTOS </t>
  </si>
  <si>
    <t xml:space="preserve">RECD FROM COMIDA WIO </t>
  </si>
  <si>
    <t>RECD FROM WISOR WIO</t>
  </si>
  <si>
    <t>TRF AL GARHOUD WIO</t>
  </si>
  <si>
    <t>TRF TO HEDGES WIO</t>
  </si>
  <si>
    <t>TRF TO CENTURY HK</t>
  </si>
  <si>
    <t xml:space="preserve">TRF METELLOY LINKERS </t>
  </si>
  <si>
    <t xml:space="preserve">hedges goods </t>
  </si>
  <si>
    <t>rayone fzc</t>
  </si>
  <si>
    <t>RECD FROM ALHAMBRA TRADING FZCO</t>
  </si>
  <si>
    <t>RECD FROM AL HAMBRA TRADING</t>
  </si>
  <si>
    <t>RECD FROM AL HAMBRA TRDG</t>
  </si>
  <si>
    <t>TRF TO KOTHARI GENERAL TRDG MSQ AED</t>
  </si>
  <si>
    <t>TRF PINNACLE INT ADIB AED</t>
  </si>
  <si>
    <t>RECD ROYAL ADIB AED</t>
  </si>
  <si>
    <t>TO MARYAM WIO AED</t>
  </si>
  <si>
    <t>TRF WISOR WIO AED</t>
  </si>
  <si>
    <t>RECD FRM COMIDA NBF</t>
  </si>
  <si>
    <t xml:space="preserve"> TRF KOTHARI GENERAL TRDG msq aed</t>
  </si>
  <si>
    <t>RECD WISOR NBF AED</t>
  </si>
  <si>
    <t>TRF REGENCI DMCC USD 200000</t>
  </si>
  <si>
    <t xml:space="preserve">TRF AL DIYAFA TOURISM </t>
  </si>
  <si>
    <t>TRF CENTURY EXPORTS USD 40430</t>
  </si>
  <si>
    <t xml:space="preserve">TRF VAT PMNT </t>
  </si>
  <si>
    <t>RECD BLUE FIRE ADIB</t>
  </si>
  <si>
    <t xml:space="preserve">TRF BRIGHT TONE LIMITED USD CITI </t>
  </si>
  <si>
    <t>TRF AUTO CHOICE LIMITED USD CITI</t>
  </si>
  <si>
    <t>RECD FROM HEDGES ADIB</t>
  </si>
  <si>
    <t>TRF REGENCI DMCC USD 134030</t>
  </si>
  <si>
    <t xml:space="preserve">RECD FROM AL HAMBRA TRDG </t>
  </si>
  <si>
    <t xml:space="preserve">RECD FROM AL HAMBRA TRADING </t>
  </si>
  <si>
    <t>ETISALAT PAYMENT OFFICE</t>
  </si>
  <si>
    <t>RECD COMIDA AL MASRAF AED</t>
  </si>
  <si>
    <t>TRF TO COMIDA WIO AED</t>
  </si>
  <si>
    <t>TRF TO COMIDA RHINE AED</t>
  </si>
  <si>
    <t xml:space="preserve">ETISALAT OFFICE PAYMENT </t>
  </si>
  <si>
    <t>TRF TO CENTURY EXPORTS USD 155186</t>
  </si>
  <si>
    <t>TRF TO REGENCI DMCC</t>
  </si>
  <si>
    <t>TRF TO WISOR NBF AED</t>
  </si>
  <si>
    <t>RECD COMIDA NBF AED</t>
  </si>
  <si>
    <t>TRF TO TURNING POINT TOURISM ADCB</t>
  </si>
  <si>
    <t>TRF TO PINN INT MSQ AED</t>
  </si>
  <si>
    <t>RECD HEDGES FAB</t>
  </si>
  <si>
    <t>RECD ROYAL ADIB</t>
  </si>
  <si>
    <t xml:space="preserve">PAYMENT DEWA </t>
  </si>
  <si>
    <t>PAYMENT ETISALAT</t>
  </si>
  <si>
    <t>PYMNT ETISALAT</t>
  </si>
  <si>
    <t>DEWA PAYMENT</t>
  </si>
  <si>
    <t xml:space="preserve">ETISALAT PAYMENT HOME </t>
  </si>
  <si>
    <t xml:space="preserve">ETISALAT PAYMENT OFFICE </t>
  </si>
  <si>
    <t>TRF TO BHARAT EXP INDUS IND BANK USD 10515</t>
  </si>
  <si>
    <t xml:space="preserve">cash deposit </t>
  </si>
  <si>
    <t xml:space="preserve">RECD FROM PARTHENON TRADING LLC </t>
  </si>
  <si>
    <t>TRF COMIDA ADIB AED</t>
  </si>
  <si>
    <t>RECD PREMIUM ADIB AED</t>
  </si>
  <si>
    <t xml:space="preserve">RECD COMIDA ADIB </t>
  </si>
  <si>
    <t xml:space="preserve">RECD FROM </t>
  </si>
  <si>
    <t>RECD FROM RHINE SIB</t>
  </si>
  <si>
    <t>TRF TO RHINE WIO AED</t>
  </si>
  <si>
    <t>RECD FRM THE PARTHENON TRADING LLC</t>
  </si>
  <si>
    <t>TRF TO HEDGES NBF</t>
  </si>
  <si>
    <t xml:space="preserve">TRF FROM HEDGES NBF </t>
  </si>
  <si>
    <t>TRF CENTURY EXPORTS HK USD 262183</t>
  </si>
  <si>
    <t>TRF TO EXOTRON THERMAL ICICI USD 11360</t>
  </si>
  <si>
    <t>TRF TO CENTURY HK USD 100000</t>
  </si>
  <si>
    <t>etisalat payment</t>
  </si>
  <si>
    <t>PAYMENT - NAVI PARKING</t>
  </si>
  <si>
    <t>TRF TO KOTHARI MASHREQ</t>
  </si>
  <si>
    <t xml:space="preserve">RECD AL HAMBRA TRADING </t>
  </si>
  <si>
    <t>RECD AL HAMBRA</t>
  </si>
  <si>
    <t xml:space="preserve">RECD AL HAMBRA </t>
  </si>
  <si>
    <t>recd from  AL ANJOOM AL THAMANIA GENERAL TRADING</t>
  </si>
  <si>
    <t>TRF PINN GR MASHREQ AED</t>
  </si>
  <si>
    <t xml:space="preserve">RECD PINNACLE INT MSQ </t>
  </si>
  <si>
    <t xml:space="preserve">TRF KOTHARI GENERAL TRADING </t>
  </si>
  <si>
    <t xml:space="preserve">RECD HEDGES AL MASRAF </t>
  </si>
  <si>
    <t>RECD COMIDA WIO</t>
  </si>
  <si>
    <t>TRF TO KOTHARI AL MASHREQ</t>
  </si>
  <si>
    <t>TRF TO WISOR WIO</t>
  </si>
  <si>
    <t>RECD FROM HEDGES WIO</t>
  </si>
  <si>
    <t>TRF TP WISOR WIO</t>
  </si>
  <si>
    <t>TRF TO PLUTOS USD 295400</t>
  </si>
  <si>
    <t>TRF TO HEDGES FAB</t>
  </si>
  <si>
    <t>RECD AL HAMBRA TRADING</t>
  </si>
  <si>
    <t>RECDC FROM BLUE FIRE NBF AED</t>
  </si>
  <si>
    <t>TRF PLOUTOS TRADELINK PTE LTD USD 95010</t>
  </si>
  <si>
    <t>RECD FROM FIRST TRADE GLOBAL DMCC</t>
  </si>
  <si>
    <t>TRF TO METELLOY LINKERS USD 29784.63</t>
  </si>
  <si>
    <t xml:space="preserve">du mobile payment </t>
  </si>
  <si>
    <t>Trf IBTASAM EIB AED</t>
  </si>
  <si>
    <t>TRF TO KOTHARI</t>
  </si>
  <si>
    <t xml:space="preserve">TRF TO HEDGES WIO </t>
  </si>
  <si>
    <t>TRF TO HEDGES ADIB</t>
  </si>
  <si>
    <t>TRF TO PLOUTOS TRADELINKS</t>
  </si>
  <si>
    <t>RECD FROM BLUE FIRE NBF</t>
  </si>
  <si>
    <t>TRF TO PLOUTOS USD 139562</t>
  </si>
  <si>
    <t xml:space="preserve">RECD FROM MOHAMMAD JAVED KHANI </t>
  </si>
  <si>
    <t>RECD FROM ROYAL ADIB</t>
  </si>
  <si>
    <t xml:space="preserve">RECD HEDGES ADIB AED </t>
  </si>
  <si>
    <t xml:space="preserve">RECD RHINE AJMAN AED </t>
  </si>
  <si>
    <t>TRF CENTURY EXPORTS HK USD 200000</t>
  </si>
  <si>
    <t>RECD FROM HEDGES MASHREQ</t>
  </si>
  <si>
    <t>PAYMENT FOR PEST CONTROL</t>
  </si>
  <si>
    <t>TRF TO AUTO CHOICE</t>
  </si>
  <si>
    <t>RECD FROM AL HAMBRA</t>
  </si>
  <si>
    <t xml:space="preserve">TRF TO AL NOOR TRAVELS </t>
  </si>
  <si>
    <t>CLEARING CHEQU NO 000015</t>
  </si>
  <si>
    <t>RECD FROM SILICON UDYOG</t>
  </si>
  <si>
    <t>RECD FRO AL HAMBRA</t>
  </si>
  <si>
    <t>CLEARING CHEQUE NO. 000011</t>
  </si>
  <si>
    <t>CLEARING CHEQUE NO. 000016</t>
  </si>
  <si>
    <t xml:space="preserve">HEDGES MASRAF </t>
  </si>
  <si>
    <t xml:space="preserve">HEDGES MASHREQ AED </t>
  </si>
  <si>
    <t xml:space="preserve">TRF TO HEDGES ADIB </t>
  </si>
  <si>
    <t>RECD FROM COMIDA ADIB</t>
  </si>
  <si>
    <t>TRF COMIDA ADIB</t>
  </si>
  <si>
    <t xml:space="preserve">RECD FROM PINNACLE GROUP MASHREQ </t>
  </si>
  <si>
    <t>TRF TO PINNACLE GROUPS WIO</t>
  </si>
  <si>
    <t>TRF TO NIYAT GOODS SIB USD 467465</t>
  </si>
  <si>
    <t>CLEARING CHEQUE NO. 6</t>
  </si>
  <si>
    <t>RCED RHINE AJMAN</t>
  </si>
  <si>
    <t>TRF TO PINNACLE GROUP WIO</t>
  </si>
  <si>
    <t xml:space="preserve">TRF TO COMIDA WIO </t>
  </si>
  <si>
    <t xml:space="preserve">Charges </t>
  </si>
  <si>
    <t>RECD COMIDA ADIB AED</t>
  </si>
  <si>
    <t>RECD FRM RHINE WIO AED</t>
  </si>
  <si>
    <t xml:space="preserve">TRF TO COMIDA </t>
  </si>
  <si>
    <t>RECD PREMIUM AJMAN</t>
  </si>
  <si>
    <t xml:space="preserve">TRF TO PINNACLE GR WIO </t>
  </si>
  <si>
    <t xml:space="preserve">TO PINNACLE GROUPS WIO </t>
  </si>
  <si>
    <t xml:space="preserve">RECD FROM AL HAMBRA </t>
  </si>
  <si>
    <t>CHGS</t>
  </si>
  <si>
    <t>TRF TO SANDEEP KEDIA SCB AED</t>
  </si>
  <si>
    <t>RECD RHINE MULTY ADIB</t>
  </si>
  <si>
    <t>TRF TO NIYAT SIB AED</t>
  </si>
  <si>
    <t>RECD FROM PINNACLE GR WIO</t>
  </si>
  <si>
    <t>RECD FROM BLUE FIRE ADIB</t>
  </si>
  <si>
    <t>RECD COMIDA MASRAF</t>
  </si>
  <si>
    <t xml:space="preserve">RECD FROM RHINE ADIB </t>
  </si>
  <si>
    <t>recd from pinnacle grp ADIB</t>
  </si>
  <si>
    <t>TRF TO WHITE INK ICICI INV WIT/NGW/2022/1029 USD 246706.80</t>
  </si>
  <si>
    <t xml:space="preserve">TRF TO RHINE WIO </t>
  </si>
  <si>
    <t>RECD FRM AL HAMBRA TRADING</t>
  </si>
  <si>
    <t xml:space="preserve">NIYAT SIB </t>
  </si>
  <si>
    <t xml:space="preserve">RECED ROYAL EN EM NBF </t>
  </si>
  <si>
    <t xml:space="preserve">TRF TO NIYAT SIB AED </t>
  </si>
  <si>
    <t>TRF TO CENTURY EXPORTS USD 117345</t>
  </si>
  <si>
    <t>TRF TO CENTURY EXPORTS USD 139390</t>
  </si>
  <si>
    <t>TRF TO CENTURY EXPORTS USD 144025</t>
  </si>
  <si>
    <t>TRF TO WHITE INK HDFC INV WIT/NGW/2022/1040 USD 159827</t>
  </si>
  <si>
    <t xml:space="preserve">DAILY TRANSACTIONS </t>
  </si>
  <si>
    <t xml:space="preserve">RECD RHINE WIO </t>
  </si>
  <si>
    <t xml:space="preserve">RECD FROM HEDGES WIO </t>
  </si>
  <si>
    <t xml:space="preserve">TRF TO HEDGES NBF </t>
  </si>
  <si>
    <t xml:space="preserve">TRF TO ROYAL NBF </t>
  </si>
  <si>
    <t xml:space="preserve">RECD ROYAL ADIB </t>
  </si>
  <si>
    <t>RECD ROYAL FAB</t>
  </si>
  <si>
    <t xml:space="preserve">RECD FROM COMIDA </t>
  </si>
  <si>
    <t xml:space="preserve">TRF TO WHITE INK HDFC INV WIT/NGW/2022/1040 </t>
  </si>
  <si>
    <t xml:space="preserve">TRF ROYAL NBF </t>
  </si>
  <si>
    <t>RECD ROYAL AL MASRAF</t>
  </si>
  <si>
    <t>RECD ROYAL EN EM MASRAF</t>
  </si>
  <si>
    <t xml:space="preserve">TO AL GARHOUD WIO </t>
  </si>
  <si>
    <t xml:space="preserve">RECD AL GARHOUD WIO </t>
  </si>
  <si>
    <t>TRF TO CENTURY EXP HK USD 281780</t>
  </si>
  <si>
    <t xml:space="preserve">trf to niyat msq </t>
  </si>
  <si>
    <t>trf to regenci dmcc</t>
  </si>
  <si>
    <t>recd niyat sib</t>
  </si>
  <si>
    <t>TRF HEDGES FAB AED</t>
  </si>
  <si>
    <t>TRF TO FABREX ENTERPRIZES</t>
  </si>
  <si>
    <t>ROYAL ENBD</t>
  </si>
  <si>
    <t>recd form first trade global DMCC</t>
  </si>
  <si>
    <t>RECD</t>
  </si>
  <si>
    <t xml:space="preserve">TRF TO COMIDA WIO EURO </t>
  </si>
  <si>
    <t>RECD FROM ROYAL NBF EURO</t>
  </si>
  <si>
    <t>cash deposit muhammad suleman</t>
  </si>
  <si>
    <t>recd fro hedges al masraf aed</t>
  </si>
  <si>
    <t xml:space="preserve">RECD ROYAL NBF </t>
  </si>
  <si>
    <t xml:space="preserve">RECD HEDGES NBF </t>
  </si>
  <si>
    <t xml:space="preserve">EURO TO USD </t>
  </si>
  <si>
    <t>RECD FROMCOMIDA WIO EURO</t>
  </si>
  <si>
    <t xml:space="preserve">recd from comida wio </t>
  </si>
  <si>
    <t xml:space="preserve">TRF TO CENTURY EXPORTS </t>
  </si>
  <si>
    <t>TO LE REVE BOB</t>
  </si>
  <si>
    <t xml:space="preserve">TO PINNACLE GROUP ADIB </t>
  </si>
  <si>
    <t>FROM ROYAL ADIB AED</t>
  </si>
  <si>
    <t>TRF TO ADITYA WIO</t>
  </si>
  <si>
    <t xml:space="preserve">RECD FROM COMIDA WIO USD </t>
  </si>
  <si>
    <t>TRF TO COMIDA AL MASRAF</t>
  </si>
  <si>
    <t xml:space="preserve">TO CENTURY HONG KONG </t>
  </si>
  <si>
    <t>TRF TO NIYAT SIB</t>
  </si>
  <si>
    <t>TRF TO Franklin Morgan Law LLC USD 1500</t>
  </si>
  <si>
    <t>TRF VERSATILE - ALOK</t>
  </si>
  <si>
    <t>TRF TO PINNACLE GR ADIB</t>
  </si>
  <si>
    <t xml:space="preserve">bank charges </t>
  </si>
  <si>
    <t xml:space="preserve">TRF TO RAHUL PRO RAK BANK </t>
  </si>
  <si>
    <t xml:space="preserve">TRF HEDGES ADIB </t>
  </si>
  <si>
    <t xml:space="preserve">RECD FROM ROYAL ADIB </t>
  </si>
  <si>
    <t>TRF TO PINN INT ADIB</t>
  </si>
  <si>
    <t xml:space="preserve">RECD FROM HEDGES ADIB </t>
  </si>
  <si>
    <t xml:space="preserve">TRF TO REGENCI DMCC </t>
  </si>
  <si>
    <t xml:space="preserve">RECD RHINE SIB AED </t>
  </si>
  <si>
    <t xml:space="preserve">payment for parking </t>
  </si>
  <si>
    <t>TRF TO FABREX ENTER USD 99014</t>
  </si>
  <si>
    <t>TRF TO PINNACLE INT GENERAL TR USD 25234</t>
  </si>
  <si>
    <t>TRF TO PINNACLE INT GENERAL TR USD 140003</t>
  </si>
  <si>
    <t xml:space="preserve">Recd from Le Reve BoB </t>
  </si>
  <si>
    <t>TRF TO RHINE ADIB</t>
  </si>
  <si>
    <t xml:space="preserve">TRF TO AL GARHOUD WIO </t>
  </si>
  <si>
    <t>RECD RHINE ADIB</t>
  </si>
  <si>
    <t>RECD FROM AED ACCOUNT</t>
  </si>
  <si>
    <t>TRF TO HEDGES AL MASRAF</t>
  </si>
  <si>
    <t>TRANSFERRED TO USD</t>
  </si>
  <si>
    <t xml:space="preserve">TRF TO BARRY HENRY </t>
  </si>
  <si>
    <t>TRF TO HEDGES AL AMASRAF</t>
  </si>
  <si>
    <t>TRF TO PLOUTOS WISE AC USD 40000</t>
  </si>
  <si>
    <t>TRF TO PLOUTOS WISE AC USD 10000</t>
  </si>
  <si>
    <t xml:space="preserve">trf to pinnacle gr wio </t>
  </si>
  <si>
    <t xml:space="preserve">RECD FROM PINNACLE  GR WIO </t>
  </si>
  <si>
    <t>reced from hedges adib</t>
  </si>
  <si>
    <t>trf to assurly policy USD 614.04</t>
  </si>
  <si>
    <t xml:space="preserve">TRF Aani transfer </t>
  </si>
  <si>
    <r>
      <t xml:space="preserve">RECD </t>
    </r>
    <r>
      <rPr>
        <sz val="11"/>
        <color theme="1"/>
        <rFont val="Calibri"/>
        <family val="2"/>
        <scheme val="minor"/>
      </rPr>
      <t>AL SAFEENA W AL NJOM GOODS WHOLESALERS LLC</t>
    </r>
  </si>
  <si>
    <t>TRF REGENCI DMCC USD 85500</t>
  </si>
  <si>
    <t xml:space="preserve">TRF TO WISOR NBF </t>
  </si>
  <si>
    <t xml:space="preserve">RECD WISOR WIO </t>
  </si>
  <si>
    <t xml:space="preserve">Clearing cheque </t>
  </si>
  <si>
    <t xml:space="preserve">recd </t>
  </si>
  <si>
    <t xml:space="preserve">chARGES </t>
  </si>
  <si>
    <t xml:space="preserve">TRF TO NIYAT MSQ AED </t>
  </si>
  <si>
    <t>RECDC PINNACLE INT ADIB</t>
  </si>
  <si>
    <t xml:space="preserve">TRF TO PINNACLE COMPUTER TRADING </t>
  </si>
  <si>
    <t>RECD FROM PINNACLE INT ADIB</t>
  </si>
  <si>
    <t>TRF TO JV TECHNOLOGIES HK</t>
  </si>
  <si>
    <t xml:space="preserve">TRF TO ROYAL AL MASRAF </t>
  </si>
  <si>
    <t xml:space="preserve">RECD FROM WISOR NBF </t>
  </si>
  <si>
    <t xml:space="preserve">RECD PAYMENT </t>
  </si>
  <si>
    <t xml:space="preserve">TRF TO </t>
  </si>
  <si>
    <t xml:space="preserve">RECD ROYAL WIO </t>
  </si>
  <si>
    <t xml:space="preserve">RECD FROM RHINE USD WIO </t>
  </si>
  <si>
    <t xml:space="preserve">TRF TO RHINE SIB </t>
  </si>
  <si>
    <t xml:space="preserve">TRF TO AED </t>
  </si>
  <si>
    <t xml:space="preserve">RECD FROM RHINE WIO </t>
  </si>
  <si>
    <t>4B</t>
  </si>
  <si>
    <t xml:space="preserve">TRF TO KOTHARI GENERAL TRADING </t>
  </si>
  <si>
    <t xml:space="preserve">recd CANARO TRADING LLC </t>
  </si>
  <si>
    <t xml:space="preserve">TRF TO HEDGES WIO AED </t>
  </si>
  <si>
    <t xml:space="preserve">RECD COMIDA NBF AED </t>
  </si>
  <si>
    <t>TRF TO SAI APEX USD 74175</t>
  </si>
  <si>
    <t xml:space="preserve">Trf Hedges WIO USD </t>
  </si>
  <si>
    <t>RECD NIYAT USD SIB</t>
  </si>
  <si>
    <t xml:space="preserve">TRF TO ROYAL NBF AED </t>
  </si>
  <si>
    <t>RECD FORM AL NJOOM AL THAMANIA</t>
  </si>
  <si>
    <t xml:space="preserve">RECD FROM CANARO TRADING LLC </t>
  </si>
  <si>
    <t xml:space="preserve">TRF NIYAT SIB </t>
  </si>
  <si>
    <t>RECD BLACK PEPPER EIB</t>
  </si>
  <si>
    <t>RECD ROYAL NBF</t>
  </si>
  <si>
    <t xml:space="preserve">HEDGES FAB AED </t>
  </si>
  <si>
    <t>TRF TO PINN GR WIO</t>
  </si>
  <si>
    <t xml:space="preserve">TRF TO ADITYA TRIVEDI WIO </t>
  </si>
  <si>
    <t xml:space="preserve">TRF TO CONVERO UK </t>
  </si>
  <si>
    <t>TRF TO WU CHUANBO</t>
  </si>
  <si>
    <t xml:space="preserve">trf to TCS International </t>
  </si>
  <si>
    <t xml:space="preserve">PERSONAL ACCOUNTS </t>
  </si>
  <si>
    <t xml:space="preserve">BARRY HENRY </t>
  </si>
  <si>
    <t xml:space="preserve">MASHREQ NEO AED ACC .NO - </t>
  </si>
  <si>
    <t xml:space="preserve">TRF FROM PREMIUM SIB </t>
  </si>
  <si>
    <t>SANDEEP KEDIA</t>
  </si>
  <si>
    <t xml:space="preserve">STANDARD CHARTERED AED ACC .NO - </t>
  </si>
  <si>
    <t xml:space="preserve">TRF FROM PINNACLE INT </t>
  </si>
  <si>
    <t xml:space="preserve">TRF FROM SCB AED </t>
  </si>
  <si>
    <t xml:space="preserve">recd rhine wio </t>
  </si>
  <si>
    <t xml:space="preserve">stationary </t>
  </si>
  <si>
    <t xml:space="preserve">metals And general trading </t>
  </si>
  <si>
    <t xml:space="preserve">RECD HEDGES FAB </t>
  </si>
  <si>
    <t xml:space="preserve">TRF TO METELLOY LINKERS </t>
  </si>
  <si>
    <t xml:space="preserve">RECD BLUE FIRE ADIB </t>
  </si>
  <si>
    <t xml:space="preserve">TRF TO PREMIUM ADIB </t>
  </si>
  <si>
    <t xml:space="preserve">TRF TO PINN INT ADIB </t>
  </si>
  <si>
    <t xml:space="preserve">recd from hedges nbf </t>
  </si>
  <si>
    <t xml:space="preserve">trf comida wio </t>
  </si>
  <si>
    <t xml:space="preserve">recd pinn int adib </t>
  </si>
  <si>
    <t xml:space="preserve">recd comida adib </t>
  </si>
  <si>
    <t xml:space="preserve">trf to comida wio usd </t>
  </si>
  <si>
    <t xml:space="preserve">trf to USD </t>
  </si>
  <si>
    <t xml:space="preserve">recd FROM COMIDA AL MASRAF </t>
  </si>
  <si>
    <t>TRF TO REGENCI DMCC USD 213620</t>
  </si>
  <si>
    <t>TRF PLOUTOS TRDE LINK CIMB</t>
  </si>
  <si>
    <t>TRF TO REGENCI DMCC USD 100000</t>
  </si>
  <si>
    <t>trf comida adib AED</t>
  </si>
  <si>
    <t xml:space="preserve">TRF TO ROYAL ADIB AED </t>
  </si>
  <si>
    <t>RECD FROM BLACK PEPPER EIB</t>
  </si>
  <si>
    <t xml:space="preserve">recd al hambra trading </t>
  </si>
  <si>
    <t xml:space="preserve">trf to hedges masraf </t>
  </si>
  <si>
    <t xml:space="preserve">TRF TO RHINE ENBD </t>
  </si>
  <si>
    <t xml:space="preserve">recd from hedges masraf </t>
  </si>
  <si>
    <t xml:space="preserve">RECD RHINE MSQ </t>
  </si>
  <si>
    <t xml:space="preserve">TRF PREMIUM ADIB </t>
  </si>
  <si>
    <t xml:space="preserve">TRF PINN INT ADIB </t>
  </si>
  <si>
    <t>TRF ROYAL EN EM ADIB</t>
  </si>
  <si>
    <t>RECD RHINE ENBD</t>
  </si>
  <si>
    <t xml:space="preserve">RECD RHINE ENBD </t>
  </si>
  <si>
    <t xml:space="preserve">trf to maryam javaid scb </t>
  </si>
  <si>
    <t>RCD RHINE ENBD</t>
  </si>
  <si>
    <t>TRF MARYAM JAVAID SCB</t>
  </si>
  <si>
    <t>TRF TO PLOUTOS CIMB USD 62628</t>
  </si>
  <si>
    <t>TRF TO REGENCI DMCC USD 250000</t>
  </si>
  <si>
    <t xml:space="preserve">payment to DHL </t>
  </si>
  <si>
    <t>trf to rhine adib</t>
  </si>
  <si>
    <t>recd from rhine msq</t>
  </si>
  <si>
    <t xml:space="preserve">TRF RHINE ADIB </t>
  </si>
  <si>
    <t>RECD RHINE MSQ</t>
  </si>
  <si>
    <t xml:space="preserve">TRF TO RHINE ADIB </t>
  </si>
  <si>
    <t>hedges adib</t>
  </si>
  <si>
    <t xml:space="preserve">recd hedges adib </t>
  </si>
  <si>
    <t xml:space="preserve">trf to rhine adib </t>
  </si>
  <si>
    <t xml:space="preserve">TRF TO CONVERA </t>
  </si>
  <si>
    <t xml:space="preserve">recd Aditya </t>
  </si>
  <si>
    <t xml:space="preserve">TT REC FROM PINNACLE WIO </t>
  </si>
  <si>
    <t>TRF TO HEDGES TOURISM WIO</t>
  </si>
  <si>
    <t>HEDGES MSQ</t>
  </si>
  <si>
    <t>RECEVD HEDGES TRSM NBF</t>
  </si>
  <si>
    <t xml:space="preserve">trf to electronic way trading llc </t>
  </si>
  <si>
    <t xml:space="preserve">trf to electronic way </t>
  </si>
  <si>
    <t>TRF TO VISHAL</t>
  </si>
  <si>
    <t xml:space="preserve">TRF TO WISOR WIO AED </t>
  </si>
  <si>
    <t>TRF CENTURY EXPORTS USD 150000</t>
  </si>
  <si>
    <t>clearing cheque no. 003</t>
  </si>
  <si>
    <t>trf to royal adib</t>
  </si>
  <si>
    <t xml:space="preserve">RECD WISOR NBF </t>
  </si>
  <si>
    <t>HEDGES TOURISM NEO</t>
  </si>
  <si>
    <t xml:space="preserve">NEO BIZ BANK AED ACC .NO - </t>
  </si>
  <si>
    <t xml:space="preserve">NEO BIZ BANK USD ACC .NO - </t>
  </si>
  <si>
    <t>HEDGES TOURISM</t>
  </si>
  <si>
    <t>17A</t>
  </si>
  <si>
    <t>HEDGES REAL EST NEO</t>
  </si>
  <si>
    <t>HEDGES REAL ESTATE</t>
  </si>
  <si>
    <t>RECD FROM HEDGES GOODS ADIB</t>
  </si>
  <si>
    <t xml:space="preserve">trf to pinnacle wio </t>
  </si>
  <si>
    <t xml:space="preserve">recd from pinnacle nbf </t>
  </si>
  <si>
    <t>trf to saorsa technocrat INR 1,000,000</t>
  </si>
  <si>
    <t xml:space="preserve">TRF TO COMIDA NBF </t>
  </si>
  <si>
    <t xml:space="preserve">RECD PINNACLE GRP NBF </t>
  </si>
  <si>
    <t xml:space="preserve">trf to comida wio </t>
  </si>
  <si>
    <t>RECD comida ADIB</t>
  </si>
  <si>
    <t xml:space="preserve">recd comida nbf </t>
  </si>
  <si>
    <t xml:space="preserve">TRF TO TB ORIGINATIONS 3150 USD </t>
  </si>
  <si>
    <t xml:space="preserve">TRF TO TB ORIGINATIONS 4200 USD </t>
  </si>
  <si>
    <t xml:space="preserve">ETISALAT PMNT </t>
  </si>
  <si>
    <t xml:space="preserve">ETISALT PMNT </t>
  </si>
  <si>
    <t>RECD FROM ASHISH JI</t>
  </si>
  <si>
    <t>TRF TO RHINE SIB</t>
  </si>
  <si>
    <t>TRF TO PINNACLE GR MSQ</t>
  </si>
  <si>
    <t>RECD PINNACLE GR WIO</t>
  </si>
  <si>
    <t xml:space="preserve">ETISALAT OFFICE PMNT </t>
  </si>
  <si>
    <t>ETISALAT PMNT  NISHANT MARROO</t>
  </si>
  <si>
    <t>TRF TO LA REVE BOB</t>
  </si>
  <si>
    <t>ROYAL  AL MASRAF</t>
  </si>
  <si>
    <t xml:space="preserve">CENTURY CITI BANK </t>
  </si>
  <si>
    <t xml:space="preserve">RECD FROM MIAMI </t>
  </si>
  <si>
    <t xml:space="preserve">DEWA PMNT </t>
  </si>
  <si>
    <t>DEWA PMNT</t>
  </si>
  <si>
    <t xml:space="preserve">dewa pmnt </t>
  </si>
  <si>
    <t>dewa pmnt</t>
  </si>
  <si>
    <t xml:space="preserve">etisalat </t>
  </si>
  <si>
    <t xml:space="preserve">TRF TO ROYAL ADIB </t>
  </si>
  <si>
    <t xml:space="preserve">RECD W S J GENERAL TRADING LLC </t>
  </si>
  <si>
    <t>TRF TO CRIF GULF DWC LLC 4132100948</t>
  </si>
  <si>
    <t xml:space="preserve">RECD PINNACLE MSQ </t>
  </si>
  <si>
    <t>TRF TO PREMIUM SIB</t>
  </si>
  <si>
    <t xml:space="preserve">TRF TO GARHOUD WIO </t>
  </si>
  <si>
    <t xml:space="preserve">TRF FROM COMIDA WIO </t>
  </si>
  <si>
    <t xml:space="preserve">TRF TO PG ADIB </t>
  </si>
  <si>
    <t xml:space="preserve">RECD RHINE ADIB </t>
  </si>
  <si>
    <t>RECD PINNACLE ADIB</t>
  </si>
  <si>
    <t xml:space="preserve">TRF TO PINNACLE WIO </t>
  </si>
  <si>
    <t xml:space="preserve">TRF TO PINNACLE GROUP WIO </t>
  </si>
  <si>
    <t xml:space="preserve">TRF SHAMS AL SABAH MKTG CBD </t>
  </si>
  <si>
    <t xml:space="preserve">TRF TO RHINE SIB USD </t>
  </si>
  <si>
    <t xml:space="preserve">RECD NIYAT SIB USD </t>
  </si>
  <si>
    <t xml:space="preserve">etisalat PAYMENT </t>
  </si>
  <si>
    <t xml:space="preserve">dewa </t>
  </si>
  <si>
    <t>charge</t>
  </si>
  <si>
    <t>Charges</t>
  </si>
  <si>
    <t xml:space="preserve">TRADE LIC EXPIRY CHARGES </t>
  </si>
  <si>
    <t xml:space="preserve">CREDIT TRANSACTION </t>
  </si>
  <si>
    <t>TRF TO HEDGES FAB AED</t>
  </si>
  <si>
    <t>TRF CENTURY USD 295,975</t>
  </si>
  <si>
    <t xml:space="preserve">TRF PINNACLE INT ADIB AED </t>
  </si>
  <si>
    <t xml:space="preserve">RECD FROM HEDGES ADIB AED </t>
  </si>
  <si>
    <t>RECD FROM NIYAT PAYONEER</t>
  </si>
  <si>
    <t>TRF TO COMIDA WIO USD</t>
  </si>
  <si>
    <t>TRF TO PG ADIB</t>
  </si>
  <si>
    <t>RECD PINN INT ADIB</t>
  </si>
  <si>
    <t>TRF TO PINNACLE GR NBF</t>
  </si>
  <si>
    <t>TRF TO PG WIO AEDC</t>
  </si>
  <si>
    <t xml:space="preserve">RECD PG NBF </t>
  </si>
  <si>
    <t xml:space="preserve">trf to PG WIO </t>
  </si>
  <si>
    <t>RECD PG ADIB</t>
  </si>
  <si>
    <t xml:space="preserve">RECD WSJ TRADING </t>
  </si>
  <si>
    <t xml:space="preserve">TRF TO SKY STEEL CHINA </t>
  </si>
  <si>
    <t xml:space="preserve">TRF TO WHITE INK </t>
  </si>
  <si>
    <t xml:space="preserve">RECD FROM FUTURE CHROMA TRADING FZ LLC </t>
  </si>
  <si>
    <t xml:space="preserve">MONTHLY CHARGES </t>
  </si>
  <si>
    <t>16B</t>
  </si>
  <si>
    <t>16C</t>
  </si>
  <si>
    <t>18A</t>
  </si>
  <si>
    <t>PINNACLE HOLDING WIO</t>
  </si>
  <si>
    <t>PINNACLE HOLDING</t>
  </si>
  <si>
    <t xml:space="preserve">etisalat payment </t>
  </si>
  <si>
    <t>VAT Pmnt</t>
  </si>
  <si>
    <t>recd royal nbf</t>
  </si>
  <si>
    <t xml:space="preserve">VAT Payment </t>
  </si>
  <si>
    <t xml:space="preserve">Dewa </t>
  </si>
  <si>
    <t xml:space="preserve">trf wisor nbf </t>
  </si>
  <si>
    <t xml:space="preserve">recd wisor wio </t>
  </si>
  <si>
    <t>TRF TO CENTURY HK CITI</t>
  </si>
  <si>
    <t>trf to comida NBF</t>
  </si>
  <si>
    <t xml:space="preserve">recd wisor nbf </t>
  </si>
  <si>
    <t>trf to gargash enterprises</t>
  </si>
  <si>
    <t xml:space="preserve">recd comida citi bank </t>
  </si>
  <si>
    <t>ROYAL nbf</t>
  </si>
  <si>
    <t xml:space="preserve">TRF TO BLUE FIRE NBF </t>
  </si>
  <si>
    <t xml:space="preserve">RECD BLUE FIRE NBF USD </t>
  </si>
  <si>
    <t>trf to comida adib</t>
  </si>
  <si>
    <t>assurely ins payment usd 1333.83</t>
  </si>
  <si>
    <t xml:space="preserve">trf to tcis </t>
  </si>
  <si>
    <t>paid to assurly usd 460.61</t>
  </si>
  <si>
    <t xml:space="preserve">paid to assurly usd 307.17 </t>
  </si>
  <si>
    <t>TRF TO ROYAL FAB</t>
  </si>
  <si>
    <t xml:space="preserve">RECD FROM ROYAL NBF </t>
  </si>
  <si>
    <t xml:space="preserve">recd from comida citi bank </t>
  </si>
  <si>
    <t xml:space="preserve">TRF TO COMIDA WIO AED </t>
  </si>
  <si>
    <t xml:space="preserve">RECD FROM AL GARHOUD WIO AED </t>
  </si>
  <si>
    <t>PMNT RAZA RUSTAM</t>
  </si>
  <si>
    <t xml:space="preserve">TRF SEANDEEPK KEDIA MASHREQ BANK </t>
  </si>
  <si>
    <t>trf to TB ORIGINATIONS CHOICE FIN GRP</t>
  </si>
  <si>
    <t>03.02.2024</t>
  </si>
  <si>
    <t xml:space="preserve">RECD RED FIRE NBF AED </t>
  </si>
  <si>
    <t>etisalat payment hedges real estatee mob</t>
  </si>
  <si>
    <t xml:space="preserve">TRF AL DIYAFA TOURISM LLC </t>
  </si>
  <si>
    <t xml:space="preserve">trf to crif gulf dwc </t>
  </si>
  <si>
    <t xml:space="preserve">RECD FROM PRIME TRADE FINANCE </t>
  </si>
  <si>
    <t xml:space="preserve">TRF TO PINNACLE HOLDING WIO </t>
  </si>
  <si>
    <t xml:space="preserve">TRF TO PINNACLE GR NBF </t>
  </si>
  <si>
    <t>TRF TO CRIF GULF CITI</t>
  </si>
  <si>
    <t>Charge</t>
  </si>
  <si>
    <t>recd pinnacle gr wio</t>
  </si>
  <si>
    <t xml:space="preserve">TRADE LIC EXP CHARGES </t>
  </si>
  <si>
    <t>CHARGE</t>
  </si>
  <si>
    <t>RECD FROM VERVESTEN -FZCO</t>
  </si>
  <si>
    <t>recd tekton trading</t>
  </si>
  <si>
    <t>RECD FROM TEKTON TRADING</t>
  </si>
  <si>
    <t xml:space="preserve">RECD TEKTON TRADING </t>
  </si>
  <si>
    <t xml:space="preserve">TRF TO ADITYA WIO </t>
  </si>
  <si>
    <t xml:space="preserve">TRF MARYAM JAVAID RAK BANK </t>
  </si>
  <si>
    <t>TRF TO PINNACLE INT MASHREQ AED</t>
  </si>
  <si>
    <t xml:space="preserve">RECD FROM PINNACLE INT ADIB AED </t>
  </si>
  <si>
    <t>trf to wisor wio</t>
  </si>
  <si>
    <t>TRF TO CENTURY CITI</t>
  </si>
  <si>
    <t>TRF TO CENTURY EXPORTS CITI</t>
  </si>
  <si>
    <t>TRF TO CENTURY EXPORTS USD 136260</t>
  </si>
  <si>
    <t>RECD PINNACLE INT ADIB</t>
  </si>
  <si>
    <t xml:space="preserve">TRF TO PINNACLE GRP ADIB </t>
  </si>
  <si>
    <t xml:space="preserve">trf to pinncale grp wio </t>
  </si>
  <si>
    <t>recd from pinnacle group adib</t>
  </si>
  <si>
    <t xml:space="preserve">RECD FROM RHINE ENBD </t>
  </si>
  <si>
    <t>TRF TO PINN GRPS ADIB</t>
  </si>
  <si>
    <t xml:space="preserve">RECD ROYAL FAB </t>
  </si>
  <si>
    <t xml:space="preserve">TRF TO ADIB PINNACLE GR </t>
  </si>
  <si>
    <t>TRF TO CENTURY EXPORTS USD 149700</t>
  </si>
  <si>
    <t>TRF TO CENTURY EXPORTS CITI USD 157116</t>
  </si>
  <si>
    <t>paid for tradebacked background check (card)</t>
  </si>
  <si>
    <t>TRF TO MARYAM JAVED SCB</t>
  </si>
  <si>
    <t>TRF TO CENTURY EXP</t>
  </si>
  <si>
    <t xml:space="preserve">TRF TO LA REVE BOB </t>
  </si>
  <si>
    <t xml:space="preserve">recd from </t>
  </si>
  <si>
    <t>RECD PINNACLE GR ADIB</t>
  </si>
  <si>
    <t>TRF TO EMTECH COMPUTER ENBD</t>
  </si>
  <si>
    <t>TRF TO CENTURY EXPORTS CITI USD 177050</t>
  </si>
  <si>
    <t>TRF TO CENTURY EXP USD 213000</t>
  </si>
  <si>
    <t xml:space="preserve">RECD PREMIUM ADIB </t>
  </si>
  <si>
    <t>TRF TO HARBOUR INTERNATIONAL TEXT USD 4625</t>
  </si>
  <si>
    <t>TRF TO CENTURY EXPORTS CITI USD 178100</t>
  </si>
  <si>
    <t>TRF TO KOTHARI MSQ USD 81677</t>
  </si>
  <si>
    <t xml:space="preserve">TRF TO AL SIDRA </t>
  </si>
  <si>
    <t>TRF TO CENTURY EXPORTS CITI USD 133200</t>
  </si>
  <si>
    <t>TRF TO CENTURY CITI USD 189750</t>
  </si>
  <si>
    <t xml:space="preserve">RECD LA REVE </t>
  </si>
  <si>
    <t>TRF TO CENTURY EXPORTS CITI USD 268350</t>
  </si>
  <si>
    <t xml:space="preserve">trf to wisor wio aed </t>
  </si>
  <si>
    <t xml:space="preserve">trf to cozmo travels </t>
  </si>
  <si>
    <t xml:space="preserve">RECD FROM KODAL STEEL TRADING LLC </t>
  </si>
  <si>
    <t>TRF TO CENTURY EXPORTS CITI USD 52,000</t>
  </si>
  <si>
    <t>atm withdrawl</t>
  </si>
  <si>
    <t xml:space="preserve">chages </t>
  </si>
  <si>
    <t xml:space="preserve">charge </t>
  </si>
  <si>
    <t xml:space="preserve">morphis group </t>
  </si>
  <si>
    <t xml:space="preserve">parking for rehan bhai </t>
  </si>
  <si>
    <t xml:space="preserve">parking nasar </t>
  </si>
  <si>
    <t xml:space="preserve">RECD FROM BLUE FIRE AL MASHRAF AED </t>
  </si>
  <si>
    <t xml:space="preserve">RECD FROM RHINE ADIB AED </t>
  </si>
  <si>
    <t xml:space="preserve">trf to hedges adib </t>
  </si>
  <si>
    <t xml:space="preserve">recd hedges adib AED </t>
  </si>
  <si>
    <t>TRF TO CENTURY EXPORT USD 317250</t>
  </si>
  <si>
    <t xml:space="preserve">trf to al masraf comida </t>
  </si>
  <si>
    <t>recd comida adib</t>
  </si>
  <si>
    <t>trf to zivha usd 50000</t>
  </si>
  <si>
    <t xml:space="preserve">atm withdrawl </t>
  </si>
  <si>
    <t xml:space="preserve">trf to pinnacle groups </t>
  </si>
  <si>
    <t>recd fro pg ADIB</t>
  </si>
  <si>
    <t xml:space="preserve">trf to century exports </t>
  </si>
  <si>
    <t xml:space="preserve">trf to lrg steel </t>
  </si>
  <si>
    <t>trf to noor al hayat</t>
  </si>
  <si>
    <t xml:space="preserve">recd royal nbf </t>
  </si>
  <si>
    <t xml:space="preserve">BLOCK AMOUNT </t>
  </si>
  <si>
    <t>BLOCK AMOUNT</t>
  </si>
  <si>
    <t>TRF TO AL SIDRA GLOBAL FZCO</t>
  </si>
  <si>
    <t xml:space="preserve">TRF TO PINNACLE GROUP ADIB AED </t>
  </si>
  <si>
    <t xml:space="preserve">RECD FROM PINNACLE GROUP ADIB </t>
  </si>
  <si>
    <t xml:space="preserve">RECD FROM VERVESTEN FZCO </t>
  </si>
  <si>
    <t xml:space="preserve">RECD FROM NETWORK INTERNATIONAL LLC </t>
  </si>
  <si>
    <t xml:space="preserve">TRF TO COZMO TRAVELS </t>
  </si>
  <si>
    <t xml:space="preserve">RECD FROM VERVENSTN FZCO </t>
  </si>
  <si>
    <t>TRF TO CENTURY EXP USD 242,300</t>
  </si>
  <si>
    <t xml:space="preserve">FUND HOLD </t>
  </si>
  <si>
    <t>RECD FROM PSAN INTERNAITONAL RMTPI202401 DT 27022024</t>
  </si>
  <si>
    <t xml:space="preserve">TRF TO M J S STAR </t>
  </si>
  <si>
    <t xml:space="preserve">TRF TO ROYAL EN EM ADIB AED </t>
  </si>
  <si>
    <t xml:space="preserve">recd gulf africa </t>
  </si>
  <si>
    <t>TRF TO MJS STAR</t>
  </si>
  <si>
    <t xml:space="preserve">TRF TO MJS STAR WIO </t>
  </si>
  <si>
    <t xml:space="preserve">TRF TO MJS STAR </t>
  </si>
  <si>
    <t xml:space="preserve">trf to MJS STAR WIO </t>
  </si>
  <si>
    <t>vat payment</t>
  </si>
  <si>
    <t>VAT payment</t>
  </si>
  <si>
    <t>recd MJS Star gen trading wio</t>
  </si>
  <si>
    <t>recd from mahamalage rochana</t>
  </si>
  <si>
    <t>cash deposit</t>
  </si>
  <si>
    <t>trf to mjs star</t>
  </si>
  <si>
    <t xml:space="preserve">recd from imagro </t>
  </si>
  <si>
    <t>TRF TO VOLZA DATA USD 1,250</t>
  </si>
  <si>
    <t>Cash deposi</t>
  </si>
  <si>
    <t>trf to USD account @3.685</t>
  </si>
  <si>
    <t xml:space="preserve">recd fro aed account </t>
  </si>
  <si>
    <t xml:space="preserve">recd from hedges tourism nbf </t>
  </si>
  <si>
    <t>trf to RS Global BEA</t>
  </si>
  <si>
    <t xml:space="preserve">recd from al hambra </t>
  </si>
  <si>
    <t>recd from al HAMBRA TRDG</t>
  </si>
  <si>
    <t>parking subscription rohit mehta</t>
  </si>
  <si>
    <t xml:space="preserve">parking subscription aditya trivedi </t>
  </si>
  <si>
    <t>TRF TO MARSHAL TRAVEL</t>
  </si>
  <si>
    <t xml:space="preserve">RECD FROM ROYAL EN EM NBF </t>
  </si>
  <si>
    <t>recd from hedges nbf usd</t>
  </si>
  <si>
    <t xml:space="preserve">TRF TO RED FIRE ENBD AED </t>
  </si>
  <si>
    <t xml:space="preserve">RECD FROM ALHAMBRA TRADING FZCO </t>
  </si>
  <si>
    <t>RECD FROM AL HAMBRA TRADING FZCO</t>
  </si>
  <si>
    <t>chargs</t>
  </si>
  <si>
    <t xml:space="preserve">TRF TO PINNACLE HOLDING WIO AED </t>
  </si>
  <si>
    <t xml:space="preserve">TRF TO RHINE BULLION RAK USD </t>
  </si>
  <si>
    <t xml:space="preserve">RECD FROM RHINE MULTY ADIB AED </t>
  </si>
  <si>
    <t>RECD FROM RHINE MULTY SIB USD</t>
  </si>
  <si>
    <t xml:space="preserve">RECD FROM HEDGES NBF AED </t>
  </si>
  <si>
    <t xml:space="preserve">RENT PAYMENT NAKHEEL RESIDENTIAL PROPERTIES LLC </t>
  </si>
  <si>
    <t xml:space="preserve">TRF TO M J S STAR WIO AED </t>
  </si>
  <si>
    <t>TRF TO DIVINE GLOBAL LTD USD 204,150</t>
  </si>
  <si>
    <t xml:space="preserve">RECD FROM CAUSIS GENERAL TRADING LLC </t>
  </si>
  <si>
    <t>TRF TO CONVERA UK</t>
  </si>
  <si>
    <t xml:space="preserve">RECD FRO AL NJOOM AL THAMANIA </t>
  </si>
  <si>
    <t>TRF TO NIYAT MSQ</t>
  </si>
  <si>
    <t xml:space="preserve">TRF TO PINNACLE HOLDING </t>
  </si>
  <si>
    <t>TRF TO M S J STAR</t>
  </si>
  <si>
    <t>TRF TO MSJ STAR</t>
  </si>
  <si>
    <t xml:space="preserve">RECD FROM PATH TRADING CO LLC </t>
  </si>
  <si>
    <t>parking subscription ALOK</t>
  </si>
  <si>
    <t>trf to ssc multy commodities</t>
  </si>
  <si>
    <t xml:space="preserve">CHARGE </t>
  </si>
  <si>
    <t xml:space="preserve">trf to pinnacle holding </t>
  </si>
  <si>
    <t xml:space="preserve">RHINE ENBD </t>
  </si>
  <si>
    <t>TRF TO DIVINE GLOBAL LTD USD 136,000</t>
  </si>
  <si>
    <t>recd from mjs star</t>
  </si>
  <si>
    <t xml:space="preserve">RETURN FORM HEDGES AL MASHRAF USD </t>
  </si>
  <si>
    <t>TRF TO DIVINE GLOBAL LTD USD 135,000</t>
  </si>
  <si>
    <t xml:space="preserve">RECD FROM GARVY INT PAYONEER </t>
  </si>
  <si>
    <t xml:space="preserve">TRF TO TCIS </t>
  </si>
  <si>
    <t xml:space="preserve">TRF TO HAFA INTERIOR DESIGH LLC </t>
  </si>
  <si>
    <t xml:space="preserve">TRF TO CENTURY EXPORTS LIMITED </t>
  </si>
  <si>
    <t>recd from INDIA REIT INVESTMENT MANAGEMENT CO.</t>
  </si>
  <si>
    <t xml:space="preserve">TRF TO CENTURY EXPORTS CITI HK </t>
  </si>
  <si>
    <t xml:space="preserve">recd from path trading </t>
  </si>
  <si>
    <t xml:space="preserve">RECD Causis General Trading LLC ZAND </t>
  </si>
  <si>
    <t>RECD FROM PATH TRADING CO LLC</t>
  </si>
  <si>
    <t xml:space="preserve">RECD FROM PINNACLE INT MSQ AED </t>
  </si>
  <si>
    <t xml:space="preserve">TRF TO KOTHARI MSQ AED </t>
  </si>
  <si>
    <t>trf to century exports citi USD 137000</t>
  </si>
  <si>
    <t>LANDLINE BILL PAYMENT 042346199</t>
  </si>
  <si>
    <t>RECD FROM GARVY INT 1785</t>
  </si>
  <si>
    <t>trf to maryam javaid scb</t>
  </si>
  <si>
    <t xml:space="preserve">RECD FROM ROYAL NBF AED </t>
  </si>
  <si>
    <t xml:space="preserve">RECD FRON RHINE SIB </t>
  </si>
  <si>
    <t xml:space="preserve">RECD FROM CANARO TRDG </t>
  </si>
  <si>
    <t xml:space="preserve">RECD FROM CANARO TRDNG </t>
  </si>
  <si>
    <t xml:space="preserve">RECD FROM CANARO TRADING </t>
  </si>
  <si>
    <t>trf to century exports citi USD 204150</t>
  </si>
  <si>
    <t xml:space="preserve">PAYMENT </t>
  </si>
  <si>
    <t xml:space="preserve">BARRY HENRY MSQ NEO </t>
  </si>
  <si>
    <t xml:space="preserve">SANDEEP KEDIA SCB </t>
  </si>
  <si>
    <t>etisalat pmnt</t>
  </si>
  <si>
    <t>eitasalat office</t>
  </si>
  <si>
    <t>LANDLINE HOME PMNT</t>
  </si>
  <si>
    <t xml:space="preserve">LANDLINE OFFICE PMNT </t>
  </si>
  <si>
    <t xml:space="preserve">TRF TO HRDGES NBF USD </t>
  </si>
  <si>
    <t xml:space="preserve">TRF TO COMIDA ADIB AED </t>
  </si>
  <si>
    <t xml:space="preserve">SIGMA 401 HOME PMNT </t>
  </si>
  <si>
    <t xml:space="preserve">TRF TO TB ORIGINATIONS </t>
  </si>
  <si>
    <t xml:space="preserve">etisaltat bill </t>
  </si>
  <si>
    <t xml:space="preserve">recd from canaro trdg </t>
  </si>
  <si>
    <t>recd from canaro trdng</t>
  </si>
  <si>
    <t xml:space="preserve">RECD FROM CANARO </t>
  </si>
  <si>
    <t>recd from hedges adib</t>
  </si>
  <si>
    <t xml:space="preserve">recd from rhine enbd </t>
  </si>
  <si>
    <t>TRF TO CENTURY USD 135,800</t>
  </si>
  <si>
    <t xml:space="preserve">RECD FROM HEDGES NBF USD </t>
  </si>
  <si>
    <t xml:space="preserve">license expiry charges </t>
  </si>
  <si>
    <t xml:space="preserve">trf to diyafa tourism </t>
  </si>
  <si>
    <t xml:space="preserve">DEWA BILL PAYMENT </t>
  </si>
  <si>
    <t>recd from rhine sib</t>
  </si>
  <si>
    <t xml:space="preserve">etisalat pmnt </t>
  </si>
  <si>
    <t>TRF TO DIVINE GLOBAL LIMITED USD 204,180</t>
  </si>
  <si>
    <t xml:space="preserve">recd from Aditya WIO </t>
  </si>
  <si>
    <t xml:space="preserve">RECD FROM PINNACLT INT ADIB </t>
  </si>
  <si>
    <t>recd from verveston fzco</t>
  </si>
  <si>
    <t>TRF TO DIVINE GLOBAL 204190</t>
  </si>
  <si>
    <t xml:space="preserve">RECD FROM IMAGRO </t>
  </si>
  <si>
    <t>TRF to Turning Point Tourism ADCB</t>
  </si>
  <si>
    <t xml:space="preserve">recd from hedges FAB </t>
  </si>
  <si>
    <t>trf to pinnacle gr nbf</t>
  </si>
  <si>
    <t xml:space="preserve">RECD FROM HEDGES AL MASHRAF </t>
  </si>
  <si>
    <t xml:space="preserve">TRF TO M J S STAR WIO EURO </t>
  </si>
  <si>
    <t xml:space="preserve">RECD FROM WISOR WIO AED </t>
  </si>
  <si>
    <t xml:space="preserve">TRF TO PINNACLE GR ADIB AED </t>
  </si>
  <si>
    <t xml:space="preserve">RECD FROM RHINE SIB AED </t>
  </si>
  <si>
    <t xml:space="preserve">RECD FROM COMIDA NBF AED </t>
  </si>
  <si>
    <t xml:space="preserve">RECD FROM ROYAL AL MASHRAF AED </t>
  </si>
  <si>
    <t xml:space="preserve">RECD FROM HEDGES MSQ AED </t>
  </si>
  <si>
    <t>TRF GRENEW FZE (COMMERCIAL INVESTMENT)</t>
  </si>
  <si>
    <t xml:space="preserve">charges for IBAN letter </t>
  </si>
  <si>
    <t>TRF TO GRENEW FZE BOB</t>
  </si>
  <si>
    <t>TRF TO GRENEW FZE</t>
  </si>
  <si>
    <t>recd from vervesten FZCO</t>
  </si>
  <si>
    <t>recd aesteron steels</t>
  </si>
  <si>
    <t xml:space="preserve">TRF TO QURAIS COMMERCIAL BROKER LLC </t>
  </si>
  <si>
    <t xml:space="preserve">TRF TO M J S STAR WIO </t>
  </si>
  <si>
    <t xml:space="preserve">RECD FROM ROYAL FAB AED </t>
  </si>
  <si>
    <t>RECD FROM NIYAT MASHREQ</t>
  </si>
  <si>
    <t xml:space="preserve">TRF TO Galal Mohammed Ali Algahdari 
</t>
  </si>
  <si>
    <t>TRF TO DIVINE GLOBAL LIMITED IOB</t>
  </si>
  <si>
    <t xml:space="preserve">RECD FROM RHINE SIB </t>
  </si>
  <si>
    <t>recd from canaro trading</t>
  </si>
  <si>
    <t xml:space="preserve">recd from canaro trading </t>
  </si>
  <si>
    <t>TRF TO DIVINE GLOBAL 204150</t>
  </si>
  <si>
    <t>PAYMENT TO ORIENTAL INS</t>
  </si>
  <si>
    <t xml:space="preserve">TRF TO ORIENTAL INS </t>
  </si>
  <si>
    <t xml:space="preserve">trf to marshal tourism </t>
  </si>
  <si>
    <t>recd rhineadib</t>
  </si>
  <si>
    <t>26-03--2024</t>
  </si>
  <si>
    <t>RECD FROM ROYAL EN EM PAYONEER</t>
  </si>
  <si>
    <t>TRF TO DIVINE GLOBAL USD 200000</t>
  </si>
  <si>
    <t xml:space="preserve">TRF TO DIVINE IOB </t>
  </si>
  <si>
    <t xml:space="preserve">trf to comida adib </t>
  </si>
  <si>
    <t>recd from pinnacle int adib</t>
  </si>
  <si>
    <t>27-03--2024</t>
  </si>
  <si>
    <t>recd from comida adib</t>
  </si>
  <si>
    <t>trf to la reve BOB</t>
  </si>
  <si>
    <t>INSURANCE PAYMENT USD 714.27</t>
  </si>
  <si>
    <t xml:space="preserve">RECD FROM ATHONO TRADING LLC </t>
  </si>
  <si>
    <t xml:space="preserve">RECD FROM W S J GENERAL TRADING LLC </t>
  </si>
  <si>
    <t xml:space="preserve">RECD FROM M J S WIO AED </t>
  </si>
  <si>
    <t xml:space="preserve">TRF TO CENTURY USD 202680 </t>
  </si>
  <si>
    <t xml:space="preserve">TRF TO WALL STREET </t>
  </si>
  <si>
    <t xml:space="preserve">TAX PAYMENT </t>
  </si>
  <si>
    <t>IBAN LETTER CHARGE</t>
  </si>
  <si>
    <t xml:space="preserve">recd from ADCB </t>
  </si>
  <si>
    <t>recd from aesteiron steels</t>
  </si>
  <si>
    <t>TRF TO CENTURY EXPORT USD 202800</t>
  </si>
  <si>
    <t>RECD FROM LC ARETHA INTERNATIONAL EQUIPMENT TRADING L</t>
  </si>
  <si>
    <t xml:space="preserve">HOLD AMOUNT RECD </t>
  </si>
  <si>
    <t xml:space="preserve">RETURN SAOURSA TECH </t>
  </si>
  <si>
    <t>trf to AL-Sidra Global FZCO</t>
  </si>
  <si>
    <t xml:space="preserve">trf to pinnacle holding wio </t>
  </si>
  <si>
    <t xml:space="preserve">recd from rhine sib </t>
  </si>
  <si>
    <t>RECD FROM VERVERTON FZCO</t>
  </si>
  <si>
    <t xml:space="preserve">RECD FROM VERVESTON TRADING </t>
  </si>
  <si>
    <t>TRF TO PINNACLE HOLDIND</t>
  </si>
  <si>
    <t xml:space="preserve">RECD FROM HEDGES AL MASRAF </t>
  </si>
  <si>
    <t xml:space="preserve">trf to la reve wio </t>
  </si>
  <si>
    <t>TRF TO CENTURY EXPORT USD 203900</t>
  </si>
  <si>
    <t>recd from comida citi bank PAYONEER</t>
  </si>
  <si>
    <t xml:space="preserve">TRF TO MJS STAR WIO AED </t>
  </si>
  <si>
    <t>3C</t>
  </si>
  <si>
    <t>TRF TO LA REVE WIO</t>
  </si>
  <si>
    <t>TRF TO TCIS ADIB</t>
  </si>
  <si>
    <t>RECD FROM VERVESTON FZCO</t>
  </si>
  <si>
    <t xml:space="preserve">trf to la reve </t>
  </si>
  <si>
    <t xml:space="preserve">TRF TO WSJ WIO </t>
  </si>
  <si>
    <t>TRF TO ARIHAT EXPORTS INDIA USD 5920</t>
  </si>
  <si>
    <t xml:space="preserve">TRF TO EASY SMART EXPOR PVT LTD </t>
  </si>
  <si>
    <t xml:space="preserve">RECD FROM HEDGES </t>
  </si>
  <si>
    <t xml:space="preserve">RECD FROM PINN INT ADIB </t>
  </si>
  <si>
    <t>TRF TO CENTURY EXPORTS USD 204130</t>
  </si>
  <si>
    <t xml:space="preserve">USD 400 TRF PAID TO CRIF GULF </t>
  </si>
  <si>
    <t xml:space="preserve">USD 400 PAID TP CRIF GULF </t>
  </si>
  <si>
    <t>trf to NIYAT SIB</t>
  </si>
  <si>
    <t>recd pinnacle group NBF</t>
  </si>
  <si>
    <t xml:space="preserve">TRF TO CRIF GULF </t>
  </si>
  <si>
    <t xml:space="preserve">RECD FROM PINNACLE GR NBF AED </t>
  </si>
  <si>
    <t xml:space="preserve">TRF TO NIYAT NBF AED </t>
  </si>
  <si>
    <t xml:space="preserve">RECD FROM HEDGES FAB AED </t>
  </si>
  <si>
    <t xml:space="preserve">RECD FROM VERVESTON FZCO </t>
  </si>
  <si>
    <t>TRF TO CENTURY USD 195,800</t>
  </si>
  <si>
    <t>TRF TO FORTUNE BGT VENTURES GENERAL TRADING</t>
  </si>
  <si>
    <t>TRF TO TB ORIGNATIONS USD 11250</t>
  </si>
  <si>
    <t>CHEQUE CLEAR 000002</t>
  </si>
  <si>
    <t>CHEQUE CLEAR 000003</t>
  </si>
  <si>
    <t xml:space="preserve">AMAZON PRIME SUBSCRIPTION </t>
  </si>
  <si>
    <t>recd from blue fire adib</t>
  </si>
  <si>
    <t xml:space="preserve">recd fro royal al masraf </t>
  </si>
  <si>
    <t xml:space="preserve">recd from rhine adib </t>
  </si>
  <si>
    <t>TRF TO DIVINE GLOBAL USD 203500</t>
  </si>
  <si>
    <t xml:space="preserve">RECD FROM ARETHA INTERNATIONAL EQUIPMENT TRADING LLC </t>
  </si>
  <si>
    <t xml:space="preserve">recd rhine sib aed </t>
  </si>
  <si>
    <t>TRF TO CENTURY CITI USD 140500</t>
  </si>
  <si>
    <t xml:space="preserve">CORRESPONDENT BANK CHARGES </t>
  </si>
  <si>
    <t>TRF TO ASSURELY INSURANCE USD 623.04</t>
  </si>
  <si>
    <t>parking payment for nasar</t>
  </si>
  <si>
    <t xml:space="preserve">etisalat pinnacle home </t>
  </si>
  <si>
    <t>ETSALAT PMNT SIGMA 601</t>
  </si>
  <si>
    <t xml:space="preserve">RECD FROM MAXIMA INT TRDNG </t>
  </si>
  <si>
    <t xml:space="preserve">RECD FROM MAXIMA INT TRADING </t>
  </si>
  <si>
    <t>RECD FROMARETHA INTERNATIONAL EQUIPMENT TRADING L</t>
  </si>
  <si>
    <t>recd from ARETHA INT EQIPMENT TRADING</t>
  </si>
  <si>
    <t>TRF TO MARYAM JAVAID SCB ACCOUNT</t>
  </si>
  <si>
    <t>ETISALT PMNT HOME</t>
  </si>
  <si>
    <t xml:space="preserve">parking payment for alok ji </t>
  </si>
  <si>
    <t xml:space="preserve">parking payment for aditya ji </t>
  </si>
  <si>
    <t>parking payment for rohit mehta</t>
  </si>
  <si>
    <t xml:space="preserve">recd fro pinn int adib </t>
  </si>
  <si>
    <t xml:space="preserve">trf to royal adib </t>
  </si>
  <si>
    <t xml:space="preserve">RECD FROM METALLOY LINKERS </t>
  </si>
  <si>
    <t>CHEQUE 000001</t>
  </si>
  <si>
    <t xml:space="preserve">RECD FROM ALNASR ALMTMAIZ TRADING LLC </t>
  </si>
  <si>
    <t xml:space="preserve">TRF TO LA REVE WIO AED </t>
  </si>
  <si>
    <t xml:space="preserve">RECD FROM SCOPE ENERGY TRADING FZE </t>
  </si>
  <si>
    <t xml:space="preserve">RECD PRABHAS TRADING LLC </t>
  </si>
  <si>
    <t xml:space="preserve">TRF TO W S J WIO AED </t>
  </si>
  <si>
    <t xml:space="preserve">TRF TO PLOUTOS TRADLING PTE LTD </t>
  </si>
  <si>
    <t>16.04.2024</t>
  </si>
  <si>
    <t xml:space="preserve">RECD FROM M J S WIO </t>
  </si>
  <si>
    <t xml:space="preserve">TRF TO PINNACLE INT ADIB AED </t>
  </si>
  <si>
    <t xml:space="preserve">TRF TO RHINE ENBD USD </t>
  </si>
  <si>
    <t xml:space="preserve">RECD FROM RHINE SIB USD </t>
  </si>
  <si>
    <t xml:space="preserve">TRF TO HEDGES ADIB AED </t>
  </si>
  <si>
    <t>TRF TO CENTURY USD 204,150</t>
  </si>
  <si>
    <t>CHEQUE NO 000012</t>
  </si>
  <si>
    <t xml:space="preserve">RECD FROM LA REVE WIO </t>
  </si>
  <si>
    <t xml:space="preserve">RECD FROM ROYAL AL MASHAF AED </t>
  </si>
  <si>
    <t xml:space="preserve">BILL PAYMENT </t>
  </si>
  <si>
    <t xml:space="preserve">TRF TO BLACK PEPPER EIB AED </t>
  </si>
  <si>
    <t xml:space="preserve">TRF TO M J S WIO AED </t>
  </si>
  <si>
    <t xml:space="preserve">TRF TO RHINE BULLION FZE RAK AED </t>
  </si>
  <si>
    <t>TRF TO PLOUTOS TRADLING PTE LTD  USD 189344</t>
  </si>
  <si>
    <t xml:space="preserve">TRF TO RHINE BULLIONS RAK USD </t>
  </si>
  <si>
    <t xml:space="preserve">TRF TO SSC MULTY COMMODITIES </t>
  </si>
  <si>
    <t>RSFR TRADING LLC CHEQUE 000211</t>
  </si>
  <si>
    <t xml:space="preserve">TRF TO METALLOY LINKERS </t>
  </si>
  <si>
    <t>TRF TO ASSURELY INSURANCE USD 245.02</t>
  </si>
  <si>
    <t>TRF TO CENTURY USD 200,000</t>
  </si>
  <si>
    <t xml:space="preserve">RECD FROM M J S STAR </t>
  </si>
  <si>
    <t xml:space="preserve">RECD FROM COMIDA AL MASRAF AED </t>
  </si>
  <si>
    <t xml:space="preserve">TRF TO RHIHE BULLION RAK USD </t>
  </si>
  <si>
    <t xml:space="preserve">RECD FROM RHINE MULTY SIB USD </t>
  </si>
  <si>
    <t xml:space="preserve">RECD FROM ROYAL AL MASRAF AED </t>
  </si>
  <si>
    <t xml:space="preserve">PARKING PAID REHAN BHAI </t>
  </si>
  <si>
    <t xml:space="preserve">RECD FROM ARETHA INTERNATIONAL EQUIPMENT TRADING </t>
  </si>
  <si>
    <t>RECD FROM COMIDA CITI BANK PAYONEER</t>
  </si>
  <si>
    <t xml:space="preserve">CHEQUE NO 000009 VERVESTEN FZCO </t>
  </si>
  <si>
    <t xml:space="preserve">RETURN CHEQUE NO 000009 VERVESTEN FZCO </t>
  </si>
  <si>
    <t>CHEQUE NO 000007</t>
  </si>
  <si>
    <t>RETURN CHEQUE NO 000007</t>
  </si>
  <si>
    <t xml:space="preserve">CHEQUE NO 000020 </t>
  </si>
  <si>
    <t xml:space="preserve">RECD FROM RHINE MULTY ENBD USD </t>
  </si>
  <si>
    <t>TRF TO PLOUTOS UK USD 99,000</t>
  </si>
  <si>
    <t>TRF TO PLOUTOS USA USD 99,000</t>
  </si>
  <si>
    <t xml:space="preserve">TRF TO SANDEEP KEDIA MSQ AED </t>
  </si>
  <si>
    <t xml:space="preserve">recd from loxley </t>
  </si>
  <si>
    <t>recd niyat SIB</t>
  </si>
  <si>
    <t>trf niyat SIB</t>
  </si>
  <si>
    <t>recd from IBF GLOBAL TRADING LLC</t>
  </si>
  <si>
    <t>TRF TO PLOUTOS TRADELINKS CIMB</t>
  </si>
  <si>
    <t>recd from niyat sib</t>
  </si>
  <si>
    <t>trf to bharat export indusind bank</t>
  </si>
  <si>
    <t>du office payment</t>
  </si>
  <si>
    <t>TRF TO NIYAT SIB USD</t>
  </si>
  <si>
    <t>trf to First trade global dmcc</t>
  </si>
  <si>
    <t>TRF TO PA INTERNATIONAL EXPORT IMPORT MSQ ACCOUNT</t>
  </si>
  <si>
    <t xml:space="preserve">recd from M J S Star </t>
  </si>
  <si>
    <t>transferred to WISOR NBF</t>
  </si>
  <si>
    <t xml:space="preserve">recd from comida NBF </t>
  </si>
  <si>
    <t>RECD FROM</t>
  </si>
  <si>
    <t>trf to zivah international</t>
  </si>
  <si>
    <t>recd from al hambra TRDG</t>
  </si>
  <si>
    <t>monthly charges</t>
  </si>
  <si>
    <t>trf to comida goods NBF</t>
  </si>
  <si>
    <t>RECD FROM M J S STAR</t>
  </si>
  <si>
    <t xml:space="preserve">Vat Pmnt </t>
  </si>
  <si>
    <t xml:space="preserve">trf to pinnacle groups nbf </t>
  </si>
  <si>
    <t xml:space="preserve">recd from royal nbf </t>
  </si>
  <si>
    <t>TRF TO COMIDA ADIB USD</t>
  </si>
  <si>
    <t>RECD FROM PINNACLE NBF USD</t>
  </si>
  <si>
    <t>CHEQUE DRAWN 000007</t>
  </si>
  <si>
    <t>CHEQUE DRAWN 000008</t>
  </si>
  <si>
    <t>RECD FROM PINNACLE HOLDING WIO</t>
  </si>
  <si>
    <t xml:space="preserve">TRF TO KOTHARI GEN TR MSQ </t>
  </si>
  <si>
    <t xml:space="preserve">RETURN TRF TO METALLOY LINKERS </t>
  </si>
  <si>
    <t xml:space="preserve">TRF TO PINNACLE GR ADIB </t>
  </si>
  <si>
    <t>recd from hedges NBF</t>
  </si>
  <si>
    <t>trf to pinnacle gr adib</t>
  </si>
  <si>
    <t>RECD FROM PINNCLE GR ADIB</t>
  </si>
  <si>
    <t>TRF TO REGENCY DMCC</t>
  </si>
  <si>
    <t>recd from verveston FZCO</t>
  </si>
  <si>
    <t>`</t>
  </si>
  <si>
    <t>contverted from USD</t>
  </si>
  <si>
    <t xml:space="preserve">converted to AED </t>
  </si>
  <si>
    <t>recd from rhine ADIB</t>
  </si>
  <si>
    <t>trf to Regency DMCC USD 204140</t>
  </si>
  <si>
    <t xml:space="preserve">TRF REGENY DMCC </t>
  </si>
  <si>
    <t>recd from maxima international trading</t>
  </si>
  <si>
    <t xml:space="preserve">RECD FROM M J S STAR WIO AED </t>
  </si>
  <si>
    <t xml:space="preserve">RECD FROM ROYAL NBF USD </t>
  </si>
  <si>
    <t xml:space="preserve">TRF TO PINNACLE GROUPS NBF USD </t>
  </si>
  <si>
    <t xml:space="preserve">TRF TO ROOP DYES AND INTERMEDIATES </t>
  </si>
  <si>
    <t>TRANSFERRED TO METALLOY LINKERS</t>
  </si>
  <si>
    <t>trf to M J S STAR WIO</t>
  </si>
  <si>
    <t xml:space="preserve">royal en em adib </t>
  </si>
  <si>
    <t xml:space="preserve">trf to La reve wio </t>
  </si>
  <si>
    <t>trf to pinnaCLE GR MSQ</t>
  </si>
  <si>
    <t>recd fro royal adib</t>
  </si>
  <si>
    <t>RECD FROM GARVY  PAYONEER</t>
  </si>
  <si>
    <t xml:space="preserve">recd from maxima international trading </t>
  </si>
  <si>
    <t>trf to pinnacle ADIB</t>
  </si>
  <si>
    <t>recd from hedges ADIB</t>
  </si>
  <si>
    <t>trf to niyat mashreq</t>
  </si>
  <si>
    <t>recd from pinnacle ADIB</t>
  </si>
  <si>
    <t xml:space="preserve">recd fro aretha </t>
  </si>
  <si>
    <t>TRF TO TB ORIGNATIONS USD 179995</t>
  </si>
  <si>
    <t xml:space="preserve">TRF TO PINNACLE NBF </t>
  </si>
  <si>
    <t xml:space="preserve">ROYAL NBF </t>
  </si>
  <si>
    <t>cheque debit</t>
  </si>
  <si>
    <t>TRF TO CENTURY EXPORTS LIMITED CITI</t>
  </si>
  <si>
    <t xml:space="preserve">TRF TO LA REVE WIO </t>
  </si>
  <si>
    <t>TRF TO COMIDA ADIB</t>
  </si>
  <si>
    <t>RECD FROM PINNACLE GROUP ADIB</t>
  </si>
  <si>
    <t xml:space="preserve">RECD FROM AED ACCOUNT </t>
  </si>
  <si>
    <t>TRF TO OM EXPORT KOTAK BANK</t>
  </si>
  <si>
    <t>TRF TO USD ACNT</t>
  </si>
  <si>
    <t>TRF TO W S J WIO</t>
  </si>
  <si>
    <t>RAYMOND WIO</t>
  </si>
  <si>
    <t>RECD FROM RAZA EI</t>
  </si>
  <si>
    <t>ACCOUNT MIANT CHARGES</t>
  </si>
  <si>
    <t xml:space="preserve">CHEQUE DRAWN </t>
  </si>
  <si>
    <t xml:space="preserve">recd from QURAIS COMMERCIAL BROKER LLC </t>
  </si>
  <si>
    <t xml:space="preserve">paid to oriental insurance </t>
  </si>
  <si>
    <t xml:space="preserve">recd from bright tone payoneer </t>
  </si>
  <si>
    <t>recd from pinnacle computer ADIB</t>
  </si>
  <si>
    <t xml:space="preserve">paid for insurance sagar </t>
  </si>
  <si>
    <t xml:space="preserve">trf to yash alloys india kotak </t>
  </si>
  <si>
    <t xml:space="preserve">recd from aravali fence llc PI VT 105 </t>
  </si>
  <si>
    <t xml:space="preserve">recd from ambro tex </t>
  </si>
  <si>
    <t>TRF TO METALLOY LINKERS KOTAK</t>
  </si>
  <si>
    <t>TRF TO TRAUMWELT TRADING SERVICES IDFC</t>
  </si>
  <si>
    <t xml:space="preserve">TRF TO CENTURY CITI </t>
  </si>
  <si>
    <t>TRF TO ROYAL ENBD USD</t>
  </si>
  <si>
    <t>z</t>
  </si>
  <si>
    <t xml:space="preserve">RECD FROM WISOR NBF USD </t>
  </si>
  <si>
    <t>RECD FROM WHINTE SCB 0766</t>
  </si>
  <si>
    <t>RECD FROM WHINTE SCB 0768</t>
  </si>
  <si>
    <t xml:space="preserve">trf to century exports citi </t>
  </si>
  <si>
    <t>RECD FROM METEORA</t>
  </si>
  <si>
    <t>RECD FROM ARETHA INT.</t>
  </si>
  <si>
    <t>refund</t>
  </si>
  <si>
    <t>trf to electronic way trading llc MSQ</t>
  </si>
  <si>
    <t>trf to electronic way msq</t>
  </si>
  <si>
    <t>reversed  FROM PINNACLE NBF USD</t>
  </si>
  <si>
    <t xml:space="preserve">PAID TO EMARAT PREPAID </t>
  </si>
  <si>
    <t>TRF TO BULLFROG TRADING WIO</t>
  </si>
  <si>
    <t>19A</t>
  </si>
  <si>
    <t>BULLFROG WIO</t>
  </si>
  <si>
    <t>BULLFROG TRADING</t>
  </si>
  <si>
    <t xml:space="preserve">RECD FROM BARRY NEO </t>
  </si>
  <si>
    <t>recd from aretha international</t>
  </si>
  <si>
    <t xml:space="preserve">recd from silver it trading </t>
  </si>
  <si>
    <t>trf to la reve wio</t>
  </si>
  <si>
    <t>trf to hedges FAB</t>
  </si>
  <si>
    <t xml:space="preserve">recd from white ink trade </t>
  </si>
  <si>
    <t>recd from M J S Star Wio</t>
  </si>
  <si>
    <t xml:space="preserve">RECD FROM W S J WIO AED </t>
  </si>
  <si>
    <t xml:space="preserve">land line office pmnt </t>
  </si>
  <si>
    <t>BLUE FIRE AL MASRAF</t>
  </si>
  <si>
    <t xml:space="preserve">RECD FROM SILVER IT TRADING </t>
  </si>
  <si>
    <t>RECD FROM SILVERIT TRADING</t>
  </si>
  <si>
    <t xml:space="preserve">trf to LA REVE WIO </t>
  </si>
  <si>
    <t>trf to Bullfrog WIO</t>
  </si>
  <si>
    <t xml:space="preserve">RECD FROM W S J WIO </t>
  </si>
  <si>
    <t>TRF TO WHITE INK BOB INV NO. 1140 USD 200000</t>
  </si>
  <si>
    <t>TRF TO CENTURY EXPORT CITI USD 204200</t>
  </si>
  <si>
    <t xml:space="preserve">AED 498627 not credited </t>
  </si>
  <si>
    <t xml:space="preserve">AED 330115 + AED 495828  NOT CREDITED </t>
  </si>
  <si>
    <t xml:space="preserve">AED 495628 NOT CREDITED </t>
  </si>
  <si>
    <t>AED 510917 NOT CREDITED</t>
  </si>
  <si>
    <t xml:space="preserve">RECD FROM TEKTRON TRADING </t>
  </si>
  <si>
    <t xml:space="preserve">RECD FROM TEKTON TRADING </t>
  </si>
  <si>
    <t>20A</t>
  </si>
  <si>
    <t xml:space="preserve">TREADERS VENTURE E I B </t>
  </si>
  <si>
    <t xml:space="preserve">TRADERS VENTURES FORFAITING LLC </t>
  </si>
  <si>
    <t xml:space="preserve">EIB AED ACC .NO - </t>
  </si>
  <si>
    <t xml:space="preserve">EIB USD ACC .NO - </t>
  </si>
  <si>
    <t>RECD FROM RAYMOND WIO ACCOUNT</t>
  </si>
  <si>
    <t>Trf to bull frog WIO</t>
  </si>
  <si>
    <t>recd from Royal AL Masraf</t>
  </si>
  <si>
    <t xml:space="preserve">trf TO BULL FROG WIO AED </t>
  </si>
  <si>
    <t>RECD FROM COMIDA nbf</t>
  </si>
  <si>
    <t>TRF TO CENTURY EXPORT CITI USD 203400</t>
  </si>
  <si>
    <t>DEWA</t>
  </si>
  <si>
    <t xml:space="preserve">T/F TO PREMIUM SIB </t>
  </si>
  <si>
    <t>TT RECD FROM RHINE SIB A/C</t>
  </si>
  <si>
    <t>dewa</t>
  </si>
  <si>
    <t>dewa sigma</t>
  </si>
  <si>
    <t xml:space="preserve">du payment </t>
  </si>
  <si>
    <t xml:space="preserve">parking pmnt for rohit mehta </t>
  </si>
  <si>
    <t>recd from AL NASR AL MTMAIZ TRADING</t>
  </si>
  <si>
    <t xml:space="preserve">trf to LA REVE WIO AED </t>
  </si>
  <si>
    <t xml:space="preserve">TRF TO BULLFROG WIO AED </t>
  </si>
  <si>
    <t xml:space="preserve">recd from rhine SIB AED </t>
  </si>
  <si>
    <t>transferred to Pinn Int ADIB</t>
  </si>
  <si>
    <t>RECD FROM COMIDA AL MASRAF</t>
  </si>
  <si>
    <t>TRF TO CENTURY EXPORTS USD 202300</t>
  </si>
  <si>
    <t xml:space="preserve">red fro hedges al masraf </t>
  </si>
  <si>
    <t>trf to Firsttrade Global DMCC</t>
  </si>
  <si>
    <t>TRF TO DIVINE IOB</t>
  </si>
  <si>
    <t>RECD FROM HEDGES FAB</t>
  </si>
  <si>
    <t xml:space="preserve">recd cheque pmnt sun and sky goods wholesalers </t>
  </si>
  <si>
    <t>inward payment</t>
  </si>
  <si>
    <t>TRF TO AL DIYAFA TOURISM</t>
  </si>
  <si>
    <t xml:space="preserve">TRF TO ENS ENVIRONMENTAL CONSULTANCY </t>
  </si>
  <si>
    <t>TRF TO PINNACLE GROUPS ADIB</t>
  </si>
  <si>
    <t>trf to bleck peper EIB</t>
  </si>
  <si>
    <t xml:space="preserve">TRF TO RHINE SIB AED </t>
  </si>
  <si>
    <t>RECD FROM NIYAT SIB</t>
  </si>
  <si>
    <t xml:space="preserve">RECD FRO BLUE FIRE NBF </t>
  </si>
  <si>
    <t xml:space="preserve">TRF TO CENTURY EXPORTS LTD </t>
  </si>
  <si>
    <t xml:space="preserve">RECHARGE EMARAT CARD </t>
  </si>
  <si>
    <t>RECD FROM PINN INT ADIB</t>
  </si>
  <si>
    <t>recd frm comida nbf</t>
  </si>
  <si>
    <t>recd fro hedges FAB</t>
  </si>
  <si>
    <t>TRF TO CENTURY EXPORTS USD 204000</t>
  </si>
  <si>
    <t xml:space="preserve">recd from silverit trading dwc llc </t>
  </si>
  <si>
    <t>recharge for emarat petrol</t>
  </si>
  <si>
    <t>TT T/F TO COMIdA PAY A/C USD 124,000</t>
  </si>
  <si>
    <t xml:space="preserve">PINNACLE INT ADIB </t>
  </si>
  <si>
    <t xml:space="preserve">COMIDA ADIB </t>
  </si>
  <si>
    <t xml:space="preserve">COMIDA NBF </t>
  </si>
  <si>
    <t xml:space="preserve"> JIN BROS GENERAL TRADING LLC</t>
  </si>
  <si>
    <t>TT T/F TO REGENCI DMCC  A/C USD 110,000</t>
  </si>
  <si>
    <t>ADITYA TRIVEDI</t>
  </si>
  <si>
    <t>TRF TO ROHIT MEHATA SCB</t>
  </si>
  <si>
    <t>TRF TO ADITYA SCB AED</t>
  </si>
  <si>
    <t>TO ADITYA KAUSHIK ENBD</t>
  </si>
  <si>
    <t>RECD FRO SANDEE KEDIA PERSONAL ACCOUNT</t>
  </si>
  <si>
    <t>TRF TO SCB ADITYA</t>
  </si>
  <si>
    <t xml:space="preserve">recd fro bullfrog wio aed </t>
  </si>
  <si>
    <t xml:space="preserve">trf to pinn int adib aed </t>
  </si>
  <si>
    <t xml:space="preserve">trf to aditya JI SCB </t>
  </si>
  <si>
    <t xml:space="preserve">la reve </t>
  </si>
  <si>
    <t>trf to rhine sib</t>
  </si>
  <si>
    <t>recd from rhine ENBD</t>
  </si>
  <si>
    <t xml:space="preserve">trf to Niyat SIB </t>
  </si>
  <si>
    <t>vat paymnt</t>
  </si>
  <si>
    <t>recd from pinn int adib</t>
  </si>
  <si>
    <t>VAT PMNT</t>
  </si>
  <si>
    <t xml:space="preserve">RECD FROM AL RAMOOS TRADING COMPANY </t>
  </si>
  <si>
    <t>TRF TO AZE Trade international llc</t>
  </si>
  <si>
    <t>RECD FROM RHINE ENBD</t>
  </si>
  <si>
    <t>tt transfer to premium sib</t>
  </si>
  <si>
    <t xml:space="preserve">TT RECD FROM pinnacle  int </t>
  </si>
  <si>
    <t xml:space="preserve">premium exim sib </t>
  </si>
  <si>
    <t>tt transfer to niyat sib</t>
  </si>
  <si>
    <t>TT RECEIVED FROM QUICKTOUCH TECHNOLOGIES LIMITED BRANCH</t>
  </si>
  <si>
    <t>tt  trnasfer to ankaraj developer usd 25250</t>
  </si>
  <si>
    <t xml:space="preserve">SILVER TRADING L.L.C </t>
  </si>
  <si>
    <t>TT RECEIVED FROM ROYAL ENBD USD A/C</t>
  </si>
  <si>
    <t>TT TRANSFER TO ROYAL EN EM ENBD A/C</t>
  </si>
  <si>
    <t>TT RECD FROM RHINE ENBD A/C</t>
  </si>
  <si>
    <t>CENTURY B</t>
  </si>
  <si>
    <t>ARETHA INTERNATIONAL EQUIPMENT TRD</t>
  </si>
  <si>
    <t>NET FLOW WIO A/C</t>
  </si>
  <si>
    <t xml:space="preserve">TT TRANSFER TO NET FLOW </t>
  </si>
  <si>
    <t>TT RECD FROM HEDGES AL MASRF</t>
  </si>
  <si>
    <t>L.L.C TCIS INTERNATIONAL EVALUATING SERVICES</t>
  </si>
  <si>
    <t xml:space="preserve">trf to netflow wio aed </t>
  </si>
  <si>
    <t xml:space="preserve">recd from blue fire nbf </t>
  </si>
  <si>
    <t xml:space="preserve">trf to pinn int adib </t>
  </si>
  <si>
    <t xml:space="preserve">RECD FOM HEDGES AL MASRAF </t>
  </si>
  <si>
    <t>trf to pinn int ADIB</t>
  </si>
  <si>
    <t xml:space="preserve">RECD FROM ROYAL EN EM AL MASRAF </t>
  </si>
  <si>
    <t xml:space="preserve">TRF TO FIX MY TRIP </t>
  </si>
  <si>
    <t xml:space="preserve">trf to century IOB </t>
  </si>
  <si>
    <t xml:space="preserve">RECD FROM ROYAL EN EM ENBD </t>
  </si>
  <si>
    <t>recd from M J S STAR WIO</t>
  </si>
  <si>
    <t xml:space="preserve">recd from la reve wio </t>
  </si>
  <si>
    <t xml:space="preserve">trf to TCIS ADIB </t>
  </si>
  <si>
    <t>ASSUREly ins payment usd 1635.47</t>
  </si>
  <si>
    <t xml:space="preserve">RECD FOR ARETHA INTERNATIONAL </t>
  </si>
  <si>
    <t>recd from Aretha International</t>
  </si>
  <si>
    <t xml:space="preserve">TRF TO AHMAD MOHD AMIN </t>
  </si>
  <si>
    <t xml:space="preserve">trf to royal enbd </t>
  </si>
  <si>
    <t>recd from royal FAB</t>
  </si>
  <si>
    <t xml:space="preserve">TRF TO ROYAL ENBD AED </t>
  </si>
  <si>
    <t xml:space="preserve">TRF to hedges ADIB </t>
  </si>
  <si>
    <t xml:space="preserve">recd from hedges adib AED </t>
  </si>
  <si>
    <t>trf to aditya trivedi</t>
  </si>
  <si>
    <t>TRF TO CENTURY CITI USD 514100</t>
  </si>
  <si>
    <t xml:space="preserve">sec dep returned </t>
  </si>
  <si>
    <t>TRF TO CENTURY EXPORTS IOB</t>
  </si>
  <si>
    <t xml:space="preserve">RECD FRO SILVER IT TRADING </t>
  </si>
  <si>
    <t xml:space="preserve">trf to kothari mashreq </t>
  </si>
  <si>
    <t>recd from silverit trading llc</t>
  </si>
  <si>
    <t xml:space="preserve">pamnt to hamriya free zone </t>
  </si>
  <si>
    <t xml:space="preserve">TRF TO DHL MASHREQ ACCOUNT </t>
  </si>
  <si>
    <t>Assurely Pmnt USD 911.09</t>
  </si>
  <si>
    <t xml:space="preserve">TRF TO ROYAL ENBD </t>
  </si>
  <si>
    <t>TRF TO TRADERS VENTURE EI</t>
  </si>
  <si>
    <t xml:space="preserve">RECD FOR WISOR ENBD AED </t>
  </si>
  <si>
    <t>TRF TO DSK LEGAL USD 30120</t>
  </si>
  <si>
    <t xml:space="preserve">TRF TO LA REVE GENERAL TRADING WIO </t>
  </si>
  <si>
    <t xml:space="preserve">TRF TO DAIKOKUTEN GEN TR WIO </t>
  </si>
  <si>
    <t>CARD PMNT FOR DOCUSIGN EURO 396</t>
  </si>
  <si>
    <t>SALIK RECHARGE</t>
  </si>
  <si>
    <t>DUBAI CHAMBERS</t>
  </si>
  <si>
    <t xml:space="preserve">card pmnts to ICP ervices </t>
  </si>
  <si>
    <t>ETISALAT PMNT</t>
  </si>
  <si>
    <t>trf to comida ADIB</t>
  </si>
  <si>
    <t>recd from pinnacle groups adib</t>
  </si>
  <si>
    <t xml:space="preserve">RECD FROM AL RAMOOS TRADING. </t>
  </si>
  <si>
    <t>trf to pinnacle int adib</t>
  </si>
  <si>
    <t>recd from royal ENBD</t>
  </si>
  <si>
    <t>RECD FROM ROYAL EN EM ENBD</t>
  </si>
  <si>
    <t xml:space="preserve">trf to aditya trivedI citi bank </t>
  </si>
  <si>
    <t xml:space="preserve">trf to premium exim adib </t>
  </si>
  <si>
    <t xml:space="preserve">recd from pinnacle group mashreq aed </t>
  </si>
  <si>
    <t xml:space="preserve">TRF TO AZE INTERNATIONAL </t>
  </si>
  <si>
    <t>trf to century exports citi USD 136037.02</t>
  </si>
  <si>
    <t>clearing cheque no 000011</t>
  </si>
  <si>
    <t xml:space="preserve">TRF TO ROYAL EN EM ENBD </t>
  </si>
  <si>
    <t>trf to century IOB USD 253200</t>
  </si>
  <si>
    <t xml:space="preserve">RECD FROM HEDGES FAB </t>
  </si>
  <si>
    <t>trf to century export citi USD 200000</t>
  </si>
  <si>
    <t>recd from cronos star for goods wholesalers</t>
  </si>
  <si>
    <t>recd from al safeena walnjom goods wholesalers llc</t>
  </si>
  <si>
    <t xml:space="preserve">RECD FROM ROYAL AL MASRAF </t>
  </si>
  <si>
    <t>trf to century exports citi USD 127500</t>
  </si>
  <si>
    <t>TRF TO ORICO IMPEX USD 25000</t>
  </si>
  <si>
    <t>TRF TO ALIVE TITAN USD 25000</t>
  </si>
  <si>
    <t xml:space="preserve">TRF TO CENTURY EXPORTS CITY USD </t>
  </si>
  <si>
    <t>trf to tb originations USD 200000</t>
  </si>
  <si>
    <t xml:space="preserve">pmnt to hamriya free zone </t>
  </si>
  <si>
    <t>recd from hedges fab</t>
  </si>
  <si>
    <t xml:space="preserve">recd fro hedges al masraf </t>
  </si>
  <si>
    <t xml:space="preserve">recd from royal enbd </t>
  </si>
  <si>
    <t xml:space="preserve">recd from royal en em ENBD </t>
  </si>
  <si>
    <t xml:space="preserve">trf to daiko wio </t>
  </si>
  <si>
    <t xml:space="preserve">trf to wisor trading enbd </t>
  </si>
  <si>
    <t xml:space="preserve">recd from pinn int adib </t>
  </si>
  <si>
    <t>trf to century citi USD 211000</t>
  </si>
  <si>
    <t xml:space="preserve">trf to jin bros </t>
  </si>
  <si>
    <t xml:space="preserve">DILIP CATURVEDI </t>
  </si>
  <si>
    <t xml:space="preserve">WIO AED ACC .NO - </t>
  </si>
  <si>
    <t xml:space="preserve">RAYMOND WIO </t>
  </si>
  <si>
    <t xml:space="preserve">M J S STAR </t>
  </si>
  <si>
    <t>ADITYA KAUSHIK</t>
  </si>
  <si>
    <t>31-06-2024</t>
  </si>
  <si>
    <t xml:space="preserve">KAUSHAL CHATURVEDI </t>
  </si>
  <si>
    <t>TRF TO FABREX USD 91500</t>
  </si>
  <si>
    <t xml:space="preserve">recd from wisor enbd </t>
  </si>
  <si>
    <t xml:space="preserve">trf to bullfrog adib aed </t>
  </si>
  <si>
    <t xml:space="preserve">RECD FROM COMIDA AL MASRAF </t>
  </si>
  <si>
    <t>TRF TO RAJIV KAPOOR ADCB</t>
  </si>
  <si>
    <t xml:space="preserve">HOTEL BOOKING MAHIP SINGH </t>
  </si>
  <si>
    <t xml:space="preserve">RECD FORM TEKTON TRADING </t>
  </si>
  <si>
    <t xml:space="preserve">RECD FROM COMIDA NBF </t>
  </si>
  <si>
    <t xml:space="preserve">recd from tekton trading </t>
  </si>
  <si>
    <t>recd from kaushal chaturvedi</t>
  </si>
  <si>
    <t>cash withdrawl</t>
  </si>
  <si>
    <t xml:space="preserve">RECD FROM ASHISH JI </t>
  </si>
  <si>
    <t>RECD FRO AED ACC</t>
  </si>
  <si>
    <t>TRF TO BF ADIB</t>
  </si>
  <si>
    <t xml:space="preserve">TRF TO WISOR ENBD </t>
  </si>
  <si>
    <t xml:space="preserve">RECD FROM WISOR ENBD </t>
  </si>
  <si>
    <t>TRF TO ALIVE TITAN USD 50200</t>
  </si>
  <si>
    <t xml:space="preserve">recd fom royal al masraf </t>
  </si>
  <si>
    <t>trf to century export citi USD 307100</t>
  </si>
  <si>
    <t>TRF TO CENTURY EXPORTS CITI USD 491200</t>
  </si>
  <si>
    <t xml:space="preserve">car insurance payment </t>
  </si>
  <si>
    <t>phone recharge</t>
  </si>
  <si>
    <t>RECD FROM TEK TON TRADING</t>
  </si>
  <si>
    <t xml:space="preserve">RECD FROM ROYAL ENBD </t>
  </si>
  <si>
    <t>TRF TO CENTURY EXPORTS USD 200550</t>
  </si>
  <si>
    <t>trf to Hedges ADIB</t>
  </si>
  <si>
    <t xml:space="preserve">CONVERTED TO USD </t>
  </si>
  <si>
    <t xml:space="preserve">CONVERTED FROM AED </t>
  </si>
  <si>
    <t>trf to PG ADIB</t>
  </si>
  <si>
    <t>Assurely Pmnt USD 2209.16</t>
  </si>
  <si>
    <t xml:space="preserve">TT TRANSFER TO BLUE FIRE Adib </t>
  </si>
  <si>
    <t xml:space="preserve">tt recd from bullfrog wio </t>
  </si>
  <si>
    <t>emarat card top up</t>
  </si>
  <si>
    <t xml:space="preserve">TT TRANSFER TO SATYAM BHASIN </t>
  </si>
  <si>
    <t xml:space="preserve">TRF TO NETFLOW TECHNOLOGIES WIO </t>
  </si>
  <si>
    <t xml:space="preserve">recd from bullfrog adib </t>
  </si>
  <si>
    <t>clearing cheque no. 500001</t>
  </si>
  <si>
    <t xml:space="preserve">trf to netflow technology </t>
  </si>
  <si>
    <t xml:space="preserve">RECD FROM BULLFROG ADIB </t>
  </si>
  <si>
    <t xml:space="preserve">TRF TO SANDEEP KEDIA SCB USD </t>
  </si>
  <si>
    <t xml:space="preserve">TRF FROM PINNACLE INT ADIB </t>
  </si>
  <si>
    <t xml:space="preserve">recd from comida payoneer </t>
  </si>
  <si>
    <t xml:space="preserve">TRF TO EVERSHINE HDFC BANK ACCOUNT </t>
  </si>
  <si>
    <t xml:space="preserve">trf to ploutos cimb </t>
  </si>
  <si>
    <t>RECD FROM La reve BOB</t>
  </si>
  <si>
    <t>etisalat</t>
  </si>
  <si>
    <t>bank charges</t>
  </si>
  <si>
    <t xml:space="preserve">TRF TO COMIDA ADIB </t>
  </si>
  <si>
    <t>RECD FROM BULLFROG ADIB</t>
  </si>
  <si>
    <t>6D</t>
  </si>
  <si>
    <t>6E</t>
  </si>
  <si>
    <t>7B</t>
  </si>
  <si>
    <t>7C</t>
  </si>
  <si>
    <t>7D</t>
  </si>
  <si>
    <t>7E</t>
  </si>
  <si>
    <t>7F</t>
  </si>
  <si>
    <t>DAILY TRANSACTIONS 2</t>
  </si>
  <si>
    <t>EMARAT CARD RECHARGE</t>
  </si>
  <si>
    <t xml:space="preserve">VAT PMNT </t>
  </si>
  <si>
    <t>TT RECEIVED FROM SANDEEP KEDIA SCB A/C</t>
  </si>
  <si>
    <t>TT TRANSFEER TO KOTHARI GENERAL TRADING A/C</t>
  </si>
  <si>
    <t xml:space="preserve">CASH DEPOISTED </t>
  </si>
  <si>
    <t>TRF TO TB ORIGNATIONS USD 2250</t>
  </si>
  <si>
    <t xml:space="preserve">inward telex pmnt </t>
  </si>
  <si>
    <t>recd from aditya trivedi acc</t>
  </si>
  <si>
    <t>trf to wisor enbd a/c</t>
  </si>
  <si>
    <t xml:space="preserve">CARNIFY ENBD </t>
  </si>
  <si>
    <t>CARNIFY INTERNATIONAL A/C</t>
  </si>
  <si>
    <t xml:space="preserve">ENBD  AED ACC .NO - </t>
  </si>
  <si>
    <t xml:space="preserve">ATM card Charges </t>
  </si>
  <si>
    <t xml:space="preserve">trf to royal en em enbd </t>
  </si>
  <si>
    <t>trf to kothari msq</t>
  </si>
  <si>
    <t>IRIS GLOBAL DMCC</t>
  </si>
  <si>
    <t xml:space="preserve">TRF TO RHINE MULTY SIB </t>
  </si>
  <si>
    <t xml:space="preserve">TRF TO RHINE MULTY ENBD </t>
  </si>
  <si>
    <t xml:space="preserve">RECD FROM RHINE BULLIONS AED </t>
  </si>
  <si>
    <t xml:space="preserve">TRF TO CARNIFY INTERNATIONAL ENBD </t>
  </si>
  <si>
    <t xml:space="preserve">TRF TO JIN BROS </t>
  </si>
  <si>
    <t xml:space="preserve">RECD FRO RHINE BULLIONS AED </t>
  </si>
  <si>
    <t xml:space="preserve">DU PMNT </t>
  </si>
  <si>
    <t xml:space="preserve">TRF to premium sib </t>
  </si>
  <si>
    <t xml:space="preserve">trf to premium sib </t>
  </si>
  <si>
    <t xml:space="preserve">AHR recovery charges </t>
  </si>
  <si>
    <t>vat pmnt</t>
  </si>
  <si>
    <t>recd from bullfire adib</t>
  </si>
  <si>
    <t>recd from IRIS GLOBAL DMCC</t>
  </si>
  <si>
    <t xml:space="preserve">trf to rhine enbd </t>
  </si>
  <si>
    <t xml:space="preserve">RED FIRE NBF </t>
  </si>
  <si>
    <t xml:space="preserve">recd from hedges adib </t>
  </si>
  <si>
    <t xml:space="preserve">sms charge </t>
  </si>
  <si>
    <t xml:space="preserve">CARD PMNT ASSURELY </t>
  </si>
  <si>
    <t xml:space="preserve">recd from NAIROBI WEST HOSPITAL LIMITED </t>
  </si>
  <si>
    <t>TRF TO DEEPAK SETH NBF A/C</t>
  </si>
  <si>
    <t xml:space="preserve">TT TRANSFER TO CENTURT EXPORT </t>
  </si>
  <si>
    <t xml:space="preserve">TT TRANSFER TO RHINE ENBD </t>
  </si>
  <si>
    <t>TT RECEIVED FROM RHINE SIB A/C</t>
  </si>
  <si>
    <t xml:space="preserve">CONVERTED TO AED </t>
  </si>
  <si>
    <t>BLACK PEPPER G T ADIB</t>
  </si>
  <si>
    <t xml:space="preserve">BLACK PEPPER G T </t>
  </si>
  <si>
    <t xml:space="preserve">ADIB USD </t>
  </si>
  <si>
    <t>RECD FROM B P EVENTS ADIB</t>
  </si>
  <si>
    <t xml:space="preserve">NETFLOW EIB </t>
  </si>
  <si>
    <t>NET FLOW EIB A/C</t>
  </si>
  <si>
    <t xml:space="preserve">recd from eagle trans shipping </t>
  </si>
  <si>
    <t xml:space="preserve">trf to pinnacle int adib usd </t>
  </si>
  <si>
    <t xml:space="preserve">Recd from bull frog adib </t>
  </si>
  <si>
    <t>pmnt for VAT</t>
  </si>
  <si>
    <t>trf to kothari CBD</t>
  </si>
  <si>
    <t>trf to kothari MASHREQ</t>
  </si>
  <si>
    <t xml:space="preserve">trf to alfa </t>
  </si>
  <si>
    <t>trf to arabian falcon equip</t>
  </si>
  <si>
    <t xml:space="preserve">DHL PMNT </t>
  </si>
  <si>
    <t xml:space="preserve">recd from blue fire adib </t>
  </si>
  <si>
    <t xml:space="preserve">ASSURELY PMNT </t>
  </si>
  <si>
    <t>trf to bullfrog adib</t>
  </si>
  <si>
    <t xml:space="preserve">trf to pinnacle int adib </t>
  </si>
  <si>
    <t>TRF TO ANKRAJ ICICI</t>
  </si>
  <si>
    <t>TRF TO KOTHARI MSQ</t>
  </si>
  <si>
    <t xml:space="preserve">trfg to royal enbd </t>
  </si>
  <si>
    <t xml:space="preserve">trf to royal ENBD </t>
  </si>
  <si>
    <t xml:space="preserve">CASH DEPOSITED </t>
  </si>
  <si>
    <t xml:space="preserve">sms charges </t>
  </si>
  <si>
    <t>trf to AED acc</t>
  </si>
  <si>
    <t>recd from dollar acc</t>
  </si>
  <si>
    <t>Black pepper G T  A/C</t>
  </si>
  <si>
    <t xml:space="preserve">ADIB  AED ACC .NO - </t>
  </si>
  <si>
    <t>red from blue fire ADIB</t>
  </si>
  <si>
    <t>RECD FROM ROYAL ENBD</t>
  </si>
  <si>
    <t xml:space="preserve">MORPHIS GOODS WHOLESALERS LLC  </t>
  </si>
  <si>
    <t xml:space="preserve">RAK AED  </t>
  </si>
  <si>
    <t>BLACK PEPPER G T NBF</t>
  </si>
  <si>
    <t xml:space="preserve">NBF AED  </t>
  </si>
  <si>
    <t>trf to hedges adib</t>
  </si>
  <si>
    <t>RECD FRON ROYAL ENBD</t>
  </si>
  <si>
    <t>cheque 500002</t>
  </si>
  <si>
    <t>recd from quick touch technologies</t>
  </si>
  <si>
    <t xml:space="preserve">TRF TO COMIDA ADIB USD </t>
  </si>
  <si>
    <t>TRF TO BLUEFIRE ADIB</t>
  </si>
  <si>
    <t>recd from araaya bullions</t>
  </si>
  <si>
    <t xml:space="preserve">recd from rhine bULLIONS AED </t>
  </si>
  <si>
    <t>TRF TO INFINITY FORTUNE MASHREQ</t>
  </si>
  <si>
    <t>trf to BLACK PEPPER G T NBF</t>
  </si>
  <si>
    <t>TRF TO ROYAL EN EM ENBD</t>
  </si>
  <si>
    <t>INFINITY FORTUNE MSQ</t>
  </si>
  <si>
    <t>INFINITY FORTUNE</t>
  </si>
  <si>
    <t xml:space="preserve">MASHREQ AED  </t>
  </si>
  <si>
    <t>trf to netflow technologies llc</t>
  </si>
  <si>
    <t>TRF TO ANKRAJ DEVELOPER ICICI</t>
  </si>
  <si>
    <t>GLUCKRICH</t>
  </si>
  <si>
    <t xml:space="preserve">EIB   </t>
  </si>
  <si>
    <t>TRF TO VARAYAPS GT HABIB BANK</t>
  </si>
  <si>
    <t>TRF TO CENTURY IOB</t>
  </si>
  <si>
    <t xml:space="preserve">recd from pinnacle int adib </t>
  </si>
  <si>
    <t xml:space="preserve">trf to red fire enbd </t>
  </si>
  <si>
    <t xml:space="preserve">recd from red fire adib aed </t>
  </si>
  <si>
    <t xml:space="preserve">recd from wsj adib </t>
  </si>
  <si>
    <t xml:space="preserve">trf to aminex adib </t>
  </si>
  <si>
    <t>AMINEX ADIB</t>
  </si>
  <si>
    <t>AMINEX</t>
  </si>
  <si>
    <t xml:space="preserve">ADIB AED   </t>
  </si>
  <si>
    <t>RECD FROM RHINE ADIB</t>
  </si>
  <si>
    <t xml:space="preserve">trf to red fire AL MASRAF </t>
  </si>
  <si>
    <t>TRF TO ROYAL ENBD</t>
  </si>
  <si>
    <t>cheque 000002</t>
  </si>
  <si>
    <t>BLUE FIRE</t>
  </si>
  <si>
    <t xml:space="preserve">RECD FROM BLACK PEPPER GT ADIB </t>
  </si>
  <si>
    <t>trf to century IOB</t>
  </si>
  <si>
    <t xml:space="preserve">TR TO QUICK TOUCH EIB </t>
  </si>
  <si>
    <t>TRF TO GLOBAL IMPEX ICICI USD 30000</t>
  </si>
  <si>
    <t>CHARGES FROM APR TO AUGUST 2024</t>
  </si>
  <si>
    <t xml:space="preserve">trf to comida nbf </t>
  </si>
  <si>
    <t xml:space="preserve">trf to quick touch eib </t>
  </si>
  <si>
    <t xml:space="preserve">RECD FROM CARNIFY ENBD </t>
  </si>
  <si>
    <t>TRF TO KANHA INTERNATIONAL</t>
  </si>
  <si>
    <t>Balance requirement charges</t>
  </si>
  <si>
    <t xml:space="preserve">trf to yash metal kotak </t>
  </si>
  <si>
    <t>trf to quicktouch eib</t>
  </si>
  <si>
    <t>recd from bullfrog adib</t>
  </si>
  <si>
    <t xml:space="preserve">trf to century iob </t>
  </si>
  <si>
    <t xml:space="preserve">rcd from royal enbd </t>
  </si>
  <si>
    <t>trf to pinn comp</t>
  </si>
  <si>
    <t>TRF TO MAPLE SKY WIO</t>
  </si>
  <si>
    <t>TRF TO NETFLOW RAK</t>
  </si>
  <si>
    <t>WEST END ADIB</t>
  </si>
  <si>
    <t>19B</t>
  </si>
  <si>
    <t>19C</t>
  </si>
  <si>
    <t>WEST END EIB</t>
  </si>
  <si>
    <t>19D</t>
  </si>
  <si>
    <t>WEST END WIO</t>
  </si>
  <si>
    <t xml:space="preserve">WEST END </t>
  </si>
  <si>
    <t xml:space="preserve">FAB AED   </t>
  </si>
  <si>
    <t>EIB</t>
  </si>
  <si>
    <t>WIO</t>
  </si>
  <si>
    <t xml:space="preserve">RECD FROM PREMIUM ADIB </t>
  </si>
  <si>
    <t>NETFLOW RAK</t>
  </si>
  <si>
    <t xml:space="preserve">RECD FROM AMINEX ADIB </t>
  </si>
  <si>
    <t xml:space="preserve">MAPLESKY WIO </t>
  </si>
  <si>
    <t>MAPLE SKY WIO</t>
  </si>
  <si>
    <t>INFINITY FORTUNE WIO</t>
  </si>
  <si>
    <t xml:space="preserve">WIO AED  </t>
  </si>
  <si>
    <t>21A</t>
  </si>
  <si>
    <t>BLACK PEPPER RE ADIB</t>
  </si>
  <si>
    <t>ADIB</t>
  </si>
  <si>
    <t xml:space="preserve">BLACK PEPPER REAL ESTATE </t>
  </si>
  <si>
    <t>22A</t>
  </si>
  <si>
    <t>CARGOLIC ADCB</t>
  </si>
  <si>
    <t>22B</t>
  </si>
  <si>
    <t>CARGOLIC EIB</t>
  </si>
  <si>
    <t xml:space="preserve">22C </t>
  </si>
  <si>
    <t>CARGOLIC ADIB</t>
  </si>
  <si>
    <t xml:space="preserve">CARGOLIC SHIPPING </t>
  </si>
  <si>
    <t>ADCB</t>
  </si>
  <si>
    <t xml:space="preserve">CARGOLIC SHIPPING  </t>
  </si>
  <si>
    <t>CARGOLIC SHIPPING</t>
  </si>
  <si>
    <t>trf to grenew fze eib</t>
  </si>
  <si>
    <t>west end fab</t>
  </si>
  <si>
    <t>west end adib</t>
  </si>
  <si>
    <t>west end eib</t>
  </si>
  <si>
    <t xml:space="preserve">RCD FROM ROYAL ENBD </t>
  </si>
  <si>
    <t>GLUCKRICH EIB</t>
  </si>
  <si>
    <t xml:space="preserve">RECD FROM COMIDA adib </t>
  </si>
  <si>
    <t xml:space="preserve">tt received from rhine adib </t>
  </si>
  <si>
    <t xml:space="preserve">tt received from silicon udyog </t>
  </si>
  <si>
    <t xml:space="preserve">TRF TO ROYAL ENBD  AED </t>
  </si>
  <si>
    <t xml:space="preserve">payment for AECB report </t>
  </si>
  <si>
    <t>Receoved from Premium ADIB</t>
  </si>
  <si>
    <t>Trasfer to cargolic shipping ADIB</t>
  </si>
  <si>
    <t>Trasfer to cargolic shipping ADCB</t>
  </si>
  <si>
    <t>Trasfer to cargolic shipping EIB</t>
  </si>
  <si>
    <t>Transfer Charges</t>
  </si>
  <si>
    <t>trf t o comida ADIB</t>
  </si>
  <si>
    <t xml:space="preserve">trf to sahul </t>
  </si>
  <si>
    <t>TRF TO WEST END WIO</t>
  </si>
  <si>
    <t>TRF TO SHRI SWASTIKS</t>
  </si>
  <si>
    <t xml:space="preserve">TRF TO GAURISHA GLOBAL FZCO </t>
  </si>
  <si>
    <t>trf to ploutos cimb</t>
  </si>
  <si>
    <t>Trf to PPMK USD 705</t>
  </si>
  <si>
    <t xml:space="preserve">CLEARING CHEQUE </t>
  </si>
  <si>
    <t xml:space="preserve">duplicate statement charges </t>
  </si>
  <si>
    <t xml:space="preserve">sub </t>
  </si>
  <si>
    <t>ILOE - REHAN</t>
  </si>
  <si>
    <t>ILOE - MJK</t>
  </si>
  <si>
    <t>ILOE - AKASH</t>
  </si>
  <si>
    <t>Rcvd from Global Nexus Trading FZC</t>
  </si>
  <si>
    <t xml:space="preserve">Transfer Charges / Diffrence </t>
  </si>
  <si>
    <t>Transfer to Royal EN EM</t>
  </si>
  <si>
    <t xml:space="preserve">TT RECEIVED FROM ROJ GENERAL TRADING </t>
  </si>
  <si>
    <t>CASH DEPOSITED (200,000+200,000+100,000)</t>
  </si>
  <si>
    <t>RECEIVED FROM ROYAL EN EM</t>
  </si>
  <si>
    <t xml:space="preserve">TRANSFER TO SAHUL CORPORATION </t>
  </si>
  <si>
    <t>TRANSFER TO COMIDA ADIB</t>
  </si>
  <si>
    <t>trf to pinnacle groups adib</t>
  </si>
  <si>
    <t xml:space="preserve">trf to frg enbd </t>
  </si>
  <si>
    <t>BANK CHARGES - MONTHLY FEE</t>
  </si>
  <si>
    <t>Bank Charges</t>
  </si>
  <si>
    <t xml:space="preserve">TRF TO NEW INTERMEDIARY ACCOUNT </t>
  </si>
  <si>
    <t xml:space="preserve">TRF TO BLUEFIRE ADIB </t>
  </si>
  <si>
    <t xml:space="preserve">TRF TO NETFLOW WIO </t>
  </si>
  <si>
    <t xml:space="preserve">monthly charges </t>
  </si>
  <si>
    <t xml:space="preserve">trf charges </t>
  </si>
  <si>
    <t>clearing cheque no. 500003</t>
  </si>
  <si>
    <t>premium</t>
  </si>
  <si>
    <t>aminex</t>
  </si>
  <si>
    <t xml:space="preserve">bull frog </t>
  </si>
  <si>
    <t xml:space="preserve">mujahid </t>
  </si>
  <si>
    <t xml:space="preserve">trf to hafiz </t>
  </si>
  <si>
    <t>MORPHIS GOODS RAK</t>
  </si>
  <si>
    <t xml:space="preserve">TRF TO SKY BEA </t>
  </si>
  <si>
    <t xml:space="preserve">trf to pinnacle int NBF </t>
  </si>
  <si>
    <t>14/10/2024</t>
  </si>
  <si>
    <t>recdfrom mujahid personal wio acc</t>
  </si>
  <si>
    <t xml:space="preserve">recd from mitrelli media </t>
  </si>
  <si>
    <t xml:space="preserve">recd from pinnacle gr adib </t>
  </si>
  <si>
    <t>23A</t>
  </si>
  <si>
    <t xml:space="preserve">ENFLOW WIO </t>
  </si>
  <si>
    <t>recd from hafiz mashreq</t>
  </si>
  <si>
    <t>24A</t>
  </si>
  <si>
    <t xml:space="preserve">ZARAEE NBF </t>
  </si>
  <si>
    <t>ENFLOW WIO</t>
  </si>
  <si>
    <t>AED</t>
  </si>
  <si>
    <t xml:space="preserve">ZARAEE INTERNATIONAL </t>
  </si>
  <si>
    <t xml:space="preserve">NBF AED </t>
  </si>
  <si>
    <t xml:space="preserve">recd from WSJ </t>
  </si>
  <si>
    <t xml:space="preserve">TRF TO B P GT NBF </t>
  </si>
  <si>
    <t xml:space="preserve">RECD FROM ZARAEE NBF </t>
  </si>
  <si>
    <t>RECD FROM RHINE RAK</t>
  </si>
  <si>
    <t xml:space="preserve">RECD FROM RHINE BULLIONS </t>
  </si>
  <si>
    <t xml:space="preserve">TRF TO PINNACLE INT ADIB </t>
  </si>
  <si>
    <t xml:space="preserve">TRF TO KOTHARI MSQ </t>
  </si>
  <si>
    <t xml:space="preserve">TRF TO VARYAPS GENERAL TRADING </t>
  </si>
  <si>
    <t xml:space="preserve">TRF TO PINNACLE GROUPS ADIB </t>
  </si>
  <si>
    <t xml:space="preserve">trf to pinnacle groups adib </t>
  </si>
  <si>
    <t xml:space="preserve">trf to piinacle computer adib </t>
  </si>
  <si>
    <t>trf to sandeep kedia msq</t>
  </si>
  <si>
    <t xml:space="preserve">CONVERTED FROM USD </t>
  </si>
  <si>
    <t>BANK MONTHLY CHARGES</t>
  </si>
  <si>
    <t>vat</t>
  </si>
  <si>
    <t xml:space="preserve">TERF TO RHINE ENBD </t>
  </si>
  <si>
    <t xml:space="preserve">dewa deposit </t>
  </si>
  <si>
    <t>traders EIB</t>
  </si>
  <si>
    <t xml:space="preserve">TRF TO PINNACLE COPMUTER WIO </t>
  </si>
  <si>
    <t>Monthly Bank Charges</t>
  </si>
  <si>
    <t>Monhtly Bank Charges</t>
  </si>
  <si>
    <t>Monthly Charges</t>
  </si>
  <si>
    <t xml:space="preserve">Monthly Bank Charges </t>
  </si>
  <si>
    <t xml:space="preserve">recd from Royal enbd </t>
  </si>
  <si>
    <t>WEST END FAB</t>
  </si>
  <si>
    <t xml:space="preserve">recd from pinnacle group adib </t>
  </si>
  <si>
    <t xml:space="preserve">TRF TO TRADERS VENTURES ADIB </t>
  </si>
  <si>
    <t>inward clearing cheque</t>
  </si>
  <si>
    <t>trf to sahul corporation</t>
  </si>
  <si>
    <t>clearing cheque 500009</t>
  </si>
  <si>
    <t>clearing cheque 500001</t>
  </si>
  <si>
    <t>clearing cheque 500008</t>
  </si>
  <si>
    <t xml:space="preserve">trf to blue fire nbf USD </t>
  </si>
  <si>
    <t>du payment GRENEW</t>
  </si>
  <si>
    <t xml:space="preserve">trf to blue fire nbf </t>
  </si>
  <si>
    <t>RECD FROM AERIS STREAM COPPER MANUFACTURING LLC</t>
  </si>
  <si>
    <t xml:space="preserve">statement charges </t>
  </si>
  <si>
    <t xml:space="preserve">TRF TO AMINEX ADIB AED </t>
  </si>
  <si>
    <t>TRF TO HAFIZ MASHREQ</t>
  </si>
  <si>
    <t xml:space="preserve">RECD FROM PITTI PALACE FZCO </t>
  </si>
  <si>
    <t>recd from kedia ji</t>
  </si>
  <si>
    <t xml:space="preserve">TRF TO SANDEEP KEDIA SCB </t>
  </si>
  <si>
    <t xml:space="preserve">TRF TO VISHA BAKLW WIO </t>
  </si>
  <si>
    <t xml:space="preserve">revrsed </t>
  </si>
  <si>
    <t>RECD FROM PINN INT NBF</t>
  </si>
  <si>
    <t>TRF TO CENTURY CITI USD 204050</t>
  </si>
  <si>
    <t>CHRGES</t>
  </si>
  <si>
    <t>CHEQUE 500004</t>
  </si>
  <si>
    <t>CLEARing cheque no 000015</t>
  </si>
  <si>
    <t xml:space="preserve">recd from pinnacle int nbf </t>
  </si>
  <si>
    <t>trf to century citi USD 203850</t>
  </si>
  <si>
    <t xml:space="preserve">TRF TO BLUE TEAM </t>
  </si>
  <si>
    <t>recd from haxly trading LLC</t>
  </si>
  <si>
    <t>TRF TO VISAAFFIX</t>
  </si>
  <si>
    <t>PREMIUM EXIM AJMAN</t>
  </si>
  <si>
    <t>PREMIUM EXIM FAB</t>
  </si>
  <si>
    <t xml:space="preserve">converted to USD </t>
  </si>
  <si>
    <t xml:space="preserve">recd from USD </t>
  </si>
  <si>
    <t xml:space="preserve">trf to infinity wio </t>
  </si>
  <si>
    <t xml:space="preserve">recd from carnify enbd </t>
  </si>
  <si>
    <t>trf to cENTURY CITI USD 163475</t>
  </si>
  <si>
    <t xml:space="preserve">recd from maple sky wio </t>
  </si>
  <si>
    <t xml:space="preserve">recd from maple sky  wio </t>
  </si>
  <si>
    <t xml:space="preserve">trf to infinity fortune </t>
  </si>
  <si>
    <t xml:space="preserve">trf to infinity fortune wio </t>
  </si>
  <si>
    <t>recd from aminex adib</t>
  </si>
  <si>
    <t>trf to good shine IOB USD 186450</t>
  </si>
  <si>
    <t>trf to good shine IOB USD 91550</t>
  </si>
  <si>
    <t>trf to pinnacle international ADIB</t>
  </si>
  <si>
    <t xml:space="preserve">TRF TO CARNIFY ADIB USD </t>
  </si>
  <si>
    <t>recd from pinnacle GROUPS adib</t>
  </si>
  <si>
    <t xml:space="preserve">TRF TO ZIVAH KOTAK </t>
  </si>
  <si>
    <t>CARNIFY ADIB</t>
  </si>
  <si>
    <t xml:space="preserve">ENBD  USD ACC .NO - </t>
  </si>
  <si>
    <t xml:space="preserve">RECD FROM PINNACLE GR ADIB </t>
  </si>
  <si>
    <t xml:space="preserve">TRF TO CENTURY IOB </t>
  </si>
  <si>
    <t xml:space="preserve">recd from comida adib </t>
  </si>
  <si>
    <t>charges 52.5x5</t>
  </si>
  <si>
    <t>trf to pinnacle grps adib</t>
  </si>
  <si>
    <t xml:space="preserve">trf to sahul eib </t>
  </si>
  <si>
    <t xml:space="preserve">INFINITY FORTUNE ADIB </t>
  </si>
  <si>
    <t xml:space="preserve">ADIB AED  </t>
  </si>
  <si>
    <t xml:space="preserve">RECD FROM COMIDA ADIB </t>
  </si>
  <si>
    <t xml:space="preserve">TRF TO AL MAJID ENBD </t>
  </si>
  <si>
    <t>TRF TO CENTURY citi USD 204150</t>
  </si>
  <si>
    <t xml:space="preserve">TRF TO ENFLOW WIO </t>
  </si>
  <si>
    <t xml:space="preserve">TRF TO CARNIFY ADIB </t>
  </si>
  <si>
    <t>TRF TO CENTURY CITI USD 204170</t>
  </si>
  <si>
    <t xml:space="preserve">recd from pinnacle adib </t>
  </si>
  <si>
    <t xml:space="preserve">converted from usd </t>
  </si>
  <si>
    <t xml:space="preserve">converted to aed </t>
  </si>
  <si>
    <t xml:space="preserve">trf to century citi usd 203980 </t>
  </si>
  <si>
    <t>RECD FROM odin consulting FZE</t>
  </si>
  <si>
    <t xml:space="preserve">cheque recd </t>
  </si>
  <si>
    <t xml:space="preserve">trf to carnify adib </t>
  </si>
  <si>
    <t xml:space="preserve">recd from aminex adib </t>
  </si>
  <si>
    <t>TRF TO CENTURY CITI USD 201990</t>
  </si>
  <si>
    <t xml:space="preserve">trf to crif </t>
  </si>
  <si>
    <t>25A</t>
  </si>
  <si>
    <t xml:space="preserve">MJS STAR NBF </t>
  </si>
  <si>
    <t>NBF USD</t>
  </si>
  <si>
    <t xml:space="preserve">recd from usd </t>
  </si>
  <si>
    <t xml:space="preserve">recd from maplesky wio </t>
  </si>
  <si>
    <t xml:space="preserve">trf to enflow wio </t>
  </si>
  <si>
    <t>trf to century citi usd 203450</t>
  </si>
  <si>
    <t>trf to century exports citi usd 204070</t>
  </si>
  <si>
    <t xml:space="preserve">recd FROM PINNACLE GR ADIB </t>
  </si>
  <si>
    <t>TRF TO GLOBAL IMPEX</t>
  </si>
  <si>
    <t>bank charges diff</t>
  </si>
  <si>
    <t>RECEIVED FROM QUICK TOUCH</t>
  </si>
  <si>
    <t xml:space="preserve">TRF TO SAHUL </t>
  </si>
  <si>
    <t>TRANSFER TO PINNACLE INTERNATIONAL</t>
  </si>
  <si>
    <t>TRANSFER TO COMIDA GOODS</t>
  </si>
  <si>
    <t xml:space="preserve">TRANSFER TO AMINEX </t>
  </si>
  <si>
    <t>RECEIVED FROM MAPLESKY EVENTS</t>
  </si>
  <si>
    <t>TRANSFER TO CARNIFY</t>
  </si>
  <si>
    <t>RECEIVED FROM CARNIFY</t>
  </si>
  <si>
    <t>RECEIVED FROM RUKN AL QUDRA</t>
  </si>
  <si>
    <t>RECEIVED FROM COMIDA ADIB</t>
  </si>
  <si>
    <t xml:space="preserve">RECEIVED FROM COMIDA </t>
  </si>
  <si>
    <t>trf to kedia ji mashreq</t>
  </si>
  <si>
    <t>recd from carnify adib</t>
  </si>
  <si>
    <t xml:space="preserve">trf to century citi </t>
  </si>
  <si>
    <t xml:space="preserve">recd from bluefire nbf </t>
  </si>
  <si>
    <t xml:space="preserve">recd from carnify adib </t>
  </si>
  <si>
    <t xml:space="preserve">RECD FROM SILICON UDYOG </t>
  </si>
  <si>
    <t xml:space="preserve">converted to usd </t>
  </si>
  <si>
    <t>USD 35011  NOT CREDITED</t>
  </si>
  <si>
    <t xml:space="preserve">RECD FROM FROM IBTASAM </t>
  </si>
  <si>
    <t>trf to netFLOW wio</t>
  </si>
  <si>
    <t>trf to century IOB USD 204180</t>
  </si>
  <si>
    <t>trf to century iob USD 204150</t>
  </si>
  <si>
    <t>26A</t>
  </si>
  <si>
    <t xml:space="preserve">RED STONE WIO </t>
  </si>
  <si>
    <t xml:space="preserve">RED STONE GOODS WHOLESALERS LLC </t>
  </si>
  <si>
    <t xml:space="preserve">WIO AED </t>
  </si>
  <si>
    <t>trf to enflow wio</t>
  </si>
  <si>
    <t xml:space="preserve">recd from black pepper GT </t>
  </si>
  <si>
    <t>trf to infinity mashreq</t>
  </si>
  <si>
    <t>TRF TO CENTURY CITI USD 203990</t>
  </si>
  <si>
    <t>trf to blackpepper events eib</t>
  </si>
  <si>
    <t xml:space="preserve">recd from infinity mashreq </t>
  </si>
  <si>
    <t>Transfer to Rhine Multy</t>
  </si>
  <si>
    <t>Received from Rhine Bullion</t>
  </si>
  <si>
    <t>RECEIVED FROM HEDGES GOODS ADIB</t>
  </si>
  <si>
    <t>TRANSFER TO LA RAVE GENERAL TRADING</t>
  </si>
  <si>
    <t>TRANSFER TO NETFLOW WIO</t>
  </si>
  <si>
    <t>TRANSFER TO ROYAL ENBD</t>
  </si>
  <si>
    <t>RCVD FROM ROYAL ENBD</t>
  </si>
  <si>
    <t>TRANSFER TO CENTURY CITY(USD 204175.30)</t>
  </si>
  <si>
    <t>CONVERTED AED - 1569184)</t>
  </si>
  <si>
    <t>CONVERT USD 427396.5</t>
  </si>
  <si>
    <t>TRANSFER TO BLACK PEPPER</t>
  </si>
  <si>
    <t xml:space="preserve">TRF TO INFINITY WIO AED </t>
  </si>
  <si>
    <t xml:space="preserve">RECD FROM AMINE ADIB </t>
  </si>
  <si>
    <t>RECD FROM AMINEX ADIB</t>
  </si>
  <si>
    <t>06/12/2024/2024</t>
  </si>
  <si>
    <t>trf to bluefire adib</t>
  </si>
  <si>
    <t xml:space="preserve">trf to bullfrog adib </t>
  </si>
  <si>
    <t xml:space="preserve">trf to infinity adib </t>
  </si>
  <si>
    <t>trf to maple sky mashreq</t>
  </si>
  <si>
    <t>MAPLE SKY MASHREQ</t>
  </si>
  <si>
    <t xml:space="preserve">RECVD FROM CARNIFY </t>
  </si>
  <si>
    <t>RECVD FROM MAPLE SKY MASHREQ</t>
  </si>
  <si>
    <t>RECVD FROM COMIDA ADIB</t>
  </si>
  <si>
    <t>RECVD FROM MAPLE SKY WIO</t>
  </si>
  <si>
    <t>TRANSFER TO AMINEX ADIB</t>
  </si>
  <si>
    <t xml:space="preserve">trf to bp g t adib </t>
  </si>
  <si>
    <t>recd from Aminex adib</t>
  </si>
  <si>
    <t xml:space="preserve">recd from royal en em </t>
  </si>
  <si>
    <t>clearing cheque no. 500005</t>
  </si>
  <si>
    <t>received from AM trading</t>
  </si>
  <si>
    <t>RCVD FROM AMINEX ADIB</t>
  </si>
  <si>
    <t>RCVD FROM HEDGES GOODS ADIB</t>
  </si>
  <si>
    <t>TRANSFER TO INFINITY WIO</t>
  </si>
  <si>
    <t>TRANSFER TO CENTURTRY (USD 125276)</t>
  </si>
  <si>
    <t xml:space="preserve">trf to black pepper real adib </t>
  </si>
  <si>
    <t xml:space="preserve">trf to mujahid wio </t>
  </si>
  <si>
    <t xml:space="preserve">RECD FRO AERIS STREAM COPPER </t>
  </si>
  <si>
    <t xml:space="preserve">trf to glo mega export </t>
  </si>
  <si>
    <t>trf to sandeep kedia mashreq</t>
  </si>
  <si>
    <t xml:space="preserve">tt received from pinnacle groups adib </t>
  </si>
  <si>
    <t xml:space="preserve">trf to sahul corporation </t>
  </si>
  <si>
    <t>clearing cheque</t>
  </si>
  <si>
    <t xml:space="preserve">TRF TIO NETFLOW WIO </t>
  </si>
  <si>
    <t xml:space="preserve">CHARGEE </t>
  </si>
  <si>
    <t>TRF TO pt NIKA USD 151.60</t>
  </si>
  <si>
    <t>TRF TO CENTURY CITY USD 203990</t>
  </si>
  <si>
    <t>RECD FROM SILVER CROSS</t>
  </si>
  <si>
    <t>TRF TO CENTURY CITI USD 707810</t>
  </si>
  <si>
    <t xml:space="preserve">cheque cleared </t>
  </si>
  <si>
    <t xml:space="preserve">trf to century </t>
  </si>
  <si>
    <t>trf to wire screp industry usd 5000</t>
  </si>
  <si>
    <t xml:space="preserve">recd from ibtasam </t>
  </si>
  <si>
    <t>TRF TO VARAHAMURTI FLEXIRUB USD 14000</t>
  </si>
  <si>
    <t>trf to century citi usd 469910</t>
  </si>
  <si>
    <t>SHOPIFY SPRINGFIT</t>
  </si>
  <si>
    <t xml:space="preserve">cash deposit metal care </t>
  </si>
  <si>
    <t>recd from silver cross</t>
  </si>
  <si>
    <t>IDEA GROVE WIO</t>
  </si>
  <si>
    <t>IDEA GROVE ADIB</t>
  </si>
  <si>
    <t xml:space="preserve">IDEA GROVE ADIB </t>
  </si>
  <si>
    <t xml:space="preserve">recd from royal en em enbd </t>
  </si>
  <si>
    <t xml:space="preserve">Bank Charges </t>
  </si>
  <si>
    <t>balance carried forward</t>
  </si>
  <si>
    <t xml:space="preserve">transferred to M J S STAR NBF </t>
  </si>
  <si>
    <t xml:space="preserve">RAK AED </t>
  </si>
  <si>
    <t>RAK USD</t>
  </si>
  <si>
    <t>recd from maple sky events wio</t>
  </si>
  <si>
    <t>trf to century citi USD 745980</t>
  </si>
  <si>
    <t>USD</t>
  </si>
  <si>
    <t>EURO</t>
  </si>
  <si>
    <t>TRF TO MAPLE SKY MASHREQ</t>
  </si>
  <si>
    <t xml:space="preserve">cheque debited </t>
  </si>
  <si>
    <t>trf to rhine bullions fze</t>
  </si>
  <si>
    <t xml:space="preserve">recd from rhine multy enbd </t>
  </si>
  <si>
    <t xml:space="preserve">trf to al amal jwellery </t>
  </si>
  <si>
    <t>recd from sahadaf fo heavy equipment</t>
  </si>
  <si>
    <t>trf to century iob usd 221150</t>
  </si>
  <si>
    <t>trf to wellfit bea usd 52135</t>
  </si>
  <si>
    <t xml:space="preserve">TRF TO AMINEX ADIB </t>
  </si>
  <si>
    <t>RED STONE ADIB</t>
  </si>
  <si>
    <t xml:space="preserve">ADIB AED </t>
  </si>
  <si>
    <t>recd from rhine RAK</t>
  </si>
  <si>
    <t>TRF TO CENTURY CITI USD 500180</t>
  </si>
  <si>
    <t xml:space="preserve">RAK AED ACC .NO - </t>
  </si>
  <si>
    <t xml:space="preserve">NET FLOW </t>
  </si>
  <si>
    <t xml:space="preserve">ADIB AED ACC .NO - </t>
  </si>
  <si>
    <t>recd from maplesky mashreq</t>
  </si>
  <si>
    <t xml:space="preserve">trf to M J S STAR nbf </t>
  </si>
  <si>
    <t xml:space="preserve">trf to carnify enbd </t>
  </si>
  <si>
    <t>trf to enlow wio</t>
  </si>
  <si>
    <t xml:space="preserve">trf to royale enbd </t>
  </si>
  <si>
    <t>trf to century citi usd 600130</t>
  </si>
  <si>
    <t xml:space="preserve">card purchase </t>
  </si>
  <si>
    <t>recd from iris global dmcc</t>
  </si>
  <si>
    <t xml:space="preserve">TT TRANSFER TO INFINITY ADIB </t>
  </si>
  <si>
    <t xml:space="preserve">TT TRANSFER TO ENFLOW </t>
  </si>
  <si>
    <t xml:space="preserve">TT TRANSFER TO ROYAL EN EM </t>
  </si>
  <si>
    <t>ENFOLOW</t>
  </si>
  <si>
    <t>RECD FROM BOFA CITI TRADING CO TO BLACKPEPPER GENERAL TRADING ADIB</t>
  </si>
  <si>
    <t>IDIS CO LTD</t>
  </si>
  <si>
    <t>TT TRANSFER GARVY USD 225,000</t>
  </si>
  <si>
    <t>ENFLOW</t>
  </si>
  <si>
    <t>CENTURY  USD351,480</t>
  </si>
  <si>
    <t>GARVY USD 50000</t>
  </si>
  <si>
    <t>po box renew</t>
  </si>
  <si>
    <t xml:space="preserve">TRF TO AERIS COPPER </t>
  </si>
  <si>
    <t>RECD FROM royal nbf</t>
  </si>
  <si>
    <t>trf to century citi USD 500185</t>
  </si>
  <si>
    <t>trf to century citi USD 100110</t>
  </si>
  <si>
    <t xml:space="preserve">trf to rhine multy </t>
  </si>
  <si>
    <t xml:space="preserve">TRF TO GURDEV ENBD </t>
  </si>
  <si>
    <t>recd from carnify ENBD</t>
  </si>
  <si>
    <t>trf to bf adib</t>
  </si>
  <si>
    <t>trf to wellfit bea usd 290140</t>
  </si>
  <si>
    <t>trf to century citi USD 315920</t>
  </si>
  <si>
    <t>clearing cheque no. 500006</t>
  </si>
  <si>
    <t>trf to century citi USD 350185</t>
  </si>
  <si>
    <t>Trf to century Citi USD 400025</t>
  </si>
  <si>
    <t>trf to kothari mashreq</t>
  </si>
  <si>
    <t>trf to orbit seven usd 2205.24</t>
  </si>
  <si>
    <t>trf to century citi USD 400090</t>
  </si>
  <si>
    <t>recd from royal enbd</t>
  </si>
  <si>
    <t>trf to century citi USD 423250</t>
  </si>
  <si>
    <t>TRF TO WIRE screp industry usd 10230</t>
  </si>
  <si>
    <t xml:space="preserve">recd from royal en em adib </t>
  </si>
  <si>
    <t>TRF TO BHARAT EXPORT ICICI</t>
  </si>
  <si>
    <t xml:space="preserve">recd from hedges adib aed </t>
  </si>
  <si>
    <t xml:space="preserve">trf to gujarat plastic </t>
  </si>
  <si>
    <t>trf to century exports citi usd 201</t>
  </si>
  <si>
    <t>face book  AD</t>
  </si>
  <si>
    <t>trf to century citi USD 204320</t>
  </si>
  <si>
    <t>trf to garvy bea USD 202140</t>
  </si>
  <si>
    <t xml:space="preserve">recd fro varahamurty </t>
  </si>
  <si>
    <t xml:space="preserve">RECD FROM PENGUIN MERCHANTS LLC </t>
  </si>
  <si>
    <t xml:space="preserve">TRF TO COURTEOUS ATTIRE </t>
  </si>
  <si>
    <t>TRF TO HEALTHVILLA INTERNATIONAL FZE</t>
  </si>
  <si>
    <t xml:space="preserve">TRF TO BRAVE DWELLFRONT GENERAL TRADING LLC </t>
  </si>
  <si>
    <t>Google Ads</t>
  </si>
  <si>
    <t>trf to carnify adib</t>
  </si>
  <si>
    <t>TRF TO CENTURY CITI USD 200185</t>
  </si>
  <si>
    <t xml:space="preserve">trf to ROYAL enbd </t>
  </si>
  <si>
    <t>TRF TO BRAVE DWELLFRONT</t>
  </si>
  <si>
    <t>trf to century exports USD 200352</t>
  </si>
  <si>
    <t>WIO USD</t>
  </si>
  <si>
    <t xml:space="preserve">recd from redstone wio </t>
  </si>
  <si>
    <t>trf to MJS STAR NBF USD 130712</t>
  </si>
  <si>
    <t>CAPSLOCK FAB</t>
  </si>
  <si>
    <t xml:space="preserve">CAPS LOCK FAB AED </t>
  </si>
  <si>
    <t xml:space="preserve">TRF TO ROYAL EN EM </t>
  </si>
  <si>
    <t>ALPHA SENTRY ADIB</t>
  </si>
  <si>
    <t>recd from pinnacle inter</t>
  </si>
  <si>
    <t>recd from enflow mashreq</t>
  </si>
  <si>
    <t>trf to century export</t>
  </si>
  <si>
    <t xml:space="preserve">trf to vishal bakle wio </t>
  </si>
  <si>
    <t>recd from mujahid</t>
  </si>
  <si>
    <t xml:space="preserve">trf to infinity masq </t>
  </si>
  <si>
    <t>Google ads</t>
  </si>
  <si>
    <t xml:space="preserve">recd from infinity adib </t>
  </si>
  <si>
    <t>TRF TO QUANTUM QUEST RAK</t>
  </si>
  <si>
    <t xml:space="preserve">TRF TO DREAM TRADE SOLUTIONS </t>
  </si>
  <si>
    <t xml:space="preserve">trf to red stone wio </t>
  </si>
  <si>
    <t xml:space="preserve">trf to black pepper GT adib </t>
  </si>
  <si>
    <t xml:space="preserve">TRF TO VIBRANIUM </t>
  </si>
  <si>
    <t>converted to usd</t>
  </si>
  <si>
    <t xml:space="preserve">converted from AED </t>
  </si>
  <si>
    <t>trf to century citi USD 181125</t>
  </si>
  <si>
    <t>trf to currve USD 185</t>
  </si>
  <si>
    <t xml:space="preserve">TRF TO DUBAI INVESTMENT REAL ESTATE </t>
  </si>
  <si>
    <t>RECD FROM HAFIZ MASHREQ</t>
  </si>
  <si>
    <t xml:space="preserve">TRF TO INFINITY WIO </t>
  </si>
  <si>
    <t xml:space="preserve">TRF TO PINNACLE COMPUTER WIO </t>
  </si>
  <si>
    <t>trf to century citi USD 200080</t>
  </si>
  <si>
    <t xml:space="preserve">trf to infintiy adib </t>
  </si>
  <si>
    <t>RECD FROM CARNIFY ENBD</t>
  </si>
  <si>
    <t xml:space="preserve">trf to carnify aenbd </t>
  </si>
  <si>
    <t xml:space="preserve">RECD FROM ROYAL PAYONEER </t>
  </si>
  <si>
    <t>CONVERTED FROM USD</t>
  </si>
  <si>
    <t xml:space="preserve">RECD FROM CARNIFY ADIB </t>
  </si>
  <si>
    <t xml:space="preserve">ALPHA SENTRY ADIB </t>
  </si>
  <si>
    <t xml:space="preserve">RECD FROM ALPHA SENTRY ADIB </t>
  </si>
  <si>
    <t xml:space="preserve">recd from preminum adib </t>
  </si>
  <si>
    <t xml:space="preserve">RETURNED FROM ADIB </t>
  </si>
  <si>
    <t xml:space="preserve">FROM VARAHA MURTHI </t>
  </si>
  <si>
    <t xml:space="preserve">RECD FROM INFINITY ADIB </t>
  </si>
  <si>
    <t xml:space="preserve">trf to gurdev ji </t>
  </si>
  <si>
    <t>trf to dars USD 200000</t>
  </si>
  <si>
    <t>ALPHA SENTRY UBL</t>
  </si>
  <si>
    <t xml:space="preserve">recd from Eagle Trans Shipping </t>
  </si>
  <si>
    <t xml:space="preserve">recd from good shine llc </t>
  </si>
  <si>
    <t xml:space="preserve">trf to alpha sentry </t>
  </si>
  <si>
    <t>trf to garvy citi USD 269975</t>
  </si>
  <si>
    <t>TRF TO RAJESH MONGA</t>
  </si>
  <si>
    <t>CHAREGS</t>
  </si>
  <si>
    <t xml:space="preserve">trf to pinnacle gr adib </t>
  </si>
  <si>
    <t xml:space="preserve">TRF TO LITONG INVESTMENT </t>
  </si>
  <si>
    <t>REFUND</t>
  </si>
  <si>
    <t>TRANSFER TO INFINITY ADIB</t>
  </si>
  <si>
    <t>TRANSFER TO HEDGES ADIB</t>
  </si>
  <si>
    <t>RECEIVED FROM INFINITY WIO</t>
  </si>
  <si>
    <t>RECEIVED FROM HEDGES ADIB</t>
  </si>
  <si>
    <t xml:space="preserve">trf to kapitan </t>
  </si>
  <si>
    <t xml:space="preserve">recd from w s j adib </t>
  </si>
  <si>
    <t>JIN BROS</t>
  </si>
  <si>
    <t xml:space="preserve">TT RECED FROM ROYAL EN EM </t>
  </si>
  <si>
    <t xml:space="preserve">VAT PAYMENT </t>
  </si>
  <si>
    <t xml:space="preserve">TT TRANSFER TO MAJESTA GENERAL TRADING </t>
  </si>
  <si>
    <t>TT RECEIVED FROM ROYAL EN EM ENBD</t>
  </si>
  <si>
    <t>TT TRANSFER TO INFINIT WIO</t>
  </si>
  <si>
    <t>TT RECEIVED FROM AMINEX ADIB A/C</t>
  </si>
  <si>
    <t>tt recd from bright pay</t>
  </si>
  <si>
    <t xml:space="preserve">tt recd from comiDA PAY </t>
  </si>
  <si>
    <t>TT RECEIVED FROM PREMIUM EXIM USD</t>
  </si>
  <si>
    <t>TT RECEIVED FROM USD A/C</t>
  </si>
  <si>
    <t>TT RECEIVED FROM HEDGES</t>
  </si>
  <si>
    <t>AED CONVERT</t>
  </si>
  <si>
    <t xml:space="preserve">TT RECD FROM PREMIUM EXIM USD </t>
  </si>
  <si>
    <t>TT TRANSFER TO COMIDA ADIB A/C</t>
  </si>
  <si>
    <t>tt transfert to dars transtrade usd 50000</t>
  </si>
  <si>
    <t xml:space="preserve">tt transfer to hedges </t>
  </si>
  <si>
    <t>TT TRANSFER TO ORBIT USD 7346.50</t>
  </si>
  <si>
    <t>TT TRANSFER TO SANDEEP KEDIA MSQ A/C</t>
  </si>
  <si>
    <t>TT TRANSFER TO KOTARI GENERAL TRADING MSQ A/C</t>
  </si>
  <si>
    <t>TT TRANSFER TO ENFLOW WIO A/C</t>
  </si>
  <si>
    <t>TT RECEIVED FROM PINNACLE GROUPS ADIB A/C</t>
  </si>
  <si>
    <t>TT TRANSFER TO CENTURY EXPORTS CITI USD 300,422.14</t>
  </si>
  <si>
    <t>TT TRANSFER TO HEDGES ADIB A/C</t>
  </si>
  <si>
    <t>TT TRANSFER TO RED STONE WIO A/C</t>
  </si>
  <si>
    <t>TT RECEIVED FROM ROYAL EN EM ENBD A/C</t>
  </si>
  <si>
    <t>TT RECD FROM ROYAL EN EM ENBD A/C</t>
  </si>
  <si>
    <t>TT TRF TO HEDGES ADIB A/C</t>
  </si>
  <si>
    <t>TT RECEIVED FROM NOVA PULSES MERCHANTS LLC</t>
  </si>
  <si>
    <t xml:space="preserve">TT TRANSFER TO CARNIFY ENBD </t>
  </si>
  <si>
    <t>TT RECEIVED FROM CARNIFY ADIB A/C</t>
  </si>
  <si>
    <t>CASH DEPOSITED TO AMINEX ADIB A/C</t>
  </si>
  <si>
    <t xml:space="preserve">TT TRF TO  IDEA GROVE </t>
  </si>
  <si>
    <t xml:space="preserve"> tt recd from M N R GENERAL TRADING LLC</t>
  </si>
  <si>
    <t xml:space="preserve">TT RECEIVED FROM RHINE BULLION </t>
  </si>
  <si>
    <t xml:space="preserve">TT RECD FROM PENGUIN </t>
  </si>
  <si>
    <t>TT TRANSFER TO CENTURY USD 3249,580.86</t>
  </si>
  <si>
    <t>clearing cheque  500003</t>
  </si>
  <si>
    <t>TT RECEIVED FROM PINNACLE INT ADIB A/C</t>
  </si>
  <si>
    <t>TT TRANSFER TO CENTURY CITI USD 400 ,294.44</t>
  </si>
  <si>
    <t>TT RECED FROM AMINEX</t>
  </si>
  <si>
    <t>tt transfert to dars transtrade usd 200,000</t>
  </si>
  <si>
    <t>tt received from hedges</t>
  </si>
  <si>
    <t xml:space="preserve">tt transfer to aminex adib </t>
  </si>
  <si>
    <t>tt recd from blackpepper real estate</t>
  </si>
  <si>
    <t xml:space="preserve">tt transfer to carnify adib </t>
  </si>
  <si>
    <t>TT RECEIVED FROM CARNIFY ENBD A/C</t>
  </si>
  <si>
    <t>CASH DEPOSITED</t>
  </si>
  <si>
    <t xml:space="preserve">TT RECEIVED FROM ROYAL EN EM </t>
  </si>
  <si>
    <t xml:space="preserve">TT RECED FROM CARNFIY ENBD </t>
  </si>
  <si>
    <t>TT RECEIVED FROM ROYAL EN EM PAY A/C</t>
  </si>
  <si>
    <t>TT RECEIVED FROM NIYAT PAY A/C</t>
  </si>
  <si>
    <t>NET FLOW ADIB A/C</t>
  </si>
  <si>
    <t>USD RECD</t>
  </si>
  <si>
    <t>TT TRANSFER TO IDEA GROVE A/C</t>
  </si>
  <si>
    <t>TT RECEIVED FROM ROYAL EM EN ENBD A/C</t>
  </si>
  <si>
    <t>TT TRANSFER TO AMINEX ADIB A/C</t>
  </si>
  <si>
    <t>TT TRANSFER TO PINNACLE GROUPS ADIB A/C</t>
  </si>
  <si>
    <t>TT RECEIVED FROM ROYAL EN EM</t>
  </si>
  <si>
    <t xml:space="preserve">TT RECEIVED FROM HEDGES </t>
  </si>
  <si>
    <t>tt transfert to dars transtrade usd 150,000</t>
  </si>
  <si>
    <t xml:space="preserve">TT TRANSFER TO PWSC INTERNATIONAL FZC </t>
  </si>
  <si>
    <t xml:space="preserve">TT RECEIVED FROM PINNACLE GROUPS ADIB </t>
  </si>
  <si>
    <t xml:space="preserve">QUANTUM ADIB </t>
  </si>
  <si>
    <t>QUANTUM QUEST GENERAL</t>
  </si>
  <si>
    <t xml:space="preserve">BANK ADIB  ACC .NO - </t>
  </si>
  <si>
    <t>recd from HEDGES ADIB</t>
  </si>
  <si>
    <t xml:space="preserve">TRF TON BLUE FIRE </t>
  </si>
  <si>
    <t>TT TRANSFER TO CRIF GULF</t>
  </si>
  <si>
    <t>TT TRANSFER TO SAHUL CORPORATION</t>
  </si>
  <si>
    <t>PARADE WAVE ADIB</t>
  </si>
  <si>
    <t>HEDGES ADIB A/C</t>
  </si>
  <si>
    <t>AMINEX Etisalat postpaid</t>
  </si>
  <si>
    <t xml:space="preserve">AMINEX HOME DEWA PAYMENT 109 FLAT </t>
  </si>
  <si>
    <t xml:space="preserve">Enflow home internet payment 111 flat 141.79aed from wio card </t>
  </si>
  <si>
    <t>enflow office 706 dewa payment 208.52aed from wio card</t>
  </si>
  <si>
    <t xml:space="preserve">enflow home sigma flat 111 dewa payment 859.51aed from wio card </t>
  </si>
  <si>
    <t xml:space="preserve">enflow payment postpaid bills 2596.41aed from wio enflow card </t>
  </si>
  <si>
    <t>tt transfert to dars transtrade usd 200,332.14</t>
  </si>
  <si>
    <t>TT RECD FROM AMINEX ADIB A/C</t>
  </si>
  <si>
    <t>tt transfert to dars transtrade usd 200,424.14</t>
  </si>
  <si>
    <t>NET FLOW EIB</t>
  </si>
  <si>
    <t>INFINTY WIO A/C</t>
  </si>
  <si>
    <t>Agnira International L.L.C-FZ</t>
  </si>
  <si>
    <t>INFINTY  INFINITY ADIB A/C</t>
  </si>
  <si>
    <t>AGINRA</t>
  </si>
  <si>
    <t>AGINRA WIO</t>
  </si>
  <si>
    <t>hafiz</t>
  </si>
  <si>
    <t xml:space="preserve">TT RECD FROM HEDGES ADIB </t>
  </si>
  <si>
    <t>DARD</t>
  </si>
  <si>
    <t>DU 505</t>
  </si>
  <si>
    <t>TT RECD FROM INFINITY  ADIB A/C</t>
  </si>
  <si>
    <t xml:space="preserve">INFINITY WIO </t>
  </si>
  <si>
    <t>TT RECEIVED FROM COMIDA PAY</t>
  </si>
  <si>
    <t xml:space="preserve">USD TO AED </t>
  </si>
  <si>
    <t xml:space="preserve">tt received from pan gulf int metals </t>
  </si>
  <si>
    <t xml:space="preserve">SUSPENSES ( NASAR) BHAI </t>
  </si>
  <si>
    <t>SUSPENSE</t>
  </si>
  <si>
    <t xml:space="preserve">ENFLOW MSQ </t>
  </si>
  <si>
    <t>TT RECEIVED FROM HEDGES ADIB A/C</t>
  </si>
  <si>
    <t>tf to aminex sib a/c</t>
  </si>
  <si>
    <t>TT RECEIVED FROM CARNIFY ADIB</t>
  </si>
  <si>
    <t>INFINTY  INFINITYWIO A/C</t>
  </si>
  <si>
    <t>tt transfert to dars transtrade usd 117,105.70</t>
  </si>
  <si>
    <t xml:space="preserve">CANADA IMMIGRATION </t>
  </si>
  <si>
    <t>VAT PAYMENT FTA</t>
  </si>
  <si>
    <t xml:space="preserve">TT RECD FROM ROYAL EN EM ENBD </t>
  </si>
  <si>
    <t>tt transfert to dars transtrade usd 189259.28</t>
  </si>
  <si>
    <t>VISA PURCHASE</t>
  </si>
  <si>
    <t>TT RECEIVED FROM NET FLOW WIO A/C</t>
  </si>
  <si>
    <t>CARNFIY ENBD</t>
  </si>
  <si>
    <t xml:space="preserve">TT TRANSFER TO PINNACLE INT ADIB </t>
  </si>
  <si>
    <t xml:space="preserve">TT TRANSFER TO JIN BROS </t>
  </si>
  <si>
    <t xml:space="preserve">PINNACLE GROUPS ADIB </t>
  </si>
  <si>
    <t>blue fire adib a/c</t>
  </si>
  <si>
    <t>aminex Adib a/c</t>
  </si>
  <si>
    <t>TRF TO CENTURY CITY USD  199,460</t>
  </si>
  <si>
    <t xml:space="preserve"> INNOVATE TECHNOLOGIES FZCO </t>
  </si>
  <si>
    <t xml:space="preserve">TT RECEIVED FROM CARNIFY ENBD </t>
  </si>
  <si>
    <t xml:space="preserve">TT TRANSFER TO GURDEV SINGH </t>
  </si>
  <si>
    <t>TT TRANSFER TO GUJRAT PLASTIC</t>
  </si>
  <si>
    <t>tt transfert to dars transtrade usd 204,154.29</t>
  </si>
  <si>
    <t>AED TO USD USD 56,412</t>
  </si>
  <si>
    <t>TT TRANSFE TO DARS TRANSTRADE USD 80,699</t>
  </si>
  <si>
    <t>TT RECEIVED FROM RHINE ENBD A/C</t>
  </si>
  <si>
    <t>visa purchase google</t>
  </si>
  <si>
    <t xml:space="preserve">AGNIRA WIO </t>
  </si>
  <si>
    <t>tt transfert to dars transtrade usd 204,025.29</t>
  </si>
  <si>
    <t>BULLFROG ADIB A/C</t>
  </si>
  <si>
    <t xml:space="preserve">TT RECEIVED FROM ROYAL EN EM ENBD </t>
  </si>
  <si>
    <t>AMINEX ADIB A/C</t>
  </si>
  <si>
    <t xml:space="preserve">CARNIFY ADIB </t>
  </si>
  <si>
    <t>tt transfert to dars transtrade usd 203,471.29</t>
  </si>
  <si>
    <t>tt transfert to dars transtrade usd 200,122.30</t>
  </si>
  <si>
    <t>TT RECD FROM PINNACLE INT ADIB A/C</t>
  </si>
  <si>
    <t>INFINITY ADIB A/C</t>
  </si>
  <si>
    <t>ROYAL EN EM ENBD A/C</t>
  </si>
  <si>
    <t>TT TRANSFER TO MAJESTA GENERAL TRADING 20 K</t>
  </si>
  <si>
    <t>IMAGRO 24,113.40</t>
  </si>
  <si>
    <t>ETISALAT BILL</t>
  </si>
  <si>
    <t>INFINITY WIO</t>
  </si>
  <si>
    <t>INFINITY MSQ</t>
  </si>
  <si>
    <t>TRANSFER TO CENTURY CITY(USD 100014)</t>
  </si>
  <si>
    <t>TT TRANSFER TO INFINITY WIO A/C</t>
  </si>
  <si>
    <t>TRANSFER TO CENTURY CITY(USD 204064.30</t>
  </si>
  <si>
    <t xml:space="preserve">502 DEWA </t>
  </si>
  <si>
    <t>502 DU</t>
  </si>
  <si>
    <t>DEWA 109</t>
  </si>
  <si>
    <t>DU109</t>
  </si>
  <si>
    <t>ROYAL EN EM ENBD</t>
  </si>
  <si>
    <t>IDEA WIO</t>
  </si>
  <si>
    <t>RED STONE WIO A/C</t>
  </si>
  <si>
    <t xml:space="preserve">ENFLOW SIB </t>
  </si>
  <si>
    <t>ENFLOW MSQ</t>
  </si>
  <si>
    <t xml:space="preserve">BLACKPEPPER GEN SIB </t>
  </si>
  <si>
    <t>TT RECEIVED FROM ENFLOW MSQ A/C</t>
  </si>
  <si>
    <t>OPENING BALANCE</t>
  </si>
  <si>
    <t>TT TRANSFER TO ENFLOW SIB AC</t>
  </si>
  <si>
    <t>BLACKPEPPER SIB A/C</t>
  </si>
  <si>
    <t>TT TRANSFER TO BULLFROG ADIB A/C</t>
  </si>
  <si>
    <t xml:space="preserve">TT TRANSFER TO ROYAL EN EM ENBD </t>
  </si>
  <si>
    <t>TT TRANSFER TO BLACKPEPPER SIB A/C</t>
  </si>
  <si>
    <t>CARNIFY ADIB A/C</t>
  </si>
  <si>
    <t>WELLFIT 27,156.29</t>
  </si>
  <si>
    <t>TRANSFER TO CENTURY CITY(USD 74,528.29)</t>
  </si>
  <si>
    <t xml:space="preserve">intital rental recovery </t>
  </si>
  <si>
    <t>infinity adib a/c</t>
  </si>
  <si>
    <t>visa purchase</t>
  </si>
  <si>
    <t xml:space="preserve">tt recived from infinity wio </t>
  </si>
  <si>
    <t>tt transfer to infinity msq</t>
  </si>
  <si>
    <t xml:space="preserve">CHEQUE WITHDRAW </t>
  </si>
  <si>
    <t>HEDGES NBF A/C</t>
  </si>
  <si>
    <t>PARADE WAVE</t>
  </si>
  <si>
    <t>RED STONE WIO</t>
  </si>
  <si>
    <t>TT REC FROM COMIDA NBF  A/C</t>
  </si>
  <si>
    <t>TT TRANSGER TO INFINITY MSQ A/C</t>
  </si>
  <si>
    <t>TT RECEIVED FROM BLACKPEPER GENERAL ADIB A/C</t>
  </si>
  <si>
    <t>TT TANSFER  TO INFINITY WIO A/C</t>
  </si>
  <si>
    <t>TT RECD FROM INFINITY MSQ A/C</t>
  </si>
  <si>
    <t>TT TRANSFER TO IDEA GROVE WIO A/C</t>
  </si>
  <si>
    <t>TT RECEIVED FROM RED STONE WIO A/C</t>
  </si>
  <si>
    <t xml:space="preserve">GLUCKRICH INDUSIND </t>
  </si>
  <si>
    <t xml:space="preserve">chq cleared pan gulf </t>
  </si>
  <si>
    <t>RECD FROM RED STONE WIO A/C</t>
  </si>
  <si>
    <t>SKY FAMOURS BEA A/C</t>
  </si>
  <si>
    <t>OPTICORE ADIB A</t>
  </si>
  <si>
    <t xml:space="preserve">OPTICORE ADIB </t>
  </si>
  <si>
    <t xml:space="preserve">RECD FROM QUICK TOUCH </t>
  </si>
  <si>
    <t>TT TRANSFER TO CENTURY CITI  USD 480,124</t>
  </si>
  <si>
    <t>TT TRANSFER OPTICORE  USD A/C ADIB A/C</t>
  </si>
  <si>
    <t>SILVER STONE WIO A/C</t>
  </si>
  <si>
    <t xml:space="preserve">SILVER STONE WIO </t>
  </si>
  <si>
    <t xml:space="preserve">INFINITY FORTUNE SIB </t>
  </si>
  <si>
    <t>QUANTUM QUEST USD 842</t>
  </si>
  <si>
    <t xml:space="preserve">AGINRA WIO </t>
  </si>
  <si>
    <t>TT TRANSFER TO SHRIJI INT FZE USD 156,035.29</t>
  </si>
  <si>
    <t>INFINITY FORTUNE ADIB A/C</t>
  </si>
  <si>
    <t>ROYAL EM  EN EM ENBD A/C</t>
  </si>
  <si>
    <t>INFINITY SIB A/C</t>
  </si>
  <si>
    <t>QUAN TUM ADIB EURO 751.08</t>
  </si>
  <si>
    <t>INFINTIY ADIB A/C</t>
  </si>
  <si>
    <t>TT TO CENTURY CITI USD 298,511</t>
  </si>
  <si>
    <t>DARS USD 70,388</t>
  </si>
  <si>
    <t>usd to aed</t>
  </si>
  <si>
    <t>aed</t>
  </si>
  <si>
    <t>EMARAT CARD TOP UP</t>
  </si>
  <si>
    <t xml:space="preserve">TT RECD FRIM ROYAL EN EM ENBD </t>
  </si>
  <si>
    <t xml:space="preserve">QUICKTOUCH </t>
  </si>
  <si>
    <t>TT TO CENTURY CITI USD 699,782</t>
  </si>
  <si>
    <t>TT TRANSFER TO PLOUSTOS TRADELINK USD198,315</t>
  </si>
  <si>
    <t>TT TRANSFER TO INFINITY ADIB A/C USD 101,234</t>
  </si>
  <si>
    <t>PINNACLE GROUPS NBF</t>
  </si>
  <si>
    <t>TT TRANSFER TO PWSC</t>
  </si>
  <si>
    <t>TT TRANSFER TO PANKAJ CHADHA WIO C/O BONDFLOW</t>
  </si>
  <si>
    <t>TT TRANSFER TO CARNIFY ADIB A/C</t>
  </si>
  <si>
    <t>TT TRANSFER TO INFINITY  MSQ A/C</t>
  </si>
  <si>
    <t>TT RECED FROM PINNACLE INT FAB A/C</t>
  </si>
  <si>
    <t>TT TRANSFER TO HAFIZ MSW A/c</t>
  </si>
  <si>
    <t>TRF TO INFINITY WIO A/C</t>
  </si>
  <si>
    <t>CENTURY CITI USD 101,038.29</t>
  </si>
  <si>
    <t>DAILY TRANSACTIONS 2 B</t>
  </si>
  <si>
    <t>TOTAL (2A+2B)</t>
  </si>
  <si>
    <t>SIB A/C</t>
  </si>
  <si>
    <t>PLOUSTOS</t>
  </si>
  <si>
    <t>CHEQUE CLEARED 500004</t>
  </si>
  <si>
    <t>CHEQUE CLEARED</t>
  </si>
  <si>
    <t>13-5-2025</t>
  </si>
  <si>
    <t>TT RECEIVED FROM ROYAL EN '</t>
  </si>
  <si>
    <t>14/05/2025</t>
  </si>
  <si>
    <t>INEXCO INTERNATIONAL DMCC</t>
  </si>
  <si>
    <t>INVEST TRADE PT LTED</t>
  </si>
  <si>
    <t>15-5-2025</t>
  </si>
  <si>
    <t xml:space="preserve">INFINITY MSQ </t>
  </si>
  <si>
    <t>MASPLESKY WIO A/C</t>
  </si>
  <si>
    <t>IDEA GROVE WIO A/C</t>
  </si>
  <si>
    <t>16-5-2025</t>
  </si>
  <si>
    <t>TT RECEIVED FROM PINNACLE INT NBF A/C</t>
  </si>
  <si>
    <t>COMIDA NBF A/C</t>
  </si>
  <si>
    <t>INFINITY  WIO A/C</t>
  </si>
  <si>
    <t>ALAKIS SOLAR ENERGY SYSTEMS  COMPO</t>
  </si>
  <si>
    <t>INFINITY MSQ A/C</t>
  </si>
  <si>
    <t>PINNACLE GROUPS FZE</t>
  </si>
  <si>
    <t>PINNACLE GROUP NBF</t>
  </si>
  <si>
    <t>17-5-2025</t>
  </si>
  <si>
    <t>TT RECEIVED FROM AGINRA WIO AC/C</t>
  </si>
  <si>
    <t>TT RECEIVED FROM AGINRA WIO AC/</t>
  </si>
  <si>
    <t>TT RECEIVED FROM HEDGS NBF A/C</t>
  </si>
  <si>
    <t>19-5-2025</t>
  </si>
  <si>
    <t xml:space="preserve">TT TRANSFER TO INFINITY MSQ </t>
  </si>
  <si>
    <t>20-5-2025</t>
  </si>
  <si>
    <t>ROYAL ENBD A/C</t>
  </si>
  <si>
    <t>21-5-2025</t>
  </si>
  <si>
    <t>PINNACLE INT SIB A/C</t>
  </si>
  <si>
    <t>TT RECEIVED ROYAL EN EM ENBD</t>
  </si>
  <si>
    <t>SILVER STONE ADIB A/C</t>
  </si>
  <si>
    <t>SILVER STONE ADIB  A/C</t>
  </si>
  <si>
    <t>22-5-2025</t>
  </si>
  <si>
    <t>FLAT 109</t>
  </si>
  <si>
    <t>ETISLAT BILL</t>
  </si>
  <si>
    <t>ETISALAT  FLAT 502</t>
  </si>
  <si>
    <t>23-5-2025</t>
  </si>
  <si>
    <t>TT TRANSFER TO MJS STAR NBF A/C</t>
  </si>
  <si>
    <t>24-5-2025</t>
  </si>
  <si>
    <t>TT TRANSFER TO HEDGES TOURISM MSQ</t>
  </si>
  <si>
    <t>cash deposited</t>
  </si>
  <si>
    <t>BANK CHARGES]</t>
  </si>
  <si>
    <t>LOAN</t>
  </si>
  <si>
    <t>26-5-2025</t>
  </si>
  <si>
    <t>TT REFUND FROM TROVEC MKT CORP TO INFINITY FORTUNE WIO A/c  USD 203,966.33</t>
  </si>
  <si>
    <t>27-5-2025</t>
  </si>
  <si>
    <t>pinnacle sib</t>
  </si>
  <si>
    <t>carnify adib</t>
  </si>
  <si>
    <t>INEXCO INTERNATIONAL</t>
  </si>
  <si>
    <t>28-5-2025</t>
  </si>
  <si>
    <t>TT TRANSFER TO MEJSTRA TOUCH USD 176,967.05</t>
  </si>
  <si>
    <t>29-5-2025</t>
  </si>
  <si>
    <t>TT TRANSFER TO HEDGES NBF</t>
  </si>
  <si>
    <t>TT RECEIVED FROM GUJARATV PLASTIC</t>
  </si>
  <si>
    <t>TT RECEIVED FROM MAPLESK WIO</t>
  </si>
  <si>
    <t>30-5-2025</t>
  </si>
  <si>
    <t>tt received from red stomne wio</t>
  </si>
  <si>
    <t>31-5-2025</t>
  </si>
  <si>
    <t xml:space="preserve">PINNACLE INT FAB </t>
  </si>
  <si>
    <t>ROYAL EN ENBD</t>
  </si>
  <si>
    <t xml:space="preserve">SAHUL CORPORTION </t>
  </si>
  <si>
    <t>TT TRANSFER  TO RED STONE WIO</t>
  </si>
  <si>
    <t>TT TRANSFER TO CARNIF ADIB A/C</t>
  </si>
  <si>
    <t xml:space="preserve">TT TRANSFER TO CARNIFY ADIB </t>
  </si>
  <si>
    <t>TT TRANSFER TO INFINITY  ADIB A/C</t>
  </si>
  <si>
    <t>SB advisory services LLC</t>
  </si>
  <si>
    <t xml:space="preserve"> TT TRANSFER TO RED STONE WI0 USD A/C</t>
  </si>
  <si>
    <t>DARS USD 149,756.05</t>
  </si>
  <si>
    <t>TT TRANSFER TO DK ENTERPRISES USD 10,000</t>
  </si>
  <si>
    <t>13/6/2025</t>
  </si>
  <si>
    <t>13-06-2025</t>
  </si>
  <si>
    <t>14/6/2025</t>
  </si>
  <si>
    <t xml:space="preserve">HEDGES NBF </t>
  </si>
  <si>
    <t>16/6/2025</t>
  </si>
  <si>
    <t>17/6/2025</t>
  </si>
  <si>
    <t>17-06-2025</t>
  </si>
  <si>
    <t>ROYAL EN EMNE</t>
  </si>
  <si>
    <t>17-6-2025</t>
  </si>
  <si>
    <t xml:space="preserve">RECD FROM ARAVALI </t>
  </si>
  <si>
    <t xml:space="preserve">IDEA GROVE WIO </t>
  </si>
  <si>
    <t xml:space="preserve">TT TRANSFER TO BLACKPEPPER GENERAL NBF </t>
  </si>
  <si>
    <t>18-6-2025</t>
  </si>
  <si>
    <t>18-06-2025</t>
  </si>
  <si>
    <t>TT TRANSFER TO INFINITY WIO</t>
  </si>
  <si>
    <t>18/6/2025</t>
  </si>
  <si>
    <t>BLACKPEPPER GENERAL NBF</t>
  </si>
  <si>
    <t>TT TRANSFER TO DARK 203,426.29</t>
  </si>
  <si>
    <t xml:space="preserve">TT TRANSFER TO VALUSTART CONSUILTING FZCO </t>
  </si>
  <si>
    <t>CASH RECEIVED FROM GUJARAT PLASTIC</t>
  </si>
  <si>
    <t>20-6-2025</t>
  </si>
  <si>
    <t>21/6/2025</t>
  </si>
  <si>
    <t xml:space="preserve">TT RECEIVED FROM BLACKPEPPER GENERAL NBF </t>
  </si>
  <si>
    <t xml:space="preserve">TT RECEIVED FROM PINNACLE INT FAB </t>
  </si>
  <si>
    <t>TT TRANSFER TO DARK USD 163,454.20</t>
  </si>
  <si>
    <t>21-06-2025</t>
  </si>
  <si>
    <t>23/6/2025</t>
  </si>
  <si>
    <t>23-6-2025</t>
  </si>
  <si>
    <t>CAPSLOCK</t>
  </si>
  <si>
    <t>SILVER STONE WIO</t>
  </si>
  <si>
    <t>23-06-2025</t>
  </si>
  <si>
    <t xml:space="preserve">BLACKPEPPER GENERAL USD </t>
  </si>
  <si>
    <t>LOAN RECD</t>
  </si>
  <si>
    <t>CHEQUE ISSUED CHARGES</t>
  </si>
  <si>
    <t>MC CHEQ PAID</t>
  </si>
  <si>
    <t>24/6/2025</t>
  </si>
  <si>
    <t>24-6-2025</t>
  </si>
  <si>
    <t>25-06-2025</t>
  </si>
  <si>
    <t>25-6-2025</t>
  </si>
  <si>
    <t>CARNIFY ENBB</t>
  </si>
  <si>
    <t>TT TRANSFER TO DARK USD 163,116.29</t>
  </si>
  <si>
    <t>26-6-2025</t>
  </si>
  <si>
    <t>TT TRANSFER TO DARK USD 201,815.29</t>
  </si>
  <si>
    <t>26/06/2025</t>
  </si>
  <si>
    <t>28-6-2025</t>
  </si>
  <si>
    <t>MASPLESKY MSQ A/C</t>
  </si>
  <si>
    <t>27-6-2025</t>
  </si>
  <si>
    <t>TT TRANSFER TO DARS TRANSTRADE PRIVATE LIMITED USD 124,354.46</t>
  </si>
  <si>
    <t>GUJARAT PLASTIC</t>
  </si>
  <si>
    <t>30-6-2025</t>
  </si>
  <si>
    <t>TT TRANSFER TO CARNFY ADIB A/C</t>
  </si>
  <si>
    <t>PINNACLE GROUPS FTA VAT</t>
  </si>
  <si>
    <t>DEBIT CARD PAID  FROM INFNITY   WIO TO WORLD PAY LLC GBP 20,000@5.09</t>
  </si>
  <si>
    <t xml:space="preserve">TT TRANSFER TO SPINFLUENCE IT SOLUTION ADIB </t>
  </si>
  <si>
    <t>AGNICO MSQ</t>
  </si>
  <si>
    <t>BINARY 00003</t>
  </si>
  <si>
    <t xml:space="preserve">CANRIFY ADIB </t>
  </si>
  <si>
    <t>DEBIT CARD PAID  FROM INFINITY FORTUNE WIO  TO WORLD PAY LLC GBP 20,000@5.05 AED AED 101,728 .20 AMOUNT CHANGE  AED 103,974.51 DIFF AED 2246.31</t>
  </si>
  <si>
    <t>CHEQUE ISSUE TO TRADE CIRCLE ENT  LLC FROM INFINITY  WIO A/C FOR GUJARAT TRADE  ( CHEQ 000037)</t>
  </si>
  <si>
    <t>TT RECEIVED FROM SILVER STONE WIO</t>
  </si>
  <si>
    <t>TT TRANSFER TO DARS TRANSTRADE PRIVATE LIMITED USD 200,000</t>
  </si>
  <si>
    <t xml:space="preserve">TT RECEIVED FROM ENFLOW MSQ </t>
  </si>
  <si>
    <t>TT TRANSFER TO GUJARAT PLASTIC</t>
  </si>
  <si>
    <t xml:space="preserve">TT RECEIVED FROM ARAVALI FENCE </t>
  </si>
  <si>
    <t>TT TRANSFER TO AGNIRA WIO A/C</t>
  </si>
  <si>
    <t>TT TRANSFER TO DARS TRANSTRADE PRIVATE LIMITED USD 150,000</t>
  </si>
  <si>
    <t>TT TRANSFER TO CARNIFY ADIB</t>
  </si>
  <si>
    <t>TT TRANSFER TO INFINITY ADIB A/C</t>
  </si>
  <si>
    <t>TT RECEIVED FROM INFINITY WIO</t>
  </si>
  <si>
    <t xml:space="preserve">TT RECEIVED FROM HEDGES NBF </t>
  </si>
  <si>
    <t>pinnacle int fab</t>
  </si>
  <si>
    <t>pankaj ji wio</t>
  </si>
  <si>
    <t>2C</t>
  </si>
  <si>
    <t>8C</t>
  </si>
  <si>
    <t>14-07-2025</t>
  </si>
  <si>
    <t>FUND RECD FROM R M S GOODS WHOLESALERS</t>
  </si>
  <si>
    <t>FUND RECD FROM ROYAL ENBD AED</t>
  </si>
  <si>
    <t>TT TRANSFER TO VRA SHIPPING BOB</t>
  </si>
  <si>
    <t>CLOSED</t>
  </si>
  <si>
    <t>KYC ISSUE</t>
  </si>
  <si>
    <t>NA</t>
  </si>
  <si>
    <t>opening balance</t>
  </si>
  <si>
    <t>ADIB USD</t>
  </si>
  <si>
    <t>ADIB EURO</t>
  </si>
  <si>
    <t>WIO EUR</t>
  </si>
  <si>
    <t>FUND RECD FROM RUBY GLOBAL TRADING LLC</t>
  </si>
  <si>
    <t>IDEA GROVE EIB</t>
  </si>
  <si>
    <t>ASHISH JI</t>
  </si>
  <si>
    <t>CASH WITHDRAWAL BY ROSHAN ZAMEER</t>
  </si>
  <si>
    <t>SILVER STONE INTERNATIONAL TRADING</t>
  </si>
  <si>
    <t xml:space="preserve">WIO USD ACC .NO - </t>
  </si>
  <si>
    <t xml:space="preserve">WIO USD EURO .NO - </t>
  </si>
  <si>
    <t xml:space="preserve">ADIB AED A/C .NO - </t>
  </si>
  <si>
    <t xml:space="preserve">ADIB USD A/C .NO - </t>
  </si>
  <si>
    <t xml:space="preserve">ADIB EUR A/C .NO - </t>
  </si>
  <si>
    <t>ONLINE NOT ACTIVATED</t>
  </si>
  <si>
    <t>kyc issue</t>
  </si>
  <si>
    <t>DISABLED</t>
  </si>
  <si>
    <t>ONLINE ISSUE</t>
  </si>
  <si>
    <t>FUND RECD FROM ROYAL ENBD</t>
  </si>
  <si>
    <t>15-07-2025</t>
  </si>
  <si>
    <t>TT TRANSFER TO IDEA GROVE WIO AED</t>
  </si>
  <si>
    <t>FUND RECD FROM SILVER STONE WIO AED</t>
  </si>
  <si>
    <t>TT TRANSFER TO ROYAL ENBD AED</t>
  </si>
  <si>
    <t>TT TRANSFER TO AGNIRA WIO AED</t>
  </si>
  <si>
    <t>FUND RECD FROM IDEA GROVE WIO</t>
  </si>
  <si>
    <t>TT TRANSFER TO CAPS LOCK FAB</t>
  </si>
  <si>
    <t>FUND RECD FROM AGNIRA WIO AED</t>
  </si>
  <si>
    <t>TT TRANSFER TO PINNACLE INT FAB</t>
  </si>
  <si>
    <t>NOT WORKING</t>
  </si>
  <si>
    <t>NOT ACTIVE</t>
  </si>
  <si>
    <t>FUND RECD FROM INFINITY WIO AED</t>
  </si>
  <si>
    <t>TT TRANSFER TO AMINEX ADIB AED</t>
  </si>
  <si>
    <t>FUND RECD FROM ENFLOW MSQ AED</t>
  </si>
  <si>
    <t>FINANCE PAYMENT</t>
  </si>
  <si>
    <t>N/A</t>
  </si>
  <si>
    <t>AGINCO GENERAL TRADING LLC</t>
  </si>
  <si>
    <t xml:space="preserve">MASHREQ AED A/C .NO - </t>
  </si>
  <si>
    <t xml:space="preserve">MASHREQ USD A/C .NO - </t>
  </si>
  <si>
    <t>16-07-2025</t>
  </si>
  <si>
    <t>OPTICORE INFORMATION TECHNOLOGY LLC</t>
  </si>
  <si>
    <t>TT TRANSFER TO CHANGSHA JINYI CHEMICAL TRADING CO LTD (USD 16477)</t>
  </si>
  <si>
    <t>FUND RECD FROM WELLFIT TRADING LTD</t>
  </si>
  <si>
    <t>17-07-2025</t>
  </si>
  <si>
    <t>TT TRANSFER TO MAHADEV EXPORTS HDFC</t>
  </si>
  <si>
    <t>TT TRANSFER FROM AGNIRA WIO TO INFINITY WIO</t>
  </si>
  <si>
    <t>TT TRANSFER FROM REDSTONE WIO  TO INFINITY WIO</t>
  </si>
  <si>
    <t>FUND RECD FROM WORLDWIDE CONSULTANCY</t>
  </si>
  <si>
    <t>FUND RECD FROM SUNSHINE COMMODITY</t>
  </si>
  <si>
    <t>TT TRANSFER TO IDEA GROVE WIO</t>
  </si>
  <si>
    <t>FUND RECD FROM REDSTONE WIO</t>
  </si>
  <si>
    <t>TT TRANSFER FROM IDEA GROVE WIO TO ROYAL ENBD</t>
  </si>
  <si>
    <t>TT TRANSFER TO SGS GULF LIMITED</t>
  </si>
  <si>
    <t>18-07-2025</t>
  </si>
  <si>
    <t>FUND RECD FROM PINNACLE INT FAB</t>
  </si>
  <si>
    <t>FUND RECD FROM PINNACLE GR NBF</t>
  </si>
  <si>
    <t>TT TRANSFER TO INFINITY WIO AED</t>
  </si>
  <si>
    <t>FUND RECD FROM CAPS LOCK FAB</t>
  </si>
  <si>
    <t>FUND RECD FROM INFINITY WIO</t>
  </si>
  <si>
    <t>TT TRANSFER TO INSPIRA WAFI (USD 51000)</t>
  </si>
  <si>
    <t>TT TRANSFER TO REDSTONE WIO</t>
  </si>
  <si>
    <t>10B</t>
  </si>
  <si>
    <t>10C</t>
  </si>
  <si>
    <t>10D</t>
  </si>
  <si>
    <t>10E</t>
  </si>
  <si>
    <t>11E</t>
  </si>
  <si>
    <t>11D</t>
  </si>
  <si>
    <t>15B</t>
  </si>
  <si>
    <t>15C</t>
  </si>
  <si>
    <t>15D</t>
  </si>
  <si>
    <t>17B</t>
  </si>
  <si>
    <t>18B</t>
  </si>
  <si>
    <t>18C</t>
  </si>
  <si>
    <t>18D</t>
  </si>
  <si>
    <t>21B</t>
  </si>
  <si>
    <t>21C</t>
  </si>
  <si>
    <t>18/07/2025</t>
  </si>
  <si>
    <t>19-07-2025</t>
  </si>
  <si>
    <t>DU PAYMENT FOR RED STONE OFFICE HBL BUILDING</t>
  </si>
  <si>
    <t>21-07-2025</t>
  </si>
  <si>
    <t>TT TRF TO RAZR TECH SARI (EUR 11000)</t>
  </si>
  <si>
    <t>ETISALAT PAYMENT FOR RESIDENCE 204</t>
  </si>
  <si>
    <t>TT TRF TO ROYAL EN EM ENBD AED</t>
  </si>
  <si>
    <t>FUND RECD FROM SILVER CROSS EQUIPMENT TRADING LLC</t>
  </si>
  <si>
    <t>TT TRF TO PINNACLE GR NBF AED</t>
  </si>
  <si>
    <t>22-07-2025</t>
  </si>
  <si>
    <t>TT TRF TO BLACK PEPPER GT NBF AED</t>
  </si>
  <si>
    <t>TT TRF TO BULLFROG NBF AED</t>
  </si>
  <si>
    <t>TT TRF TO IDEA GROVE WIO AED</t>
  </si>
  <si>
    <t>FUND RECD FROM CAPS LOCK NBF AED</t>
  </si>
  <si>
    <t>23-07-2025</t>
  </si>
  <si>
    <t xml:space="preserve">FUND RECD FROM R M S GOODS WHOLESALERS </t>
  </si>
  <si>
    <t>24-07-2025</t>
  </si>
  <si>
    <t>FUND RECD FROM BULLFROG NBF AED</t>
  </si>
  <si>
    <t>24-07-2024</t>
  </si>
  <si>
    <t>25-07-2025</t>
  </si>
  <si>
    <t>FUND RECD FROM BILLION RIGHT</t>
  </si>
  <si>
    <t>TT TRF TO AMINEX ADIB AED</t>
  </si>
  <si>
    <t>TT TRF TO INFINITY WIO AED</t>
  </si>
  <si>
    <t>TT TRF TO BLACK PEPPER GT ADIB AED</t>
  </si>
  <si>
    <t>TT TRF TO CAPS LOCK FAB AED</t>
  </si>
  <si>
    <t>RECD FUND FROM BILLION RIGHT</t>
  </si>
  <si>
    <t xml:space="preserve">CARNIFY EIB </t>
  </si>
  <si>
    <t>TT RECEIVE FROM GLOBAL NEXUS TRADING FZC</t>
  </si>
  <si>
    <t>26/07/2025</t>
  </si>
  <si>
    <t>TT RECEIVED FROM SILVER STONE WIO A/C</t>
  </si>
  <si>
    <t>26-07-2025</t>
  </si>
  <si>
    <t xml:space="preserve">TT TRANSFER TO AST METAL LLC </t>
  </si>
  <si>
    <t>28-07-2025</t>
  </si>
  <si>
    <t>FUND RECD FROM AST METAL LLC</t>
  </si>
  <si>
    <t>TT TRF TO BILLION RIGHT BOB USD (USD 5120)</t>
  </si>
  <si>
    <t>TT TRF TO AGINCO MSQ AED</t>
  </si>
  <si>
    <t>29-07-2025</t>
  </si>
  <si>
    <t>FUND RECD FROM PINNACLE INT ADIB AED</t>
  </si>
  <si>
    <t>TT TRF TO  AMINEX ADIB AED</t>
  </si>
  <si>
    <t>TT TRF TO DILIP CHATURVEDI WIO AED</t>
  </si>
  <si>
    <t>29.07.2025</t>
  </si>
  <si>
    <t>CARD PAYMENT TO EUROTECH GAS SERVICES</t>
  </si>
  <si>
    <t>FUND TRF FROM CAPSLOCK FAB AED</t>
  </si>
  <si>
    <t>AGNIRA WIO</t>
  </si>
  <si>
    <t>FUND RECD INFINITY FORTUNE USA USD</t>
  </si>
  <si>
    <t>FUND RECD FROM MULTI SHIFT TRD LTD USD</t>
  </si>
  <si>
    <t>FUND RECD FROM INFINITY FORTUNE TRADING USA USD</t>
  </si>
  <si>
    <t>30-07-2025</t>
  </si>
  <si>
    <t>TT TRF TO CHANGSHA JINYI CHEMICAL TRADING (USD 4119)</t>
  </si>
  <si>
    <t>FUND RECD QUANTUM QUIST CHEQUE NO. 000043</t>
  </si>
  <si>
    <t>30.07.2025</t>
  </si>
  <si>
    <t>TT TRF TO BLACK PEPPER NBF AED</t>
  </si>
  <si>
    <t>27A</t>
  </si>
  <si>
    <t>SWIFT BRIDGE SIB</t>
  </si>
  <si>
    <t>SWIFT BRIDGE SIB AED</t>
  </si>
  <si>
    <t>31-07-2025</t>
  </si>
  <si>
    <t>FUND RECD FROM PINNACLE INT FAB AED</t>
  </si>
  <si>
    <t>CASH DEPOSIT</t>
  </si>
  <si>
    <t>31.07.2025</t>
  </si>
  <si>
    <t>HEDGES GOODS FAB</t>
  </si>
  <si>
    <t>FUND RECD ALSAGAR INSURANCE</t>
  </si>
  <si>
    <t>BLACK PEPPER EVENTS WIO</t>
  </si>
  <si>
    <t>p</t>
  </si>
  <si>
    <t>CHEQUE DEPOSIT 000045</t>
  </si>
  <si>
    <t>23B</t>
  </si>
  <si>
    <t>QUANTUM RAK</t>
  </si>
  <si>
    <t>FUND RECD FROM GREEN METAL SCRAP TRADING LLC</t>
  </si>
  <si>
    <t>31-08-2025</t>
  </si>
  <si>
    <t xml:space="preserve">FUND RECD FROM AGNIRA INT </t>
  </si>
  <si>
    <t>30-04-2025</t>
  </si>
  <si>
    <t>8D</t>
  </si>
  <si>
    <t xml:space="preserve">FUND RECD FROM GLOBAL NEXUS TRADING </t>
  </si>
  <si>
    <t>TT TRF AMINEX GENERAL TRADING LLC</t>
  </si>
  <si>
    <t>TT TRF TO BLACK PEPPER GT AED</t>
  </si>
  <si>
    <t>FUND RECD FROM INEXCO INT DMCC AED</t>
  </si>
  <si>
    <t>TT TRF TO AMINEX GENERAL TRADING AED</t>
  </si>
  <si>
    <t xml:space="preserve">EIB  AED ACC .NO - </t>
  </si>
  <si>
    <t>TT TRF TO BANCO SANTANDER SA (USD 8119)</t>
  </si>
  <si>
    <t>CHEQUE DEPOSIT 000046</t>
  </si>
  <si>
    <t>FUND RECD PINNACLE INT GT FAB AED</t>
  </si>
  <si>
    <t>CASH WITHDRAWL</t>
  </si>
  <si>
    <t>FUND RECD FROM BULLFROG ADIB AED</t>
  </si>
  <si>
    <t>TT TRF TO XVATURA (EUR 1079)</t>
  </si>
  <si>
    <t>TT TRF TO BULLFROG TRADING AED</t>
  </si>
  <si>
    <t>FUND RECD FROM ADITYA TRIVEDI WIO</t>
  </si>
  <si>
    <t>TT TRF TO ROSHAN ZAMEER AED</t>
  </si>
  <si>
    <t>FUTURE BRIDGE GT MSQ</t>
  </si>
  <si>
    <t>FUND RECD FROM INFINITY SIB AED</t>
  </si>
  <si>
    <t>FUND RECD FROM ENFLOW SIB AED</t>
  </si>
  <si>
    <t>FUND RECD FROM ROYAL NBF AED</t>
  </si>
  <si>
    <t>TT TRF TO OCTOCHIP IOB USD(5500)</t>
  </si>
  <si>
    <t>TT TRF TO IDEA GROVE EIB AED</t>
  </si>
  <si>
    <t>TT TRF TO PREMIUM EXIM SIB AED</t>
  </si>
  <si>
    <t xml:space="preserve">FUND FRECD FROM CHEQUE DEPOSIT 236765 FROM RAK CAR EMI RETURN </t>
  </si>
  <si>
    <t>12.08.2025</t>
  </si>
  <si>
    <t>FUND RECD FROM EVERSHINE GLOBAL LTD USD</t>
  </si>
  <si>
    <t>07.08.2025</t>
  </si>
  <si>
    <t>11.08.2025</t>
  </si>
  <si>
    <t>13.08.2025</t>
  </si>
  <si>
    <t>TT TRF TO CARNIFY ENBD AED</t>
  </si>
  <si>
    <t>FUND RECD FROM CARNIFY EIB AED</t>
  </si>
  <si>
    <t>09.08.2025</t>
  </si>
  <si>
    <t>FUND RECD FROM QUANTUM QUEST GT AED</t>
  </si>
  <si>
    <t>TT TRF TO ADITYA TRIVEDI RUYA BANK</t>
  </si>
  <si>
    <t>TT TRF TO ADITYA TRIVEDI WIO</t>
  </si>
  <si>
    <t>14.08.2025</t>
  </si>
  <si>
    <t>CHEQUE 00005 PAID TO ABDULLA AL RASTAMANI</t>
  </si>
  <si>
    <t>15.08.2025</t>
  </si>
  <si>
    <t>FUND RECD RED STONE WIO AED</t>
  </si>
  <si>
    <t>FUND RECD FROM GOOD SHINE</t>
  </si>
  <si>
    <t>16-08-2025</t>
  </si>
  <si>
    <t>TT TRF TO SARBA BAHADUR WIO AED</t>
  </si>
  <si>
    <t>FUND RECD FROM RED STONE WIO AED</t>
  </si>
  <si>
    <t>16.08.2025</t>
  </si>
  <si>
    <t>TT TRF TO JOSEPH JOHNSON WIO</t>
  </si>
  <si>
    <t>BILL PAID E&amp; HOME 705</t>
  </si>
  <si>
    <t>18-08-2025</t>
  </si>
  <si>
    <t>FUND RECD FROM COMIDA GOODS</t>
  </si>
  <si>
    <t>19-08-2025</t>
  </si>
  <si>
    <t>15-08-2025</t>
  </si>
  <si>
    <t>ETISALAT BILL PAYMENT</t>
  </si>
  <si>
    <t>FUND RECD FROM ENFLOW UBL AED</t>
  </si>
  <si>
    <t>20-08-2025</t>
  </si>
  <si>
    <t>21-08-2025</t>
  </si>
  <si>
    <t>FUND RECD FROM FRONTIER RICH LLC</t>
  </si>
  <si>
    <t>22-08-2025</t>
  </si>
  <si>
    <t>23-08-2025</t>
  </si>
  <si>
    <t>FUND RECD FROM ROYAL EN EM ENBD</t>
  </si>
  <si>
    <t>TT TRF TO PANKAJ CHADHA WIO</t>
  </si>
  <si>
    <t>24-08-2025</t>
  </si>
  <si>
    <t>FUND RECD FROM GLOBAL ISLAND LTD</t>
  </si>
  <si>
    <t>25-08-2025</t>
  </si>
  <si>
    <t>TT TRF TO ADITYA TRIVEDI RUIYA</t>
  </si>
  <si>
    <t>TT TRF TO ADITYA TRIVEDI HSBC</t>
  </si>
  <si>
    <t>TT TRF TO INFINITY WIO</t>
  </si>
  <si>
    <t>TT TRF TO SWITCH WORLD GOODS WHOLESALERS LLC</t>
  </si>
  <si>
    <t>26-08-2025</t>
  </si>
  <si>
    <t>FUND RECD FROM EVERSHINE GLOBAL LTD</t>
  </si>
  <si>
    <t>TT TRF TO TRANSSION COMMUNICATION FZE SCB</t>
  </si>
  <si>
    <t>FUND RECD FROM INFINITY FORTUNE TRADING</t>
  </si>
  <si>
    <t>27-08-2025</t>
  </si>
  <si>
    <t>TT TRF TO RAZAR TECH EUR 11K</t>
  </si>
  <si>
    <t>28-08-2025</t>
  </si>
  <si>
    <t>TT TRF TO VERTEX VISION TRADING LLC FAB</t>
  </si>
  <si>
    <t>29-08-2025</t>
  </si>
  <si>
    <t>FUND RECD FROM ROYAL EN EM ENBD AED</t>
  </si>
  <si>
    <t>TT TRF TO Meteor Balanced Portfolio USD 108325@3.692</t>
  </si>
  <si>
    <t xml:space="preserve">EIB AED </t>
  </si>
  <si>
    <t>FUND RECD FROMA ALBATINAH INTEGRATED PROPER</t>
  </si>
  <si>
    <t>FUND RECD FROMA GARVY INTERNATIONAL LTD</t>
  </si>
  <si>
    <t>30-08-2025</t>
  </si>
  <si>
    <t>FUND RECD FROM SILVERSTONE WIO AED</t>
  </si>
  <si>
    <t>01.09.2025</t>
  </si>
  <si>
    <t>TT TRF TO DARS TRANSTRADE PNB (USD 204104)</t>
  </si>
  <si>
    <t>02.09.2025</t>
  </si>
  <si>
    <t>FUND RECD FROM MAJESTA TOUCH GT USD</t>
  </si>
  <si>
    <t>FUND RECD FROM FRONTIER RICH LLC USD</t>
  </si>
  <si>
    <t>TT TRF TO DARS TRANSTRADE PNB (USD 203112)</t>
  </si>
  <si>
    <t>TT TRF TO INFINITY SIB AED</t>
  </si>
  <si>
    <t>TT TRF AMINEX ADIB AED</t>
  </si>
  <si>
    <t>03.09.2025</t>
  </si>
  <si>
    <t>TT TRF TO MACHIMPEX NINGBO LTD (USD 151947.90)</t>
  </si>
  <si>
    <t>04.09.2025</t>
  </si>
  <si>
    <t>TT TRF TO EXOTIC WHEELS WIO AED</t>
  </si>
  <si>
    <t>TT TRF TO BNK TURNKEY PROJ ADCB AED</t>
  </si>
  <si>
    <t>07.09.2025</t>
  </si>
  <si>
    <t>31.08.2025</t>
  </si>
  <si>
    <t>08.09.2025</t>
  </si>
  <si>
    <t>23.08.2025</t>
  </si>
  <si>
    <t>CASH BACK RCVD</t>
  </si>
  <si>
    <t>04.08.2025</t>
  </si>
  <si>
    <t>TT TRF TO IDEA GROVE ADIB AED</t>
  </si>
  <si>
    <t>FUND RECD FROM AGINCO MSQ AED</t>
  </si>
  <si>
    <t>TT TRF TO ROYAL ENBD AED</t>
  </si>
  <si>
    <t>09.09.2025</t>
  </si>
  <si>
    <t>FUND RECD FROM GARVY INT. LTD USD</t>
  </si>
  <si>
    <t>FUND RECD FROM RS GLOBAL LIMITED USD</t>
  </si>
  <si>
    <t>10.09.2025</t>
  </si>
  <si>
    <t>FUND RECD FROM AMINEX ADIB</t>
  </si>
  <si>
    <t xml:space="preserve">TT TRF TO AMINEX ADIB </t>
  </si>
  <si>
    <t>TT TRF TO ZIVAH INT PVT LTD IOB (USD 57K)</t>
  </si>
  <si>
    <t>TT TRF TO OCTOCHIP IOB USD(6700)</t>
  </si>
  <si>
    <t>AMinex adib</t>
  </si>
  <si>
    <t>TT TRF TO EASY PAY HDFC (USD 54200)</t>
  </si>
  <si>
    <t>11.09.2025</t>
  </si>
  <si>
    <t>TT TRF TO SHRIJI INT EIB AED</t>
  </si>
  <si>
    <t>SHRIJI INTERNATIONAL EIB</t>
  </si>
  <si>
    <t>TT TRF TO INFINITY ADIB (USD 83651)</t>
  </si>
  <si>
    <t>12.09.2025</t>
  </si>
  <si>
    <t xml:space="preserve">SHRIJI INTERNATIONAL </t>
  </si>
  <si>
    <t>FUND RECD FROM CAPS LOCK FAB AED</t>
  </si>
  <si>
    <t>TT TRF TO RED STONE WIO AED</t>
  </si>
  <si>
    <t>FUND RECD FROM ROYAL EN EM AED</t>
  </si>
  <si>
    <t>18.08.2025</t>
  </si>
  <si>
    <t>20.08.2025</t>
  </si>
  <si>
    <t xml:space="preserve">TT TRF TO BEIJING AOKUN </t>
  </si>
  <si>
    <t>30.08.2025</t>
  </si>
  <si>
    <t>FUND RECD FROM ROYAL EN EM</t>
  </si>
  <si>
    <t>TT TRF TO BLACK PEPPER NBF</t>
  </si>
  <si>
    <t>FUTURE BRIDGE MSQ AED</t>
  </si>
  <si>
    <t xml:space="preserve">FUND RECD FROM SHRIJI INTERNATIONAL EIB </t>
  </si>
  <si>
    <t>TT TRF TO SILVER STONE WIO</t>
  </si>
  <si>
    <t>FUND RECD FROM SHRIJI INT EIB AED</t>
  </si>
  <si>
    <t>13.09.2025</t>
  </si>
  <si>
    <t>TT TRF TO INFINITY ADIB AED</t>
  </si>
  <si>
    <t xml:space="preserve">CAPS LOCK FAB USD </t>
  </si>
  <si>
    <t>15.09.2025</t>
  </si>
  <si>
    <t>FUND RECD FROM CENTURY EXPORTS LTD USD</t>
  </si>
  <si>
    <t>DAILY TRANSACTIONS GROUP B</t>
  </si>
  <si>
    <t>TT TRF TO AMINEX ADIB USD</t>
  </si>
  <si>
    <t>TT TRF TO FABREX ENTERPRISES BOB USD</t>
  </si>
  <si>
    <t>TT TRF TO INOVA CONSUL. (USD 25K)</t>
  </si>
  <si>
    <t>TT TRF TO JV TECHNOLOGY (USD 4865)</t>
  </si>
  <si>
    <t>TT TRF TO CHANGSHA JINYI CHEMICAL TRADING (USD 20352.22)</t>
  </si>
  <si>
    <t>FUND RECD FROM WELLFIT TRADING EUR</t>
  </si>
  <si>
    <t>TT TRF TO GUJARAT PPR ADIB EUR</t>
  </si>
  <si>
    <t xml:space="preserve">TT TRF TO KOTHARI MSQ USD </t>
  </si>
  <si>
    <t>BLACK PEPPER REAL EST ADIB</t>
  </si>
  <si>
    <t>16.09.2025</t>
  </si>
  <si>
    <t>TT TRF TO INOVA CONSUL. (USD 35K)</t>
  </si>
  <si>
    <t>FUND RECD FROM Y A X A TRADING LLC</t>
  </si>
  <si>
    <t xml:space="preserve">NET FLOW WIO USD A/C </t>
  </si>
  <si>
    <t>FUND RECD FROM SUN SYNERGY USD</t>
  </si>
  <si>
    <t>BANK CHARGERS</t>
  </si>
  <si>
    <t>TT TRF TO MAPLE SKY MSQ USD</t>
  </si>
  <si>
    <t>17.09.2025</t>
  </si>
  <si>
    <t>IDEA GROVE EIB AED</t>
  </si>
  <si>
    <t>10.08.2025</t>
  </si>
  <si>
    <t>FUND RECD FROM IDEA GROVE</t>
  </si>
  <si>
    <t>FUND RECD FROM PINNACLE INT AED</t>
  </si>
  <si>
    <t>TT TRF TO ROYAL ENBD</t>
  </si>
  <si>
    <t>CHEQUE DEPOSIT Y A X A TRADING LLC</t>
  </si>
  <si>
    <t>FUND RECD FROM Y A X A TRADING LLC AED</t>
  </si>
  <si>
    <t>TT TRF TO AGNIRA WIO AED</t>
  </si>
  <si>
    <t>FUND RECD FROM IDEA GROVE EIB</t>
  </si>
  <si>
    <t>DU</t>
  </si>
  <si>
    <t>TT TRF TO MACHIMPEX NINGBO LTD (USD 253246.50)</t>
  </si>
  <si>
    <t>FUND RECD FROM SWIFT BRIDGE SIB AED</t>
  </si>
  <si>
    <t>AED NT DBTD</t>
  </si>
  <si>
    <t>K</t>
  </si>
  <si>
    <t>k</t>
  </si>
  <si>
    <t>18.09.2025</t>
  </si>
  <si>
    <t>FUND RECD FROM SHRIJI INT EIB</t>
  </si>
  <si>
    <t>FUND RECD FROM CENTURY EXPORTS LTD BOB USD</t>
  </si>
  <si>
    <t>FUND RECD FROM QUANTUM WORLD AED</t>
  </si>
  <si>
    <t>EUR TO AED</t>
  </si>
  <si>
    <t>TT TRF TO EVERSHINE GLOBAL LIMITED USD</t>
  </si>
  <si>
    <t>FUND RECD FROM AGINCO MSQ</t>
  </si>
  <si>
    <t>TT TRF TO BLACK PEPPER ADIB AED</t>
  </si>
  <si>
    <t>19.09.2025</t>
  </si>
  <si>
    <t>FUND RECD FROM MARKETROVE FZ LLC</t>
  </si>
  <si>
    <t>TT TRF FROM NET FLOW WIO TO RAZR TECH (EUR 11K)</t>
  </si>
  <si>
    <t>TT TRF FROM CAPS LOCK FAB TO EVERSHINE GLOBAL USD C/O CENTURY</t>
  </si>
  <si>
    <t xml:space="preserve">TT TRF FROM CAPS LOCK FAB TO ECOQUEST MSQ USD C/O </t>
  </si>
  <si>
    <t xml:space="preserve">TT TRF FROM CAPS LOCK FAB TO TRESCA FAB USD C/O </t>
  </si>
  <si>
    <t>CHEQUE DEPOSIT (ROHIT MEHTA)</t>
  </si>
  <si>
    <t>TT TRF FROM SHRIJI INT EIB TO RED STONE WIO AED</t>
  </si>
  <si>
    <t>TT TRF FROM AGNIRA WIO TO BLACK PEPPER NBF</t>
  </si>
  <si>
    <t>FINANCE PAYMENT 93971</t>
  </si>
  <si>
    <t>FINANCE PAYMENT 84539</t>
  </si>
  <si>
    <t>20.09.2025</t>
  </si>
  <si>
    <t>TT TRF FROM BLACK PEPPER ADIB TO AJAY GABA CITI</t>
  </si>
  <si>
    <t>TT TRF FROM BLACK PEPPER ADIB TO AJAY GABA CBD</t>
  </si>
  <si>
    <t>BLACK PEPPER EVENTS ADIB</t>
  </si>
  <si>
    <t>TT TRF FROM M J STAR TO BLACK PEPPER ADIB</t>
  </si>
  <si>
    <t>TT TRF FROM M J STAR TO COMIDA UBL</t>
  </si>
  <si>
    <t>22.09.2025</t>
  </si>
  <si>
    <t>TT TRF FROM RED STONE WIO TO MULTISHIFT (USD 5100)</t>
  </si>
  <si>
    <t>TT TRF FROM RED STONE WIO TO GRUPO (USD 5800)</t>
  </si>
  <si>
    <t>TT TRF FROM AGNIRA WIO TO INFINITY WIO</t>
  </si>
  <si>
    <t>FUND RECD FROM SILVER CROSS EQUIPMENT</t>
  </si>
  <si>
    <t>TT TRF FROM RED STONE WIO TO INFINITY MSQ</t>
  </si>
  <si>
    <t xml:space="preserve">FUND RECD FROM SILVER CROSS EQUIPMENT </t>
  </si>
  <si>
    <t>TT TRF FROM IDEA GROVE EIB TO ROYAL ENBD</t>
  </si>
  <si>
    <t>TT TRF FROM MJS STAR EIB TO CAPS LOCK FAB</t>
  </si>
  <si>
    <t>FUND RECD FROM MJ STAR EIB</t>
  </si>
  <si>
    <t>23.09.2025</t>
  </si>
  <si>
    <t>FUND RECD FROM GLOBAL ISLAND LTD USD</t>
  </si>
  <si>
    <t>TT TRF FROM RED STONE WIO TO INFINITY WIO</t>
  </si>
  <si>
    <t>TT TRF TO INOVA CONSUL. (USD 17593)</t>
  </si>
  <si>
    <t>FUND RECD FROM ALTARIQ ALMETHALI HEAVY EQUIPMENT</t>
  </si>
  <si>
    <t>FUND RECD FROM SILVER STONE WIO</t>
  </si>
  <si>
    <t>TT TRF TO INFINITY MSQ AED</t>
  </si>
  <si>
    <t>FUND RECD FROM BLACK PPR GT NBF</t>
  </si>
  <si>
    <t>TT TRF TO AMINEX ADIB</t>
  </si>
  <si>
    <t>24.09.2025</t>
  </si>
  <si>
    <t>CHEQUE PAID PARK PLACE PROPERTIES</t>
  </si>
  <si>
    <t>FUND RECD FROM SILVER CROSS EQUIPMENT AED</t>
  </si>
  <si>
    <t>TT TRF TO ZIVAH INT PVT LTD IOB NEW (USD 95K)</t>
  </si>
  <si>
    <t>TT TRF TO L S NETWORKS CO LTD (USD 133816.32)</t>
  </si>
  <si>
    <t>25.09.2025</t>
  </si>
  <si>
    <t>TT TRF TO AGNIRA EIB AED</t>
  </si>
  <si>
    <t>FUND RECD FROM M J STAR EIB AED</t>
  </si>
  <si>
    <t>TT TRF TO HEDGES TOURISM MSQ AED</t>
  </si>
  <si>
    <t>TT TRF TO BILLION RIGHT (USD 33012)</t>
  </si>
  <si>
    <t>TT TRF TO POLLIO FAMILY (EUR 1800)</t>
  </si>
  <si>
    <t>26.09.2025</t>
  </si>
  <si>
    <t>TT TRF TO HALO INSPIRATIONS (USD 11367.20)</t>
  </si>
  <si>
    <t xml:space="preserve">TT TRF TO KEFIFY LLC MSQ AED </t>
  </si>
  <si>
    <t xml:space="preserve">GOLDENOVA GENEAL TRAD. RAK </t>
  </si>
  <si>
    <t>29.09.2025</t>
  </si>
  <si>
    <t>27.09.2025</t>
  </si>
  <si>
    <t>FUND RECD FROM CAPSLOCK FAB</t>
  </si>
  <si>
    <t>TT TRF FROM NETFLOW WIO TO IINFIINIITE SOLUTIONS LTD (USD 25K)</t>
  </si>
  <si>
    <t>30.09.2025</t>
  </si>
  <si>
    <t>CHEQUE PAID MARUTI MANIK KAMBLE</t>
  </si>
  <si>
    <t>CHEQUE PAID HUMAID AHMAD BIN DRAI</t>
  </si>
  <si>
    <t>TT TRF TO WEST END DIGITAL FAB AED</t>
  </si>
  <si>
    <t>TT TRF TO JOSEPH WIO</t>
  </si>
  <si>
    <t>TT TRF TO ROYAL EN EM ENBD</t>
  </si>
  <si>
    <t>FUND RECD GUJARAT PPR ADIB EUR (RETURNED)</t>
  </si>
  <si>
    <t>01.10.2025</t>
  </si>
  <si>
    <t>FUND RECD FROM WORLDWIDE CONSUTING LLC USD</t>
  </si>
  <si>
    <t>FUND RECD FROM AMINEX SIB</t>
  </si>
  <si>
    <t>FUND RECD FROM SILVER CROSS EQUIPMENT TRADING</t>
  </si>
  <si>
    <t xml:space="preserve">BLACK PEPPER EVENTS AJMAN </t>
  </si>
  <si>
    <t>02.10.2025</t>
  </si>
  <si>
    <t>FUND RECD FROM HEDGES GOODS WHOLESALERS USD</t>
  </si>
  <si>
    <t>FUND RECD FROM HEDGES GOODS WHOLESALERS</t>
  </si>
  <si>
    <t>FUND RECD FROM PINNACLE INT SIB AED</t>
  </si>
  <si>
    <t>OPTICORE ENBD</t>
  </si>
  <si>
    <t>25B</t>
  </si>
  <si>
    <t>03.10.2025</t>
  </si>
  <si>
    <t>FUND RECD FROM AGNIRA EIB AED</t>
  </si>
  <si>
    <t>FUND RECD FROMHEDGES GOODS WHOLESALERS</t>
  </si>
  <si>
    <t>FUND RECD FROM GLOBAL ISLAND LIMITED</t>
  </si>
  <si>
    <t>04.10.2025</t>
  </si>
  <si>
    <t>TT TRF TO GENESIS CITY GT WIO AED</t>
  </si>
  <si>
    <t>GOLDENOVA RAK AED</t>
  </si>
  <si>
    <t>FUND RECD FROM BLACK PEPPER GT NBF</t>
  </si>
  <si>
    <t xml:space="preserve">FUND RECD </t>
  </si>
  <si>
    <t>17C</t>
  </si>
  <si>
    <t>GLUCKRICH MISR</t>
  </si>
  <si>
    <t>GLUCKRICH MISR AED</t>
  </si>
  <si>
    <t>06.10.2025</t>
  </si>
  <si>
    <t>TT TRF TO OCTOCHIP IOB USD(7200)</t>
  </si>
  <si>
    <t>TT TRF TO ADITYA TRIVEDI RUYA</t>
  </si>
  <si>
    <t>28A</t>
  </si>
  <si>
    <t>28B</t>
  </si>
  <si>
    <t>TRADERS VENTURES EIB</t>
  </si>
  <si>
    <t>TRADERS VENTURES ADIB</t>
  </si>
  <si>
    <t>O/P BAL</t>
  </si>
  <si>
    <t>07.10.2025</t>
  </si>
  <si>
    <t>FUND RECD FROM IDEA GROVE EIB AED</t>
  </si>
  <si>
    <t>M J S STAR RAK</t>
  </si>
  <si>
    <t>M J S STAR SIB</t>
  </si>
  <si>
    <t>08.10.2025</t>
  </si>
  <si>
    <t>FUND RECD FROM WORLDWIDE CONSULTING LLC</t>
  </si>
  <si>
    <t>31.09.2025</t>
  </si>
  <si>
    <t>TT TRF TO COURTEOUS ATTIRE INT FZE MISR AED</t>
  </si>
  <si>
    <t>IDEA GROVE RAK</t>
  </si>
  <si>
    <t>09.10.2025</t>
  </si>
  <si>
    <t>FUND RECD FROM GOOD SHINE LLC USD</t>
  </si>
  <si>
    <t>CHEQUE RECD FROM AFFORDABLES FASHION LLC</t>
  </si>
  <si>
    <t>TT TRF TO MEHAR OVERSEAS FZE WIO AED</t>
  </si>
  <si>
    <t>01.08.2025</t>
  </si>
  <si>
    <t>02.07.2025</t>
  </si>
  <si>
    <t>02.06.2025</t>
  </si>
  <si>
    <t>10.10.2025</t>
  </si>
  <si>
    <t>CHEQUE 000003 PAID HUMAID AHMAD</t>
  </si>
  <si>
    <t>11.10.2025</t>
  </si>
  <si>
    <t>TAX PAYMENT (REF NO. 795546)</t>
  </si>
  <si>
    <t>TT TRF TO INVOVA CONSULTORIA (USD 30K)</t>
  </si>
  <si>
    <t>14.10.2025</t>
  </si>
  <si>
    <t>TT TRF TO INOVA CONSUL (USD 37072)</t>
  </si>
  <si>
    <t>15.10.2025</t>
  </si>
  <si>
    <t>TT TRF TO ASHISH DHANUKA MSQ AED</t>
  </si>
  <si>
    <t>FUND RECD FROM SUNSHINE COMMODITY TRADING</t>
  </si>
  <si>
    <t>TT TRF TO DARS TRANSTRADE ICICI (USD 300000)</t>
  </si>
  <si>
    <t xml:space="preserve">FINANCE REPAYMENT </t>
  </si>
  <si>
    <t>TT TRF TO ENAKSHI RESOURCES PVT LTD AXIS (USD 14500)</t>
  </si>
  <si>
    <t>TT TRF TO FOOTBALL FAN LTD (GBP5K)</t>
  </si>
  <si>
    <t>ELECTRICITY BILL DEWA</t>
  </si>
  <si>
    <t>16.10.2025</t>
  </si>
  <si>
    <t>FUND RECD FROM DARS TRANSTRADE PVT LTD</t>
  </si>
  <si>
    <t>17.10.2025</t>
  </si>
  <si>
    <t>TT TRF TO SWIFT BRIDGE SIB AED</t>
  </si>
  <si>
    <t>TT TRF TO LOVEDEEP SINGH MSQ AED</t>
  </si>
  <si>
    <t>FUND RECD FROM RAS AL MARWA TRADING LLC</t>
  </si>
  <si>
    <t>18.10.2025</t>
  </si>
  <si>
    <t>TT TRF TO DIVINE GLOBAL LTD (USD 500K)</t>
  </si>
  <si>
    <t>1.10.2025</t>
  </si>
  <si>
    <t>21.10.2025</t>
  </si>
  <si>
    <t>FUND RECD FROM ALTARIQ ALMETHALI</t>
  </si>
  <si>
    <t>TT TRF TO DARS TRANSTRADE ICICI (USD 400K)</t>
  </si>
  <si>
    <t>FUND RECD FROM EXOTIC WHEELS CAR RENTAL</t>
  </si>
  <si>
    <t>TRADERS VENTURES EIB AED</t>
  </si>
  <si>
    <t>22.10.2025</t>
  </si>
  <si>
    <t>SWIFT BRIDGE MSQ</t>
  </si>
  <si>
    <t>SALARY PAID SANDEEP DHANUKA</t>
  </si>
  <si>
    <t>23.10.2025</t>
  </si>
  <si>
    <t xml:space="preserve">FUND RECD FROM </t>
  </si>
  <si>
    <t>FUND RECD FROM AZE TRADE INTERNATIONAL</t>
  </si>
  <si>
    <t>TT TRF TO SWIFT BRIDGE MSQ AED</t>
  </si>
  <si>
    <t>SWIFT BRIDGE  AED</t>
  </si>
  <si>
    <t>24.10.2025</t>
  </si>
  <si>
    <t>CHQ PAID 000001 TO BLUE TITAN BUSINESS CENTER</t>
  </si>
  <si>
    <t>CHQ PAID</t>
  </si>
  <si>
    <t xml:space="preserve">FUND RECD FROM BULLFROG ADIB </t>
  </si>
  <si>
    <t>25.10.2025</t>
  </si>
  <si>
    <t>FUND RECD FROM INFINITY MSQ</t>
  </si>
  <si>
    <t>27.10.2025</t>
  </si>
  <si>
    <t xml:space="preserve">FUND RECD FROM RAS AL MARWA TRADING LLC MISR </t>
  </si>
  <si>
    <t>FUND RECD FROM RAS AL MARWA TRAD LLC MISR</t>
  </si>
  <si>
    <t xml:space="preserve">FUND RECD FROM MUTHAMAN BUILDING MATERIALS TRADING </t>
  </si>
  <si>
    <t>TT TRF TO EXOTIC CAR WHEELS MSQ (RETURNED)</t>
  </si>
  <si>
    <t xml:space="preserve">DU </t>
  </si>
  <si>
    <t>28.10.2025</t>
  </si>
  <si>
    <t>TT TRF TO L S NETWORKS CO LTD (USD 253929.20)</t>
  </si>
  <si>
    <t xml:space="preserve">CHQ PAID TO BLUE TITAN </t>
  </si>
  <si>
    <t>TT TRF FROM NET FLOW WIO TO RAZR TECH (EUR 1500)</t>
  </si>
  <si>
    <t>29.10.2025</t>
  </si>
  <si>
    <t>CHQ RETURNED</t>
  </si>
  <si>
    <t>TT TRF TO ORBIT PLUS SIB AED</t>
  </si>
  <si>
    <t>FUND RECD FROM MUTHAMAN BUILDING MAT MISR AED</t>
  </si>
  <si>
    <t>30.10.2025</t>
  </si>
  <si>
    <t xml:space="preserve">CHQ RCVD FROM QUANTUM QUEST </t>
  </si>
  <si>
    <t>31.10.2025</t>
  </si>
  <si>
    <t>TT TRF TO BLUE TITAN ADCB AED</t>
  </si>
  <si>
    <t>TT TRF TO KOTHARI MSQ AED</t>
  </si>
  <si>
    <t>25C</t>
  </si>
  <si>
    <t>OPTICORE WIO</t>
  </si>
  <si>
    <t>N</t>
  </si>
  <si>
    <t>FUND DEP ONLY FOR CHQ</t>
  </si>
  <si>
    <t>08.08.2025</t>
  </si>
  <si>
    <t>01.11.2025</t>
  </si>
  <si>
    <t>CAPSLOCK SIB</t>
  </si>
  <si>
    <t>02.11.2025</t>
  </si>
  <si>
    <t>03.11.2025</t>
  </si>
  <si>
    <t>FUND RECD FROM WEST END DIGITAL FAB AED</t>
  </si>
  <si>
    <t>TT TRF TO NET FLOW WIO AED</t>
  </si>
  <si>
    <t xml:space="preserve">FUND RECD FROM CELESTE IMPEX TRADING LLC </t>
  </si>
  <si>
    <t>TT TRF TO TRAVELPERK SL USD 809.48</t>
  </si>
  <si>
    <t>CHQ PAID SIGMA BUSINESS CENTER</t>
  </si>
  <si>
    <t>04.11.2025</t>
  </si>
  <si>
    <t>SILVER STONE MSQ  A/C</t>
  </si>
  <si>
    <t>TT TRF TO AYAZ MUSTAJAB ALI KHAN ENBD</t>
  </si>
  <si>
    <t>FUND RECD FROM TRADE BRIDGE SOLUTIONS LLC USD</t>
  </si>
  <si>
    <t>FUND RECD FROM RAS AL MARWA TRADING LLC MISR</t>
  </si>
  <si>
    <t>05.11.2025</t>
  </si>
  <si>
    <t>TT TRF TO DARS TRANSTRADE ICICI (USD 385028)</t>
  </si>
  <si>
    <t>TT TRF TO DARS TRANSTRADE ICICI (USD 364986)</t>
  </si>
  <si>
    <t>TT TRF TO RUBY GLOBAL TRADING LLC CITI (USD 1014)</t>
  </si>
  <si>
    <t>FUND RECDE FROM TRADLAND GENERAL TRADING AED MSQ</t>
  </si>
  <si>
    <t>06.11.2025</t>
  </si>
  <si>
    <t xml:space="preserve">FUND RECD FROM ADITYA TRIVEDI </t>
  </si>
  <si>
    <t>07.11.2025</t>
  </si>
  <si>
    <t xml:space="preserve">WIO AED A/C .NO - </t>
  </si>
  <si>
    <t>FUND RECD FROM OPTICORE WIO AED</t>
  </si>
  <si>
    <t>TT TRF TO AMINEX SIB</t>
  </si>
  <si>
    <t>08.11.2025</t>
  </si>
  <si>
    <t>10.11.2025</t>
  </si>
  <si>
    <t>11.11.2025</t>
  </si>
  <si>
    <t>FUND RECD FROM M J S STAR EIB AED</t>
  </si>
  <si>
    <t>TT TRF TO PINNACLE INT FAB AED</t>
  </si>
  <si>
    <t xml:space="preserve">FTA TAX PAYMENT </t>
  </si>
  <si>
    <t>12.11.2025</t>
  </si>
  <si>
    <t>FUND RECD FROM INFINITY ADIB</t>
  </si>
  <si>
    <t>TT TRF AMINEX SIB AED</t>
  </si>
  <si>
    <t>FTA TAX PAYMENT</t>
  </si>
  <si>
    <t>13.11.2025</t>
  </si>
  <si>
    <t>TT TRF TO BULLFROG NBF</t>
  </si>
  <si>
    <t>ORBIT PLUS SIB</t>
  </si>
  <si>
    <t xml:space="preserve">FUN DRECD FROM ALTARIQ ALMETHALI MISR </t>
  </si>
  <si>
    <t>FUND RECD FROM ALTARIQ ALMETHALI MISR</t>
  </si>
  <si>
    <t>14.11.2025</t>
  </si>
  <si>
    <t>FUND RECD FROM PLOUTOS TRADELINK PTE LTD</t>
  </si>
  <si>
    <t>TT TRF TO AMINEX SIB AED</t>
  </si>
  <si>
    <t>15.11.2025</t>
  </si>
  <si>
    <t>FUND RECD FROM ODIN CONSULTING FZE ADIB</t>
  </si>
  <si>
    <t>17.11.2025</t>
  </si>
  <si>
    <t>TT TRF TO AGNIRA INT EIB</t>
  </si>
  <si>
    <t>TT TRF TO SECOND STREET SBM (USD 206000)</t>
  </si>
  <si>
    <t>29A</t>
  </si>
  <si>
    <t>18.11.2025</t>
  </si>
  <si>
    <t>CROSSFIT GT MSQ</t>
  </si>
  <si>
    <t>TT TRF TO CROSSFIT GT MSQ AED</t>
  </si>
  <si>
    <t>FUND RECD FROM CROSSFIT GT MSQ</t>
  </si>
  <si>
    <t>FUND RECD FROM TRADLAND GENERAL TRADING AED MSQ</t>
  </si>
  <si>
    <t>19.11.2025</t>
  </si>
  <si>
    <t>TT TRF TO RIGHT MEDIA ADVERTISING MSQ AED</t>
  </si>
  <si>
    <t>TT TRF TO CROSSFIT MSQ AED</t>
  </si>
  <si>
    <t xml:space="preserve">FUND RECD RED STONE WIO </t>
  </si>
  <si>
    <t>TT TRF TO PUBLIQUEDOM ENTERTAINMENT PVT LTD HDFC (USD 77715)</t>
  </si>
  <si>
    <t>20.11.2025</t>
  </si>
  <si>
    <t>CASH DEPSOT</t>
  </si>
  <si>
    <t>TT TRF TO Meteor Balanced Portfolio USD 162600</t>
  </si>
  <si>
    <t>21.11.2025</t>
  </si>
  <si>
    <t>FUND RECD FROM RASHIDA JUZAR ALI</t>
  </si>
  <si>
    <t>22.11.2025</t>
  </si>
  <si>
    <t>24.11.2025</t>
  </si>
  <si>
    <t>25.11.2025</t>
  </si>
  <si>
    <t>FUND RECD FROM DAR AL YAQOOT TRADING CO LLC SOC UBL</t>
  </si>
  <si>
    <t>26.11.2025</t>
  </si>
  <si>
    <t>AGNIRA EIB</t>
  </si>
  <si>
    <t>M J S STAR NBF</t>
  </si>
  <si>
    <t>M J S STAR EIB</t>
  </si>
  <si>
    <t>TT TRF FROM NET FLOW WIO TO RAZR TECH (EUR 11012)</t>
  </si>
  <si>
    <t>FUND RECD FROM OMNITRIX GT LLC</t>
  </si>
  <si>
    <t>27.11.2025</t>
  </si>
  <si>
    <t>TT TRF TO AIMIX GROUP CO LTD BOC (USD 88244)</t>
  </si>
  <si>
    <t>TT TRF TO Meteor Balanced Portfolio (USD 160013)</t>
  </si>
  <si>
    <t>TT TRF TO UMF TRADERS PVT LTD USD 10</t>
  </si>
  <si>
    <t>28.11.2025</t>
  </si>
  <si>
    <t>FUND RECD FROM GENESIS CITY GENERAL TRADING LLC</t>
  </si>
  <si>
    <t>TT TRF TO UMF TRADERS PVT LTD SONERI BNK USD 12K</t>
  </si>
  <si>
    <t>30.11.2025</t>
  </si>
  <si>
    <t>29.11.2025</t>
  </si>
  <si>
    <t>02.12.2025</t>
  </si>
  <si>
    <t>CHQ RCVD AFFORDABLES FZCO MSQ AED</t>
  </si>
  <si>
    <t>03.12.2025</t>
  </si>
  <si>
    <t>TT TRF TO IDEA GROVE RAK AED</t>
  </si>
  <si>
    <t>IDEA GROVE RAK AED</t>
  </si>
  <si>
    <t>04.12.2025</t>
  </si>
  <si>
    <t>TT TRF TO DARS TRANSTRADE ICICI (USD 361300)</t>
  </si>
  <si>
    <t>TT TRF TO DARS TRANSTRADE ICICI (USD 155200)</t>
  </si>
  <si>
    <t>TT TRF TO ENAKSHI RESOURCES PVT LTD AXIS (USD 3500)</t>
  </si>
  <si>
    <t>ALBATINAH INTEGRATED PROP</t>
  </si>
  <si>
    <t>05.12.2025</t>
  </si>
  <si>
    <t xml:space="preserve">MSQ AED ACC .NO - </t>
  </si>
  <si>
    <t>TT TRF TO OLYMPIC COMPANIES FEDERAL (USD 7500)</t>
  </si>
  <si>
    <t>01.12.2025</t>
  </si>
  <si>
    <t>GRENEW FZE NBF AED</t>
  </si>
  <si>
    <t>FUND RECD FREOM MIDDLE EAST COMPUTERS SYSTEM</t>
  </si>
  <si>
    <t>TT TRF TO Alhayat Aljadeeda Electro</t>
  </si>
  <si>
    <t>TT TRF TO SOMNATH NEERAJ SRIVASTAV AXIS INR 150K</t>
  </si>
  <si>
    <t>06.12.2025</t>
  </si>
  <si>
    <t>07.12.2025</t>
  </si>
  <si>
    <t>09.12.2025</t>
  </si>
  <si>
    <t>FUND RECD FROM BAB AL HASA TRADING UBL</t>
  </si>
  <si>
    <t>TT TRF TO AGNIRA WIO EIB</t>
  </si>
  <si>
    <t>TT TRF TO LODITECH TECHNOLOGIES FAB</t>
  </si>
  <si>
    <t>10.12.2025</t>
  </si>
  <si>
    <t>TT TRF TO GLUCKRICH NBF AED</t>
  </si>
  <si>
    <t>TT TRF TO RESTALGO TECH PVT LTD (USD 125234)</t>
  </si>
  <si>
    <t>TT TRF TO EBURY PARTNERS DIFC LTD</t>
  </si>
  <si>
    <t>11.12.2025</t>
  </si>
  <si>
    <t>FUND RECD FROM CELESTE IMPEX TRADING LLC</t>
  </si>
  <si>
    <t>12.12.2025</t>
  </si>
  <si>
    <t>TT TRF TO SILVERSTONE MSQ AED</t>
  </si>
  <si>
    <t>13.12.2025</t>
  </si>
  <si>
    <t>FUND RECD FROM SILVER CROSS EQUIPMENT MISR</t>
  </si>
  <si>
    <t xml:space="preserve">TT TRF TO SILVER SAGE MSQ </t>
  </si>
  <si>
    <t>REVERSE TT TRF TO RASHIDA JUZAR ALI ENBD</t>
  </si>
  <si>
    <t>15.12.2025</t>
  </si>
  <si>
    <t>14.12.2025</t>
  </si>
  <si>
    <t>TT TRF TO PAUPATI AGRO INDUSTRIES PVT LTD (USD 66407K)</t>
  </si>
  <si>
    <t>TT TRF TO RENARD TRADING LTD CITI (USD 1K)</t>
  </si>
  <si>
    <t>TT TRF TO UNITED GLOBAL EXIM LTD CITI (USD 1023)</t>
  </si>
  <si>
    <t>TT TRF TO FAMOUS GLORIFY LTD CITI (USD 1018)</t>
  </si>
  <si>
    <t>TT TRF TO MOMENTUM BRIDGE CITI (USD 1016)</t>
  </si>
  <si>
    <t>TT TRF TO TRADEFRONT DHYANMICS CITI (USD 1135)</t>
  </si>
  <si>
    <t>TT TRF TO BARUN LAW LLC (USD 1750)</t>
  </si>
  <si>
    <t>16.12.2025</t>
  </si>
  <si>
    <t>TT TRF TO SHRIJI INT EIB</t>
  </si>
  <si>
    <t>FUND RECD FROM ORBIT PLUS SIB</t>
  </si>
  <si>
    <t>TT TRF TO TEQYMINDS LLC FZ RAK</t>
  </si>
  <si>
    <t>17.12.2025</t>
  </si>
  <si>
    <t>FUND RECD FROM DIVINE GLOBAL IOB</t>
  </si>
  <si>
    <t xml:space="preserve">TT TRF TO ROYAL EN EM ENBD USD </t>
  </si>
  <si>
    <t xml:space="preserve">FUND RECD FROM ROYAL ENBD </t>
  </si>
  <si>
    <t>TT TRF TO CLARK SMIHT (USD 173347.78)</t>
  </si>
  <si>
    <t>TT TRF TO CLARK SMIHT (USD 270855.90)</t>
  </si>
  <si>
    <t>USD TO ENBD</t>
  </si>
  <si>
    <t>TT TRF TO CARNIFY EIB AED</t>
  </si>
  <si>
    <t>TT TRF TO CLARK SMIHT (USD 486998.92)</t>
  </si>
  <si>
    <t>FUND RECD FROM CARNIFY ENBD AED</t>
  </si>
  <si>
    <t>TT TRF TO CLARK SMIHT (USD 397074.76)</t>
  </si>
  <si>
    <t>TT TRF TO CLARK SMIHT (USD 71722.64)</t>
  </si>
  <si>
    <t>18.12.2025</t>
  </si>
  <si>
    <t>TT TRF TO DARS TRANSTRADE ICICI USD</t>
  </si>
  <si>
    <t>TT TRF TO PASUPATI AGRO INDUSTRIES PVT LTD (USD 30K)</t>
  </si>
  <si>
    <t>FUND RECD FROM ADITYA TRIVEDI</t>
  </si>
  <si>
    <t>19.12.2025</t>
  </si>
  <si>
    <t>FUND RECD FROM UNIONE AGENCIES GENERAL TRADING LLC FAB</t>
  </si>
  <si>
    <t>TT TRF TO Meteor Balanced Portfolio (USD 150K)</t>
  </si>
  <si>
    <t>20.12.2025</t>
  </si>
  <si>
    <t>22.12.2025</t>
  </si>
  <si>
    <t>CROSSFIT SIB AED</t>
  </si>
  <si>
    <t>DATE</t>
  </si>
  <si>
    <t>PARTICULARS</t>
  </si>
  <si>
    <t>TT TRF TO AMBITIOUS FUTURE TECH ADIB AED</t>
  </si>
  <si>
    <t>TT TRF TO ROYAL EN EM NBF AED</t>
  </si>
  <si>
    <t>23.12.2025</t>
  </si>
  <si>
    <t>TT TRF TO RED STONE WIO</t>
  </si>
  <si>
    <t>FUND RECD FROM GOLDENNOVA RAK</t>
  </si>
  <si>
    <t>FUND RECD FROM DILIP WIO</t>
  </si>
  <si>
    <t>ORBIT PLUS MSQ</t>
  </si>
  <si>
    <t>HOME AL HAMRIYA DU 607.75</t>
  </si>
  <si>
    <t>24.12.2025</t>
  </si>
  <si>
    <t>17D</t>
  </si>
  <si>
    <t>GLUCKRICH NBF</t>
  </si>
  <si>
    <t>30.12.2025</t>
  </si>
  <si>
    <t>RETURNED RECD FROM SILVER CROSS EQUIPMENT MISR</t>
  </si>
  <si>
    <t>25.12.2025</t>
  </si>
  <si>
    <t>26.12.2025</t>
  </si>
  <si>
    <t>27.12.2025</t>
  </si>
  <si>
    <t>30A</t>
  </si>
  <si>
    <t>30B</t>
  </si>
  <si>
    <t>31A</t>
  </si>
  <si>
    <t>SPIINFLUENCE ADIB</t>
  </si>
  <si>
    <t>2D</t>
  </si>
  <si>
    <t>2E</t>
  </si>
  <si>
    <t>2F</t>
  </si>
  <si>
    <t>31.12.2025</t>
  </si>
  <si>
    <t>TT TRF TO JUDICIARY DEPT. ABU DHABI COURT AJIT RAO</t>
  </si>
  <si>
    <t>FUND RECD FROM BULLFROG NBF</t>
  </si>
  <si>
    <t>TT TRF TO ROYAL SIB AED</t>
  </si>
  <si>
    <t>02.01.2026</t>
  </si>
  <si>
    <t>03.01.2026</t>
  </si>
  <si>
    <t xml:space="preserve">FUND RECD FROM ALTARIQ ALMETHALI MISR </t>
  </si>
  <si>
    <t>FUND RECD FROM ROYAL EN EM NBF</t>
  </si>
  <si>
    <t>TT TRF TO DARS TRANSTRADE USD 298135</t>
  </si>
  <si>
    <t>FUND RECD FROM PRIMEEDGE EIB</t>
  </si>
  <si>
    <t>05.01.2026</t>
  </si>
  <si>
    <t>07.01.2026</t>
  </si>
  <si>
    <t xml:space="preserve">FUND RECD FROM OTUKEN TRADE AND LOGISTICS </t>
  </si>
  <si>
    <t>TT TRF TO INOVA CONSUL (USD 48734)</t>
  </si>
  <si>
    <t>AED TO USD</t>
  </si>
  <si>
    <t>07.01.2025</t>
  </si>
  <si>
    <t xml:space="preserve">MSQ BANK AED </t>
  </si>
  <si>
    <t>08.01.2026</t>
  </si>
  <si>
    <t>FUND RECD FROM PINNACLE INT SIB</t>
  </si>
  <si>
    <t>TT TRF TO DARS TRANSTRADE USD 200K</t>
  </si>
  <si>
    <t xml:space="preserve">FUND RECD FROM BULLFROG SIB </t>
  </si>
  <si>
    <t>09.01.2026</t>
  </si>
  <si>
    <t>TT TRF TO DARS TRANSTRADE (USD 50014K)</t>
  </si>
  <si>
    <t>10.01.2026</t>
  </si>
  <si>
    <t>12.01.2026</t>
  </si>
  <si>
    <t>13.01.2026</t>
  </si>
  <si>
    <t xml:space="preserve">FUND RECD FROM BANSEN INT CO LTD </t>
  </si>
  <si>
    <t>TT TRF TO KOTHARI MISR</t>
  </si>
  <si>
    <t>TT TRF TO ADITYA TRIVEDI WIO BANK</t>
  </si>
  <si>
    <t>14.01.2026</t>
  </si>
  <si>
    <t xml:space="preserve">FUND RECD FROM QUANTUM QUEST </t>
  </si>
  <si>
    <t>TT TRF TO ADITYA TRIVEDI  SCB BANK</t>
  </si>
  <si>
    <t>TT TRF TO BNK TURNKEY ADCB</t>
  </si>
  <si>
    <t>15.01.2026</t>
  </si>
  <si>
    <t>FUND RECD FROM BOLDWAY AIRWALLEX</t>
  </si>
  <si>
    <t>RETURNED TT TRF TO ADITYA TRIVEDI  SCB BANK</t>
  </si>
  <si>
    <t>DIGI PASS ISSUE</t>
  </si>
  <si>
    <t>16.01.2026</t>
  </si>
  <si>
    <t>MAPLESKY EVENTS MSQ</t>
  </si>
  <si>
    <t>FUND RECD FROM INFINITY SIB</t>
  </si>
  <si>
    <t>TT TRF TO VINAYAKA ICICI INR 350392</t>
  </si>
  <si>
    <t>17.01.2026</t>
  </si>
  <si>
    <t>19.01.2026</t>
  </si>
  <si>
    <t>20.01.2026</t>
  </si>
  <si>
    <t>TT TRF TO PINNACLE GR NBF</t>
  </si>
  <si>
    <t>21.01.2026</t>
  </si>
  <si>
    <t xml:space="preserve">TT TRF TO SILVER STONE WIO </t>
  </si>
  <si>
    <t xml:space="preserve">FUND RECD FROM ORBIT PLUS SIB </t>
  </si>
  <si>
    <t>TT TRF TO DARS TRANSTRADE USD 300014</t>
  </si>
  <si>
    <t>22.01.2026</t>
  </si>
  <si>
    <t>ACTIVE BUT TL EXPIRED</t>
  </si>
  <si>
    <t>CAN'T TRF</t>
  </si>
  <si>
    <t>ORBIT PLUS WIO</t>
  </si>
  <si>
    <t>FUND RECD FROM RAS AL MARWA TRADING MISR</t>
  </si>
  <si>
    <t>FUND RECD IN RAS AL MARWA TRADING LLC MISR</t>
  </si>
  <si>
    <t>FUND RECD FROM ROYAL ENBD AE</t>
  </si>
  <si>
    <t>TT TRF TO GARVY USD 250014</t>
  </si>
  <si>
    <t>23.01.2026</t>
  </si>
  <si>
    <t>TT TRF TO GARVY USD 100029</t>
  </si>
  <si>
    <t>FUND RECD FROM SWIFT BRIDGE SIB</t>
  </si>
  <si>
    <t>24.01.2026</t>
  </si>
  <si>
    <t>26.01.2026</t>
  </si>
  <si>
    <t>FUND RECD FROM DREFADO LILNAQLIAT AL KHASSA LTD AED</t>
  </si>
  <si>
    <t>ORBIT PLUS ADIB</t>
  </si>
  <si>
    <t xml:space="preserve">RETURNED CHQ PAID TO BLUE TITAN </t>
  </si>
  <si>
    <t>TL EXPIRED</t>
  </si>
  <si>
    <t>27.01.2026</t>
  </si>
  <si>
    <t>28.01.2026</t>
  </si>
  <si>
    <t>TT TRF TO BLUE TITAN ADCB AED LATE CHARGES</t>
  </si>
  <si>
    <t>TT TRF TO DARS TRANSTRADE (USD 200017)</t>
  </si>
  <si>
    <t>TT TRF TO FINGURU SERVICES HDFC USD 4040</t>
  </si>
  <si>
    <t>32A</t>
  </si>
  <si>
    <t>29.01.2026</t>
  </si>
  <si>
    <t>TT TRF T0 AMINEX ADIB AED</t>
  </si>
  <si>
    <t>30.01.2026</t>
  </si>
  <si>
    <t>29B</t>
  </si>
  <si>
    <t>CROSSFIT GT SIB</t>
  </si>
  <si>
    <t>TT TRF TO INFINITY WIO USD</t>
  </si>
  <si>
    <t>31.01.2026</t>
  </si>
  <si>
    <t>REFUND FUND RECD FROM PINNACLE INT SIB</t>
  </si>
  <si>
    <t>TT TRF TO VINAYAKA TOURISM ICICI USD 10012</t>
  </si>
  <si>
    <t>02.02.2026</t>
  </si>
  <si>
    <t>STARTOSPHERE IT SIB</t>
  </si>
  <si>
    <t>32B</t>
  </si>
  <si>
    <t>03.02.2026</t>
  </si>
  <si>
    <t>TT TRF TO ENFLOW SIB AED</t>
  </si>
  <si>
    <t>TT TRF T0 AMINEX SIB AED</t>
  </si>
  <si>
    <t>FUND RECD FROM ROYAL SIB AED</t>
  </si>
  <si>
    <t>TT TRF TO DUBAI INVEST DIB AED</t>
  </si>
  <si>
    <t>25D</t>
  </si>
  <si>
    <t>OPTICORE SIB</t>
  </si>
  <si>
    <t>ZENTIWA COMMERCIALS SIB</t>
  </si>
  <si>
    <t>ZENTIWA COMMERCIALS ADIB</t>
  </si>
  <si>
    <t>04.02.2026</t>
  </si>
  <si>
    <t>TT TRF TO ENAKSHI RESOURCES PVT LTD AXIS (USD 7000)</t>
  </si>
  <si>
    <t>05.02.2026</t>
  </si>
  <si>
    <t>TT TRF TO BLACK PEPPER GT SIB AED</t>
  </si>
  <si>
    <t>TT TRF TO FABREX ENTERPRISES BOB (USD 94950)</t>
  </si>
  <si>
    <t>TT TRF TO SILVER STONE WIO AED</t>
  </si>
  <si>
    <t>TT TRF TO ALCHEMIST HOLDINGS LTD IN CIRP (USD 33500)</t>
  </si>
  <si>
    <t>06.02.2026</t>
  </si>
  <si>
    <t>13E</t>
  </si>
  <si>
    <t>ORBIT PLUS UBL</t>
  </si>
  <si>
    <t>07.02.2026</t>
  </si>
  <si>
    <t>FUND RECD FROM ROYAL EN EM PAYONEER A/C</t>
  </si>
  <si>
    <t>ORBIT PLUS UBL AED</t>
  </si>
  <si>
    <t>FUND RECD FROM ORBIT PLUS UBL</t>
  </si>
  <si>
    <t>TT TRF TO TRADERS VENTURES EIB</t>
  </si>
  <si>
    <t>FUND RECD FROM ORBIT PLUS SIB AED</t>
  </si>
  <si>
    <t>09.02.2026</t>
  </si>
  <si>
    <t>FUND RECD FROM TRADERS VENTURES EIB</t>
  </si>
  <si>
    <t>10.02.2026</t>
  </si>
  <si>
    <t>FUND RECD FROM ORBIT PLUS WIO</t>
  </si>
  <si>
    <t>FUND RECD FROM BLACK PEPPER SIB AED</t>
  </si>
  <si>
    <t>TT TRF TO DARS TRANSTRADE (USD 275815)</t>
  </si>
  <si>
    <t>TT TRF TO DARS TRANSTRADE (USD 274199)</t>
  </si>
  <si>
    <t>TT TRF TO KOTHARI MISR AED</t>
  </si>
  <si>
    <t>11.02.2026</t>
  </si>
  <si>
    <t>12.02.2026</t>
  </si>
  <si>
    <t>TT TRF TO M J S STAR EIB AED</t>
  </si>
  <si>
    <t>TT TRF TO THEIT WORLDWIDE BOB AED</t>
  </si>
  <si>
    <t>FUND RECD FROM ORBIT PLUS UBL AED</t>
  </si>
  <si>
    <t>TT TRF TO ROSHAN ZAMEER MSQ</t>
  </si>
  <si>
    <t xml:space="preserve">TT TRF TO ROYAL ENBD </t>
  </si>
  <si>
    <t>33A</t>
  </si>
  <si>
    <t>ZIVAH HOLDINGS EIB</t>
  </si>
  <si>
    <t>13.02.2026</t>
  </si>
  <si>
    <t>FUND RECD FROM TRADEFRONT DYNAMICS LLC</t>
  </si>
  <si>
    <t>TT TRF TO MAADAN ALHAZAZ SAR 305807</t>
  </si>
  <si>
    <t>14.02.2026</t>
  </si>
  <si>
    <t>TT TRF TO MAADAN ALHAZAZ (SAR 356815)</t>
  </si>
  <si>
    <t>TT TRF TO VINAYAKA TOURISM ICICI USD (10369.17)</t>
  </si>
  <si>
    <t>TT TRF TO HARWINDER SINGH MSQ</t>
  </si>
  <si>
    <t>17.02.2026</t>
  </si>
  <si>
    <t xml:space="preserve">SIB AED </t>
  </si>
  <si>
    <t>SIB USD</t>
  </si>
  <si>
    <t>TT TRF TO RESTALGO TECH PVT LTD (USD 100010)</t>
  </si>
  <si>
    <t>FUND RECD FROM PRIMEDGE WIO</t>
  </si>
  <si>
    <t>18.02.2026</t>
  </si>
  <si>
    <t>NAME CHANGED STARTOSPHERE EVENT</t>
  </si>
  <si>
    <t>TT TRF TO ORBIT PLUS WIO</t>
  </si>
  <si>
    <t>FUND RECD FROM ORBIT UBL AED</t>
  </si>
  <si>
    <t>TT TRF TO ALHIJAZ METAL TRADING CO (SAR 374872)</t>
  </si>
  <si>
    <t>19.02.2026</t>
  </si>
  <si>
    <t>TT TRF TO FINGURU SERVICES HDFC USD 2020</t>
  </si>
  <si>
    <t>TT TRF TO TB ORIGINATIONS (USD 8102.71)</t>
  </si>
  <si>
    <t>20.02.2026</t>
  </si>
  <si>
    <t>TT TRF TO ALHIJAZ METAL TRADING CO (SAR 489242)</t>
  </si>
  <si>
    <t>21.02.2026</t>
  </si>
  <si>
    <t>FUND RECD FROM COMIDA NBF</t>
  </si>
  <si>
    <t>17E</t>
  </si>
  <si>
    <t>GLUCKRICH HOLDING UBL</t>
  </si>
  <si>
    <t>TT TRF TO ALHIJAZ METAL TRADING CO (SAR 244385)</t>
  </si>
  <si>
    <t>23.02.2026</t>
  </si>
  <si>
    <t>FOR CARD CHECKING ETISALAT BILL</t>
  </si>
  <si>
    <t>FUND RECD FROM TAJ INTERNATIONAL (INDIA)</t>
  </si>
  <si>
    <t>TT TRF TO ALHIJAZ METAL TRADING CO (SAR 488886)</t>
  </si>
  <si>
    <t>24.02.2026</t>
  </si>
  <si>
    <t>FUND RECD FROM COMIDA GOODS WHOLESALERS LLC</t>
  </si>
  <si>
    <t>TT TRF TO RESTALGO TECH PVT LTD (USD 55131)</t>
  </si>
  <si>
    <t>FUND RECD AMINEX SIB AED</t>
  </si>
  <si>
    <t>TT TRF TO DAIKOKUTEN GT LLC WIO AED</t>
  </si>
  <si>
    <t>TT TRF TO CRIF GULF DWC LLC</t>
  </si>
  <si>
    <t>25.02.2026</t>
  </si>
  <si>
    <t>CHQ PAID TO BLUE TITAN BUSINESS CENTER</t>
  </si>
  <si>
    <t>CHQ PAID TO DUBAI INVESTMENT</t>
  </si>
  <si>
    <t>TT TRF TO M J S STAR SIB AED</t>
  </si>
  <si>
    <t>TT TRF TO CRIF GULF DWC</t>
  </si>
  <si>
    <t>29C</t>
  </si>
  <si>
    <t>CROSSFIT GT ADIB</t>
  </si>
  <si>
    <t>TT TRF TO TURNING POINT TOURISM LLC ADCB AED</t>
  </si>
  <si>
    <t>CHQ PAID TO DUBAI INVESTMENT REAL ESTATE</t>
  </si>
  <si>
    <t>26.02.2026</t>
  </si>
  <si>
    <t>TT TRF TO ENFLOW UBL AED</t>
  </si>
  <si>
    <t>ISSUE</t>
  </si>
  <si>
    <t>UNNATI ADIB</t>
  </si>
  <si>
    <t>27.02.2026</t>
  </si>
  <si>
    <t>TT TRF TO ALHIJAZ METAL TRADING CO (SAR 685704)</t>
  </si>
  <si>
    <t>CHQ PAID TO ROYAL ENBD</t>
  </si>
  <si>
    <t>28.02.2026</t>
  </si>
  <si>
    <t>TT TRF TO BNK TURNKEY ADCB AED</t>
  </si>
  <si>
    <t>02.03.2026</t>
  </si>
  <si>
    <t>FUND RECD FROM AMINEX SIB AED</t>
  </si>
  <si>
    <t>FTA PAYMENT</t>
  </si>
  <si>
    <t>03.03.2026</t>
  </si>
  <si>
    <t>STARTOSPHERE IT ADIB</t>
  </si>
  <si>
    <t xml:space="preserve">TT TRF TO SWIFT BRIDGE SIB </t>
  </si>
  <si>
    <t xml:space="preserve">FTA PAYMENT </t>
  </si>
  <si>
    <t>04.03.2026</t>
  </si>
  <si>
    <t xml:space="preserve">FUND RECD FROM COMIDA GOODS </t>
  </si>
  <si>
    <t>FUND RECD FROM PINNACLE GR NBF AED</t>
  </si>
  <si>
    <t>TT TRF TO AGNIRA WIO</t>
  </si>
  <si>
    <t>FUND RECD FROM ORBIT WIO</t>
  </si>
  <si>
    <t>TT TRF TO ROYAL NBF AED</t>
  </si>
  <si>
    <t>05.03.2026</t>
  </si>
  <si>
    <t>CLOSING DATE 01.4.26</t>
  </si>
  <si>
    <t>27C</t>
  </si>
  <si>
    <t>27B</t>
  </si>
  <si>
    <t>SWIFT BRIDGE ENBD</t>
  </si>
  <si>
    <t xml:space="preserve">RHINE </t>
  </si>
  <si>
    <t>FUND RECD FROM ORBIT SIB AED</t>
  </si>
  <si>
    <t>TT TRF TO ORBIT WIO AED</t>
  </si>
  <si>
    <t>FUND RECD FROM BLACK PEPPER GT NBF AED</t>
  </si>
  <si>
    <t>TT TRF TO TB ORIGINATIONS (USD 135K)</t>
  </si>
  <si>
    <t>TT TRF TO DARS TRANSTRADE ICICI (USD 300014)</t>
  </si>
  <si>
    <t>TT TRF TO PT GLOBEXIM USD 9450</t>
  </si>
  <si>
    <t>06.03.2026</t>
  </si>
  <si>
    <t>CROSSFIT MSQ AED</t>
  </si>
  <si>
    <t>IDEA GROVE SIB</t>
  </si>
  <si>
    <t>TT TRF TO DARS TRANSTRADE ICICI (USD 162853)</t>
  </si>
  <si>
    <t>GLUCKRICH NBF AED</t>
  </si>
  <si>
    <t>FUND RECD FROM GLUCKRICH MISR AED</t>
  </si>
  <si>
    <t>FUND RECD FROM PINNACLE INT</t>
  </si>
  <si>
    <t>TT TRF TO ASHISH DHANUKA</t>
  </si>
  <si>
    <t>06.01.2026</t>
  </si>
  <si>
    <t>07.03.2026</t>
  </si>
  <si>
    <t>FUND RECD FROM DEEPAK JAIN FAB</t>
  </si>
  <si>
    <t>09.03.2026</t>
  </si>
  <si>
    <t>TT RETURNED TO DEEPAK JAIN FAB AED</t>
  </si>
  <si>
    <t>10.03.2026</t>
  </si>
  <si>
    <t>FUND RECD FROM COMIDA GOODS PAYONEER A/C</t>
  </si>
  <si>
    <t>TT TRF TO OCTOCHIP (USD 8900)</t>
  </si>
  <si>
    <t>TT TRF TO OCTOCHIP (USD 9700)</t>
  </si>
  <si>
    <t>TT TRF TO CRIF GULF CITI AED</t>
  </si>
  <si>
    <t>11.03.2026</t>
  </si>
  <si>
    <t>TT TRF TO METEOR (USD 300007)</t>
  </si>
  <si>
    <t>TT TRF TO METEOR SMB (USD 300010)</t>
  </si>
  <si>
    <t>TT TRF TO VINAYAKA TOURISM ICICI USD (6936.76)</t>
  </si>
  <si>
    <t>12.03.2026</t>
  </si>
  <si>
    <t>FUND RECD FROM NIYAT GOODS WHOLESALERS PAYONEER</t>
  </si>
  <si>
    <t>TT TRF TO COMBINED ELEVATE FAB AED</t>
  </si>
  <si>
    <t>GLUCKRICH NBF USD</t>
  </si>
  <si>
    <t>FUND RECD FROM PINNACLE GR NBF USD</t>
  </si>
  <si>
    <t>TT TRF MINERVA SBM</t>
  </si>
  <si>
    <t>FUND RECD FROM ROYAL EN EM PAYONEER</t>
  </si>
  <si>
    <t>13.03.2026</t>
  </si>
  <si>
    <t>FUND RECD FROM COMIDA NBF AED</t>
  </si>
  <si>
    <t>TT TRF TO TB ORIGINATIONS (USD 200K)</t>
  </si>
  <si>
    <t xml:space="preserve">TT TRF TO METEOR </t>
  </si>
  <si>
    <t>FUND RECD FROM FINJURIS COUNSEL FZ LLC</t>
  </si>
  <si>
    <t>14.03.2026</t>
  </si>
  <si>
    <t>FUND RECD FROM SECOND STREET PARTNERS</t>
  </si>
  <si>
    <t>FUND RECD FROM ORBIT WIO AED</t>
  </si>
  <si>
    <t xml:space="preserve">TT TRF TO SHRIJI INT EIB </t>
  </si>
  <si>
    <t>TT TRF TO SWIFT BRIDGE ENBD</t>
  </si>
  <si>
    <t>16.03.2026</t>
  </si>
  <si>
    <t>FUND RECVD FROM AMINEX SIB</t>
  </si>
  <si>
    <t>17.03.2026</t>
  </si>
  <si>
    <t>18.03.2026</t>
  </si>
  <si>
    <t>23.03.2026</t>
  </si>
  <si>
    <t>24.03.2026</t>
  </si>
  <si>
    <t>TT TRF TO DOODLE TECHNOLOGY EIB</t>
  </si>
  <si>
    <t>25.03.2026</t>
  </si>
  <si>
    <t>TT TRF TO DSK LEGAL (USD 27487)</t>
  </si>
  <si>
    <t>TT TRF TO RESTALGO YES (USD 42884.62)</t>
  </si>
  <si>
    <t>8E</t>
  </si>
  <si>
    <t>M J S STAR UBL</t>
  </si>
  <si>
    <t>26.03.2026</t>
  </si>
  <si>
    <t>USD CLOSED</t>
  </si>
  <si>
    <t>26.03.206</t>
  </si>
  <si>
    <t>27.03.2026</t>
  </si>
  <si>
    <t>TT TRF TO RP ENTERPRISES (USD 58360)</t>
  </si>
  <si>
    <t>30.03.2026</t>
  </si>
  <si>
    <t>TT TRF TO ORBIT PLUS WIO AED</t>
  </si>
  <si>
    <t>FUND RECD FRO MJS STAR SIB AED</t>
  </si>
  <si>
    <t>TT TRF TO LIMITELESS CONTRACTING PVT LTD (USD 197606.83)</t>
  </si>
  <si>
    <t xml:space="preserve">FUND RECD FROM INVESTRADE PTE </t>
  </si>
  <si>
    <t>31.03.2026</t>
  </si>
  <si>
    <t xml:space="preserve">FUND RECD FROM SWIFT BRIDGE SIB </t>
  </si>
  <si>
    <t>TT TRF TO LIMITELESS CONTRACTING PVT LTD (USD 291706)</t>
  </si>
  <si>
    <t>FUND RECD FROM BLACK PEPPER NBF AED</t>
  </si>
  <si>
    <t>TT TRF TO PRIMESPHERE CITI USD 5K</t>
  </si>
  <si>
    <t>01.04.2026</t>
  </si>
  <si>
    <t xml:space="preserve">FUND RECD FROM U D G ELECTRONICS LLC </t>
  </si>
  <si>
    <t>TT TRF TO LIMITLESS IDBI (USD 54451.49)</t>
  </si>
  <si>
    <t>TT TRF TO INDUCTUS LTD AXIS (USD 53500)</t>
  </si>
  <si>
    <t>02.04.2026</t>
  </si>
  <si>
    <t>TT TRF TO COMIDA NBF AED</t>
  </si>
  <si>
    <t>03.04.2026</t>
  </si>
  <si>
    <t>TT TRF TO VINAYAKA ICICI (USD 10026.58)</t>
  </si>
  <si>
    <t>04.04.2026</t>
  </si>
  <si>
    <t>TT TRF TO ALHIJAZ METAL TRADING USD</t>
  </si>
  <si>
    <t>IDEA GROVE SIB AED</t>
  </si>
  <si>
    <t>06.04.2026</t>
  </si>
  <si>
    <t xml:space="preserve">FUND RECD IN PINNACLE GR NBF </t>
  </si>
  <si>
    <t>FUND RECD FROM BILLION RIGHT LIMITED</t>
  </si>
  <si>
    <t xml:space="preserve">TT TRF TO SKYWINGS MSQ </t>
  </si>
  <si>
    <t>FUND RECD FROM</t>
  </si>
  <si>
    <t>CHQ</t>
  </si>
  <si>
    <t>07.04.2026</t>
  </si>
  <si>
    <t>TT TRF TO AGNIRA INT WIO AED</t>
  </si>
  <si>
    <t>FUND RECD FROM CROSSFIT SIB AED</t>
  </si>
  <si>
    <t>FUND RECD FROM OPTICORE SIB AED</t>
  </si>
  <si>
    <t>TT TRF TO ALCHEMIST GOLDINGS LTD IN CIRP AXIS USD 22050</t>
  </si>
  <si>
    <t>08.04.2026</t>
  </si>
  <si>
    <t>FTA</t>
  </si>
  <si>
    <t xml:space="preserve">FTA </t>
  </si>
  <si>
    <t>FUND RECD FROM INVESTRADE PTE LTD</t>
  </si>
  <si>
    <t>TT TRF TO ASHIEAT AISHAMS GT NBF AED</t>
  </si>
  <si>
    <t>TT TRF TO VERTEX VISION FAB AED</t>
  </si>
  <si>
    <t>09.04.2026</t>
  </si>
  <si>
    <t>TT TRF TO IDEA GROVE SIB AED</t>
  </si>
  <si>
    <t>FUND RECD FROM IDEA GROVE SIB</t>
  </si>
  <si>
    <t>FUND RECD FROM BLACK PEPPER NBF</t>
  </si>
  <si>
    <t>TT TRF TO IINFIINIITE SOLUTIONS  LTD USD 25K)</t>
  </si>
  <si>
    <t>SWIFT BRIDGE ENBD AED</t>
  </si>
  <si>
    <t>10.04.2026</t>
  </si>
  <si>
    <t>UNNATI SIB</t>
  </si>
  <si>
    <t xml:space="preserve">SIB AED A/C .NO - </t>
  </si>
  <si>
    <t xml:space="preserve">TT TRF TO CROSSFIT SIB </t>
  </si>
  <si>
    <t>TT TRF TO SWIFT BRIDGE SIB</t>
  </si>
  <si>
    <t>FUND RECD FROM CROSSFIT SIB</t>
  </si>
  <si>
    <t>TT TRF TO TB ORIGINATIONS (USD 250K)</t>
  </si>
  <si>
    <t>11.04.2026</t>
  </si>
  <si>
    <t>FUND RECD FROM RAYMOND WIO</t>
  </si>
  <si>
    <t>TT TRF TO ORBIT WIO</t>
  </si>
  <si>
    <t>TT TRF TO ALHIJAZ METAL TRADING (SAR 407996.54)</t>
  </si>
  <si>
    <t>13.04.2026</t>
  </si>
  <si>
    <t xml:space="preserve">CHQ PAID TO ALI SADEK HUSSAIN AL JAFFAR AND FUAD </t>
  </si>
  <si>
    <t>27D</t>
  </si>
  <si>
    <t>SWIFT BRIDGE WIO</t>
  </si>
  <si>
    <t>FUND RECD FROM ROYAL EN EM NBF AED</t>
  </si>
  <si>
    <t>TT TRF TO METEOR SMB (USD 200000)</t>
  </si>
  <si>
    <t>CAPSLOCK WIO</t>
  </si>
  <si>
    <t>14.04.2026</t>
  </si>
  <si>
    <t>FUND RECD FROM BLACK PEPPER GT ADIB</t>
  </si>
  <si>
    <t>15.04.2026</t>
  </si>
  <si>
    <t xml:space="preserve">TT TRF TO AGINCO MSQ </t>
  </si>
  <si>
    <t>15.04.206</t>
  </si>
  <si>
    <t>FUND RECD FROM M J S STAR SIB AED</t>
  </si>
  <si>
    <t>TT TRF TO CROSSFIT SIB AED</t>
  </si>
  <si>
    <t>TT TRF TO Al Batinah Integrated Properties Trad Spc</t>
  </si>
  <si>
    <t>FUND RECD FROM UNITED GLOBAL EXIM LIMITED</t>
  </si>
  <si>
    <t>TT TRF TO BHASCORE PRECIOUS METALS AND STONES DMCC</t>
  </si>
  <si>
    <t>TT TRFALHIJAZ METAL TRADING COMPANY (SAR 305873.53)</t>
  </si>
  <si>
    <t>FUND RECD FROM HT SOFTWARE SOLUTIONS LLC</t>
  </si>
  <si>
    <t>FUND RECD FROM LYTHA VENTURES LLC</t>
  </si>
  <si>
    <t>16.04.2026</t>
  </si>
  <si>
    <t>TT TRF TO LODITECH TECHNOLOGIES FAB AED</t>
  </si>
  <si>
    <t>17.04.2026</t>
  </si>
  <si>
    <t>TTT TRF TO AMINEX SIB AED</t>
  </si>
  <si>
    <t>TT TRF TO BLACK PEPPER GT NBF</t>
  </si>
  <si>
    <t>18.04.2026</t>
  </si>
  <si>
    <t>TT TRF TO COMIDA GOODS NBF AED</t>
  </si>
  <si>
    <t>STARTOSPHERE IT WIO</t>
  </si>
  <si>
    <t>20.04.2026</t>
  </si>
  <si>
    <t>27E</t>
  </si>
  <si>
    <t>SWIFT BRIDGE ADIB</t>
  </si>
  <si>
    <t>SWIFT BRIDGE WIO AED</t>
  </si>
  <si>
    <t xml:space="preserve">SWIFT BRIDGE SIB USD </t>
  </si>
  <si>
    <t>21.04.2026</t>
  </si>
  <si>
    <t xml:space="preserve">TT TRF TO TB ORIGINATIONS </t>
  </si>
  <si>
    <t>TT TRF TO METEOR SMB (USD 100000)</t>
  </si>
  <si>
    <t>22.04.2026</t>
  </si>
  <si>
    <t>FUND RECD FROM TOOLCARE TRADING LIMITED</t>
  </si>
  <si>
    <t>TT TRF TO FINGURU SERVICES USD 2020</t>
  </si>
  <si>
    <t>TT TRF TO FINGURU SERVICES USD 3855</t>
  </si>
  <si>
    <t>23.04.2026</t>
  </si>
  <si>
    <t>SILVER STONE ENBD A/C</t>
  </si>
  <si>
    <t>A/C OPENED</t>
  </si>
  <si>
    <t>FUND RECD FROM SWIFT BRIDGE WIO AED</t>
  </si>
  <si>
    <t>SWIFT BRIDGE ADIB USD</t>
  </si>
  <si>
    <t>SWIFT BRIDGE ADIB AED</t>
  </si>
  <si>
    <t>FUND RECD FROM TOOLCARE AIRWALLEX</t>
  </si>
  <si>
    <t>PENDING</t>
  </si>
  <si>
    <t>TT TRF TO ROYAL EN EM SIB AED</t>
  </si>
  <si>
    <t>24.04.2026</t>
  </si>
  <si>
    <t>TT TRF TO Ready Betontechnik GmbH WISE (EUR 54402)</t>
  </si>
  <si>
    <t>TT TRF TO ASHISH DHANUKA WIO AED</t>
  </si>
  <si>
    <t xml:space="preserve">CAPS LOCK SIB AED </t>
  </si>
  <si>
    <t xml:space="preserve">CAPS LOCK SIB USD </t>
  </si>
  <si>
    <t>CHQ PADI TO KEFIFY LLC FZ</t>
  </si>
  <si>
    <t>25.04.2026</t>
  </si>
  <si>
    <t>TT TRF TO ALHIJAZ METAL TRADING (USD 104213.17)</t>
  </si>
  <si>
    <t>27.04.2026</t>
  </si>
  <si>
    <t>FUND RECD FROM GLOBAL ISLAND LTD YEEPAY</t>
  </si>
  <si>
    <t>TT TRF TO RIGHT MEDIA MSQ AED</t>
  </si>
  <si>
    <t>FUND RECVD FROM INFINITY FORTUNE WIO</t>
  </si>
  <si>
    <t>RETURNED CHQ PAID TO DUBAI INVESTMENT REAL ESTATE</t>
  </si>
  <si>
    <t>FUND RECD FROM  ALWASIB FZCO First ENBD</t>
  </si>
  <si>
    <t>TT TRF TO TANVEER HUSSAIN MSQ AED</t>
  </si>
  <si>
    <t xml:space="preserve">CAPS LOCK WIO AED </t>
  </si>
  <si>
    <t>14C</t>
  </si>
  <si>
    <t>UNNATI WIO</t>
  </si>
  <si>
    <t>STARTOSPHERE EVENTS SIB</t>
  </si>
  <si>
    <t>ACTIVATION MAIL PENDING</t>
  </si>
  <si>
    <t xml:space="preserve">ENBD AED ACC .NO - </t>
  </si>
  <si>
    <t>FUND RECD FROM COMIDA GOODS NBF AED</t>
  </si>
  <si>
    <t>28.04.2026</t>
  </si>
  <si>
    <t>TT TRF TO DUBAI INVEST DIB AED FOR RENT LATE CHARGES</t>
  </si>
  <si>
    <t>TT TRF TO VINAYAKA ICICI (USD 9351.07)</t>
  </si>
  <si>
    <t>TT TRF TO RHINE MULTY NBF AED</t>
  </si>
  <si>
    <t xml:space="preserve">RHINE MULTY NBF </t>
  </si>
  <si>
    <t>29.04.2026</t>
  </si>
  <si>
    <t xml:space="preserve">FUND RECD FROM TANVEER HUSSAIN MSQ </t>
  </si>
  <si>
    <t>FUND RECD FROM SWIFT BRIDGE ADIB</t>
  </si>
  <si>
    <t>30.04.2026</t>
  </si>
  <si>
    <t>TT TRF TO DILIP KUMAR WIO</t>
  </si>
  <si>
    <t>01.05.2026</t>
  </si>
  <si>
    <t>FUND RECD FROM INFINITY NBF AED</t>
  </si>
  <si>
    <t>TT TRF TO ALHIJAZ METAL TRADING (USD 13613)</t>
  </si>
  <si>
    <t>TT TRF TO ALHIJAZ METAL TRADING (USD 122516)</t>
  </si>
  <si>
    <t>02.05.2026</t>
  </si>
  <si>
    <t>ORBIT PLUS ADIB AED</t>
  </si>
  <si>
    <t>01.03.2026</t>
  </si>
  <si>
    <t>ORBIT PLUS ADIB USD</t>
  </si>
  <si>
    <t>BANK INTEREST</t>
  </si>
  <si>
    <t>TT TRF TO ALHIJAZ METAL TRADING (USD 130516)</t>
  </si>
  <si>
    <t>TT TRF TO TCIS INTERNATIONAL EVALUATING ADIB AED</t>
  </si>
  <si>
    <t>04.05.2026</t>
  </si>
  <si>
    <t>05.05.2026</t>
  </si>
  <si>
    <t>FUND RECD FROM INFINITY FORTUNE NBF AED</t>
  </si>
  <si>
    <t xml:space="preserve">CHQ </t>
  </si>
  <si>
    <t>MAPLESKY EVENTS NBF</t>
  </si>
  <si>
    <t>ACTIVATED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</si>
</sst>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[$-14009]dd/mm/yyyy;@"/>
    <numFmt numFmtId="166" formatCode="[$-F800]dddd\,\ mmmm\ dd\,\ yyyy"/>
    <numFmt numFmtId="167" formatCode="[$-14009]dd\-mm\-yyyy;@"/>
    <numFmt numFmtId="168" formatCode="[&gt;=1000000]\ ###\,###\,##0;[&gt;=100000]\ ###\,##0;\ ##,##0"/>
    <numFmt numFmtId="169" formatCode="dd\.mm\.yyyy;@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ptos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20"/>
      <name val="Calibri"/>
      <family val="2"/>
      <scheme val="minor"/>
    </font>
    <font>
      <sz val="18"/>
      <color theme="5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sz val="16"/>
      <color theme="2" tint="-0.899990844447157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5">
    <xf numFmtId="0" fontId="0" fillId="0" borderId="0" xfId="0"/>
    <xf numFmtId="0" fontId="7" fillId="0" borderId="0" xfId="0" applyFont="1"/>
    <xf numFmtId="0" fontId="3" fillId="0" borderId="0" xfId="0" applyFont="1"/>
    <xf numFmtId="0" fontId="2" fillId="0" borderId="0" xfId="0" applyFont="1"/>
    <xf numFmtId="0" fontId="9" fillId="0" borderId="0" xfId="0" applyFont="1"/>
    <xf numFmtId="0" fontId="2" fillId="0" borderId="1" xfId="0" applyFont="1" applyBorder="1"/>
    <xf numFmtId="164" fontId="2" fillId="0" borderId="1" xfId="1" applyFont="1" applyBorder="1"/>
    <xf numFmtId="164" fontId="5" fillId="0" borderId="1" xfId="1" applyFont="1" applyBorder="1"/>
    <xf numFmtId="0" fontId="3" fillId="0" borderId="1" xfId="0" applyFont="1" applyBorder="1"/>
    <xf numFmtId="164" fontId="3" fillId="0" borderId="1" xfId="1" applyFont="1" applyBorder="1"/>
    <xf numFmtId="0" fontId="4" fillId="3" borderId="1" xfId="0" applyFont="1" applyFill="1" applyBorder="1"/>
    <xf numFmtId="0" fontId="9" fillId="3" borderId="1" xfId="0" applyFont="1" applyFill="1" applyBorder="1"/>
    <xf numFmtId="14" fontId="2" fillId="0" borderId="0" xfId="0" applyNumberFormat="1" applyFont="1"/>
    <xf numFmtId="164" fontId="0" fillId="0" borderId="0" xfId="1" applyFont="1"/>
    <xf numFmtId="164" fontId="0" fillId="0" borderId="0" xfId="0" applyNumberFormat="1"/>
    <xf numFmtId="164" fontId="2" fillId="0" borderId="1" xfId="1" applyFont="1" applyFill="1" applyBorder="1"/>
    <xf numFmtId="164" fontId="3" fillId="0" borderId="1" xfId="1" applyFont="1" applyFill="1" applyBorder="1"/>
    <xf numFmtId="0" fontId="0" fillId="0" borderId="1" xfId="0" applyBorder="1"/>
    <xf numFmtId="14" fontId="3" fillId="0" borderId="1" xfId="0" applyNumberFormat="1" applyFont="1" applyBorder="1"/>
    <xf numFmtId="0" fontId="2" fillId="4" borderId="1" xfId="0" applyFont="1" applyFill="1" applyBorder="1"/>
    <xf numFmtId="164" fontId="2" fillId="4" borderId="1" xfId="1" applyFont="1" applyFill="1" applyBorder="1"/>
    <xf numFmtId="0" fontId="3" fillId="4" borderId="1" xfId="0" applyFont="1" applyFill="1" applyBorder="1"/>
    <xf numFmtId="164" fontId="3" fillId="4" borderId="1" xfId="1" applyFont="1" applyFill="1" applyBorder="1"/>
    <xf numFmtId="0" fontId="0" fillId="4" borderId="0" xfId="0" applyFill="1"/>
    <xf numFmtId="0" fontId="3" fillId="0" borderId="2" xfId="0" applyFont="1" applyBorder="1"/>
    <xf numFmtId="164" fontId="3" fillId="0" borderId="3" xfId="1" applyFont="1" applyFill="1" applyBorder="1"/>
    <xf numFmtId="14" fontId="2" fillId="0" borderId="1" xfId="0" applyNumberFormat="1" applyFont="1" applyBorder="1"/>
    <xf numFmtId="164" fontId="5" fillId="0" borderId="1" xfId="1" applyFont="1" applyBorder="1" applyAlignment="1">
      <alignment vertical="top"/>
    </xf>
    <xf numFmtId="14" fontId="2" fillId="4" borderId="1" xfId="0" applyNumberFormat="1" applyFont="1" applyFill="1" applyBorder="1"/>
    <xf numFmtId="164" fontId="4" fillId="3" borderId="1" xfId="1" applyFont="1" applyFill="1" applyBorder="1"/>
    <xf numFmtId="164" fontId="0" fillId="0" borderId="1" xfId="1" applyFont="1" applyBorder="1"/>
    <xf numFmtId="4" fontId="5" fillId="0" borderId="1" xfId="1" applyNumberFormat="1" applyFont="1" applyBorder="1"/>
    <xf numFmtId="4" fontId="3" fillId="0" borderId="1" xfId="1" applyNumberFormat="1" applyFont="1" applyBorder="1"/>
    <xf numFmtId="4" fontId="5" fillId="0" borderId="1" xfId="1" applyNumberFormat="1" applyFont="1" applyBorder="1" applyAlignment="1">
      <alignment vertical="center"/>
    </xf>
    <xf numFmtId="4" fontId="5" fillId="0" borderId="1" xfId="1" applyNumberFormat="1" applyFont="1" applyBorder="1" applyAlignment="1">
      <alignment vertical="top"/>
    </xf>
    <xf numFmtId="4" fontId="6" fillId="0" borderId="1" xfId="1" applyNumberFormat="1" applyFont="1" applyBorder="1"/>
    <xf numFmtId="4" fontId="0" fillId="0" borderId="0" xfId="1" applyNumberFormat="1" applyFont="1"/>
    <xf numFmtId="4" fontId="10" fillId="0" borderId="1" xfId="1" applyNumberFormat="1" applyFont="1" applyBorder="1" applyAlignment="1">
      <alignment horizontal="center"/>
    </xf>
    <xf numFmtId="4" fontId="4" fillId="0" borderId="1" xfId="1" applyNumberFormat="1" applyFont="1" applyBorder="1" applyAlignment="1">
      <alignment horizontal="center"/>
    </xf>
    <xf numFmtId="4" fontId="4" fillId="0" borderId="0" xfId="1" applyNumberFormat="1" applyFont="1" applyAlignment="1">
      <alignment horizontal="center"/>
    </xf>
    <xf numFmtId="4" fontId="5" fillId="0" borderId="1" xfId="1" applyNumberFormat="1" applyFont="1" applyBorder="1" applyAlignment="1">
      <alignment horizontal="center"/>
    </xf>
    <xf numFmtId="4" fontId="3" fillId="0" borderId="0" xfId="1" applyNumberFormat="1" applyFont="1"/>
    <xf numFmtId="4" fontId="14" fillId="0" borderId="1" xfId="1" applyNumberFormat="1" applyFont="1" applyBorder="1"/>
    <xf numFmtId="4" fontId="3" fillId="0" borderId="1" xfId="1" applyNumberFormat="1" applyFont="1" applyBorder="1" applyAlignment="1">
      <alignment wrapText="1"/>
    </xf>
    <xf numFmtId="4" fontId="5" fillId="0" borderId="1" xfId="1" applyNumberFormat="1" applyFont="1" applyBorder="1" applyAlignment="1">
      <alignment horizontal="center" vertical="center"/>
    </xf>
    <xf numFmtId="4" fontId="3" fillId="0" borderId="0" xfId="1" applyNumberFormat="1" applyFont="1" applyAlignment="1">
      <alignment vertical="center"/>
    </xf>
    <xf numFmtId="4" fontId="3" fillId="0" borderId="1" xfId="1" applyNumberFormat="1" applyFont="1" applyBorder="1" applyAlignment="1">
      <alignment horizontal="center" vertical="center"/>
    </xf>
    <xf numFmtId="4" fontId="0" fillId="0" borderId="1" xfId="1" applyNumberFormat="1" applyFont="1" applyBorder="1"/>
    <xf numFmtId="4" fontId="0" fillId="0" borderId="0" xfId="1" applyNumberFormat="1" applyFont="1" applyAlignment="1">
      <alignment horizontal="center"/>
    </xf>
    <xf numFmtId="0" fontId="15" fillId="0" borderId="0" xfId="0" applyFont="1"/>
    <xf numFmtId="165" fontId="2" fillId="0" borderId="1" xfId="0" applyNumberFormat="1" applyFont="1" applyBorder="1"/>
    <xf numFmtId="0" fontId="3" fillId="0" borderId="3" xfId="0" applyFont="1" applyBorder="1"/>
    <xf numFmtId="4" fontId="3" fillId="0" borderId="1" xfId="1" applyNumberFormat="1" applyFont="1" applyBorder="1" applyAlignment="1">
      <alignment horizontal="left" vertical="center" wrapText="1"/>
    </xf>
    <xf numFmtId="0" fontId="2" fillId="0" borderId="3" xfId="0" applyFont="1" applyBorder="1"/>
    <xf numFmtId="14" fontId="3" fillId="0" borderId="0" xfId="1" applyNumberFormat="1" applyFont="1"/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66" fontId="3" fillId="0" borderId="0" xfId="1" applyNumberFormat="1" applyFont="1"/>
    <xf numFmtId="3" fontId="5" fillId="0" borderId="1" xfId="1" applyNumberFormat="1" applyFont="1" applyBorder="1" applyAlignment="1">
      <alignment horizontal="center"/>
    </xf>
    <xf numFmtId="2" fontId="3" fillId="0" borderId="1" xfId="0" applyNumberFormat="1" applyFont="1" applyBorder="1"/>
    <xf numFmtId="167" fontId="0" fillId="0" borderId="1" xfId="0" applyNumberFormat="1" applyBorder="1" applyAlignment="1">
      <alignment horizontal="right"/>
    </xf>
    <xf numFmtId="164" fontId="10" fillId="0" borderId="1" xfId="1" applyFont="1" applyBorder="1" applyAlignment="1">
      <alignment horizontal="center"/>
    </xf>
    <xf numFmtId="164" fontId="6" fillId="0" borderId="1" xfId="1" applyFont="1" applyBorder="1"/>
    <xf numFmtId="164" fontId="5" fillId="0" borderId="1" xfId="1" quotePrefix="1" applyFont="1" applyBorder="1"/>
    <xf numFmtId="168" fontId="5" fillId="0" borderId="1" xfId="1" applyNumberFormat="1" applyFont="1" applyBorder="1"/>
    <xf numFmtId="0" fontId="5" fillId="0" borderId="0" xfId="0" applyFont="1"/>
    <xf numFmtId="164" fontId="2" fillId="0" borderId="3" xfId="1" applyFont="1" applyFill="1" applyBorder="1"/>
    <xf numFmtId="14" fontId="3" fillId="0" borderId="1" xfId="1" applyNumberFormat="1" applyFont="1" applyBorder="1"/>
    <xf numFmtId="4" fontId="5" fillId="0" borderId="6" xfId="1" applyNumberFormat="1" applyFont="1" applyBorder="1"/>
    <xf numFmtId="4" fontId="5" fillId="0" borderId="7" xfId="1" applyNumberFormat="1" applyFont="1" applyBorder="1"/>
    <xf numFmtId="14" fontId="3" fillId="0" borderId="8" xfId="0" applyNumberFormat="1" applyFont="1" applyBorder="1"/>
    <xf numFmtId="0" fontId="3" fillId="0" borderId="8" xfId="0" applyFont="1" applyBorder="1"/>
    <xf numFmtId="4" fontId="0" fillId="0" borderId="0" xfId="1" applyNumberFormat="1" applyFont="1" applyBorder="1"/>
    <xf numFmtId="4" fontId="16" fillId="0" borderId="0" xfId="0" applyNumberFormat="1" applyFont="1" applyAlignment="1">
      <alignment horizontal="center" vertical="center" wrapText="1"/>
    </xf>
    <xf numFmtId="0" fontId="11" fillId="0" borderId="0" xfId="0" applyFont="1"/>
    <xf numFmtId="164" fontId="3" fillId="0" borderId="1" xfId="1" applyFont="1" applyBorder="1" applyAlignment="1">
      <alignment wrapText="1"/>
    </xf>
    <xf numFmtId="43" fontId="0" fillId="0" borderId="0" xfId="0" applyNumberFormat="1"/>
    <xf numFmtId="43" fontId="2" fillId="0" borderId="0" xfId="0" applyNumberFormat="1" applyFont="1"/>
    <xf numFmtId="14" fontId="3" fillId="0" borderId="8" xfId="1" applyNumberFormat="1" applyFont="1" applyBorder="1"/>
    <xf numFmtId="164" fontId="3" fillId="0" borderId="8" xfId="1" applyFont="1" applyBorder="1"/>
    <xf numFmtId="4" fontId="3" fillId="4" borderId="0" xfId="1" applyNumberFormat="1" applyFont="1" applyFill="1"/>
    <xf numFmtId="164" fontId="3" fillId="0" borderId="0" xfId="1" applyFont="1"/>
    <xf numFmtId="14" fontId="0" fillId="0" borderId="1" xfId="0" applyNumberFormat="1" applyBorder="1"/>
    <xf numFmtId="164" fontId="3" fillId="0" borderId="6" xfId="1" applyFont="1" applyBorder="1"/>
    <xf numFmtId="164" fontId="0" fillId="0" borderId="6" xfId="1" applyFont="1" applyBorder="1"/>
    <xf numFmtId="164" fontId="3" fillId="0" borderId="7" xfId="1" applyFont="1" applyBorder="1"/>
    <xf numFmtId="164" fontId="2" fillId="0" borderId="8" xfId="1" applyFont="1" applyBorder="1"/>
    <xf numFmtId="164" fontId="2" fillId="0" borderId="2" xfId="1" applyFont="1" applyBorder="1"/>
    <xf numFmtId="164" fontId="3" fillId="0" borderId="9" xfId="1" applyFont="1" applyFill="1" applyBorder="1"/>
    <xf numFmtId="164" fontId="3" fillId="5" borderId="1" xfId="1" applyFont="1" applyFill="1" applyBorder="1"/>
    <xf numFmtId="14" fontId="0" fillId="0" borderId="0" xfId="0" applyNumberFormat="1"/>
    <xf numFmtId="0" fontId="0" fillId="0" borderId="3" xfId="0" applyBorder="1"/>
    <xf numFmtId="164" fontId="3" fillId="0" borderId="10" xfId="1" applyFont="1" applyFill="1" applyBorder="1"/>
    <xf numFmtId="0" fontId="3" fillId="0" borderId="10" xfId="0" applyFont="1" applyBorder="1"/>
    <xf numFmtId="14" fontId="3" fillId="0" borderId="3" xfId="0" applyNumberFormat="1" applyFont="1" applyBorder="1"/>
    <xf numFmtId="164" fontId="3" fillId="0" borderId="0" xfId="1" applyFont="1" applyFill="1" applyBorder="1"/>
    <xf numFmtId="164" fontId="6" fillId="0" borderId="1" xfId="1" quotePrefix="1" applyFont="1" applyBorder="1"/>
    <xf numFmtId="4" fontId="5" fillId="0" borderId="4" xfId="1" applyNumberFormat="1" applyFont="1" applyBorder="1" applyAlignment="1">
      <alignment horizontal="center"/>
    </xf>
    <xf numFmtId="4" fontId="5" fillId="0" borderId="5" xfId="1" applyNumberFormat="1" applyFont="1" applyBorder="1"/>
    <xf numFmtId="4" fontId="3" fillId="0" borderId="5" xfId="1" applyNumberFormat="1" applyFont="1" applyBorder="1"/>
    <xf numFmtId="164" fontId="3" fillId="0" borderId="5" xfId="1" applyFont="1" applyBorder="1"/>
    <xf numFmtId="164" fontId="5" fillId="0" borderId="5" xfId="1" applyFont="1" applyBorder="1"/>
    <xf numFmtId="4" fontId="5" fillId="6" borderId="1" xfId="1" applyNumberFormat="1" applyFont="1" applyFill="1" applyBorder="1" applyAlignment="1">
      <alignment horizontal="center"/>
    </xf>
    <xf numFmtId="4" fontId="6" fillId="6" borderId="1" xfId="1" applyNumberFormat="1" applyFont="1" applyFill="1" applyBorder="1"/>
    <xf numFmtId="164" fontId="6" fillId="6" borderId="1" xfId="1" applyFont="1" applyFill="1" applyBorder="1"/>
    <xf numFmtId="4" fontId="3" fillId="6" borderId="1" xfId="1" applyNumberFormat="1" applyFont="1" applyFill="1" applyBorder="1"/>
    <xf numFmtId="4" fontId="5" fillId="6" borderId="1" xfId="1" applyNumberFormat="1" applyFont="1" applyFill="1" applyBorder="1"/>
    <xf numFmtId="4" fontId="3" fillId="0" borderId="0" xfId="1" applyNumberFormat="1" applyFont="1" applyFill="1"/>
    <xf numFmtId="164" fontId="17" fillId="0" borderId="1" xfId="1" applyFont="1" applyBorder="1"/>
    <xf numFmtId="164" fontId="11" fillId="0" borderId="1" xfId="1" applyFont="1" applyBorder="1"/>
    <xf numFmtId="0" fontId="0" fillId="0" borderId="0" xfId="0" applyAlignment="1">
      <alignment horizontal="right"/>
    </xf>
    <xf numFmtId="164" fontId="18" fillId="0" borderId="1" xfId="1" applyFont="1" applyBorder="1"/>
    <xf numFmtId="164" fontId="5" fillId="0" borderId="1" xfId="1" applyFont="1" applyFill="1" applyBorder="1"/>
    <xf numFmtId="14" fontId="0" fillId="0" borderId="0" xfId="0" applyNumberFormat="1" applyAlignment="1">
      <alignment horizontal="right"/>
    </xf>
    <xf numFmtId="167" fontId="3" fillId="0" borderId="1" xfId="0" applyNumberFormat="1" applyFont="1" applyBorder="1"/>
    <xf numFmtId="164" fontId="19" fillId="0" borderId="1" xfId="1" applyFont="1" applyBorder="1" applyAlignment="1">
      <alignment horizontal="right" wrapText="1"/>
    </xf>
    <xf numFmtId="0" fontId="19" fillId="0" borderId="1" xfId="0" applyFont="1" applyBorder="1" applyAlignment="1">
      <alignment horizontal="left" wrapText="1"/>
    </xf>
    <xf numFmtId="164" fontId="19" fillId="0" borderId="3" xfId="1" applyFont="1" applyFill="1" applyBorder="1" applyAlignment="1">
      <alignment horizontal="right" wrapText="1"/>
    </xf>
    <xf numFmtId="164" fontId="19" fillId="0" borderId="9" xfId="1" applyFont="1" applyFill="1" applyBorder="1" applyAlignment="1">
      <alignment horizontal="right" wrapText="1"/>
    </xf>
    <xf numFmtId="4" fontId="5" fillId="0" borderId="8" xfId="1" applyNumberFormat="1" applyFont="1" applyBorder="1"/>
    <xf numFmtId="4" fontId="5" fillId="0" borderId="1" xfId="1" applyNumberFormat="1" applyFont="1" applyFill="1" applyBorder="1"/>
    <xf numFmtId="4" fontId="3" fillId="0" borderId="7" xfId="1" applyNumberFormat="1" applyFont="1" applyBorder="1"/>
    <xf numFmtId="164" fontId="2" fillId="0" borderId="9" xfId="1" applyFont="1" applyFill="1" applyBorder="1"/>
    <xf numFmtId="14" fontId="2" fillId="0" borderId="1" xfId="0" applyNumberFormat="1" applyFont="1" applyBorder="1" applyAlignment="1">
      <alignment horizontal="left"/>
    </xf>
    <xf numFmtId="14" fontId="0" fillId="0" borderId="0" xfId="0" applyNumberFormat="1" applyAlignment="1">
      <alignment horizontal="left"/>
    </xf>
    <xf numFmtId="0" fontId="19" fillId="4" borderId="1" xfId="0" applyFont="1" applyFill="1" applyBorder="1" applyAlignment="1">
      <alignment horizontal="left" wrapText="1"/>
    </xf>
    <xf numFmtId="164" fontId="3" fillId="0" borderId="2" xfId="1" applyFont="1" applyBorder="1"/>
    <xf numFmtId="169" fontId="3" fillId="0" borderId="1" xfId="1" applyNumberFormat="1" applyFont="1" applyFill="1" applyBorder="1"/>
    <xf numFmtId="164" fontId="11" fillId="0" borderId="3" xfId="1" applyFont="1" applyFill="1" applyBorder="1"/>
    <xf numFmtId="164" fontId="5" fillId="4" borderId="1" xfId="1" applyFont="1" applyFill="1" applyBorder="1"/>
    <xf numFmtId="164" fontId="11" fillId="0" borderId="5" xfId="1" applyFont="1" applyBorder="1"/>
    <xf numFmtId="164" fontId="5" fillId="5" borderId="1" xfId="1" applyFont="1" applyFill="1" applyBorder="1"/>
    <xf numFmtId="164" fontId="3" fillId="0" borderId="0" xfId="1" applyFont="1" applyBorder="1"/>
    <xf numFmtId="4" fontId="5" fillId="5" borderId="1" xfId="1" applyNumberFormat="1" applyFont="1" applyFill="1" applyBorder="1"/>
    <xf numFmtId="164" fontId="5" fillId="5" borderId="1" xfId="1" quotePrefix="1" applyFont="1" applyFill="1" applyBorder="1"/>
    <xf numFmtId="164" fontId="5" fillId="0" borderId="1" xfId="1" quotePrefix="1" applyFont="1" applyFill="1" applyBorder="1"/>
    <xf numFmtId="4" fontId="5" fillId="4" borderId="1" xfId="1" applyNumberFormat="1" applyFont="1" applyFill="1" applyBorder="1" applyAlignment="1">
      <alignment horizontal="center"/>
    </xf>
    <xf numFmtId="4" fontId="3" fillId="4" borderId="1" xfId="1" applyNumberFormat="1" applyFont="1" applyFill="1" applyBorder="1"/>
    <xf numFmtId="164" fontId="20" fillId="5" borderId="1" xfId="1" applyFont="1" applyFill="1" applyBorder="1"/>
    <xf numFmtId="4" fontId="3" fillId="0" borderId="0" xfId="1" applyNumberFormat="1" applyFont="1" applyBorder="1"/>
    <xf numFmtId="164" fontId="3" fillId="0" borderId="1" xfId="1" applyFont="1" applyBorder="1" applyAlignment="1">
      <alignment horizontal="center"/>
    </xf>
    <xf numFmtId="164" fontId="21" fillId="0" borderId="0" xfId="1" applyFont="1"/>
    <xf numFmtId="0" fontId="14" fillId="0" borderId="1" xfId="0" applyFont="1" applyBorder="1"/>
    <xf numFmtId="164" fontId="14" fillId="0" borderId="1" xfId="1" applyFont="1" applyBorder="1"/>
    <xf numFmtId="4" fontId="22" fillId="0" borderId="1" xfId="1" applyNumberFormat="1" applyFont="1" applyBorder="1"/>
    <xf numFmtId="164" fontId="22" fillId="0" borderId="1" xfId="1" applyFont="1" applyBorder="1"/>
    <xf numFmtId="4" fontId="5" fillId="0" borderId="1" xfId="1" applyNumberFormat="1" applyFont="1" applyFill="1" applyBorder="1" applyAlignment="1">
      <alignment horizontal="center"/>
    </xf>
    <xf numFmtId="0" fontId="4" fillId="0" borderId="1" xfId="0" applyFont="1" applyBorder="1"/>
    <xf numFmtId="4" fontId="3" fillId="5" borderId="0" xfId="1" applyNumberFormat="1" applyFont="1" applyFill="1"/>
    <xf numFmtId="164" fontId="23" fillId="0" borderId="1" xfId="1" applyFont="1" applyBorder="1"/>
    <xf numFmtId="164" fontId="22" fillId="5" borderId="1" xfId="1" applyFont="1" applyFill="1" applyBorder="1"/>
    <xf numFmtId="164" fontId="24" fillId="0" borderId="1" xfId="1" applyFont="1" applyBorder="1"/>
    <xf numFmtId="4" fontId="4" fillId="0" borderId="0" xfId="1" applyNumberFormat="1" applyFont="1" applyFill="1"/>
    <xf numFmtId="4" fontId="4" fillId="0" borderId="0" xfId="1" applyNumberFormat="1" applyFont="1"/>
    <xf numFmtId="4" fontId="3" fillId="0" borderId="0" xfId="1" applyNumberFormat="1" applyFont="1" applyAlignment="1">
      <alignment horizontal="center"/>
    </xf>
    <xf numFmtId="164" fontId="20" fillId="0" borderId="1" xfId="1" applyFont="1" applyFill="1" applyBorder="1"/>
    <xf numFmtId="4" fontId="0" fillId="0" borderId="0" xfId="1" applyNumberFormat="1" applyFont="1" applyAlignment="1">
      <alignment horizontal="center"/>
    </xf>
    <xf numFmtId="4" fontId="13" fillId="2" borderId="4" xfId="1" applyNumberFormat="1" applyFont="1" applyFill="1" applyBorder="1" applyAlignment="1">
      <alignment horizontal="center" vertical="center"/>
    </xf>
    <xf numFmtId="4" fontId="13" fillId="2" borderId="5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customXml" Target="../customXml/item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customXml" Target="../customXml/item3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microsoft.com/office/2017/10/relationships/person" Target="persons/person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externalLink" Target="externalLinks/externalLink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theme" Target="theme/theme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styles" Target="styles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sharedStrings" Target="sharedStrings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calcChain" Target="calcChain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38100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D343ED1F-BA21-4E06-8504-0309B0B02890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66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38100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1EAF1E61-0DEE-4F10-A318-8DAD04951CED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72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304800</xdr:colOff>
      <xdr:row>60</xdr:row>
      <xdr:rowOff>38100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B54EF82D-CE04-4850-A080-EB1BEE6B9D85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58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38100</xdr:rowOff>
    </xdr:to>
    <xdr:sp macro="" textlink="">
      <xdr:nvSpPr>
        <xdr:cNvPr id="152578" name="AutoShape 2">
          <a:extLst>
            <a:ext uri="{FF2B5EF4-FFF2-40B4-BE49-F238E27FC236}">
              <a16:creationId xmlns:a16="http://schemas.microsoft.com/office/drawing/2014/main" id="{7C98CE6B-BB3C-AEC2-DDBE-8D69287B78D7}"/>
            </a:ext>
          </a:extLst>
        </xdr:cNvPr>
        <xdr:cNvSpPr>
          <a:spLocks noChangeAspect="1" noChangeArrowheads="1"/>
        </xdr:cNvSpPr>
      </xdr:nvSpPr>
      <xdr:spPr bwMode="auto">
        <a:xfrm>
          <a:off x="12668250" y="166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38100</xdr:rowOff>
    </xdr:to>
    <xdr:sp macro="" textlink="">
      <xdr:nvSpPr>
        <xdr:cNvPr id="152579" name="AutoShape 3">
          <a:extLst>
            <a:ext uri="{FF2B5EF4-FFF2-40B4-BE49-F238E27FC236}">
              <a16:creationId xmlns:a16="http://schemas.microsoft.com/office/drawing/2014/main" id="{2EA70999-09CF-BAC6-1489-EC3ABA46CFDE}"/>
            </a:ext>
          </a:extLst>
        </xdr:cNvPr>
        <xdr:cNvSpPr>
          <a:spLocks noChangeAspect="1" noChangeArrowheads="1"/>
        </xdr:cNvSpPr>
      </xdr:nvSpPr>
      <xdr:spPr bwMode="auto">
        <a:xfrm>
          <a:off x="12668250" y="172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304800</xdr:colOff>
      <xdr:row>60</xdr:row>
      <xdr:rowOff>38100</xdr:rowOff>
    </xdr:to>
    <xdr:sp macro="" textlink="">
      <xdr:nvSpPr>
        <xdr:cNvPr id="152580" name="AutoShape 4">
          <a:extLst>
            <a:ext uri="{FF2B5EF4-FFF2-40B4-BE49-F238E27FC236}">
              <a16:creationId xmlns:a16="http://schemas.microsoft.com/office/drawing/2014/main" id="{A31E04C1-E832-727F-F974-C7FB0AC12B55}"/>
            </a:ext>
          </a:extLst>
        </xdr:cNvPr>
        <xdr:cNvSpPr>
          <a:spLocks noChangeAspect="1" noChangeArrowheads="1"/>
        </xdr:cNvSpPr>
      </xdr:nvSpPr>
      <xdr:spPr bwMode="auto">
        <a:xfrm>
          <a:off x="12668250" y="158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38100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FE38B6B-AD6D-495F-AE37-10130F908FF5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66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38100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18E36EF-464F-4734-8334-4217C7333D01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72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304800</xdr:colOff>
      <xdr:row>60</xdr:row>
      <xdr:rowOff>38100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10197ED9-91FE-44EE-A096-CBD26285B17F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58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38100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D1778032-DE07-47F5-AF25-3F9E7677DECF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66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38100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7E9BE03F-A833-4911-BED4-DEB6F68238B8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72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304800</xdr:colOff>
      <xdr:row>60</xdr:row>
      <xdr:rowOff>38100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68857F53-9166-464B-86F8-74346690D568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58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38100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8E15C2D-DCC3-4A04-85E8-A0C61808F0CF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66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38100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DE2552E8-197E-4D47-8723-70B9FC1A9450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72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304800</xdr:colOff>
      <xdr:row>60</xdr:row>
      <xdr:rowOff>38100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346BB3DD-5CE5-4153-8B11-2ACFCE15241A}"/>
            </a:ext>
          </a:extLst>
        </xdr:cNvPr>
        <xdr:cNvSpPr>
          <a:spLocks noChangeAspect="1" noChangeArrowheads="1"/>
        </xdr:cNvSpPr>
      </xdr:nvSpPr>
      <xdr:spPr bwMode="auto">
        <a:xfrm>
          <a:off x="13420725" y="1589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HP/OneDrive%20-%20KAYZEE%20CURTAINS%20&amp;%20UPHOLSTERY%20FABRICS%20TRADING%20LLC/Documents/AA/BANK%20SUMMARY%20-%20UPDATE%20%20-%201%20(1)%20(version%201).xlsb.xlsx" TargetMode="External"/><Relationship Id="rId1" Type="http://schemas.openxmlformats.org/officeDocument/2006/relationships/externalLinkPath" Target="https://kcuft.sharepoint.com/Users/HP/OneDrive%20-%20KAYZEE%20CURTAINS%20&amp;%20UPHOLSTERY%20FABRICS%20TRADING%20LLC/Documents/AA/BANK%20SUMMARY%20-%20UPDATE%20%20-%201%20(1)%20(version%201).xl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"/>
      <sheetName val="PINNACLE MSQ AED "/>
      <sheetName val="PINNACLE MSQ USD"/>
      <sheetName val="PINNACLE  INT SIB "/>
      <sheetName val="PINNACLE MSQ EURO"/>
      <sheetName val="COMIDA UBL"/>
      <sheetName val="PINNACLE NBF AED"/>
      <sheetName val="PINNACLE NBF USD"/>
      <sheetName val="BULLFROG SIB "/>
      <sheetName val="PINNACLE WIO AED"/>
      <sheetName val="PINNACLE WIO USD"/>
      <sheetName val="PINNACLE ADIB AED  "/>
      <sheetName val="PINNACLE ADIB USD "/>
      <sheetName val="INFINITY FORTUNE WIO "/>
      <sheetName val="INFINITY FORTUNE WIO USD "/>
      <sheetName val="INFINITY FORTUNE SIB "/>
      <sheetName val="INFINITY MSQ "/>
      <sheetName val="INFINITY FORTUNE ADIB "/>
      <sheetName val="INFINITY FORTUNE ADIB USD "/>
      <sheetName val=" TRADERS EIB AED"/>
      <sheetName val=" TRADERS ADIB AED "/>
      <sheetName val="TRADERS EIB USD"/>
      <sheetName val="PREMIUM SIB AED "/>
      <sheetName val="PREMIUM SIB USD"/>
      <sheetName val="PREMIUM EXIM ADIB AED "/>
      <sheetName val="PREMIUM EXIM ADIB USD"/>
      <sheetName val="BLACKPEPPER GENERAL TRADING NBF"/>
      <sheetName val="BLACKPEPPER GENERAL NBF USD"/>
      <sheetName val="BLACKPEPPER GT ADIB "/>
      <sheetName val="BLACKPEPPER GT ADIB USD"/>
      <sheetName val="BLACKPEPPER GT SIB "/>
      <sheetName val="AMINEX ADIB "/>
      <sheetName val="AMINEX ADIB USD "/>
      <sheetName val="AMINEX SIB "/>
      <sheetName val="ENFLOW SIB"/>
      <sheetName val="ENFLOW MSQ"/>
      <sheetName val="ENFLOW UBL"/>
      <sheetName val="AL GARHOUD WIO AED "/>
      <sheetName val="AL GARHOUD WIO USD"/>
      <sheetName val="NIYAT SIB AED "/>
      <sheetName val="NIYAT SIB USD"/>
      <sheetName val="NIYAT MSQ AED "/>
      <sheetName val="NIYAT MSQ USD "/>
      <sheetName val="ROYAL EN WIO AED"/>
      <sheetName val="ROYAL EN WIO USD"/>
      <sheetName val="ROYAL ENBD AED "/>
      <sheetName val="ROYAL ENBD USD"/>
      <sheetName val="ROYAL ENBD EURO"/>
      <sheetName val="ROYAL FAB AED "/>
      <sheetName val="ROYAL FAB USD"/>
      <sheetName val="ROYAL AL MASRAF AED "/>
      <sheetName val="ROYAL AL MASRAF USD"/>
      <sheetName val="ROYAL ADIB AED"/>
      <sheetName val="ROYAL ADIB USD"/>
      <sheetName val="ROYAL NBF AED "/>
      <sheetName val="ROYAL NBF USD"/>
      <sheetName val="ROYAL NBF EURO"/>
      <sheetName val="HEDGES WIO AED"/>
      <sheetName val="HEDGES WIO USD"/>
      <sheetName val="HEDGES WIO EURO"/>
      <sheetName val="HEDGES MSQ AED "/>
      <sheetName val="HEDGES MSQ USD"/>
      <sheetName val="HEDGES MSQ EURO"/>
      <sheetName val="HEDGES FAB AED "/>
      <sheetName val="HEDGES FAB USD"/>
      <sheetName val="HEDGES NBF AED "/>
      <sheetName val="HEDGES NBF USD"/>
      <sheetName val="HEDGES AL MASRAF AED "/>
      <sheetName val="HEDGES AL MASRAF USD"/>
      <sheetName val="HEDGES ADIB AED"/>
      <sheetName val="HEDGES ADIB USD"/>
      <sheetName val="SUMMARY  (2)"/>
      <sheetName val="HEDGES ADIB USD (2)"/>
      <sheetName val="BLACK PEPPER WIO AED"/>
      <sheetName val="BLACK PEPPER WIO USD"/>
      <sheetName val="BLACK PEPPER B.MISR AED "/>
      <sheetName val="BLACK PEPPER B.MISR USD"/>
      <sheetName val="BLACK PEPPER AJMAN AED "/>
      <sheetName val="BLACK PEPPER AJMAN USD"/>
      <sheetName val="BLACK PEPPER EIB AED "/>
      <sheetName val="BLACK PEPPER EIB USD"/>
      <sheetName val="BLACK PEPPER ADIB AED"/>
      <sheetName val="BLACK PEPPER ADIB USD"/>
      <sheetName val="PREMIUM ADIB AED "/>
      <sheetName val="PREMIUM ADIB USD"/>
      <sheetName val="PREMIUM AJMAN AED "/>
      <sheetName val="PREMIUM AJMAN USD"/>
      <sheetName val="RHINE WIO AED "/>
      <sheetName val="RHINE WIO USD"/>
      <sheetName val="RHINE MSQ AED"/>
      <sheetName val="RHINE MSQ USD"/>
      <sheetName val="RHINE ENBD AED "/>
      <sheetName val="RHINE ENBD USD"/>
      <sheetName val="RHINE ENBD EURO"/>
      <sheetName val="RHINE B.MISR AED"/>
      <sheetName val="RHINE B.MISR USD"/>
      <sheetName val="RHINE SIB AED"/>
      <sheetName val="RHINE SIB USD"/>
      <sheetName val="RHINE AJMAN AED"/>
      <sheetName val="RHINE AJMAN USD"/>
      <sheetName val="RHINE ADIB AED"/>
      <sheetName val="RHINE ADIB USD"/>
      <sheetName val="W S J WIO AED "/>
      <sheetName val="W S J WIO USD"/>
      <sheetName val="PINNACLE INT MSQ AED "/>
      <sheetName val="PINNACLE INT MSQ USD"/>
      <sheetName val="PINNACLE INT WIO USD"/>
      <sheetName val="PINNACLE INT WIO AED "/>
      <sheetName val="PINNACLE INT ADIB AED"/>
      <sheetName val="PINNACLE INT NBF AED "/>
      <sheetName val="PINNACLE INT FAB AED "/>
      <sheetName val="PINNACLE INT ADIB USD"/>
      <sheetName val="PINNACLE INT JANATA"/>
      <sheetName val="RED FIRE ENBD AED "/>
      <sheetName val="RED FIRE ENBD USD"/>
      <sheetName val="RED FIRE WIO AED"/>
      <sheetName val="RED FIRE WIO USD"/>
      <sheetName val="RED FIRE NBF AED "/>
      <sheetName val="RED FIRE NBF USD"/>
      <sheetName val="RED FIRE ADIB AED"/>
      <sheetName val="RED FIRE ADIB USD"/>
      <sheetName val="RED FIRE AL MASRAF AED"/>
      <sheetName val="RED FIRE AL MASRAF USD"/>
      <sheetName val="WISOR WIO AED"/>
      <sheetName val="WISOR WIO USD "/>
      <sheetName val="WISOR NBF AED "/>
      <sheetName val="WISOR NBF USD"/>
      <sheetName val="WISOR ENBD AED "/>
      <sheetName val="WISOR ENBD USD"/>
      <sheetName val="BLUE FIRE WIO AED "/>
      <sheetName val="BLUE FIRE WIO USD"/>
      <sheetName val="BLUE FIRE ADIB AED "/>
      <sheetName val="BLUE FIRE ADIB USD"/>
      <sheetName val="BLUE FIRE AL MASRAF AED "/>
      <sheetName val="BLUE FIRE AL MASRAF USD"/>
      <sheetName val="BLUE FIRE NBF AED "/>
      <sheetName val="BLUE FIRE NBF USD"/>
      <sheetName val="COMIDA WIO AED "/>
      <sheetName val="COMIDA WIO USD"/>
      <sheetName val="COMIDA WIO EURO"/>
      <sheetName val="COMIDA NBF AED"/>
      <sheetName val="COMIDA NBF USD"/>
      <sheetName val="COMIDA AL MASRAF AED"/>
      <sheetName val="COMIDA AL MASRAF USD"/>
      <sheetName val="COMIDA ADIB AED"/>
      <sheetName val="COMIDA ADIB USD"/>
      <sheetName val="BULLFROG WIO AED"/>
      <sheetName val="BULLFROG ADIB AED "/>
      <sheetName val="BULLFROG NBF AED "/>
      <sheetName val="BULLFROG MASHREQ AED "/>
      <sheetName val="BULLFROG ADIB USD (2)"/>
      <sheetName val="BULLFROG WIO USD"/>
      <sheetName val="BULLFROG ADIB USD"/>
      <sheetName val="PINNACLE COMP ADIB AED "/>
      <sheetName val="PINNACLE COMP ADIB USD"/>
      <sheetName val="PINNACLE COMP WIO AED"/>
      <sheetName val="PINNACLE COMP WIO USD"/>
      <sheetName val="PINNACLE HOLDING WIO AED "/>
      <sheetName val="PINNACLE HOLDING WIO USD"/>
      <sheetName val="HEDGES TOURISM WIO AED"/>
      <sheetName val="HEDGES TOURISM WIO USD"/>
      <sheetName val="HEDGES TOURISM NBF AED"/>
      <sheetName val="HEDGES TOURISM NBF USD"/>
      <sheetName val="HEDGES TOURISM NEO BIZ AED"/>
      <sheetName val="HEDGES TOURISM NEO BIZ USD"/>
      <sheetName val="HEDGES REAL ESTATE NEO BIZ AED"/>
      <sheetName val="HEDGES REAL ESTATE NEO BIZ USD "/>
      <sheetName val="RHINE BULLIONS RAK AED"/>
      <sheetName val="RHINE BULLIONS RAK USD"/>
      <sheetName val="BARRY HENRY MASHREQ NEO AED "/>
      <sheetName val="SANDEEP KEDIA SCB AED"/>
      <sheetName val="SANDEEP KEDIA  SCB USD "/>
      <sheetName val="NET FLOW WIO "/>
      <sheetName val="RAYMOND WIO "/>
      <sheetName val="DILIP CHATURVEDI WIO "/>
      <sheetName val="ADITYA SCB A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C5">
            <v>499963.46</v>
          </cell>
        </row>
        <row r="6">
          <cell r="D6">
            <v>172955</v>
          </cell>
        </row>
        <row r="7">
          <cell r="D7">
            <v>26516</v>
          </cell>
        </row>
        <row r="8">
          <cell r="D8">
            <v>290150</v>
          </cell>
        </row>
        <row r="9">
          <cell r="D9">
            <v>9900</v>
          </cell>
        </row>
        <row r="10">
          <cell r="D10">
            <v>391.55</v>
          </cell>
        </row>
        <row r="11">
          <cell r="C11">
            <v>999963.56</v>
          </cell>
        </row>
        <row r="12">
          <cell r="D12">
            <v>500834</v>
          </cell>
        </row>
        <row r="13">
          <cell r="D13">
            <v>400150</v>
          </cell>
        </row>
        <row r="14">
          <cell r="D14">
            <v>98950</v>
          </cell>
        </row>
        <row r="15">
          <cell r="C15">
            <v>749963.56</v>
          </cell>
        </row>
        <row r="16">
          <cell r="C16">
            <v>58193</v>
          </cell>
        </row>
        <row r="17">
          <cell r="D17">
            <v>500150</v>
          </cell>
        </row>
        <row r="18">
          <cell r="D18">
            <v>249850</v>
          </cell>
        </row>
        <row r="19">
          <cell r="C19">
            <v>1999963.56</v>
          </cell>
        </row>
        <row r="20">
          <cell r="D20">
            <v>1039452</v>
          </cell>
        </row>
        <row r="21">
          <cell r="D21">
            <v>750160</v>
          </cell>
        </row>
        <row r="22">
          <cell r="D22">
            <v>152500</v>
          </cell>
        </row>
        <row r="23">
          <cell r="D23">
            <v>160.65</v>
          </cell>
        </row>
        <row r="24">
          <cell r="D24">
            <v>35145</v>
          </cell>
        </row>
        <row r="25">
          <cell r="D25">
            <v>61666</v>
          </cell>
        </row>
        <row r="26">
          <cell r="D26">
            <v>19018</v>
          </cell>
        </row>
        <row r="27">
          <cell r="C27">
            <v>999963.56</v>
          </cell>
        </row>
        <row r="28">
          <cell r="D28">
            <v>799984</v>
          </cell>
        </row>
        <row r="29">
          <cell r="C29">
            <v>499963.56</v>
          </cell>
        </row>
        <row r="30">
          <cell r="D30">
            <v>199421</v>
          </cell>
        </row>
        <row r="31">
          <cell r="D31">
            <v>8474</v>
          </cell>
        </row>
        <row r="32">
          <cell r="C32">
            <v>999963.56</v>
          </cell>
        </row>
        <row r="33">
          <cell r="D33">
            <v>750130</v>
          </cell>
        </row>
        <row r="34">
          <cell r="D34">
            <v>350500</v>
          </cell>
        </row>
        <row r="35">
          <cell r="D35">
            <v>391150</v>
          </cell>
        </row>
        <row r="36">
          <cell r="D36">
            <v>160.65</v>
          </cell>
        </row>
        <row r="37">
          <cell r="C37">
            <v>699963.56</v>
          </cell>
        </row>
        <row r="38">
          <cell r="D38">
            <v>47554</v>
          </cell>
        </row>
        <row r="39">
          <cell r="D39">
            <v>375136</v>
          </cell>
        </row>
        <row r="40">
          <cell r="D40">
            <v>270984</v>
          </cell>
        </row>
        <row r="41">
          <cell r="D41">
            <v>6358</v>
          </cell>
        </row>
        <row r="42">
          <cell r="C42">
            <v>999963.56</v>
          </cell>
        </row>
        <row r="43">
          <cell r="D43">
            <v>400000</v>
          </cell>
        </row>
        <row r="44">
          <cell r="D44">
            <v>600000</v>
          </cell>
        </row>
        <row r="45">
          <cell r="C45">
            <v>18574.810000000001</v>
          </cell>
        </row>
        <row r="46">
          <cell r="D46">
            <v>160.65</v>
          </cell>
        </row>
        <row r="47">
          <cell r="D47">
            <v>160.65</v>
          </cell>
        </row>
        <row r="48">
          <cell r="D48">
            <v>110.25</v>
          </cell>
        </row>
        <row r="49">
          <cell r="D49">
            <v>18113</v>
          </cell>
        </row>
        <row r="50">
          <cell r="C50">
            <v>499963.56</v>
          </cell>
        </row>
        <row r="51">
          <cell r="D51">
            <v>201339</v>
          </cell>
        </row>
        <row r="52">
          <cell r="D52">
            <v>298511</v>
          </cell>
        </row>
        <row r="53">
          <cell r="C53">
            <v>999963.56</v>
          </cell>
        </row>
        <row r="54">
          <cell r="D54">
            <v>105</v>
          </cell>
        </row>
        <row r="55">
          <cell r="D55">
            <v>699782</v>
          </cell>
        </row>
        <row r="56">
          <cell r="D56">
            <v>198315</v>
          </cell>
        </row>
        <row r="57">
          <cell r="D57">
            <v>101234</v>
          </cell>
        </row>
        <row r="58">
          <cell r="D58">
            <v>300.17</v>
          </cell>
        </row>
        <row r="59">
          <cell r="D59">
            <v>110.25</v>
          </cell>
        </row>
        <row r="60">
          <cell r="C60">
            <v>499963.56</v>
          </cell>
        </row>
        <row r="61">
          <cell r="D61">
            <v>228594</v>
          </cell>
        </row>
        <row r="62">
          <cell r="D62">
            <v>271306</v>
          </cell>
        </row>
        <row r="63">
          <cell r="D63">
            <v>110.25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Q174"/>
  <sheetViews>
    <sheetView zoomScale="85" zoomScaleNormal="85" workbookViewId="0">
      <pane ySplit="3" topLeftCell="A153" activePane="bottomLeft" state="frozen"/>
      <selection activeCell="D55" sqref="D54:D55"/>
      <selection pane="bottomLeft" activeCell="B173" sqref="B173"/>
    </sheetView>
  </sheetViews>
  <sheetFormatPr baseColWidth="10" defaultColWidth="9.1640625" defaultRowHeight="15" x14ac:dyDescent="0.2"/>
  <cols>
    <col min="1" max="1" width="18.6640625" style="48" customWidth="1"/>
    <col min="2" max="2" width="51.5" style="36" customWidth="1"/>
    <col min="3" max="4" width="21.6640625" style="13" bestFit="1" customWidth="1"/>
    <col min="5" max="5" width="19.83203125" style="36" bestFit="1" customWidth="1"/>
    <col min="6" max="6" width="32.5" style="36" hidden="1" customWidth="1"/>
    <col min="7" max="7" width="16.5" style="36" hidden="1" customWidth="1"/>
    <col min="8" max="8" width="14.83203125" style="36" hidden="1" customWidth="1"/>
    <col min="9" max="9" width="16.5" style="36" hidden="1" customWidth="1"/>
    <col min="10" max="10" width="15.1640625" style="36" hidden="1" customWidth="1"/>
    <col min="11" max="11" width="16.5" style="36" hidden="1" customWidth="1"/>
    <col min="12" max="12" width="14.83203125" style="36" hidden="1" customWidth="1"/>
    <col min="13" max="13" width="24.1640625" style="36" bestFit="1" customWidth="1"/>
    <col min="14" max="15" width="17.83203125" style="36" bestFit="1" customWidth="1"/>
    <col min="16" max="16" width="24.83203125" style="36" bestFit="1" customWidth="1"/>
    <col min="17" max="17" width="15.5" style="36" bestFit="1" customWidth="1"/>
    <col min="18" max="18" width="9.1640625" style="36"/>
    <col min="19" max="19" width="15.5" style="36" bestFit="1" customWidth="1"/>
    <col min="20" max="16384" width="9.1640625" style="36"/>
  </cols>
  <sheetData>
    <row r="1" spans="1:17" ht="9" customHeight="1" x14ac:dyDescent="0.2">
      <c r="A1" s="157"/>
      <c r="B1" s="157"/>
      <c r="C1" s="157"/>
      <c r="D1" s="157"/>
      <c r="E1" s="157"/>
      <c r="F1" s="157"/>
      <c r="G1" s="157"/>
      <c r="H1" s="157"/>
      <c r="I1" s="157"/>
      <c r="J1" s="157"/>
    </row>
    <row r="2" spans="1:17" ht="38.25" customHeight="1" x14ac:dyDescent="0.2">
      <c r="A2" s="158" t="s">
        <v>2902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1:17" s="39" customFormat="1" ht="26" x14ac:dyDescent="0.3">
      <c r="A3" s="37" t="s">
        <v>143</v>
      </c>
      <c r="B3" s="37" t="s">
        <v>0</v>
      </c>
      <c r="C3" s="62" t="s">
        <v>1</v>
      </c>
      <c r="D3" s="62" t="s">
        <v>2</v>
      </c>
      <c r="E3" s="37" t="s">
        <v>3</v>
      </c>
      <c r="F3" s="37" t="s">
        <v>67</v>
      </c>
      <c r="G3" s="38" t="s">
        <v>100</v>
      </c>
      <c r="H3" s="38" t="s">
        <v>101</v>
      </c>
      <c r="I3" s="38" t="s">
        <v>102</v>
      </c>
      <c r="J3" s="38" t="s">
        <v>103</v>
      </c>
      <c r="K3" s="38" t="s">
        <v>127</v>
      </c>
      <c r="L3" s="38" t="s">
        <v>128</v>
      </c>
    </row>
    <row r="4" spans="1:17" s="41" customFormat="1" ht="24" x14ac:dyDescent="0.3">
      <c r="A4" s="40"/>
      <c r="B4" s="130"/>
      <c r="C4" s="132">
        <f>'HEDGES MSQ AED '!E100</f>
        <v>0</v>
      </c>
      <c r="D4" s="132">
        <f>'HEDGES MSQ USD'!E100</f>
        <v>0</v>
      </c>
      <c r="E4" s="132">
        <f>'HEDGES MSQ EURO'!E100</f>
        <v>0</v>
      </c>
      <c r="F4" s="32" t="s">
        <v>2616</v>
      </c>
      <c r="G4" s="32"/>
      <c r="H4" s="7"/>
      <c r="I4" s="31"/>
      <c r="J4" s="31"/>
      <c r="K4" s="31"/>
      <c r="L4" s="31"/>
    </row>
    <row r="5" spans="1:17" s="41" customFormat="1" ht="24" x14ac:dyDescent="0.3">
      <c r="A5" s="40" t="s">
        <v>52</v>
      </c>
      <c r="B5" s="130" t="s">
        <v>2753</v>
      </c>
      <c r="C5" s="7">
        <f>'HEDGES FAB AED '!E100</f>
        <v>317.30999999998585</v>
      </c>
      <c r="D5" s="7">
        <f>'HEDGES FAB USD'!E100</f>
        <v>124.89</v>
      </c>
      <c r="E5" s="31"/>
      <c r="F5" s="32"/>
      <c r="G5" s="31"/>
      <c r="H5" s="9"/>
      <c r="I5" s="31"/>
      <c r="J5" s="9"/>
      <c r="K5" s="31"/>
      <c r="L5" s="31"/>
    </row>
    <row r="6" spans="1:17" s="41" customFormat="1" ht="24" x14ac:dyDescent="0.3">
      <c r="A6" s="40"/>
      <c r="B6" s="130"/>
      <c r="C6" s="113"/>
      <c r="D6" s="113"/>
      <c r="E6" s="121"/>
      <c r="F6" s="32" t="s">
        <v>2616</v>
      </c>
      <c r="G6" s="31"/>
      <c r="H6" s="9"/>
      <c r="I6" s="31"/>
      <c r="J6" s="31"/>
      <c r="K6" s="31"/>
      <c r="L6" s="31"/>
    </row>
    <row r="7" spans="1:17" s="41" customFormat="1" ht="24" x14ac:dyDescent="0.3">
      <c r="A7" s="40" t="s">
        <v>53</v>
      </c>
      <c r="B7" s="130" t="s">
        <v>92</v>
      </c>
      <c r="C7" s="132">
        <v>0</v>
      </c>
      <c r="D7" s="132"/>
      <c r="E7" s="134"/>
      <c r="F7" s="32" t="s">
        <v>2618</v>
      </c>
      <c r="G7" s="31"/>
      <c r="H7" s="7"/>
      <c r="I7" s="31"/>
      <c r="J7" s="31"/>
      <c r="K7" s="31"/>
      <c r="L7" s="31"/>
    </row>
    <row r="8" spans="1:17" s="41" customFormat="1" ht="24" x14ac:dyDescent="0.3">
      <c r="A8" s="137" t="s">
        <v>55</v>
      </c>
      <c r="B8" s="130" t="s">
        <v>105</v>
      </c>
      <c r="C8" s="132">
        <v>2705.9</v>
      </c>
      <c r="D8" s="132">
        <v>0</v>
      </c>
      <c r="E8" s="134"/>
      <c r="F8" s="138" t="s">
        <v>2617</v>
      </c>
      <c r="G8" s="32"/>
      <c r="H8" s="31"/>
      <c r="I8" s="31"/>
      <c r="J8" s="31"/>
      <c r="K8" s="65"/>
      <c r="L8" s="31"/>
      <c r="O8" s="58"/>
    </row>
    <row r="9" spans="1:17" s="41" customFormat="1" ht="24" x14ac:dyDescent="0.3">
      <c r="A9" s="40" t="s">
        <v>2610</v>
      </c>
      <c r="B9" s="130" t="s">
        <v>3497</v>
      </c>
      <c r="C9" s="132">
        <v>-4.3099999999999996</v>
      </c>
      <c r="D9" s="132">
        <v>17.86</v>
      </c>
      <c r="E9" s="134">
        <v>0</v>
      </c>
      <c r="F9" s="32"/>
      <c r="G9" s="31"/>
      <c r="H9" s="7"/>
      <c r="I9" s="31"/>
      <c r="J9" s="31"/>
      <c r="K9" s="65"/>
      <c r="L9" s="31"/>
    </row>
    <row r="10" spans="1:17" s="41" customFormat="1" ht="24" x14ac:dyDescent="0.3">
      <c r="A10" s="40" t="s">
        <v>3295</v>
      </c>
      <c r="B10" s="7" t="s">
        <v>110</v>
      </c>
      <c r="C10" s="132">
        <v>142.71</v>
      </c>
      <c r="D10" s="132">
        <v>0</v>
      </c>
      <c r="E10" s="134"/>
      <c r="F10" s="32" t="s">
        <v>2617</v>
      </c>
      <c r="G10" s="32"/>
      <c r="H10" s="9"/>
      <c r="I10" s="31"/>
      <c r="J10" s="31"/>
      <c r="K10" s="65"/>
      <c r="L10" s="31"/>
    </row>
    <row r="11" spans="1:17" s="41" customFormat="1" ht="24" x14ac:dyDescent="0.3">
      <c r="A11" s="40" t="s">
        <v>3296</v>
      </c>
      <c r="B11" s="7" t="s">
        <v>121</v>
      </c>
      <c r="C11" s="132">
        <v>-4538</v>
      </c>
      <c r="D11" s="132">
        <v>85.91</v>
      </c>
      <c r="E11" s="134"/>
      <c r="F11" s="32" t="s">
        <v>2618</v>
      </c>
      <c r="G11" s="31"/>
      <c r="H11" s="9"/>
      <c r="I11" s="31"/>
      <c r="J11" s="31"/>
      <c r="K11" s="31"/>
      <c r="L11" s="31"/>
    </row>
    <row r="12" spans="1:17" s="41" customFormat="1" ht="24" x14ac:dyDescent="0.3">
      <c r="A12" s="40" t="s">
        <v>3297</v>
      </c>
      <c r="B12" s="7" t="s">
        <v>129</v>
      </c>
      <c r="C12" s="132">
        <v>895.61</v>
      </c>
      <c r="D12" s="139">
        <v>0</v>
      </c>
      <c r="E12" s="134"/>
      <c r="F12" s="32"/>
      <c r="G12" s="22"/>
      <c r="H12" s="9"/>
      <c r="I12" s="9"/>
      <c r="J12" s="31"/>
      <c r="K12" s="31"/>
      <c r="L12" s="31"/>
    </row>
    <row r="13" spans="1:17" s="41" customFormat="1" ht="24" x14ac:dyDescent="0.3">
      <c r="A13" s="40"/>
      <c r="B13" s="7"/>
      <c r="C13" s="113"/>
      <c r="D13" s="156"/>
      <c r="E13" s="121"/>
      <c r="F13" s="32"/>
      <c r="G13" s="22"/>
      <c r="H13" s="9"/>
      <c r="I13" s="9"/>
      <c r="J13" s="31"/>
      <c r="K13" s="31"/>
      <c r="L13" s="31"/>
    </row>
    <row r="14" spans="1:17" s="41" customFormat="1" ht="24" x14ac:dyDescent="0.3">
      <c r="A14" s="40" t="s">
        <v>52</v>
      </c>
      <c r="B14" s="7" t="s">
        <v>3690</v>
      </c>
      <c r="C14" s="7">
        <f>'RHINE MULTY NBF AED'!E100</f>
        <v>1091.95</v>
      </c>
      <c r="D14" s="156"/>
      <c r="E14" s="121"/>
      <c r="F14" s="32"/>
      <c r="G14" s="22"/>
      <c r="H14" s="9"/>
      <c r="I14" s="9"/>
      <c r="J14" s="31"/>
      <c r="K14" s="31"/>
      <c r="L14" s="31"/>
    </row>
    <row r="15" spans="1:17" s="41" customFormat="1" ht="24" x14ac:dyDescent="0.3">
      <c r="A15" s="40"/>
      <c r="B15" s="31"/>
      <c r="C15" s="7"/>
      <c r="D15" s="7"/>
      <c r="E15" s="31"/>
      <c r="F15" s="32"/>
      <c r="G15" s="31"/>
      <c r="H15" s="6"/>
      <c r="I15" s="31"/>
      <c r="J15" s="31"/>
      <c r="K15" s="31"/>
      <c r="L15" s="31"/>
    </row>
    <row r="16" spans="1:17" s="41" customFormat="1" ht="24" x14ac:dyDescent="0.3">
      <c r="A16" s="40" t="s">
        <v>54</v>
      </c>
      <c r="B16" s="31" t="s">
        <v>1685</v>
      </c>
      <c r="C16" s="7">
        <f>'CARNIFY ENBD AED'!E326</f>
        <v>616.13000000005991</v>
      </c>
      <c r="D16" s="7">
        <f>'CARNIFY ENBD USD '!E100</f>
        <v>1.8400000000256114</v>
      </c>
      <c r="E16" s="121"/>
      <c r="F16" s="9"/>
      <c r="G16" s="70"/>
      <c r="H16" s="7"/>
      <c r="I16" s="7"/>
      <c r="J16" s="7"/>
      <c r="K16" s="31"/>
      <c r="L16" s="31"/>
      <c r="P16"/>
      <c r="Q16"/>
    </row>
    <row r="17" spans="1:13" s="41" customFormat="1" ht="24" x14ac:dyDescent="0.3">
      <c r="A17" s="40" t="s">
        <v>96</v>
      </c>
      <c r="B17" s="31" t="s">
        <v>1973</v>
      </c>
      <c r="C17" s="132">
        <f>'CARNIFY ADIB AED '!E325</f>
        <v>1311.9699999999993</v>
      </c>
      <c r="D17" s="132">
        <f>'CARNIFY ADIB USD'!E100</f>
        <v>787.61999999999534</v>
      </c>
      <c r="E17" s="31"/>
      <c r="F17" s="32" t="s">
        <v>2617</v>
      </c>
      <c r="G17" s="70"/>
      <c r="H17" s="7"/>
      <c r="I17" s="7"/>
      <c r="J17" s="9"/>
      <c r="K17" s="31"/>
      <c r="L17" s="31"/>
    </row>
    <row r="18" spans="1:13" s="41" customFormat="1" ht="24" x14ac:dyDescent="0.3">
      <c r="A18" s="40" t="s">
        <v>1227</v>
      </c>
      <c r="B18" s="31" t="s">
        <v>2720</v>
      </c>
      <c r="C18" s="7">
        <f>'CARNIFY EIB AED'!E326</f>
        <v>128.21000000002095</v>
      </c>
      <c r="D18" s="113"/>
      <c r="E18" s="31"/>
      <c r="F18" s="32"/>
      <c r="G18" s="70"/>
      <c r="H18" s="7"/>
      <c r="I18" s="7"/>
      <c r="J18" s="9"/>
      <c r="K18" s="31"/>
      <c r="L18" s="31"/>
    </row>
    <row r="19" spans="1:13" s="41" customFormat="1" ht="24" x14ac:dyDescent="0.3">
      <c r="A19" s="40"/>
      <c r="B19" s="31"/>
      <c r="C19" s="7"/>
      <c r="D19" s="7"/>
      <c r="E19" s="31"/>
      <c r="F19" s="32"/>
      <c r="G19" s="7"/>
      <c r="H19" s="7"/>
      <c r="I19" s="32"/>
      <c r="J19" s="9"/>
      <c r="K19" s="31"/>
      <c r="L19" s="31"/>
    </row>
    <row r="20" spans="1:13" s="41" customFormat="1" ht="24" x14ac:dyDescent="0.3">
      <c r="A20" s="40" t="s">
        <v>56</v>
      </c>
      <c r="B20" s="31" t="s">
        <v>2034</v>
      </c>
      <c r="C20" s="132">
        <f>'RED STONE WIO AED '!E397</f>
        <v>-400.00200000046289</v>
      </c>
      <c r="D20" s="132">
        <f>'RED STONE WIO USD'!E143</f>
        <v>0.27000000004045432</v>
      </c>
      <c r="E20" s="132">
        <f>'RED STONE WIO EUR'!E110</f>
        <v>0.41999999999825377</v>
      </c>
      <c r="F20" s="9"/>
      <c r="H20" s="9"/>
      <c r="I20" s="9"/>
      <c r="J20" s="9"/>
      <c r="K20" s="31"/>
      <c r="L20" s="31"/>
      <c r="M20" s="41" t="s">
        <v>3349</v>
      </c>
    </row>
    <row r="21" spans="1:13" s="45" customFormat="1" ht="24" x14ac:dyDescent="0.3">
      <c r="A21" s="44" t="s">
        <v>771</v>
      </c>
      <c r="B21" s="31" t="s">
        <v>2122</v>
      </c>
      <c r="C21" s="132">
        <f>'RED STONE ADIB AED '!E100</f>
        <v>111.62999999999957</v>
      </c>
      <c r="D21" s="132">
        <f>'RED STONE ADIB USD'!E110</f>
        <v>0</v>
      </c>
      <c r="E21" s="132">
        <f>'RED STONE ADIB EUR'!E110</f>
        <v>0</v>
      </c>
      <c r="F21" s="9"/>
      <c r="G21" s="70"/>
      <c r="H21" s="9"/>
      <c r="I21" s="9"/>
      <c r="J21" s="9"/>
      <c r="K21" s="31"/>
      <c r="L21" s="31"/>
      <c r="M21" s="41" t="s">
        <v>3348</v>
      </c>
    </row>
    <row r="22" spans="1:13" s="41" customFormat="1" ht="24" x14ac:dyDescent="0.3">
      <c r="A22" s="40"/>
      <c r="B22" s="31"/>
      <c r="C22" s="7"/>
      <c r="D22" s="7"/>
      <c r="E22" s="7"/>
      <c r="F22" s="9"/>
      <c r="G22" s="31"/>
      <c r="H22" s="9"/>
      <c r="I22" s="7"/>
      <c r="J22" s="9"/>
      <c r="K22" s="31"/>
      <c r="L22" s="31"/>
    </row>
    <row r="23" spans="1:13" s="41" customFormat="1" ht="24" x14ac:dyDescent="0.3">
      <c r="A23" s="147" t="s">
        <v>57</v>
      </c>
      <c r="B23" s="31" t="s">
        <v>2101</v>
      </c>
      <c r="C23" s="7">
        <f>'IDEA GROVE ADIB AED'!E100</f>
        <v>322</v>
      </c>
      <c r="D23" s="7">
        <f>'IDEA GROVE ADIB USD'!E100</f>
        <v>2</v>
      </c>
      <c r="E23" s="7">
        <f>'IDEA GROVE ADIB EURO'!E100</f>
        <v>5</v>
      </c>
      <c r="F23" s="32"/>
      <c r="G23" s="70"/>
      <c r="H23" s="9"/>
      <c r="I23" s="9"/>
      <c r="J23" s="9"/>
      <c r="K23" s="31"/>
      <c r="L23" s="31"/>
    </row>
    <row r="24" spans="1:13" s="41" customFormat="1" ht="24" x14ac:dyDescent="0.3">
      <c r="A24" s="40" t="s">
        <v>58</v>
      </c>
      <c r="B24" s="31" t="s">
        <v>2624</v>
      </c>
      <c r="C24" s="132">
        <f>'IDEA GROVE EIB AED'!E352</f>
        <v>83.819999999983708</v>
      </c>
      <c r="D24" s="132">
        <f>500+100-514.56-54.82-25.73-2.74+89850-11.23-224.62-100-60000-28000-1360+9840-54.82-2.74-9938</f>
        <v>0.7400000000034197</v>
      </c>
      <c r="E24" s="132"/>
      <c r="F24" s="32"/>
      <c r="G24" s="70"/>
      <c r="H24" s="133"/>
      <c r="I24" s="9"/>
      <c r="J24" s="9"/>
      <c r="K24" s="31"/>
      <c r="L24" s="31"/>
      <c r="M24" s="41" t="s">
        <v>3472</v>
      </c>
    </row>
    <row r="25" spans="1:13" s="41" customFormat="1" ht="24" x14ac:dyDescent="0.3">
      <c r="A25" s="40" t="s">
        <v>59</v>
      </c>
      <c r="B25" s="31" t="s">
        <v>3044</v>
      </c>
      <c r="C25" s="7">
        <f>'IDEA GROVE RAK AED'!E100</f>
        <v>9250.3499999999967</v>
      </c>
      <c r="D25" s="113"/>
      <c r="E25" s="113"/>
      <c r="F25" s="32"/>
      <c r="G25" s="70"/>
      <c r="H25" s="133"/>
      <c r="I25" s="9"/>
      <c r="J25" s="9"/>
      <c r="K25" s="31"/>
      <c r="L25" s="31"/>
      <c r="M25" s="41" t="s">
        <v>3710</v>
      </c>
    </row>
    <row r="26" spans="1:13" s="41" customFormat="1" ht="24" x14ac:dyDescent="0.3">
      <c r="A26" s="40" t="s">
        <v>60</v>
      </c>
      <c r="B26" s="31" t="s">
        <v>3506</v>
      </c>
      <c r="C26" s="7">
        <f>'IDEA GROVE SIB AED'!E100</f>
        <v>187.97999999998137</v>
      </c>
      <c r="D26" s="113"/>
      <c r="E26" s="113"/>
      <c r="F26" s="32"/>
      <c r="G26" s="70"/>
      <c r="H26" s="133"/>
      <c r="I26" s="9"/>
      <c r="J26" s="9"/>
      <c r="K26" s="31"/>
      <c r="L26" s="31"/>
    </row>
    <row r="27" spans="1:13" s="41" customFormat="1" ht="24" x14ac:dyDescent="0.3">
      <c r="A27" s="40"/>
      <c r="B27" s="31"/>
      <c r="C27" s="7"/>
      <c r="D27" s="7"/>
      <c r="E27" s="7"/>
      <c r="F27" s="32"/>
      <c r="G27" s="9"/>
      <c r="I27" s="9"/>
      <c r="J27" s="9"/>
      <c r="K27" s="31"/>
      <c r="L27" s="31"/>
    </row>
    <row r="28" spans="1:13" s="41" customFormat="1" ht="24" x14ac:dyDescent="0.3">
      <c r="A28" s="40" t="s">
        <v>62</v>
      </c>
      <c r="B28" s="31" t="s">
        <v>2737</v>
      </c>
      <c r="C28" s="7">
        <f>'AGINRA WIO AED'!E203</f>
        <v>1758.7100000001665</v>
      </c>
      <c r="D28" s="7">
        <f>'AGNIRA WIO USD'!E100</f>
        <v>0.74999999999272404</v>
      </c>
      <c r="E28" s="7"/>
      <c r="F28" s="17" t="s">
        <v>2625</v>
      </c>
      <c r="G28" s="9"/>
      <c r="H28" s="9"/>
      <c r="I28" s="7"/>
      <c r="J28" s="7"/>
      <c r="K28" s="31"/>
      <c r="L28" s="31"/>
    </row>
    <row r="29" spans="1:13" s="41" customFormat="1" ht="24" x14ac:dyDescent="0.3">
      <c r="A29" s="40" t="s">
        <v>63</v>
      </c>
      <c r="B29" s="31" t="s">
        <v>3188</v>
      </c>
      <c r="C29" s="7">
        <f>'AGINRA EIB AED '!E131</f>
        <v>733.14999999972065</v>
      </c>
      <c r="D29" s="7"/>
      <c r="E29" s="7"/>
      <c r="F29" s="17" t="s">
        <v>2625</v>
      </c>
      <c r="G29" s="31"/>
      <c r="H29" s="9"/>
      <c r="I29" s="31"/>
      <c r="J29" s="31"/>
      <c r="K29" s="31"/>
      <c r="L29" s="31"/>
    </row>
    <row r="30" spans="1:13" s="41" customFormat="1" ht="24" x14ac:dyDescent="0.3">
      <c r="A30" s="40"/>
      <c r="B30" s="31"/>
      <c r="C30" s="7"/>
      <c r="D30" s="7"/>
      <c r="E30" s="7"/>
      <c r="F30" s="32"/>
      <c r="G30" s="9"/>
      <c r="H30" s="9"/>
      <c r="I30" s="32"/>
      <c r="J30" s="31"/>
      <c r="K30" s="31"/>
      <c r="L30" s="31"/>
    </row>
    <row r="31" spans="1:13" s="41" customFormat="1" ht="24" x14ac:dyDescent="0.3">
      <c r="A31" s="40" t="s">
        <v>64</v>
      </c>
      <c r="B31" s="31" t="s">
        <v>2435</v>
      </c>
      <c r="C31" s="132">
        <f>'SILVER STONE WIO AED'!E345</f>
        <v>1815.4350000000559</v>
      </c>
      <c r="D31" s="132">
        <f>'SILVER STONE WIO USD'!E99</f>
        <v>0</v>
      </c>
      <c r="E31" s="132">
        <f>'SILVER STONE WIO EUR'!E63</f>
        <v>0</v>
      </c>
      <c r="G31" s="31"/>
      <c r="H31" s="31"/>
      <c r="I31" s="31"/>
      <c r="J31" s="31"/>
      <c r="K31" s="31"/>
      <c r="L31" s="31"/>
    </row>
    <row r="32" spans="1:13" s="41" customFormat="1" ht="24" x14ac:dyDescent="0.3">
      <c r="A32" s="40" t="s">
        <v>1670</v>
      </c>
      <c r="B32" s="31" t="s">
        <v>2500</v>
      </c>
      <c r="C32" s="7">
        <f>'SILVER STONE ADIB AED'!E63</f>
        <v>108.52999999999884</v>
      </c>
      <c r="D32" s="7">
        <f>'SILVER STONE ADIB USD'!E63</f>
        <v>0.34999999999999432</v>
      </c>
      <c r="E32" s="7">
        <f>'SILVER STONE ADIB EUR'!E63</f>
        <v>0</v>
      </c>
      <c r="F32" s="32"/>
      <c r="G32" s="31"/>
      <c r="H32" s="31"/>
      <c r="I32" s="31"/>
      <c r="J32" s="31"/>
      <c r="K32" s="31"/>
      <c r="L32" s="31"/>
      <c r="M32" s="108"/>
    </row>
    <row r="33" spans="1:17" s="41" customFormat="1" ht="24" x14ac:dyDescent="0.3">
      <c r="A33" s="40" t="s">
        <v>1671</v>
      </c>
      <c r="B33" s="31" t="s">
        <v>3129</v>
      </c>
      <c r="C33" s="7">
        <f>'SILVER STONE MSQ AED '!E100</f>
        <v>0</v>
      </c>
      <c r="D33" s="7"/>
      <c r="E33" s="7"/>
      <c r="F33" s="32"/>
      <c r="G33" s="31"/>
      <c r="H33" s="31"/>
      <c r="I33" s="31"/>
      <c r="J33" s="31"/>
      <c r="K33" s="31"/>
      <c r="L33" s="31"/>
    </row>
    <row r="34" spans="1:17" s="41" customFormat="1" ht="24" x14ac:dyDescent="0.3">
      <c r="A34" s="40" t="s">
        <v>1672</v>
      </c>
      <c r="B34" s="31" t="s">
        <v>3656</v>
      </c>
      <c r="C34" s="7">
        <f>'SILVER STONE ENBD AED '!E100</f>
        <v>524299.94999999995</v>
      </c>
      <c r="D34" s="7"/>
      <c r="E34" s="7"/>
      <c r="F34" s="32"/>
      <c r="G34" s="31"/>
      <c r="H34" s="31"/>
      <c r="I34" s="31"/>
      <c r="J34" s="31"/>
      <c r="K34" s="31"/>
      <c r="L34" s="31"/>
    </row>
    <row r="35" spans="1:17" s="41" customFormat="1" ht="24" x14ac:dyDescent="0.3">
      <c r="A35" s="40"/>
      <c r="B35" s="31"/>
      <c r="C35" s="7"/>
      <c r="D35" s="7"/>
      <c r="E35" s="7"/>
      <c r="F35" s="32"/>
      <c r="G35" s="31"/>
      <c r="H35" s="7"/>
      <c r="I35" s="31"/>
      <c r="J35" s="31"/>
      <c r="K35" s="31"/>
      <c r="L35" s="31"/>
    </row>
    <row r="36" spans="1:17" s="41" customFormat="1" ht="24" x14ac:dyDescent="0.3">
      <c r="A36" s="40" t="s">
        <v>65</v>
      </c>
      <c r="B36" s="31" t="s">
        <v>3189</v>
      </c>
      <c r="C36" s="7">
        <f>'M J S STAR NBF AED '!E100</f>
        <v>2.0000000000038654E-2</v>
      </c>
      <c r="D36" s="7">
        <f>'M J S STAR NBF USD'!E100</f>
        <v>9.9999999999909051E-3</v>
      </c>
      <c r="E36" s="7"/>
      <c r="F36" s="81"/>
      <c r="G36" s="113"/>
      <c r="H36" s="113"/>
      <c r="I36" s="7"/>
      <c r="J36" s="31"/>
      <c r="K36" s="31"/>
      <c r="L36" s="31"/>
    </row>
    <row r="37" spans="1:17" s="41" customFormat="1" ht="26" x14ac:dyDescent="0.3">
      <c r="A37" s="40" t="s">
        <v>66</v>
      </c>
      <c r="B37" s="31" t="s">
        <v>3038</v>
      </c>
      <c r="C37" s="132">
        <f>'M J S STAR RAK AED '!E100</f>
        <v>1798.1999999999978</v>
      </c>
      <c r="D37" s="132">
        <f>'M J S STAR RAK USD'!E100</f>
        <v>1000</v>
      </c>
      <c r="E37" s="132"/>
      <c r="F37" s="32" t="s">
        <v>2633</v>
      </c>
      <c r="G37" s="110"/>
      <c r="H37" s="110"/>
      <c r="I37" s="31"/>
      <c r="J37" s="31"/>
      <c r="K37" s="31"/>
      <c r="L37" s="31"/>
    </row>
    <row r="38" spans="1:17" s="41" customFormat="1" ht="26" x14ac:dyDescent="0.3">
      <c r="A38" s="40" t="s">
        <v>2611</v>
      </c>
      <c r="B38" s="31" t="s">
        <v>3190</v>
      </c>
      <c r="C38" s="136">
        <f>'MJS STAR EIB AED'!E237</f>
        <v>775.95000000018922</v>
      </c>
      <c r="D38" s="113"/>
      <c r="E38" s="121"/>
      <c r="F38" s="32" t="s">
        <v>2618</v>
      </c>
      <c r="G38" s="110"/>
      <c r="H38" s="110"/>
      <c r="I38" s="31"/>
      <c r="J38" s="31"/>
      <c r="K38" s="31"/>
      <c r="L38" s="31"/>
    </row>
    <row r="39" spans="1:17" s="41" customFormat="1" ht="26" x14ac:dyDescent="0.3">
      <c r="A39" s="40" t="s">
        <v>2764</v>
      </c>
      <c r="B39" s="31" t="s">
        <v>3039</v>
      </c>
      <c r="C39" s="136">
        <f>'MJS STAR SIB AED'!E100</f>
        <v>1093.1599999997065</v>
      </c>
      <c r="D39" s="136">
        <f>'MJS STAR SIB USD'!E100</f>
        <v>286.98999999999069</v>
      </c>
      <c r="E39" s="121"/>
      <c r="F39" s="140"/>
      <c r="G39" s="110"/>
      <c r="H39" s="110"/>
      <c r="I39" s="31"/>
      <c r="J39" s="31"/>
      <c r="K39" s="31"/>
      <c r="L39" s="31"/>
    </row>
    <row r="40" spans="1:17" s="41" customFormat="1" ht="26" x14ac:dyDescent="0.3">
      <c r="A40" s="40" t="s">
        <v>3553</v>
      </c>
      <c r="B40" s="31" t="s">
        <v>3554</v>
      </c>
      <c r="C40" s="136">
        <v>0</v>
      </c>
      <c r="D40" s="136">
        <v>0</v>
      </c>
      <c r="E40" s="121"/>
      <c r="F40" s="140"/>
      <c r="G40" s="110"/>
      <c r="H40" s="110"/>
      <c r="I40" s="31"/>
      <c r="J40" s="31"/>
      <c r="K40" s="31"/>
      <c r="L40" s="31"/>
    </row>
    <row r="41" spans="1:17" s="41" customFormat="1" ht="26" x14ac:dyDescent="0.3">
      <c r="A41" s="40"/>
      <c r="B41" s="31"/>
      <c r="C41" s="64"/>
      <c r="D41" s="7"/>
      <c r="E41" s="31"/>
      <c r="G41" s="110"/>
      <c r="H41" s="110"/>
      <c r="I41" s="31"/>
      <c r="J41" s="31"/>
      <c r="K41" s="31"/>
      <c r="L41" s="31"/>
    </row>
    <row r="42" spans="1:17" s="41" customFormat="1" ht="26" x14ac:dyDescent="0.3">
      <c r="A42" s="40" t="s">
        <v>69</v>
      </c>
      <c r="B42" s="31" t="s">
        <v>2189</v>
      </c>
      <c r="C42" s="7">
        <f>'CAPS LOCK FAB AED '!E363</f>
        <v>232.64000000002056</v>
      </c>
      <c r="D42" s="7">
        <f>'CAPS LOCK FAB USD'!E100</f>
        <v>1.5999999999912689</v>
      </c>
      <c r="E42" s="31"/>
      <c r="F42" s="122"/>
      <c r="G42" s="110"/>
      <c r="H42" s="110"/>
      <c r="I42" s="31"/>
      <c r="J42" s="31"/>
      <c r="K42" s="31"/>
      <c r="L42" s="31"/>
      <c r="N42"/>
      <c r="O42"/>
      <c r="P42"/>
      <c r="Q42"/>
    </row>
    <row r="43" spans="1:17" s="41" customFormat="1" ht="26" x14ac:dyDescent="0.3">
      <c r="A43" s="98" t="s">
        <v>83</v>
      </c>
      <c r="B43" s="31" t="s">
        <v>3120</v>
      </c>
      <c r="C43" s="7">
        <f>'CAPSLOCK SIB AED'!E140</f>
        <v>113.94999999999999</v>
      </c>
      <c r="D43" s="7">
        <f>'CAPSLOCK SIB USD'!E100</f>
        <v>-8.58</v>
      </c>
      <c r="E43" s="31"/>
      <c r="F43" s="100"/>
      <c r="G43" s="131"/>
      <c r="H43" s="131"/>
      <c r="I43" s="99"/>
      <c r="J43" s="99"/>
      <c r="K43" s="99"/>
      <c r="L43" s="99"/>
      <c r="N43"/>
      <c r="O43"/>
      <c r="P43"/>
      <c r="Q43"/>
    </row>
    <row r="44" spans="1:17" s="41" customFormat="1" ht="26" x14ac:dyDescent="0.3">
      <c r="A44" s="98" t="s">
        <v>131</v>
      </c>
      <c r="B44" s="31" t="s">
        <v>3621</v>
      </c>
      <c r="C44" s="7">
        <f>'CAPS LOCK WIO AED '!E100</f>
        <v>1455</v>
      </c>
      <c r="D44" s="113"/>
      <c r="E44" s="31"/>
      <c r="F44" s="100"/>
      <c r="G44" s="131"/>
      <c r="H44" s="131"/>
      <c r="I44" s="99"/>
      <c r="J44" s="99"/>
      <c r="K44" s="99"/>
      <c r="L44" s="99"/>
      <c r="N44"/>
      <c r="O44"/>
      <c r="P44"/>
      <c r="Q44"/>
    </row>
    <row r="45" spans="1:17" s="41" customFormat="1" ht="26" x14ac:dyDescent="0.3">
      <c r="A45" s="98"/>
      <c r="B45" s="31"/>
      <c r="C45" s="7"/>
      <c r="D45" s="7"/>
      <c r="E45" s="31"/>
      <c r="F45" s="100"/>
      <c r="G45" s="131"/>
      <c r="H45" s="131"/>
      <c r="I45" s="99"/>
      <c r="J45" s="99"/>
      <c r="K45" s="99"/>
      <c r="L45" s="99"/>
    </row>
    <row r="46" spans="1:17" s="41" customFormat="1" ht="26" x14ac:dyDescent="0.3">
      <c r="A46" s="98" t="s">
        <v>77</v>
      </c>
      <c r="B46" s="31" t="s">
        <v>2780</v>
      </c>
      <c r="C46" s="132">
        <f>'FUTURE BRIDGE MSQ AED'!E100</f>
        <v>1640.9500000000116</v>
      </c>
      <c r="D46" s="132">
        <v>0</v>
      </c>
      <c r="E46" s="134"/>
      <c r="F46" s="100"/>
      <c r="G46" s="131"/>
      <c r="H46" s="131"/>
      <c r="I46" s="99"/>
      <c r="J46" s="99"/>
      <c r="K46" s="99"/>
      <c r="L46" s="99"/>
      <c r="P46"/>
      <c r="Q46"/>
    </row>
    <row r="47" spans="1:17" s="41" customFormat="1" ht="26" x14ac:dyDescent="0.3">
      <c r="A47" s="98"/>
      <c r="B47" s="31"/>
      <c r="C47" s="7"/>
      <c r="D47" s="7"/>
      <c r="E47" s="31"/>
      <c r="F47" s="100"/>
      <c r="G47" s="131"/>
      <c r="H47" s="131"/>
      <c r="I47" s="99"/>
      <c r="J47" s="99"/>
      <c r="K47" s="99"/>
      <c r="L47" s="99"/>
      <c r="P47"/>
      <c r="Q47"/>
    </row>
    <row r="48" spans="1:17" s="41" customFormat="1" ht="26" x14ac:dyDescent="0.3">
      <c r="A48" s="98" t="s">
        <v>81</v>
      </c>
      <c r="B48" s="31" t="s">
        <v>2993</v>
      </c>
      <c r="C48" s="7">
        <f>'GOLDENOVA RAK AED'!E100</f>
        <v>5.6843418860808015E-13</v>
      </c>
      <c r="D48" s="7"/>
      <c r="E48" s="31"/>
      <c r="F48" s="100"/>
      <c r="G48" s="131"/>
      <c r="H48" s="131"/>
      <c r="I48" s="99"/>
      <c r="J48" s="99"/>
      <c r="K48" s="99"/>
      <c r="L48" s="99"/>
      <c r="P48"/>
      <c r="Q48"/>
    </row>
    <row r="49" spans="1:17" s="41" customFormat="1" ht="26" x14ac:dyDescent="0.3">
      <c r="A49" s="98"/>
      <c r="B49" s="31"/>
      <c r="C49" s="64"/>
      <c r="D49" s="7"/>
      <c r="E49" s="31"/>
      <c r="F49" s="100"/>
      <c r="G49" s="131"/>
      <c r="H49" s="131"/>
      <c r="I49" s="99"/>
      <c r="J49" s="99"/>
      <c r="K49" s="99"/>
      <c r="L49" s="99"/>
      <c r="P49"/>
      <c r="Q49"/>
    </row>
    <row r="50" spans="1:17" s="41" customFormat="1" ht="26" x14ac:dyDescent="0.3">
      <c r="A50" s="98" t="s">
        <v>91</v>
      </c>
      <c r="B50" s="31" t="s">
        <v>2880</v>
      </c>
      <c r="C50" s="7">
        <f>'SHRIJI INT EIB AED'!E244</f>
        <v>1191.8999999999651</v>
      </c>
      <c r="D50" s="7">
        <v>0</v>
      </c>
      <c r="E50" s="31"/>
      <c r="F50" s="100"/>
      <c r="G50" s="131"/>
      <c r="H50" s="131"/>
      <c r="I50" s="99"/>
      <c r="J50" s="99"/>
      <c r="K50" s="99"/>
      <c r="L50" s="99"/>
      <c r="O50" s="155"/>
      <c r="P50" s="155"/>
    </row>
    <row r="51" spans="1:17" s="41" customFormat="1" ht="26" x14ac:dyDescent="0.3">
      <c r="A51" s="98"/>
      <c r="B51" s="31"/>
      <c r="C51" s="7"/>
      <c r="D51" s="7"/>
      <c r="E51" s="31"/>
      <c r="F51" s="100"/>
      <c r="G51" s="131"/>
      <c r="H51" s="131"/>
      <c r="I51" s="99"/>
      <c r="J51" s="99"/>
      <c r="K51" s="99"/>
      <c r="L51" s="99"/>
    </row>
    <row r="52" spans="1:17" s="41" customFormat="1" ht="26" x14ac:dyDescent="0.3">
      <c r="A52" s="98" t="s">
        <v>99</v>
      </c>
      <c r="B52" s="31" t="s">
        <v>3156</v>
      </c>
      <c r="C52" s="7">
        <f>'ORBIT PLUS SIB'!E209</f>
        <v>95.080000000132713</v>
      </c>
      <c r="D52" s="7"/>
      <c r="E52" s="31"/>
      <c r="F52" s="100"/>
      <c r="G52" s="131"/>
      <c r="H52" s="131"/>
      <c r="I52" s="99"/>
      <c r="J52" s="99"/>
      <c r="K52" s="99"/>
      <c r="L52" s="99"/>
    </row>
    <row r="53" spans="1:17" s="41" customFormat="1" ht="26" x14ac:dyDescent="0.3">
      <c r="A53" s="98" t="s">
        <v>112</v>
      </c>
      <c r="B53" s="31" t="s">
        <v>3281</v>
      </c>
      <c r="C53" s="7">
        <v>0</v>
      </c>
      <c r="D53" s="7"/>
      <c r="E53" s="31"/>
      <c r="F53" s="100"/>
      <c r="G53" s="131"/>
      <c r="H53" s="131"/>
      <c r="I53" s="99"/>
      <c r="J53" s="99"/>
      <c r="K53" s="99"/>
      <c r="L53" s="99"/>
      <c r="P53" s="154"/>
    </row>
    <row r="54" spans="1:17" s="41" customFormat="1" ht="26" x14ac:dyDescent="0.3">
      <c r="A54" s="98" t="s">
        <v>348</v>
      </c>
      <c r="B54" s="31" t="s">
        <v>3350</v>
      </c>
      <c r="C54" s="7">
        <f>'ORBIT PLUS WIO AED'!E209</f>
        <v>563.61999999987893</v>
      </c>
      <c r="D54" s="7">
        <f>'ORBIT PLUS WIO USD'!E100</f>
        <v>81.829999999987194</v>
      </c>
      <c r="E54" s="31"/>
      <c r="F54" s="100"/>
      <c r="G54" s="131"/>
      <c r="H54" s="131"/>
      <c r="I54" s="99"/>
      <c r="J54" s="99"/>
      <c r="K54" s="99"/>
      <c r="L54" s="99"/>
      <c r="N54"/>
    </row>
    <row r="55" spans="1:17" s="41" customFormat="1" ht="26" x14ac:dyDescent="0.3">
      <c r="A55" s="98" t="s">
        <v>348</v>
      </c>
      <c r="B55" s="31" t="s">
        <v>3361</v>
      </c>
      <c r="C55" s="7">
        <f>'ORBIT PLUS ADIB AED'!E100</f>
        <v>57.619999999999891</v>
      </c>
      <c r="D55" s="7">
        <f>'ORBIT PLUS ADIB USD'!E100</f>
        <v>1517.3799999999999</v>
      </c>
      <c r="E55" s="31"/>
      <c r="F55" s="100"/>
      <c r="G55" s="131"/>
      <c r="H55" s="131"/>
      <c r="I55" s="99"/>
      <c r="J55" s="99"/>
      <c r="K55" s="99"/>
      <c r="L55" s="99"/>
      <c r="N55"/>
    </row>
    <row r="56" spans="1:17" s="41" customFormat="1" ht="26" x14ac:dyDescent="0.3">
      <c r="A56" s="98" t="s">
        <v>3399</v>
      </c>
      <c r="B56" s="31" t="s">
        <v>3400</v>
      </c>
      <c r="C56" s="7">
        <f>'ORBIT PLUS UBL AED'!E100</f>
        <v>1876.4499999995926</v>
      </c>
      <c r="D56" s="7"/>
      <c r="E56" s="31"/>
      <c r="F56" s="100"/>
      <c r="G56" s="131"/>
      <c r="H56" s="131"/>
      <c r="I56" s="99"/>
      <c r="J56" s="99"/>
      <c r="K56" s="99"/>
      <c r="L56" s="99"/>
      <c r="N56"/>
      <c r="O56" s="154"/>
    </row>
    <row r="57" spans="1:17" s="41" customFormat="1" ht="26" x14ac:dyDescent="0.3">
      <c r="A57" s="98"/>
      <c r="B57" s="31"/>
      <c r="C57" s="7"/>
      <c r="D57" s="7"/>
      <c r="E57" s="31"/>
      <c r="F57" s="100"/>
      <c r="G57" s="131"/>
      <c r="H57" s="131"/>
      <c r="I57" s="99"/>
      <c r="J57" s="99"/>
      <c r="K57" s="99"/>
      <c r="L57" s="99"/>
      <c r="N57"/>
    </row>
    <row r="58" spans="1:17" s="41" customFormat="1" ht="26" x14ac:dyDescent="0.3">
      <c r="A58" s="98" t="s">
        <v>116</v>
      </c>
      <c r="B58" s="31" t="s">
        <v>3473</v>
      </c>
      <c r="C58" s="7">
        <f>6000-472.5-741.9-472.5-4200+2332-2000</f>
        <v>445.10000000000036</v>
      </c>
      <c r="D58" s="7">
        <f>200+1132.23+539.16</f>
        <v>1871.3899999999999</v>
      </c>
      <c r="E58" s="31"/>
      <c r="F58" s="100"/>
      <c r="G58" s="131"/>
      <c r="H58" s="131"/>
      <c r="I58" s="99"/>
      <c r="J58" s="99"/>
      <c r="K58" s="99"/>
      <c r="L58" s="99"/>
      <c r="N58"/>
    </row>
    <row r="59" spans="1:17" s="41" customFormat="1" ht="26" x14ac:dyDescent="0.3">
      <c r="A59" s="98" t="s">
        <v>394</v>
      </c>
      <c r="B59" s="31" t="s">
        <v>3605</v>
      </c>
      <c r="C59" s="7">
        <v>200</v>
      </c>
      <c r="D59" s="7"/>
      <c r="E59" s="31"/>
      <c r="F59" s="100"/>
      <c r="G59" s="131"/>
      <c r="H59" s="131"/>
      <c r="I59" s="99"/>
      <c r="J59" s="99"/>
      <c r="K59" s="99"/>
      <c r="L59" s="99"/>
      <c r="N59"/>
    </row>
    <row r="60" spans="1:17" s="41" customFormat="1" ht="26" x14ac:dyDescent="0.3">
      <c r="A60" s="98" t="s">
        <v>3680</v>
      </c>
      <c r="B60" s="31" t="s">
        <v>3681</v>
      </c>
      <c r="C60" s="7"/>
      <c r="D60" s="7"/>
      <c r="E60" s="31"/>
      <c r="F60" s="100"/>
      <c r="G60" s="131"/>
      <c r="H60" s="131"/>
      <c r="I60" s="99"/>
      <c r="J60" s="99"/>
      <c r="K60" s="99"/>
      <c r="L60" s="99"/>
      <c r="N60"/>
    </row>
    <row r="61" spans="1:17" s="41" customFormat="1" ht="26" x14ac:dyDescent="0.3">
      <c r="A61" s="98"/>
      <c r="B61" s="31"/>
      <c r="C61" s="7"/>
      <c r="D61" s="7"/>
      <c r="E61" s="31"/>
      <c r="F61" s="100"/>
      <c r="G61" s="131"/>
      <c r="H61" s="131"/>
      <c r="I61" s="99"/>
      <c r="J61" s="99"/>
      <c r="K61" s="99"/>
      <c r="L61" s="99"/>
    </row>
    <row r="62" spans="1:17" s="41" customFormat="1" ht="24" x14ac:dyDescent="0.3">
      <c r="A62" s="98"/>
      <c r="B62" s="35" t="s">
        <v>9</v>
      </c>
      <c r="C62" s="97">
        <f>SUM(C4:C61)</f>
        <v>552478.67299999867</v>
      </c>
      <c r="D62" s="97">
        <f>SUM(D1:D61)</f>
        <v>5772.8500000000258</v>
      </c>
      <c r="E62" s="97"/>
      <c r="F62" s="100"/>
      <c r="G62" s="99"/>
      <c r="H62" s="99"/>
      <c r="I62" s="101"/>
      <c r="J62" s="102"/>
      <c r="K62" s="100"/>
      <c r="L62" s="99"/>
    </row>
    <row r="63" spans="1:17" s="41" customFormat="1" ht="37" x14ac:dyDescent="0.25">
      <c r="A63" s="158" t="s">
        <v>2465</v>
      </c>
      <c r="B63" s="159"/>
      <c r="C63" s="159"/>
      <c r="D63" s="159"/>
      <c r="E63" s="159"/>
      <c r="F63" s="159"/>
      <c r="G63" s="159"/>
      <c r="H63" s="159"/>
      <c r="I63" s="159"/>
      <c r="J63" s="159"/>
      <c r="K63" s="159"/>
      <c r="L63" s="159"/>
    </row>
    <row r="64" spans="1:17" s="41" customFormat="1" ht="24" x14ac:dyDescent="0.3">
      <c r="A64" s="40"/>
      <c r="B64" s="31"/>
      <c r="C64" s="64"/>
      <c r="D64" s="64"/>
      <c r="E64" s="31"/>
      <c r="F64" s="32"/>
      <c r="G64" s="31"/>
      <c r="H64" s="9"/>
      <c r="I64" s="9"/>
      <c r="J64" s="7"/>
      <c r="K64" s="32"/>
      <c r="L64" s="31"/>
    </row>
    <row r="65" spans="1:15" s="41" customFormat="1" ht="24" x14ac:dyDescent="0.3">
      <c r="A65" s="40" t="s">
        <v>77</v>
      </c>
      <c r="B65" s="31" t="s">
        <v>2755</v>
      </c>
      <c r="C65" s="132">
        <f>'BLACK PEPPER WIO AED'!E100</f>
        <v>590.61000000000058</v>
      </c>
      <c r="D65" s="132">
        <f>'BLACK PEPPER WIO USD'!E100</f>
        <v>0</v>
      </c>
      <c r="E65" s="134"/>
      <c r="F65" s="32" t="s">
        <v>2618</v>
      </c>
      <c r="G65" s="31"/>
      <c r="H65" s="31"/>
      <c r="I65" s="9"/>
      <c r="J65" s="7"/>
      <c r="K65" s="32"/>
      <c r="L65" s="31"/>
      <c r="M65" s="41" t="s">
        <v>3437</v>
      </c>
    </row>
    <row r="66" spans="1:15" s="41" customFormat="1" ht="24" x14ac:dyDescent="0.3">
      <c r="A66" s="40" t="s">
        <v>2679</v>
      </c>
      <c r="B66" s="31" t="s">
        <v>30</v>
      </c>
      <c r="C66" s="132">
        <f>'BLACK PEPPER B.MISR AED '!E100</f>
        <v>0</v>
      </c>
      <c r="D66" s="132">
        <f>'BLACK PEPPER B.MISR USD'!E100</f>
        <v>0</v>
      </c>
      <c r="E66" s="134"/>
      <c r="F66" s="32" t="s">
        <v>2636</v>
      </c>
      <c r="G66" s="31"/>
      <c r="H66" s="31"/>
      <c r="I66" s="9"/>
      <c r="J66" s="7"/>
      <c r="K66" s="32"/>
      <c r="L66" s="31"/>
      <c r="M66" s="41" t="s">
        <v>3363</v>
      </c>
    </row>
    <row r="67" spans="1:15" s="41" customFormat="1" ht="24" x14ac:dyDescent="0.3">
      <c r="A67" s="40" t="s">
        <v>2680</v>
      </c>
      <c r="B67" s="31" t="s">
        <v>3009</v>
      </c>
      <c r="C67" s="7">
        <f>'BLACK PEPPER AJMAN AED '!E100</f>
        <v>-2081</v>
      </c>
      <c r="D67" s="7">
        <f>'BLACK PEPPER AJMAN USD'!E100</f>
        <v>0</v>
      </c>
      <c r="E67" s="31"/>
      <c r="F67" s="32"/>
      <c r="G67" s="9"/>
      <c r="H67" s="9"/>
      <c r="I67" s="9"/>
      <c r="J67" s="7"/>
      <c r="K67" s="32"/>
      <c r="L67" s="31"/>
    </row>
    <row r="68" spans="1:15" s="41" customFormat="1" ht="24" x14ac:dyDescent="0.3">
      <c r="A68" s="40" t="s">
        <v>2681</v>
      </c>
      <c r="B68" s="31" t="s">
        <v>61</v>
      </c>
      <c r="C68" s="132">
        <f>'BLACK PEPPER EIB AED '!E100</f>
        <v>0</v>
      </c>
      <c r="D68" s="132">
        <f>'BLACK PEPPER EIB USD'!E100</f>
        <v>-175</v>
      </c>
      <c r="E68" s="121"/>
      <c r="G68" s="31"/>
      <c r="H68" s="31"/>
      <c r="I68" s="9"/>
      <c r="J68" s="7"/>
      <c r="K68" s="32"/>
      <c r="L68" s="31"/>
      <c r="O68"/>
    </row>
    <row r="69" spans="1:15" s="41" customFormat="1" ht="26" x14ac:dyDescent="0.3">
      <c r="A69" s="40" t="s">
        <v>2682</v>
      </c>
      <c r="B69" s="31" t="s">
        <v>2957</v>
      </c>
      <c r="C69" s="132">
        <f>'BLACK PEPPER ADIB AED'!E100</f>
        <v>1081.2000000000207</v>
      </c>
      <c r="D69" s="132">
        <f>'BLACK PEPPER ADIB USD'!E100</f>
        <v>1.65</v>
      </c>
      <c r="E69" s="134"/>
      <c r="F69" s="32"/>
      <c r="G69" s="110"/>
      <c r="H69" s="110"/>
      <c r="I69" s="9"/>
      <c r="J69" s="9"/>
      <c r="K69" s="32"/>
      <c r="L69" s="31"/>
      <c r="O69"/>
    </row>
    <row r="70" spans="1:15" s="41" customFormat="1" ht="26" x14ac:dyDescent="0.3">
      <c r="A70" s="40"/>
      <c r="B70" s="31"/>
      <c r="C70" s="64"/>
      <c r="D70" s="64"/>
      <c r="E70" s="31"/>
      <c r="F70" s="32"/>
      <c r="G70" s="110"/>
      <c r="H70" s="110"/>
      <c r="I70" s="32"/>
      <c r="J70" s="32"/>
      <c r="K70" s="32"/>
      <c r="L70" s="31"/>
    </row>
    <row r="71" spans="1:15" s="41" customFormat="1" ht="26" x14ac:dyDescent="0.3">
      <c r="A71" s="40"/>
      <c r="B71" s="31"/>
      <c r="C71" s="64"/>
      <c r="D71" s="64"/>
      <c r="E71" s="31"/>
      <c r="F71" s="32"/>
      <c r="G71" s="110"/>
      <c r="H71" s="110"/>
      <c r="I71" s="9"/>
      <c r="J71" s="7"/>
      <c r="K71" s="32"/>
      <c r="L71" s="31"/>
    </row>
    <row r="72" spans="1:15" s="41" customFormat="1" ht="24" x14ac:dyDescent="0.3">
      <c r="A72" s="40" t="s">
        <v>81</v>
      </c>
      <c r="B72" s="31" t="s">
        <v>68</v>
      </c>
      <c r="C72" s="7">
        <f>'RED FIRE ENBD AED '!E100</f>
        <v>-67.42</v>
      </c>
      <c r="D72" s="7">
        <f>'RED FIRE ENBD USD'!E100</f>
        <v>27.89</v>
      </c>
      <c r="E72" s="31"/>
      <c r="F72" s="32"/>
      <c r="G72" s="9"/>
      <c r="H72" s="9"/>
      <c r="I72" s="9"/>
      <c r="J72" s="7"/>
      <c r="K72" s="32"/>
      <c r="L72" s="31"/>
    </row>
    <row r="73" spans="1:15" s="41" customFormat="1" ht="24" x14ac:dyDescent="0.3">
      <c r="A73" s="40" t="s">
        <v>2683</v>
      </c>
      <c r="B73" s="31" t="s">
        <v>80</v>
      </c>
      <c r="C73" s="132">
        <f>'RED FIRE WIO AED'!E100</f>
        <v>-655.21</v>
      </c>
      <c r="D73" s="132">
        <f>'RED FIRE WIO USD'!E100</f>
        <v>0</v>
      </c>
      <c r="E73" s="134"/>
      <c r="F73" s="32"/>
      <c r="G73" s="31"/>
      <c r="H73" s="31"/>
      <c r="I73" s="9"/>
      <c r="J73" s="7"/>
      <c r="K73" s="32"/>
      <c r="L73" s="31"/>
    </row>
    <row r="74" spans="1:15" s="41" customFormat="1" ht="24" x14ac:dyDescent="0.3">
      <c r="A74" s="40" t="s">
        <v>125</v>
      </c>
      <c r="B74" s="31" t="s">
        <v>1706</v>
      </c>
      <c r="C74" s="7">
        <f>'RED FIRE NBF AED '!E100</f>
        <v>0.01</v>
      </c>
      <c r="D74" s="7">
        <f>'RED FIRE NBF USD'!E100</f>
        <v>25.209999999999994</v>
      </c>
      <c r="E74" s="31"/>
      <c r="F74" s="32"/>
      <c r="G74" s="31"/>
      <c r="H74" s="31"/>
      <c r="I74" s="9"/>
      <c r="J74" s="7"/>
      <c r="K74" s="32"/>
      <c r="L74" s="31"/>
    </row>
    <row r="75" spans="1:15" s="41" customFormat="1" ht="24" x14ac:dyDescent="0.3">
      <c r="A75" s="40" t="s">
        <v>2684</v>
      </c>
      <c r="B75" s="31" t="s">
        <v>459</v>
      </c>
      <c r="C75" s="132">
        <f>'RED FIRE ADIB AED'!E100</f>
        <v>100.47999999999956</v>
      </c>
      <c r="D75" s="132">
        <f>'RED FIRE ADIB USD'!E100</f>
        <v>0</v>
      </c>
      <c r="E75" s="134"/>
      <c r="F75" s="32" t="s">
        <v>2634</v>
      </c>
      <c r="G75" s="31"/>
      <c r="H75" s="31"/>
      <c r="I75" s="9"/>
      <c r="J75" s="7"/>
      <c r="K75" s="32"/>
      <c r="L75" s="31"/>
    </row>
    <row r="76" spans="1:15" s="41" customFormat="1" ht="24" x14ac:dyDescent="0.3">
      <c r="A76" s="40" t="s">
        <v>2683</v>
      </c>
      <c r="B76" s="31" t="s">
        <v>460</v>
      </c>
      <c r="C76" s="132">
        <f>'RED FIRE AL MASRAF AED'!E100</f>
        <v>-191.05000000000018</v>
      </c>
      <c r="D76" s="132">
        <f>'RED FIRE AL MASRAF USD'!E100</f>
        <v>-912.01</v>
      </c>
      <c r="E76" s="134"/>
      <c r="F76" s="32" t="s">
        <v>2635</v>
      </c>
      <c r="G76" s="31"/>
      <c r="H76" s="31"/>
      <c r="I76" s="9"/>
      <c r="J76" s="7"/>
      <c r="K76" s="32"/>
      <c r="L76" s="31"/>
    </row>
    <row r="77" spans="1:15" s="41" customFormat="1" ht="24" x14ac:dyDescent="0.3">
      <c r="A77" s="40"/>
      <c r="B77" s="31"/>
      <c r="C77" s="64"/>
      <c r="D77" s="64"/>
      <c r="E77" s="121"/>
      <c r="F77" s="32"/>
      <c r="G77" s="9"/>
      <c r="H77" s="31"/>
      <c r="I77" s="9"/>
      <c r="J77" s="7"/>
      <c r="K77" s="32"/>
      <c r="L77" s="31"/>
    </row>
    <row r="78" spans="1:15" s="41" customFormat="1" ht="24" x14ac:dyDescent="0.3">
      <c r="A78" s="40" t="s">
        <v>91</v>
      </c>
      <c r="B78" s="31" t="s">
        <v>117</v>
      </c>
      <c r="C78" s="132">
        <f>'PINNACLE COMP ADIB AED '!E100</f>
        <v>396.75</v>
      </c>
      <c r="D78" s="132">
        <f>'PINNACLE COMP ADIB USD'!E100</f>
        <v>82.31</v>
      </c>
      <c r="E78" s="134"/>
      <c r="F78" s="122"/>
      <c r="G78" s="16"/>
      <c r="H78" s="32"/>
      <c r="I78" s="9"/>
      <c r="J78" s="7"/>
      <c r="K78" s="32"/>
      <c r="L78" s="31"/>
    </row>
    <row r="79" spans="1:15" s="41" customFormat="1" ht="24" x14ac:dyDescent="0.3">
      <c r="A79" s="40" t="s">
        <v>93</v>
      </c>
      <c r="B79" s="31" t="s">
        <v>395</v>
      </c>
      <c r="C79" s="113">
        <f>'PINNACLE COMP WIO AED'!E100</f>
        <v>412.09000000000378</v>
      </c>
      <c r="D79" s="113">
        <f>'PINNACLE COMP WIO USD'!E100</f>
        <v>0</v>
      </c>
      <c r="E79" s="121"/>
      <c r="G79" s="32"/>
      <c r="H79" s="32"/>
      <c r="I79" s="9"/>
      <c r="J79" s="7"/>
      <c r="K79" s="32"/>
      <c r="L79" s="31"/>
    </row>
    <row r="80" spans="1:15" s="41" customFormat="1" ht="24" x14ac:dyDescent="0.3">
      <c r="A80" s="40"/>
      <c r="B80" s="31"/>
      <c r="C80" s="64"/>
      <c r="D80" s="64"/>
      <c r="E80" s="31"/>
      <c r="F80" s="32"/>
      <c r="G80" s="16"/>
      <c r="H80" s="31"/>
      <c r="I80" s="9"/>
      <c r="J80" s="7"/>
      <c r="K80" s="32"/>
      <c r="L80" s="31"/>
    </row>
    <row r="81" spans="1:13" s="41" customFormat="1" ht="24" x14ac:dyDescent="0.3">
      <c r="A81" s="40" t="s">
        <v>99</v>
      </c>
      <c r="B81" s="31" t="s">
        <v>389</v>
      </c>
      <c r="C81" s="132">
        <f>'HEDGES TOURISM WIO AED'!E100</f>
        <v>11.090000000000146</v>
      </c>
      <c r="D81" s="132">
        <f>'HEDGES TOURISM WIO USD'!E100</f>
        <v>0</v>
      </c>
      <c r="E81" s="134"/>
      <c r="F81" s="32" t="s">
        <v>2617</v>
      </c>
      <c r="G81" s="31"/>
      <c r="H81" s="32"/>
      <c r="I81" s="9"/>
      <c r="J81" s="9"/>
      <c r="K81" s="32"/>
      <c r="L81" s="31"/>
    </row>
    <row r="82" spans="1:13" s="41" customFormat="1" ht="24" x14ac:dyDescent="0.3">
      <c r="A82" s="40" t="s">
        <v>112</v>
      </c>
      <c r="B82" s="31" t="s">
        <v>390</v>
      </c>
      <c r="C82" s="132">
        <f>'HEDGES TOURISM NBF AED'!E100</f>
        <v>190.14000000000033</v>
      </c>
      <c r="D82" s="132">
        <f>'HEDGES TOURISM NBF USD'!E100</f>
        <v>0</v>
      </c>
      <c r="E82" s="134"/>
      <c r="F82" s="32" t="s">
        <v>2617</v>
      </c>
      <c r="G82" s="7"/>
      <c r="H82" s="9"/>
      <c r="I82" s="9"/>
      <c r="J82" s="7"/>
      <c r="K82" s="32"/>
      <c r="L82" s="31"/>
    </row>
    <row r="83" spans="1:13" s="41" customFormat="1" ht="24" x14ac:dyDescent="0.3">
      <c r="A83" s="40" t="s">
        <v>348</v>
      </c>
      <c r="B83" s="31" t="s">
        <v>858</v>
      </c>
      <c r="C83" s="113">
        <f>'HEDGES TOURISM NEO BIZ AED'!E100</f>
        <v>423.43999999999983</v>
      </c>
      <c r="D83" s="113">
        <f>'HEDGES TOURISM NEO BIZ USD'!E100</f>
        <v>0</v>
      </c>
      <c r="E83" s="121"/>
      <c r="F83" s="9" t="s">
        <v>2636</v>
      </c>
      <c r="G83" s="9"/>
      <c r="H83" s="9"/>
      <c r="I83" s="9"/>
      <c r="J83" s="7"/>
      <c r="K83" s="32"/>
      <c r="L83" s="31"/>
    </row>
    <row r="84" spans="1:13" s="41" customFormat="1" ht="24" x14ac:dyDescent="0.3">
      <c r="A84" s="40"/>
      <c r="B84" s="31"/>
      <c r="C84" s="64"/>
      <c r="D84" s="64"/>
      <c r="E84" s="31"/>
      <c r="F84" s="9"/>
      <c r="G84" s="16"/>
      <c r="H84" s="16"/>
      <c r="I84" s="9"/>
      <c r="J84" s="9"/>
      <c r="K84" s="32"/>
      <c r="L84" s="31"/>
    </row>
    <row r="85" spans="1:13" s="41" customFormat="1" ht="24" x14ac:dyDescent="0.3">
      <c r="A85" s="40" t="s">
        <v>116</v>
      </c>
      <c r="B85" s="31" t="s">
        <v>407</v>
      </c>
      <c r="C85" s="132">
        <f>'RHINE BULLIONS RAK AED'!E290</f>
        <v>1219.340000001248</v>
      </c>
      <c r="D85" s="132">
        <f>'RHINE BULLIONS RAK USD'!E100</f>
        <v>77.010000000009313</v>
      </c>
      <c r="E85" s="134"/>
      <c r="F85" s="9" t="s">
        <v>2647</v>
      </c>
      <c r="G85" s="9"/>
      <c r="H85" s="9"/>
      <c r="I85" s="9"/>
      <c r="J85" s="9"/>
      <c r="K85" s="32"/>
      <c r="L85" s="31"/>
    </row>
    <row r="86" spans="1:13" s="41" customFormat="1" ht="24" x14ac:dyDescent="0.3">
      <c r="A86" s="40"/>
      <c r="B86" s="31"/>
      <c r="C86" s="7"/>
      <c r="D86" s="7"/>
      <c r="E86" s="31"/>
      <c r="F86" s="9"/>
      <c r="G86" s="7"/>
      <c r="H86" s="7"/>
      <c r="I86" s="9"/>
      <c r="J86" s="7"/>
      <c r="K86" s="32"/>
      <c r="L86" s="31"/>
    </row>
    <row r="87" spans="1:13" s="41" customFormat="1" ht="24" x14ac:dyDescent="0.3">
      <c r="A87" s="40" t="s">
        <v>394</v>
      </c>
      <c r="B87" s="31" t="s">
        <v>863</v>
      </c>
      <c r="C87" s="132">
        <f>'HEDGES REAL ESTATE NEO BIZ AED'!E100</f>
        <v>0</v>
      </c>
      <c r="D87" s="132">
        <f>'HEDGES REAL ESTATE NEO BIZ USD '!E100</f>
        <v>0</v>
      </c>
      <c r="E87" s="134"/>
      <c r="F87" s="9" t="s">
        <v>2647</v>
      </c>
      <c r="G87" s="7"/>
      <c r="H87" s="96"/>
      <c r="I87" s="9"/>
      <c r="J87" s="9"/>
      <c r="K87" s="32"/>
      <c r="L87" s="31"/>
    </row>
    <row r="88" spans="1:13" s="41" customFormat="1" ht="24" x14ac:dyDescent="0.3">
      <c r="A88" s="40"/>
      <c r="B88" s="31"/>
      <c r="C88" s="7"/>
      <c r="D88" s="7"/>
      <c r="E88" s="64"/>
      <c r="F88" s="32"/>
      <c r="G88" s="7"/>
      <c r="H88" s="7"/>
      <c r="I88" s="9"/>
      <c r="J88" s="7"/>
      <c r="K88" s="32"/>
      <c r="L88" s="31"/>
      <c r="M88"/>
    </row>
    <row r="89" spans="1:13" s="41" customFormat="1" ht="24" x14ac:dyDescent="0.3">
      <c r="A89" s="40" t="s">
        <v>388</v>
      </c>
      <c r="B89" s="31" t="s">
        <v>1532</v>
      </c>
      <c r="C89" s="132">
        <f>'NET FLOW WIO '!E260</f>
        <v>246.42000000017288</v>
      </c>
      <c r="D89" s="132">
        <f>'NET FLOW WIO USD'!E100</f>
        <v>5.0000000010186341E-2</v>
      </c>
      <c r="E89" s="135"/>
      <c r="G89" s="9"/>
      <c r="H89" s="9"/>
      <c r="I89" s="9"/>
      <c r="J89" s="7"/>
      <c r="K89" s="32"/>
      <c r="L89" s="31"/>
      <c r="M89" t="s">
        <v>3493</v>
      </c>
    </row>
    <row r="90" spans="1:13" s="41" customFormat="1" ht="24" x14ac:dyDescent="0.3">
      <c r="A90" s="40" t="s">
        <v>2685</v>
      </c>
      <c r="B90" s="31" t="s">
        <v>1720</v>
      </c>
      <c r="C90" s="113">
        <f>'NET FLOW EIB AED '!E100</f>
        <v>428.21000000000913</v>
      </c>
      <c r="D90" s="113"/>
      <c r="E90" s="136"/>
      <c r="F90" s="32"/>
      <c r="G90" s="7"/>
      <c r="H90" s="7"/>
      <c r="I90" s="9"/>
      <c r="J90" s="9"/>
      <c r="K90" s="32"/>
      <c r="L90" s="31"/>
      <c r="M90" t="s">
        <v>3586</v>
      </c>
    </row>
    <row r="91" spans="1:13" s="41" customFormat="1" ht="24" x14ac:dyDescent="0.3">
      <c r="A91" s="40" t="s">
        <v>2686</v>
      </c>
      <c r="B91" s="31" t="s">
        <v>1813</v>
      </c>
      <c r="C91" s="132">
        <f>'NET FLOW RAK AED'!E100</f>
        <v>3640.4999999999995</v>
      </c>
      <c r="D91" s="132"/>
      <c r="E91" s="135"/>
      <c r="F91" s="32" t="s">
        <v>2648</v>
      </c>
      <c r="G91" s="9"/>
      <c r="H91" s="31"/>
      <c r="I91" s="9"/>
      <c r="J91" s="7"/>
      <c r="K91" s="32"/>
      <c r="L91" s="31"/>
    </row>
    <row r="92" spans="1:13" s="41" customFormat="1" ht="24" x14ac:dyDescent="0.3">
      <c r="A92" s="40" t="s">
        <v>2687</v>
      </c>
      <c r="B92" s="31" t="s">
        <v>2297</v>
      </c>
      <c r="C92" s="7">
        <f>'NET FLOW ADIB AED '!E100</f>
        <v>76</v>
      </c>
      <c r="D92" s="7">
        <v>0</v>
      </c>
      <c r="E92" s="64"/>
      <c r="F92" s="32"/>
      <c r="G92" s="9"/>
      <c r="H92" s="31"/>
      <c r="I92" s="9"/>
      <c r="J92" s="7"/>
      <c r="K92" s="32"/>
      <c r="L92" s="31"/>
    </row>
    <row r="93" spans="1:13" s="41" customFormat="1" ht="24" x14ac:dyDescent="0.3">
      <c r="A93" s="40"/>
      <c r="B93" s="31"/>
      <c r="C93" s="7"/>
      <c r="D93" s="7"/>
      <c r="E93" s="121"/>
      <c r="F93" s="32"/>
      <c r="G93" s="31"/>
      <c r="H93" s="9"/>
      <c r="I93" s="32"/>
      <c r="J93" s="7"/>
      <c r="K93" s="32"/>
      <c r="L93" s="31"/>
    </row>
    <row r="94" spans="1:13" s="41" customFormat="1" ht="24" x14ac:dyDescent="0.3">
      <c r="A94" s="40" t="s">
        <v>406</v>
      </c>
      <c r="B94" s="31" t="s">
        <v>1885</v>
      </c>
      <c r="C94" s="7">
        <f>'MORPHIS GOODS RAK AED '!E100</f>
        <v>1131.28</v>
      </c>
      <c r="D94" s="7"/>
      <c r="E94" s="31"/>
      <c r="F94" s="32"/>
      <c r="G94" s="31"/>
      <c r="H94" s="9"/>
      <c r="I94" s="9"/>
      <c r="J94" s="7"/>
      <c r="K94" s="32"/>
      <c r="L94" s="31"/>
    </row>
    <row r="95" spans="1:13" s="41" customFormat="1" ht="24" x14ac:dyDescent="0.3">
      <c r="A95" s="40"/>
      <c r="B95" s="31"/>
      <c r="C95" s="64"/>
      <c r="D95" s="31"/>
      <c r="E95" s="31"/>
      <c r="F95" s="32"/>
      <c r="G95" s="31"/>
      <c r="H95" s="9"/>
      <c r="I95" s="31"/>
      <c r="J95" s="7"/>
      <c r="K95" s="32"/>
      <c r="L95" s="31"/>
    </row>
    <row r="96" spans="1:13" s="41" customFormat="1" ht="24" x14ac:dyDescent="0.3">
      <c r="A96" s="40" t="s">
        <v>862</v>
      </c>
      <c r="B96" s="31" t="s">
        <v>1838</v>
      </c>
      <c r="C96" s="132">
        <f>'GLUCKRICH EIB AED'!E100</f>
        <v>0</v>
      </c>
      <c r="D96" s="132"/>
      <c r="E96" s="134"/>
      <c r="F96" s="32" t="s">
        <v>2616</v>
      </c>
      <c r="G96" s="31"/>
      <c r="H96" s="9"/>
      <c r="I96" s="9"/>
      <c r="J96" s="7"/>
      <c r="K96" s="32"/>
      <c r="L96" s="31"/>
    </row>
    <row r="97" spans="1:13" s="41" customFormat="1" ht="24" x14ac:dyDescent="0.3">
      <c r="A97" s="40" t="s">
        <v>2688</v>
      </c>
      <c r="B97" s="31" t="s">
        <v>2426</v>
      </c>
      <c r="C97" s="64"/>
      <c r="D97" s="64">
        <v>12054.68</v>
      </c>
      <c r="E97" s="31"/>
      <c r="F97" s="32"/>
      <c r="G97" s="31"/>
      <c r="H97" s="9"/>
      <c r="I97" s="9"/>
      <c r="J97" s="7"/>
      <c r="K97" s="32"/>
      <c r="L97" s="31"/>
    </row>
    <row r="98" spans="1:13" s="41" customFormat="1" ht="24" x14ac:dyDescent="0.3">
      <c r="A98" s="40" t="s">
        <v>3025</v>
      </c>
      <c r="B98" s="31" t="s">
        <v>3026</v>
      </c>
      <c r="C98" s="7">
        <f>'GLUCKRICH MISR AED'!E100</f>
        <v>4711.7600000000239</v>
      </c>
      <c r="D98" s="64"/>
      <c r="E98" s="31"/>
      <c r="F98" s="32"/>
      <c r="G98" s="31"/>
      <c r="H98" s="9"/>
      <c r="I98" s="9"/>
      <c r="J98" s="7"/>
      <c r="K98" s="32"/>
      <c r="L98" s="31"/>
    </row>
    <row r="99" spans="1:13" s="41" customFormat="1" ht="24" x14ac:dyDescent="0.3">
      <c r="A99" s="40" t="s">
        <v>3284</v>
      </c>
      <c r="B99" s="31" t="s">
        <v>3285</v>
      </c>
      <c r="C99" s="7">
        <f>'GLUCKRICH NBF AED'!E100</f>
        <v>1079.6199999999953</v>
      </c>
      <c r="D99" s="7">
        <f>'GLUCKRICH NBF USD'!E100</f>
        <v>1.9199999999930242</v>
      </c>
      <c r="E99" s="31"/>
      <c r="F99" s="32"/>
      <c r="G99" s="31"/>
      <c r="H99" s="9"/>
      <c r="I99" s="9"/>
      <c r="J99" s="7"/>
      <c r="K99" s="32"/>
      <c r="L99" s="31"/>
    </row>
    <row r="100" spans="1:13" s="41" customFormat="1" ht="24" x14ac:dyDescent="0.3">
      <c r="A100" s="40" t="s">
        <v>3448</v>
      </c>
      <c r="B100" s="31" t="s">
        <v>3449</v>
      </c>
      <c r="C100" s="7">
        <f>2013-105</f>
        <v>1908</v>
      </c>
      <c r="D100" s="64">
        <v>0</v>
      </c>
      <c r="E100" s="31"/>
      <c r="F100" s="32"/>
      <c r="G100" s="31"/>
      <c r="H100" s="9"/>
      <c r="I100" s="9"/>
      <c r="J100" s="7"/>
      <c r="K100" s="32"/>
      <c r="L100" s="31"/>
    </row>
    <row r="101" spans="1:13" s="41" customFormat="1" ht="24" x14ac:dyDescent="0.3">
      <c r="A101" s="40"/>
      <c r="B101" s="31"/>
      <c r="C101" s="64"/>
      <c r="D101" s="64"/>
      <c r="E101" s="31"/>
      <c r="F101" s="32"/>
      <c r="G101" s="9"/>
      <c r="H101" s="9"/>
      <c r="I101" s="9"/>
      <c r="J101" s="7"/>
      <c r="K101" s="32"/>
      <c r="L101" s="31"/>
    </row>
    <row r="102" spans="1:13" s="41" customFormat="1" ht="24" x14ac:dyDescent="0.3">
      <c r="A102" s="40" t="s">
        <v>934</v>
      </c>
      <c r="B102" s="121" t="s">
        <v>1802</v>
      </c>
      <c r="C102" s="132">
        <f>'WEST END ADIB AED'!E100</f>
        <v>3.75</v>
      </c>
      <c r="D102" s="132">
        <v>0</v>
      </c>
      <c r="E102" s="134"/>
      <c r="F102" s="32"/>
      <c r="G102" s="7"/>
      <c r="H102" s="7"/>
      <c r="I102" s="7"/>
      <c r="J102" s="7"/>
      <c r="K102" s="32"/>
      <c r="L102" s="31"/>
    </row>
    <row r="103" spans="1:13" s="41" customFormat="1" ht="24" x14ac:dyDescent="0.3">
      <c r="A103" s="40" t="s">
        <v>2689</v>
      </c>
      <c r="B103" s="121" t="s">
        <v>1925</v>
      </c>
      <c r="C103" s="132">
        <f>'WEST END FAB AED'!E100</f>
        <v>235.52999999998792</v>
      </c>
      <c r="D103" s="132"/>
      <c r="E103" s="134"/>
      <c r="F103" s="32"/>
      <c r="G103" s="16"/>
      <c r="H103" s="16"/>
      <c r="I103" s="9"/>
      <c r="J103" s="7"/>
      <c r="K103" s="32"/>
      <c r="L103" s="31"/>
    </row>
    <row r="104" spans="1:13" s="41" customFormat="1" ht="24" x14ac:dyDescent="0.3">
      <c r="A104" s="40" t="s">
        <v>2690</v>
      </c>
      <c r="B104" s="121" t="s">
        <v>1805</v>
      </c>
      <c r="C104" s="132">
        <f>'WEST END EIB AED'!E100</f>
        <v>-1998.35</v>
      </c>
      <c r="D104" s="132"/>
      <c r="E104" s="134"/>
      <c r="F104" s="32"/>
      <c r="G104" s="9"/>
      <c r="H104" s="9"/>
      <c r="I104" s="64"/>
      <c r="J104" s="7"/>
      <c r="K104" s="32"/>
      <c r="L104" s="31"/>
    </row>
    <row r="105" spans="1:13" s="41" customFormat="1" ht="24" x14ac:dyDescent="0.3">
      <c r="A105" s="40" t="s">
        <v>2691</v>
      </c>
      <c r="B105" s="121" t="s">
        <v>1807</v>
      </c>
      <c r="C105" s="132">
        <f>'WEST END WIO AED'!E100</f>
        <v>1559.8799999999974</v>
      </c>
      <c r="D105" s="132">
        <v>0</v>
      </c>
      <c r="E105" s="134"/>
      <c r="F105" s="32"/>
      <c r="G105" s="7"/>
      <c r="H105" s="16"/>
      <c r="I105" s="64"/>
      <c r="J105" s="7"/>
      <c r="K105" s="32"/>
      <c r="L105" s="31"/>
    </row>
    <row r="106" spans="1:13" s="41" customFormat="1" ht="24" x14ac:dyDescent="0.3">
      <c r="A106" s="40"/>
      <c r="B106" s="31"/>
      <c r="C106" s="64"/>
      <c r="D106" s="64"/>
      <c r="E106" s="31"/>
      <c r="G106" s="7"/>
      <c r="H106" s="7"/>
      <c r="I106" s="64"/>
      <c r="J106" s="64"/>
      <c r="K106" s="32"/>
      <c r="L106" s="31"/>
    </row>
    <row r="107" spans="1:13" s="41" customFormat="1" ht="24" x14ac:dyDescent="0.3">
      <c r="A107" s="40" t="s">
        <v>1423</v>
      </c>
      <c r="B107" s="31" t="s">
        <v>1815</v>
      </c>
      <c r="C107" s="132">
        <f>'MAPLE SKY WIO AED '!E100</f>
        <v>-2.3572965801577084E-10</v>
      </c>
      <c r="D107" s="132">
        <f>'MAPLE SKY WIO USD  '!E100</f>
        <v>128</v>
      </c>
      <c r="E107" s="134"/>
      <c r="F107" s="32" t="s">
        <v>2616</v>
      </c>
      <c r="G107" s="64"/>
      <c r="H107" s="64"/>
      <c r="I107" s="64"/>
      <c r="J107" s="7"/>
      <c r="K107" s="32"/>
      <c r="L107" s="31"/>
    </row>
    <row r="108" spans="1:13" s="41" customFormat="1" ht="24" x14ac:dyDescent="0.3">
      <c r="A108" s="40" t="s">
        <v>1803</v>
      </c>
      <c r="B108" s="31" t="s">
        <v>3336</v>
      </c>
      <c r="C108" s="7">
        <f>'MAPLE SKY MASHREQ AED '!E100</f>
        <v>1938.460000000149</v>
      </c>
      <c r="D108" s="7">
        <f>100+145205+28195-169595+204153+10350-109125-109125+286445-286563.46-27.3+449950-27.3-500-100000-349434</f>
        <v>0.94000000000232831</v>
      </c>
      <c r="E108" s="7">
        <v>0</v>
      </c>
      <c r="F108" s="32"/>
      <c r="G108" s="9"/>
      <c r="H108" s="9"/>
      <c r="I108" s="64"/>
      <c r="J108" s="7"/>
      <c r="K108" s="32"/>
      <c r="L108" s="31"/>
    </row>
    <row r="109" spans="1:13" s="41" customFormat="1" ht="24" x14ac:dyDescent="0.3">
      <c r="A109" s="40" t="s">
        <v>1804</v>
      </c>
      <c r="B109" s="31" t="s">
        <v>3711</v>
      </c>
      <c r="C109" s="7"/>
      <c r="D109" s="7"/>
      <c r="E109" s="7"/>
      <c r="F109" s="32"/>
      <c r="G109" s="9"/>
      <c r="H109" s="9"/>
      <c r="I109" s="64"/>
      <c r="J109" s="7"/>
      <c r="K109" s="32"/>
      <c r="L109" s="31"/>
      <c r="M109" s="41" t="s">
        <v>3712</v>
      </c>
    </row>
    <row r="110" spans="1:13" s="41" customFormat="1" ht="24" x14ac:dyDescent="0.3">
      <c r="A110" s="40"/>
      <c r="B110" s="31"/>
      <c r="C110" s="64"/>
      <c r="D110" s="64"/>
      <c r="E110" s="31"/>
      <c r="F110" s="32"/>
      <c r="G110" s="16"/>
      <c r="H110" s="64"/>
      <c r="I110" s="64"/>
      <c r="J110" s="7"/>
      <c r="K110" s="32"/>
      <c r="L110" s="31"/>
    </row>
    <row r="111" spans="1:13" s="41" customFormat="1" ht="24" x14ac:dyDescent="0.3">
      <c r="A111" s="40" t="s">
        <v>1449</v>
      </c>
      <c r="B111" s="31" t="s">
        <v>2911</v>
      </c>
      <c r="C111" s="132">
        <f>'B P R E ADIB AED '!E100</f>
        <v>74.099999999999994</v>
      </c>
      <c r="D111" s="132">
        <v>0</v>
      </c>
      <c r="E111" s="134"/>
      <c r="F111" s="16"/>
      <c r="G111" s="31"/>
      <c r="H111" s="64"/>
      <c r="I111" s="64"/>
      <c r="J111" s="7"/>
      <c r="K111" s="32"/>
      <c r="L111" s="31"/>
      <c r="M111" s="41" t="s">
        <v>3334</v>
      </c>
    </row>
    <row r="112" spans="1:13" s="41" customFormat="1" ht="24" x14ac:dyDescent="0.3">
      <c r="A112" s="40"/>
      <c r="B112" s="31"/>
      <c r="C112" s="9"/>
      <c r="D112" s="64"/>
      <c r="E112" s="31"/>
      <c r="G112" s="31"/>
      <c r="H112" s="64"/>
      <c r="I112" s="64"/>
      <c r="J112" s="7"/>
      <c r="K112" s="32"/>
      <c r="L112" s="31"/>
    </row>
    <row r="113" spans="1:15" s="41" customFormat="1" ht="24" x14ac:dyDescent="0.3">
      <c r="A113" s="40" t="s">
        <v>1819</v>
      </c>
      <c r="B113" s="121" t="s">
        <v>1824</v>
      </c>
      <c r="C113" s="132">
        <f>'CARGOLIC ADCB AED'!E100</f>
        <v>0</v>
      </c>
      <c r="D113" s="132"/>
      <c r="E113" s="134"/>
      <c r="F113" s="32"/>
      <c r="G113" s="31"/>
      <c r="H113" s="7"/>
      <c r="I113" s="7"/>
      <c r="J113" s="7"/>
      <c r="K113" s="32"/>
      <c r="L113" s="31"/>
    </row>
    <row r="114" spans="1:15" s="41" customFormat="1" ht="24" x14ac:dyDescent="0.3">
      <c r="A114" s="40" t="s">
        <v>2692</v>
      </c>
      <c r="B114" s="121" t="s">
        <v>1826</v>
      </c>
      <c r="C114" s="151">
        <f>'CARGOLIC EIB AED '!E100</f>
        <v>-4364.05</v>
      </c>
      <c r="D114" s="132"/>
      <c r="E114" s="134"/>
      <c r="F114" s="32"/>
      <c r="G114" s="31"/>
      <c r="H114" s="64"/>
      <c r="I114" s="64"/>
      <c r="J114" s="7"/>
      <c r="K114" s="32"/>
      <c r="L114" s="31"/>
    </row>
    <row r="115" spans="1:15" s="41" customFormat="1" ht="24" x14ac:dyDescent="0.3">
      <c r="A115" s="40" t="s">
        <v>2693</v>
      </c>
      <c r="B115" s="121" t="s">
        <v>1828</v>
      </c>
      <c r="C115" s="132">
        <f>'CARGOLIC ADIB AED '!E100</f>
        <v>367.5</v>
      </c>
      <c r="D115" s="132"/>
      <c r="E115" s="134"/>
      <c r="F115" s="32" t="s">
        <v>2617</v>
      </c>
      <c r="G115" s="31"/>
      <c r="H115" s="64"/>
      <c r="I115" s="64"/>
      <c r="J115" s="7"/>
      <c r="K115" s="32"/>
      <c r="L115" s="31"/>
    </row>
    <row r="116" spans="1:15" s="41" customFormat="1" ht="24" x14ac:dyDescent="0.3">
      <c r="A116" s="40"/>
      <c r="B116" s="31"/>
      <c r="C116" s="9"/>
      <c r="D116" s="64"/>
      <c r="E116" s="31"/>
      <c r="F116" s="32"/>
      <c r="G116" s="31"/>
      <c r="H116" s="64"/>
      <c r="I116" s="64"/>
      <c r="J116" s="7"/>
      <c r="K116" s="32"/>
      <c r="L116" s="31"/>
    </row>
    <row r="117" spans="1:15" s="41" customFormat="1" ht="24" x14ac:dyDescent="0.3">
      <c r="A117" s="40" t="s">
        <v>1823</v>
      </c>
      <c r="B117" s="31" t="s">
        <v>2192</v>
      </c>
      <c r="C117" s="146">
        <f>'alpha sentry adib aed '!E100</f>
        <v>24.5</v>
      </c>
      <c r="D117" s="146">
        <f>'ALPHA SENTRY ADIB USD'!E100</f>
        <v>1078.31</v>
      </c>
      <c r="E117" s="146">
        <f>'ALPHA SENTRY ADIB EUR'!E100</f>
        <v>98.24</v>
      </c>
      <c r="F117" s="32"/>
      <c r="G117" s="31"/>
      <c r="H117" s="64"/>
      <c r="I117" s="64"/>
      <c r="J117" s="7"/>
      <c r="K117" s="32"/>
      <c r="L117" s="31"/>
      <c r="M117" s="149" t="s">
        <v>3363</v>
      </c>
      <c r="O117" s="41" t="s">
        <v>2756</v>
      </c>
    </row>
    <row r="118" spans="1:15" s="41" customFormat="1" ht="24" x14ac:dyDescent="0.3">
      <c r="A118" s="40" t="s">
        <v>1825</v>
      </c>
      <c r="B118" s="31" t="s">
        <v>2229</v>
      </c>
      <c r="C118" s="146">
        <f>'Alpha sentry UBL AED '!E100</f>
        <v>219.45</v>
      </c>
      <c r="D118" s="146"/>
      <c r="E118" s="146"/>
      <c r="F118" s="32"/>
      <c r="G118" s="31"/>
      <c r="H118" s="64"/>
      <c r="I118" s="64"/>
      <c r="J118" s="7"/>
      <c r="K118" s="32"/>
      <c r="L118" s="31"/>
      <c r="M118" s="149" t="s">
        <v>3363</v>
      </c>
    </row>
    <row r="119" spans="1:15" s="41" customFormat="1" ht="24" x14ac:dyDescent="0.3">
      <c r="A119" s="40"/>
      <c r="B119" s="31"/>
      <c r="C119" s="9"/>
      <c r="D119" s="64"/>
      <c r="E119" s="31"/>
      <c r="F119" s="32"/>
      <c r="G119" s="31"/>
      <c r="H119" s="64"/>
      <c r="I119" s="64"/>
      <c r="J119" s="7"/>
      <c r="K119" s="32"/>
      <c r="L119" s="31"/>
    </row>
    <row r="120" spans="1:15" s="41" customFormat="1" ht="24" x14ac:dyDescent="0.3">
      <c r="A120" s="40" t="s">
        <v>1892</v>
      </c>
      <c r="B120" s="31" t="s">
        <v>2308</v>
      </c>
      <c r="C120" s="90">
        <v>5412</v>
      </c>
      <c r="D120" s="135">
        <v>1248</v>
      </c>
      <c r="E120" s="134">
        <v>751</v>
      </c>
      <c r="F120" s="32" t="s">
        <v>2653</v>
      </c>
      <c r="G120" s="31"/>
      <c r="H120" s="64"/>
      <c r="I120" s="64"/>
      <c r="J120" s="7"/>
      <c r="K120" s="32"/>
      <c r="L120" s="31"/>
      <c r="N120"/>
    </row>
    <row r="121" spans="1:15" s="41" customFormat="1" ht="24" x14ac:dyDescent="0.3">
      <c r="A121" s="40" t="s">
        <v>2758</v>
      </c>
      <c r="B121" s="31" t="s">
        <v>2759</v>
      </c>
      <c r="C121" s="90">
        <v>0</v>
      </c>
      <c r="D121" s="135"/>
      <c r="E121" s="134"/>
      <c r="F121" s="32"/>
      <c r="G121" s="31"/>
      <c r="H121" s="64"/>
      <c r="I121" s="64"/>
      <c r="J121" s="7"/>
      <c r="K121" s="32"/>
      <c r="L121" s="31"/>
      <c r="N121"/>
    </row>
    <row r="122" spans="1:15" s="41" customFormat="1" ht="24" x14ac:dyDescent="0.3">
      <c r="A122" s="40"/>
      <c r="B122" s="31"/>
      <c r="C122" s="9"/>
      <c r="D122" s="64"/>
      <c r="E122" s="31"/>
      <c r="F122" s="32"/>
      <c r="G122" s="31"/>
      <c r="H122" s="64"/>
      <c r="I122" s="64"/>
      <c r="J122" s="7"/>
      <c r="K122" s="32"/>
      <c r="L122" s="31"/>
      <c r="N122"/>
    </row>
    <row r="123" spans="1:15" s="41" customFormat="1" ht="24" x14ac:dyDescent="0.3">
      <c r="A123" s="40" t="s">
        <v>1895</v>
      </c>
      <c r="B123" s="31" t="s">
        <v>2315</v>
      </c>
      <c r="C123" s="90">
        <f>387.1-131.25+4362-131.25</f>
        <v>4486.6000000000004</v>
      </c>
      <c r="D123" s="135">
        <f>1200-1200</f>
        <v>0</v>
      </c>
      <c r="E123" s="134"/>
      <c r="F123" s="32" t="s">
        <v>2653</v>
      </c>
      <c r="G123" s="31"/>
      <c r="H123" s="64"/>
      <c r="I123" s="64"/>
      <c r="J123" s="7"/>
      <c r="K123" s="32"/>
      <c r="L123" s="31"/>
      <c r="M123" s="149" t="s">
        <v>3363</v>
      </c>
      <c r="N123"/>
    </row>
    <row r="124" spans="1:15" s="41" customFormat="1" ht="24" x14ac:dyDescent="0.3">
      <c r="A124" s="40"/>
      <c r="B124" s="31"/>
      <c r="C124" s="9"/>
      <c r="D124" s="64"/>
      <c r="E124" s="31"/>
      <c r="F124" s="32"/>
      <c r="G124" s="31"/>
      <c r="H124" s="64"/>
      <c r="I124" s="64"/>
      <c r="J124" s="7"/>
      <c r="K124" s="32"/>
      <c r="L124" s="31"/>
    </row>
    <row r="125" spans="1:15" s="41" customFormat="1" ht="24" x14ac:dyDescent="0.3">
      <c r="A125" s="40" t="s">
        <v>1999</v>
      </c>
      <c r="B125" s="31" t="s">
        <v>2431</v>
      </c>
      <c r="C125" s="31">
        <f>'OPTICORE ADIB AED'!E100</f>
        <v>587.5</v>
      </c>
      <c r="D125" s="31">
        <f>'OPTICORE ADIB USD'!E100</f>
        <v>1188.56</v>
      </c>
      <c r="E125" s="31">
        <v>0</v>
      </c>
      <c r="F125" s="32"/>
      <c r="G125" s="31"/>
      <c r="H125" s="64"/>
      <c r="I125" s="64"/>
      <c r="J125" s="7"/>
      <c r="K125" s="32"/>
      <c r="L125" s="31"/>
    </row>
    <row r="126" spans="1:15" s="41" customFormat="1" ht="24" x14ac:dyDescent="0.3">
      <c r="A126" s="40" t="s">
        <v>3015</v>
      </c>
      <c r="B126" s="31" t="s">
        <v>3014</v>
      </c>
      <c r="C126" s="145">
        <v>-2283.75</v>
      </c>
      <c r="D126" s="145">
        <v>0</v>
      </c>
      <c r="E126" s="145">
        <v>0</v>
      </c>
      <c r="F126" s="32"/>
      <c r="G126" s="31"/>
      <c r="H126" s="64"/>
      <c r="I126" s="64"/>
      <c r="J126" s="7"/>
      <c r="K126" s="32"/>
      <c r="L126" s="31"/>
    </row>
    <row r="127" spans="1:15" s="41" customFormat="1" ht="24" x14ac:dyDescent="0.3">
      <c r="A127" s="40" t="s">
        <v>3114</v>
      </c>
      <c r="B127" s="31" t="s">
        <v>3115</v>
      </c>
      <c r="C127" s="134">
        <f>'OPTICORE WIO AED'!E70</f>
        <v>300.61999999999534</v>
      </c>
      <c r="D127" s="134"/>
      <c r="E127" s="134"/>
      <c r="F127" s="32"/>
      <c r="G127" s="31"/>
      <c r="H127" s="64"/>
      <c r="I127" s="64"/>
      <c r="J127" s="7"/>
      <c r="K127" s="32"/>
      <c r="L127" s="31"/>
      <c r="M127" s="41" t="s">
        <v>2616</v>
      </c>
    </row>
    <row r="128" spans="1:15" s="41" customFormat="1" ht="24" x14ac:dyDescent="0.3">
      <c r="A128" s="40" t="s">
        <v>3387</v>
      </c>
      <c r="B128" s="31" t="s">
        <v>3388</v>
      </c>
      <c r="C128" s="31">
        <f>'OPTICORE SIB'!E100</f>
        <v>808.29999999998836</v>
      </c>
      <c r="D128" s="31"/>
      <c r="E128" s="31"/>
      <c r="F128" s="32"/>
      <c r="G128" s="31"/>
      <c r="H128" s="64"/>
      <c r="I128" s="64"/>
      <c r="J128" s="7"/>
      <c r="K128" s="32"/>
      <c r="L128" s="31"/>
      <c r="N128" s="31">
        <f>5000-210-430.5-270.15-420-1.05+200000-202860+250000</f>
        <v>250808.3</v>
      </c>
    </row>
    <row r="129" spans="1:14" s="41" customFormat="1" ht="24" x14ac:dyDescent="0.3">
      <c r="A129" s="40"/>
      <c r="B129" s="31"/>
      <c r="C129" s="9"/>
      <c r="D129" s="64"/>
      <c r="E129" s="31"/>
      <c r="F129" s="32"/>
      <c r="G129" s="31"/>
      <c r="H129" s="64"/>
      <c r="I129" s="64"/>
      <c r="J129" s="7"/>
      <c r="K129" s="32"/>
      <c r="L129" s="31"/>
    </row>
    <row r="130" spans="1:14" s="41" customFormat="1" ht="24" x14ac:dyDescent="0.3">
      <c r="A130" s="40" t="s">
        <v>2033</v>
      </c>
      <c r="B130" s="31" t="s">
        <v>2592</v>
      </c>
      <c r="C130" s="9">
        <f>'AGINCO MSQ AED'!E100</f>
        <v>1321.9399999999914</v>
      </c>
      <c r="D130" s="9">
        <f>'AGINCO MSQ USD'!E100</f>
        <v>3.02</v>
      </c>
      <c r="E130" s="121"/>
      <c r="F130" s="32"/>
      <c r="G130" s="31"/>
      <c r="H130" s="64"/>
      <c r="I130" s="64"/>
      <c r="J130" s="7"/>
      <c r="K130" s="32"/>
      <c r="L130" s="31"/>
    </row>
    <row r="131" spans="1:14" s="41" customFormat="1" ht="24" x14ac:dyDescent="0.3">
      <c r="A131" s="40"/>
      <c r="B131" s="31"/>
      <c r="C131" s="9"/>
      <c r="D131" s="9"/>
      <c r="E131" s="31"/>
      <c r="F131" s="32"/>
      <c r="G131" s="31"/>
      <c r="H131" s="64"/>
      <c r="I131" s="64"/>
      <c r="J131" s="7"/>
      <c r="K131" s="32"/>
      <c r="L131" s="31"/>
    </row>
    <row r="132" spans="1:14" s="41" customFormat="1" ht="24" x14ac:dyDescent="0.3">
      <c r="A132" s="40" t="s">
        <v>2746</v>
      </c>
      <c r="B132" s="31" t="s">
        <v>2747</v>
      </c>
      <c r="C132" s="9">
        <f>'SWIFT BRIDGE SIB AED'!E210</f>
        <v>37.041387300123461</v>
      </c>
      <c r="D132" s="9">
        <f>'SWIFT BRIDGE SIB USD'!E160</f>
        <v>438.879999999993</v>
      </c>
      <c r="E132" s="31"/>
      <c r="F132" s="32"/>
      <c r="G132" s="31"/>
      <c r="H132" s="64"/>
      <c r="I132" s="64"/>
      <c r="J132" s="7"/>
      <c r="K132" s="32"/>
      <c r="L132" s="31"/>
      <c r="M132" s="41" t="s">
        <v>3662</v>
      </c>
    </row>
    <row r="133" spans="1:14" s="41" customFormat="1" ht="24" x14ac:dyDescent="0.3">
      <c r="A133" s="40" t="s">
        <v>3495</v>
      </c>
      <c r="B133" s="31" t="s">
        <v>3082</v>
      </c>
      <c r="C133" s="9">
        <f>'SWIFT BRIDGE MSQ AED'!E100</f>
        <v>1303.5</v>
      </c>
      <c r="D133" s="9"/>
      <c r="E133" s="31"/>
      <c r="F133" s="32"/>
      <c r="G133" s="31"/>
      <c r="H133" s="64"/>
      <c r="I133" s="64"/>
      <c r="J133" s="7"/>
      <c r="K133" s="32"/>
      <c r="L133" s="31"/>
    </row>
    <row r="134" spans="1:14" s="41" customFormat="1" ht="24" x14ac:dyDescent="0.3">
      <c r="A134" s="40" t="s">
        <v>3494</v>
      </c>
      <c r="B134" s="31" t="s">
        <v>3496</v>
      </c>
      <c r="C134" s="9">
        <f>'SWIFT BRIDGE ENBD AED'!E100</f>
        <v>4738.55</v>
      </c>
      <c r="D134" s="9">
        <v>0</v>
      </c>
      <c r="E134" s="31"/>
      <c r="F134" s="32"/>
      <c r="G134" s="31"/>
      <c r="H134" s="64"/>
      <c r="I134" s="64"/>
      <c r="J134" s="7"/>
      <c r="K134" s="32"/>
      <c r="L134" s="31"/>
    </row>
    <row r="135" spans="1:14" s="41" customFormat="1" ht="24" x14ac:dyDescent="0.3">
      <c r="A135" s="40" t="s">
        <v>3617</v>
      </c>
      <c r="B135" s="31" t="s">
        <v>3618</v>
      </c>
      <c r="C135" s="9">
        <f>'SWIFT BRIDGE WIO AED'!E135</f>
        <v>562</v>
      </c>
      <c r="D135" s="9">
        <v>0</v>
      </c>
      <c r="E135" s="31"/>
      <c r="F135" s="32"/>
      <c r="G135" s="31"/>
      <c r="H135" s="64"/>
      <c r="I135" s="64"/>
      <c r="J135" s="7"/>
      <c r="K135" s="32"/>
      <c r="L135" s="31"/>
    </row>
    <row r="136" spans="1:14" s="41" customFormat="1" ht="24" x14ac:dyDescent="0.3">
      <c r="A136" s="40" t="s">
        <v>3644</v>
      </c>
      <c r="B136" s="31" t="s">
        <v>3645</v>
      </c>
      <c r="C136" s="9">
        <f>'SWIFT BRIDGE ADIB AED'!E100</f>
        <v>900.25</v>
      </c>
      <c r="D136" s="9">
        <f>'SWIFT BRIDGE ADIB USD'!E100</f>
        <v>17.470000000000027</v>
      </c>
      <c r="E136" s="31"/>
      <c r="F136" s="32"/>
      <c r="G136" s="31"/>
      <c r="H136" s="64"/>
      <c r="I136" s="64"/>
      <c r="J136" s="7"/>
      <c r="K136" s="32"/>
      <c r="L136" s="31"/>
    </row>
    <row r="137" spans="1:14" s="41" customFormat="1" ht="24" x14ac:dyDescent="0.3">
      <c r="A137" s="40"/>
      <c r="B137" s="31"/>
      <c r="C137" s="9"/>
      <c r="D137" s="9"/>
      <c r="E137" s="31"/>
      <c r="F137" s="32"/>
      <c r="G137" s="31"/>
      <c r="H137" s="64"/>
      <c r="I137" s="64"/>
      <c r="J137" s="7"/>
      <c r="K137" s="32"/>
      <c r="L137" s="31"/>
    </row>
    <row r="138" spans="1:14" s="41" customFormat="1" ht="24" x14ac:dyDescent="0.3">
      <c r="A138" s="40" t="s">
        <v>3031</v>
      </c>
      <c r="B138" s="31" t="s">
        <v>3033</v>
      </c>
      <c r="C138" s="9">
        <f>'TRADERS EIB'!E100</f>
        <v>1084.3699999999837</v>
      </c>
      <c r="D138" s="90">
        <f>50.26+35180-35000</f>
        <v>230.26000000000204</v>
      </c>
      <c r="E138" s="31"/>
      <c r="F138" s="32"/>
      <c r="G138" s="31"/>
      <c r="H138" s="64"/>
      <c r="I138" s="64"/>
      <c r="J138" s="7"/>
      <c r="K138" s="32"/>
      <c r="L138" s="31"/>
      <c r="M138" s="41" t="s">
        <v>3556</v>
      </c>
    </row>
    <row r="139" spans="1:14" s="41" customFormat="1" ht="24" x14ac:dyDescent="0.3">
      <c r="A139" s="40" t="s">
        <v>3032</v>
      </c>
      <c r="B139" s="31" t="s">
        <v>3034</v>
      </c>
      <c r="C139" s="64">
        <f>258.44-28.08</f>
        <v>230.36</v>
      </c>
      <c r="D139" s="64">
        <v>0</v>
      </c>
      <c r="E139" s="31"/>
      <c r="F139" s="47"/>
      <c r="G139" s="31"/>
      <c r="H139" s="31"/>
      <c r="I139" s="9"/>
      <c r="J139" s="7"/>
      <c r="K139" s="32"/>
      <c r="L139" s="31"/>
      <c r="M139" s="108"/>
      <c r="N139"/>
    </row>
    <row r="140" spans="1:14" s="41" customFormat="1" ht="24" x14ac:dyDescent="0.3">
      <c r="A140" s="40"/>
      <c r="B140" s="31"/>
      <c r="C140" s="64"/>
      <c r="D140" s="64"/>
      <c r="E140" s="31"/>
      <c r="F140" s="47"/>
      <c r="G140" s="31"/>
      <c r="H140" s="31"/>
      <c r="I140" s="9"/>
      <c r="J140" s="7"/>
      <c r="K140" s="32"/>
      <c r="L140" s="31"/>
      <c r="M140" s="108"/>
      <c r="N140"/>
    </row>
    <row r="141" spans="1:14" s="41" customFormat="1" ht="24" x14ac:dyDescent="0.3">
      <c r="A141" s="40" t="s">
        <v>3167</v>
      </c>
      <c r="B141" s="121" t="s">
        <v>3169</v>
      </c>
      <c r="C141" s="9">
        <f>'CROSSFIT MSQ'!E100</f>
        <v>569.90000000002328</v>
      </c>
      <c r="D141" s="64"/>
      <c r="E141" s="31"/>
      <c r="F141" s="47"/>
      <c r="G141" s="31"/>
      <c r="H141" s="31"/>
      <c r="I141" s="9"/>
      <c r="J141" s="7"/>
      <c r="K141" s="32"/>
      <c r="L141" s="31"/>
      <c r="M141" s="108"/>
      <c r="N141"/>
    </row>
    <row r="142" spans="1:14" s="41" customFormat="1" ht="24" x14ac:dyDescent="0.3">
      <c r="A142" s="40" t="s">
        <v>3373</v>
      </c>
      <c r="B142" s="121" t="s">
        <v>3374</v>
      </c>
      <c r="C142" s="9">
        <f>'CROSSFIT SIB AED'!E100</f>
        <v>297.85000000003492</v>
      </c>
      <c r="D142" s="64">
        <v>0</v>
      </c>
      <c r="E142" s="31"/>
      <c r="F142" s="47"/>
      <c r="G142" s="31"/>
      <c r="H142" s="31"/>
      <c r="I142" s="9"/>
      <c r="J142" s="7"/>
      <c r="K142" s="32"/>
      <c r="L142" s="31"/>
      <c r="M142" s="153"/>
      <c r="N142"/>
    </row>
    <row r="143" spans="1:14" s="41" customFormat="1" ht="24" x14ac:dyDescent="0.3">
      <c r="A143" s="40" t="s">
        <v>3466</v>
      </c>
      <c r="B143" s="121" t="s">
        <v>3467</v>
      </c>
      <c r="C143" s="150">
        <f>6000-741.9-4900+5525.2-105-105-5420-15.75</f>
        <v>237.55000000000018</v>
      </c>
      <c r="D143" s="64">
        <f>200+1320.93-1520</f>
        <v>0.93000000000006366</v>
      </c>
      <c r="E143" s="31"/>
      <c r="F143" s="47"/>
      <c r="G143" s="31"/>
      <c r="H143" s="31"/>
      <c r="I143" s="9"/>
      <c r="J143" s="7"/>
      <c r="K143" s="32"/>
      <c r="L143" s="31"/>
      <c r="M143" s="108"/>
      <c r="N143"/>
    </row>
    <row r="144" spans="1:14" s="41" customFormat="1" ht="24" x14ac:dyDescent="0.3">
      <c r="A144" s="40"/>
      <c r="B144" s="121"/>
      <c r="C144" s="9"/>
      <c r="D144" s="64"/>
      <c r="E144" s="31"/>
      <c r="F144" s="47"/>
      <c r="G144" s="31"/>
      <c r="H144" s="31"/>
      <c r="I144" s="9"/>
      <c r="J144" s="7"/>
      <c r="K144" s="32"/>
      <c r="L144" s="31"/>
      <c r="M144" s="108"/>
      <c r="N144"/>
    </row>
    <row r="145" spans="1:14" s="41" customFormat="1" ht="24" x14ac:dyDescent="0.3">
      <c r="A145" s="40" t="s">
        <v>3291</v>
      </c>
      <c r="B145" s="121" t="s">
        <v>3389</v>
      </c>
      <c r="C145" s="144">
        <v>4021</v>
      </c>
      <c r="D145" s="64"/>
      <c r="E145" s="31"/>
      <c r="F145" s="47"/>
      <c r="G145" s="31"/>
      <c r="H145" s="31"/>
      <c r="I145" s="9"/>
      <c r="J145" s="7"/>
      <c r="K145" s="32"/>
      <c r="L145" s="31"/>
      <c r="M145" s="108"/>
      <c r="N145"/>
    </row>
    <row r="146" spans="1:14" s="41" customFormat="1" ht="24" x14ac:dyDescent="0.3">
      <c r="A146" s="40" t="s">
        <v>3292</v>
      </c>
      <c r="B146" s="121" t="s">
        <v>3390</v>
      </c>
      <c r="C146" s="9">
        <f>5047-2233.5</f>
        <v>2813.5</v>
      </c>
      <c r="D146" s="64"/>
      <c r="E146" s="31"/>
      <c r="F146" s="47"/>
      <c r="G146" s="31"/>
      <c r="H146" s="31"/>
      <c r="I146" s="9"/>
      <c r="J146" s="7"/>
      <c r="K146" s="32"/>
      <c r="L146" s="31"/>
      <c r="M146" s="108"/>
      <c r="N146"/>
    </row>
    <row r="147" spans="1:14" s="41" customFormat="1" ht="24" x14ac:dyDescent="0.3">
      <c r="A147" s="40"/>
      <c r="B147" s="121"/>
      <c r="C147" s="144"/>
      <c r="D147" s="64"/>
      <c r="E147" s="31"/>
      <c r="F147" s="47"/>
      <c r="G147" s="31"/>
      <c r="H147" s="31"/>
      <c r="I147" s="9"/>
      <c r="J147" s="7"/>
      <c r="K147" s="32"/>
      <c r="L147" s="31"/>
      <c r="M147" s="108"/>
      <c r="N147"/>
    </row>
    <row r="148" spans="1:14" s="41" customFormat="1" ht="24" x14ac:dyDescent="0.3">
      <c r="A148" s="40" t="s">
        <v>3293</v>
      </c>
      <c r="B148" s="121" t="s">
        <v>3294</v>
      </c>
      <c r="C148" s="144">
        <v>4584</v>
      </c>
      <c r="D148" s="64"/>
      <c r="E148" s="31"/>
      <c r="F148" s="47"/>
      <c r="G148" s="31"/>
      <c r="H148" s="31"/>
      <c r="I148" s="9"/>
      <c r="J148" s="7"/>
      <c r="K148" s="32"/>
      <c r="L148" s="31"/>
      <c r="M148" s="108"/>
      <c r="N148"/>
    </row>
    <row r="149" spans="1:14" s="41" customFormat="1" ht="24" x14ac:dyDescent="0.3">
      <c r="A149" s="40"/>
      <c r="B149" s="121"/>
      <c r="C149" s="144"/>
      <c r="D149" s="64"/>
      <c r="E149" s="31"/>
      <c r="F149" s="47"/>
      <c r="G149" s="31"/>
      <c r="H149" s="31"/>
      <c r="I149" s="9"/>
      <c r="J149" s="7"/>
      <c r="K149" s="32"/>
      <c r="L149" s="31"/>
      <c r="M149" s="108"/>
      <c r="N149"/>
    </row>
    <row r="150" spans="1:14" s="41" customFormat="1" ht="24" x14ac:dyDescent="0.3">
      <c r="A150" s="40" t="s">
        <v>3369</v>
      </c>
      <c r="B150" s="121" t="s">
        <v>3380</v>
      </c>
      <c r="C150" s="144">
        <v>5000</v>
      </c>
      <c r="D150" s="64"/>
      <c r="E150" s="31"/>
      <c r="F150" s="47"/>
      <c r="G150" s="31"/>
      <c r="H150" s="31"/>
      <c r="I150" s="9"/>
      <c r="J150" s="7"/>
      <c r="K150" s="32"/>
      <c r="L150" s="31"/>
      <c r="M150" s="108"/>
      <c r="N150"/>
    </row>
    <row r="151" spans="1:14" s="41" customFormat="1" ht="24" x14ac:dyDescent="0.3">
      <c r="A151" s="40" t="s">
        <v>3381</v>
      </c>
      <c r="B151" s="121" t="s">
        <v>3483</v>
      </c>
      <c r="C151" s="144"/>
      <c r="D151" s="64"/>
      <c r="E151" s="31"/>
      <c r="F151" s="47"/>
      <c r="G151" s="31"/>
      <c r="H151" s="31"/>
      <c r="I151" s="9"/>
      <c r="J151" s="7"/>
      <c r="K151" s="32"/>
      <c r="L151" s="31"/>
      <c r="M151" s="108"/>
      <c r="N151"/>
    </row>
    <row r="152" spans="1:14" s="41" customFormat="1" ht="24" x14ac:dyDescent="0.3">
      <c r="A152" s="40" t="s">
        <v>3381</v>
      </c>
      <c r="B152" s="121" t="s">
        <v>3642</v>
      </c>
      <c r="C152" s="144"/>
      <c r="D152" s="64"/>
      <c r="E152" s="31"/>
      <c r="F152" s="47"/>
      <c r="G152" s="31"/>
      <c r="H152" s="31"/>
      <c r="I152" s="9"/>
      <c r="J152" s="7"/>
      <c r="K152" s="32"/>
      <c r="L152" s="31"/>
      <c r="M152" s="108"/>
      <c r="N152"/>
    </row>
    <row r="153" spans="1:14" s="41" customFormat="1" ht="24" x14ac:dyDescent="0.3">
      <c r="A153" s="40"/>
      <c r="B153" s="121"/>
      <c r="C153" s="144"/>
      <c r="D153" s="64"/>
      <c r="E153" s="31"/>
      <c r="F153" s="47"/>
      <c r="G153" s="31"/>
      <c r="H153" s="31"/>
      <c r="I153" s="9"/>
      <c r="J153" s="7"/>
      <c r="K153" s="32"/>
      <c r="L153" s="31"/>
      <c r="M153" s="108"/>
      <c r="N153"/>
    </row>
    <row r="154" spans="1:14" s="41" customFormat="1" ht="24" x14ac:dyDescent="0.3">
      <c r="A154" s="40" t="s">
        <v>52</v>
      </c>
      <c r="B154" s="121" t="s">
        <v>3682</v>
      </c>
      <c r="C154" s="144">
        <v>200</v>
      </c>
      <c r="D154" s="64"/>
      <c r="E154" s="31"/>
      <c r="F154" s="47"/>
      <c r="G154" s="31"/>
      <c r="H154" s="31"/>
      <c r="I154" s="9"/>
      <c r="J154" s="7"/>
      <c r="K154" s="32"/>
      <c r="L154" s="31"/>
      <c r="M154" s="108" t="s">
        <v>3683</v>
      </c>
      <c r="N154"/>
    </row>
    <row r="155" spans="1:14" s="41" customFormat="1" ht="24" x14ac:dyDescent="0.3">
      <c r="A155" s="40"/>
      <c r="B155" s="121"/>
      <c r="C155" s="144"/>
      <c r="D155" s="64"/>
      <c r="E155" s="31"/>
      <c r="F155" s="47"/>
      <c r="G155" s="31"/>
      <c r="H155" s="31"/>
      <c r="I155" s="9"/>
      <c r="J155" s="7"/>
      <c r="K155" s="32"/>
      <c r="L155" s="31"/>
      <c r="M155" s="108"/>
      <c r="N155"/>
    </row>
    <row r="156" spans="1:14" s="41" customFormat="1" ht="24" x14ac:dyDescent="0.3">
      <c r="A156" s="40" t="s">
        <v>3422</v>
      </c>
      <c r="B156" s="121" t="s">
        <v>3423</v>
      </c>
      <c r="C156" s="9">
        <f>120130+998504+719866-1837000-53+905500+931500-869807-966528-11.55-11.55-209.5+584210-425-21.25+415990-1000130-425-21.25-131.25+999904-998928-131.25</f>
        <v>1770.4000000000233</v>
      </c>
      <c r="D156" s="64"/>
      <c r="E156" s="31"/>
      <c r="F156" s="47"/>
      <c r="G156" s="31"/>
      <c r="H156" s="31"/>
      <c r="I156" s="9"/>
      <c r="J156" s="7"/>
      <c r="K156" s="32"/>
      <c r="L156" s="31"/>
      <c r="M156" s="108"/>
      <c r="N156"/>
    </row>
    <row r="157" spans="1:14" s="41" customFormat="1" ht="24" x14ac:dyDescent="0.3">
      <c r="A157" s="40"/>
      <c r="B157" s="121"/>
      <c r="C157" s="144"/>
      <c r="D157" s="64"/>
      <c r="E157" s="31"/>
      <c r="F157" s="47"/>
      <c r="G157" s="31"/>
      <c r="H157" s="31"/>
      <c r="I157" s="9"/>
      <c r="J157" s="7"/>
      <c r="K157" s="32"/>
      <c r="L157" s="31"/>
      <c r="M157" s="108"/>
      <c r="N157"/>
    </row>
    <row r="158" spans="1:14" s="41" customFormat="1" ht="24" x14ac:dyDescent="0.3">
      <c r="A158" s="40"/>
      <c r="B158" s="35" t="s">
        <v>9</v>
      </c>
      <c r="C158" s="63">
        <f>SUM(C64:C157)</f>
        <v>51696.511387301536</v>
      </c>
      <c r="D158" s="63">
        <f>SUM(D64:D157)</f>
        <v>15518.080000000009</v>
      </c>
      <c r="E158" s="35">
        <f>SUM(E4:E157)</f>
        <v>854.65999999999826</v>
      </c>
      <c r="F158" s="32"/>
      <c r="G158" s="31"/>
      <c r="H158" s="31"/>
      <c r="I158" s="31"/>
      <c r="J158" s="31"/>
      <c r="K158" s="31"/>
      <c r="L158" s="31"/>
    </row>
    <row r="160" spans="1:14" s="108" customFormat="1" ht="24" x14ac:dyDescent="0.3">
      <c r="A160" s="103"/>
      <c r="B160" s="104" t="s">
        <v>2466</v>
      </c>
      <c r="C160" s="105">
        <f>C62+C158</f>
        <v>604175.18438730016</v>
      </c>
      <c r="D160" s="105">
        <f>D62+D158</f>
        <v>21290.930000000037</v>
      </c>
      <c r="E160" s="104">
        <f>E62+E158</f>
        <v>854.65999999999826</v>
      </c>
      <c r="F160" s="106"/>
      <c r="G160" s="107"/>
      <c r="H160" s="107"/>
      <c r="I160" s="107"/>
      <c r="J160" s="107"/>
      <c r="K160" s="107"/>
      <c r="L160" s="107"/>
    </row>
    <row r="161" spans="3:8" x14ac:dyDescent="0.2">
      <c r="C161" s="13">
        <v>498807.75</v>
      </c>
      <c r="D161" s="13">
        <v>19816.939999999999</v>
      </c>
    </row>
    <row r="163" spans="3:8" x14ac:dyDescent="0.2">
      <c r="C163" s="13">
        <v>490807.75</v>
      </c>
    </row>
    <row r="165" spans="3:8" x14ac:dyDescent="0.2">
      <c r="C165" s="13">
        <v>503821.39</v>
      </c>
    </row>
    <row r="168" spans="3:8" x14ac:dyDescent="0.2">
      <c r="G168" s="73"/>
      <c r="H168" s="74"/>
    </row>
    <row r="169" spans="3:8" x14ac:dyDescent="0.2">
      <c r="G169" s="73"/>
      <c r="H169" s="74"/>
    </row>
    <row r="170" spans="3:8" x14ac:dyDescent="0.2">
      <c r="G170" s="73"/>
      <c r="H170" s="74"/>
    </row>
    <row r="171" spans="3:8" x14ac:dyDescent="0.2">
      <c r="G171" s="73"/>
      <c r="H171" s="74"/>
    </row>
    <row r="172" spans="3:8" x14ac:dyDescent="0.2">
      <c r="G172" s="73"/>
      <c r="H172" s="74"/>
    </row>
    <row r="173" spans="3:8" x14ac:dyDescent="0.2">
      <c r="G173" s="73"/>
      <c r="H173" s="74"/>
    </row>
    <row r="174" spans="3:8" x14ac:dyDescent="0.2">
      <c r="G174" s="73"/>
      <c r="H174" s="73"/>
    </row>
  </sheetData>
  <mergeCells count="3">
    <mergeCell ref="A1:J1"/>
    <mergeCell ref="A2:L2"/>
    <mergeCell ref="A63:L63"/>
  </mergeCells>
  <hyperlinks>
    <hyperlink ref="D4" location="'HEDGES MSQ USD'!A1" display="'HEDGES MSQ USD'!A1" xr:uid="{2FEF4D4C-1FF7-432E-918C-B363B6A74465}"/>
    <hyperlink ref="E4" location="'HEDGES MSQ EURO'!A1" display="'HEDGES MSQ EURO'!A1" xr:uid="{45D13D5B-3092-4D13-8BDF-CD7CE5D49C90}"/>
    <hyperlink ref="C5" location="'HEDGES FAB AED '!A1" display="'HEDGES FAB AED '!A1" xr:uid="{09BC6B19-3B81-4B6D-A4C5-E30C3EEB6B2D}"/>
    <hyperlink ref="D5" location="'HEDGES FAB USD'!A1" display="'HEDGES FAB USD'!A1" xr:uid="{164AEBA1-E90A-4C49-A0B7-33B8BA84A3A0}"/>
    <hyperlink ref="C4" location="'HEDGES MSQ AED '!A1" display="'HEDGES MSQ AED '!A1" xr:uid="{E6465739-3519-457F-BADE-41FE04F3F269}"/>
    <hyperlink ref="C42" location="'CAPS LOCK FAB AED '!E100" display="'CAPS LOCK FAB AED '!E100" xr:uid="{5937C4F0-66F8-4893-8CB7-A84635AD6469}"/>
    <hyperlink ref="C16" location="'CARNIFY ENBD AED'!A1" display="'CARNIFY ENBD AED'!A1" xr:uid="{F0EA353E-6B6F-496B-A5C3-8440644CEE2E}"/>
    <hyperlink ref="D16" location="'CARNIFY ENBD USD '!E100" display="='CARNIFY ENBD USD '!E100" xr:uid="{0C6D6E8D-8538-41AD-96B3-6DA4816F7C55}"/>
    <hyperlink ref="C17" location="'CARNIFY ADIB AED '!A1" display="'CARNIFY ADIB AED '!A1" xr:uid="{0858D80D-BE1C-47D6-9A0B-B7F8DF8BFA92}"/>
    <hyperlink ref="D17" location="'CARNIFY ADIB USD'!A1" display="'CARNIFY ADIB USD'!A1" xr:uid="{A833FF55-669A-482A-80F4-4100B462BEBA}"/>
    <hyperlink ref="C20" location="'RED STONE WIO AED '!A1" display="'RED STONE WIO AED '!A1" xr:uid="{A43025A1-477A-40DC-AD1E-82A721CFA354}"/>
    <hyperlink ref="D20" location="'RED STONE WIO USD'!E100" display="='RED STONE WIO USD'!E100" xr:uid="{5994C349-8094-44CE-B33B-3D2F3E8EAF71}"/>
    <hyperlink ref="C21" location="'RED STONE ADIB AED '!A1" display="'RED STONE ADIB AED '!A1" xr:uid="{BBDC5CBD-AC3C-43EB-BFDF-B9882188DA89}"/>
    <hyperlink ref="C23" location="'IDEA GROVE ADIB AED'!A1" display="'IDEA GROVE ADIB AED'!A1" xr:uid="{89139FB6-7EBD-4FD4-A96B-503ABBCEF26F}"/>
    <hyperlink ref="D23" location="'IDEA GROVE ADIB USD'!A1" display="'IDEA GROVE ADIB USD'!A1" xr:uid="{E59AD297-45A6-4700-86AB-F2A752B15411}"/>
    <hyperlink ref="E23" location="'IDEA GROVE ADIB EURO'!A1" display="'IDEA GROVE ADIB EURO'!A1" xr:uid="{391E235B-D28F-4ED4-92D2-56D4E00BFE4F}"/>
    <hyperlink ref="C36" location="'M J S STAR NBF AED '!A1" display="'M J S STAR NBF AED '!A1" xr:uid="{C5FD2D90-7FE8-499C-A48F-3BF3AFC6342F}"/>
    <hyperlink ref="D36" location="'M J S STAR NBF USD'!A1" display="'M J S STAR NBF USD'!A1" xr:uid="{E454B401-04AC-4934-8B20-AF643AB9CFBC}"/>
    <hyperlink ref="C37" location="'M J S STAR RAK AED '!A1" display="'M J S STAR RAK AED '!A1" xr:uid="{1EBD136D-914E-4986-80AA-9FA75BE05212}"/>
    <hyperlink ref="D37" location="'M J S STAR RAK USD'!A1" display="'M J S STAR RAK USD'!A1" xr:uid="{6823707C-DFEE-4025-A7F3-EFC78C5317AA}"/>
    <hyperlink ref="D21" location="'RED STONE ADIB USD'!A1" display="'RED STONE ADIB USD'!A1" xr:uid="{B70F30A4-F37A-4C20-A760-6446D57093FC}"/>
    <hyperlink ref="E21" location="'RED STONE ADIB EUR'!A1" display="'RED STONE ADIB EUR'!A1" xr:uid="{F906DAF9-9888-42A6-B876-AC5FC973F0BF}"/>
    <hyperlink ref="E20" location="'RED STONE WIO EUR'!A1" display="'RED STONE WIO EUR'!A1" xr:uid="{E50913DF-968A-4C9C-B4DE-CCC0C3CB2762}"/>
    <hyperlink ref="C31" location="'SILVER STONE WIO AED'!A1" display="'SILVER STONE WIO AED'!A1" xr:uid="{3DF90403-0DFC-4952-BB17-36E0D7630CEF}"/>
    <hyperlink ref="E31" location="'SILVER STONE WIO EUR'!E63" display="='SILVER STONE WIO EUR'!E63" xr:uid="{7C2EB985-6584-483C-A111-57F82D9A993E}"/>
    <hyperlink ref="C32" location="'SILVER STONE ADIB AED'!A1" display="'SILVER STONE ADIB AED'!A1" xr:uid="{7E65A901-A042-44DF-86CF-D2130F312678}"/>
    <hyperlink ref="D32" location="'SILVER STONE ADIB USD'!A1" display="'SILVER STONE ADIB USD'!A1" xr:uid="{58F65C8B-A918-48D7-B56E-959241FEC8AD}"/>
    <hyperlink ref="E32" location="'SILVER STONE ADIB EUR'!A1" display="'SILVER STONE ADIB EUR'!A1" xr:uid="{96321FE9-1A0A-48EA-829F-0B82B6F1DF3A}"/>
    <hyperlink ref="C65" location="'BLACK PEPPER WIO AED'!A1" display="'BLACK PEPPER WIO AED'!A1" xr:uid="{A956E76F-DA56-49F8-8785-9BABC39F5044}"/>
    <hyperlink ref="D65" location="'BLACK PEPPER WIO USD'!A1" display="'BLACK PEPPER WIO USD'!A1" xr:uid="{20949DE8-D32B-444E-B816-936DA1193AAC}"/>
    <hyperlink ref="C66" location="'BLACK PEPPER B.MISR AED '!A1" display="'BLACK PEPPER B.MISR AED '!A1" xr:uid="{C17CFB47-E26E-414B-853E-581C8F033172}"/>
    <hyperlink ref="D66" location="'BLACK PEPPER B.MISR USD'!A1" display="'BLACK PEPPER B.MISR USD'!A1" xr:uid="{C1535D4C-720D-40AC-A2AA-8EF07662FBFB}"/>
    <hyperlink ref="C67" location="'BLACK PEPPER AJMAN AED '!A1" display="'BLACK PEPPER AJMAN AED '!A1" xr:uid="{B7E83602-8C08-4382-9C1C-CA448497D0C8}"/>
    <hyperlink ref="D67" location="'BLACK PEPPER AJMAN USD'!A1" display="'BLACK PEPPER AJMAN USD'!A1" xr:uid="{CF2AD34E-0EC1-42F3-9929-1A0871A2B521}"/>
    <hyperlink ref="C68" location="'BLACK PEPPER EIB AED '!A1" display="'BLACK PEPPER EIB AED '!A1" xr:uid="{4A0DD231-B45D-4796-BBDB-7C1F6DC83277}"/>
    <hyperlink ref="D68" location="'BLACK PEPPER EIB USD'!A1" display="'BLACK PEPPER EIB USD'!A1" xr:uid="{AA74F9B1-6EB4-4F61-8EE4-0770E4A8104E}"/>
    <hyperlink ref="C69" location="'BLACK PEPPER ADIB AED'!A1" display="'BLACK PEPPER ADIB AED'!A1" xr:uid="{CFE0503C-EBB4-441E-93AC-7814C40C41E7}"/>
    <hyperlink ref="D69" location="'BLACK PEPPER ADIB USD'!A1" display="'BLACK PEPPER ADIB USD'!A1" xr:uid="{2E2F8D88-6CD4-4794-A645-22DAB9102484}"/>
    <hyperlink ref="C72" location="'RED FIRE ENBD AED '!A1" display="'RED FIRE ENBD AED '!A1" xr:uid="{CF52E6AC-1774-4664-985D-E4A18DDEAA7E}"/>
    <hyperlink ref="D72" location="'RED FIRE ENBD USD'!A1" display="'RED FIRE ENBD USD'!A1" xr:uid="{FBC340F6-B475-44DE-BAF2-9D73E35CFCFC}"/>
    <hyperlink ref="C73" location="'RED FIRE WIO AED'!A1" display="'RED FIRE WIO AED'!A1" xr:uid="{34C8466B-D33F-4062-9DE8-379C0905A4D3}"/>
    <hyperlink ref="D73" location="'RED FIRE WIO USD'!A1" display="'RED FIRE WIO USD'!A1" xr:uid="{AA0041F8-48B8-43DB-9802-14F7EB85E3D4}"/>
    <hyperlink ref="C74" location="'RED FIRE NBF AED '!A1" display="'RED FIRE NBF AED '!A1" xr:uid="{A76E8E9C-9D53-409D-ACA7-3D93E75EA679}"/>
    <hyperlink ref="D74" location="'RED FIRE NBF USD'!A1" display="'RED FIRE NBF USD'!A1" xr:uid="{4042CCAE-AE94-4E5F-A2F1-4EF33AAC36D8}"/>
    <hyperlink ref="C75" location="'RED FIRE ADIB AED'!A1" display="'RED FIRE ADIB AED'!A1" xr:uid="{30F611E8-1EA8-45AA-BE05-FB5964CD6413}"/>
    <hyperlink ref="D75" location="'RED FIRE ADIB USD'!A1" display="'RED FIRE ADIB USD'!A1" xr:uid="{B408A321-D8B2-41DC-970F-98E9870ED429}"/>
    <hyperlink ref="C76" location="'RED FIRE AL MASRAF AED'!A1" display="'RED FIRE AL MASRAF AED'!A1" xr:uid="{48DD9604-A3C5-4B2E-B65A-A59DC6F4126E}"/>
    <hyperlink ref="D76" location="'RED FIRE AL MASRAF USD'!A1" display="'RED FIRE AL MASRAF USD'!A1" xr:uid="{83C25395-3FDD-45EB-A442-E63DCD413F63}"/>
    <hyperlink ref="C78" location="'PINNACLE COMP ADIB AED '!A1" display="'PINNACLE COMP ADIB AED '!A1" xr:uid="{123B9E2F-0354-4085-9FAE-5B84B1561763}"/>
    <hyperlink ref="D78" location="'PINNACLE COMP ADIB USD'!A1" display="'PINNACLE COMP ADIB USD'!A1" xr:uid="{B00347F6-CF1E-458D-94F2-ACFFE84A30AC}"/>
    <hyperlink ref="C79" location="'PINNACLE COMP WIO AED'!A1" display="'PINNACLE COMP WIO AED'!A1" xr:uid="{AD5CDBAD-0AA3-4FE5-86BE-D39D9CF91DAE}"/>
    <hyperlink ref="D79" location="'PINNACLE COMP WIO USD'!A1" display="'PINNACLE COMP WIO USD'!A1" xr:uid="{C200A11A-6D47-4686-B160-072E26B9C3C9}"/>
    <hyperlink ref="C81" location="'HEDGES TOURISM WIO AED'!A1" display="'HEDGES TOURISM WIO AED'!A1" xr:uid="{AEA240C2-BFB9-4F40-BF58-303038B9B1A5}"/>
    <hyperlink ref="D81" location="'HEDGES TOURISM WIO USD'!A1" display="'HEDGES TOURISM WIO USD'!A1" xr:uid="{AFB6C7F5-56CF-4225-AD0B-473249202DF3}"/>
    <hyperlink ref="C82" location="'HEDGES TOURISM NBF AED'!A1" display="'HEDGES TOURISM NBF AED'!A1" xr:uid="{C6771905-1539-49C2-8F83-6E312019CC23}"/>
    <hyperlink ref="D82" location="'HEDGES TOURISM NBF USD'!A1" display="'HEDGES TOURISM NBF USD'!A1" xr:uid="{0C20DA40-2E57-4DC9-8253-14908ABB8687}"/>
    <hyperlink ref="C83" location="'HEDGES TOURISM NEO BIZ AED'!A1" display="'HEDGES TOURISM NEO BIZ AED'!A1" xr:uid="{A57C76F1-5905-4CBB-8578-277379D587E0}"/>
    <hyperlink ref="D83" location="'HEDGES TOURISM NEO BIZ USD'!A1" display="'HEDGES TOURISM NEO BIZ USD'!A1" xr:uid="{29316688-EF18-42F1-B442-8D8D2B9B8FFA}"/>
    <hyperlink ref="C85" location="'RHINE BULLIONS RAK AED'!A1" display="'RHINE BULLIONS RAK AED'!A1" xr:uid="{DB6CDB06-9BC8-4FB1-B5C1-2080142C876D}"/>
    <hyperlink ref="D85" location="'RHINE BULLIONS RAK USD'!A1" display="'RHINE BULLIONS RAK USD'!A1" xr:uid="{1C8492F7-55F5-48CF-8EA9-08FB09C7577D}"/>
    <hyperlink ref="C87" location="'HEDGES REAL ESTATE NEO BIZ AED'!A1" display="'HEDGES REAL ESTATE NEO BIZ AED'!A1" xr:uid="{7092762D-99A0-49B8-8670-D0A76E3B1169}"/>
    <hyperlink ref="D87" location="'HEDGES REAL ESTATE NEO BIZ USD '!A1" display="'HEDGES REAL ESTATE NEO BIZ USD '!A1" xr:uid="{26482FDB-97DD-4552-8D2D-DF0FA0B1C83B}"/>
    <hyperlink ref="C89" location="'NET FLOW WIO '!A1" display="'NET FLOW WIO '!A1" xr:uid="{8D3591EB-9403-4103-8A89-E7B23A998A1F}"/>
    <hyperlink ref="C90" location="'NET FLOW EIB AED '!A1" display="'NET FLOW EIB AED '!A1" xr:uid="{4C00A185-A1E9-4B8A-885E-16BDB6B0F4BC}"/>
    <hyperlink ref="C91" location="'NET FLOW RAK AED'!A1" display="'NET FLOW RAK AED'!A1" xr:uid="{0A8E157B-27FF-40E2-90E4-3178C9ED1E7D}"/>
    <hyperlink ref="C92" location="'NET FLOW ADIB AED '!A1" display="'NET FLOW ADIB AED '!A1" xr:uid="{A856B36F-7135-41DC-B18B-12785D400732}"/>
    <hyperlink ref="C94" location="'MORPHIS GOODS RAK AED '!A1" display="'MORPHIS GOODS RAK AED '!A1" xr:uid="{D139F5AA-7942-4641-925D-20AD158B6F93}"/>
    <hyperlink ref="C96" location="'GLUCKRICH EIB AED'!A1" display="'GLUCKRICH EIB AED'!A1" xr:uid="{F58D9829-8250-486F-92A4-CB547E518387}"/>
    <hyperlink ref="C102" location="'WEST END ADIB AED'!A1" display="'WEST END ADIB AED'!A1" xr:uid="{9D55A00A-BC5F-4EFA-9D60-D6F81BEFC33E}"/>
    <hyperlink ref="C103" location="'WEST END FAB AED'!A1" display="'WEST END FAB AED'!A1" xr:uid="{FB73262C-64BD-470A-8CE0-BEC17B769C85}"/>
    <hyperlink ref="C104" location="'WEST END EIB AED'!A1" display="'WEST END EIB AED'!A1" xr:uid="{34BC1E0E-B6AA-465B-B223-A0AC8B5AE286}"/>
    <hyperlink ref="C105" location="'WEST END WIO AED'!A1" display="'WEST END WIO AED'!A1" xr:uid="{77939796-F584-43C9-A2E4-670173AC5B96}"/>
    <hyperlink ref="C107" location="'MAPLE SKY WIO AED '!A1" display="'MAPLE SKY WIO AED '!A1" xr:uid="{931CA472-C140-4EBD-8988-F1306847C80D}"/>
    <hyperlink ref="D107" location="'MAPLE SKY WIO USD  '!A1" display="'MAPLE SKY WIO USD  '!A1" xr:uid="{DCA22C03-ED2C-4C2B-9B91-C5C0EE735572}"/>
    <hyperlink ref="C108" location="'MAPLE SKY MASHREQ AED '!A1" display="'MAPLE SKY MASHREQ AED '!A1" xr:uid="{C4567F08-B63B-46FE-9D11-80C627C3B97E}"/>
    <hyperlink ref="C111" location="'B P R E ADIB AED '!A1" display="'B P R E ADIB AED '!A1" xr:uid="{8A01D673-DA38-4458-BA4A-A97674927D22}"/>
    <hyperlink ref="C113" location="'CARGOLIC ADCB AED'!A1" display="'CARGOLIC ADCB AED'!A1" xr:uid="{3E40BF62-F65A-4027-85DE-3DA5588A21A8}"/>
    <hyperlink ref="C114" location="'CARGOLIC EIB AED '!A1" display="'CARGOLIC EIB AED '!A1" xr:uid="{E3C384F8-6904-4214-8A3A-4CBD459E278A}"/>
    <hyperlink ref="C115" location="'CARGOLIC ADIB AED '!A1" display="'CARGOLIC ADIB AED '!A1" xr:uid="{532AFB1D-B486-466D-AECB-FC7FDF903A6B}"/>
    <hyperlink ref="C117" location="'alpha sentry adib aed '!A1" display="'alpha sentry adib aed '!A1" xr:uid="{69E574A7-981E-43DA-B9DD-E61639C8DAE3}"/>
    <hyperlink ref="C118" location="'alpha sentry UBL AED '!A1" display="'alpha sentry UBL AED '!A1" xr:uid="{0E19512B-5E73-4AB1-AD63-37291765E3BA}"/>
    <hyperlink ref="C130" location="'AGINCO MSQ AED'!A1" display="'AGINCO MSQ AED'!A1" xr:uid="{3B9EE814-4FBC-47F6-90A4-78B24FFF5F41}"/>
    <hyperlink ref="D130" location="'AGINCO MSQ USD'!A1" display="'AGINCO MSQ USD'!A1" xr:uid="{DDCAC947-3990-4CF3-80BA-9F8D7A075040}"/>
    <hyperlink ref="C125" location="'OPTICORE ADIB AED'!A1" display="'OPTICORE ADIB AED'!A1" xr:uid="{0A10821E-2E2B-48A7-897C-DD7BC55C2D28}"/>
    <hyperlink ref="D125" location="'OPTICORE ADIB USD'!A1" display="'OPTICORE ADIB USD'!A1" xr:uid="{12DE5C86-A050-42BF-BC17-A2D87FF8BD01}"/>
    <hyperlink ref="D117" location="'ALPHA SENTRY ADIB USD'!A1" display="'ALPHA SENTRY ADIB USD'!A1" xr:uid="{3102C2AB-5A4A-4EDD-8CD4-3A5CD124BF8D}"/>
    <hyperlink ref="E117" location="'ALPHA SENTRY ADIB EUR'!A1" display="'ALPHA SENTRY ADIB EUR'!A1" xr:uid="{534F19B0-220B-4662-BEBC-D4BDC41279BC}"/>
    <hyperlink ref="D28" location="'AGNIRA WIO USD'!A1" display="'AGNIRA WIO USD'!A1" xr:uid="{9E925E55-FF58-4DF8-AFDE-6523802EBF77}"/>
    <hyperlink ref="C28" location="'AGINRA WIO AED'!A1" display="'AGINRA WIO AED'!A1" xr:uid="{93B96E79-48F7-44A5-A1ED-C3E58EC7B40A}"/>
    <hyperlink ref="C29" location="'AGINRA EIB AED '!A1" display="'AGINRA EIB AED '!A1" xr:uid="{FBDCFFCE-898E-44E3-A93F-E09941C449B6}"/>
    <hyperlink ref="C18" location="'CARNIFY EIB AED'!A1" display="'CARNIFY EIB AED'!A1" xr:uid="{25FE1D92-B3E8-4E68-9A82-0EEA76ABC3D9}"/>
    <hyperlink ref="C38" location="'MJS STAR EIB AED'!A1" display="'MJS STAR EIB AED'!A1" xr:uid="{FC7A11C1-E128-4446-A04B-B21D4662E6E2}"/>
    <hyperlink ref="C50" location="'SHRIJI INT EIB AED'!A1" display="'SHRIJI INT EIB AED'!A1" xr:uid="{AEB5A0BF-60AF-457B-BD0B-F6D65DCB7DD2}"/>
    <hyperlink ref="C46" location="'FUTURE BRIDGE MSQ AED'!A1" display="'FUTURE BRIDGE MSQ AED'!A1" xr:uid="{5B70C7D6-A1ED-4480-9564-456E76D9AF6B}"/>
    <hyperlink ref="D42" location="'CAPS LOCK FAB USD'!A1" display="'CAPS LOCK FAB USD'!A1" xr:uid="{99BB7F30-B495-4E2D-A2C5-A93987056A5C}"/>
    <hyperlink ref="D89" location="'NET FLOW WIO USD'!A1" display="'NET FLOW WIO USD'!A1" xr:uid="{E9AC0022-1B14-4768-A13C-3C13C10ECAE8}"/>
    <hyperlink ref="C24" location="'IDEA GROVE EIB AED'!A1" display="'IDEA GROVE EIB AED'!A1" xr:uid="{69054F8F-7D95-4943-8A42-2A5D4E93C66E}"/>
    <hyperlink ref="C98" location="'GLUCKRICH MISR AED'!A1" display="'GLUCKRICH MISR AED'!A1" xr:uid="{3A1F0D3E-5C3E-4172-9686-0964CA0D26A8}"/>
    <hyperlink ref="C48" location="'GOLDENOVA RAK AED'!A1" display="'GOLDENOVA RAK AED'!A1" xr:uid="{FAAD8A30-5A16-4BFE-B21C-AED1A46D1787}"/>
    <hyperlink ref="C138" location="'TRADERS EIB'!A1" display="'TRADERS EIB'!A1" xr:uid="{89EBE561-DD9F-48A7-AF35-E3EC6A8B0CCA}"/>
    <hyperlink ref="C133" location="'SWIFT BRIDGE MSQ AED'!A1" display="'SWIFT BRIDGE MSQ AED'!A1" xr:uid="{650CD045-B55D-48BB-B071-A92764F55E64}"/>
    <hyperlink ref="C132" location="'SWIFT BRIDGE SIB AED'!A1" display="'SWIFT BRIDGE SIB AED'!A1" xr:uid="{97B4F5A0-1A96-40AF-A2BE-D80320A15D94}"/>
    <hyperlink ref="C127" location="'OPTICORE WIO AED'!A1" display="'OPTICORE WIO AED'!A1" xr:uid="{3221CD6D-C807-476D-8B6A-117EF3EB3497}"/>
    <hyperlink ref="C52" location="'ORBIT PLUS SIB'!A1" display="'ORBIT PLUS SIB'!A1" xr:uid="{99C19AFF-4CA8-42A8-AC63-76E8E728B3C9}"/>
    <hyperlink ref="C141" location="'CROSSFIT MSQ'!A1" display="'CROSSFIT MSQ'!A1" xr:uid="{3D1F6C6C-6672-455E-9C68-4704FB6A4A61}"/>
    <hyperlink ref="C25" location="'IDEA GROVE RAK AED'!A1" display="'IDEA GROVE RAK AED'!A1" xr:uid="{BF0C1B39-9DC0-4153-B758-621BE8B534BE}"/>
    <hyperlink ref="C33" location="'SILVER STONE MSQ AED '!A1" display="'SILVER STONE MSQ AED '!A1" xr:uid="{17D05CDC-8AD3-48B7-AE3A-2718F2F82959}"/>
    <hyperlink ref="C54" location="'ORBIT PLUS WIO AED'!A1" display="'ORBIT PLUS WIO AED'!A1" xr:uid="{33C79CDB-B94B-4906-B69A-B036F1B629CE}"/>
    <hyperlink ref="C56" location="'ORBIT PLUS UBL AED'!A1" display="'ORBIT PLUS UBL AED'!A1" xr:uid="{8D2DED33-8D30-4D82-9477-5628E3B7A116}"/>
    <hyperlink ref="C39" location="'MJS STAR SIB AED'!A1" display="'MJS STAR SIB AED'!A1" xr:uid="{A5CC5AA7-CEBD-47CC-9C60-056750C2DEEB}"/>
    <hyperlink ref="D39" location="'MJS STAR SIB USD'!A1" display="'MJS STAR SIB USD'!A1" xr:uid="{AB2971C4-7A12-44A3-944C-2EFB242B1EAA}"/>
    <hyperlink ref="D31" location="'SILVER STONE WIO USD'!E63" display="='SILVER STONE WIO USD'!A1" xr:uid="{D28F6462-E804-4125-A0C4-4075EF53E18D}"/>
    <hyperlink ref="C142" location="'CROSSFIT SIB AED'!A1" display="'CROSSFIT SIB AED'!A1" xr:uid="{9C77A4BD-15A2-4A80-AD8A-9D6CADAE78B4}"/>
    <hyperlink ref="C99" location="'GLUCKRICH NBF AED'!A1" display="'GLUCKRICH NBF AED'!A1" xr:uid="{BED606BA-F0D0-4161-97CF-F028993D6886}"/>
    <hyperlink ref="D99" location="'GLUCKRICH NBF USD'!A1" display="'GLUCKRICH NBF USD'!A1" xr:uid="{45AFEA54-3B12-472F-897B-F6B1C45251BD}"/>
    <hyperlink ref="C26" location="'IDEA GROVE SIB AED'!A1" display="'IDEA GROVE SIB AED'!A1" xr:uid="{B9D09C9D-7887-4C09-9A84-5414C1622AD6}"/>
    <hyperlink ref="C134" location="'SWIFT BRIDGE ENBD AED'!A1" display="'SWIFT BRIDGE ENBD AED'!A1" xr:uid="{9446AC24-E45A-4C18-9FE2-00DAD7ED682E}"/>
    <hyperlink ref="C128" location="'OPTICORE SIB'!A1" display="'OPTICORE SIB'!A1" xr:uid="{561D8E5E-EE6E-444C-AD16-7114B7CE86A9}"/>
    <hyperlink ref="C135" location="'SWIFT BRIDGE WIO AED'!A1" display="'SWIFT BRIDGE WIO AED'!A1" xr:uid="{B52930F5-046F-4410-AEBA-83977ABED7DF}"/>
    <hyperlink ref="D132" location="'SWIFT BRIDGE SIB USD'!A1" display="'SWIFT BRIDGE SIB USD'!A1" xr:uid="{739CD253-FD52-475E-9CE9-990A5C0C9E80}"/>
    <hyperlink ref="C136" location="'SWIFT BRIDGE ADIB AED'!A1" display="'SWIFT BRIDGE ADIB AED'!A1" xr:uid="{66180232-C875-4D46-AA44-A640152A837F}"/>
    <hyperlink ref="D136" location="'SWIFT BRIDGE ADIB USD'!A1" display="'SWIFT BRIDGE ADIB USD'!A1" xr:uid="{712A8325-5A2B-44E7-8EE7-C2BBD685649D}"/>
    <hyperlink ref="C43" location="'CAPSLOCK SIB AED'!A1" display="'CAPSLOCK SIB AED'!A1" xr:uid="{A81CB79C-5D7E-4457-8793-8DFAB3D50FFC}"/>
    <hyperlink ref="D43" location="'CAPSLOCK SIB USD'!A1" display="'CAPSLOCK SIB USD'!A1" xr:uid="{BEE7C0E4-231B-49FB-8D84-ACDDAFBE4106}"/>
    <hyperlink ref="C44" location="'CAPS LOCK WIO AED '!A1" display="'CAPS LOCK WIO AED '!A1" xr:uid="{FDB25BC4-8D51-4D18-8A44-51A0B533C700}"/>
    <hyperlink ref="C34" location="'SILVER STONE ENBD AED '!A1" display="'SILVER STONE ENBD AED '!A1" xr:uid="{EC9D7647-3C91-49EC-B1DF-10E39E86B610}"/>
    <hyperlink ref="C14" location="'RHINE MULTY NBF AED'!A1" display="'RHINE MULTY NBF AED'!A1" xr:uid="{98BC9B44-3E0E-4CB3-AB65-26E09CE222D9}"/>
    <hyperlink ref="D54" location="'ORBIT PLUS WIO USD'!A1" display="'ORBIT PLUS WIO USD'!A1" xr:uid="{1661A472-7BD1-47A8-BF60-5AEA488909F5}"/>
    <hyperlink ref="C55" location="'ORBIT PLUS ADIB AED'!A1" display="'ORBIT PLUS ADIB AED'!A1" xr:uid="{D0AEC717-8293-439A-BB1B-838B9B8E904E}"/>
    <hyperlink ref="D55" location="'ORBIT PLUS ADIB USD'!A1" display="'ORBIT PLUS ADIB USD'!A1" xr:uid="{634C3911-3452-4F65-9EF4-03BC7E548B64}"/>
  </hyperlinks>
  <pageMargins left="0.70866141732283505" right="0.511811023622047" top="0.2" bottom="0.2" header="0.2" footer="0.2"/>
  <pageSetup paperSize="9" scale="2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CD6C-5BE4-41DF-BADF-84CBD7E53787}">
  <dimension ref="A1:F237"/>
  <sheetViews>
    <sheetView topLeftCell="A151" workbookViewId="0">
      <selection activeCell="B160" sqref="B160"/>
    </sheetView>
  </sheetViews>
  <sheetFormatPr baseColWidth="10" defaultColWidth="8.83203125" defaultRowHeight="15" x14ac:dyDescent="0.2"/>
  <cols>
    <col min="1" max="1" width="19.6640625" customWidth="1"/>
    <col min="2" max="2" width="76.5" bestFit="1" customWidth="1"/>
    <col min="3" max="3" width="19.5" bestFit="1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1615</v>
      </c>
      <c r="B1" s="160"/>
      <c r="C1" s="160"/>
      <c r="D1" s="160"/>
      <c r="E1" s="160"/>
    </row>
    <row r="2" spans="1:5" ht="26" x14ac:dyDescent="0.3">
      <c r="A2" s="161" t="s">
        <v>2841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 t="s">
        <v>2401</v>
      </c>
      <c r="C4" s="9"/>
      <c r="D4" s="9"/>
      <c r="E4" s="9">
        <v>-131.25</v>
      </c>
    </row>
    <row r="5" spans="1:5" ht="21" x14ac:dyDescent="0.25">
      <c r="A5" s="18" t="s">
        <v>2838</v>
      </c>
      <c r="B5" s="8" t="s">
        <v>2839</v>
      </c>
      <c r="C5" s="16">
        <v>410257</v>
      </c>
      <c r="D5" s="9"/>
      <c r="E5" s="9">
        <f t="shared" ref="E5:E36" si="0">E4+C5-D5</f>
        <v>410125.75</v>
      </c>
    </row>
    <row r="6" spans="1:5" ht="21" x14ac:dyDescent="0.25">
      <c r="A6" s="18" t="s">
        <v>2838</v>
      </c>
      <c r="B6" s="8" t="s">
        <v>2840</v>
      </c>
      <c r="C6" s="9"/>
      <c r="D6" s="9">
        <v>399935.9</v>
      </c>
      <c r="E6" s="9">
        <f t="shared" si="0"/>
        <v>10189.849999999977</v>
      </c>
    </row>
    <row r="7" spans="1:5" ht="21" x14ac:dyDescent="0.25">
      <c r="A7" s="18" t="s">
        <v>2848</v>
      </c>
      <c r="B7" s="8" t="s">
        <v>259</v>
      </c>
      <c r="C7" s="9"/>
      <c r="D7" s="9">
        <v>125</v>
      </c>
      <c r="E7" s="9">
        <f t="shared" si="0"/>
        <v>10064.849999999977</v>
      </c>
    </row>
    <row r="8" spans="1:5" ht="21" x14ac:dyDescent="0.25">
      <c r="A8" s="18" t="s">
        <v>2848</v>
      </c>
      <c r="B8" s="8" t="s">
        <v>259</v>
      </c>
      <c r="C8" s="9"/>
      <c r="D8" s="9">
        <v>6.25</v>
      </c>
      <c r="E8" s="9">
        <f t="shared" si="0"/>
        <v>10058.599999999977</v>
      </c>
    </row>
    <row r="9" spans="1:5" ht="21" x14ac:dyDescent="0.25">
      <c r="A9" s="18" t="s">
        <v>2935</v>
      </c>
      <c r="B9" s="5" t="s">
        <v>2925</v>
      </c>
      <c r="C9" s="9">
        <v>915750</v>
      </c>
      <c r="D9" s="9"/>
      <c r="E9" s="9">
        <f t="shared" si="0"/>
        <v>925808.6</v>
      </c>
    </row>
    <row r="10" spans="1:5" ht="21" x14ac:dyDescent="0.25">
      <c r="A10" s="18" t="s">
        <v>2935</v>
      </c>
      <c r="B10" s="8" t="s">
        <v>2942</v>
      </c>
      <c r="C10" s="9"/>
      <c r="D10" s="9">
        <v>496857</v>
      </c>
      <c r="E10" s="9">
        <f t="shared" si="0"/>
        <v>428951.6</v>
      </c>
    </row>
    <row r="11" spans="1:5" ht="21" x14ac:dyDescent="0.25">
      <c r="A11" s="18" t="s">
        <v>2935</v>
      </c>
      <c r="B11" s="8" t="s">
        <v>259</v>
      </c>
      <c r="C11" s="9"/>
      <c r="D11" s="9">
        <v>21</v>
      </c>
      <c r="E11" s="9">
        <f t="shared" si="0"/>
        <v>428930.6</v>
      </c>
    </row>
    <row r="12" spans="1:5" ht="21" x14ac:dyDescent="0.25">
      <c r="A12" s="18" t="s">
        <v>2935</v>
      </c>
      <c r="B12" s="8" t="s">
        <v>2942</v>
      </c>
      <c r="C12" s="9"/>
      <c r="D12" s="9">
        <v>426851</v>
      </c>
      <c r="E12" s="9">
        <f t="shared" si="0"/>
        <v>2079.5999999999767</v>
      </c>
    </row>
    <row r="13" spans="1:5" ht="21" x14ac:dyDescent="0.25">
      <c r="A13" s="18" t="s">
        <v>2935</v>
      </c>
      <c r="B13" s="8" t="s">
        <v>259</v>
      </c>
      <c r="C13" s="9"/>
      <c r="D13" s="9">
        <v>21</v>
      </c>
      <c r="E13" s="9">
        <f t="shared" si="0"/>
        <v>2058.5999999999767</v>
      </c>
    </row>
    <row r="14" spans="1:5" ht="21" x14ac:dyDescent="0.25">
      <c r="A14" s="18" t="s">
        <v>2943</v>
      </c>
      <c r="B14" s="8" t="s">
        <v>2949</v>
      </c>
      <c r="C14" s="9">
        <v>2307</v>
      </c>
      <c r="D14" s="9"/>
      <c r="E14" s="9">
        <f t="shared" si="0"/>
        <v>4365.5999999999767</v>
      </c>
    </row>
    <row r="15" spans="1:5" ht="21" x14ac:dyDescent="0.25">
      <c r="A15" s="18" t="s">
        <v>2954</v>
      </c>
      <c r="B15" s="8" t="s">
        <v>2974</v>
      </c>
      <c r="C15" s="9">
        <v>850000</v>
      </c>
      <c r="D15" s="9"/>
      <c r="E15" s="9">
        <f t="shared" si="0"/>
        <v>854365.6</v>
      </c>
    </row>
    <row r="16" spans="1:5" ht="21" x14ac:dyDescent="0.25">
      <c r="A16" s="18" t="s">
        <v>2954</v>
      </c>
      <c r="B16" s="8" t="s">
        <v>2958</v>
      </c>
      <c r="C16" s="9"/>
      <c r="D16" s="9">
        <v>598671</v>
      </c>
      <c r="E16" s="9">
        <f t="shared" si="0"/>
        <v>255694.59999999998</v>
      </c>
    </row>
    <row r="17" spans="1:6" ht="21" x14ac:dyDescent="0.25">
      <c r="A17" s="18" t="s">
        <v>2954</v>
      </c>
      <c r="B17" s="8" t="s">
        <v>259</v>
      </c>
      <c r="C17" s="9"/>
      <c r="D17" s="9">
        <v>21</v>
      </c>
      <c r="E17" s="9">
        <f t="shared" si="0"/>
        <v>255673.59999999998</v>
      </c>
    </row>
    <row r="18" spans="1:6" ht="21" x14ac:dyDescent="0.25">
      <c r="A18" s="18" t="s">
        <v>2954</v>
      </c>
      <c r="B18" s="8" t="s">
        <v>2959</v>
      </c>
      <c r="C18" s="9"/>
      <c r="D18" s="9">
        <v>253104</v>
      </c>
      <c r="E18" s="9">
        <f t="shared" si="0"/>
        <v>2569.5999999999767</v>
      </c>
    </row>
    <row r="19" spans="1:6" ht="21" x14ac:dyDescent="0.25">
      <c r="A19" s="18" t="s">
        <v>2954</v>
      </c>
      <c r="B19" s="8" t="s">
        <v>259</v>
      </c>
      <c r="C19" s="9"/>
      <c r="D19" s="9">
        <v>21</v>
      </c>
      <c r="E19" s="9">
        <f t="shared" si="0"/>
        <v>2548.5999999999767</v>
      </c>
    </row>
    <row r="20" spans="1:6" ht="21" x14ac:dyDescent="0.25">
      <c r="A20" s="18" t="s">
        <v>2954</v>
      </c>
      <c r="B20" s="8" t="s">
        <v>259</v>
      </c>
      <c r="C20" s="9"/>
      <c r="D20" s="9">
        <v>4.2</v>
      </c>
      <c r="E20" s="9">
        <f t="shared" si="0"/>
        <v>2544.3999999999769</v>
      </c>
    </row>
    <row r="21" spans="1:6" ht="21" x14ac:dyDescent="0.25">
      <c r="A21" s="18" t="s">
        <v>2960</v>
      </c>
      <c r="B21" s="8" t="s">
        <v>2966</v>
      </c>
      <c r="C21" s="9">
        <v>579640</v>
      </c>
      <c r="D21" s="9"/>
      <c r="E21" s="9">
        <f t="shared" si="0"/>
        <v>582184.4</v>
      </c>
    </row>
    <row r="22" spans="1:6" ht="21" x14ac:dyDescent="0.25">
      <c r="A22" s="18" t="s">
        <v>2960</v>
      </c>
      <c r="B22" s="8" t="s">
        <v>2968</v>
      </c>
      <c r="C22" s="9"/>
      <c r="D22" s="9">
        <v>580213</v>
      </c>
      <c r="E22" s="9">
        <f t="shared" si="0"/>
        <v>1971.4000000000233</v>
      </c>
    </row>
    <row r="23" spans="1:6" ht="21" x14ac:dyDescent="0.25">
      <c r="A23" s="18" t="s">
        <v>2960</v>
      </c>
      <c r="B23" s="8" t="s">
        <v>259</v>
      </c>
      <c r="C23" s="9"/>
      <c r="D23" s="9">
        <v>21</v>
      </c>
      <c r="E23" s="9">
        <f t="shared" si="0"/>
        <v>1950.4000000000233</v>
      </c>
    </row>
    <row r="24" spans="1:6" ht="21" x14ac:dyDescent="0.25">
      <c r="A24" s="18" t="s">
        <v>2984</v>
      </c>
      <c r="B24" s="8" t="s">
        <v>2751</v>
      </c>
      <c r="C24" s="9">
        <v>224000</v>
      </c>
      <c r="D24" s="9"/>
      <c r="E24" s="9">
        <f t="shared" si="0"/>
        <v>225950.40000000002</v>
      </c>
    </row>
    <row r="25" spans="1:6" ht="21" x14ac:dyDescent="0.25">
      <c r="A25" s="18" t="s">
        <v>2984</v>
      </c>
      <c r="B25" s="8" t="s">
        <v>2718</v>
      </c>
      <c r="C25" s="9"/>
      <c r="D25" s="9">
        <v>8201</v>
      </c>
      <c r="E25" s="9">
        <f t="shared" si="0"/>
        <v>217749.40000000002</v>
      </c>
    </row>
    <row r="26" spans="1:6" ht="21" x14ac:dyDescent="0.25">
      <c r="A26" s="18" t="s">
        <v>2984</v>
      </c>
      <c r="B26" s="8" t="s">
        <v>259</v>
      </c>
      <c r="C26" s="9"/>
      <c r="D26" s="9">
        <v>21</v>
      </c>
      <c r="E26" s="9">
        <f t="shared" si="0"/>
        <v>217728.40000000002</v>
      </c>
    </row>
    <row r="27" spans="1:6" ht="21" x14ac:dyDescent="0.25">
      <c r="A27" s="18" t="s">
        <v>2984</v>
      </c>
      <c r="B27" s="8" t="s">
        <v>2942</v>
      </c>
      <c r="C27" s="9"/>
      <c r="D27" s="9">
        <v>215410</v>
      </c>
      <c r="E27" s="9">
        <f t="shared" si="0"/>
        <v>2318.4000000000233</v>
      </c>
    </row>
    <row r="28" spans="1:6" ht="21" x14ac:dyDescent="0.25">
      <c r="A28" s="18" t="s">
        <v>2984</v>
      </c>
      <c r="B28" s="8" t="s">
        <v>259</v>
      </c>
      <c r="C28" s="9"/>
      <c r="D28" s="9">
        <v>21</v>
      </c>
      <c r="E28" s="9">
        <f t="shared" si="0"/>
        <v>2297.4000000000233</v>
      </c>
    </row>
    <row r="29" spans="1:6" ht="21" x14ac:dyDescent="0.25">
      <c r="A29" s="18" t="s">
        <v>2994</v>
      </c>
      <c r="B29" s="8" t="s">
        <v>2751</v>
      </c>
      <c r="C29" s="9">
        <v>101000</v>
      </c>
      <c r="D29" s="9"/>
      <c r="E29" s="9">
        <f t="shared" si="0"/>
        <v>103297.40000000002</v>
      </c>
    </row>
    <row r="30" spans="1:6" ht="21" x14ac:dyDescent="0.25">
      <c r="A30" s="18" t="s">
        <v>2994</v>
      </c>
      <c r="B30" s="8" t="s">
        <v>2751</v>
      </c>
      <c r="C30" s="9">
        <v>117000</v>
      </c>
      <c r="D30" s="9"/>
      <c r="E30" s="9">
        <f t="shared" si="0"/>
        <v>220297.40000000002</v>
      </c>
    </row>
    <row r="31" spans="1:6" ht="21" x14ac:dyDescent="0.25">
      <c r="A31" s="18" t="s">
        <v>2994</v>
      </c>
      <c r="B31" s="8" t="s">
        <v>2751</v>
      </c>
      <c r="C31" s="9">
        <v>100000</v>
      </c>
      <c r="D31" s="9"/>
      <c r="E31" s="9">
        <f t="shared" si="0"/>
        <v>320297.40000000002</v>
      </c>
    </row>
    <row r="32" spans="1:6" ht="21" x14ac:dyDescent="0.25">
      <c r="A32" s="18" t="s">
        <v>2994</v>
      </c>
      <c r="B32" s="8" t="s">
        <v>2942</v>
      </c>
      <c r="C32" s="9"/>
      <c r="D32" s="9">
        <v>319230</v>
      </c>
      <c r="E32" s="9">
        <f t="shared" si="0"/>
        <v>1067.4000000000233</v>
      </c>
      <c r="F32" s="14"/>
    </row>
    <row r="33" spans="1:5" ht="21" x14ac:dyDescent="0.25">
      <c r="A33" s="18" t="s">
        <v>2994</v>
      </c>
      <c r="B33" s="8" t="s">
        <v>259</v>
      </c>
      <c r="C33" s="9"/>
      <c r="D33" s="9">
        <v>25.2</v>
      </c>
      <c r="E33" s="9">
        <f t="shared" si="0"/>
        <v>1042.2000000000232</v>
      </c>
    </row>
    <row r="34" spans="1:5" ht="21" x14ac:dyDescent="0.25">
      <c r="A34" s="18" t="s">
        <v>3010</v>
      </c>
      <c r="B34" s="8" t="s">
        <v>259</v>
      </c>
      <c r="C34" s="9"/>
      <c r="D34" s="9">
        <v>300</v>
      </c>
      <c r="E34" s="9">
        <f t="shared" si="0"/>
        <v>742.20000000002324</v>
      </c>
    </row>
    <row r="35" spans="1:5" ht="21" x14ac:dyDescent="0.25">
      <c r="A35" s="18" t="s">
        <v>3010</v>
      </c>
      <c r="B35" s="8" t="s">
        <v>259</v>
      </c>
      <c r="C35" s="9"/>
      <c r="D35" s="9">
        <v>125</v>
      </c>
      <c r="E35" s="9">
        <f t="shared" si="0"/>
        <v>617.20000000002324</v>
      </c>
    </row>
    <row r="36" spans="1:5" ht="21" x14ac:dyDescent="0.25">
      <c r="A36" s="18" t="s">
        <v>3010</v>
      </c>
      <c r="B36" s="8" t="s">
        <v>259</v>
      </c>
      <c r="C36" s="9"/>
      <c r="D36" s="9">
        <v>15</v>
      </c>
      <c r="E36" s="9">
        <f t="shared" si="0"/>
        <v>602.20000000002324</v>
      </c>
    </row>
    <row r="37" spans="1:5" ht="21" x14ac:dyDescent="0.25">
      <c r="A37" s="18" t="s">
        <v>3010</v>
      </c>
      <c r="B37" s="8" t="s">
        <v>259</v>
      </c>
      <c r="C37" s="9"/>
      <c r="D37" s="9">
        <v>6.25</v>
      </c>
      <c r="E37" s="9">
        <f t="shared" ref="E37:E68" si="1">E36+C37-D37</f>
        <v>595.95000000002324</v>
      </c>
    </row>
    <row r="38" spans="1:5" ht="21" x14ac:dyDescent="0.25">
      <c r="A38" s="18" t="s">
        <v>3045</v>
      </c>
      <c r="B38" s="8" t="s">
        <v>3047</v>
      </c>
      <c r="C38" s="9">
        <v>100000</v>
      </c>
      <c r="D38" s="9"/>
      <c r="E38" s="9">
        <f t="shared" si="1"/>
        <v>100595.95000000003</v>
      </c>
    </row>
    <row r="39" spans="1:5" ht="21" x14ac:dyDescent="0.25">
      <c r="A39" s="18" t="s">
        <v>3045</v>
      </c>
      <c r="B39" s="8" t="s">
        <v>2745</v>
      </c>
      <c r="C39" s="9"/>
      <c r="D39" s="9">
        <v>99687</v>
      </c>
      <c r="E39" s="9">
        <f t="shared" si="1"/>
        <v>908.95000000002619</v>
      </c>
    </row>
    <row r="40" spans="1:5" ht="21" x14ac:dyDescent="0.25">
      <c r="A40" s="18" t="s">
        <v>3045</v>
      </c>
      <c r="B40" s="8" t="s">
        <v>259</v>
      </c>
      <c r="C40" s="9"/>
      <c r="D40" s="9">
        <v>22.05</v>
      </c>
      <c r="E40" s="9">
        <f t="shared" si="1"/>
        <v>886.90000000002624</v>
      </c>
    </row>
    <row r="41" spans="1:5" ht="21" x14ac:dyDescent="0.25">
      <c r="A41" s="18" t="s">
        <v>3057</v>
      </c>
      <c r="B41" s="8" t="s">
        <v>2751</v>
      </c>
      <c r="C41" s="9">
        <v>141000</v>
      </c>
      <c r="D41" s="9"/>
      <c r="E41" s="9">
        <f t="shared" si="1"/>
        <v>141886.90000000002</v>
      </c>
    </row>
    <row r="42" spans="1:5" ht="21" x14ac:dyDescent="0.25">
      <c r="A42" s="18" t="s">
        <v>3057</v>
      </c>
      <c r="B42" s="8" t="s">
        <v>2751</v>
      </c>
      <c r="C42" s="9">
        <v>71000</v>
      </c>
      <c r="D42" s="9"/>
      <c r="E42" s="9">
        <f t="shared" si="1"/>
        <v>212886.90000000002</v>
      </c>
    </row>
    <row r="43" spans="1:5" ht="21" x14ac:dyDescent="0.25">
      <c r="A43" s="18" t="s">
        <v>3057</v>
      </c>
      <c r="B43" s="8" t="s">
        <v>2704</v>
      </c>
      <c r="C43" s="9"/>
      <c r="D43" s="9">
        <v>210350</v>
      </c>
      <c r="E43" s="9">
        <f t="shared" si="1"/>
        <v>2536.9000000000233</v>
      </c>
    </row>
    <row r="44" spans="1:5" ht="21" x14ac:dyDescent="0.25">
      <c r="A44" s="18" t="s">
        <v>3057</v>
      </c>
      <c r="B44" s="8" t="s">
        <v>259</v>
      </c>
      <c r="C44" s="9"/>
      <c r="D44" s="9">
        <v>21</v>
      </c>
      <c r="E44" s="9">
        <f t="shared" si="1"/>
        <v>2515.9000000000233</v>
      </c>
    </row>
    <row r="45" spans="1:5" ht="21" x14ac:dyDescent="0.25">
      <c r="A45" s="18" t="s">
        <v>3069</v>
      </c>
      <c r="B45" s="8" t="s">
        <v>2751</v>
      </c>
      <c r="C45" s="9">
        <v>220000</v>
      </c>
      <c r="D45" s="9"/>
      <c r="E45" s="9">
        <f t="shared" si="1"/>
        <v>222515.90000000002</v>
      </c>
    </row>
    <row r="46" spans="1:5" ht="21" x14ac:dyDescent="0.25">
      <c r="A46" s="18" t="s">
        <v>3069</v>
      </c>
      <c r="B46" s="8" t="s">
        <v>2704</v>
      </c>
      <c r="C46" s="9"/>
      <c r="D46" s="9">
        <v>220597</v>
      </c>
      <c r="E46" s="9">
        <f t="shared" si="1"/>
        <v>1918.9000000000233</v>
      </c>
    </row>
    <row r="47" spans="1:5" ht="21" x14ac:dyDescent="0.25">
      <c r="A47" s="18" t="s">
        <v>3069</v>
      </c>
      <c r="B47" s="8" t="s">
        <v>259</v>
      </c>
      <c r="C47" s="9"/>
      <c r="D47" s="9">
        <v>21</v>
      </c>
      <c r="E47" s="9">
        <f t="shared" si="1"/>
        <v>1897.9000000000233</v>
      </c>
    </row>
    <row r="48" spans="1:5" ht="21" x14ac:dyDescent="0.25">
      <c r="A48" s="18" t="s">
        <v>3069</v>
      </c>
      <c r="B48" s="8" t="s">
        <v>259</v>
      </c>
      <c r="C48" s="9"/>
      <c r="D48" s="9">
        <v>2.1</v>
      </c>
      <c r="E48" s="9">
        <f t="shared" si="1"/>
        <v>1895.8000000000234</v>
      </c>
    </row>
    <row r="49" spans="1:5" ht="21" x14ac:dyDescent="0.25">
      <c r="A49" s="18" t="s">
        <v>3076</v>
      </c>
      <c r="B49" s="8" t="s">
        <v>3079</v>
      </c>
      <c r="C49" s="9">
        <v>100000</v>
      </c>
      <c r="D49" s="9"/>
      <c r="E49" s="9">
        <f t="shared" si="1"/>
        <v>101895.80000000002</v>
      </c>
    </row>
    <row r="50" spans="1:5" ht="21" x14ac:dyDescent="0.25">
      <c r="A50" s="18" t="s">
        <v>3076</v>
      </c>
      <c r="B50" s="8" t="s">
        <v>2704</v>
      </c>
      <c r="C50" s="9"/>
      <c r="D50" s="9">
        <v>99638</v>
      </c>
      <c r="E50" s="9">
        <f t="shared" si="1"/>
        <v>2257.8000000000175</v>
      </c>
    </row>
    <row r="51" spans="1:5" ht="21" x14ac:dyDescent="0.25">
      <c r="A51" s="18" t="s">
        <v>3076</v>
      </c>
      <c r="B51" s="8" t="s">
        <v>259</v>
      </c>
      <c r="C51" s="9"/>
      <c r="D51" s="9">
        <v>21</v>
      </c>
      <c r="E51" s="9">
        <f t="shared" si="1"/>
        <v>2236.8000000000175</v>
      </c>
    </row>
    <row r="52" spans="1:5" ht="21" x14ac:dyDescent="0.25">
      <c r="A52" s="18" t="s">
        <v>3076</v>
      </c>
      <c r="B52" s="8" t="s">
        <v>259</v>
      </c>
      <c r="C52" s="9"/>
      <c r="D52" s="9">
        <v>1</v>
      </c>
      <c r="E52" s="9">
        <f t="shared" si="1"/>
        <v>2235.8000000000175</v>
      </c>
    </row>
    <row r="53" spans="1:5" ht="21" x14ac:dyDescent="0.25">
      <c r="A53" s="18" t="s">
        <v>3084</v>
      </c>
      <c r="B53" s="8" t="s">
        <v>2974</v>
      </c>
      <c r="C53" s="9">
        <v>1054890</v>
      </c>
      <c r="D53" s="9"/>
      <c r="E53" s="9">
        <f t="shared" si="1"/>
        <v>1057125.8</v>
      </c>
    </row>
    <row r="54" spans="1:5" ht="21" x14ac:dyDescent="0.25">
      <c r="A54" s="18" t="s">
        <v>3084</v>
      </c>
      <c r="B54" s="8" t="s">
        <v>3086</v>
      </c>
      <c r="C54" s="9">
        <v>62000</v>
      </c>
      <c r="D54" s="9"/>
      <c r="E54" s="9">
        <f t="shared" si="1"/>
        <v>1119125.8</v>
      </c>
    </row>
    <row r="55" spans="1:5" ht="21" x14ac:dyDescent="0.25">
      <c r="A55" s="18" t="s">
        <v>3084</v>
      </c>
      <c r="B55" s="8" t="s">
        <v>2704</v>
      </c>
      <c r="C55" s="9"/>
      <c r="D55" s="9">
        <v>550361</v>
      </c>
      <c r="E55" s="9">
        <f t="shared" si="1"/>
        <v>568764.80000000005</v>
      </c>
    </row>
    <row r="56" spans="1:5" ht="21" x14ac:dyDescent="0.25">
      <c r="A56" s="18" t="s">
        <v>3084</v>
      </c>
      <c r="B56" s="8" t="s">
        <v>2704</v>
      </c>
      <c r="C56" s="9"/>
      <c r="D56" s="9">
        <v>566824</v>
      </c>
      <c r="E56" s="9">
        <f t="shared" si="1"/>
        <v>1940.8000000000466</v>
      </c>
    </row>
    <row r="57" spans="1:5" ht="21" x14ac:dyDescent="0.25">
      <c r="A57" s="18" t="s">
        <v>3084</v>
      </c>
      <c r="B57" s="8" t="s">
        <v>259</v>
      </c>
      <c r="C57" s="9"/>
      <c r="D57" s="9">
        <v>21.05</v>
      </c>
      <c r="E57" s="9">
        <f t="shared" si="1"/>
        <v>1919.7500000000466</v>
      </c>
    </row>
    <row r="58" spans="1:5" ht="21" x14ac:dyDescent="0.25">
      <c r="A58" s="18" t="s">
        <v>3084</v>
      </c>
      <c r="B58" s="8" t="s">
        <v>259</v>
      </c>
      <c r="C58" s="9"/>
      <c r="D58" s="9">
        <v>21.05</v>
      </c>
      <c r="E58" s="9">
        <f t="shared" si="1"/>
        <v>1898.7000000000467</v>
      </c>
    </row>
    <row r="59" spans="1:5" ht="21" x14ac:dyDescent="0.25">
      <c r="A59" s="18" t="s">
        <v>3084</v>
      </c>
      <c r="B59" s="8" t="s">
        <v>259</v>
      </c>
      <c r="C59" s="9"/>
      <c r="D59" s="9">
        <v>2.0499999999999998</v>
      </c>
      <c r="E59" s="9">
        <f t="shared" si="1"/>
        <v>1896.6500000000467</v>
      </c>
    </row>
    <row r="60" spans="1:5" ht="21" x14ac:dyDescent="0.25">
      <c r="A60" s="18" t="s">
        <v>3095</v>
      </c>
      <c r="B60" s="8" t="s">
        <v>2839</v>
      </c>
      <c r="C60" s="9">
        <v>99284</v>
      </c>
      <c r="D60" s="9"/>
      <c r="E60" s="9">
        <f t="shared" si="1"/>
        <v>101180.65000000005</v>
      </c>
    </row>
    <row r="61" spans="1:5" ht="21" x14ac:dyDescent="0.25">
      <c r="A61" s="18" t="s">
        <v>3095</v>
      </c>
      <c r="B61" s="8" t="s">
        <v>3099</v>
      </c>
      <c r="C61" s="9"/>
      <c r="D61" s="9">
        <v>100000</v>
      </c>
      <c r="E61" s="9">
        <f t="shared" si="1"/>
        <v>1180.6500000000524</v>
      </c>
    </row>
    <row r="62" spans="1:5" ht="21" x14ac:dyDescent="0.25">
      <c r="A62" s="18" t="s">
        <v>3101</v>
      </c>
      <c r="B62" s="8" t="s">
        <v>3086</v>
      </c>
      <c r="C62" s="9">
        <v>105362</v>
      </c>
      <c r="D62" s="9"/>
      <c r="E62" s="9">
        <f t="shared" si="1"/>
        <v>106542.65000000005</v>
      </c>
    </row>
    <row r="63" spans="1:5" ht="21" x14ac:dyDescent="0.25">
      <c r="A63" s="18" t="s">
        <v>3105</v>
      </c>
      <c r="B63" s="8" t="s">
        <v>2704</v>
      </c>
      <c r="C63" s="9"/>
      <c r="D63" s="9">
        <v>105326</v>
      </c>
      <c r="E63" s="9">
        <f t="shared" si="1"/>
        <v>1216.6500000000524</v>
      </c>
    </row>
    <row r="64" spans="1:5" ht="21" x14ac:dyDescent="0.25">
      <c r="A64" s="18" t="s">
        <v>3105</v>
      </c>
      <c r="B64" s="8" t="s">
        <v>259</v>
      </c>
      <c r="C64" s="9"/>
      <c r="D64" s="9">
        <v>21</v>
      </c>
      <c r="E64" s="9">
        <f t="shared" si="1"/>
        <v>1195.6500000000524</v>
      </c>
    </row>
    <row r="65" spans="1:6" ht="21" x14ac:dyDescent="0.25">
      <c r="A65" s="18" t="s">
        <v>3111</v>
      </c>
      <c r="B65" s="8" t="s">
        <v>2751</v>
      </c>
      <c r="C65" s="9">
        <v>101500</v>
      </c>
      <c r="D65" s="9"/>
      <c r="E65" s="9">
        <f t="shared" si="1"/>
        <v>102695.65000000005</v>
      </c>
    </row>
    <row r="66" spans="1:6" ht="21" x14ac:dyDescent="0.25">
      <c r="A66" s="18" t="s">
        <v>3111</v>
      </c>
      <c r="B66" s="8" t="s">
        <v>2704</v>
      </c>
      <c r="C66" s="9"/>
      <c r="D66" s="9">
        <v>101328</v>
      </c>
      <c r="E66" s="9">
        <f t="shared" si="1"/>
        <v>1367.6500000000524</v>
      </c>
    </row>
    <row r="67" spans="1:6" ht="21" x14ac:dyDescent="0.25">
      <c r="A67" s="18" t="s">
        <v>3121</v>
      </c>
      <c r="B67" s="8" t="s">
        <v>259</v>
      </c>
      <c r="C67" s="17"/>
      <c r="D67" s="9">
        <v>125</v>
      </c>
      <c r="E67" s="9">
        <f t="shared" si="1"/>
        <v>1242.6500000000524</v>
      </c>
    </row>
    <row r="68" spans="1:6" ht="21" x14ac:dyDescent="0.25">
      <c r="A68" s="18" t="s">
        <v>3121</v>
      </c>
      <c r="B68" s="8" t="s">
        <v>259</v>
      </c>
      <c r="C68" s="17"/>
      <c r="D68" s="9">
        <v>6.25</v>
      </c>
      <c r="E68" s="9">
        <f t="shared" si="1"/>
        <v>1236.4000000000524</v>
      </c>
    </row>
    <row r="69" spans="1:6" ht="21" x14ac:dyDescent="0.25">
      <c r="A69" s="18" t="s">
        <v>3121</v>
      </c>
      <c r="B69" s="8" t="s">
        <v>259</v>
      </c>
      <c r="C69" s="17"/>
      <c r="D69" s="9">
        <v>300</v>
      </c>
      <c r="E69" s="9">
        <f t="shared" ref="E69:E100" si="2">E68+C69-D69</f>
        <v>936.40000000005239</v>
      </c>
    </row>
    <row r="70" spans="1:6" ht="21" x14ac:dyDescent="0.25">
      <c r="A70" s="18" t="s">
        <v>3121</v>
      </c>
      <c r="B70" s="8" t="s">
        <v>259</v>
      </c>
      <c r="C70" s="17"/>
      <c r="D70" s="9">
        <v>15</v>
      </c>
      <c r="E70" s="9">
        <f t="shared" si="2"/>
        <v>921.40000000005239</v>
      </c>
    </row>
    <row r="71" spans="1:6" ht="21" x14ac:dyDescent="0.25">
      <c r="A71" s="18" t="s">
        <v>3121</v>
      </c>
      <c r="B71" s="8" t="s">
        <v>259</v>
      </c>
      <c r="C71" s="17"/>
      <c r="D71" s="9">
        <v>21</v>
      </c>
      <c r="E71" s="9">
        <f t="shared" si="2"/>
        <v>900.40000000005239</v>
      </c>
    </row>
    <row r="72" spans="1:6" ht="21" x14ac:dyDescent="0.25">
      <c r="A72" s="18" t="s">
        <v>3121</v>
      </c>
      <c r="B72" s="8" t="s">
        <v>259</v>
      </c>
      <c r="C72" s="17"/>
      <c r="D72" s="9">
        <v>2.1</v>
      </c>
      <c r="E72" s="9">
        <f t="shared" si="2"/>
        <v>898.30000000005236</v>
      </c>
      <c r="F72" s="14"/>
    </row>
    <row r="73" spans="1:6" ht="21" x14ac:dyDescent="0.25">
      <c r="A73" s="18" t="s">
        <v>3145</v>
      </c>
      <c r="B73" s="8" t="s">
        <v>2966</v>
      </c>
      <c r="C73" s="9">
        <v>892870</v>
      </c>
      <c r="D73" s="9"/>
      <c r="E73" s="9">
        <f t="shared" si="2"/>
        <v>893768.3</v>
      </c>
    </row>
    <row r="74" spans="1:6" ht="21" x14ac:dyDescent="0.25">
      <c r="A74" s="18" t="s">
        <v>3146</v>
      </c>
      <c r="B74" s="8" t="s">
        <v>2718</v>
      </c>
      <c r="C74" s="9"/>
      <c r="D74" s="9">
        <v>891968</v>
      </c>
      <c r="E74" s="9">
        <f t="shared" si="2"/>
        <v>1800.3000000000466</v>
      </c>
    </row>
    <row r="75" spans="1:6" ht="21" x14ac:dyDescent="0.25">
      <c r="A75" s="18" t="s">
        <v>3146</v>
      </c>
      <c r="B75" s="8" t="s">
        <v>259</v>
      </c>
      <c r="C75" s="9"/>
      <c r="D75" s="9">
        <v>21</v>
      </c>
      <c r="E75" s="9">
        <f t="shared" si="2"/>
        <v>1779.3000000000466</v>
      </c>
    </row>
    <row r="76" spans="1:6" ht="21" x14ac:dyDescent="0.25">
      <c r="A76" s="18" t="s">
        <v>3146</v>
      </c>
      <c r="B76" s="8" t="s">
        <v>259</v>
      </c>
      <c r="C76" s="9"/>
      <c r="D76" s="9">
        <v>1.05</v>
      </c>
      <c r="E76" s="9">
        <f t="shared" si="2"/>
        <v>1778.2500000000466</v>
      </c>
    </row>
    <row r="77" spans="1:6" ht="21" x14ac:dyDescent="0.25">
      <c r="A77" s="18" t="s">
        <v>3162</v>
      </c>
      <c r="B77" s="8" t="s">
        <v>2760</v>
      </c>
      <c r="C77" s="9">
        <v>100000</v>
      </c>
      <c r="D77" s="9"/>
      <c r="E77" s="9">
        <f t="shared" si="2"/>
        <v>101778.25000000004</v>
      </c>
    </row>
    <row r="78" spans="1:6" ht="21" x14ac:dyDescent="0.25">
      <c r="A78" s="18" t="s">
        <v>3162</v>
      </c>
      <c r="B78" s="8" t="s">
        <v>2704</v>
      </c>
      <c r="C78" s="9"/>
      <c r="D78" s="9">
        <v>100549</v>
      </c>
      <c r="E78" s="9">
        <f t="shared" si="2"/>
        <v>1229.2500000000437</v>
      </c>
    </row>
    <row r="79" spans="1:6" ht="21" x14ac:dyDescent="0.25">
      <c r="A79" s="18" t="s">
        <v>3162</v>
      </c>
      <c r="B79" s="8" t="s">
        <v>259</v>
      </c>
      <c r="C79" s="9"/>
      <c r="D79" s="9">
        <v>1.05</v>
      </c>
      <c r="E79" s="9">
        <f t="shared" si="2"/>
        <v>1228.2000000000437</v>
      </c>
    </row>
    <row r="80" spans="1:6" ht="21" x14ac:dyDescent="0.25">
      <c r="A80" s="18" t="s">
        <v>3162</v>
      </c>
      <c r="B80" s="8" t="s">
        <v>259</v>
      </c>
      <c r="C80" s="9"/>
      <c r="D80" s="9">
        <v>21</v>
      </c>
      <c r="E80" s="9">
        <f t="shared" si="2"/>
        <v>1207.2000000000437</v>
      </c>
      <c r="F80" s="14"/>
    </row>
    <row r="81" spans="1:5" ht="21" x14ac:dyDescent="0.25">
      <c r="A81" s="18" t="s">
        <v>3178</v>
      </c>
      <c r="B81" s="8" t="s">
        <v>2839</v>
      </c>
      <c r="C81" s="9">
        <v>380531</v>
      </c>
      <c r="D81" s="9"/>
      <c r="E81" s="9">
        <f t="shared" si="2"/>
        <v>381738.20000000007</v>
      </c>
    </row>
    <row r="82" spans="1:5" ht="21" x14ac:dyDescent="0.25">
      <c r="A82" s="18" t="s">
        <v>3178</v>
      </c>
      <c r="B82" s="8" t="s">
        <v>2751</v>
      </c>
      <c r="C82" s="9">
        <v>125000</v>
      </c>
      <c r="D82" s="9"/>
      <c r="E82" s="9">
        <f t="shared" si="2"/>
        <v>506738.20000000007</v>
      </c>
    </row>
    <row r="83" spans="1:5" ht="21" x14ac:dyDescent="0.25">
      <c r="A83" s="18" t="s">
        <v>3178</v>
      </c>
      <c r="B83" s="8" t="s">
        <v>2751</v>
      </c>
      <c r="C83" s="9">
        <v>95000</v>
      </c>
      <c r="D83" s="9"/>
      <c r="E83" s="9">
        <f t="shared" si="2"/>
        <v>601738.20000000007</v>
      </c>
    </row>
    <row r="84" spans="1:5" ht="21" x14ac:dyDescent="0.25">
      <c r="A84" s="18" t="s">
        <v>3178</v>
      </c>
      <c r="B84" s="8" t="s">
        <v>3180</v>
      </c>
      <c r="C84" s="9"/>
      <c r="D84" s="9">
        <v>600319.19999999995</v>
      </c>
      <c r="E84" s="9">
        <f t="shared" si="2"/>
        <v>1419.0000000001164</v>
      </c>
    </row>
    <row r="85" spans="1:5" ht="21" x14ac:dyDescent="0.25">
      <c r="A85" s="18" t="s">
        <v>3183</v>
      </c>
      <c r="B85" s="8" t="s">
        <v>3182</v>
      </c>
      <c r="C85" s="9">
        <v>50000</v>
      </c>
      <c r="D85" s="9"/>
      <c r="E85" s="9">
        <f t="shared" si="2"/>
        <v>51419.000000000116</v>
      </c>
    </row>
    <row r="86" spans="1:5" ht="21" x14ac:dyDescent="0.25">
      <c r="A86" s="18" t="s">
        <v>3193</v>
      </c>
      <c r="B86" s="8" t="s">
        <v>2839</v>
      </c>
      <c r="C86" s="9">
        <v>541002</v>
      </c>
      <c r="D86" s="9"/>
      <c r="E86" s="9">
        <f t="shared" si="2"/>
        <v>592421.00000000012</v>
      </c>
    </row>
    <row r="87" spans="1:5" ht="21" x14ac:dyDescent="0.25">
      <c r="A87" s="18" t="s">
        <v>3193</v>
      </c>
      <c r="B87" s="8" t="s">
        <v>3195</v>
      </c>
      <c r="C87" s="9"/>
      <c r="D87" s="9">
        <v>590768</v>
      </c>
      <c r="E87" s="9">
        <f t="shared" si="2"/>
        <v>1653.0000000001164</v>
      </c>
    </row>
    <row r="88" spans="1:5" ht="21" x14ac:dyDescent="0.25">
      <c r="A88" s="18" t="s">
        <v>3215</v>
      </c>
      <c r="B88" s="8" t="s">
        <v>259</v>
      </c>
      <c r="C88" s="9"/>
      <c r="D88" s="9">
        <f>125+6.25+300+15</f>
        <v>446.25</v>
      </c>
      <c r="E88" s="9">
        <f t="shared" si="2"/>
        <v>1206.7500000001164</v>
      </c>
    </row>
    <row r="89" spans="1:5" ht="21" x14ac:dyDescent="0.25">
      <c r="A89" s="18" t="s">
        <v>3212</v>
      </c>
      <c r="B89" s="8" t="s">
        <v>2637</v>
      </c>
      <c r="C89" s="9">
        <v>28013</v>
      </c>
      <c r="D89" s="9"/>
      <c r="E89" s="9">
        <f t="shared" si="2"/>
        <v>29219.750000000116</v>
      </c>
    </row>
    <row r="90" spans="1:5" ht="21" x14ac:dyDescent="0.25">
      <c r="A90" s="18" t="s">
        <v>3212</v>
      </c>
      <c r="B90" s="8" t="s">
        <v>3214</v>
      </c>
      <c r="C90" s="9"/>
      <c r="D90" s="9">
        <v>27690</v>
      </c>
      <c r="E90" s="9">
        <f t="shared" si="2"/>
        <v>1529.7500000001164</v>
      </c>
    </row>
    <row r="91" spans="1:5" ht="21" x14ac:dyDescent="0.25">
      <c r="A91" s="18" t="s">
        <v>3220</v>
      </c>
      <c r="B91" s="8" t="s">
        <v>2751</v>
      </c>
      <c r="C91" s="9">
        <v>200000</v>
      </c>
      <c r="D91" s="9"/>
      <c r="E91" s="9">
        <f t="shared" si="2"/>
        <v>201529.75000000012</v>
      </c>
    </row>
    <row r="92" spans="1:5" ht="21" x14ac:dyDescent="0.25">
      <c r="A92" s="18" t="s">
        <v>3220</v>
      </c>
      <c r="B92" s="8" t="s">
        <v>2704</v>
      </c>
      <c r="C92" s="9"/>
      <c r="D92" s="9">
        <v>200013</v>
      </c>
      <c r="E92" s="9">
        <f t="shared" si="2"/>
        <v>1516.7500000001164</v>
      </c>
    </row>
    <row r="93" spans="1:5" ht="21" x14ac:dyDescent="0.25">
      <c r="A93" s="18" t="s">
        <v>3234</v>
      </c>
      <c r="B93" s="8" t="s">
        <v>2637</v>
      </c>
      <c r="C93" s="9">
        <v>49963</v>
      </c>
      <c r="D93" s="9"/>
      <c r="E93" s="9">
        <f t="shared" si="2"/>
        <v>51479.750000000116</v>
      </c>
    </row>
    <row r="94" spans="1:5" ht="21" x14ac:dyDescent="0.25">
      <c r="A94" s="18" t="s">
        <v>3234</v>
      </c>
      <c r="B94" s="8" t="s">
        <v>3237</v>
      </c>
      <c r="C94" s="9"/>
      <c r="D94" s="9">
        <v>50000</v>
      </c>
      <c r="E94" s="9">
        <f t="shared" si="2"/>
        <v>1479.7500000001164</v>
      </c>
    </row>
    <row r="95" spans="1:5" ht="21" x14ac:dyDescent="0.25">
      <c r="A95" s="18" t="s">
        <v>3267</v>
      </c>
      <c r="B95" s="8" t="s">
        <v>259</v>
      </c>
      <c r="C95" s="9"/>
      <c r="D95" s="9">
        <v>22.05</v>
      </c>
      <c r="E95" s="9">
        <f t="shared" si="2"/>
        <v>1457.7000000001165</v>
      </c>
    </row>
    <row r="96" spans="1:5" ht="21" x14ac:dyDescent="0.25">
      <c r="A96" s="18" t="s">
        <v>3267</v>
      </c>
      <c r="B96" s="8" t="s">
        <v>2751</v>
      </c>
      <c r="C96" s="9">
        <f>224000+25000</f>
        <v>249000</v>
      </c>
      <c r="D96" s="9"/>
      <c r="E96" s="9">
        <f t="shared" si="2"/>
        <v>250457.70000000013</v>
      </c>
    </row>
    <row r="97" spans="1:6" ht="21" x14ac:dyDescent="0.25">
      <c r="A97" s="18" t="s">
        <v>3267</v>
      </c>
      <c r="B97" s="8" t="s">
        <v>3007</v>
      </c>
      <c r="C97" s="9">
        <v>304005</v>
      </c>
      <c r="D97" s="9"/>
      <c r="E97" s="9">
        <f t="shared" si="2"/>
        <v>554462.70000000019</v>
      </c>
    </row>
    <row r="98" spans="1:6" ht="21" x14ac:dyDescent="0.25">
      <c r="A98" s="18" t="s">
        <v>3267</v>
      </c>
      <c r="B98" s="8" t="s">
        <v>3269</v>
      </c>
      <c r="C98" s="9"/>
      <c r="D98" s="9">
        <v>553800</v>
      </c>
      <c r="E98" s="9">
        <f t="shared" si="2"/>
        <v>662.70000000018626</v>
      </c>
    </row>
    <row r="99" spans="1:6" ht="21" x14ac:dyDescent="0.25">
      <c r="A99" s="18" t="s">
        <v>3271</v>
      </c>
      <c r="B99" s="8" t="s">
        <v>2760</v>
      </c>
      <c r="C99" s="9">
        <v>100000</v>
      </c>
      <c r="D99" s="9"/>
      <c r="E99" s="9">
        <f t="shared" si="2"/>
        <v>100662.70000000019</v>
      </c>
    </row>
    <row r="100" spans="1:6" ht="21" x14ac:dyDescent="0.25">
      <c r="A100" s="18" t="s">
        <v>3271</v>
      </c>
      <c r="B100" s="8" t="s">
        <v>2704</v>
      </c>
      <c r="C100" s="9"/>
      <c r="D100" s="9">
        <v>99986</v>
      </c>
      <c r="E100" s="9">
        <f t="shared" si="2"/>
        <v>676.70000000018626</v>
      </c>
    </row>
    <row r="101" spans="1:6" ht="21" x14ac:dyDescent="0.25">
      <c r="A101" s="18" t="s">
        <v>3302</v>
      </c>
      <c r="B101" s="8" t="s">
        <v>259</v>
      </c>
      <c r="C101" s="9"/>
      <c r="D101" s="9">
        <v>125</v>
      </c>
      <c r="E101" s="9">
        <f t="shared" ref="E101:E164" si="3">E100+C101-D101</f>
        <v>551.70000000018626</v>
      </c>
    </row>
    <row r="102" spans="1:6" ht="21" x14ac:dyDescent="0.25">
      <c r="A102" s="18" t="s">
        <v>3302</v>
      </c>
      <c r="B102" s="8" t="s">
        <v>259</v>
      </c>
      <c r="C102" s="9"/>
      <c r="D102" s="9">
        <v>28.3</v>
      </c>
      <c r="E102" s="9">
        <f t="shared" si="3"/>
        <v>523.40000000018631</v>
      </c>
      <c r="F102" s="14"/>
    </row>
    <row r="103" spans="1:6" ht="21" x14ac:dyDescent="0.25">
      <c r="A103" s="18" t="s">
        <v>3303</v>
      </c>
      <c r="B103" s="8" t="s">
        <v>259</v>
      </c>
      <c r="C103" s="9"/>
      <c r="D103" s="9">
        <v>300</v>
      </c>
      <c r="E103" s="9">
        <f t="shared" si="3"/>
        <v>223.40000000018631</v>
      </c>
    </row>
    <row r="104" spans="1:6" ht="21" x14ac:dyDescent="0.25">
      <c r="A104" s="18" t="s">
        <v>3303</v>
      </c>
      <c r="B104" s="8" t="s">
        <v>259</v>
      </c>
      <c r="C104" s="9"/>
      <c r="D104" s="9">
        <v>15</v>
      </c>
      <c r="E104" s="9">
        <f t="shared" si="3"/>
        <v>208.40000000018631</v>
      </c>
    </row>
    <row r="105" spans="1:6" ht="21" x14ac:dyDescent="0.25">
      <c r="A105" s="18" t="s">
        <v>3358</v>
      </c>
      <c r="B105" s="8" t="s">
        <v>2751</v>
      </c>
      <c r="C105" s="9">
        <v>250000</v>
      </c>
      <c r="D105" s="9"/>
      <c r="E105" s="9">
        <f t="shared" si="3"/>
        <v>250208.4000000002</v>
      </c>
    </row>
    <row r="106" spans="1:6" ht="21" x14ac:dyDescent="0.25">
      <c r="A106" s="18" t="s">
        <v>3358</v>
      </c>
      <c r="B106" s="8" t="s">
        <v>2745</v>
      </c>
      <c r="C106" s="9"/>
      <c r="D106" s="9">
        <v>249893</v>
      </c>
      <c r="E106" s="9">
        <f t="shared" si="3"/>
        <v>315.40000000019791</v>
      </c>
    </row>
    <row r="107" spans="1:6" ht="21" x14ac:dyDescent="0.25">
      <c r="A107" s="18" t="s">
        <v>3358</v>
      </c>
      <c r="B107" s="8" t="s">
        <v>259</v>
      </c>
      <c r="C107" s="9"/>
      <c r="D107" s="9">
        <f>315.4-293.35</f>
        <v>22.049999999999955</v>
      </c>
      <c r="E107" s="9">
        <f t="shared" si="3"/>
        <v>293.35000000019795</v>
      </c>
    </row>
    <row r="108" spans="1:6" ht="21" x14ac:dyDescent="0.25">
      <c r="A108" s="18" t="s">
        <v>3359</v>
      </c>
      <c r="B108" s="8" t="s">
        <v>2751</v>
      </c>
      <c r="C108" s="9">
        <v>200000</v>
      </c>
      <c r="D108" s="9"/>
      <c r="E108" s="9">
        <f t="shared" si="3"/>
        <v>200293.35000000021</v>
      </c>
    </row>
    <row r="109" spans="1:6" ht="21" x14ac:dyDescent="0.25">
      <c r="A109" s="18" t="s">
        <v>3359</v>
      </c>
      <c r="B109" s="8" t="s">
        <v>2704</v>
      </c>
      <c r="C109" s="9"/>
      <c r="D109" s="9">
        <v>199864</v>
      </c>
      <c r="E109" s="9">
        <f t="shared" si="3"/>
        <v>429.35000000020955</v>
      </c>
    </row>
    <row r="110" spans="1:6" ht="21" x14ac:dyDescent="0.25">
      <c r="A110" s="18" t="s">
        <v>3365</v>
      </c>
      <c r="B110" s="8" t="s">
        <v>2751</v>
      </c>
      <c r="C110" s="9">
        <v>248000</v>
      </c>
      <c r="D110" s="9"/>
      <c r="E110" s="9">
        <f t="shared" si="3"/>
        <v>248429.35000000021</v>
      </c>
    </row>
    <row r="111" spans="1:6" ht="21" x14ac:dyDescent="0.25">
      <c r="A111" s="18" t="s">
        <v>3365</v>
      </c>
      <c r="B111" s="8" t="s">
        <v>2637</v>
      </c>
      <c r="C111" s="9">
        <v>855070</v>
      </c>
      <c r="D111" s="9"/>
      <c r="E111" s="9">
        <f t="shared" si="3"/>
        <v>1103499.3500000001</v>
      </c>
    </row>
    <row r="112" spans="1:6" ht="21" x14ac:dyDescent="0.25">
      <c r="A112" s="18" t="s">
        <v>3365</v>
      </c>
      <c r="B112" s="8" t="s">
        <v>2637</v>
      </c>
      <c r="C112" s="9">
        <v>5120</v>
      </c>
      <c r="D112" s="9"/>
      <c r="E112" s="9">
        <f t="shared" si="3"/>
        <v>1108619.3500000001</v>
      </c>
    </row>
    <row r="113" spans="1:6" ht="21" x14ac:dyDescent="0.25">
      <c r="A113" s="18" t="s">
        <v>3365</v>
      </c>
      <c r="B113" s="8" t="s">
        <v>3523</v>
      </c>
      <c r="C113" s="9"/>
      <c r="D113" s="9">
        <v>1107625.8400000001</v>
      </c>
      <c r="E113" s="9">
        <f t="shared" si="3"/>
        <v>993.51000000000931</v>
      </c>
    </row>
    <row r="114" spans="1:6" ht="21" x14ac:dyDescent="0.25">
      <c r="A114" s="18" t="s">
        <v>3379</v>
      </c>
      <c r="B114" s="8" t="s">
        <v>259</v>
      </c>
      <c r="C114" s="9"/>
      <c r="D114" s="9">
        <v>300</v>
      </c>
      <c r="E114" s="9">
        <f t="shared" si="3"/>
        <v>693.51000000000931</v>
      </c>
    </row>
    <row r="115" spans="1:6" ht="21" x14ac:dyDescent="0.25">
      <c r="A115" s="18" t="s">
        <v>3379</v>
      </c>
      <c r="B115" s="8" t="s">
        <v>259</v>
      </c>
      <c r="C115" s="9"/>
      <c r="D115" s="9">
        <v>37.049999999999997</v>
      </c>
      <c r="E115" s="9">
        <f t="shared" si="3"/>
        <v>656.46000000000936</v>
      </c>
      <c r="F115" s="14">
        <f>+E115-656.46</f>
        <v>9.3223206931725144E-12</v>
      </c>
    </row>
    <row r="116" spans="1:6" ht="21" x14ac:dyDescent="0.25">
      <c r="A116" s="18" t="s">
        <v>3393</v>
      </c>
      <c r="B116" s="8" t="s">
        <v>259</v>
      </c>
      <c r="C116" s="9"/>
      <c r="D116" s="9">
        <v>125</v>
      </c>
      <c r="E116" s="9">
        <f t="shared" si="3"/>
        <v>531.46000000000936</v>
      </c>
    </row>
    <row r="117" spans="1:6" ht="21" x14ac:dyDescent="0.25">
      <c r="A117" s="18" t="s">
        <v>3393</v>
      </c>
      <c r="B117" s="8" t="s">
        <v>259</v>
      </c>
      <c r="C117" s="9"/>
      <c r="D117" s="9">
        <v>6.25</v>
      </c>
      <c r="E117" s="9">
        <f t="shared" si="3"/>
        <v>525.21000000000936</v>
      </c>
    </row>
    <row r="118" spans="1:6" ht="21" x14ac:dyDescent="0.25">
      <c r="A118" s="18" t="s">
        <v>3393</v>
      </c>
      <c r="B118" s="8" t="s">
        <v>2751</v>
      </c>
      <c r="C118" s="9">
        <v>200000</v>
      </c>
      <c r="D118" s="9"/>
      <c r="E118" s="9">
        <f t="shared" si="3"/>
        <v>200525.21000000002</v>
      </c>
    </row>
    <row r="119" spans="1:6" ht="21" x14ac:dyDescent="0.25">
      <c r="A119" s="18" t="s">
        <v>3393</v>
      </c>
      <c r="B119" s="8" t="s">
        <v>3394</v>
      </c>
      <c r="C119" s="9"/>
      <c r="D119" s="9">
        <v>199523</v>
      </c>
      <c r="E119" s="9">
        <f t="shared" si="3"/>
        <v>1002.210000000021</v>
      </c>
    </row>
    <row r="120" spans="1:6" ht="21" x14ac:dyDescent="0.25">
      <c r="A120" s="18" t="s">
        <v>3393</v>
      </c>
      <c r="B120" s="8" t="s">
        <v>259</v>
      </c>
      <c r="C120" s="9"/>
      <c r="D120" s="9">
        <v>21</v>
      </c>
      <c r="E120" s="9">
        <f t="shared" si="3"/>
        <v>981.21000000002095</v>
      </c>
    </row>
    <row r="121" spans="1:6" ht="21" x14ac:dyDescent="0.25">
      <c r="A121" s="18" t="s">
        <v>3393</v>
      </c>
      <c r="B121" s="8" t="s">
        <v>259</v>
      </c>
      <c r="C121" s="9"/>
      <c r="D121" s="9">
        <v>1.05</v>
      </c>
      <c r="E121" s="9">
        <f t="shared" si="3"/>
        <v>980.160000000021</v>
      </c>
    </row>
    <row r="122" spans="1:6" ht="21" x14ac:dyDescent="0.25">
      <c r="A122" s="18" t="s">
        <v>3416</v>
      </c>
      <c r="B122" s="8" t="s">
        <v>3419</v>
      </c>
      <c r="C122" s="9">
        <v>949856</v>
      </c>
      <c r="D122" s="9"/>
      <c r="E122" s="9">
        <f t="shared" si="3"/>
        <v>950836.16</v>
      </c>
    </row>
    <row r="123" spans="1:6" ht="21" x14ac:dyDescent="0.25">
      <c r="A123" s="18" t="s">
        <v>3416</v>
      </c>
      <c r="B123" s="8" t="s">
        <v>3254</v>
      </c>
      <c r="C123" s="9">
        <v>102103</v>
      </c>
      <c r="D123" s="9"/>
      <c r="E123" s="9">
        <f t="shared" si="3"/>
        <v>1052939.1600000001</v>
      </c>
    </row>
    <row r="124" spans="1:6" ht="21" x14ac:dyDescent="0.25">
      <c r="A124" s="18" t="s">
        <v>3416</v>
      </c>
      <c r="B124" s="8" t="s">
        <v>3418</v>
      </c>
      <c r="C124" s="9"/>
      <c r="D124" s="9">
        <v>985764</v>
      </c>
      <c r="E124" s="9">
        <f t="shared" si="3"/>
        <v>67175.160000000149</v>
      </c>
    </row>
    <row r="125" spans="1:6" ht="21" x14ac:dyDescent="0.25">
      <c r="A125" s="18" t="s">
        <v>3416</v>
      </c>
      <c r="B125" s="8" t="s">
        <v>3419</v>
      </c>
      <c r="C125" s="9">
        <v>1063000</v>
      </c>
      <c r="D125" s="9"/>
      <c r="E125" s="9">
        <f t="shared" si="3"/>
        <v>1130175.1600000001</v>
      </c>
    </row>
    <row r="126" spans="1:6" ht="21" x14ac:dyDescent="0.25">
      <c r="A126" s="18" t="s">
        <v>3416</v>
      </c>
      <c r="B126" s="8" t="s">
        <v>3418</v>
      </c>
      <c r="C126" s="9"/>
      <c r="D126" s="9">
        <v>498546</v>
      </c>
      <c r="E126" s="9">
        <f t="shared" si="3"/>
        <v>631629.16000000015</v>
      </c>
    </row>
    <row r="127" spans="1:6" ht="21" x14ac:dyDescent="0.25">
      <c r="A127" s="18" t="s">
        <v>3416</v>
      </c>
      <c r="B127" s="8" t="s">
        <v>2704</v>
      </c>
      <c r="C127" s="9"/>
      <c r="D127" s="9">
        <v>631103</v>
      </c>
      <c r="E127" s="9">
        <f t="shared" si="3"/>
        <v>526.16000000014901</v>
      </c>
    </row>
    <row r="128" spans="1:6" ht="21" x14ac:dyDescent="0.25">
      <c r="A128" s="18" t="s">
        <v>3416</v>
      </c>
      <c r="B128" s="8" t="s">
        <v>259</v>
      </c>
      <c r="C128" s="9"/>
      <c r="D128" s="9">
        <v>21</v>
      </c>
      <c r="E128" s="9">
        <f t="shared" si="3"/>
        <v>505.16000000014901</v>
      </c>
    </row>
    <row r="129" spans="1:5" ht="21" x14ac:dyDescent="0.25">
      <c r="A129" s="18" t="s">
        <v>3424</v>
      </c>
      <c r="B129" s="8" t="s">
        <v>2637</v>
      </c>
      <c r="C129" s="9">
        <v>630541</v>
      </c>
      <c r="D129" s="9"/>
      <c r="E129" s="9">
        <f t="shared" si="3"/>
        <v>631046.16000000015</v>
      </c>
    </row>
    <row r="130" spans="1:5" ht="21" x14ac:dyDescent="0.25">
      <c r="A130" s="18" t="s">
        <v>3424</v>
      </c>
      <c r="B130" s="8" t="s">
        <v>3418</v>
      </c>
      <c r="C130" s="9"/>
      <c r="D130" s="9">
        <v>630155</v>
      </c>
      <c r="E130" s="9">
        <f t="shared" si="3"/>
        <v>891.16000000014901</v>
      </c>
    </row>
    <row r="131" spans="1:5" ht="21" x14ac:dyDescent="0.25">
      <c r="A131" s="18" t="s">
        <v>3455</v>
      </c>
      <c r="B131" s="8" t="s">
        <v>2760</v>
      </c>
      <c r="C131" s="9">
        <v>62175</v>
      </c>
      <c r="D131" s="9"/>
      <c r="E131" s="9">
        <f t="shared" si="3"/>
        <v>63066.160000000149</v>
      </c>
    </row>
    <row r="132" spans="1:5" ht="21" x14ac:dyDescent="0.25">
      <c r="A132" s="18" t="s">
        <v>3455</v>
      </c>
      <c r="B132" s="8" t="s">
        <v>2718</v>
      </c>
      <c r="C132" s="9"/>
      <c r="D132" s="9">
        <v>61986</v>
      </c>
      <c r="E132" s="9">
        <f t="shared" si="3"/>
        <v>1080.160000000149</v>
      </c>
    </row>
    <row r="133" spans="1:5" ht="21" x14ac:dyDescent="0.25">
      <c r="A133" s="18" t="s">
        <v>3455</v>
      </c>
      <c r="B133" s="8" t="s">
        <v>259</v>
      </c>
      <c r="C133" s="9"/>
      <c r="D133" s="9">
        <v>21</v>
      </c>
      <c r="E133" s="9">
        <f t="shared" si="3"/>
        <v>1059.160000000149</v>
      </c>
    </row>
    <row r="134" spans="1:5" ht="21" x14ac:dyDescent="0.25">
      <c r="A134" s="18" t="s">
        <v>3504</v>
      </c>
      <c r="B134" s="8" t="s">
        <v>259</v>
      </c>
      <c r="C134" s="9"/>
      <c r="D134" s="9">
        <v>300</v>
      </c>
      <c r="E134" s="9">
        <f t="shared" si="3"/>
        <v>759.16000000014901</v>
      </c>
    </row>
    <row r="135" spans="1:5" ht="21" x14ac:dyDescent="0.25">
      <c r="A135" s="18" t="s">
        <v>3504</v>
      </c>
      <c r="B135" s="8" t="s">
        <v>259</v>
      </c>
      <c r="C135" s="9"/>
      <c r="D135" s="9">
        <v>15</v>
      </c>
      <c r="E135" s="9">
        <f t="shared" si="3"/>
        <v>744.16000000014901</v>
      </c>
    </row>
    <row r="136" spans="1:5" ht="21" x14ac:dyDescent="0.25">
      <c r="A136" s="18" t="s">
        <v>3504</v>
      </c>
      <c r="B136" s="8" t="s">
        <v>259</v>
      </c>
      <c r="C136" s="9"/>
      <c r="D136" s="9">
        <v>125</v>
      </c>
      <c r="E136" s="9">
        <f t="shared" si="3"/>
        <v>619.16000000014901</v>
      </c>
    </row>
    <row r="137" spans="1:5" ht="21" x14ac:dyDescent="0.25">
      <c r="A137" s="18" t="s">
        <v>3504</v>
      </c>
      <c r="B137" s="8" t="s">
        <v>259</v>
      </c>
      <c r="C137" s="9"/>
      <c r="D137" s="9">
        <v>6.25</v>
      </c>
      <c r="E137" s="9">
        <f t="shared" si="3"/>
        <v>612.91000000014901</v>
      </c>
    </row>
    <row r="138" spans="1:5" ht="21" x14ac:dyDescent="0.25">
      <c r="A138" s="18" t="s">
        <v>3504</v>
      </c>
      <c r="B138" s="8" t="s">
        <v>259</v>
      </c>
      <c r="C138" s="9"/>
      <c r="D138" s="9">
        <v>2.1</v>
      </c>
      <c r="E138" s="9">
        <f t="shared" si="3"/>
        <v>610.81000000014899</v>
      </c>
    </row>
    <row r="139" spans="1:5" ht="21" x14ac:dyDescent="0.25">
      <c r="A139" s="18" t="s">
        <v>3504</v>
      </c>
      <c r="B139" s="8" t="s">
        <v>2751</v>
      </c>
      <c r="C139" s="9">
        <f>25000+24400+25000+25000+25000+22000+121600+29800</f>
        <v>297800</v>
      </c>
      <c r="D139" s="9"/>
      <c r="E139" s="9">
        <f t="shared" si="3"/>
        <v>298410.81000000017</v>
      </c>
    </row>
    <row r="140" spans="1:5" ht="21" x14ac:dyDescent="0.25">
      <c r="A140" s="18" t="s">
        <v>3504</v>
      </c>
      <c r="B140" s="8" t="s">
        <v>2704</v>
      </c>
      <c r="C140" s="9"/>
      <c r="D140" s="9">
        <v>297968</v>
      </c>
      <c r="E140" s="9">
        <f t="shared" si="3"/>
        <v>442.81000000017229</v>
      </c>
    </row>
    <row r="141" spans="1:5" ht="21" x14ac:dyDescent="0.25">
      <c r="A141" s="18" t="s">
        <v>3504</v>
      </c>
      <c r="B141" s="8" t="s">
        <v>259</v>
      </c>
      <c r="C141" s="9"/>
      <c r="D141" s="9">
        <v>22.05</v>
      </c>
      <c r="E141" s="9">
        <f t="shared" si="3"/>
        <v>420.76000000017228</v>
      </c>
    </row>
    <row r="142" spans="1:5" ht="21" x14ac:dyDescent="0.25">
      <c r="A142" s="18" t="s">
        <v>3557</v>
      </c>
      <c r="B142" s="8" t="s">
        <v>2751</v>
      </c>
      <c r="C142" s="9">
        <v>250000</v>
      </c>
      <c r="D142" s="9"/>
      <c r="E142" s="9">
        <f t="shared" si="3"/>
        <v>250420.76000000018</v>
      </c>
    </row>
    <row r="143" spans="1:5" ht="21" x14ac:dyDescent="0.25">
      <c r="A143" s="18" t="s">
        <v>3557</v>
      </c>
      <c r="B143" s="8" t="s">
        <v>2704</v>
      </c>
      <c r="C143" s="9"/>
      <c r="D143" s="9">
        <v>250031</v>
      </c>
      <c r="E143" s="9">
        <f t="shared" si="3"/>
        <v>389.76000000018394</v>
      </c>
    </row>
    <row r="144" spans="1:5" ht="21" x14ac:dyDescent="0.25">
      <c r="A144" s="18" t="s">
        <v>3557</v>
      </c>
      <c r="B144" s="8" t="s">
        <v>259</v>
      </c>
      <c r="C144" s="9"/>
      <c r="D144" s="9">
        <v>22.05</v>
      </c>
      <c r="E144" s="9">
        <f t="shared" si="3"/>
        <v>367.71000000018392</v>
      </c>
    </row>
    <row r="145" spans="1:5" ht="21" x14ac:dyDescent="0.25">
      <c r="A145" s="18" t="s">
        <v>3557</v>
      </c>
      <c r="B145" s="8" t="s">
        <v>3086</v>
      </c>
      <c r="C145" s="9">
        <v>50000</v>
      </c>
      <c r="D145" s="9"/>
      <c r="E145" s="9">
        <f t="shared" si="3"/>
        <v>50367.710000000181</v>
      </c>
    </row>
    <row r="146" spans="1:5" ht="21" x14ac:dyDescent="0.25">
      <c r="A146" s="18" t="s">
        <v>3557</v>
      </c>
      <c r="B146" s="8" t="s">
        <v>2704</v>
      </c>
      <c r="C146" s="9"/>
      <c r="D146" s="9">
        <v>49956</v>
      </c>
      <c r="E146" s="9">
        <f t="shared" si="3"/>
        <v>411.71000000018103</v>
      </c>
    </row>
    <row r="147" spans="1:5" ht="21" x14ac:dyDescent="0.25">
      <c r="A147" s="18" t="s">
        <v>3557</v>
      </c>
      <c r="B147" s="8" t="s">
        <v>259</v>
      </c>
      <c r="C147" s="9"/>
      <c r="D147" s="9">
        <v>22.05</v>
      </c>
      <c r="E147" s="9">
        <f t="shared" si="3"/>
        <v>389.66000000018101</v>
      </c>
    </row>
    <row r="148" spans="1:5" ht="21" x14ac:dyDescent="0.25">
      <c r="A148" s="18" t="s">
        <v>3560</v>
      </c>
      <c r="B148" s="8" t="s">
        <v>3086</v>
      </c>
      <c r="C148" s="9">
        <v>101376</v>
      </c>
      <c r="D148" s="9"/>
      <c r="E148" s="9">
        <f t="shared" si="3"/>
        <v>101765.66000000018</v>
      </c>
    </row>
    <row r="149" spans="1:5" ht="21" x14ac:dyDescent="0.25">
      <c r="A149" s="18" t="s">
        <v>3560</v>
      </c>
      <c r="B149" s="8" t="s">
        <v>2704</v>
      </c>
      <c r="C149" s="9"/>
      <c r="D149" s="9">
        <v>100986</v>
      </c>
      <c r="E149" s="9">
        <f t="shared" si="3"/>
        <v>779.66000000017812</v>
      </c>
    </row>
    <row r="150" spans="1:5" ht="21" x14ac:dyDescent="0.25">
      <c r="A150" s="18" t="s">
        <v>3560</v>
      </c>
      <c r="B150" s="8" t="s">
        <v>259</v>
      </c>
      <c r="C150" s="9"/>
      <c r="D150" s="9">
        <v>22.05</v>
      </c>
      <c r="E150" s="9">
        <f t="shared" si="3"/>
        <v>757.61000000017816</v>
      </c>
    </row>
    <row r="151" spans="1:5" ht="21" x14ac:dyDescent="0.25">
      <c r="A151" s="18" t="s">
        <v>3565</v>
      </c>
      <c r="B151" s="8" t="s">
        <v>2751</v>
      </c>
      <c r="C151" s="9">
        <f>30000+25000+24600+28100+142300</f>
        <v>250000</v>
      </c>
      <c r="D151" s="9"/>
      <c r="E151" s="9">
        <f t="shared" si="3"/>
        <v>250757.61000000019</v>
      </c>
    </row>
    <row r="152" spans="1:5" ht="21" x14ac:dyDescent="0.25">
      <c r="A152" s="18" t="s">
        <v>3565</v>
      </c>
      <c r="B152" s="8" t="s">
        <v>2704</v>
      </c>
      <c r="C152" s="9"/>
      <c r="D152" s="9">
        <v>250132</v>
      </c>
      <c r="E152" s="9">
        <f t="shared" si="3"/>
        <v>625.61000000018976</v>
      </c>
    </row>
    <row r="153" spans="1:5" ht="21" x14ac:dyDescent="0.25">
      <c r="A153" s="18" t="s">
        <v>3565</v>
      </c>
      <c r="B153" s="8" t="s">
        <v>259</v>
      </c>
      <c r="C153" s="9"/>
      <c r="D153" s="9">
        <v>22.05</v>
      </c>
      <c r="E153" s="9">
        <f t="shared" si="3"/>
        <v>603.5600000001898</v>
      </c>
    </row>
    <row r="154" spans="1:5" ht="21" x14ac:dyDescent="0.25">
      <c r="A154" s="18" t="s">
        <v>3574</v>
      </c>
      <c r="B154" s="8" t="s">
        <v>2751</v>
      </c>
      <c r="C154" s="9">
        <f>47000+53500</f>
        <v>100500</v>
      </c>
      <c r="D154" s="9"/>
      <c r="E154" s="9">
        <f t="shared" si="3"/>
        <v>101103.56000000019</v>
      </c>
    </row>
    <row r="155" spans="1:5" ht="21" x14ac:dyDescent="0.25">
      <c r="A155" s="18" t="s">
        <v>3574</v>
      </c>
      <c r="B155" s="8" t="s">
        <v>2751</v>
      </c>
      <c r="C155" s="9">
        <v>99500</v>
      </c>
      <c r="D155" s="9"/>
      <c r="E155" s="9">
        <f t="shared" si="3"/>
        <v>200603.56000000017</v>
      </c>
    </row>
    <row r="156" spans="1:5" ht="21" x14ac:dyDescent="0.25">
      <c r="A156" s="18" t="s">
        <v>3574</v>
      </c>
      <c r="B156" s="8" t="s">
        <v>259</v>
      </c>
      <c r="C156" s="9"/>
      <c r="D156" s="9">
        <v>100548</v>
      </c>
      <c r="E156" s="9">
        <f t="shared" si="3"/>
        <v>100055.56000000017</v>
      </c>
    </row>
    <row r="157" spans="1:5" ht="21" x14ac:dyDescent="0.25">
      <c r="A157" s="18" t="s">
        <v>3574</v>
      </c>
      <c r="B157" s="8" t="s">
        <v>259</v>
      </c>
      <c r="C157" s="9"/>
      <c r="D157" s="9">
        <v>22.05</v>
      </c>
      <c r="E157" s="9">
        <f t="shared" si="3"/>
        <v>100033.51000000017</v>
      </c>
    </row>
    <row r="158" spans="1:5" ht="21" x14ac:dyDescent="0.25">
      <c r="A158" s="18" t="s">
        <v>3581</v>
      </c>
      <c r="B158" s="8" t="s">
        <v>3585</v>
      </c>
      <c r="C158" s="9">
        <v>50000</v>
      </c>
      <c r="D158" s="9"/>
      <c r="E158" s="9">
        <f t="shared" si="3"/>
        <v>150033.51000000018</v>
      </c>
    </row>
    <row r="159" spans="1:5" ht="21" x14ac:dyDescent="0.25">
      <c r="A159" s="18" t="s">
        <v>3587</v>
      </c>
      <c r="B159" s="8" t="s">
        <v>259</v>
      </c>
      <c r="C159" s="9"/>
      <c r="D159" s="9">
        <v>446.25</v>
      </c>
      <c r="E159" s="9">
        <f t="shared" si="3"/>
        <v>149587.26000000018</v>
      </c>
    </row>
    <row r="160" spans="1:5" ht="21" x14ac:dyDescent="0.25">
      <c r="A160" s="18" t="s">
        <v>3587</v>
      </c>
      <c r="B160" s="8" t="s">
        <v>2704</v>
      </c>
      <c r="C160" s="9"/>
      <c r="D160" s="9">
        <v>48980</v>
      </c>
      <c r="E160" s="9">
        <f t="shared" si="3"/>
        <v>100607.26000000018</v>
      </c>
    </row>
    <row r="161" spans="1:5" ht="21" x14ac:dyDescent="0.25">
      <c r="A161" s="18" t="s">
        <v>3587</v>
      </c>
      <c r="B161" s="8" t="s">
        <v>259</v>
      </c>
      <c r="C161" s="9"/>
      <c r="D161" s="9">
        <v>22</v>
      </c>
      <c r="E161" s="9">
        <f t="shared" si="3"/>
        <v>100585.26000000018</v>
      </c>
    </row>
    <row r="162" spans="1:5" ht="21" x14ac:dyDescent="0.25">
      <c r="A162" s="18" t="s">
        <v>3592</v>
      </c>
      <c r="B162" s="8" t="s">
        <v>2704</v>
      </c>
      <c r="C162" s="9"/>
      <c r="D162" s="9">
        <v>99864</v>
      </c>
      <c r="E162" s="9">
        <f t="shared" si="3"/>
        <v>721.26000000018394</v>
      </c>
    </row>
    <row r="163" spans="1:5" ht="21" x14ac:dyDescent="0.25">
      <c r="A163" s="18" t="s">
        <v>3592</v>
      </c>
      <c r="B163" s="8" t="s">
        <v>259</v>
      </c>
      <c r="C163" s="9"/>
      <c r="D163" s="9">
        <v>22</v>
      </c>
      <c r="E163" s="9">
        <f t="shared" si="3"/>
        <v>699.26000000018394</v>
      </c>
    </row>
    <row r="164" spans="1:5" ht="21" x14ac:dyDescent="0.25">
      <c r="A164" s="18" t="s">
        <v>3592</v>
      </c>
      <c r="B164" s="8" t="s">
        <v>2751</v>
      </c>
      <c r="C164" s="9">
        <v>150000</v>
      </c>
      <c r="D164" s="9"/>
      <c r="E164" s="9">
        <f t="shared" si="3"/>
        <v>150699.26000000018</v>
      </c>
    </row>
    <row r="165" spans="1:5" ht="21" x14ac:dyDescent="0.25">
      <c r="A165" s="18" t="s">
        <v>3592</v>
      </c>
      <c r="B165" s="8" t="s">
        <v>2704</v>
      </c>
      <c r="C165" s="9"/>
      <c r="D165" s="9">
        <v>149686</v>
      </c>
      <c r="E165" s="9">
        <f t="shared" ref="E165:E228" si="4">E164+C165-D165</f>
        <v>1013.2600000001839</v>
      </c>
    </row>
    <row r="166" spans="1:5" ht="21" x14ac:dyDescent="0.25">
      <c r="A166" s="18" t="s">
        <v>3592</v>
      </c>
      <c r="B166" s="8" t="s">
        <v>259</v>
      </c>
      <c r="C166" s="9"/>
      <c r="D166" s="9">
        <v>22</v>
      </c>
      <c r="E166" s="9">
        <f t="shared" si="4"/>
        <v>991.26000000018394</v>
      </c>
    </row>
    <row r="167" spans="1:5" ht="21" x14ac:dyDescent="0.25">
      <c r="A167" s="18" t="s">
        <v>3615</v>
      </c>
      <c r="B167" s="8" t="s">
        <v>2751</v>
      </c>
      <c r="C167" s="9">
        <f>169200+70800</f>
        <v>240000</v>
      </c>
      <c r="D167" s="9"/>
      <c r="E167" s="9">
        <f t="shared" si="4"/>
        <v>240991.26000000018</v>
      </c>
    </row>
    <row r="168" spans="1:5" ht="21" x14ac:dyDescent="0.25">
      <c r="A168" s="18" t="s">
        <v>3615</v>
      </c>
      <c r="B168" s="8" t="s">
        <v>2704</v>
      </c>
      <c r="C168" s="9"/>
      <c r="D168" s="9">
        <v>239574</v>
      </c>
      <c r="E168" s="9">
        <f t="shared" si="4"/>
        <v>1417.2600000001839</v>
      </c>
    </row>
    <row r="169" spans="1:5" ht="21" x14ac:dyDescent="0.25">
      <c r="A169" s="18" t="s">
        <v>3624</v>
      </c>
      <c r="B169" s="8" t="s">
        <v>2751</v>
      </c>
      <c r="C169" s="9">
        <f>100000+148500+40700+10700</f>
        <v>299900</v>
      </c>
      <c r="D169" s="9"/>
      <c r="E169" s="9">
        <f t="shared" si="4"/>
        <v>301317.26000000018</v>
      </c>
    </row>
    <row r="170" spans="1:5" ht="21" x14ac:dyDescent="0.25">
      <c r="A170" s="18" t="s">
        <v>3624</v>
      </c>
      <c r="B170" s="8" t="s">
        <v>259</v>
      </c>
      <c r="C170" s="9"/>
      <c r="D170" s="9">
        <v>22.2</v>
      </c>
      <c r="E170" s="9">
        <f t="shared" si="4"/>
        <v>301295.06000000017</v>
      </c>
    </row>
    <row r="171" spans="1:5" ht="21" x14ac:dyDescent="0.25">
      <c r="A171" s="18" t="s">
        <v>3624</v>
      </c>
      <c r="B171" s="8" t="s">
        <v>2704</v>
      </c>
      <c r="C171" s="9"/>
      <c r="D171" s="9">
        <v>300524</v>
      </c>
      <c r="E171" s="9">
        <f t="shared" si="4"/>
        <v>771.06000000017229</v>
      </c>
    </row>
    <row r="172" spans="1:5" ht="21" x14ac:dyDescent="0.25">
      <c r="A172" s="18" t="s">
        <v>3624</v>
      </c>
      <c r="B172" s="8" t="s">
        <v>259</v>
      </c>
      <c r="C172" s="9"/>
      <c r="D172" s="9">
        <v>11.55</v>
      </c>
      <c r="E172" s="9">
        <f t="shared" si="4"/>
        <v>759.51000000017234</v>
      </c>
    </row>
    <row r="173" spans="1:5" ht="21" x14ac:dyDescent="0.25">
      <c r="A173" s="18" t="s">
        <v>3637</v>
      </c>
      <c r="B173" s="8" t="s">
        <v>2751</v>
      </c>
      <c r="C173" s="9">
        <f>219000+20800</f>
        <v>239800</v>
      </c>
      <c r="D173" s="9"/>
      <c r="E173" s="9">
        <f t="shared" si="4"/>
        <v>240559.51000000018</v>
      </c>
    </row>
    <row r="174" spans="1:5" ht="21" x14ac:dyDescent="0.25">
      <c r="A174" s="18" t="s">
        <v>3637</v>
      </c>
      <c r="B174" s="8" t="s">
        <v>259</v>
      </c>
      <c r="C174" s="9"/>
      <c r="D174" s="9">
        <v>10.5</v>
      </c>
      <c r="E174" s="9">
        <f t="shared" si="4"/>
        <v>240549.01000000018</v>
      </c>
    </row>
    <row r="175" spans="1:5" ht="21" x14ac:dyDescent="0.25">
      <c r="A175" s="18" t="s">
        <v>3637</v>
      </c>
      <c r="B175" s="8" t="s">
        <v>2704</v>
      </c>
      <c r="C175" s="9"/>
      <c r="D175" s="9">
        <v>240130</v>
      </c>
      <c r="E175" s="9">
        <f t="shared" si="4"/>
        <v>419.01000000018394</v>
      </c>
    </row>
    <row r="176" spans="1:5" ht="21" x14ac:dyDescent="0.25">
      <c r="A176" s="18" t="s">
        <v>3637</v>
      </c>
      <c r="B176" s="8" t="s">
        <v>259</v>
      </c>
      <c r="C176" s="9"/>
      <c r="D176" s="9">
        <v>22</v>
      </c>
      <c r="E176" s="9">
        <f t="shared" si="4"/>
        <v>397.01000000018394</v>
      </c>
    </row>
    <row r="177" spans="1:5" ht="21" x14ac:dyDescent="0.25">
      <c r="A177" s="18" t="s">
        <v>3640</v>
      </c>
      <c r="B177" s="8" t="s">
        <v>2751</v>
      </c>
      <c r="C177" s="9">
        <v>83700</v>
      </c>
      <c r="D177" s="9"/>
      <c r="E177" s="9">
        <f t="shared" si="4"/>
        <v>84097.010000000184</v>
      </c>
    </row>
    <row r="178" spans="1:5" ht="21" x14ac:dyDescent="0.25">
      <c r="A178" s="18" t="s">
        <v>3640</v>
      </c>
      <c r="B178" s="8" t="s">
        <v>2751</v>
      </c>
      <c r="C178" s="9">
        <v>115000</v>
      </c>
      <c r="D178" s="9"/>
      <c r="E178" s="9">
        <f t="shared" si="4"/>
        <v>199097.01000000018</v>
      </c>
    </row>
    <row r="179" spans="1:5" ht="21" x14ac:dyDescent="0.25">
      <c r="A179" s="18" t="s">
        <v>3640</v>
      </c>
      <c r="B179" s="8" t="s">
        <v>3575</v>
      </c>
      <c r="C179" s="9"/>
      <c r="D179" s="9">
        <v>198237</v>
      </c>
      <c r="E179" s="9">
        <f t="shared" si="4"/>
        <v>860.01000000018394</v>
      </c>
    </row>
    <row r="180" spans="1:5" ht="21" x14ac:dyDescent="0.25">
      <c r="A180" s="18" t="s">
        <v>3640</v>
      </c>
      <c r="B180" s="8" t="s">
        <v>259</v>
      </c>
      <c r="C180" s="9"/>
      <c r="D180" s="9">
        <v>22</v>
      </c>
      <c r="E180" s="9">
        <f t="shared" si="4"/>
        <v>838.01000000018394</v>
      </c>
    </row>
    <row r="181" spans="1:5" ht="21" x14ac:dyDescent="0.25">
      <c r="A181" s="18" t="s">
        <v>3640</v>
      </c>
      <c r="B181" s="8" t="s">
        <v>259</v>
      </c>
      <c r="C181" s="9"/>
      <c r="D181" s="9">
        <v>1.1000000000000001</v>
      </c>
      <c r="E181" s="9">
        <f t="shared" si="4"/>
        <v>836.91000000018391</v>
      </c>
    </row>
    <row r="182" spans="1:5" ht="21" x14ac:dyDescent="0.25">
      <c r="A182" s="18" t="s">
        <v>3691</v>
      </c>
      <c r="B182" s="8" t="s">
        <v>3692</v>
      </c>
      <c r="C182" s="9">
        <v>49000</v>
      </c>
      <c r="D182" s="9"/>
      <c r="E182" s="9">
        <f t="shared" si="4"/>
        <v>49836.910000000185</v>
      </c>
    </row>
    <row r="183" spans="1:5" ht="21" x14ac:dyDescent="0.25">
      <c r="A183" s="18" t="s">
        <v>3691</v>
      </c>
      <c r="B183" s="8" t="s">
        <v>2704</v>
      </c>
      <c r="C183" s="9"/>
      <c r="D183" s="9">
        <v>49113</v>
      </c>
      <c r="E183" s="9">
        <f t="shared" si="4"/>
        <v>723.91000000018539</v>
      </c>
    </row>
    <row r="184" spans="1:5" ht="21" x14ac:dyDescent="0.25">
      <c r="A184" s="18" t="s">
        <v>3691</v>
      </c>
      <c r="B184" s="8" t="s">
        <v>259</v>
      </c>
      <c r="C184" s="9"/>
      <c r="D184" s="9">
        <v>21.05</v>
      </c>
      <c r="E184" s="9">
        <f t="shared" si="4"/>
        <v>702.86000000018544</v>
      </c>
    </row>
    <row r="185" spans="1:5" ht="21" x14ac:dyDescent="0.25">
      <c r="A185" s="18" t="s">
        <v>3694</v>
      </c>
      <c r="B185" s="8" t="s">
        <v>2751</v>
      </c>
      <c r="C185" s="9">
        <v>209900</v>
      </c>
      <c r="D185" s="9"/>
      <c r="E185" s="9">
        <f t="shared" si="4"/>
        <v>210602.86000000019</v>
      </c>
    </row>
    <row r="186" spans="1:5" ht="21" x14ac:dyDescent="0.25">
      <c r="A186" s="18" t="s">
        <v>3694</v>
      </c>
      <c r="B186" s="8" t="s">
        <v>3575</v>
      </c>
      <c r="C186" s="9"/>
      <c r="D186" s="9">
        <v>210149</v>
      </c>
      <c r="E186" s="9">
        <f t="shared" si="4"/>
        <v>453.86000000018976</v>
      </c>
    </row>
    <row r="187" spans="1:5" ht="21" x14ac:dyDescent="0.25">
      <c r="A187" s="18" t="s">
        <v>3694</v>
      </c>
      <c r="B187" s="8" t="s">
        <v>259</v>
      </c>
      <c r="C187" s="9"/>
      <c r="D187" s="9">
        <v>22.05</v>
      </c>
      <c r="E187" s="9">
        <f t="shared" si="4"/>
        <v>431.81000000018975</v>
      </c>
    </row>
    <row r="188" spans="1:5" ht="21" x14ac:dyDescent="0.25">
      <c r="A188" s="18" t="s">
        <v>3700</v>
      </c>
      <c r="B188" s="8" t="s">
        <v>259</v>
      </c>
      <c r="C188" s="9"/>
      <c r="D188" s="9">
        <v>431.81</v>
      </c>
      <c r="E188" s="9">
        <f t="shared" si="4"/>
        <v>1.8974333215737715E-10</v>
      </c>
    </row>
    <row r="189" spans="1:5" ht="21" x14ac:dyDescent="0.25">
      <c r="A189" s="18" t="s">
        <v>3707</v>
      </c>
      <c r="B189" s="8" t="s">
        <v>2751</v>
      </c>
      <c r="C189" s="9">
        <v>87000</v>
      </c>
      <c r="D189" s="9"/>
      <c r="E189" s="9">
        <f t="shared" si="4"/>
        <v>87000.000000000189</v>
      </c>
    </row>
    <row r="190" spans="1:5" ht="21" x14ac:dyDescent="0.25">
      <c r="A190" s="18" t="s">
        <v>3707</v>
      </c>
      <c r="B190" s="8" t="s">
        <v>2704</v>
      </c>
      <c r="C190" s="9"/>
      <c r="D190" s="9">
        <v>86203</v>
      </c>
      <c r="E190" s="9">
        <f t="shared" si="4"/>
        <v>797.00000000018917</v>
      </c>
    </row>
    <row r="191" spans="1:5" ht="21" x14ac:dyDescent="0.25">
      <c r="A191" s="18" t="s">
        <v>3707</v>
      </c>
      <c r="B191" s="8" t="s">
        <v>259</v>
      </c>
      <c r="C191" s="9"/>
      <c r="D191" s="9">
        <v>21.05</v>
      </c>
      <c r="E191" s="9">
        <f t="shared" si="4"/>
        <v>775.95000000018922</v>
      </c>
    </row>
    <row r="192" spans="1:5" ht="21" x14ac:dyDescent="0.25">
      <c r="A192" s="18"/>
      <c r="B192" s="8"/>
      <c r="C192" s="9"/>
      <c r="D192" s="9"/>
      <c r="E192" s="9">
        <f t="shared" si="4"/>
        <v>775.95000000018922</v>
      </c>
    </row>
    <row r="193" spans="1:5" ht="21" x14ac:dyDescent="0.25">
      <c r="A193" s="18"/>
      <c r="B193" s="8"/>
      <c r="C193" s="9"/>
      <c r="D193" s="9"/>
      <c r="E193" s="9">
        <f t="shared" si="4"/>
        <v>775.95000000018922</v>
      </c>
    </row>
    <row r="194" spans="1:5" ht="21" x14ac:dyDescent="0.25">
      <c r="A194" s="18"/>
      <c r="B194" s="8"/>
      <c r="C194" s="9"/>
      <c r="D194" s="9"/>
      <c r="E194" s="9">
        <f t="shared" si="4"/>
        <v>775.95000000018922</v>
      </c>
    </row>
    <row r="195" spans="1:5" ht="21" x14ac:dyDescent="0.25">
      <c r="A195" s="18"/>
      <c r="B195" s="8"/>
      <c r="C195" s="9"/>
      <c r="D195" s="9"/>
      <c r="E195" s="9">
        <f t="shared" si="4"/>
        <v>775.95000000018922</v>
      </c>
    </row>
    <row r="196" spans="1:5" ht="21" x14ac:dyDescent="0.25">
      <c r="A196" s="18"/>
      <c r="B196" s="8"/>
      <c r="C196" s="9"/>
      <c r="D196" s="9"/>
      <c r="E196" s="9">
        <f t="shared" si="4"/>
        <v>775.95000000018922</v>
      </c>
    </row>
    <row r="197" spans="1:5" ht="21" x14ac:dyDescent="0.25">
      <c r="A197" s="18"/>
      <c r="B197" s="8"/>
      <c r="C197" s="9"/>
      <c r="D197" s="9"/>
      <c r="E197" s="9">
        <f t="shared" si="4"/>
        <v>775.95000000018922</v>
      </c>
    </row>
    <row r="198" spans="1:5" ht="21" x14ac:dyDescent="0.25">
      <c r="A198" s="18"/>
      <c r="B198" s="8"/>
      <c r="C198" s="9"/>
      <c r="D198" s="9"/>
      <c r="E198" s="9">
        <f t="shared" si="4"/>
        <v>775.95000000018922</v>
      </c>
    </row>
    <row r="199" spans="1:5" ht="21" x14ac:dyDescent="0.25">
      <c r="A199" s="18"/>
      <c r="B199" s="8"/>
      <c r="C199" s="9"/>
      <c r="D199" s="9"/>
      <c r="E199" s="9">
        <f t="shared" si="4"/>
        <v>775.95000000018922</v>
      </c>
    </row>
    <row r="200" spans="1:5" ht="21" x14ac:dyDescent="0.25">
      <c r="A200" s="18"/>
      <c r="B200" s="8"/>
      <c r="C200" s="9"/>
      <c r="D200" s="9"/>
      <c r="E200" s="9">
        <f t="shared" si="4"/>
        <v>775.95000000018922</v>
      </c>
    </row>
    <row r="201" spans="1:5" ht="21" x14ac:dyDescent="0.25">
      <c r="A201" s="18"/>
      <c r="B201" s="8"/>
      <c r="C201" s="9"/>
      <c r="D201" s="9"/>
      <c r="E201" s="9">
        <f t="shared" si="4"/>
        <v>775.95000000018922</v>
      </c>
    </row>
    <row r="202" spans="1:5" ht="21" x14ac:dyDescent="0.25">
      <c r="A202" s="18"/>
      <c r="B202" s="8"/>
      <c r="C202" s="9"/>
      <c r="D202" s="9"/>
      <c r="E202" s="9">
        <f t="shared" si="4"/>
        <v>775.95000000018922</v>
      </c>
    </row>
    <row r="203" spans="1:5" ht="21" x14ac:dyDescent="0.25">
      <c r="A203" s="18"/>
      <c r="B203" s="8"/>
      <c r="C203" s="9"/>
      <c r="D203" s="9"/>
      <c r="E203" s="9">
        <f t="shared" si="4"/>
        <v>775.95000000018922</v>
      </c>
    </row>
    <row r="204" spans="1:5" ht="21" x14ac:dyDescent="0.25">
      <c r="A204" s="18"/>
      <c r="B204" s="8"/>
      <c r="C204" s="9"/>
      <c r="D204" s="9"/>
      <c r="E204" s="9">
        <f t="shared" si="4"/>
        <v>775.95000000018922</v>
      </c>
    </row>
    <row r="205" spans="1:5" ht="21" x14ac:dyDescent="0.25">
      <c r="A205" s="18"/>
      <c r="B205" s="8"/>
      <c r="C205" s="9"/>
      <c r="D205" s="9"/>
      <c r="E205" s="9">
        <f t="shared" si="4"/>
        <v>775.95000000018922</v>
      </c>
    </row>
    <row r="206" spans="1:5" ht="21" x14ac:dyDescent="0.25">
      <c r="A206" s="18"/>
      <c r="B206" s="8"/>
      <c r="C206" s="9"/>
      <c r="D206" s="9"/>
      <c r="E206" s="9">
        <f t="shared" si="4"/>
        <v>775.95000000018922</v>
      </c>
    </row>
    <row r="207" spans="1:5" ht="21" x14ac:dyDescent="0.25">
      <c r="A207" s="18"/>
      <c r="B207" s="8"/>
      <c r="C207" s="9"/>
      <c r="D207" s="9"/>
      <c r="E207" s="9">
        <f t="shared" si="4"/>
        <v>775.95000000018922</v>
      </c>
    </row>
    <row r="208" spans="1:5" ht="21" x14ac:dyDescent="0.25">
      <c r="A208" s="18"/>
      <c r="B208" s="8"/>
      <c r="C208" s="9"/>
      <c r="D208" s="9"/>
      <c r="E208" s="9">
        <f t="shared" si="4"/>
        <v>775.95000000018922</v>
      </c>
    </row>
    <row r="209" spans="1:5" ht="21" x14ac:dyDescent="0.25">
      <c r="A209" s="18"/>
      <c r="B209" s="8"/>
      <c r="C209" s="9"/>
      <c r="D209" s="9"/>
      <c r="E209" s="9">
        <f t="shared" si="4"/>
        <v>775.95000000018922</v>
      </c>
    </row>
    <row r="210" spans="1:5" ht="21" x14ac:dyDescent="0.25">
      <c r="A210" s="18"/>
      <c r="B210" s="8"/>
      <c r="C210" s="9"/>
      <c r="D210" s="9"/>
      <c r="E210" s="9">
        <f t="shared" si="4"/>
        <v>775.95000000018922</v>
      </c>
    </row>
    <row r="211" spans="1:5" ht="21" x14ac:dyDescent="0.25">
      <c r="A211" s="18"/>
      <c r="B211" s="8"/>
      <c r="C211" s="9"/>
      <c r="D211" s="9"/>
      <c r="E211" s="9">
        <f t="shared" si="4"/>
        <v>775.95000000018922</v>
      </c>
    </row>
    <row r="212" spans="1:5" ht="21" x14ac:dyDescent="0.25">
      <c r="A212" s="18"/>
      <c r="B212" s="8"/>
      <c r="C212" s="9"/>
      <c r="D212" s="9"/>
      <c r="E212" s="9">
        <f t="shared" si="4"/>
        <v>775.95000000018922</v>
      </c>
    </row>
    <row r="213" spans="1:5" ht="21" x14ac:dyDescent="0.25">
      <c r="A213" s="18"/>
      <c r="B213" s="8"/>
      <c r="C213" s="9"/>
      <c r="D213" s="9"/>
      <c r="E213" s="9">
        <f t="shared" si="4"/>
        <v>775.95000000018922</v>
      </c>
    </row>
    <row r="214" spans="1:5" ht="21" x14ac:dyDescent="0.25">
      <c r="A214" s="18"/>
      <c r="B214" s="8"/>
      <c r="C214" s="9"/>
      <c r="D214" s="9"/>
      <c r="E214" s="9">
        <f t="shared" si="4"/>
        <v>775.95000000018922</v>
      </c>
    </row>
    <row r="215" spans="1:5" ht="21" x14ac:dyDescent="0.25">
      <c r="A215" s="18"/>
      <c r="B215" s="8"/>
      <c r="C215" s="9"/>
      <c r="D215" s="9"/>
      <c r="E215" s="9">
        <f t="shared" si="4"/>
        <v>775.95000000018922</v>
      </c>
    </row>
    <row r="216" spans="1:5" ht="21" x14ac:dyDescent="0.25">
      <c r="A216" s="18"/>
      <c r="B216" s="8"/>
      <c r="C216" s="9"/>
      <c r="D216" s="9"/>
      <c r="E216" s="9">
        <f t="shared" si="4"/>
        <v>775.95000000018922</v>
      </c>
    </row>
    <row r="217" spans="1:5" ht="21" x14ac:dyDescent="0.25">
      <c r="A217" s="18"/>
      <c r="B217" s="8"/>
      <c r="C217" s="9"/>
      <c r="D217" s="9"/>
      <c r="E217" s="9">
        <f t="shared" si="4"/>
        <v>775.95000000018922</v>
      </c>
    </row>
    <row r="218" spans="1:5" ht="21" x14ac:dyDescent="0.25">
      <c r="A218" s="18"/>
      <c r="B218" s="8"/>
      <c r="C218" s="9"/>
      <c r="D218" s="9"/>
      <c r="E218" s="9">
        <f t="shared" si="4"/>
        <v>775.95000000018922</v>
      </c>
    </row>
    <row r="219" spans="1:5" ht="21" x14ac:dyDescent="0.25">
      <c r="A219" s="18"/>
      <c r="B219" s="8"/>
      <c r="C219" s="9"/>
      <c r="D219" s="9"/>
      <c r="E219" s="9">
        <f t="shared" si="4"/>
        <v>775.95000000018922</v>
      </c>
    </row>
    <row r="220" spans="1:5" ht="21" x14ac:dyDescent="0.25">
      <c r="A220" s="18"/>
      <c r="B220" s="8"/>
      <c r="C220" s="9"/>
      <c r="D220" s="9"/>
      <c r="E220" s="9">
        <f t="shared" si="4"/>
        <v>775.95000000018922</v>
      </c>
    </row>
    <row r="221" spans="1:5" ht="21" x14ac:dyDescent="0.25">
      <c r="A221" s="18"/>
      <c r="B221" s="8"/>
      <c r="C221" s="9"/>
      <c r="D221" s="9"/>
      <c r="E221" s="9">
        <f t="shared" si="4"/>
        <v>775.95000000018922</v>
      </c>
    </row>
    <row r="222" spans="1:5" ht="21" x14ac:dyDescent="0.25">
      <c r="A222" s="18"/>
      <c r="B222" s="8"/>
      <c r="C222" s="9"/>
      <c r="D222" s="9"/>
      <c r="E222" s="9">
        <f t="shared" si="4"/>
        <v>775.95000000018922</v>
      </c>
    </row>
    <row r="223" spans="1:5" ht="21" x14ac:dyDescent="0.25">
      <c r="A223" s="18"/>
      <c r="B223" s="8"/>
      <c r="C223" s="9"/>
      <c r="D223" s="9"/>
      <c r="E223" s="9">
        <f t="shared" si="4"/>
        <v>775.95000000018922</v>
      </c>
    </row>
    <row r="224" spans="1:5" ht="21" x14ac:dyDescent="0.25">
      <c r="A224" s="18"/>
      <c r="B224" s="8"/>
      <c r="C224" s="9"/>
      <c r="D224" s="9"/>
      <c r="E224" s="9">
        <f t="shared" si="4"/>
        <v>775.95000000018922</v>
      </c>
    </row>
    <row r="225" spans="5:5" ht="21" x14ac:dyDescent="0.25">
      <c r="E225" s="9">
        <f t="shared" si="4"/>
        <v>775.95000000018922</v>
      </c>
    </row>
    <row r="226" spans="5:5" ht="21" x14ac:dyDescent="0.25">
      <c r="E226" s="9">
        <f t="shared" si="4"/>
        <v>775.95000000018922</v>
      </c>
    </row>
    <row r="227" spans="5:5" ht="21" x14ac:dyDescent="0.25">
      <c r="E227" s="9">
        <f t="shared" si="4"/>
        <v>775.95000000018922</v>
      </c>
    </row>
    <row r="228" spans="5:5" ht="21" x14ac:dyDescent="0.25">
      <c r="E228" s="9">
        <f t="shared" si="4"/>
        <v>775.95000000018922</v>
      </c>
    </row>
    <row r="229" spans="5:5" ht="21" x14ac:dyDescent="0.25">
      <c r="E229" s="9">
        <f t="shared" ref="E229:E237" si="5">E228+C229-D229</f>
        <v>775.95000000018922</v>
      </c>
    </row>
    <row r="230" spans="5:5" ht="21" x14ac:dyDescent="0.25">
      <c r="E230" s="9">
        <f t="shared" si="5"/>
        <v>775.95000000018922</v>
      </c>
    </row>
    <row r="231" spans="5:5" ht="21" x14ac:dyDescent="0.25">
      <c r="E231" s="9">
        <f t="shared" si="5"/>
        <v>775.95000000018922</v>
      </c>
    </row>
    <row r="232" spans="5:5" ht="21" x14ac:dyDescent="0.25">
      <c r="E232" s="9">
        <f t="shared" si="5"/>
        <v>775.95000000018922</v>
      </c>
    </row>
    <row r="233" spans="5:5" ht="21" x14ac:dyDescent="0.25">
      <c r="E233" s="9">
        <f t="shared" si="5"/>
        <v>775.95000000018922</v>
      </c>
    </row>
    <row r="234" spans="5:5" ht="21" x14ac:dyDescent="0.25">
      <c r="E234" s="9">
        <f t="shared" si="5"/>
        <v>775.95000000018922</v>
      </c>
    </row>
    <row r="235" spans="5:5" ht="21" x14ac:dyDescent="0.25">
      <c r="E235" s="9">
        <f t="shared" si="5"/>
        <v>775.95000000018922</v>
      </c>
    </row>
    <row r="236" spans="5:5" ht="21" x14ac:dyDescent="0.25">
      <c r="E236" s="9">
        <f t="shared" si="5"/>
        <v>775.95000000018922</v>
      </c>
    </row>
    <row r="237" spans="5:5" ht="21" x14ac:dyDescent="0.25">
      <c r="E237" s="9">
        <f t="shared" si="5"/>
        <v>775.95000000018922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5CAA-830C-4FCF-A928-4D12C55A4987}"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76.5" bestFit="1" customWidth="1"/>
    <col min="3" max="3" width="19.5" bestFit="1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1615</v>
      </c>
      <c r="B1" s="160"/>
      <c r="C1" s="160"/>
      <c r="D1" s="160"/>
      <c r="E1" s="160"/>
    </row>
    <row r="2" spans="1:5" ht="26" x14ac:dyDescent="0.3">
      <c r="A2" s="161" t="s">
        <v>2841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v>0</v>
      </c>
    </row>
    <row r="5" spans="1:5" ht="21" x14ac:dyDescent="0.25">
      <c r="A5" s="18" t="s">
        <v>3686</v>
      </c>
      <c r="B5" s="8" t="s">
        <v>3085</v>
      </c>
      <c r="C5" s="9">
        <v>105323</v>
      </c>
      <c r="D5" s="9"/>
      <c r="E5" s="9">
        <f t="shared" ref="E5:E68" si="0">E4+C5-D5</f>
        <v>105323</v>
      </c>
    </row>
    <row r="6" spans="1:5" ht="21" x14ac:dyDescent="0.25">
      <c r="A6" s="18" t="s">
        <v>3686</v>
      </c>
      <c r="B6" s="8" t="s">
        <v>2702</v>
      </c>
      <c r="C6" s="9"/>
      <c r="D6" s="9">
        <v>104230</v>
      </c>
      <c r="E6" s="9">
        <f t="shared" si="0"/>
        <v>1093</v>
      </c>
    </row>
    <row r="7" spans="1:5" ht="21" x14ac:dyDescent="0.25">
      <c r="A7" s="18" t="s">
        <v>3686</v>
      </c>
      <c r="B7" s="8" t="s">
        <v>259</v>
      </c>
      <c r="C7" s="9"/>
      <c r="D7" s="9">
        <v>1.05</v>
      </c>
      <c r="E7" s="9">
        <f t="shared" si="0"/>
        <v>1091.95</v>
      </c>
    </row>
    <row r="8" spans="1:5" ht="21" x14ac:dyDescent="0.25">
      <c r="A8" s="18"/>
      <c r="B8" s="8"/>
      <c r="C8" s="9"/>
      <c r="D8" s="9"/>
      <c r="E8" s="9">
        <f t="shared" si="0"/>
        <v>1091.95</v>
      </c>
    </row>
    <row r="9" spans="1:5" ht="21" x14ac:dyDescent="0.25">
      <c r="A9" s="18"/>
      <c r="B9" s="5"/>
      <c r="C9" s="9"/>
      <c r="D9" s="9"/>
      <c r="E9" s="9">
        <f t="shared" si="0"/>
        <v>1091.95</v>
      </c>
    </row>
    <row r="10" spans="1:5" ht="21" x14ac:dyDescent="0.25">
      <c r="A10" s="18"/>
      <c r="B10" s="8"/>
      <c r="C10" s="9"/>
      <c r="D10" s="9"/>
      <c r="E10" s="9">
        <f t="shared" si="0"/>
        <v>1091.95</v>
      </c>
    </row>
    <row r="11" spans="1:5" ht="21" x14ac:dyDescent="0.25">
      <c r="A11" s="18"/>
      <c r="B11" s="8"/>
      <c r="C11" s="9"/>
      <c r="D11" s="9"/>
      <c r="E11" s="9">
        <f t="shared" si="0"/>
        <v>1091.95</v>
      </c>
    </row>
    <row r="12" spans="1:5" ht="21" x14ac:dyDescent="0.25">
      <c r="A12" s="18"/>
      <c r="B12" s="8"/>
      <c r="C12" s="9"/>
      <c r="D12" s="9"/>
      <c r="E12" s="9">
        <f t="shared" si="0"/>
        <v>1091.95</v>
      </c>
    </row>
    <row r="13" spans="1:5" ht="21" x14ac:dyDescent="0.25">
      <c r="A13" s="18"/>
      <c r="B13" s="8"/>
      <c r="C13" s="9"/>
      <c r="D13" s="9"/>
      <c r="E13" s="9">
        <f t="shared" si="0"/>
        <v>1091.95</v>
      </c>
    </row>
    <row r="14" spans="1:5" ht="21" x14ac:dyDescent="0.25">
      <c r="A14" s="18"/>
      <c r="B14" s="8"/>
      <c r="C14" s="9"/>
      <c r="D14" s="9"/>
      <c r="E14" s="9">
        <f t="shared" si="0"/>
        <v>1091.95</v>
      </c>
    </row>
    <row r="15" spans="1:5" ht="21" x14ac:dyDescent="0.25">
      <c r="A15" s="18"/>
      <c r="B15" s="8"/>
      <c r="C15" s="9"/>
      <c r="D15" s="9"/>
      <c r="E15" s="9">
        <f t="shared" si="0"/>
        <v>1091.95</v>
      </c>
    </row>
    <row r="16" spans="1:5" ht="21" x14ac:dyDescent="0.25">
      <c r="A16" s="18"/>
      <c r="B16" s="8"/>
      <c r="C16" s="9"/>
      <c r="D16" s="9"/>
      <c r="E16" s="9">
        <f t="shared" si="0"/>
        <v>1091.95</v>
      </c>
    </row>
    <row r="17" spans="1:5" ht="21" x14ac:dyDescent="0.25">
      <c r="A17" s="18"/>
      <c r="B17" s="8"/>
      <c r="C17" s="9"/>
      <c r="D17" s="9"/>
      <c r="E17" s="9">
        <f t="shared" si="0"/>
        <v>1091.95</v>
      </c>
    </row>
    <row r="18" spans="1:5" ht="21" x14ac:dyDescent="0.25">
      <c r="A18" s="18"/>
      <c r="B18" s="8"/>
      <c r="C18" s="9"/>
      <c r="D18" s="9"/>
      <c r="E18" s="9">
        <f t="shared" si="0"/>
        <v>1091.95</v>
      </c>
    </row>
    <row r="19" spans="1:5" ht="21" x14ac:dyDescent="0.25">
      <c r="A19" s="18"/>
      <c r="B19" s="8"/>
      <c r="C19" s="9"/>
      <c r="D19" s="9"/>
      <c r="E19" s="9">
        <f t="shared" si="0"/>
        <v>1091.95</v>
      </c>
    </row>
    <row r="20" spans="1:5" ht="21" x14ac:dyDescent="0.25">
      <c r="A20" s="18"/>
      <c r="B20" s="8"/>
      <c r="C20" s="9"/>
      <c r="D20" s="9"/>
      <c r="E20" s="9">
        <f t="shared" si="0"/>
        <v>1091.95</v>
      </c>
    </row>
    <row r="21" spans="1:5" ht="21" x14ac:dyDescent="0.25">
      <c r="A21" s="18"/>
      <c r="B21" s="8"/>
      <c r="C21" s="9"/>
      <c r="D21" s="9"/>
      <c r="E21" s="9">
        <f t="shared" si="0"/>
        <v>1091.95</v>
      </c>
    </row>
    <row r="22" spans="1:5" ht="21" x14ac:dyDescent="0.25">
      <c r="A22" s="18"/>
      <c r="B22" s="8"/>
      <c r="C22" s="9"/>
      <c r="D22" s="9"/>
      <c r="E22" s="9">
        <f t="shared" si="0"/>
        <v>1091.95</v>
      </c>
    </row>
    <row r="23" spans="1:5" ht="21" x14ac:dyDescent="0.25">
      <c r="A23" s="18"/>
      <c r="B23" s="8"/>
      <c r="C23" s="9"/>
      <c r="D23" s="9"/>
      <c r="E23" s="9">
        <f t="shared" si="0"/>
        <v>1091.95</v>
      </c>
    </row>
    <row r="24" spans="1:5" ht="21" x14ac:dyDescent="0.25">
      <c r="A24" s="18"/>
      <c r="B24" s="8"/>
      <c r="C24" s="9"/>
      <c r="D24" s="9"/>
      <c r="E24" s="9">
        <f t="shared" si="0"/>
        <v>1091.95</v>
      </c>
    </row>
    <row r="25" spans="1:5" ht="21" x14ac:dyDescent="0.25">
      <c r="A25" s="18"/>
      <c r="B25" s="8"/>
      <c r="C25" s="9"/>
      <c r="D25" s="9"/>
      <c r="E25" s="9">
        <f t="shared" si="0"/>
        <v>1091.95</v>
      </c>
    </row>
    <row r="26" spans="1:5" ht="21" x14ac:dyDescent="0.25">
      <c r="A26" s="18"/>
      <c r="B26" s="8"/>
      <c r="C26" s="9"/>
      <c r="D26" s="9"/>
      <c r="E26" s="9">
        <f t="shared" si="0"/>
        <v>1091.95</v>
      </c>
    </row>
    <row r="27" spans="1:5" ht="21" x14ac:dyDescent="0.25">
      <c r="A27" s="18"/>
      <c r="B27" s="8"/>
      <c r="C27" s="9"/>
      <c r="D27" s="9"/>
      <c r="E27" s="9">
        <f t="shared" si="0"/>
        <v>1091.95</v>
      </c>
    </row>
    <row r="28" spans="1:5" ht="21" x14ac:dyDescent="0.25">
      <c r="A28" s="18"/>
      <c r="B28" s="8"/>
      <c r="C28" s="9"/>
      <c r="D28" s="9"/>
      <c r="E28" s="9">
        <f t="shared" si="0"/>
        <v>1091.95</v>
      </c>
    </row>
    <row r="29" spans="1:5" ht="21" x14ac:dyDescent="0.25">
      <c r="A29" s="18"/>
      <c r="B29" s="8"/>
      <c r="C29" s="9"/>
      <c r="D29" s="9"/>
      <c r="E29" s="9">
        <f t="shared" si="0"/>
        <v>1091.95</v>
      </c>
    </row>
    <row r="30" spans="1:5" ht="21" x14ac:dyDescent="0.25">
      <c r="A30" s="18"/>
      <c r="B30" s="8"/>
      <c r="C30" s="9"/>
      <c r="D30" s="9"/>
      <c r="E30" s="9">
        <f t="shared" si="0"/>
        <v>1091.95</v>
      </c>
    </row>
    <row r="31" spans="1:5" ht="21" x14ac:dyDescent="0.25">
      <c r="A31" s="18"/>
      <c r="B31" s="8"/>
      <c r="C31" s="9"/>
      <c r="D31" s="9"/>
      <c r="E31" s="9">
        <f t="shared" si="0"/>
        <v>1091.95</v>
      </c>
    </row>
    <row r="32" spans="1:5" ht="21" x14ac:dyDescent="0.25">
      <c r="A32" s="18"/>
      <c r="B32" s="8"/>
      <c r="C32" s="9"/>
      <c r="D32" s="9"/>
      <c r="E32" s="9">
        <f t="shared" si="0"/>
        <v>1091.95</v>
      </c>
    </row>
    <row r="33" spans="1:5" ht="21" x14ac:dyDescent="0.25">
      <c r="A33" s="18"/>
      <c r="B33" s="8"/>
      <c r="C33" s="9"/>
      <c r="D33" s="9"/>
      <c r="E33" s="9">
        <f t="shared" si="0"/>
        <v>1091.95</v>
      </c>
    </row>
    <row r="34" spans="1:5" ht="21" x14ac:dyDescent="0.25">
      <c r="A34" s="18"/>
      <c r="B34" s="8"/>
      <c r="C34" s="9"/>
      <c r="D34" s="9"/>
      <c r="E34" s="9">
        <f t="shared" si="0"/>
        <v>1091.95</v>
      </c>
    </row>
    <row r="35" spans="1:5" ht="21" x14ac:dyDescent="0.25">
      <c r="A35" s="18"/>
      <c r="B35" s="8"/>
      <c r="C35" s="9"/>
      <c r="D35" s="9"/>
      <c r="E35" s="9">
        <f t="shared" si="0"/>
        <v>1091.95</v>
      </c>
    </row>
    <row r="36" spans="1:5" ht="21" x14ac:dyDescent="0.25">
      <c r="A36" s="18"/>
      <c r="B36" s="8"/>
      <c r="C36" s="9"/>
      <c r="D36" s="9"/>
      <c r="E36" s="9">
        <f t="shared" si="0"/>
        <v>1091.95</v>
      </c>
    </row>
    <row r="37" spans="1:5" ht="21" x14ac:dyDescent="0.25">
      <c r="A37" s="18"/>
      <c r="B37" s="8"/>
      <c r="C37" s="9"/>
      <c r="D37" s="9"/>
      <c r="E37" s="9">
        <f t="shared" si="0"/>
        <v>1091.95</v>
      </c>
    </row>
    <row r="38" spans="1:5" ht="21" x14ac:dyDescent="0.25">
      <c r="A38" s="18"/>
      <c r="B38" s="8"/>
      <c r="C38" s="9"/>
      <c r="D38" s="9"/>
      <c r="E38" s="9">
        <f t="shared" si="0"/>
        <v>1091.95</v>
      </c>
    </row>
    <row r="39" spans="1:5" ht="21" x14ac:dyDescent="0.25">
      <c r="A39" s="18"/>
      <c r="B39" s="8"/>
      <c r="C39" s="9"/>
      <c r="D39" s="9"/>
      <c r="E39" s="9">
        <f t="shared" si="0"/>
        <v>1091.95</v>
      </c>
    </row>
    <row r="40" spans="1:5" ht="21" x14ac:dyDescent="0.25">
      <c r="A40" s="18"/>
      <c r="B40" s="8"/>
      <c r="C40" s="9"/>
      <c r="D40" s="9"/>
      <c r="E40" s="9">
        <f t="shared" si="0"/>
        <v>1091.95</v>
      </c>
    </row>
    <row r="41" spans="1:5" ht="21" x14ac:dyDescent="0.25">
      <c r="A41" s="18"/>
      <c r="B41" s="8"/>
      <c r="C41" s="9"/>
      <c r="D41" s="9"/>
      <c r="E41" s="9">
        <f t="shared" si="0"/>
        <v>1091.95</v>
      </c>
    </row>
    <row r="42" spans="1:5" ht="21" x14ac:dyDescent="0.25">
      <c r="A42" s="18"/>
      <c r="B42" s="8"/>
      <c r="C42" s="9"/>
      <c r="D42" s="9"/>
      <c r="E42" s="9">
        <f t="shared" si="0"/>
        <v>1091.95</v>
      </c>
    </row>
    <row r="43" spans="1:5" ht="21" x14ac:dyDescent="0.25">
      <c r="A43" s="18"/>
      <c r="B43" s="8"/>
      <c r="C43" s="9"/>
      <c r="D43" s="9"/>
      <c r="E43" s="9">
        <f t="shared" si="0"/>
        <v>1091.95</v>
      </c>
    </row>
    <row r="44" spans="1:5" ht="21" x14ac:dyDescent="0.25">
      <c r="A44" s="18"/>
      <c r="B44" s="8"/>
      <c r="C44" s="9"/>
      <c r="D44" s="9"/>
      <c r="E44" s="9">
        <f t="shared" si="0"/>
        <v>1091.95</v>
      </c>
    </row>
    <row r="45" spans="1:5" ht="21" x14ac:dyDescent="0.25">
      <c r="A45" s="18"/>
      <c r="B45" s="8"/>
      <c r="C45" s="9"/>
      <c r="D45" s="9"/>
      <c r="E45" s="9">
        <f t="shared" si="0"/>
        <v>1091.95</v>
      </c>
    </row>
    <row r="46" spans="1:5" ht="21" x14ac:dyDescent="0.25">
      <c r="A46" s="18"/>
      <c r="B46" s="8"/>
      <c r="C46" s="9"/>
      <c r="D46" s="9"/>
      <c r="E46" s="9">
        <f t="shared" si="0"/>
        <v>1091.95</v>
      </c>
    </row>
    <row r="47" spans="1:5" ht="21" x14ac:dyDescent="0.25">
      <c r="A47" s="18"/>
      <c r="B47" s="8"/>
      <c r="C47" s="9"/>
      <c r="D47" s="9"/>
      <c r="E47" s="9">
        <f t="shared" si="0"/>
        <v>1091.95</v>
      </c>
    </row>
    <row r="48" spans="1:5" ht="21" x14ac:dyDescent="0.25">
      <c r="A48" s="18"/>
      <c r="B48" s="8"/>
      <c r="C48" s="9"/>
      <c r="D48" s="9"/>
      <c r="E48" s="9">
        <f t="shared" si="0"/>
        <v>1091.95</v>
      </c>
    </row>
    <row r="49" spans="1:5" ht="21" x14ac:dyDescent="0.25">
      <c r="A49" s="18"/>
      <c r="B49" s="8"/>
      <c r="C49" s="9"/>
      <c r="D49" s="9"/>
      <c r="E49" s="9">
        <f t="shared" si="0"/>
        <v>1091.95</v>
      </c>
    </row>
    <row r="50" spans="1:5" ht="21" x14ac:dyDescent="0.25">
      <c r="A50" s="18"/>
      <c r="B50" s="8"/>
      <c r="C50" s="9"/>
      <c r="D50" s="9"/>
      <c r="E50" s="9">
        <f t="shared" si="0"/>
        <v>1091.95</v>
      </c>
    </row>
    <row r="51" spans="1:5" ht="21" x14ac:dyDescent="0.25">
      <c r="A51" s="18"/>
      <c r="B51" s="8"/>
      <c r="C51" s="9"/>
      <c r="D51" s="9"/>
      <c r="E51" s="9">
        <f t="shared" si="0"/>
        <v>1091.95</v>
      </c>
    </row>
    <row r="52" spans="1:5" ht="21" x14ac:dyDescent="0.25">
      <c r="A52" s="18"/>
      <c r="B52" s="8"/>
      <c r="C52" s="9"/>
      <c r="D52" s="9"/>
      <c r="E52" s="9">
        <f t="shared" si="0"/>
        <v>1091.95</v>
      </c>
    </row>
    <row r="53" spans="1:5" ht="21" x14ac:dyDescent="0.25">
      <c r="A53" s="18"/>
      <c r="B53" s="8"/>
      <c r="C53" s="9"/>
      <c r="D53" s="9"/>
      <c r="E53" s="9">
        <f t="shared" si="0"/>
        <v>1091.95</v>
      </c>
    </row>
    <row r="54" spans="1:5" ht="21" x14ac:dyDescent="0.25">
      <c r="A54" s="18"/>
      <c r="B54" s="8"/>
      <c r="C54" s="9"/>
      <c r="D54" s="9"/>
      <c r="E54" s="9">
        <f t="shared" si="0"/>
        <v>1091.95</v>
      </c>
    </row>
    <row r="55" spans="1:5" ht="21" x14ac:dyDescent="0.25">
      <c r="A55" s="18"/>
      <c r="B55" s="8"/>
      <c r="C55" s="9"/>
      <c r="D55" s="9"/>
      <c r="E55" s="9">
        <f t="shared" si="0"/>
        <v>1091.95</v>
      </c>
    </row>
    <row r="56" spans="1:5" ht="21" x14ac:dyDescent="0.25">
      <c r="A56" s="18"/>
      <c r="B56" s="8"/>
      <c r="C56" s="9"/>
      <c r="D56" s="9"/>
      <c r="E56" s="9">
        <f t="shared" si="0"/>
        <v>1091.95</v>
      </c>
    </row>
    <row r="57" spans="1:5" ht="21" x14ac:dyDescent="0.25">
      <c r="A57" s="18"/>
      <c r="B57" s="8"/>
      <c r="C57" s="9"/>
      <c r="D57" s="9"/>
      <c r="E57" s="9">
        <f t="shared" si="0"/>
        <v>1091.95</v>
      </c>
    </row>
    <row r="58" spans="1:5" ht="21" x14ac:dyDescent="0.25">
      <c r="A58" s="18"/>
      <c r="B58" s="8"/>
      <c r="C58" s="9"/>
      <c r="D58" s="9"/>
      <c r="E58" s="9">
        <f t="shared" si="0"/>
        <v>1091.95</v>
      </c>
    </row>
    <row r="59" spans="1:5" ht="21" x14ac:dyDescent="0.25">
      <c r="A59" s="18"/>
      <c r="B59" s="8"/>
      <c r="C59" s="9"/>
      <c r="D59" s="9"/>
      <c r="E59" s="9">
        <f t="shared" si="0"/>
        <v>1091.95</v>
      </c>
    </row>
    <row r="60" spans="1:5" ht="21" x14ac:dyDescent="0.25">
      <c r="A60" s="18"/>
      <c r="B60" s="8"/>
      <c r="C60" s="9"/>
      <c r="D60" s="9"/>
      <c r="E60" s="9">
        <f t="shared" si="0"/>
        <v>1091.95</v>
      </c>
    </row>
    <row r="61" spans="1:5" ht="21" x14ac:dyDescent="0.25">
      <c r="A61" s="18"/>
      <c r="B61" s="8"/>
      <c r="C61" s="9"/>
      <c r="D61" s="9"/>
      <c r="E61" s="9">
        <f t="shared" si="0"/>
        <v>1091.95</v>
      </c>
    </row>
    <row r="62" spans="1:5" ht="21" x14ac:dyDescent="0.25">
      <c r="A62" s="18"/>
      <c r="B62" s="8"/>
      <c r="C62" s="9"/>
      <c r="D62" s="9"/>
      <c r="E62" s="9">
        <f t="shared" si="0"/>
        <v>1091.95</v>
      </c>
    </row>
    <row r="63" spans="1:5" ht="21" x14ac:dyDescent="0.25">
      <c r="A63" s="18"/>
      <c r="B63" s="8"/>
      <c r="C63" s="9"/>
      <c r="D63" s="9"/>
      <c r="E63" s="9">
        <f t="shared" si="0"/>
        <v>1091.95</v>
      </c>
    </row>
    <row r="64" spans="1:5" ht="21" x14ac:dyDescent="0.25">
      <c r="A64" s="18"/>
      <c r="B64" s="8"/>
      <c r="C64" s="9"/>
      <c r="D64" s="9"/>
      <c r="E64" s="9">
        <f t="shared" si="0"/>
        <v>1091.95</v>
      </c>
    </row>
    <row r="65" spans="1:5" ht="21" x14ac:dyDescent="0.25">
      <c r="A65" s="18"/>
      <c r="B65" s="8"/>
      <c r="C65" s="9"/>
      <c r="D65" s="9"/>
      <c r="E65" s="9">
        <f t="shared" si="0"/>
        <v>1091.95</v>
      </c>
    </row>
    <row r="66" spans="1:5" ht="21" x14ac:dyDescent="0.25">
      <c r="A66" s="18"/>
      <c r="B66" s="8"/>
      <c r="C66" s="9"/>
      <c r="D66" s="9"/>
      <c r="E66" s="9">
        <f t="shared" si="0"/>
        <v>1091.95</v>
      </c>
    </row>
    <row r="67" spans="1:5" ht="21" x14ac:dyDescent="0.25">
      <c r="A67" s="18"/>
      <c r="B67" s="8"/>
      <c r="C67" s="17"/>
      <c r="D67" s="9"/>
      <c r="E67" s="9">
        <f t="shared" si="0"/>
        <v>1091.95</v>
      </c>
    </row>
    <row r="68" spans="1:5" ht="21" x14ac:dyDescent="0.25">
      <c r="A68" s="18"/>
      <c r="B68" s="8"/>
      <c r="C68" s="17"/>
      <c r="D68" s="9"/>
      <c r="E68" s="9">
        <f t="shared" si="0"/>
        <v>1091.95</v>
      </c>
    </row>
    <row r="69" spans="1:5" ht="21" x14ac:dyDescent="0.25">
      <c r="A69" s="18"/>
      <c r="B69" s="8"/>
      <c r="C69" s="17"/>
      <c r="D69" s="9"/>
      <c r="E69" s="9">
        <f t="shared" ref="E69:E100" si="1">E68+C69-D69</f>
        <v>1091.95</v>
      </c>
    </row>
    <row r="70" spans="1:5" ht="21" x14ac:dyDescent="0.25">
      <c r="A70" s="18"/>
      <c r="B70" s="8"/>
      <c r="C70" s="17"/>
      <c r="D70" s="9"/>
      <c r="E70" s="9">
        <f t="shared" si="1"/>
        <v>1091.95</v>
      </c>
    </row>
    <row r="71" spans="1:5" ht="21" x14ac:dyDescent="0.25">
      <c r="A71" s="18"/>
      <c r="B71" s="8"/>
      <c r="C71" s="17"/>
      <c r="D71" s="9"/>
      <c r="E71" s="9">
        <f t="shared" si="1"/>
        <v>1091.95</v>
      </c>
    </row>
    <row r="72" spans="1:5" ht="21" x14ac:dyDescent="0.25">
      <c r="A72" s="18"/>
      <c r="B72" s="8"/>
      <c r="C72" s="17"/>
      <c r="D72" s="9"/>
      <c r="E72" s="9">
        <f t="shared" si="1"/>
        <v>1091.95</v>
      </c>
    </row>
    <row r="73" spans="1:5" ht="21" x14ac:dyDescent="0.25">
      <c r="A73" s="18"/>
      <c r="B73" s="8"/>
      <c r="C73" s="9"/>
      <c r="D73" s="9"/>
      <c r="E73" s="9">
        <f t="shared" si="1"/>
        <v>1091.95</v>
      </c>
    </row>
    <row r="74" spans="1:5" ht="21" x14ac:dyDescent="0.25">
      <c r="A74" s="18"/>
      <c r="B74" s="8"/>
      <c r="C74" s="9"/>
      <c r="D74" s="9"/>
      <c r="E74" s="9">
        <f t="shared" si="1"/>
        <v>1091.95</v>
      </c>
    </row>
    <row r="75" spans="1:5" ht="21" x14ac:dyDescent="0.25">
      <c r="A75" s="18"/>
      <c r="B75" s="8"/>
      <c r="C75" s="9"/>
      <c r="D75" s="9"/>
      <c r="E75" s="9">
        <f t="shared" si="1"/>
        <v>1091.95</v>
      </c>
    </row>
    <row r="76" spans="1:5" ht="21" x14ac:dyDescent="0.25">
      <c r="A76" s="18"/>
      <c r="B76" s="8"/>
      <c r="C76" s="9"/>
      <c r="D76" s="9"/>
      <c r="E76" s="9">
        <f t="shared" si="1"/>
        <v>1091.95</v>
      </c>
    </row>
    <row r="77" spans="1:5" ht="21" x14ac:dyDescent="0.25">
      <c r="A77" s="18"/>
      <c r="B77" s="8"/>
      <c r="C77" s="9"/>
      <c r="D77" s="9"/>
      <c r="E77" s="9">
        <f t="shared" si="1"/>
        <v>1091.95</v>
      </c>
    </row>
    <row r="78" spans="1:5" ht="21" x14ac:dyDescent="0.25">
      <c r="A78" s="18"/>
      <c r="B78" s="8"/>
      <c r="C78" s="9"/>
      <c r="D78" s="9"/>
      <c r="E78" s="9">
        <f t="shared" si="1"/>
        <v>1091.95</v>
      </c>
    </row>
    <row r="79" spans="1:5" ht="21" x14ac:dyDescent="0.25">
      <c r="A79" s="18"/>
      <c r="B79" s="8"/>
      <c r="C79" s="9"/>
      <c r="D79" s="9"/>
      <c r="E79" s="9">
        <f t="shared" si="1"/>
        <v>1091.95</v>
      </c>
    </row>
    <row r="80" spans="1:5" ht="21" x14ac:dyDescent="0.25">
      <c r="A80" s="18"/>
      <c r="B80" s="8"/>
      <c r="C80" s="9"/>
      <c r="D80" s="9"/>
      <c r="E80" s="9">
        <f t="shared" si="1"/>
        <v>1091.95</v>
      </c>
    </row>
    <row r="81" spans="1:5" ht="21" x14ac:dyDescent="0.25">
      <c r="A81" s="18"/>
      <c r="B81" s="8"/>
      <c r="C81" s="9"/>
      <c r="D81" s="9"/>
      <c r="E81" s="9">
        <f t="shared" si="1"/>
        <v>1091.95</v>
      </c>
    </row>
    <row r="82" spans="1:5" ht="21" x14ac:dyDescent="0.25">
      <c r="A82" s="18"/>
      <c r="B82" s="8"/>
      <c r="C82" s="9"/>
      <c r="D82" s="9"/>
      <c r="E82" s="9">
        <f t="shared" si="1"/>
        <v>1091.95</v>
      </c>
    </row>
    <row r="83" spans="1:5" ht="21" x14ac:dyDescent="0.25">
      <c r="A83" s="18"/>
      <c r="B83" s="8"/>
      <c r="C83" s="9"/>
      <c r="D83" s="9"/>
      <c r="E83" s="9">
        <f t="shared" si="1"/>
        <v>1091.95</v>
      </c>
    </row>
    <row r="84" spans="1:5" ht="21" x14ac:dyDescent="0.25">
      <c r="A84" s="18"/>
      <c r="B84" s="8"/>
      <c r="C84" s="9"/>
      <c r="D84" s="9"/>
      <c r="E84" s="9">
        <f t="shared" si="1"/>
        <v>1091.95</v>
      </c>
    </row>
    <row r="85" spans="1:5" ht="21" x14ac:dyDescent="0.25">
      <c r="A85" s="18"/>
      <c r="B85" s="8"/>
      <c r="C85" s="9"/>
      <c r="D85" s="9"/>
      <c r="E85" s="9">
        <f t="shared" si="1"/>
        <v>1091.95</v>
      </c>
    </row>
    <row r="86" spans="1:5" ht="21" x14ac:dyDescent="0.25">
      <c r="A86" s="18"/>
      <c r="B86" s="8"/>
      <c r="C86" s="9"/>
      <c r="D86" s="9"/>
      <c r="E86" s="9">
        <f t="shared" si="1"/>
        <v>1091.95</v>
      </c>
    </row>
    <row r="87" spans="1:5" ht="21" x14ac:dyDescent="0.25">
      <c r="A87" s="18"/>
      <c r="B87" s="8"/>
      <c r="C87" s="9"/>
      <c r="D87" s="9"/>
      <c r="E87" s="9">
        <f t="shared" si="1"/>
        <v>1091.95</v>
      </c>
    </row>
    <row r="88" spans="1:5" ht="21" x14ac:dyDescent="0.25">
      <c r="A88" s="18"/>
      <c r="B88" s="8"/>
      <c r="C88" s="9"/>
      <c r="D88" s="9"/>
      <c r="E88" s="9">
        <f t="shared" si="1"/>
        <v>1091.95</v>
      </c>
    </row>
    <row r="89" spans="1:5" ht="21" x14ac:dyDescent="0.25">
      <c r="A89" s="18"/>
      <c r="B89" s="8"/>
      <c r="C89" s="9"/>
      <c r="D89" s="9"/>
      <c r="E89" s="9">
        <f t="shared" si="1"/>
        <v>1091.95</v>
      </c>
    </row>
    <row r="90" spans="1:5" ht="21" x14ac:dyDescent="0.25">
      <c r="A90" s="18"/>
      <c r="B90" s="8"/>
      <c r="C90" s="9"/>
      <c r="D90" s="9"/>
      <c r="E90" s="9">
        <f t="shared" si="1"/>
        <v>1091.95</v>
      </c>
    </row>
    <row r="91" spans="1:5" ht="21" x14ac:dyDescent="0.25">
      <c r="A91" s="18"/>
      <c r="B91" s="8"/>
      <c r="C91" s="9"/>
      <c r="D91" s="9"/>
      <c r="E91" s="9">
        <f t="shared" si="1"/>
        <v>1091.95</v>
      </c>
    </row>
    <row r="92" spans="1:5" ht="21" x14ac:dyDescent="0.25">
      <c r="A92" s="18"/>
      <c r="B92" s="8"/>
      <c r="C92" s="9"/>
      <c r="D92" s="9"/>
      <c r="E92" s="9">
        <f t="shared" si="1"/>
        <v>1091.95</v>
      </c>
    </row>
    <row r="93" spans="1:5" ht="21" x14ac:dyDescent="0.25">
      <c r="A93" s="18"/>
      <c r="B93" s="8"/>
      <c r="C93" s="9"/>
      <c r="D93" s="9"/>
      <c r="E93" s="9">
        <f t="shared" si="1"/>
        <v>1091.95</v>
      </c>
    </row>
    <row r="94" spans="1:5" ht="21" x14ac:dyDescent="0.25">
      <c r="A94" s="18"/>
      <c r="B94" s="8"/>
      <c r="C94" s="9"/>
      <c r="D94" s="9"/>
      <c r="E94" s="9">
        <f t="shared" si="1"/>
        <v>1091.95</v>
      </c>
    </row>
    <row r="95" spans="1:5" ht="21" x14ac:dyDescent="0.25">
      <c r="A95" s="18"/>
      <c r="B95" s="8"/>
      <c r="C95" s="9"/>
      <c r="D95" s="9"/>
      <c r="E95" s="9">
        <f t="shared" si="1"/>
        <v>1091.95</v>
      </c>
    </row>
    <row r="96" spans="1:5" ht="21" x14ac:dyDescent="0.25">
      <c r="A96" s="18"/>
      <c r="B96" s="8"/>
      <c r="C96" s="9"/>
      <c r="D96" s="9"/>
      <c r="E96" s="9">
        <f t="shared" si="1"/>
        <v>1091.95</v>
      </c>
    </row>
    <row r="97" spans="1:5" ht="21" x14ac:dyDescent="0.25">
      <c r="A97" s="18"/>
      <c r="B97" s="8"/>
      <c r="C97" s="9"/>
      <c r="D97" s="9"/>
      <c r="E97" s="9">
        <f t="shared" si="1"/>
        <v>1091.95</v>
      </c>
    </row>
    <row r="98" spans="1:5" ht="21" x14ac:dyDescent="0.25">
      <c r="A98" s="18"/>
      <c r="B98" s="8"/>
      <c r="C98" s="9"/>
      <c r="D98" s="9"/>
      <c r="E98" s="9">
        <f t="shared" si="1"/>
        <v>1091.95</v>
      </c>
    </row>
    <row r="99" spans="1:5" ht="21" x14ac:dyDescent="0.25">
      <c r="A99" s="18"/>
      <c r="B99" s="8"/>
      <c r="C99" s="9"/>
      <c r="D99" s="9"/>
      <c r="E99" s="9">
        <f t="shared" si="1"/>
        <v>1091.95</v>
      </c>
    </row>
    <row r="100" spans="1:5" ht="21" x14ac:dyDescent="0.25">
      <c r="A100" s="18"/>
      <c r="B100" s="8"/>
      <c r="C100" s="9"/>
      <c r="D100" s="9"/>
      <c r="E100" s="9">
        <f t="shared" si="1"/>
        <v>1091.95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C56C-539D-4E35-A824-BF895C40B50D}">
  <dimension ref="A1:E153"/>
  <sheetViews>
    <sheetView topLeftCell="A45"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76.5" bestFit="1" customWidth="1"/>
    <col min="3" max="3" width="19.5" bestFit="1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1615</v>
      </c>
      <c r="B1" s="160"/>
      <c r="C1" s="160"/>
      <c r="D1" s="160"/>
      <c r="E1" s="160"/>
    </row>
    <row r="2" spans="1:5" ht="26" x14ac:dyDescent="0.3">
      <c r="A2" s="161" t="s">
        <v>3432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 t="s">
        <v>2401</v>
      </c>
      <c r="C4" s="9"/>
      <c r="D4" s="9"/>
      <c r="E4" s="9">
        <v>1948.5</v>
      </c>
    </row>
    <row r="5" spans="1:5" ht="21" x14ac:dyDescent="0.25">
      <c r="A5" s="18" t="s">
        <v>3461</v>
      </c>
      <c r="B5" s="8" t="s">
        <v>2884</v>
      </c>
      <c r="C5" s="16">
        <v>11252</v>
      </c>
      <c r="D5" s="9"/>
      <c r="E5" s="9">
        <f t="shared" ref="E5:E68" si="0">E4+C5-D5</f>
        <v>13200.5</v>
      </c>
    </row>
    <row r="6" spans="1:5" ht="21" x14ac:dyDescent="0.25">
      <c r="A6" s="18" t="s">
        <v>3461</v>
      </c>
      <c r="B6" s="8" t="s">
        <v>3465</v>
      </c>
      <c r="C6" s="9"/>
      <c r="D6" s="9">
        <v>11200</v>
      </c>
      <c r="E6" s="9">
        <f t="shared" si="0"/>
        <v>2000.5</v>
      </c>
    </row>
    <row r="7" spans="1:5" ht="21" x14ac:dyDescent="0.25">
      <c r="A7" s="18" t="s">
        <v>3461</v>
      </c>
      <c r="B7" s="8" t="s">
        <v>259</v>
      </c>
      <c r="C7" s="9"/>
      <c r="D7" s="9">
        <v>0.5</v>
      </c>
      <c r="E7" s="9">
        <f t="shared" si="0"/>
        <v>2000</v>
      </c>
    </row>
    <row r="8" spans="1:5" ht="21" x14ac:dyDescent="0.25">
      <c r="A8" s="18" t="s">
        <v>3479</v>
      </c>
      <c r="B8" s="8" t="s">
        <v>259</v>
      </c>
      <c r="C8" s="9"/>
      <c r="D8" s="9">
        <v>425.25</v>
      </c>
      <c r="E8" s="9">
        <f t="shared" si="0"/>
        <v>1574.75</v>
      </c>
    </row>
    <row r="9" spans="1:5" ht="21" x14ac:dyDescent="0.25">
      <c r="A9" s="18" t="s">
        <v>3479</v>
      </c>
      <c r="B9" s="5" t="s">
        <v>3312</v>
      </c>
      <c r="C9" s="9"/>
      <c r="D9" s="9">
        <v>369.14</v>
      </c>
      <c r="E9" s="9">
        <f t="shared" si="0"/>
        <v>1205.6100000000001</v>
      </c>
    </row>
    <row r="10" spans="1:5" ht="21" x14ac:dyDescent="0.25">
      <c r="A10" s="18" t="s">
        <v>3522</v>
      </c>
      <c r="B10" s="8" t="s">
        <v>3488</v>
      </c>
      <c r="C10" s="9">
        <v>612582</v>
      </c>
      <c r="D10" s="9"/>
      <c r="E10" s="9">
        <f t="shared" si="0"/>
        <v>613787.61</v>
      </c>
    </row>
    <row r="11" spans="1:5" ht="21" x14ac:dyDescent="0.25">
      <c r="A11" s="18" t="s">
        <v>3522</v>
      </c>
      <c r="B11" s="8" t="s">
        <v>3488</v>
      </c>
      <c r="C11" s="9">
        <v>490231</v>
      </c>
      <c r="D11" s="9"/>
      <c r="E11" s="9">
        <f t="shared" si="0"/>
        <v>1104018.6099999999</v>
      </c>
    </row>
    <row r="12" spans="1:5" ht="21" x14ac:dyDescent="0.25">
      <c r="A12" s="18" t="s">
        <v>3522</v>
      </c>
      <c r="B12" s="8" t="s">
        <v>3488</v>
      </c>
      <c r="C12" s="9">
        <v>1013</v>
      </c>
      <c r="D12" s="9"/>
      <c r="E12" s="9">
        <f t="shared" si="0"/>
        <v>1105031.6099999999</v>
      </c>
    </row>
    <row r="13" spans="1:5" ht="21" x14ac:dyDescent="0.25">
      <c r="A13" s="18" t="s">
        <v>3522</v>
      </c>
      <c r="B13" s="8" t="s">
        <v>3524</v>
      </c>
      <c r="C13" s="9"/>
      <c r="D13" s="9">
        <v>1104036.8</v>
      </c>
      <c r="E13" s="9">
        <f t="shared" si="0"/>
        <v>994.80999999982305</v>
      </c>
    </row>
    <row r="14" spans="1:5" ht="21" x14ac:dyDescent="0.25">
      <c r="A14" s="18" t="s">
        <v>3560</v>
      </c>
      <c r="B14" s="8" t="s">
        <v>2751</v>
      </c>
      <c r="C14" s="9">
        <v>200000</v>
      </c>
      <c r="D14" s="9"/>
      <c r="E14" s="9">
        <f t="shared" si="0"/>
        <v>200994.80999999982</v>
      </c>
    </row>
    <row r="15" spans="1:5" ht="21" x14ac:dyDescent="0.25">
      <c r="A15" s="18" t="s">
        <v>3560</v>
      </c>
      <c r="B15" s="8" t="s">
        <v>3561</v>
      </c>
      <c r="C15" s="9"/>
      <c r="D15" s="9">
        <v>200315</v>
      </c>
      <c r="E15" s="9">
        <f t="shared" si="0"/>
        <v>679.80999999982305</v>
      </c>
    </row>
    <row r="16" spans="1:5" ht="21" x14ac:dyDescent="0.25">
      <c r="A16" s="18" t="s">
        <v>3560</v>
      </c>
      <c r="B16" s="8" t="s">
        <v>259</v>
      </c>
      <c r="C16" s="9"/>
      <c r="D16" s="9">
        <v>1.05</v>
      </c>
      <c r="E16" s="9">
        <f t="shared" si="0"/>
        <v>678.75999999982309</v>
      </c>
    </row>
    <row r="17" spans="1:5" ht="21" x14ac:dyDescent="0.25">
      <c r="A17" s="18" t="s">
        <v>3560</v>
      </c>
      <c r="B17" s="8" t="s">
        <v>3564</v>
      </c>
      <c r="C17" s="9">
        <v>998895</v>
      </c>
      <c r="D17" s="9"/>
      <c r="E17" s="9">
        <f t="shared" si="0"/>
        <v>999573.75999999978</v>
      </c>
    </row>
    <row r="18" spans="1:5" ht="21" x14ac:dyDescent="0.25">
      <c r="A18" s="18" t="s">
        <v>3560</v>
      </c>
      <c r="B18" s="8" t="s">
        <v>3394</v>
      </c>
      <c r="C18" s="9"/>
      <c r="D18" s="9">
        <v>999010</v>
      </c>
      <c r="E18" s="9">
        <f t="shared" si="0"/>
        <v>563.75999999977648</v>
      </c>
    </row>
    <row r="19" spans="1:5" ht="21" x14ac:dyDescent="0.25">
      <c r="A19" s="18" t="s">
        <v>3570</v>
      </c>
      <c r="B19" s="8" t="s">
        <v>259</v>
      </c>
      <c r="C19" s="9"/>
      <c r="D19" s="9">
        <v>425.25</v>
      </c>
      <c r="E19" s="9">
        <f t="shared" si="0"/>
        <v>138.50999999977648</v>
      </c>
    </row>
    <row r="20" spans="1:5" ht="21" x14ac:dyDescent="0.25">
      <c r="A20" s="18" t="s">
        <v>3574</v>
      </c>
      <c r="B20" s="8" t="s">
        <v>2751</v>
      </c>
      <c r="C20" s="9">
        <v>200000</v>
      </c>
      <c r="D20" s="9"/>
      <c r="E20" s="9">
        <f t="shared" si="0"/>
        <v>200138.50999999978</v>
      </c>
    </row>
    <row r="21" spans="1:5" ht="21" x14ac:dyDescent="0.25">
      <c r="A21" s="18" t="s">
        <v>3574</v>
      </c>
      <c r="B21" s="8" t="s">
        <v>3394</v>
      </c>
      <c r="C21" s="9"/>
      <c r="D21" s="9">
        <v>199868</v>
      </c>
      <c r="E21" s="9">
        <f t="shared" si="0"/>
        <v>270.50999999977648</v>
      </c>
    </row>
    <row r="22" spans="1:5" ht="21" x14ac:dyDescent="0.25">
      <c r="A22" s="18" t="s">
        <v>3581</v>
      </c>
      <c r="B22" s="8" t="s">
        <v>2751</v>
      </c>
      <c r="C22" s="9">
        <v>200000</v>
      </c>
      <c r="D22" s="9"/>
      <c r="E22" s="9">
        <f t="shared" si="0"/>
        <v>200270.50999999978</v>
      </c>
    </row>
    <row r="23" spans="1:5" ht="21" x14ac:dyDescent="0.25">
      <c r="A23" s="18" t="s">
        <v>3587</v>
      </c>
      <c r="B23" s="8" t="s">
        <v>3394</v>
      </c>
      <c r="C23" s="9"/>
      <c r="D23" s="9">
        <v>199500</v>
      </c>
      <c r="E23" s="9">
        <f t="shared" si="0"/>
        <v>770.50999999977648</v>
      </c>
    </row>
    <row r="24" spans="1:5" ht="21" x14ac:dyDescent="0.25">
      <c r="A24" s="18" t="s">
        <v>3604</v>
      </c>
      <c r="B24" s="8" t="s">
        <v>2751</v>
      </c>
      <c r="C24" s="9">
        <v>200000</v>
      </c>
      <c r="D24" s="9"/>
      <c r="E24" s="9">
        <f t="shared" si="0"/>
        <v>200770.50999999978</v>
      </c>
    </row>
    <row r="25" spans="1:5" ht="21" x14ac:dyDescent="0.25">
      <c r="A25" s="18" t="s">
        <v>3604</v>
      </c>
      <c r="B25" s="8" t="s">
        <v>2745</v>
      </c>
      <c r="C25" s="9"/>
      <c r="D25" s="9">
        <v>199686</v>
      </c>
      <c r="E25" s="9">
        <f t="shared" si="0"/>
        <v>1084.5099999997765</v>
      </c>
    </row>
    <row r="26" spans="1:5" ht="21" x14ac:dyDescent="0.25">
      <c r="A26" s="18" t="s">
        <v>3604</v>
      </c>
      <c r="B26" s="8" t="s">
        <v>259</v>
      </c>
      <c r="C26" s="9"/>
      <c r="D26" s="9">
        <v>1.05</v>
      </c>
      <c r="E26" s="9">
        <f t="shared" si="0"/>
        <v>1083.4599999997765</v>
      </c>
    </row>
    <row r="27" spans="1:5" ht="21" x14ac:dyDescent="0.25">
      <c r="A27" s="18" t="s">
        <v>3615</v>
      </c>
      <c r="B27" s="8" t="s">
        <v>3488</v>
      </c>
      <c r="C27" s="9">
        <v>622130</v>
      </c>
      <c r="D27" s="9"/>
      <c r="E27" s="9">
        <f t="shared" si="0"/>
        <v>623213.45999999973</v>
      </c>
    </row>
    <row r="28" spans="1:5" ht="21" x14ac:dyDescent="0.25">
      <c r="A28" s="18" t="s">
        <v>3615</v>
      </c>
      <c r="B28" s="8" t="s">
        <v>3480</v>
      </c>
      <c r="C28" s="9">
        <v>14880</v>
      </c>
      <c r="D28" s="9"/>
      <c r="E28" s="9">
        <f t="shared" si="0"/>
        <v>638093.45999999973</v>
      </c>
    </row>
    <row r="29" spans="1:5" ht="21" x14ac:dyDescent="0.25">
      <c r="A29" s="18" t="s">
        <v>3615</v>
      </c>
      <c r="B29" s="8" t="s">
        <v>3619</v>
      </c>
      <c r="C29" s="9">
        <v>100325</v>
      </c>
      <c r="D29" s="9"/>
      <c r="E29" s="9">
        <f t="shared" si="0"/>
        <v>738418.45999999973</v>
      </c>
    </row>
    <row r="30" spans="1:5" ht="21" x14ac:dyDescent="0.25">
      <c r="A30" s="18" t="s">
        <v>3615</v>
      </c>
      <c r="B30" s="8" t="s">
        <v>3620</v>
      </c>
      <c r="C30" s="9"/>
      <c r="D30" s="9">
        <v>736000</v>
      </c>
      <c r="E30" s="9">
        <f t="shared" si="0"/>
        <v>2418.4599999997299</v>
      </c>
    </row>
    <row r="31" spans="1:5" ht="21" x14ac:dyDescent="0.25">
      <c r="A31" s="18" t="s">
        <v>3626</v>
      </c>
      <c r="B31" s="8" t="s">
        <v>2751</v>
      </c>
      <c r="C31" s="9">
        <v>200000</v>
      </c>
      <c r="D31" s="9"/>
      <c r="E31" s="9">
        <f t="shared" si="0"/>
        <v>202418.45999999973</v>
      </c>
    </row>
    <row r="32" spans="1:5" ht="21" x14ac:dyDescent="0.25">
      <c r="A32" s="18" t="s">
        <v>3626</v>
      </c>
      <c r="B32" s="8" t="s">
        <v>3628</v>
      </c>
      <c r="C32" s="9"/>
      <c r="D32" s="9">
        <v>201560</v>
      </c>
      <c r="E32" s="9">
        <f t="shared" si="0"/>
        <v>858.45999999972992</v>
      </c>
    </row>
    <row r="33" spans="1:5" ht="21" x14ac:dyDescent="0.25">
      <c r="A33" s="18" t="s">
        <v>3637</v>
      </c>
      <c r="B33" s="8" t="s">
        <v>2751</v>
      </c>
      <c r="C33" s="9">
        <v>200000</v>
      </c>
      <c r="D33" s="9"/>
      <c r="E33" s="9">
        <f t="shared" si="0"/>
        <v>200858.45999999973</v>
      </c>
    </row>
    <row r="34" spans="1:5" ht="21" x14ac:dyDescent="0.25">
      <c r="A34" s="18" t="s">
        <v>3637</v>
      </c>
      <c r="B34" s="8" t="s">
        <v>3480</v>
      </c>
      <c r="C34" s="9">
        <v>217569</v>
      </c>
      <c r="D34" s="9"/>
      <c r="E34" s="9">
        <f t="shared" si="0"/>
        <v>418427.45999999973</v>
      </c>
    </row>
    <row r="35" spans="1:5" ht="21" x14ac:dyDescent="0.25">
      <c r="A35" s="18" t="s">
        <v>3637</v>
      </c>
      <c r="B35" s="8" t="s">
        <v>3639</v>
      </c>
      <c r="C35" s="9"/>
      <c r="D35" s="9">
        <v>417880</v>
      </c>
      <c r="E35" s="9">
        <f t="shared" si="0"/>
        <v>547.45999999972992</v>
      </c>
    </row>
    <row r="36" spans="1:5" ht="21" x14ac:dyDescent="0.25">
      <c r="A36" s="18" t="s">
        <v>3637</v>
      </c>
      <c r="B36" s="8" t="s">
        <v>259</v>
      </c>
      <c r="C36" s="9"/>
      <c r="D36" s="9">
        <v>1.05</v>
      </c>
      <c r="E36" s="9">
        <f t="shared" si="0"/>
        <v>546.40999999972996</v>
      </c>
    </row>
    <row r="37" spans="1:5" ht="21" x14ac:dyDescent="0.25">
      <c r="A37" s="18" t="s">
        <v>3640</v>
      </c>
      <c r="B37" s="8" t="s">
        <v>2751</v>
      </c>
      <c r="C37" s="9">
        <v>98440</v>
      </c>
      <c r="D37" s="9"/>
      <c r="E37" s="9">
        <f t="shared" si="0"/>
        <v>98986.409999999727</v>
      </c>
    </row>
    <row r="38" spans="1:5" ht="21" x14ac:dyDescent="0.25">
      <c r="A38" s="18" t="s">
        <v>3640</v>
      </c>
      <c r="B38" s="8" t="s">
        <v>3641</v>
      </c>
      <c r="C38" s="9"/>
      <c r="D38" s="9">
        <v>98750</v>
      </c>
      <c r="E38" s="9">
        <f t="shared" si="0"/>
        <v>236.40999999972701</v>
      </c>
    </row>
    <row r="39" spans="1:5" ht="21" x14ac:dyDescent="0.25">
      <c r="A39" s="18" t="s">
        <v>3648</v>
      </c>
      <c r="B39" s="8" t="s">
        <v>3480</v>
      </c>
      <c r="C39" s="9">
        <v>364023</v>
      </c>
      <c r="D39" s="9"/>
      <c r="E39" s="9">
        <f t="shared" si="0"/>
        <v>364259.40999999974</v>
      </c>
    </row>
    <row r="40" spans="1:5" ht="21" x14ac:dyDescent="0.25">
      <c r="A40" s="18" t="s">
        <v>3648</v>
      </c>
      <c r="B40" s="8" t="s">
        <v>3023</v>
      </c>
      <c r="C40" s="9">
        <v>4500</v>
      </c>
      <c r="D40" s="9"/>
      <c r="E40" s="9">
        <f t="shared" si="0"/>
        <v>368759.40999999974</v>
      </c>
    </row>
    <row r="41" spans="1:5" ht="21" x14ac:dyDescent="0.25">
      <c r="A41" s="18" t="s">
        <v>3648</v>
      </c>
      <c r="B41" s="8" t="s">
        <v>3650</v>
      </c>
      <c r="C41" s="9"/>
      <c r="D41" s="9">
        <v>367900</v>
      </c>
      <c r="E41" s="9">
        <f t="shared" si="0"/>
        <v>859.40999999974156</v>
      </c>
    </row>
    <row r="42" spans="1:5" ht="21" x14ac:dyDescent="0.25">
      <c r="A42" s="18" t="s">
        <v>3672</v>
      </c>
      <c r="B42" s="8" t="s">
        <v>3480</v>
      </c>
      <c r="C42" s="9">
        <v>50132</v>
      </c>
      <c r="D42" s="9"/>
      <c r="E42" s="9">
        <f t="shared" si="0"/>
        <v>50991.409999999742</v>
      </c>
    </row>
    <row r="43" spans="1:5" ht="21" x14ac:dyDescent="0.25">
      <c r="A43" s="18" t="s">
        <v>3672</v>
      </c>
      <c r="B43" s="8" t="s">
        <v>3678</v>
      </c>
      <c r="C43" s="9"/>
      <c r="D43" s="9">
        <v>50000</v>
      </c>
      <c r="E43" s="9">
        <f t="shared" si="0"/>
        <v>991.40999999974156</v>
      </c>
    </row>
    <row r="44" spans="1:5" ht="21" x14ac:dyDescent="0.25">
      <c r="A44" s="18" t="s">
        <v>3672</v>
      </c>
      <c r="B44" s="8" t="s">
        <v>259</v>
      </c>
      <c r="C44" s="9"/>
      <c r="D44" s="9">
        <v>0.5</v>
      </c>
      <c r="E44" s="9">
        <f t="shared" si="0"/>
        <v>990.90999999974156</v>
      </c>
    </row>
    <row r="45" spans="1:5" ht="21" x14ac:dyDescent="0.25">
      <c r="A45" s="18" t="s">
        <v>3686</v>
      </c>
      <c r="B45" s="8" t="s">
        <v>3480</v>
      </c>
      <c r="C45" s="9">
        <v>105320</v>
      </c>
      <c r="D45" s="9"/>
      <c r="E45" s="9">
        <f t="shared" si="0"/>
        <v>106310.90999999974</v>
      </c>
    </row>
    <row r="46" spans="1:5" ht="21" x14ac:dyDescent="0.25">
      <c r="A46" s="18" t="s">
        <v>3686</v>
      </c>
      <c r="B46" s="8" t="s">
        <v>3689</v>
      </c>
      <c r="C46" s="9"/>
      <c r="D46" s="9">
        <v>105323</v>
      </c>
      <c r="E46" s="9">
        <f t="shared" si="0"/>
        <v>987.90999999974156</v>
      </c>
    </row>
    <row r="47" spans="1:5" ht="21" x14ac:dyDescent="0.25">
      <c r="A47" s="18" t="s">
        <v>3686</v>
      </c>
      <c r="B47" s="8" t="s">
        <v>259</v>
      </c>
      <c r="C47" s="9"/>
      <c r="D47" s="9">
        <v>1.05</v>
      </c>
      <c r="E47" s="9">
        <f t="shared" si="0"/>
        <v>986.8599999997416</v>
      </c>
    </row>
    <row r="48" spans="1:5" ht="21" x14ac:dyDescent="0.25">
      <c r="A48" s="18" t="s">
        <v>3686</v>
      </c>
      <c r="B48" s="8" t="s">
        <v>3480</v>
      </c>
      <c r="C48" s="9">
        <v>3012</v>
      </c>
      <c r="D48" s="9"/>
      <c r="E48" s="9">
        <f t="shared" si="0"/>
        <v>3998.8599999997414</v>
      </c>
    </row>
    <row r="49" spans="1:5" ht="21" x14ac:dyDescent="0.25">
      <c r="A49" s="18" t="s">
        <v>3686</v>
      </c>
      <c r="B49" s="8" t="s">
        <v>3481</v>
      </c>
      <c r="C49" s="9"/>
      <c r="D49" s="9">
        <v>2875.3</v>
      </c>
      <c r="E49" s="9">
        <f t="shared" si="0"/>
        <v>1123.5599999997412</v>
      </c>
    </row>
    <row r="50" spans="1:5" ht="21" x14ac:dyDescent="0.25">
      <c r="A50" s="18" t="s">
        <v>3694</v>
      </c>
      <c r="B50" s="8" t="s">
        <v>2751</v>
      </c>
      <c r="C50" s="9">
        <v>200000</v>
      </c>
      <c r="D50" s="9"/>
      <c r="E50" s="9">
        <f t="shared" si="0"/>
        <v>201123.55999999974</v>
      </c>
    </row>
    <row r="51" spans="1:5" ht="21" x14ac:dyDescent="0.25">
      <c r="A51" s="18" t="s">
        <v>3694</v>
      </c>
      <c r="B51" s="8" t="s">
        <v>3464</v>
      </c>
      <c r="C51" s="9"/>
      <c r="D51" s="9">
        <v>200465</v>
      </c>
      <c r="E51" s="9">
        <f t="shared" si="0"/>
        <v>658.55999999973574</v>
      </c>
    </row>
    <row r="52" spans="1:5" ht="21" x14ac:dyDescent="0.25">
      <c r="A52" s="18" t="s">
        <v>3696</v>
      </c>
      <c r="B52" s="8" t="s">
        <v>3480</v>
      </c>
      <c r="C52" s="9">
        <v>656843</v>
      </c>
      <c r="D52" s="9"/>
      <c r="E52" s="9">
        <f t="shared" si="0"/>
        <v>657501.55999999971</v>
      </c>
    </row>
    <row r="53" spans="1:5" ht="21" x14ac:dyDescent="0.25">
      <c r="A53" s="18" t="s">
        <v>3696</v>
      </c>
      <c r="B53" s="8" t="s">
        <v>3639</v>
      </c>
      <c r="C53" s="9"/>
      <c r="D53" s="9">
        <v>655980</v>
      </c>
      <c r="E53" s="9">
        <f t="shared" si="0"/>
        <v>1521.5599999997066</v>
      </c>
    </row>
    <row r="54" spans="1:5" ht="21" x14ac:dyDescent="0.25">
      <c r="A54" s="18" t="s">
        <v>3696</v>
      </c>
      <c r="B54" s="8" t="s">
        <v>259</v>
      </c>
      <c r="C54" s="9"/>
      <c r="D54" s="9">
        <v>3.15</v>
      </c>
      <c r="E54" s="9">
        <f t="shared" si="0"/>
        <v>1518.4099999997065</v>
      </c>
    </row>
    <row r="55" spans="1:5" ht="21" x14ac:dyDescent="0.25">
      <c r="A55" s="18" t="s">
        <v>3696</v>
      </c>
      <c r="B55" s="8" t="s">
        <v>259</v>
      </c>
      <c r="C55" s="9"/>
      <c r="D55" s="9">
        <v>425.25</v>
      </c>
      <c r="E55" s="9">
        <f t="shared" si="0"/>
        <v>1093.1599999997065</v>
      </c>
    </row>
    <row r="56" spans="1:5" ht="21" x14ac:dyDescent="0.25">
      <c r="A56" s="18"/>
      <c r="B56" s="8"/>
      <c r="C56" s="9"/>
      <c r="D56" s="9"/>
      <c r="E56" s="9">
        <f t="shared" si="0"/>
        <v>1093.1599999997065</v>
      </c>
    </row>
    <row r="57" spans="1:5" ht="21" x14ac:dyDescent="0.25">
      <c r="A57" s="18"/>
      <c r="B57" s="8"/>
      <c r="C57" s="9"/>
      <c r="D57" s="9"/>
      <c r="E57" s="9">
        <f t="shared" si="0"/>
        <v>1093.1599999997065</v>
      </c>
    </row>
    <row r="58" spans="1:5" ht="21" x14ac:dyDescent="0.25">
      <c r="A58" s="18"/>
      <c r="B58" s="8"/>
      <c r="C58" s="9"/>
      <c r="D58" s="9"/>
      <c r="E58" s="9">
        <f t="shared" si="0"/>
        <v>1093.1599999997065</v>
      </c>
    </row>
    <row r="59" spans="1:5" ht="21" x14ac:dyDescent="0.25">
      <c r="A59" s="18"/>
      <c r="B59" s="8"/>
      <c r="C59" s="9"/>
      <c r="D59" s="9"/>
      <c r="E59" s="9">
        <f t="shared" si="0"/>
        <v>1093.1599999997065</v>
      </c>
    </row>
    <row r="60" spans="1:5" ht="21" x14ac:dyDescent="0.25">
      <c r="A60" s="18"/>
      <c r="B60" s="8"/>
      <c r="C60" s="9"/>
      <c r="D60" s="9"/>
      <c r="E60" s="9">
        <f t="shared" si="0"/>
        <v>1093.1599999997065</v>
      </c>
    </row>
    <row r="61" spans="1:5" ht="21" x14ac:dyDescent="0.25">
      <c r="A61" s="18"/>
      <c r="B61" s="8"/>
      <c r="C61" s="9"/>
      <c r="D61" s="9"/>
      <c r="E61" s="9">
        <f t="shared" si="0"/>
        <v>1093.1599999997065</v>
      </c>
    </row>
    <row r="62" spans="1:5" ht="21" x14ac:dyDescent="0.25">
      <c r="A62" s="18"/>
      <c r="B62" s="8"/>
      <c r="C62" s="9"/>
      <c r="D62" s="9"/>
      <c r="E62" s="9">
        <f t="shared" si="0"/>
        <v>1093.1599999997065</v>
      </c>
    </row>
    <row r="63" spans="1:5" ht="21" x14ac:dyDescent="0.25">
      <c r="A63" s="18"/>
      <c r="B63" s="8"/>
      <c r="C63" s="9"/>
      <c r="D63" s="9"/>
      <c r="E63" s="9">
        <f t="shared" si="0"/>
        <v>1093.1599999997065</v>
      </c>
    </row>
    <row r="64" spans="1:5" ht="21" x14ac:dyDescent="0.25">
      <c r="A64" s="18"/>
      <c r="B64" s="8"/>
      <c r="C64" s="9"/>
      <c r="D64" s="9"/>
      <c r="E64" s="9">
        <f t="shared" si="0"/>
        <v>1093.1599999997065</v>
      </c>
    </row>
    <row r="65" spans="1:5" ht="21" x14ac:dyDescent="0.25">
      <c r="A65" s="18"/>
      <c r="B65" s="8"/>
      <c r="C65" s="9"/>
      <c r="D65" s="9"/>
      <c r="E65" s="9">
        <f t="shared" si="0"/>
        <v>1093.1599999997065</v>
      </c>
    </row>
    <row r="66" spans="1:5" ht="21" x14ac:dyDescent="0.25">
      <c r="A66" s="18"/>
      <c r="B66" s="8"/>
      <c r="C66" s="9"/>
      <c r="D66" s="9"/>
      <c r="E66" s="9">
        <f t="shared" si="0"/>
        <v>1093.1599999997065</v>
      </c>
    </row>
    <row r="67" spans="1:5" ht="21" x14ac:dyDescent="0.25">
      <c r="A67" s="18"/>
      <c r="B67" s="8"/>
      <c r="C67" s="17"/>
      <c r="D67" s="9"/>
      <c r="E67" s="9">
        <f t="shared" si="0"/>
        <v>1093.1599999997065</v>
      </c>
    </row>
    <row r="68" spans="1:5" ht="21" x14ac:dyDescent="0.25">
      <c r="A68" s="18"/>
      <c r="B68" s="8"/>
      <c r="C68" s="17"/>
      <c r="D68" s="9"/>
      <c r="E68" s="9">
        <f t="shared" si="0"/>
        <v>1093.1599999997065</v>
      </c>
    </row>
    <row r="69" spans="1:5" ht="21" x14ac:dyDescent="0.25">
      <c r="A69" s="18"/>
      <c r="B69" s="8"/>
      <c r="C69" s="17"/>
      <c r="D69" s="9"/>
      <c r="E69" s="9">
        <f t="shared" ref="E69:E132" si="1">E68+C69-D69</f>
        <v>1093.1599999997065</v>
      </c>
    </row>
    <row r="70" spans="1:5" ht="21" x14ac:dyDescent="0.25">
      <c r="A70" s="18"/>
      <c r="B70" s="8"/>
      <c r="C70" s="17"/>
      <c r="D70" s="9"/>
      <c r="E70" s="9">
        <f t="shared" si="1"/>
        <v>1093.1599999997065</v>
      </c>
    </row>
    <row r="71" spans="1:5" ht="21" x14ac:dyDescent="0.25">
      <c r="A71" s="18"/>
      <c r="B71" s="8"/>
      <c r="C71" s="17"/>
      <c r="D71" s="9"/>
      <c r="E71" s="9">
        <f t="shared" si="1"/>
        <v>1093.1599999997065</v>
      </c>
    </row>
    <row r="72" spans="1:5" ht="21" x14ac:dyDescent="0.25">
      <c r="A72" s="18"/>
      <c r="B72" s="8"/>
      <c r="C72" s="17"/>
      <c r="D72" s="9"/>
      <c r="E72" s="9">
        <f t="shared" si="1"/>
        <v>1093.1599999997065</v>
      </c>
    </row>
    <row r="73" spans="1:5" ht="21" x14ac:dyDescent="0.25">
      <c r="A73" s="18"/>
      <c r="B73" s="8"/>
      <c r="C73" s="9"/>
      <c r="D73" s="9"/>
      <c r="E73" s="9">
        <f t="shared" si="1"/>
        <v>1093.1599999997065</v>
      </c>
    </row>
    <row r="74" spans="1:5" ht="21" x14ac:dyDescent="0.25">
      <c r="A74" s="18"/>
      <c r="B74" s="8"/>
      <c r="C74" s="9"/>
      <c r="D74" s="9"/>
      <c r="E74" s="9">
        <f t="shared" si="1"/>
        <v>1093.1599999997065</v>
      </c>
    </row>
    <row r="75" spans="1:5" ht="21" x14ac:dyDescent="0.25">
      <c r="A75" s="18"/>
      <c r="B75" s="8"/>
      <c r="C75" s="9"/>
      <c r="D75" s="9"/>
      <c r="E75" s="9">
        <f t="shared" si="1"/>
        <v>1093.1599999997065</v>
      </c>
    </row>
    <row r="76" spans="1:5" ht="21" x14ac:dyDescent="0.25">
      <c r="A76" s="18"/>
      <c r="B76" s="8"/>
      <c r="C76" s="9"/>
      <c r="D76" s="9"/>
      <c r="E76" s="9">
        <f t="shared" si="1"/>
        <v>1093.1599999997065</v>
      </c>
    </row>
    <row r="77" spans="1:5" ht="21" x14ac:dyDescent="0.25">
      <c r="A77" s="18"/>
      <c r="B77" s="8"/>
      <c r="C77" s="9"/>
      <c r="D77" s="9"/>
      <c r="E77" s="9">
        <f t="shared" si="1"/>
        <v>1093.1599999997065</v>
      </c>
    </row>
    <row r="78" spans="1:5" ht="21" x14ac:dyDescent="0.25">
      <c r="A78" s="18"/>
      <c r="B78" s="8"/>
      <c r="C78" s="9"/>
      <c r="D78" s="9"/>
      <c r="E78" s="9">
        <f t="shared" si="1"/>
        <v>1093.1599999997065</v>
      </c>
    </row>
    <row r="79" spans="1:5" ht="21" x14ac:dyDescent="0.25">
      <c r="A79" s="18"/>
      <c r="B79" s="8"/>
      <c r="C79" s="9"/>
      <c r="D79" s="9"/>
      <c r="E79" s="9">
        <f t="shared" si="1"/>
        <v>1093.1599999997065</v>
      </c>
    </row>
    <row r="80" spans="1:5" ht="21" x14ac:dyDescent="0.25">
      <c r="A80" s="18"/>
      <c r="B80" s="8"/>
      <c r="C80" s="9"/>
      <c r="D80" s="9"/>
      <c r="E80" s="9">
        <f t="shared" si="1"/>
        <v>1093.1599999997065</v>
      </c>
    </row>
    <row r="81" spans="1:5" ht="21" x14ac:dyDescent="0.25">
      <c r="A81" s="18"/>
      <c r="B81" s="8"/>
      <c r="C81" s="9"/>
      <c r="D81" s="9"/>
      <c r="E81" s="9">
        <f t="shared" si="1"/>
        <v>1093.1599999997065</v>
      </c>
    </row>
    <row r="82" spans="1:5" ht="21" x14ac:dyDescent="0.25">
      <c r="A82" s="18"/>
      <c r="B82" s="8"/>
      <c r="C82" s="9"/>
      <c r="D82" s="9"/>
      <c r="E82" s="9">
        <f t="shared" si="1"/>
        <v>1093.1599999997065</v>
      </c>
    </row>
    <row r="83" spans="1:5" ht="21" x14ac:dyDescent="0.25">
      <c r="A83" s="18"/>
      <c r="B83" s="8"/>
      <c r="C83" s="9"/>
      <c r="D83" s="9"/>
      <c r="E83" s="9">
        <f t="shared" si="1"/>
        <v>1093.1599999997065</v>
      </c>
    </row>
    <row r="84" spans="1:5" ht="21" x14ac:dyDescent="0.25">
      <c r="A84" s="18"/>
      <c r="B84" s="8"/>
      <c r="C84" s="9"/>
      <c r="D84" s="9"/>
      <c r="E84" s="9">
        <f t="shared" si="1"/>
        <v>1093.1599999997065</v>
      </c>
    </row>
    <row r="85" spans="1:5" ht="21" x14ac:dyDescent="0.25">
      <c r="A85" s="18"/>
      <c r="B85" s="8"/>
      <c r="C85" s="9"/>
      <c r="D85" s="9"/>
      <c r="E85" s="9">
        <f t="shared" si="1"/>
        <v>1093.1599999997065</v>
      </c>
    </row>
    <row r="86" spans="1:5" ht="21" x14ac:dyDescent="0.25">
      <c r="A86" s="18"/>
      <c r="B86" s="8"/>
      <c r="C86" s="9"/>
      <c r="D86" s="9"/>
      <c r="E86" s="9">
        <f t="shared" si="1"/>
        <v>1093.1599999997065</v>
      </c>
    </row>
    <row r="87" spans="1:5" ht="21" x14ac:dyDescent="0.25">
      <c r="A87" s="18"/>
      <c r="B87" s="8"/>
      <c r="C87" s="9"/>
      <c r="D87" s="9"/>
      <c r="E87" s="9">
        <f t="shared" si="1"/>
        <v>1093.1599999997065</v>
      </c>
    </row>
    <row r="88" spans="1:5" ht="21" x14ac:dyDescent="0.25">
      <c r="A88" s="18"/>
      <c r="B88" s="8"/>
      <c r="C88" s="9"/>
      <c r="D88" s="9"/>
      <c r="E88" s="9">
        <f t="shared" si="1"/>
        <v>1093.1599999997065</v>
      </c>
    </row>
    <row r="89" spans="1:5" ht="21" x14ac:dyDescent="0.25">
      <c r="A89" s="18"/>
      <c r="B89" s="8"/>
      <c r="C89" s="9"/>
      <c r="D89" s="9"/>
      <c r="E89" s="9">
        <f t="shared" si="1"/>
        <v>1093.1599999997065</v>
      </c>
    </row>
    <row r="90" spans="1:5" ht="21" x14ac:dyDescent="0.25">
      <c r="A90" s="18"/>
      <c r="B90" s="8"/>
      <c r="C90" s="9"/>
      <c r="D90" s="9"/>
      <c r="E90" s="9">
        <f t="shared" si="1"/>
        <v>1093.1599999997065</v>
      </c>
    </row>
    <row r="91" spans="1:5" ht="21" x14ac:dyDescent="0.25">
      <c r="A91" s="18"/>
      <c r="B91" s="8"/>
      <c r="C91" s="9"/>
      <c r="D91" s="9"/>
      <c r="E91" s="9">
        <f t="shared" si="1"/>
        <v>1093.1599999997065</v>
      </c>
    </row>
    <row r="92" spans="1:5" ht="21" x14ac:dyDescent="0.25">
      <c r="A92" s="18"/>
      <c r="B92" s="8"/>
      <c r="C92" s="9"/>
      <c r="D92" s="9"/>
      <c r="E92" s="9">
        <f t="shared" si="1"/>
        <v>1093.1599999997065</v>
      </c>
    </row>
    <row r="93" spans="1:5" ht="21" x14ac:dyDescent="0.25">
      <c r="A93" s="18"/>
      <c r="B93" s="8"/>
      <c r="C93" s="9"/>
      <c r="D93" s="9"/>
      <c r="E93" s="9">
        <f t="shared" si="1"/>
        <v>1093.1599999997065</v>
      </c>
    </row>
    <row r="94" spans="1:5" ht="21" x14ac:dyDescent="0.25">
      <c r="A94" s="18"/>
      <c r="B94" s="8"/>
      <c r="C94" s="9"/>
      <c r="D94" s="9"/>
      <c r="E94" s="9">
        <f t="shared" si="1"/>
        <v>1093.1599999997065</v>
      </c>
    </row>
    <row r="95" spans="1:5" ht="21" x14ac:dyDescent="0.25">
      <c r="A95" s="18"/>
      <c r="B95" s="8"/>
      <c r="C95" s="9"/>
      <c r="D95" s="9"/>
      <c r="E95" s="9">
        <f t="shared" si="1"/>
        <v>1093.1599999997065</v>
      </c>
    </row>
    <row r="96" spans="1:5" ht="21" x14ac:dyDescent="0.25">
      <c r="A96" s="18"/>
      <c r="B96" s="8"/>
      <c r="C96" s="9"/>
      <c r="D96" s="9"/>
      <c r="E96" s="9">
        <f t="shared" si="1"/>
        <v>1093.1599999997065</v>
      </c>
    </row>
    <row r="97" spans="1:5" ht="21" x14ac:dyDescent="0.25">
      <c r="A97" s="18"/>
      <c r="B97" s="8"/>
      <c r="C97" s="9"/>
      <c r="D97" s="9"/>
      <c r="E97" s="9">
        <f t="shared" si="1"/>
        <v>1093.1599999997065</v>
      </c>
    </row>
    <row r="98" spans="1:5" ht="21" x14ac:dyDescent="0.25">
      <c r="A98" s="18"/>
      <c r="B98" s="8"/>
      <c r="C98" s="9"/>
      <c r="D98" s="9"/>
      <c r="E98" s="9">
        <f t="shared" si="1"/>
        <v>1093.1599999997065</v>
      </c>
    </row>
    <row r="99" spans="1:5" ht="21" x14ac:dyDescent="0.25">
      <c r="A99" s="18"/>
      <c r="B99" s="8"/>
      <c r="C99" s="9"/>
      <c r="D99" s="9"/>
      <c r="E99" s="9">
        <f t="shared" si="1"/>
        <v>1093.1599999997065</v>
      </c>
    </row>
    <row r="100" spans="1:5" ht="21" x14ac:dyDescent="0.25">
      <c r="A100" s="18"/>
      <c r="B100" s="8"/>
      <c r="C100" s="9"/>
      <c r="D100" s="9"/>
      <c r="E100" s="9">
        <f t="shared" si="1"/>
        <v>1093.1599999997065</v>
      </c>
    </row>
    <row r="101" spans="1:5" ht="21" x14ac:dyDescent="0.25">
      <c r="A101" s="18"/>
      <c r="B101" s="8"/>
      <c r="C101" s="9"/>
      <c r="D101" s="9"/>
      <c r="E101" s="9">
        <f t="shared" si="1"/>
        <v>1093.1599999997065</v>
      </c>
    </row>
    <row r="102" spans="1:5" ht="21" x14ac:dyDescent="0.25">
      <c r="A102" s="18"/>
      <c r="B102" s="8"/>
      <c r="C102" s="9"/>
      <c r="D102" s="9"/>
      <c r="E102" s="9">
        <f t="shared" si="1"/>
        <v>1093.1599999997065</v>
      </c>
    </row>
    <row r="103" spans="1:5" ht="21" x14ac:dyDescent="0.25">
      <c r="A103" s="18"/>
      <c r="B103" s="8"/>
      <c r="C103" s="9"/>
      <c r="D103" s="9"/>
      <c r="E103" s="9">
        <f t="shared" si="1"/>
        <v>1093.1599999997065</v>
      </c>
    </row>
    <row r="104" spans="1:5" ht="21" x14ac:dyDescent="0.25">
      <c r="A104" s="18"/>
      <c r="B104" s="8"/>
      <c r="C104" s="9"/>
      <c r="D104" s="9"/>
      <c r="E104" s="9">
        <f t="shared" si="1"/>
        <v>1093.1599999997065</v>
      </c>
    </row>
    <row r="105" spans="1:5" ht="21" x14ac:dyDescent="0.25">
      <c r="A105" s="18"/>
      <c r="B105" s="8"/>
      <c r="C105" s="9"/>
      <c r="D105" s="9"/>
      <c r="E105" s="9">
        <f t="shared" si="1"/>
        <v>1093.1599999997065</v>
      </c>
    </row>
    <row r="106" spans="1:5" ht="21" x14ac:dyDescent="0.25">
      <c r="A106" s="18"/>
      <c r="B106" s="8"/>
      <c r="C106" s="9"/>
      <c r="D106" s="9"/>
      <c r="E106" s="9">
        <f t="shared" si="1"/>
        <v>1093.1599999997065</v>
      </c>
    </row>
    <row r="107" spans="1:5" ht="21" x14ac:dyDescent="0.25">
      <c r="A107" s="18"/>
      <c r="B107" s="8"/>
      <c r="C107" s="9"/>
      <c r="D107" s="9"/>
      <c r="E107" s="9">
        <f t="shared" si="1"/>
        <v>1093.1599999997065</v>
      </c>
    </row>
    <row r="108" spans="1:5" ht="21" x14ac:dyDescent="0.25">
      <c r="A108" s="18"/>
      <c r="B108" s="8"/>
      <c r="C108" s="9"/>
      <c r="D108" s="9"/>
      <c r="E108" s="9">
        <f t="shared" si="1"/>
        <v>1093.1599999997065</v>
      </c>
    </row>
    <row r="109" spans="1:5" ht="21" x14ac:dyDescent="0.25">
      <c r="A109" s="18"/>
      <c r="B109" s="8"/>
      <c r="C109" s="9"/>
      <c r="D109" s="9"/>
      <c r="E109" s="9">
        <f t="shared" si="1"/>
        <v>1093.1599999997065</v>
      </c>
    </row>
    <row r="110" spans="1:5" ht="21" x14ac:dyDescent="0.25">
      <c r="A110" s="18"/>
      <c r="B110" s="8"/>
      <c r="C110" s="9"/>
      <c r="D110" s="9"/>
      <c r="E110" s="9">
        <f t="shared" si="1"/>
        <v>1093.1599999997065</v>
      </c>
    </row>
    <row r="111" spans="1:5" ht="21" x14ac:dyDescent="0.25">
      <c r="A111" s="18"/>
      <c r="B111" s="8"/>
      <c r="C111" s="9"/>
      <c r="D111" s="9"/>
      <c r="E111" s="9">
        <f t="shared" si="1"/>
        <v>1093.1599999997065</v>
      </c>
    </row>
    <row r="112" spans="1:5" ht="21" x14ac:dyDescent="0.25">
      <c r="A112" s="18"/>
      <c r="B112" s="8"/>
      <c r="C112" s="9"/>
      <c r="D112" s="9"/>
      <c r="E112" s="9">
        <f t="shared" si="1"/>
        <v>1093.1599999997065</v>
      </c>
    </row>
    <row r="113" spans="1:5" ht="21" x14ac:dyDescent="0.25">
      <c r="A113" s="18"/>
      <c r="B113" s="8"/>
      <c r="C113" s="9"/>
      <c r="D113" s="9"/>
      <c r="E113" s="9">
        <f t="shared" si="1"/>
        <v>1093.1599999997065</v>
      </c>
    </row>
    <row r="114" spans="1:5" ht="21" x14ac:dyDescent="0.25">
      <c r="A114" s="18"/>
      <c r="B114" s="8"/>
      <c r="C114" s="9"/>
      <c r="D114" s="9"/>
      <c r="E114" s="9">
        <f t="shared" si="1"/>
        <v>1093.1599999997065</v>
      </c>
    </row>
    <row r="115" spans="1:5" ht="21" x14ac:dyDescent="0.25">
      <c r="A115" s="18"/>
      <c r="B115" s="8"/>
      <c r="C115" s="9"/>
      <c r="D115" s="9"/>
      <c r="E115" s="9">
        <f t="shared" si="1"/>
        <v>1093.1599999997065</v>
      </c>
    </row>
    <row r="116" spans="1:5" ht="21" x14ac:dyDescent="0.25">
      <c r="A116" s="18"/>
      <c r="B116" s="8"/>
      <c r="C116" s="9"/>
      <c r="D116" s="9"/>
      <c r="E116" s="9">
        <f t="shared" si="1"/>
        <v>1093.1599999997065</v>
      </c>
    </row>
    <row r="117" spans="1:5" ht="21" x14ac:dyDescent="0.25">
      <c r="A117" s="18"/>
      <c r="B117" s="8"/>
      <c r="C117" s="9"/>
      <c r="D117" s="9"/>
      <c r="E117" s="9">
        <f t="shared" si="1"/>
        <v>1093.1599999997065</v>
      </c>
    </row>
    <row r="118" spans="1:5" ht="21" x14ac:dyDescent="0.25">
      <c r="A118" s="18"/>
      <c r="B118" s="8"/>
      <c r="C118" s="9"/>
      <c r="D118" s="9"/>
      <c r="E118" s="9">
        <f t="shared" si="1"/>
        <v>1093.1599999997065</v>
      </c>
    </row>
    <row r="119" spans="1:5" ht="21" x14ac:dyDescent="0.25">
      <c r="A119" s="18"/>
      <c r="B119" s="8"/>
      <c r="C119" s="9"/>
      <c r="D119" s="9"/>
      <c r="E119" s="9">
        <f t="shared" si="1"/>
        <v>1093.1599999997065</v>
      </c>
    </row>
    <row r="120" spans="1:5" ht="21" x14ac:dyDescent="0.25">
      <c r="A120" s="18"/>
      <c r="B120" s="8"/>
      <c r="C120" s="9"/>
      <c r="D120" s="9"/>
      <c r="E120" s="9">
        <f t="shared" si="1"/>
        <v>1093.1599999997065</v>
      </c>
    </row>
    <row r="121" spans="1:5" ht="21" x14ac:dyDescent="0.25">
      <c r="A121" s="18"/>
      <c r="B121" s="8"/>
      <c r="C121" s="9"/>
      <c r="D121" s="9"/>
      <c r="E121" s="9">
        <f t="shared" si="1"/>
        <v>1093.1599999997065</v>
      </c>
    </row>
    <row r="122" spans="1:5" ht="21" x14ac:dyDescent="0.25">
      <c r="A122" s="18"/>
      <c r="B122" s="8"/>
      <c r="C122" s="9"/>
      <c r="D122" s="9"/>
      <c r="E122" s="9">
        <f t="shared" si="1"/>
        <v>1093.1599999997065</v>
      </c>
    </row>
    <row r="123" spans="1:5" ht="21" x14ac:dyDescent="0.25">
      <c r="A123" s="18"/>
      <c r="B123" s="8"/>
      <c r="C123" s="9"/>
      <c r="D123" s="9"/>
      <c r="E123" s="9">
        <f t="shared" si="1"/>
        <v>1093.1599999997065</v>
      </c>
    </row>
    <row r="124" spans="1:5" ht="21" x14ac:dyDescent="0.25">
      <c r="A124" s="18"/>
      <c r="B124" s="8"/>
      <c r="C124" s="9"/>
      <c r="D124" s="9"/>
      <c r="E124" s="9">
        <f t="shared" si="1"/>
        <v>1093.1599999997065</v>
      </c>
    </row>
    <row r="125" spans="1:5" ht="21" x14ac:dyDescent="0.25">
      <c r="A125" s="18"/>
      <c r="B125" s="8"/>
      <c r="C125" s="9"/>
      <c r="D125" s="9"/>
      <c r="E125" s="9">
        <f t="shared" si="1"/>
        <v>1093.1599999997065</v>
      </c>
    </row>
    <row r="126" spans="1:5" ht="21" x14ac:dyDescent="0.25">
      <c r="A126" s="18"/>
      <c r="B126" s="8"/>
      <c r="C126" s="9"/>
      <c r="D126" s="9"/>
      <c r="E126" s="9">
        <f t="shared" si="1"/>
        <v>1093.1599999997065</v>
      </c>
    </row>
    <row r="127" spans="1:5" ht="21" x14ac:dyDescent="0.25">
      <c r="A127" s="18"/>
      <c r="B127" s="8"/>
      <c r="C127" s="9"/>
      <c r="D127" s="9"/>
      <c r="E127" s="9">
        <f t="shared" si="1"/>
        <v>1093.1599999997065</v>
      </c>
    </row>
    <row r="128" spans="1:5" ht="21" x14ac:dyDescent="0.25">
      <c r="A128" s="18"/>
      <c r="B128" s="8"/>
      <c r="C128" s="9"/>
      <c r="D128" s="9"/>
      <c r="E128" s="9">
        <f t="shared" si="1"/>
        <v>1093.1599999997065</v>
      </c>
    </row>
    <row r="129" spans="1:5" ht="21" x14ac:dyDescent="0.25">
      <c r="A129" s="18"/>
      <c r="B129" s="8"/>
      <c r="C129" s="9"/>
      <c r="D129" s="9"/>
      <c r="E129" s="9">
        <f t="shared" si="1"/>
        <v>1093.1599999997065</v>
      </c>
    </row>
    <row r="130" spans="1:5" ht="21" x14ac:dyDescent="0.25">
      <c r="A130" s="18"/>
      <c r="B130" s="8"/>
      <c r="C130" s="9"/>
      <c r="D130" s="9"/>
      <c r="E130" s="9">
        <f t="shared" si="1"/>
        <v>1093.1599999997065</v>
      </c>
    </row>
    <row r="131" spans="1:5" ht="21" x14ac:dyDescent="0.25">
      <c r="A131" s="18"/>
      <c r="B131" s="8"/>
      <c r="C131" s="9"/>
      <c r="D131" s="9"/>
      <c r="E131" s="9">
        <f t="shared" si="1"/>
        <v>1093.1599999997065</v>
      </c>
    </row>
    <row r="132" spans="1:5" ht="21" x14ac:dyDescent="0.25">
      <c r="A132" s="18"/>
      <c r="B132" s="8"/>
      <c r="C132" s="9"/>
      <c r="D132" s="9"/>
      <c r="E132" s="9">
        <f t="shared" si="1"/>
        <v>1093.1599999997065</v>
      </c>
    </row>
    <row r="133" spans="1:5" ht="21" x14ac:dyDescent="0.25">
      <c r="A133" s="18"/>
      <c r="B133" s="8"/>
      <c r="C133" s="9"/>
      <c r="D133" s="9"/>
      <c r="E133" s="9">
        <f t="shared" ref="E133:E153" si="2">E132+C133-D133</f>
        <v>1093.1599999997065</v>
      </c>
    </row>
    <row r="134" spans="1:5" ht="21" x14ac:dyDescent="0.25">
      <c r="A134" s="18"/>
      <c r="B134" s="8"/>
      <c r="C134" s="9"/>
      <c r="D134" s="9"/>
      <c r="E134" s="9">
        <f t="shared" si="2"/>
        <v>1093.1599999997065</v>
      </c>
    </row>
    <row r="135" spans="1:5" ht="21" x14ac:dyDescent="0.25">
      <c r="A135" s="18"/>
      <c r="B135" s="8"/>
      <c r="C135" s="9"/>
      <c r="D135" s="9"/>
      <c r="E135" s="9">
        <f t="shared" si="2"/>
        <v>1093.1599999997065</v>
      </c>
    </row>
    <row r="136" spans="1:5" ht="21" x14ac:dyDescent="0.25">
      <c r="A136" s="18"/>
      <c r="B136" s="8"/>
      <c r="C136" s="9"/>
      <c r="D136" s="9"/>
      <c r="E136" s="9">
        <f t="shared" si="2"/>
        <v>1093.1599999997065</v>
      </c>
    </row>
    <row r="137" spans="1:5" ht="21" x14ac:dyDescent="0.25">
      <c r="A137" s="18"/>
      <c r="B137" s="8"/>
      <c r="C137" s="9"/>
      <c r="D137" s="9"/>
      <c r="E137" s="9">
        <f t="shared" si="2"/>
        <v>1093.1599999997065</v>
      </c>
    </row>
    <row r="138" spans="1:5" ht="21" x14ac:dyDescent="0.25">
      <c r="A138" s="18"/>
      <c r="B138" s="8"/>
      <c r="C138" s="9"/>
      <c r="D138" s="9"/>
      <c r="E138" s="9">
        <f t="shared" si="2"/>
        <v>1093.1599999997065</v>
      </c>
    </row>
    <row r="139" spans="1:5" ht="21" x14ac:dyDescent="0.25">
      <c r="A139" s="18"/>
      <c r="B139" s="8"/>
      <c r="C139" s="9"/>
      <c r="D139" s="9"/>
      <c r="E139" s="9">
        <f t="shared" si="2"/>
        <v>1093.1599999997065</v>
      </c>
    </row>
    <row r="140" spans="1:5" ht="21" x14ac:dyDescent="0.25">
      <c r="A140" s="18"/>
      <c r="B140" s="8"/>
      <c r="C140" s="9"/>
      <c r="D140" s="9"/>
      <c r="E140" s="9">
        <f t="shared" si="2"/>
        <v>1093.1599999997065</v>
      </c>
    </row>
    <row r="141" spans="1:5" ht="21" x14ac:dyDescent="0.25">
      <c r="A141" s="18"/>
      <c r="B141" s="8"/>
      <c r="C141" s="9"/>
      <c r="D141" s="9"/>
      <c r="E141" s="9">
        <f t="shared" si="2"/>
        <v>1093.1599999997065</v>
      </c>
    </row>
    <row r="142" spans="1:5" ht="21" x14ac:dyDescent="0.25">
      <c r="A142" s="18"/>
      <c r="B142" s="8"/>
      <c r="C142" s="9"/>
      <c r="D142" s="9"/>
      <c r="E142" s="9">
        <f t="shared" si="2"/>
        <v>1093.1599999997065</v>
      </c>
    </row>
    <row r="143" spans="1:5" ht="21" x14ac:dyDescent="0.25">
      <c r="A143" s="18"/>
      <c r="B143" s="8"/>
      <c r="C143" s="9"/>
      <c r="D143" s="9"/>
      <c r="E143" s="9">
        <f t="shared" si="2"/>
        <v>1093.1599999997065</v>
      </c>
    </row>
    <row r="144" spans="1:5" ht="21" x14ac:dyDescent="0.25">
      <c r="A144" s="18"/>
      <c r="B144" s="8"/>
      <c r="C144" s="9"/>
      <c r="D144" s="9"/>
      <c r="E144" s="9">
        <f t="shared" si="2"/>
        <v>1093.1599999997065</v>
      </c>
    </row>
    <row r="145" spans="1:5" ht="21" x14ac:dyDescent="0.25">
      <c r="A145" s="18"/>
      <c r="B145" s="8"/>
      <c r="C145" s="9"/>
      <c r="D145" s="9"/>
      <c r="E145" s="9">
        <f t="shared" si="2"/>
        <v>1093.1599999997065</v>
      </c>
    </row>
    <row r="146" spans="1:5" ht="21" x14ac:dyDescent="0.25">
      <c r="A146" s="18"/>
      <c r="B146" s="8"/>
      <c r="C146" s="9"/>
      <c r="D146" s="9"/>
      <c r="E146" s="9">
        <f t="shared" si="2"/>
        <v>1093.1599999997065</v>
      </c>
    </row>
    <row r="147" spans="1:5" ht="21" x14ac:dyDescent="0.25">
      <c r="A147" s="18"/>
      <c r="B147" s="8"/>
      <c r="C147" s="9"/>
      <c r="D147" s="9"/>
      <c r="E147" s="9">
        <f t="shared" si="2"/>
        <v>1093.1599999997065</v>
      </c>
    </row>
    <row r="148" spans="1:5" ht="21" x14ac:dyDescent="0.25">
      <c r="A148" s="18"/>
      <c r="B148" s="8"/>
      <c r="C148" s="9"/>
      <c r="D148" s="9"/>
      <c r="E148" s="9">
        <f t="shared" si="2"/>
        <v>1093.1599999997065</v>
      </c>
    </row>
    <row r="149" spans="1:5" ht="21" x14ac:dyDescent="0.25">
      <c r="A149" s="18"/>
      <c r="B149" s="8"/>
      <c r="C149" s="9"/>
      <c r="D149" s="9"/>
      <c r="E149" s="9">
        <f t="shared" si="2"/>
        <v>1093.1599999997065</v>
      </c>
    </row>
    <row r="150" spans="1:5" ht="21" x14ac:dyDescent="0.25">
      <c r="A150" s="18"/>
      <c r="B150" s="8"/>
      <c r="C150" s="9"/>
      <c r="D150" s="9"/>
      <c r="E150" s="9">
        <f t="shared" si="2"/>
        <v>1093.1599999997065</v>
      </c>
    </row>
    <row r="151" spans="1:5" ht="21" x14ac:dyDescent="0.25">
      <c r="A151" s="18"/>
      <c r="B151" s="8"/>
      <c r="C151" s="9"/>
      <c r="D151" s="9"/>
      <c r="E151" s="9">
        <f t="shared" si="2"/>
        <v>1093.1599999997065</v>
      </c>
    </row>
    <row r="152" spans="1:5" ht="21" x14ac:dyDescent="0.25">
      <c r="A152" s="18"/>
      <c r="B152" s="8"/>
      <c r="C152" s="9"/>
      <c r="D152" s="9"/>
      <c r="E152" s="9">
        <f t="shared" si="2"/>
        <v>1093.1599999997065</v>
      </c>
    </row>
    <row r="153" spans="1:5" ht="21" x14ac:dyDescent="0.25">
      <c r="A153" s="18"/>
      <c r="B153" s="8"/>
      <c r="C153" s="9"/>
      <c r="D153" s="9"/>
      <c r="E153" s="9">
        <f t="shared" si="2"/>
        <v>1093.1599999997065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35367-B3EB-416B-9559-CF3ACC2F1BE4}">
  <dimension ref="A1:E100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5.5" bestFit="1" customWidth="1"/>
    <col min="2" max="2" width="49.5" customWidth="1"/>
    <col min="3" max="3" width="17.1640625" bestFit="1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1615</v>
      </c>
      <c r="B1" s="160"/>
      <c r="C1" s="160"/>
      <c r="D1" s="160"/>
      <c r="E1" s="160"/>
    </row>
    <row r="2" spans="1:5" ht="26" x14ac:dyDescent="0.3">
      <c r="A2" s="161" t="s">
        <v>3433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 t="s">
        <v>2401</v>
      </c>
      <c r="C4" s="9"/>
      <c r="D4" s="9"/>
      <c r="E4" s="9">
        <v>0</v>
      </c>
    </row>
    <row r="5" spans="1:5" ht="21" x14ac:dyDescent="0.25">
      <c r="A5" s="18" t="s">
        <v>3479</v>
      </c>
      <c r="B5" s="8" t="s">
        <v>3312</v>
      </c>
      <c r="C5" s="16">
        <v>100</v>
      </c>
      <c r="D5" s="9"/>
      <c r="E5" s="9">
        <f t="shared" ref="E5:E68" si="0">E4+C5-D5</f>
        <v>100</v>
      </c>
    </row>
    <row r="6" spans="1:5" ht="21" x14ac:dyDescent="0.25">
      <c r="A6" s="18" t="s">
        <v>3479</v>
      </c>
      <c r="B6" s="8" t="s">
        <v>259</v>
      </c>
      <c r="C6" s="9"/>
      <c r="D6" s="9">
        <v>10.01</v>
      </c>
      <c r="E6" s="9">
        <f t="shared" si="0"/>
        <v>89.99</v>
      </c>
    </row>
    <row r="7" spans="1:5" ht="21" x14ac:dyDescent="0.25">
      <c r="A7" s="18" t="s">
        <v>3533</v>
      </c>
      <c r="B7" s="8" t="s">
        <v>2891</v>
      </c>
      <c r="C7" s="9">
        <v>200200</v>
      </c>
      <c r="D7" s="9"/>
      <c r="E7" s="9">
        <f t="shared" si="0"/>
        <v>200289.99</v>
      </c>
    </row>
    <row r="8" spans="1:5" ht="21" x14ac:dyDescent="0.25">
      <c r="A8" s="18" t="s">
        <v>3533</v>
      </c>
      <c r="B8" s="8" t="s">
        <v>3536</v>
      </c>
      <c r="C8" s="9"/>
      <c r="D8" s="9">
        <v>200003</v>
      </c>
      <c r="E8" s="9">
        <f t="shared" si="0"/>
        <v>286.98999999999069</v>
      </c>
    </row>
    <row r="9" spans="1:5" ht="21" x14ac:dyDescent="0.25">
      <c r="A9" s="18"/>
      <c r="B9" s="5"/>
      <c r="C9" s="9"/>
      <c r="D9" s="9"/>
      <c r="E9" s="9">
        <f t="shared" si="0"/>
        <v>286.98999999999069</v>
      </c>
    </row>
    <row r="10" spans="1:5" ht="21" x14ac:dyDescent="0.25">
      <c r="A10" s="18"/>
      <c r="B10" s="8"/>
      <c r="C10" s="9"/>
      <c r="D10" s="9"/>
      <c r="E10" s="9">
        <f t="shared" si="0"/>
        <v>286.98999999999069</v>
      </c>
    </row>
    <row r="11" spans="1:5" ht="21" x14ac:dyDescent="0.25">
      <c r="A11" s="18"/>
      <c r="B11" s="8"/>
      <c r="C11" s="9"/>
      <c r="D11" s="9"/>
      <c r="E11" s="9">
        <f t="shared" si="0"/>
        <v>286.98999999999069</v>
      </c>
    </row>
    <row r="12" spans="1:5" ht="21" x14ac:dyDescent="0.25">
      <c r="A12" s="18"/>
      <c r="B12" s="8"/>
      <c r="C12" s="9"/>
      <c r="D12" s="9"/>
      <c r="E12" s="9">
        <f t="shared" si="0"/>
        <v>286.98999999999069</v>
      </c>
    </row>
    <row r="13" spans="1:5" ht="21" x14ac:dyDescent="0.25">
      <c r="A13" s="18"/>
      <c r="B13" s="8"/>
      <c r="C13" s="9"/>
      <c r="D13" s="9"/>
      <c r="E13" s="9">
        <f t="shared" si="0"/>
        <v>286.98999999999069</v>
      </c>
    </row>
    <row r="14" spans="1:5" ht="21" x14ac:dyDescent="0.25">
      <c r="A14" s="18"/>
      <c r="B14" s="8"/>
      <c r="C14" s="9"/>
      <c r="D14" s="9"/>
      <c r="E14" s="9">
        <f t="shared" si="0"/>
        <v>286.98999999999069</v>
      </c>
    </row>
    <row r="15" spans="1:5" ht="21" x14ac:dyDescent="0.25">
      <c r="A15" s="18"/>
      <c r="B15" s="8"/>
      <c r="C15" s="9"/>
      <c r="D15" s="9"/>
      <c r="E15" s="9">
        <f t="shared" si="0"/>
        <v>286.98999999999069</v>
      </c>
    </row>
    <row r="16" spans="1:5" ht="21" x14ac:dyDescent="0.25">
      <c r="A16" s="18"/>
      <c r="B16" s="8"/>
      <c r="C16" s="9"/>
      <c r="D16" s="9"/>
      <c r="E16" s="9">
        <f t="shared" si="0"/>
        <v>286.98999999999069</v>
      </c>
    </row>
    <row r="17" spans="1:5" ht="21" x14ac:dyDescent="0.25">
      <c r="A17" s="18"/>
      <c r="B17" s="8"/>
      <c r="C17" s="9"/>
      <c r="D17" s="9"/>
      <c r="E17" s="9">
        <f t="shared" si="0"/>
        <v>286.98999999999069</v>
      </c>
    </row>
    <row r="18" spans="1:5" ht="21" x14ac:dyDescent="0.25">
      <c r="A18" s="18"/>
      <c r="B18" s="8"/>
      <c r="C18" s="9"/>
      <c r="D18" s="9"/>
      <c r="E18" s="9">
        <f t="shared" si="0"/>
        <v>286.98999999999069</v>
      </c>
    </row>
    <row r="19" spans="1:5" ht="21" x14ac:dyDescent="0.25">
      <c r="A19" s="18"/>
      <c r="B19" s="8"/>
      <c r="C19" s="9"/>
      <c r="D19" s="9"/>
      <c r="E19" s="9">
        <f t="shared" si="0"/>
        <v>286.98999999999069</v>
      </c>
    </row>
    <row r="20" spans="1:5" ht="21" x14ac:dyDescent="0.25">
      <c r="A20" s="18"/>
      <c r="B20" s="8"/>
      <c r="C20" s="9"/>
      <c r="D20" s="9"/>
      <c r="E20" s="9">
        <f t="shared" si="0"/>
        <v>286.98999999999069</v>
      </c>
    </row>
    <row r="21" spans="1:5" ht="21" x14ac:dyDescent="0.25">
      <c r="A21" s="18"/>
      <c r="B21" s="8"/>
      <c r="C21" s="9"/>
      <c r="D21" s="9"/>
      <c r="E21" s="9">
        <f t="shared" si="0"/>
        <v>286.98999999999069</v>
      </c>
    </row>
    <row r="22" spans="1:5" ht="21" x14ac:dyDescent="0.25">
      <c r="A22" s="18"/>
      <c r="B22" s="8"/>
      <c r="C22" s="9"/>
      <c r="D22" s="9"/>
      <c r="E22" s="9">
        <f t="shared" si="0"/>
        <v>286.98999999999069</v>
      </c>
    </row>
    <row r="23" spans="1:5" ht="21" x14ac:dyDescent="0.25">
      <c r="A23" s="18"/>
      <c r="B23" s="8"/>
      <c r="C23" s="9"/>
      <c r="D23" s="9"/>
      <c r="E23" s="9">
        <f t="shared" si="0"/>
        <v>286.98999999999069</v>
      </c>
    </row>
    <row r="24" spans="1:5" ht="21" x14ac:dyDescent="0.25">
      <c r="A24" s="18"/>
      <c r="B24" s="8"/>
      <c r="C24" s="9"/>
      <c r="D24" s="9"/>
      <c r="E24" s="9">
        <f t="shared" si="0"/>
        <v>286.98999999999069</v>
      </c>
    </row>
    <row r="25" spans="1:5" ht="21" x14ac:dyDescent="0.25">
      <c r="A25" s="18"/>
      <c r="B25" s="8"/>
      <c r="C25" s="9"/>
      <c r="D25" s="9"/>
      <c r="E25" s="9">
        <f t="shared" si="0"/>
        <v>286.98999999999069</v>
      </c>
    </row>
    <row r="26" spans="1:5" ht="21" x14ac:dyDescent="0.25">
      <c r="A26" s="18"/>
      <c r="B26" s="8"/>
      <c r="C26" s="9"/>
      <c r="D26" s="9"/>
      <c r="E26" s="9">
        <f t="shared" si="0"/>
        <v>286.98999999999069</v>
      </c>
    </row>
    <row r="27" spans="1:5" ht="21" x14ac:dyDescent="0.25">
      <c r="A27" s="18"/>
      <c r="B27" s="8"/>
      <c r="C27" s="9"/>
      <c r="D27" s="9"/>
      <c r="E27" s="9">
        <f t="shared" si="0"/>
        <v>286.98999999999069</v>
      </c>
    </row>
    <row r="28" spans="1:5" ht="21" x14ac:dyDescent="0.25">
      <c r="A28" s="18"/>
      <c r="B28" s="8"/>
      <c r="C28" s="9"/>
      <c r="D28" s="9"/>
      <c r="E28" s="9">
        <f t="shared" si="0"/>
        <v>286.98999999999069</v>
      </c>
    </row>
    <row r="29" spans="1:5" ht="21" x14ac:dyDescent="0.25">
      <c r="A29" s="18"/>
      <c r="B29" s="8"/>
      <c r="C29" s="9"/>
      <c r="D29" s="9"/>
      <c r="E29" s="9">
        <f t="shared" si="0"/>
        <v>286.98999999999069</v>
      </c>
    </row>
    <row r="30" spans="1:5" ht="21" x14ac:dyDescent="0.25">
      <c r="A30" s="18"/>
      <c r="B30" s="8"/>
      <c r="C30" s="9"/>
      <c r="D30" s="9"/>
      <c r="E30" s="9">
        <f t="shared" si="0"/>
        <v>286.98999999999069</v>
      </c>
    </row>
    <row r="31" spans="1:5" ht="21" x14ac:dyDescent="0.25">
      <c r="A31" s="18"/>
      <c r="B31" s="8"/>
      <c r="C31" s="9"/>
      <c r="D31" s="9"/>
      <c r="E31" s="9">
        <f t="shared" si="0"/>
        <v>286.98999999999069</v>
      </c>
    </row>
    <row r="32" spans="1:5" ht="21" x14ac:dyDescent="0.25">
      <c r="A32" s="18"/>
      <c r="B32" s="8"/>
      <c r="C32" s="9"/>
      <c r="D32" s="9"/>
      <c r="E32" s="9">
        <f t="shared" si="0"/>
        <v>286.98999999999069</v>
      </c>
    </row>
    <row r="33" spans="1:5" ht="21" x14ac:dyDescent="0.25">
      <c r="A33" s="18"/>
      <c r="B33" s="8"/>
      <c r="C33" s="9"/>
      <c r="D33" s="9"/>
      <c r="E33" s="9">
        <f t="shared" si="0"/>
        <v>286.98999999999069</v>
      </c>
    </row>
    <row r="34" spans="1:5" ht="21" x14ac:dyDescent="0.25">
      <c r="A34" s="18"/>
      <c r="B34" s="8"/>
      <c r="C34" s="9"/>
      <c r="D34" s="9"/>
      <c r="E34" s="9">
        <f t="shared" si="0"/>
        <v>286.98999999999069</v>
      </c>
    </row>
    <row r="35" spans="1:5" ht="21" x14ac:dyDescent="0.25">
      <c r="A35" s="18"/>
      <c r="B35" s="8"/>
      <c r="C35" s="9"/>
      <c r="D35" s="9"/>
      <c r="E35" s="9">
        <f t="shared" si="0"/>
        <v>286.98999999999069</v>
      </c>
    </row>
    <row r="36" spans="1:5" ht="21" x14ac:dyDescent="0.25">
      <c r="A36" s="18"/>
      <c r="B36" s="8"/>
      <c r="C36" s="9"/>
      <c r="D36" s="9"/>
      <c r="E36" s="9">
        <f t="shared" si="0"/>
        <v>286.98999999999069</v>
      </c>
    </row>
    <row r="37" spans="1:5" ht="21" x14ac:dyDescent="0.25">
      <c r="A37" s="18"/>
      <c r="B37" s="8"/>
      <c r="C37" s="9"/>
      <c r="D37" s="9"/>
      <c r="E37" s="9">
        <f t="shared" si="0"/>
        <v>286.98999999999069</v>
      </c>
    </row>
    <row r="38" spans="1:5" ht="21" x14ac:dyDescent="0.25">
      <c r="A38" s="18"/>
      <c r="B38" s="8"/>
      <c r="C38" s="9"/>
      <c r="D38" s="9"/>
      <c r="E38" s="9">
        <f t="shared" si="0"/>
        <v>286.98999999999069</v>
      </c>
    </row>
    <row r="39" spans="1:5" ht="21" x14ac:dyDescent="0.25">
      <c r="A39" s="18"/>
      <c r="B39" s="8"/>
      <c r="C39" s="9"/>
      <c r="D39" s="9"/>
      <c r="E39" s="9">
        <f t="shared" si="0"/>
        <v>286.98999999999069</v>
      </c>
    </row>
    <row r="40" spans="1:5" ht="21" x14ac:dyDescent="0.25">
      <c r="A40" s="18"/>
      <c r="B40" s="8"/>
      <c r="C40" s="9"/>
      <c r="D40" s="9"/>
      <c r="E40" s="9">
        <f t="shared" si="0"/>
        <v>286.98999999999069</v>
      </c>
    </row>
    <row r="41" spans="1:5" ht="21" x14ac:dyDescent="0.25">
      <c r="A41" s="18"/>
      <c r="B41" s="8"/>
      <c r="C41" s="9"/>
      <c r="D41" s="9"/>
      <c r="E41" s="9">
        <f t="shared" si="0"/>
        <v>286.98999999999069</v>
      </c>
    </row>
    <row r="42" spans="1:5" ht="21" x14ac:dyDescent="0.25">
      <c r="A42" s="18"/>
      <c r="B42" s="8"/>
      <c r="C42" s="9"/>
      <c r="D42" s="9"/>
      <c r="E42" s="9">
        <f t="shared" si="0"/>
        <v>286.98999999999069</v>
      </c>
    </row>
    <row r="43" spans="1:5" ht="21" x14ac:dyDescent="0.25">
      <c r="A43" s="18"/>
      <c r="B43" s="8"/>
      <c r="C43" s="9"/>
      <c r="D43" s="9"/>
      <c r="E43" s="9">
        <f t="shared" si="0"/>
        <v>286.98999999999069</v>
      </c>
    </row>
    <row r="44" spans="1:5" ht="21" x14ac:dyDescent="0.25">
      <c r="A44" s="18"/>
      <c r="B44" s="8"/>
      <c r="C44" s="9"/>
      <c r="D44" s="9"/>
      <c r="E44" s="9">
        <f t="shared" si="0"/>
        <v>286.98999999999069</v>
      </c>
    </row>
    <row r="45" spans="1:5" ht="21" x14ac:dyDescent="0.25">
      <c r="A45" s="18"/>
      <c r="B45" s="8"/>
      <c r="C45" s="9"/>
      <c r="D45" s="9"/>
      <c r="E45" s="9">
        <f t="shared" si="0"/>
        <v>286.98999999999069</v>
      </c>
    </row>
    <row r="46" spans="1:5" ht="21" x14ac:dyDescent="0.25">
      <c r="A46" s="18"/>
      <c r="B46" s="8"/>
      <c r="C46" s="9"/>
      <c r="D46" s="9"/>
      <c r="E46" s="9">
        <f t="shared" si="0"/>
        <v>286.98999999999069</v>
      </c>
    </row>
    <row r="47" spans="1:5" ht="21" x14ac:dyDescent="0.25">
      <c r="A47" s="18"/>
      <c r="B47" s="8"/>
      <c r="C47" s="9"/>
      <c r="D47" s="9"/>
      <c r="E47" s="9">
        <f t="shared" si="0"/>
        <v>286.98999999999069</v>
      </c>
    </row>
    <row r="48" spans="1:5" ht="21" x14ac:dyDescent="0.25">
      <c r="A48" s="18"/>
      <c r="B48" s="8"/>
      <c r="C48" s="9"/>
      <c r="D48" s="9"/>
      <c r="E48" s="9">
        <f t="shared" si="0"/>
        <v>286.98999999999069</v>
      </c>
    </row>
    <row r="49" spans="1:5" ht="21" x14ac:dyDescent="0.25">
      <c r="A49" s="18"/>
      <c r="B49" s="8"/>
      <c r="C49" s="9"/>
      <c r="D49" s="9"/>
      <c r="E49" s="9">
        <f t="shared" si="0"/>
        <v>286.98999999999069</v>
      </c>
    </row>
    <row r="50" spans="1:5" ht="21" x14ac:dyDescent="0.25">
      <c r="A50" s="18"/>
      <c r="B50" s="8"/>
      <c r="C50" s="9"/>
      <c r="D50" s="9"/>
      <c r="E50" s="9">
        <f t="shared" si="0"/>
        <v>286.98999999999069</v>
      </c>
    </row>
    <row r="51" spans="1:5" ht="21" x14ac:dyDescent="0.25">
      <c r="A51" s="18"/>
      <c r="B51" s="8"/>
      <c r="C51" s="9"/>
      <c r="D51" s="9"/>
      <c r="E51" s="9">
        <f t="shared" si="0"/>
        <v>286.98999999999069</v>
      </c>
    </row>
    <row r="52" spans="1:5" ht="21" x14ac:dyDescent="0.25">
      <c r="A52" s="18"/>
      <c r="B52" s="8"/>
      <c r="C52" s="9"/>
      <c r="D52" s="9"/>
      <c r="E52" s="9">
        <f t="shared" si="0"/>
        <v>286.98999999999069</v>
      </c>
    </row>
    <row r="53" spans="1:5" ht="21" x14ac:dyDescent="0.25">
      <c r="A53" s="18"/>
      <c r="B53" s="8"/>
      <c r="C53" s="9"/>
      <c r="D53" s="9"/>
      <c r="E53" s="9">
        <f t="shared" si="0"/>
        <v>286.98999999999069</v>
      </c>
    </row>
    <row r="54" spans="1:5" ht="21" x14ac:dyDescent="0.25">
      <c r="A54" s="18"/>
      <c r="B54" s="8"/>
      <c r="C54" s="9"/>
      <c r="D54" s="9"/>
      <c r="E54" s="9">
        <f t="shared" si="0"/>
        <v>286.98999999999069</v>
      </c>
    </row>
    <row r="55" spans="1:5" ht="21" x14ac:dyDescent="0.25">
      <c r="A55" s="18"/>
      <c r="B55" s="8"/>
      <c r="C55" s="9"/>
      <c r="D55" s="9"/>
      <c r="E55" s="9">
        <f t="shared" si="0"/>
        <v>286.98999999999069</v>
      </c>
    </row>
    <row r="56" spans="1:5" ht="21" x14ac:dyDescent="0.25">
      <c r="A56" s="18"/>
      <c r="B56" s="8"/>
      <c r="C56" s="9"/>
      <c r="D56" s="9"/>
      <c r="E56" s="9">
        <f t="shared" si="0"/>
        <v>286.98999999999069</v>
      </c>
    </row>
    <row r="57" spans="1:5" ht="21" x14ac:dyDescent="0.25">
      <c r="A57" s="18"/>
      <c r="B57" s="8"/>
      <c r="C57" s="9"/>
      <c r="D57" s="9"/>
      <c r="E57" s="9">
        <f t="shared" si="0"/>
        <v>286.98999999999069</v>
      </c>
    </row>
    <row r="58" spans="1:5" ht="21" x14ac:dyDescent="0.25">
      <c r="A58" s="18"/>
      <c r="B58" s="8"/>
      <c r="C58" s="9"/>
      <c r="D58" s="9"/>
      <c r="E58" s="9">
        <f t="shared" si="0"/>
        <v>286.98999999999069</v>
      </c>
    </row>
    <row r="59" spans="1:5" ht="21" x14ac:dyDescent="0.25">
      <c r="A59" s="18"/>
      <c r="B59" s="8"/>
      <c r="C59" s="9"/>
      <c r="D59" s="9"/>
      <c r="E59" s="9">
        <f t="shared" si="0"/>
        <v>286.98999999999069</v>
      </c>
    </row>
    <row r="60" spans="1:5" ht="21" x14ac:dyDescent="0.25">
      <c r="A60" s="18"/>
      <c r="B60" s="8"/>
      <c r="C60" s="9"/>
      <c r="D60" s="9"/>
      <c r="E60" s="9">
        <f t="shared" si="0"/>
        <v>286.98999999999069</v>
      </c>
    </row>
    <row r="61" spans="1:5" ht="21" x14ac:dyDescent="0.25">
      <c r="A61" s="18"/>
      <c r="B61" s="8"/>
      <c r="C61" s="9"/>
      <c r="D61" s="9"/>
      <c r="E61" s="9">
        <f t="shared" si="0"/>
        <v>286.98999999999069</v>
      </c>
    </row>
    <row r="62" spans="1:5" ht="21" x14ac:dyDescent="0.25">
      <c r="A62" s="18"/>
      <c r="B62" s="8"/>
      <c r="C62" s="9"/>
      <c r="D62" s="9"/>
      <c r="E62" s="9">
        <f t="shared" si="0"/>
        <v>286.98999999999069</v>
      </c>
    </row>
    <row r="63" spans="1:5" ht="21" x14ac:dyDescent="0.25">
      <c r="A63" s="18"/>
      <c r="B63" s="8"/>
      <c r="C63" s="9"/>
      <c r="D63" s="9"/>
      <c r="E63" s="9">
        <f t="shared" si="0"/>
        <v>286.98999999999069</v>
      </c>
    </row>
    <row r="64" spans="1:5" ht="21" x14ac:dyDescent="0.25">
      <c r="A64" s="18"/>
      <c r="B64" s="8"/>
      <c r="C64" s="9"/>
      <c r="D64" s="9"/>
      <c r="E64" s="9">
        <f t="shared" si="0"/>
        <v>286.98999999999069</v>
      </c>
    </row>
    <row r="65" spans="1:5" ht="21" x14ac:dyDescent="0.25">
      <c r="A65" s="18"/>
      <c r="B65" s="8"/>
      <c r="C65" s="9"/>
      <c r="D65" s="9"/>
      <c r="E65" s="9">
        <f t="shared" si="0"/>
        <v>286.98999999999069</v>
      </c>
    </row>
    <row r="66" spans="1:5" ht="21" x14ac:dyDescent="0.25">
      <c r="A66" s="18"/>
      <c r="B66" s="8"/>
      <c r="C66" s="9"/>
      <c r="D66" s="9"/>
      <c r="E66" s="9">
        <f t="shared" si="0"/>
        <v>286.98999999999069</v>
      </c>
    </row>
    <row r="67" spans="1:5" ht="21" x14ac:dyDescent="0.25">
      <c r="A67" s="18"/>
      <c r="B67" s="8"/>
      <c r="C67" s="17"/>
      <c r="D67" s="9"/>
      <c r="E67" s="9">
        <f t="shared" si="0"/>
        <v>286.98999999999069</v>
      </c>
    </row>
    <row r="68" spans="1:5" ht="21" x14ac:dyDescent="0.25">
      <c r="A68" s="18"/>
      <c r="B68" s="8"/>
      <c r="C68" s="17"/>
      <c r="D68" s="9"/>
      <c r="E68" s="9">
        <f t="shared" si="0"/>
        <v>286.98999999999069</v>
      </c>
    </row>
    <row r="69" spans="1:5" ht="21" x14ac:dyDescent="0.25">
      <c r="A69" s="18"/>
      <c r="B69" s="8"/>
      <c r="C69" s="17"/>
      <c r="D69" s="9"/>
      <c r="E69" s="9">
        <f t="shared" ref="E69:E100" si="1">E68+C69-D69</f>
        <v>286.98999999999069</v>
      </c>
    </row>
    <row r="70" spans="1:5" ht="21" x14ac:dyDescent="0.25">
      <c r="A70" s="18"/>
      <c r="B70" s="8"/>
      <c r="C70" s="17"/>
      <c r="D70" s="9"/>
      <c r="E70" s="9">
        <f t="shared" si="1"/>
        <v>286.98999999999069</v>
      </c>
    </row>
    <row r="71" spans="1:5" ht="21" x14ac:dyDescent="0.25">
      <c r="A71" s="18"/>
      <c r="B71" s="8"/>
      <c r="C71" s="17"/>
      <c r="D71" s="9"/>
      <c r="E71" s="9">
        <f t="shared" si="1"/>
        <v>286.98999999999069</v>
      </c>
    </row>
    <row r="72" spans="1:5" ht="21" x14ac:dyDescent="0.25">
      <c r="A72" s="18"/>
      <c r="B72" s="8"/>
      <c r="C72" s="17"/>
      <c r="D72" s="9"/>
      <c r="E72" s="9">
        <f t="shared" si="1"/>
        <v>286.98999999999069</v>
      </c>
    </row>
    <row r="73" spans="1:5" ht="21" x14ac:dyDescent="0.25">
      <c r="A73" s="18"/>
      <c r="B73" s="8"/>
      <c r="C73" s="9"/>
      <c r="D73" s="9"/>
      <c r="E73" s="9">
        <f t="shared" si="1"/>
        <v>286.98999999999069</v>
      </c>
    </row>
    <row r="74" spans="1:5" ht="21" x14ac:dyDescent="0.25">
      <c r="A74" s="18"/>
      <c r="B74" s="8"/>
      <c r="C74" s="9"/>
      <c r="D74" s="9"/>
      <c r="E74" s="9">
        <f t="shared" si="1"/>
        <v>286.98999999999069</v>
      </c>
    </row>
    <row r="75" spans="1:5" ht="21" x14ac:dyDescent="0.25">
      <c r="A75" s="18"/>
      <c r="B75" s="8"/>
      <c r="C75" s="9"/>
      <c r="D75" s="9"/>
      <c r="E75" s="9">
        <f t="shared" si="1"/>
        <v>286.98999999999069</v>
      </c>
    </row>
    <row r="76" spans="1:5" ht="21" x14ac:dyDescent="0.25">
      <c r="A76" s="18"/>
      <c r="B76" s="8"/>
      <c r="C76" s="9"/>
      <c r="D76" s="9"/>
      <c r="E76" s="9">
        <f t="shared" si="1"/>
        <v>286.98999999999069</v>
      </c>
    </row>
    <row r="77" spans="1:5" ht="21" x14ac:dyDescent="0.25">
      <c r="A77" s="18"/>
      <c r="B77" s="8"/>
      <c r="C77" s="9"/>
      <c r="D77" s="9"/>
      <c r="E77" s="9">
        <f t="shared" si="1"/>
        <v>286.98999999999069</v>
      </c>
    </row>
    <row r="78" spans="1:5" ht="21" x14ac:dyDescent="0.25">
      <c r="A78" s="18"/>
      <c r="B78" s="8"/>
      <c r="C78" s="9"/>
      <c r="D78" s="9"/>
      <c r="E78" s="9">
        <f t="shared" si="1"/>
        <v>286.98999999999069</v>
      </c>
    </row>
    <row r="79" spans="1:5" ht="21" x14ac:dyDescent="0.25">
      <c r="A79" s="18"/>
      <c r="B79" s="8"/>
      <c r="C79" s="9"/>
      <c r="D79" s="9"/>
      <c r="E79" s="9">
        <f t="shared" si="1"/>
        <v>286.98999999999069</v>
      </c>
    </row>
    <row r="80" spans="1:5" ht="21" x14ac:dyDescent="0.25">
      <c r="A80" s="18"/>
      <c r="B80" s="8"/>
      <c r="C80" s="9"/>
      <c r="D80" s="9"/>
      <c r="E80" s="9">
        <f t="shared" si="1"/>
        <v>286.98999999999069</v>
      </c>
    </row>
    <row r="81" spans="1:5" ht="21" x14ac:dyDescent="0.25">
      <c r="A81" s="18"/>
      <c r="B81" s="8"/>
      <c r="C81" s="9"/>
      <c r="D81" s="9"/>
      <c r="E81" s="9">
        <f t="shared" si="1"/>
        <v>286.98999999999069</v>
      </c>
    </row>
    <row r="82" spans="1:5" ht="21" x14ac:dyDescent="0.25">
      <c r="A82" s="18"/>
      <c r="B82" s="8"/>
      <c r="C82" s="9"/>
      <c r="D82" s="9"/>
      <c r="E82" s="9">
        <f t="shared" si="1"/>
        <v>286.98999999999069</v>
      </c>
    </row>
    <row r="83" spans="1:5" ht="21" x14ac:dyDescent="0.25">
      <c r="A83" s="18"/>
      <c r="B83" s="8"/>
      <c r="C83" s="9"/>
      <c r="D83" s="9"/>
      <c r="E83" s="9">
        <f t="shared" si="1"/>
        <v>286.98999999999069</v>
      </c>
    </row>
    <row r="84" spans="1:5" ht="21" x14ac:dyDescent="0.25">
      <c r="A84" s="18"/>
      <c r="B84" s="8"/>
      <c r="C84" s="9"/>
      <c r="D84" s="9"/>
      <c r="E84" s="9">
        <f t="shared" si="1"/>
        <v>286.98999999999069</v>
      </c>
    </row>
    <row r="85" spans="1:5" ht="21" x14ac:dyDescent="0.25">
      <c r="A85" s="18"/>
      <c r="B85" s="8"/>
      <c r="C85" s="9"/>
      <c r="D85" s="9"/>
      <c r="E85" s="9">
        <f t="shared" si="1"/>
        <v>286.98999999999069</v>
      </c>
    </row>
    <row r="86" spans="1:5" ht="21" x14ac:dyDescent="0.25">
      <c r="A86" s="18"/>
      <c r="B86" s="8"/>
      <c r="C86" s="9"/>
      <c r="D86" s="9"/>
      <c r="E86" s="9">
        <f t="shared" si="1"/>
        <v>286.98999999999069</v>
      </c>
    </row>
    <row r="87" spans="1:5" ht="21" x14ac:dyDescent="0.25">
      <c r="A87" s="18"/>
      <c r="B87" s="8"/>
      <c r="C87" s="9"/>
      <c r="D87" s="9"/>
      <c r="E87" s="9">
        <f t="shared" si="1"/>
        <v>286.98999999999069</v>
      </c>
    </row>
    <row r="88" spans="1:5" ht="21" x14ac:dyDescent="0.25">
      <c r="A88" s="18"/>
      <c r="B88" s="8"/>
      <c r="C88" s="9"/>
      <c r="D88" s="9"/>
      <c r="E88" s="9">
        <f t="shared" si="1"/>
        <v>286.98999999999069</v>
      </c>
    </row>
    <row r="89" spans="1:5" ht="21" x14ac:dyDescent="0.25">
      <c r="A89" s="18"/>
      <c r="B89" s="8"/>
      <c r="C89" s="9"/>
      <c r="D89" s="9"/>
      <c r="E89" s="9">
        <f t="shared" si="1"/>
        <v>286.98999999999069</v>
      </c>
    </row>
    <row r="90" spans="1:5" ht="21" x14ac:dyDescent="0.25">
      <c r="A90" s="18"/>
      <c r="B90" s="8"/>
      <c r="C90" s="9"/>
      <c r="D90" s="9"/>
      <c r="E90" s="9">
        <f t="shared" si="1"/>
        <v>286.98999999999069</v>
      </c>
    </row>
    <row r="91" spans="1:5" ht="21" x14ac:dyDescent="0.25">
      <c r="A91" s="18"/>
      <c r="B91" s="8"/>
      <c r="C91" s="9"/>
      <c r="D91" s="9"/>
      <c r="E91" s="9">
        <f t="shared" si="1"/>
        <v>286.98999999999069</v>
      </c>
    </row>
    <row r="92" spans="1:5" ht="21" x14ac:dyDescent="0.25">
      <c r="A92" s="18"/>
      <c r="B92" s="8"/>
      <c r="C92" s="9"/>
      <c r="D92" s="9"/>
      <c r="E92" s="9">
        <f t="shared" si="1"/>
        <v>286.98999999999069</v>
      </c>
    </row>
    <row r="93" spans="1:5" ht="21" x14ac:dyDescent="0.25">
      <c r="A93" s="18"/>
      <c r="B93" s="8"/>
      <c r="C93" s="9"/>
      <c r="D93" s="9"/>
      <c r="E93" s="9">
        <f t="shared" si="1"/>
        <v>286.98999999999069</v>
      </c>
    </row>
    <row r="94" spans="1:5" ht="21" x14ac:dyDescent="0.25">
      <c r="A94" s="18"/>
      <c r="B94" s="8"/>
      <c r="C94" s="9"/>
      <c r="D94" s="9"/>
      <c r="E94" s="9">
        <f t="shared" si="1"/>
        <v>286.98999999999069</v>
      </c>
    </row>
    <row r="95" spans="1:5" ht="21" x14ac:dyDescent="0.25">
      <c r="A95" s="18"/>
      <c r="B95" s="8"/>
      <c r="C95" s="9"/>
      <c r="D95" s="9"/>
      <c r="E95" s="9">
        <f t="shared" si="1"/>
        <v>286.98999999999069</v>
      </c>
    </row>
    <row r="96" spans="1:5" ht="21" x14ac:dyDescent="0.25">
      <c r="A96" s="18"/>
      <c r="B96" s="8"/>
      <c r="C96" s="9"/>
      <c r="D96" s="9"/>
      <c r="E96" s="9">
        <f t="shared" si="1"/>
        <v>286.98999999999069</v>
      </c>
    </row>
    <row r="97" spans="1:5" ht="21" x14ac:dyDescent="0.25">
      <c r="A97" s="18"/>
      <c r="B97" s="8"/>
      <c r="C97" s="9"/>
      <c r="D97" s="9"/>
      <c r="E97" s="9">
        <f t="shared" si="1"/>
        <v>286.98999999999069</v>
      </c>
    </row>
    <row r="98" spans="1:5" ht="21" x14ac:dyDescent="0.25">
      <c r="A98" s="18"/>
      <c r="B98" s="8"/>
      <c r="C98" s="9"/>
      <c r="D98" s="9"/>
      <c r="E98" s="9">
        <f t="shared" si="1"/>
        <v>286.98999999999069</v>
      </c>
    </row>
    <row r="99" spans="1:5" ht="21" x14ac:dyDescent="0.25">
      <c r="A99" s="18"/>
      <c r="B99" s="8"/>
      <c r="C99" s="9"/>
      <c r="D99" s="9"/>
      <c r="E99" s="9">
        <f t="shared" si="1"/>
        <v>286.98999999999069</v>
      </c>
    </row>
    <row r="100" spans="1:5" ht="21" x14ac:dyDescent="0.25">
      <c r="A100" s="18"/>
      <c r="B100" s="8"/>
      <c r="C100" s="9"/>
      <c r="D100" s="9"/>
      <c r="E100" s="9">
        <f t="shared" si="1"/>
        <v>286.98999999999069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63D4-F27C-4B1A-B3E8-1178506D05B6}">
  <dimension ref="A1:G1048576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3216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 t="s">
        <v>3140</v>
      </c>
      <c r="B5" s="8" t="s">
        <v>2751</v>
      </c>
      <c r="C5" s="16">
        <v>7810</v>
      </c>
      <c r="D5" s="9"/>
      <c r="E5" s="9">
        <f>E4+C5-D5</f>
        <v>7810</v>
      </c>
    </row>
    <row r="6" spans="1:5" ht="21" x14ac:dyDescent="0.25">
      <c r="A6" s="18" t="s">
        <v>3159</v>
      </c>
      <c r="B6" s="8" t="s">
        <v>3217</v>
      </c>
      <c r="C6" s="9">
        <v>879.75</v>
      </c>
      <c r="D6" s="9"/>
      <c r="E6" s="9">
        <f t="shared" ref="E6:E69" si="0">E5+C6-D6</f>
        <v>8689.75</v>
      </c>
    </row>
    <row r="7" spans="1:5" ht="21" x14ac:dyDescent="0.25">
      <c r="A7" s="18" t="s">
        <v>3193</v>
      </c>
      <c r="B7" s="8" t="s">
        <v>2673</v>
      </c>
      <c r="C7" s="9">
        <v>40800</v>
      </c>
      <c r="D7" s="9"/>
      <c r="E7" s="9">
        <f t="shared" si="0"/>
        <v>49489.75</v>
      </c>
    </row>
    <row r="8" spans="1:5" ht="21" x14ac:dyDescent="0.25">
      <c r="A8" s="18" t="s">
        <v>3193</v>
      </c>
      <c r="B8" s="8" t="s">
        <v>3218</v>
      </c>
      <c r="C8" s="9"/>
      <c r="D8" s="9">
        <v>27615</v>
      </c>
      <c r="E8" s="9">
        <f t="shared" si="0"/>
        <v>21874.75</v>
      </c>
    </row>
    <row r="9" spans="1:5" ht="21" x14ac:dyDescent="0.25">
      <c r="A9" s="18" t="s">
        <v>3201</v>
      </c>
      <c r="B9" s="8" t="s">
        <v>3091</v>
      </c>
      <c r="C9" s="9"/>
      <c r="D9" s="9">
        <v>13125</v>
      </c>
      <c r="E9" s="9">
        <f t="shared" si="0"/>
        <v>8749.75</v>
      </c>
    </row>
    <row r="10" spans="1:5" ht="21" x14ac:dyDescent="0.25">
      <c r="A10" s="18" t="s">
        <v>3201</v>
      </c>
      <c r="B10" s="8" t="s">
        <v>259</v>
      </c>
      <c r="C10" s="9"/>
      <c r="D10" s="9">
        <v>17.5</v>
      </c>
      <c r="E10" s="9">
        <f t="shared" si="0"/>
        <v>8732.25</v>
      </c>
    </row>
    <row r="11" spans="1:5" ht="21" x14ac:dyDescent="0.25">
      <c r="A11" s="18" t="s">
        <v>3201</v>
      </c>
      <c r="B11" s="8" t="s">
        <v>259</v>
      </c>
      <c r="C11" s="9"/>
      <c r="D11" s="9">
        <v>350</v>
      </c>
      <c r="E11" s="9">
        <f t="shared" si="0"/>
        <v>8382.25</v>
      </c>
    </row>
    <row r="12" spans="1:5" ht="21" x14ac:dyDescent="0.25">
      <c r="A12" s="18" t="s">
        <v>3212</v>
      </c>
      <c r="B12" s="8" t="s">
        <v>3219</v>
      </c>
      <c r="C12" s="9"/>
      <c r="D12" s="9">
        <v>6210</v>
      </c>
      <c r="E12" s="9">
        <f t="shared" si="0"/>
        <v>2172.25</v>
      </c>
    </row>
    <row r="13" spans="1:5" ht="21" x14ac:dyDescent="0.25">
      <c r="A13" s="18" t="s">
        <v>3222</v>
      </c>
      <c r="B13" s="8" t="s">
        <v>2673</v>
      </c>
      <c r="C13" s="9">
        <v>71000</v>
      </c>
      <c r="D13" s="9"/>
      <c r="E13" s="9">
        <f t="shared" si="0"/>
        <v>73172.25</v>
      </c>
    </row>
    <row r="14" spans="1:5" ht="21" x14ac:dyDescent="0.25">
      <c r="A14" s="18"/>
      <c r="B14" s="8"/>
      <c r="C14" s="9"/>
      <c r="D14" s="9"/>
      <c r="E14" s="9">
        <f t="shared" si="0"/>
        <v>73172.25</v>
      </c>
    </row>
    <row r="15" spans="1:5" ht="21" x14ac:dyDescent="0.25">
      <c r="A15" s="18"/>
      <c r="B15" s="8"/>
      <c r="C15" s="9"/>
      <c r="D15" s="9"/>
      <c r="E15" s="9">
        <f t="shared" si="0"/>
        <v>73172.25</v>
      </c>
    </row>
    <row r="16" spans="1:5" ht="21" x14ac:dyDescent="0.25">
      <c r="A16" s="18"/>
      <c r="B16" s="8"/>
      <c r="C16" s="9"/>
      <c r="D16" s="9"/>
      <c r="E16" s="9">
        <f t="shared" si="0"/>
        <v>73172.25</v>
      </c>
    </row>
    <row r="17" spans="1:7" ht="21" x14ac:dyDescent="0.25">
      <c r="A17" s="18"/>
      <c r="B17" s="8"/>
      <c r="C17" s="9"/>
      <c r="D17" s="9"/>
      <c r="E17" s="9">
        <f t="shared" si="0"/>
        <v>73172.25</v>
      </c>
    </row>
    <row r="18" spans="1:7" ht="21" x14ac:dyDescent="0.25">
      <c r="A18" s="18"/>
      <c r="B18" s="8"/>
      <c r="C18" s="9"/>
      <c r="D18" s="9"/>
      <c r="E18" s="9">
        <f t="shared" si="0"/>
        <v>73172.25</v>
      </c>
    </row>
    <row r="19" spans="1:7" ht="21" x14ac:dyDescent="0.25">
      <c r="A19" s="18"/>
      <c r="B19" s="8"/>
      <c r="C19" s="9"/>
      <c r="D19" s="9"/>
      <c r="E19" s="9">
        <f t="shared" si="0"/>
        <v>73172.25</v>
      </c>
    </row>
    <row r="20" spans="1:7" ht="21" x14ac:dyDescent="0.25">
      <c r="A20" s="18"/>
      <c r="B20" s="8"/>
      <c r="C20" s="9"/>
      <c r="D20" s="9"/>
      <c r="E20" s="9">
        <f t="shared" si="0"/>
        <v>73172.25</v>
      </c>
    </row>
    <row r="21" spans="1:7" ht="21" x14ac:dyDescent="0.25">
      <c r="A21" s="18"/>
      <c r="B21" s="8"/>
      <c r="C21" s="9"/>
      <c r="D21" s="9"/>
      <c r="E21" s="9">
        <f t="shared" si="0"/>
        <v>73172.25</v>
      </c>
    </row>
    <row r="22" spans="1:7" ht="21" x14ac:dyDescent="0.25">
      <c r="A22" s="18"/>
      <c r="B22" s="8"/>
      <c r="C22" s="9"/>
      <c r="D22" s="9"/>
      <c r="E22" s="9">
        <f t="shared" si="0"/>
        <v>73172.25</v>
      </c>
    </row>
    <row r="23" spans="1:7" ht="21" x14ac:dyDescent="0.25">
      <c r="A23" s="18"/>
      <c r="B23" s="8"/>
      <c r="C23" s="9"/>
      <c r="D23" s="9"/>
      <c r="E23" s="9">
        <f t="shared" si="0"/>
        <v>73172.25</v>
      </c>
    </row>
    <row r="24" spans="1:7" ht="21" x14ac:dyDescent="0.25">
      <c r="A24" s="18"/>
      <c r="B24" s="8"/>
      <c r="C24" s="9"/>
      <c r="D24" s="9"/>
      <c r="E24" s="9">
        <f t="shared" si="0"/>
        <v>73172.25</v>
      </c>
    </row>
    <row r="25" spans="1:7" ht="21" x14ac:dyDescent="0.25">
      <c r="A25" s="18"/>
      <c r="B25" s="8"/>
      <c r="C25" s="9"/>
      <c r="D25" s="9"/>
      <c r="E25" s="9">
        <f t="shared" si="0"/>
        <v>73172.25</v>
      </c>
    </row>
    <row r="26" spans="1:7" ht="21" x14ac:dyDescent="0.25">
      <c r="A26" s="18"/>
      <c r="B26" s="8"/>
      <c r="C26" s="9"/>
      <c r="D26" s="9"/>
      <c r="E26" s="9">
        <f t="shared" si="0"/>
        <v>73172.25</v>
      </c>
    </row>
    <row r="27" spans="1:7" ht="21" x14ac:dyDescent="0.25">
      <c r="A27" s="18"/>
      <c r="B27" s="8"/>
      <c r="C27" s="9"/>
      <c r="D27" s="9"/>
      <c r="E27" s="9">
        <f t="shared" si="0"/>
        <v>73172.25</v>
      </c>
    </row>
    <row r="28" spans="1:7" ht="21" x14ac:dyDescent="0.25">
      <c r="A28" s="18"/>
      <c r="B28" s="8"/>
      <c r="C28" s="9"/>
      <c r="D28" s="9"/>
      <c r="E28" s="9">
        <f t="shared" si="0"/>
        <v>73172.25</v>
      </c>
      <c r="G28" s="14">
        <f>+E28-1138.34</f>
        <v>72033.91</v>
      </c>
    </row>
    <row r="29" spans="1:7" ht="21" x14ac:dyDescent="0.25">
      <c r="A29" s="18"/>
      <c r="B29" s="8"/>
      <c r="C29" s="9"/>
      <c r="D29" s="9"/>
      <c r="E29" s="9">
        <f t="shared" si="0"/>
        <v>73172.25</v>
      </c>
    </row>
    <row r="30" spans="1:7" ht="21" x14ac:dyDescent="0.25">
      <c r="A30" s="18"/>
      <c r="B30" s="8"/>
      <c r="C30" s="9"/>
      <c r="D30" s="9"/>
      <c r="E30" s="9">
        <f t="shared" si="0"/>
        <v>73172.25</v>
      </c>
    </row>
    <row r="31" spans="1:7" ht="21" x14ac:dyDescent="0.25">
      <c r="A31" s="18"/>
      <c r="B31" s="8"/>
      <c r="C31" s="9"/>
      <c r="D31" s="9"/>
      <c r="E31" s="9">
        <f t="shared" si="0"/>
        <v>73172.25</v>
      </c>
    </row>
    <row r="32" spans="1:7" ht="21" x14ac:dyDescent="0.25">
      <c r="A32" s="18"/>
      <c r="B32" s="8"/>
      <c r="C32" s="9"/>
      <c r="D32" s="9"/>
      <c r="E32" s="9">
        <f t="shared" si="0"/>
        <v>73172.25</v>
      </c>
    </row>
    <row r="33" spans="1:5" ht="21" x14ac:dyDescent="0.25">
      <c r="A33" s="18"/>
      <c r="B33" s="8"/>
      <c r="C33" s="9"/>
      <c r="D33" s="9"/>
      <c r="E33" s="9">
        <f t="shared" si="0"/>
        <v>73172.25</v>
      </c>
    </row>
    <row r="34" spans="1:5" ht="21" x14ac:dyDescent="0.25">
      <c r="A34" s="18"/>
      <c r="B34" s="8"/>
      <c r="C34" s="9"/>
      <c r="D34" s="9"/>
      <c r="E34" s="9">
        <f t="shared" si="0"/>
        <v>73172.25</v>
      </c>
    </row>
    <row r="35" spans="1:5" ht="21" x14ac:dyDescent="0.25">
      <c r="A35" s="18"/>
      <c r="B35" s="8"/>
      <c r="C35" s="9"/>
      <c r="D35" s="9"/>
      <c r="E35" s="9">
        <f t="shared" si="0"/>
        <v>73172.25</v>
      </c>
    </row>
    <row r="36" spans="1:5" ht="21" x14ac:dyDescent="0.25">
      <c r="A36" s="18"/>
      <c r="B36" s="8"/>
      <c r="C36" s="9"/>
      <c r="D36" s="9"/>
      <c r="E36" s="9">
        <f t="shared" si="0"/>
        <v>73172.25</v>
      </c>
    </row>
    <row r="37" spans="1:5" ht="21" x14ac:dyDescent="0.25">
      <c r="A37" s="18"/>
      <c r="B37" s="8"/>
      <c r="C37" s="9"/>
      <c r="D37" s="9"/>
      <c r="E37" s="9">
        <f t="shared" si="0"/>
        <v>73172.25</v>
      </c>
    </row>
    <row r="38" spans="1:5" ht="21" x14ac:dyDescent="0.25">
      <c r="A38" s="18"/>
      <c r="B38" s="8"/>
      <c r="C38" s="9"/>
      <c r="D38" s="9"/>
      <c r="E38" s="9">
        <f t="shared" si="0"/>
        <v>73172.25</v>
      </c>
    </row>
    <row r="39" spans="1:5" ht="21" x14ac:dyDescent="0.25">
      <c r="A39" s="18"/>
      <c r="B39" s="8"/>
      <c r="C39" s="9"/>
      <c r="D39" s="9"/>
      <c r="E39" s="9">
        <f t="shared" si="0"/>
        <v>73172.25</v>
      </c>
    </row>
    <row r="40" spans="1:5" ht="21" x14ac:dyDescent="0.25">
      <c r="A40" s="18"/>
      <c r="B40" s="8"/>
      <c r="C40" s="9"/>
      <c r="D40" s="9"/>
      <c r="E40" s="9">
        <f t="shared" si="0"/>
        <v>73172.25</v>
      </c>
    </row>
    <row r="41" spans="1:5" ht="21" x14ac:dyDescent="0.25">
      <c r="A41" s="8"/>
      <c r="B41" s="8"/>
      <c r="C41" s="9"/>
      <c r="D41" s="9"/>
      <c r="E41" s="9">
        <f t="shared" si="0"/>
        <v>73172.25</v>
      </c>
    </row>
    <row r="42" spans="1:5" ht="21" x14ac:dyDescent="0.25">
      <c r="A42" s="8"/>
      <c r="B42" s="8"/>
      <c r="C42" s="9"/>
      <c r="D42" s="9"/>
      <c r="E42" s="9">
        <f t="shared" si="0"/>
        <v>73172.25</v>
      </c>
    </row>
    <row r="43" spans="1:5" ht="21" x14ac:dyDescent="0.25">
      <c r="A43" s="18"/>
      <c r="B43" s="8"/>
      <c r="C43" s="9"/>
      <c r="D43" s="9"/>
      <c r="E43" s="9">
        <f t="shared" si="0"/>
        <v>73172.25</v>
      </c>
    </row>
    <row r="44" spans="1:5" ht="21" x14ac:dyDescent="0.25">
      <c r="A44" s="18"/>
      <c r="B44" s="8"/>
      <c r="C44" s="9"/>
      <c r="D44" s="9"/>
      <c r="E44" s="9">
        <f t="shared" si="0"/>
        <v>73172.25</v>
      </c>
    </row>
    <row r="45" spans="1:5" ht="21" x14ac:dyDescent="0.25">
      <c r="A45" s="18"/>
      <c r="B45" s="8"/>
      <c r="C45" s="9"/>
      <c r="D45" s="9"/>
      <c r="E45" s="9">
        <f t="shared" si="0"/>
        <v>73172.25</v>
      </c>
    </row>
    <row r="46" spans="1:5" ht="21" x14ac:dyDescent="0.25">
      <c r="A46" s="18"/>
      <c r="B46" s="8"/>
      <c r="C46" s="9"/>
      <c r="D46" s="9"/>
      <c r="E46" s="9">
        <f t="shared" si="0"/>
        <v>73172.25</v>
      </c>
    </row>
    <row r="47" spans="1:5" ht="21" x14ac:dyDescent="0.25">
      <c r="A47" s="18"/>
      <c r="B47" s="8"/>
      <c r="C47" s="9"/>
      <c r="D47" s="9"/>
      <c r="E47" s="9">
        <f t="shared" si="0"/>
        <v>73172.25</v>
      </c>
    </row>
    <row r="48" spans="1:5" ht="21" x14ac:dyDescent="0.25">
      <c r="A48" s="18"/>
      <c r="B48" s="8"/>
      <c r="C48" s="9"/>
      <c r="D48" s="9"/>
      <c r="E48" s="9">
        <f t="shared" si="0"/>
        <v>73172.25</v>
      </c>
    </row>
    <row r="49" spans="1:5" ht="21" x14ac:dyDescent="0.25">
      <c r="A49" s="18"/>
      <c r="B49" s="8"/>
      <c r="C49" s="9"/>
      <c r="D49" s="9"/>
      <c r="E49" s="9">
        <f t="shared" si="0"/>
        <v>73172.25</v>
      </c>
    </row>
    <row r="50" spans="1:5" ht="21" x14ac:dyDescent="0.25">
      <c r="A50" s="18"/>
      <c r="B50" s="8"/>
      <c r="C50" s="9"/>
      <c r="D50" s="9"/>
      <c r="E50" s="9">
        <f t="shared" si="0"/>
        <v>73172.25</v>
      </c>
    </row>
    <row r="51" spans="1:5" ht="21" x14ac:dyDescent="0.25">
      <c r="A51" s="18"/>
      <c r="B51" s="8"/>
      <c r="C51" s="9"/>
      <c r="D51" s="9"/>
      <c r="E51" s="9">
        <f t="shared" si="0"/>
        <v>73172.25</v>
      </c>
    </row>
    <row r="52" spans="1:5" ht="21" x14ac:dyDescent="0.25">
      <c r="A52" s="18"/>
      <c r="B52" s="8"/>
      <c r="C52" s="9"/>
      <c r="D52" s="9"/>
      <c r="E52" s="9">
        <f t="shared" si="0"/>
        <v>73172.25</v>
      </c>
    </row>
    <row r="53" spans="1:5" ht="21" x14ac:dyDescent="0.25">
      <c r="A53" s="18"/>
      <c r="B53" s="8"/>
      <c r="C53" s="9"/>
      <c r="D53" s="9"/>
      <c r="E53" s="9">
        <f t="shared" si="0"/>
        <v>73172.25</v>
      </c>
    </row>
    <row r="54" spans="1:5" ht="21" x14ac:dyDescent="0.25">
      <c r="A54" s="18"/>
      <c r="B54" s="8"/>
      <c r="C54" s="9"/>
      <c r="D54" s="9"/>
      <c r="E54" s="9">
        <f t="shared" si="0"/>
        <v>73172.25</v>
      </c>
    </row>
    <row r="55" spans="1:5" ht="21" x14ac:dyDescent="0.25">
      <c r="A55" s="18"/>
      <c r="B55" s="8"/>
      <c r="C55" s="9"/>
      <c r="D55" s="9"/>
      <c r="E55" s="9">
        <f t="shared" si="0"/>
        <v>73172.25</v>
      </c>
    </row>
    <row r="56" spans="1:5" ht="21" x14ac:dyDescent="0.25">
      <c r="A56" s="18"/>
      <c r="B56" s="8"/>
      <c r="C56" s="9"/>
      <c r="D56" s="9"/>
      <c r="E56" s="9">
        <f t="shared" si="0"/>
        <v>73172.25</v>
      </c>
    </row>
    <row r="57" spans="1:5" ht="21" x14ac:dyDescent="0.25">
      <c r="A57" s="18"/>
      <c r="B57" s="8"/>
      <c r="C57" s="9"/>
      <c r="D57" s="9"/>
      <c r="E57" s="9">
        <f t="shared" si="0"/>
        <v>73172.25</v>
      </c>
    </row>
    <row r="58" spans="1:5" ht="21" x14ac:dyDescent="0.25">
      <c r="A58" s="18"/>
      <c r="B58" s="8"/>
      <c r="C58" s="9"/>
      <c r="D58" s="9"/>
      <c r="E58" s="9">
        <f t="shared" si="0"/>
        <v>73172.25</v>
      </c>
    </row>
    <row r="59" spans="1:5" ht="21" x14ac:dyDescent="0.25">
      <c r="A59" s="18"/>
      <c r="B59" s="8"/>
      <c r="C59" s="9"/>
      <c r="D59" s="9"/>
      <c r="E59" s="9">
        <f t="shared" si="0"/>
        <v>73172.25</v>
      </c>
    </row>
    <row r="60" spans="1:5" ht="21" x14ac:dyDescent="0.25">
      <c r="A60" s="18"/>
      <c r="B60" s="8"/>
      <c r="C60" s="9"/>
      <c r="D60" s="9"/>
      <c r="E60" s="9">
        <f t="shared" si="0"/>
        <v>73172.25</v>
      </c>
    </row>
    <row r="61" spans="1:5" ht="21" x14ac:dyDescent="0.25">
      <c r="A61" s="18"/>
      <c r="B61" s="8"/>
      <c r="C61" s="9"/>
      <c r="D61" s="9"/>
      <c r="E61" s="9">
        <f t="shared" si="0"/>
        <v>73172.25</v>
      </c>
    </row>
    <row r="62" spans="1:5" ht="21" x14ac:dyDescent="0.25">
      <c r="A62" s="18"/>
      <c r="B62" s="8"/>
      <c r="C62" s="9"/>
      <c r="D62" s="9"/>
      <c r="E62" s="9">
        <f t="shared" si="0"/>
        <v>73172.25</v>
      </c>
    </row>
    <row r="63" spans="1:5" ht="21" x14ac:dyDescent="0.25">
      <c r="A63" s="18"/>
      <c r="B63" s="8"/>
      <c r="C63" s="9"/>
      <c r="D63" s="9"/>
      <c r="E63" s="9">
        <f t="shared" si="0"/>
        <v>73172.25</v>
      </c>
    </row>
    <row r="64" spans="1:5" ht="21" x14ac:dyDescent="0.25">
      <c r="A64" s="18"/>
      <c r="B64" s="8"/>
      <c r="C64" s="9"/>
      <c r="D64" s="9"/>
      <c r="E64" s="9">
        <f t="shared" si="0"/>
        <v>73172.25</v>
      </c>
    </row>
    <row r="65" spans="1:5" ht="21" x14ac:dyDescent="0.25">
      <c r="A65" s="18"/>
      <c r="B65" s="8"/>
      <c r="C65" s="9"/>
      <c r="D65" s="9"/>
      <c r="E65" s="9">
        <f t="shared" si="0"/>
        <v>73172.25</v>
      </c>
    </row>
    <row r="66" spans="1:5" ht="21" x14ac:dyDescent="0.25">
      <c r="A66" s="18"/>
      <c r="B66" s="8"/>
      <c r="C66" s="9"/>
      <c r="D66" s="9"/>
      <c r="E66" s="9">
        <f t="shared" si="0"/>
        <v>73172.25</v>
      </c>
    </row>
    <row r="67" spans="1:5" ht="21" x14ac:dyDescent="0.25">
      <c r="A67" s="18"/>
      <c r="B67" s="8"/>
      <c r="C67" s="9"/>
      <c r="D67" s="9"/>
      <c r="E67" s="9">
        <f t="shared" si="0"/>
        <v>73172.25</v>
      </c>
    </row>
    <row r="68" spans="1:5" ht="21" x14ac:dyDescent="0.25">
      <c r="A68" s="18"/>
      <c r="B68" s="8"/>
      <c r="C68" s="9"/>
      <c r="D68" s="9"/>
      <c r="E68" s="9">
        <f t="shared" si="0"/>
        <v>73172.25</v>
      </c>
    </row>
    <row r="69" spans="1:5" ht="21" x14ac:dyDescent="0.25">
      <c r="A69" s="18"/>
      <c r="B69" s="8"/>
      <c r="C69" s="9"/>
      <c r="D69" s="9"/>
      <c r="E69" s="9">
        <f t="shared" si="0"/>
        <v>73172.25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73172.25</v>
      </c>
    </row>
    <row r="71" spans="1:5" ht="21" x14ac:dyDescent="0.25">
      <c r="A71" s="18"/>
      <c r="B71" s="8"/>
      <c r="C71" s="9"/>
      <c r="D71" s="9"/>
      <c r="E71" s="9">
        <f t="shared" si="1"/>
        <v>73172.25</v>
      </c>
    </row>
    <row r="72" spans="1:5" ht="21" x14ac:dyDescent="0.25">
      <c r="A72" s="18"/>
      <c r="B72" s="8"/>
      <c r="C72" s="9"/>
      <c r="D72" s="9"/>
      <c r="E72" s="9">
        <f t="shared" si="1"/>
        <v>73172.25</v>
      </c>
    </row>
    <row r="73" spans="1:5" ht="21" x14ac:dyDescent="0.25">
      <c r="A73" s="18"/>
      <c r="B73" s="8"/>
      <c r="C73" s="9"/>
      <c r="D73" s="9"/>
      <c r="E73" s="9">
        <f t="shared" si="1"/>
        <v>73172.25</v>
      </c>
    </row>
    <row r="74" spans="1:5" ht="21" x14ac:dyDescent="0.25">
      <c r="A74" s="18"/>
      <c r="B74" s="8"/>
      <c r="C74" s="9"/>
      <c r="D74" s="9"/>
      <c r="E74" s="9">
        <f t="shared" si="1"/>
        <v>73172.25</v>
      </c>
    </row>
    <row r="75" spans="1:5" ht="21" x14ac:dyDescent="0.25">
      <c r="A75" s="18"/>
      <c r="B75" s="8"/>
      <c r="C75" s="9"/>
      <c r="D75" s="9"/>
      <c r="E75" s="9">
        <f t="shared" si="1"/>
        <v>73172.25</v>
      </c>
    </row>
    <row r="76" spans="1:5" ht="21" x14ac:dyDescent="0.25">
      <c r="A76" s="18"/>
      <c r="B76" s="8"/>
      <c r="C76" s="86"/>
      <c r="D76" s="9"/>
      <c r="E76" s="9">
        <f t="shared" si="1"/>
        <v>73172.25</v>
      </c>
    </row>
    <row r="77" spans="1:5" ht="21" x14ac:dyDescent="0.25">
      <c r="A77" s="18"/>
      <c r="B77" s="8"/>
      <c r="C77" s="86"/>
      <c r="D77" s="9"/>
      <c r="E77" s="9">
        <f t="shared" si="1"/>
        <v>73172.25</v>
      </c>
    </row>
    <row r="78" spans="1:5" ht="21" x14ac:dyDescent="0.25">
      <c r="A78" s="18"/>
      <c r="B78" s="8"/>
      <c r="C78" s="9"/>
      <c r="D78" s="9"/>
      <c r="E78" s="9">
        <f t="shared" si="1"/>
        <v>73172.25</v>
      </c>
    </row>
    <row r="79" spans="1:5" ht="21" x14ac:dyDescent="0.25">
      <c r="A79" s="18"/>
      <c r="B79" s="8"/>
      <c r="C79" s="9"/>
      <c r="D79" s="9"/>
      <c r="E79" s="9">
        <f t="shared" si="1"/>
        <v>73172.25</v>
      </c>
    </row>
    <row r="80" spans="1:5" ht="21" x14ac:dyDescent="0.25">
      <c r="A80" s="18"/>
      <c r="B80" s="8"/>
      <c r="C80" s="9"/>
      <c r="D80" s="9"/>
      <c r="E80" s="9">
        <f t="shared" si="1"/>
        <v>73172.25</v>
      </c>
    </row>
    <row r="81" spans="1:5" ht="21" x14ac:dyDescent="0.25">
      <c r="A81" s="18"/>
      <c r="B81" s="8"/>
      <c r="C81" s="9"/>
      <c r="D81" s="9"/>
      <c r="E81" s="9">
        <f t="shared" si="1"/>
        <v>73172.25</v>
      </c>
    </row>
    <row r="82" spans="1:5" ht="21" x14ac:dyDescent="0.25">
      <c r="A82" s="18"/>
      <c r="B82" s="8"/>
      <c r="C82" s="9"/>
      <c r="D82" s="9"/>
      <c r="E82" s="9">
        <f t="shared" si="1"/>
        <v>73172.25</v>
      </c>
    </row>
    <row r="83" spans="1:5" ht="21" x14ac:dyDescent="0.25">
      <c r="A83" s="18"/>
      <c r="B83" s="8"/>
      <c r="C83" s="9"/>
      <c r="D83" s="9"/>
      <c r="E83" s="9">
        <f t="shared" si="1"/>
        <v>73172.25</v>
      </c>
    </row>
    <row r="84" spans="1:5" ht="21" x14ac:dyDescent="0.25">
      <c r="A84" s="18"/>
      <c r="B84" s="8"/>
      <c r="C84" s="9"/>
      <c r="D84" s="9"/>
      <c r="E84" s="9">
        <f t="shared" si="1"/>
        <v>73172.25</v>
      </c>
    </row>
    <row r="85" spans="1:5" ht="21" x14ac:dyDescent="0.25">
      <c r="A85" s="18"/>
      <c r="B85" s="8"/>
      <c r="C85" s="9"/>
      <c r="D85" s="9"/>
      <c r="E85" s="9">
        <f t="shared" si="1"/>
        <v>73172.25</v>
      </c>
    </row>
    <row r="86" spans="1:5" ht="21" x14ac:dyDescent="0.25">
      <c r="A86" s="18"/>
      <c r="B86" s="8"/>
      <c r="C86" s="9"/>
      <c r="D86" s="9"/>
      <c r="E86" s="9">
        <f t="shared" si="1"/>
        <v>73172.25</v>
      </c>
    </row>
    <row r="87" spans="1:5" ht="21" x14ac:dyDescent="0.25">
      <c r="A87" s="18"/>
      <c r="B87" s="8"/>
      <c r="C87" s="9"/>
      <c r="D87" s="9"/>
      <c r="E87" s="9">
        <f t="shared" si="1"/>
        <v>73172.25</v>
      </c>
    </row>
    <row r="88" spans="1:5" ht="24" x14ac:dyDescent="0.3">
      <c r="A88" s="18"/>
      <c r="B88" s="8"/>
      <c r="C88" s="9"/>
      <c r="D88" s="31"/>
      <c r="E88" s="9">
        <f t="shared" si="1"/>
        <v>73172.25</v>
      </c>
    </row>
    <row r="89" spans="1:5" ht="21" x14ac:dyDescent="0.25">
      <c r="A89" s="18"/>
      <c r="B89" s="8"/>
      <c r="C89" s="9"/>
      <c r="D89" s="9"/>
      <c r="E89" s="9">
        <f t="shared" si="1"/>
        <v>73172.25</v>
      </c>
    </row>
    <row r="90" spans="1:5" ht="21" x14ac:dyDescent="0.25">
      <c r="A90" s="18"/>
      <c r="B90" s="8"/>
      <c r="C90" s="9"/>
      <c r="D90" s="9"/>
      <c r="E90" s="9">
        <f t="shared" si="1"/>
        <v>73172.25</v>
      </c>
    </row>
    <row r="91" spans="1:5" ht="21" x14ac:dyDescent="0.25">
      <c r="A91" s="18"/>
      <c r="B91" s="8"/>
      <c r="C91" s="9"/>
      <c r="D91" s="9"/>
      <c r="E91" s="9">
        <f t="shared" si="1"/>
        <v>73172.25</v>
      </c>
    </row>
    <row r="92" spans="1:5" ht="21" x14ac:dyDescent="0.25">
      <c r="A92" s="18"/>
      <c r="B92" s="8"/>
      <c r="C92" s="9"/>
      <c r="D92" s="9"/>
      <c r="E92" s="9">
        <f t="shared" si="1"/>
        <v>73172.25</v>
      </c>
    </row>
    <row r="93" spans="1:5" ht="21" x14ac:dyDescent="0.25">
      <c r="A93" s="18"/>
      <c r="B93" s="8"/>
      <c r="C93" s="9"/>
      <c r="D93" s="9"/>
      <c r="E93" s="9">
        <f t="shared" si="1"/>
        <v>73172.25</v>
      </c>
    </row>
    <row r="94" spans="1:5" ht="21" x14ac:dyDescent="0.25">
      <c r="A94" s="18"/>
      <c r="B94" s="8"/>
      <c r="C94" s="9"/>
      <c r="D94" s="9"/>
      <c r="E94" s="9">
        <f t="shared" si="1"/>
        <v>73172.25</v>
      </c>
    </row>
    <row r="95" spans="1:5" ht="21" x14ac:dyDescent="0.25">
      <c r="A95" s="18"/>
      <c r="B95" s="8"/>
      <c r="C95" s="9"/>
      <c r="D95" s="9"/>
      <c r="E95" s="9">
        <f t="shared" si="1"/>
        <v>73172.25</v>
      </c>
    </row>
    <row r="96" spans="1:5" ht="21" x14ac:dyDescent="0.25">
      <c r="A96" s="18"/>
      <c r="B96" s="8"/>
      <c r="C96" s="9"/>
      <c r="D96" s="9"/>
      <c r="E96" s="9">
        <f t="shared" si="1"/>
        <v>73172.25</v>
      </c>
    </row>
    <row r="97" spans="1:7" ht="21" x14ac:dyDescent="0.25">
      <c r="A97" s="18"/>
      <c r="B97" s="8"/>
      <c r="C97" s="9"/>
      <c r="D97" s="9"/>
      <c r="E97" s="9">
        <f t="shared" si="1"/>
        <v>73172.25</v>
      </c>
    </row>
    <row r="98" spans="1:7" ht="21" x14ac:dyDescent="0.25">
      <c r="A98" s="18"/>
      <c r="B98" s="8"/>
      <c r="C98" s="9"/>
      <c r="D98" s="9"/>
      <c r="E98" s="9">
        <f t="shared" si="1"/>
        <v>73172.25</v>
      </c>
    </row>
    <row r="99" spans="1:7" ht="21" x14ac:dyDescent="0.25">
      <c r="A99" s="18"/>
      <c r="B99" s="8"/>
      <c r="C99" s="9"/>
      <c r="D99" s="9"/>
      <c r="E99" s="9">
        <f t="shared" si="1"/>
        <v>73172.25</v>
      </c>
    </row>
    <row r="100" spans="1:7" ht="21" x14ac:dyDescent="0.25">
      <c r="A100" s="18"/>
      <c r="B100" s="8"/>
      <c r="C100" s="9"/>
      <c r="D100" s="9"/>
      <c r="E100" s="9">
        <f t="shared" si="1"/>
        <v>73172.25</v>
      </c>
    </row>
    <row r="101" spans="1:7" ht="21" x14ac:dyDescent="0.25">
      <c r="A101" s="18"/>
      <c r="B101" s="8"/>
      <c r="C101" s="9"/>
      <c r="D101" s="9"/>
      <c r="E101" s="9">
        <f t="shared" si="1"/>
        <v>73172.25</v>
      </c>
      <c r="G101" s="9"/>
    </row>
    <row r="102" spans="1:7" ht="21" x14ac:dyDescent="0.25">
      <c r="A102" s="18"/>
      <c r="B102" s="8"/>
      <c r="C102" s="16"/>
      <c r="D102" s="9"/>
      <c r="E102" s="9">
        <f t="shared" si="1"/>
        <v>73172.25</v>
      </c>
    </row>
    <row r="103" spans="1:7" ht="21" x14ac:dyDescent="0.25">
      <c r="A103" s="18"/>
      <c r="B103" s="8"/>
      <c r="C103" s="16"/>
      <c r="D103" s="9"/>
      <c r="E103" s="9">
        <f t="shared" si="1"/>
        <v>73172.25</v>
      </c>
    </row>
    <row r="104" spans="1:7" ht="21" x14ac:dyDescent="0.25">
      <c r="A104" s="18"/>
      <c r="B104" s="8"/>
      <c r="C104" s="86"/>
      <c r="D104" s="9"/>
      <c r="E104" s="9">
        <f t="shared" si="1"/>
        <v>73172.25</v>
      </c>
    </row>
    <row r="105" spans="1:7" ht="21" x14ac:dyDescent="0.25">
      <c r="A105" s="18"/>
      <c r="B105" s="8"/>
      <c r="C105" s="9"/>
      <c r="D105" s="9"/>
      <c r="E105" s="9">
        <f t="shared" si="1"/>
        <v>73172.25</v>
      </c>
    </row>
    <row r="106" spans="1:7" ht="21" x14ac:dyDescent="0.25">
      <c r="A106" s="18"/>
      <c r="B106" s="17"/>
      <c r="C106" s="9"/>
      <c r="D106" s="9"/>
      <c r="E106" s="9">
        <f t="shared" si="1"/>
        <v>73172.25</v>
      </c>
    </row>
    <row r="107" spans="1:7" ht="21" x14ac:dyDescent="0.25">
      <c r="A107" s="18"/>
      <c r="B107" s="8"/>
      <c r="C107" s="9"/>
      <c r="D107" s="9"/>
      <c r="E107" s="9">
        <f t="shared" si="1"/>
        <v>73172.25</v>
      </c>
    </row>
    <row r="108" spans="1:7" ht="21" x14ac:dyDescent="0.25">
      <c r="A108" s="18"/>
      <c r="B108" s="8"/>
      <c r="C108" s="9"/>
      <c r="D108" s="9"/>
      <c r="E108" s="9">
        <f t="shared" si="1"/>
        <v>73172.25</v>
      </c>
    </row>
    <row r="109" spans="1:7" ht="21" x14ac:dyDescent="0.25">
      <c r="A109" s="18"/>
      <c r="B109" s="8"/>
      <c r="C109" s="9"/>
      <c r="D109" s="17"/>
      <c r="E109" s="9">
        <f t="shared" si="1"/>
        <v>73172.25</v>
      </c>
    </row>
    <row r="110" spans="1:7" ht="21" x14ac:dyDescent="0.25">
      <c r="A110" s="18"/>
      <c r="B110" s="8"/>
      <c r="C110" s="9"/>
      <c r="D110" s="17"/>
      <c r="E110" s="9">
        <f t="shared" si="1"/>
        <v>73172.25</v>
      </c>
    </row>
    <row r="111" spans="1:7" ht="21" x14ac:dyDescent="0.25">
      <c r="A111" s="18"/>
      <c r="B111" s="8"/>
      <c r="C111" s="9"/>
      <c r="D111" s="9"/>
      <c r="E111" s="9">
        <f t="shared" si="1"/>
        <v>73172.25</v>
      </c>
    </row>
    <row r="112" spans="1:7" ht="21" x14ac:dyDescent="0.25">
      <c r="A112" s="18"/>
      <c r="B112" s="8"/>
      <c r="C112" s="9"/>
      <c r="D112" s="9"/>
      <c r="E112" s="9">
        <f t="shared" si="1"/>
        <v>73172.25</v>
      </c>
    </row>
    <row r="113" spans="1:5" ht="21" x14ac:dyDescent="0.25">
      <c r="A113" s="18"/>
      <c r="B113" s="8"/>
      <c r="C113" s="9"/>
      <c r="D113" s="9"/>
      <c r="E113" s="9">
        <f t="shared" si="1"/>
        <v>73172.25</v>
      </c>
    </row>
    <row r="114" spans="1:5" ht="21" x14ac:dyDescent="0.25">
      <c r="A114" s="18"/>
      <c r="B114" s="8"/>
      <c r="C114" s="9"/>
      <c r="D114" s="9"/>
      <c r="E114" s="9">
        <f t="shared" si="1"/>
        <v>73172.25</v>
      </c>
    </row>
    <row r="115" spans="1:5" ht="21" x14ac:dyDescent="0.25">
      <c r="A115" s="18"/>
      <c r="B115" s="8"/>
      <c r="C115" s="9"/>
      <c r="D115" s="9"/>
      <c r="E115" s="9">
        <f t="shared" si="1"/>
        <v>73172.25</v>
      </c>
    </row>
    <row r="116" spans="1:5" ht="21" x14ac:dyDescent="0.25">
      <c r="A116" s="18"/>
      <c r="B116" s="8"/>
      <c r="C116" s="9"/>
      <c r="D116" s="9"/>
      <c r="E116" s="9">
        <f t="shared" si="1"/>
        <v>73172.25</v>
      </c>
    </row>
    <row r="117" spans="1:5" ht="21" x14ac:dyDescent="0.25">
      <c r="A117" s="18"/>
      <c r="B117" s="8"/>
      <c r="C117" s="9"/>
      <c r="D117" s="9"/>
      <c r="E117" s="9">
        <f t="shared" si="1"/>
        <v>73172.25</v>
      </c>
    </row>
    <row r="118" spans="1:5" ht="21" x14ac:dyDescent="0.25">
      <c r="A118" s="18"/>
      <c r="B118" s="8"/>
      <c r="C118" s="9"/>
      <c r="D118" s="9"/>
      <c r="E118" s="9">
        <f t="shared" si="1"/>
        <v>73172.25</v>
      </c>
    </row>
    <row r="119" spans="1:5" ht="21" x14ac:dyDescent="0.25">
      <c r="A119" s="18"/>
      <c r="B119" s="8"/>
      <c r="C119" s="9"/>
      <c r="D119" s="9"/>
      <c r="E119" s="9">
        <f t="shared" si="1"/>
        <v>73172.25</v>
      </c>
    </row>
    <row r="120" spans="1:5" ht="21" x14ac:dyDescent="0.25">
      <c r="A120" s="18"/>
      <c r="B120" s="8"/>
      <c r="C120" s="9"/>
      <c r="D120" s="9"/>
      <c r="E120" s="9">
        <f t="shared" si="1"/>
        <v>73172.25</v>
      </c>
    </row>
    <row r="121" spans="1:5" ht="21" x14ac:dyDescent="0.25">
      <c r="A121" s="18"/>
      <c r="B121" s="8"/>
      <c r="C121" s="9"/>
      <c r="D121" s="9"/>
      <c r="E121" s="9">
        <f t="shared" si="1"/>
        <v>73172.25</v>
      </c>
    </row>
    <row r="122" spans="1:5" ht="21" x14ac:dyDescent="0.25">
      <c r="A122" s="18"/>
      <c r="B122" s="8"/>
      <c r="C122" s="9"/>
      <c r="D122" s="9"/>
      <c r="E122" s="9">
        <f t="shared" si="1"/>
        <v>73172.25</v>
      </c>
    </row>
    <row r="123" spans="1:5" ht="21" x14ac:dyDescent="0.25">
      <c r="A123" s="18"/>
      <c r="B123" s="8"/>
      <c r="C123" s="9"/>
      <c r="D123" s="9"/>
      <c r="E123" s="9">
        <f t="shared" si="1"/>
        <v>73172.25</v>
      </c>
    </row>
    <row r="124" spans="1:5" ht="21" x14ac:dyDescent="0.25">
      <c r="A124" s="18"/>
      <c r="B124" s="8"/>
      <c r="C124" s="9"/>
      <c r="D124" s="9"/>
      <c r="E124" s="9">
        <f t="shared" si="1"/>
        <v>73172.25</v>
      </c>
    </row>
    <row r="125" spans="1:5" ht="21" x14ac:dyDescent="0.25">
      <c r="A125" s="18"/>
      <c r="B125" s="8"/>
      <c r="C125" s="9"/>
      <c r="D125" s="9"/>
      <c r="E125" s="9">
        <f t="shared" si="1"/>
        <v>73172.25</v>
      </c>
    </row>
    <row r="126" spans="1:5" ht="21" x14ac:dyDescent="0.25">
      <c r="A126" s="18"/>
      <c r="B126" s="8"/>
      <c r="C126" s="9"/>
      <c r="D126" s="9"/>
      <c r="E126" s="9">
        <f t="shared" si="1"/>
        <v>73172.25</v>
      </c>
    </row>
    <row r="127" spans="1:5" ht="21" x14ac:dyDescent="0.25">
      <c r="A127" s="18"/>
      <c r="B127" s="8"/>
      <c r="C127" s="9"/>
      <c r="D127" s="9"/>
      <c r="E127" s="9">
        <f t="shared" si="1"/>
        <v>73172.25</v>
      </c>
    </row>
    <row r="128" spans="1:5" ht="21" x14ac:dyDescent="0.25">
      <c r="A128" s="18"/>
      <c r="B128" s="8"/>
      <c r="C128" s="9"/>
      <c r="D128" s="9"/>
      <c r="E128" s="9">
        <f t="shared" si="1"/>
        <v>73172.25</v>
      </c>
    </row>
    <row r="129" spans="1:5" ht="21" x14ac:dyDescent="0.25">
      <c r="A129" s="18"/>
      <c r="B129" s="8"/>
      <c r="C129" s="9"/>
      <c r="D129" s="9"/>
      <c r="E129" s="9">
        <f t="shared" si="1"/>
        <v>73172.25</v>
      </c>
    </row>
    <row r="130" spans="1:5" ht="21" x14ac:dyDescent="0.25">
      <c r="A130" s="18"/>
      <c r="B130" s="8"/>
      <c r="C130" s="9"/>
      <c r="D130" s="9"/>
      <c r="E130" s="9">
        <f t="shared" si="1"/>
        <v>73172.25</v>
      </c>
    </row>
    <row r="131" spans="1:5" ht="21" x14ac:dyDescent="0.25">
      <c r="A131" s="18"/>
      <c r="B131" s="8"/>
      <c r="C131" s="9"/>
      <c r="D131" s="9"/>
      <c r="E131" s="9">
        <f t="shared" si="1"/>
        <v>73172.25</v>
      </c>
    </row>
    <row r="132" spans="1:5" ht="21" x14ac:dyDescent="0.25">
      <c r="A132" s="18"/>
      <c r="B132" s="8"/>
      <c r="C132" s="9"/>
      <c r="D132" s="9"/>
      <c r="E132" s="9">
        <f t="shared" si="1"/>
        <v>73172.25</v>
      </c>
    </row>
    <row r="133" spans="1:5" ht="21" x14ac:dyDescent="0.25">
      <c r="A133" s="18"/>
      <c r="B133" s="8"/>
      <c r="C133" s="9"/>
      <c r="D133" s="9"/>
      <c r="E133" s="9">
        <f t="shared" si="1"/>
        <v>73172.25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73172.25</v>
      </c>
    </row>
    <row r="135" spans="1:5" ht="21" x14ac:dyDescent="0.25">
      <c r="A135" s="18"/>
      <c r="B135" s="8"/>
      <c r="C135" s="9"/>
      <c r="D135" s="9"/>
      <c r="E135" s="9">
        <f t="shared" si="2"/>
        <v>73172.25</v>
      </c>
    </row>
    <row r="136" spans="1:5" ht="21" x14ac:dyDescent="0.25">
      <c r="A136" s="18"/>
      <c r="B136" s="8"/>
      <c r="C136" s="9"/>
      <c r="D136" s="9"/>
      <c r="E136" s="9">
        <f t="shared" si="2"/>
        <v>73172.25</v>
      </c>
    </row>
    <row r="137" spans="1:5" ht="21" x14ac:dyDescent="0.25">
      <c r="A137" s="18"/>
      <c r="B137" s="8"/>
      <c r="C137" s="9"/>
      <c r="D137" s="9"/>
      <c r="E137" s="9">
        <f t="shared" si="2"/>
        <v>73172.25</v>
      </c>
    </row>
    <row r="138" spans="1:5" ht="21" x14ac:dyDescent="0.25">
      <c r="A138" s="18"/>
      <c r="B138" s="8"/>
      <c r="C138" s="9"/>
      <c r="D138" s="9"/>
      <c r="E138" s="9">
        <f t="shared" si="2"/>
        <v>73172.25</v>
      </c>
    </row>
    <row r="139" spans="1:5" ht="21" x14ac:dyDescent="0.25">
      <c r="A139" s="18"/>
      <c r="B139" s="8"/>
      <c r="C139" s="9"/>
      <c r="D139" s="9"/>
      <c r="E139" s="9">
        <f t="shared" si="2"/>
        <v>73172.25</v>
      </c>
    </row>
    <row r="140" spans="1:5" ht="21" x14ac:dyDescent="0.25">
      <c r="A140" s="18"/>
      <c r="B140" s="8"/>
      <c r="C140" s="9"/>
      <c r="D140" s="9"/>
      <c r="E140" s="9">
        <f t="shared" si="2"/>
        <v>73172.25</v>
      </c>
    </row>
    <row r="141" spans="1:5" ht="21" x14ac:dyDescent="0.25">
      <c r="A141" s="18"/>
      <c r="B141" s="8"/>
      <c r="C141" s="9"/>
      <c r="D141" s="9"/>
      <c r="E141" s="9">
        <f t="shared" si="2"/>
        <v>73172.25</v>
      </c>
    </row>
    <row r="142" spans="1:5" ht="21" x14ac:dyDescent="0.25">
      <c r="A142" s="18"/>
      <c r="B142" s="8"/>
      <c r="C142" s="9"/>
      <c r="D142" s="9"/>
      <c r="E142" s="9">
        <f t="shared" si="2"/>
        <v>73172.25</v>
      </c>
    </row>
    <row r="143" spans="1:5" ht="21" x14ac:dyDescent="0.25">
      <c r="A143" s="18"/>
      <c r="B143" s="8"/>
      <c r="C143" s="9"/>
      <c r="D143" s="9"/>
      <c r="E143" s="9">
        <f t="shared" si="2"/>
        <v>73172.25</v>
      </c>
    </row>
    <row r="144" spans="1:5" ht="21" x14ac:dyDescent="0.25">
      <c r="A144" s="18"/>
      <c r="B144" s="8"/>
      <c r="C144" s="9"/>
      <c r="D144" s="9"/>
      <c r="E144" s="9">
        <f t="shared" si="2"/>
        <v>73172.25</v>
      </c>
    </row>
    <row r="145" spans="1:5" ht="21" x14ac:dyDescent="0.25">
      <c r="A145" s="18"/>
      <c r="B145" s="8"/>
      <c r="C145" s="9"/>
      <c r="D145" s="9"/>
      <c r="E145" s="9">
        <f t="shared" si="2"/>
        <v>73172.25</v>
      </c>
    </row>
    <row r="146" spans="1:5" ht="21" x14ac:dyDescent="0.25">
      <c r="A146" s="18"/>
      <c r="B146" s="8"/>
      <c r="C146" s="9"/>
      <c r="D146" s="9"/>
      <c r="E146" s="9">
        <f t="shared" si="2"/>
        <v>73172.25</v>
      </c>
    </row>
    <row r="147" spans="1:5" ht="21" x14ac:dyDescent="0.25">
      <c r="A147" s="18"/>
      <c r="B147" s="8"/>
      <c r="C147" s="9"/>
      <c r="D147" s="9"/>
      <c r="E147" s="9">
        <f t="shared" si="2"/>
        <v>73172.25</v>
      </c>
    </row>
    <row r="148" spans="1:5" ht="21" x14ac:dyDescent="0.25">
      <c r="A148" s="18"/>
      <c r="B148" s="8"/>
      <c r="C148" s="9"/>
      <c r="D148" s="9"/>
      <c r="E148" s="9">
        <f t="shared" si="2"/>
        <v>73172.25</v>
      </c>
    </row>
    <row r="149" spans="1:5" ht="21" x14ac:dyDescent="0.25">
      <c r="A149" s="18"/>
      <c r="B149" s="8"/>
      <c r="C149" s="9"/>
      <c r="D149" s="9"/>
      <c r="E149" s="9">
        <f t="shared" si="2"/>
        <v>73172.25</v>
      </c>
    </row>
    <row r="150" spans="1:5" ht="21" x14ac:dyDescent="0.25">
      <c r="A150" s="18"/>
      <c r="B150" s="8"/>
      <c r="C150" s="9"/>
      <c r="D150" s="9"/>
      <c r="E150" s="9">
        <f t="shared" si="2"/>
        <v>73172.25</v>
      </c>
    </row>
    <row r="151" spans="1:5" ht="21" x14ac:dyDescent="0.25">
      <c r="A151" s="18"/>
      <c r="B151" s="8"/>
      <c r="C151" s="9"/>
      <c r="D151" s="9"/>
      <c r="E151" s="9">
        <f t="shared" si="2"/>
        <v>73172.25</v>
      </c>
    </row>
    <row r="152" spans="1:5" ht="21" x14ac:dyDescent="0.25">
      <c r="A152" s="18"/>
      <c r="B152" s="8"/>
      <c r="C152" s="9"/>
      <c r="D152" s="9"/>
      <c r="E152" s="9">
        <f t="shared" si="2"/>
        <v>73172.25</v>
      </c>
    </row>
    <row r="153" spans="1:5" ht="21" x14ac:dyDescent="0.25">
      <c r="A153" s="18"/>
      <c r="B153" s="8"/>
      <c r="C153" s="9"/>
      <c r="D153" s="9"/>
      <c r="E153" s="9">
        <f t="shared" si="2"/>
        <v>73172.25</v>
      </c>
    </row>
    <row r="154" spans="1:5" ht="21" x14ac:dyDescent="0.25">
      <c r="A154" s="18"/>
      <c r="B154" s="8"/>
      <c r="C154" s="9"/>
      <c r="D154" s="9"/>
      <c r="E154" s="9">
        <f t="shared" si="2"/>
        <v>73172.25</v>
      </c>
    </row>
    <row r="155" spans="1:5" ht="21" x14ac:dyDescent="0.25">
      <c r="A155" s="18"/>
      <c r="B155" s="8"/>
      <c r="C155" s="9"/>
      <c r="D155" s="9"/>
      <c r="E155" s="9">
        <f t="shared" si="2"/>
        <v>73172.25</v>
      </c>
    </row>
    <row r="156" spans="1:5" ht="21" x14ac:dyDescent="0.25">
      <c r="A156" s="18"/>
      <c r="B156" s="8"/>
      <c r="C156" s="9"/>
      <c r="D156" s="9"/>
      <c r="E156" s="9">
        <f t="shared" si="2"/>
        <v>73172.25</v>
      </c>
    </row>
    <row r="157" spans="1:5" ht="21" x14ac:dyDescent="0.25">
      <c r="A157" s="18"/>
      <c r="B157" s="8"/>
      <c r="C157" s="9"/>
      <c r="D157" s="9"/>
      <c r="E157" s="9">
        <f t="shared" si="2"/>
        <v>73172.25</v>
      </c>
    </row>
    <row r="158" spans="1:5" ht="21" x14ac:dyDescent="0.25">
      <c r="A158" s="18"/>
      <c r="B158" s="8"/>
      <c r="C158" s="9"/>
      <c r="D158" s="9"/>
      <c r="E158" s="9">
        <f t="shared" si="2"/>
        <v>73172.25</v>
      </c>
    </row>
    <row r="159" spans="1:5" ht="21" x14ac:dyDescent="0.25">
      <c r="A159" s="18"/>
      <c r="B159" s="8"/>
      <c r="C159" s="9"/>
      <c r="D159" s="9"/>
      <c r="E159" s="9">
        <f t="shared" si="2"/>
        <v>73172.25</v>
      </c>
    </row>
    <row r="160" spans="1:5" ht="21" x14ac:dyDescent="0.25">
      <c r="A160" s="18"/>
      <c r="B160" s="8"/>
      <c r="C160" s="9"/>
      <c r="D160" s="9"/>
      <c r="E160" s="9">
        <f t="shared" si="2"/>
        <v>73172.25</v>
      </c>
    </row>
    <row r="161" spans="1:5" ht="21" x14ac:dyDescent="0.25">
      <c r="A161" s="18"/>
      <c r="B161" s="8"/>
      <c r="C161" s="9"/>
      <c r="D161" s="9"/>
      <c r="E161" s="9">
        <f t="shared" si="2"/>
        <v>73172.25</v>
      </c>
    </row>
    <row r="162" spans="1:5" ht="21" x14ac:dyDescent="0.25">
      <c r="A162" s="18"/>
      <c r="B162" s="8"/>
      <c r="C162" s="9"/>
      <c r="D162" s="9"/>
      <c r="E162" s="9">
        <f t="shared" si="2"/>
        <v>73172.25</v>
      </c>
    </row>
    <row r="163" spans="1:5" ht="21" x14ac:dyDescent="0.25">
      <c r="A163" s="18"/>
      <c r="B163" s="8"/>
      <c r="C163" s="9"/>
      <c r="D163" s="9"/>
      <c r="E163" s="9">
        <f t="shared" si="2"/>
        <v>73172.25</v>
      </c>
    </row>
    <row r="164" spans="1:5" ht="21" x14ac:dyDescent="0.25">
      <c r="A164" s="18"/>
      <c r="B164" s="8"/>
      <c r="C164" s="9"/>
      <c r="D164" s="9"/>
      <c r="E164" s="9">
        <f t="shared" si="2"/>
        <v>73172.25</v>
      </c>
    </row>
    <row r="165" spans="1:5" ht="21" x14ac:dyDescent="0.25">
      <c r="A165" s="18"/>
      <c r="B165" s="8"/>
      <c r="C165" s="9"/>
      <c r="D165" s="9"/>
      <c r="E165" s="9">
        <f t="shared" si="2"/>
        <v>73172.25</v>
      </c>
    </row>
    <row r="166" spans="1:5" ht="21" x14ac:dyDescent="0.25">
      <c r="A166" s="18"/>
      <c r="B166" s="8"/>
      <c r="C166" s="9"/>
      <c r="D166" s="9"/>
      <c r="E166" s="9">
        <f t="shared" si="2"/>
        <v>73172.25</v>
      </c>
    </row>
    <row r="167" spans="1:5" ht="21" x14ac:dyDescent="0.25">
      <c r="A167" s="18"/>
      <c r="B167" s="8"/>
      <c r="C167" s="9"/>
      <c r="D167" s="9"/>
      <c r="E167" s="9">
        <f t="shared" si="2"/>
        <v>73172.25</v>
      </c>
    </row>
    <row r="168" spans="1:5" ht="21" x14ac:dyDescent="0.25">
      <c r="A168" s="18"/>
      <c r="B168" s="8"/>
      <c r="C168" s="9"/>
      <c r="D168" s="9"/>
      <c r="E168" s="9">
        <f t="shared" si="2"/>
        <v>73172.25</v>
      </c>
    </row>
    <row r="169" spans="1:5" ht="21" x14ac:dyDescent="0.25">
      <c r="A169" s="18"/>
      <c r="B169" s="8"/>
      <c r="C169" s="9"/>
      <c r="D169" s="9"/>
      <c r="E169" s="9">
        <f t="shared" si="2"/>
        <v>73172.25</v>
      </c>
    </row>
    <row r="170" spans="1:5" ht="21" x14ac:dyDescent="0.25">
      <c r="A170" s="18"/>
      <c r="B170" s="8"/>
      <c r="C170" s="9"/>
      <c r="D170" s="9"/>
      <c r="E170" s="9">
        <f t="shared" si="2"/>
        <v>73172.25</v>
      </c>
    </row>
    <row r="171" spans="1:5" ht="21" x14ac:dyDescent="0.25">
      <c r="A171" s="18"/>
      <c r="B171" s="8"/>
      <c r="C171" s="9"/>
      <c r="D171" s="9"/>
      <c r="E171" s="9">
        <f t="shared" si="2"/>
        <v>73172.25</v>
      </c>
    </row>
    <row r="172" spans="1:5" ht="21" x14ac:dyDescent="0.25">
      <c r="A172" s="18"/>
      <c r="B172" s="8"/>
      <c r="C172" s="9"/>
      <c r="D172" s="9"/>
      <c r="E172" s="9">
        <f t="shared" si="2"/>
        <v>73172.25</v>
      </c>
    </row>
    <row r="173" spans="1:5" ht="21" x14ac:dyDescent="0.25">
      <c r="A173" s="18"/>
      <c r="B173" s="8"/>
      <c r="C173" s="9"/>
      <c r="D173" s="9"/>
      <c r="E173" s="9">
        <f t="shared" si="2"/>
        <v>73172.25</v>
      </c>
    </row>
    <row r="174" spans="1:5" ht="21" x14ac:dyDescent="0.25">
      <c r="A174" s="18"/>
      <c r="B174" s="8"/>
      <c r="C174" s="9"/>
      <c r="D174" s="9"/>
      <c r="E174" s="9">
        <f t="shared" si="2"/>
        <v>73172.25</v>
      </c>
    </row>
    <row r="175" spans="1:5" ht="21" x14ac:dyDescent="0.25">
      <c r="A175" s="18"/>
      <c r="B175" s="8"/>
      <c r="C175" s="9"/>
      <c r="D175" s="9"/>
      <c r="E175" s="9">
        <f t="shared" si="2"/>
        <v>73172.25</v>
      </c>
    </row>
    <row r="176" spans="1:5" ht="21" x14ac:dyDescent="0.25">
      <c r="A176" s="18"/>
      <c r="B176" s="8"/>
      <c r="C176" s="9"/>
      <c r="D176" s="9"/>
      <c r="E176" s="9">
        <f t="shared" si="2"/>
        <v>73172.25</v>
      </c>
    </row>
    <row r="177" spans="1:5" ht="21" x14ac:dyDescent="0.25">
      <c r="A177" s="18"/>
      <c r="B177" s="8"/>
      <c r="C177" s="9"/>
      <c r="D177" s="9"/>
      <c r="E177" s="9">
        <f t="shared" si="2"/>
        <v>73172.25</v>
      </c>
    </row>
    <row r="178" spans="1:5" ht="21" x14ac:dyDescent="0.25">
      <c r="A178" s="18"/>
      <c r="B178" s="8"/>
      <c r="C178" s="9"/>
      <c r="D178" s="9"/>
      <c r="E178" s="9">
        <f t="shared" si="2"/>
        <v>73172.25</v>
      </c>
    </row>
    <row r="179" spans="1:5" ht="21" x14ac:dyDescent="0.25">
      <c r="A179" s="18"/>
      <c r="B179" s="8"/>
      <c r="C179" s="9"/>
      <c r="D179" s="9"/>
      <c r="E179" s="9">
        <f t="shared" si="2"/>
        <v>73172.25</v>
      </c>
    </row>
    <row r="180" spans="1:5" ht="21" x14ac:dyDescent="0.25">
      <c r="A180" s="18"/>
      <c r="B180" s="8"/>
      <c r="C180" s="9"/>
      <c r="D180" s="9"/>
      <c r="E180" s="9">
        <f t="shared" si="2"/>
        <v>73172.25</v>
      </c>
    </row>
    <row r="181" spans="1:5" ht="21" x14ac:dyDescent="0.25">
      <c r="A181" s="18"/>
      <c r="B181" s="8"/>
      <c r="C181" s="9"/>
      <c r="D181" s="9"/>
      <c r="E181" s="9">
        <f t="shared" si="2"/>
        <v>73172.25</v>
      </c>
    </row>
    <row r="182" spans="1:5" ht="21" x14ac:dyDescent="0.25">
      <c r="A182" s="18"/>
      <c r="B182" s="8"/>
      <c r="C182" s="9"/>
      <c r="D182" s="9"/>
      <c r="E182" s="9">
        <f t="shared" si="2"/>
        <v>73172.25</v>
      </c>
    </row>
    <row r="183" spans="1:5" ht="21" x14ac:dyDescent="0.25">
      <c r="A183" s="18"/>
      <c r="B183" s="8"/>
      <c r="C183" s="9"/>
      <c r="D183" s="9"/>
      <c r="E183" s="9">
        <f t="shared" si="2"/>
        <v>73172.25</v>
      </c>
    </row>
    <row r="184" spans="1:5" ht="21" x14ac:dyDescent="0.25">
      <c r="A184" s="18"/>
      <c r="B184" s="8"/>
      <c r="C184" s="9"/>
      <c r="D184" s="9"/>
      <c r="E184" s="9">
        <f t="shared" si="2"/>
        <v>73172.25</v>
      </c>
    </row>
    <row r="185" spans="1:5" ht="21" x14ac:dyDescent="0.25">
      <c r="A185" s="18"/>
      <c r="B185" s="8"/>
      <c r="C185" s="9"/>
      <c r="D185" s="9"/>
      <c r="E185" s="9">
        <f t="shared" si="2"/>
        <v>73172.25</v>
      </c>
    </row>
    <row r="186" spans="1:5" ht="21" x14ac:dyDescent="0.25">
      <c r="A186" s="18"/>
      <c r="B186" s="8"/>
      <c r="C186" s="9"/>
      <c r="D186" s="9"/>
      <c r="E186" s="9">
        <f t="shared" si="2"/>
        <v>73172.25</v>
      </c>
    </row>
    <row r="187" spans="1:5" ht="21" x14ac:dyDescent="0.25">
      <c r="A187" s="18"/>
      <c r="B187" s="8"/>
      <c r="C187" s="9"/>
      <c r="D187" s="9"/>
      <c r="E187" s="9">
        <f t="shared" si="2"/>
        <v>73172.25</v>
      </c>
    </row>
    <row r="188" spans="1:5" ht="21" x14ac:dyDescent="0.25">
      <c r="A188" s="18"/>
      <c r="B188" s="8"/>
      <c r="C188" s="9"/>
      <c r="D188" s="9"/>
      <c r="E188" s="9">
        <f t="shared" si="2"/>
        <v>73172.25</v>
      </c>
    </row>
    <row r="189" spans="1:5" ht="21" x14ac:dyDescent="0.25">
      <c r="A189" s="18"/>
      <c r="B189" s="8"/>
      <c r="C189" s="9"/>
      <c r="D189" s="9"/>
      <c r="E189" s="9">
        <f t="shared" si="2"/>
        <v>73172.25</v>
      </c>
    </row>
    <row r="190" spans="1:5" ht="21" x14ac:dyDescent="0.25">
      <c r="A190" s="18"/>
      <c r="B190" s="8"/>
      <c r="C190" s="9"/>
      <c r="D190" s="9"/>
      <c r="E190" s="9">
        <f t="shared" si="2"/>
        <v>73172.25</v>
      </c>
    </row>
    <row r="191" spans="1:5" ht="21" x14ac:dyDescent="0.25">
      <c r="A191" s="18"/>
      <c r="B191" s="8"/>
      <c r="C191" s="9"/>
      <c r="D191" s="9"/>
      <c r="E191" s="9">
        <f t="shared" si="2"/>
        <v>73172.25</v>
      </c>
    </row>
    <row r="192" spans="1:5" ht="21" x14ac:dyDescent="0.25">
      <c r="A192" s="18"/>
      <c r="B192" s="8"/>
      <c r="C192" s="9"/>
      <c r="D192" s="9"/>
      <c r="E192" s="9">
        <f t="shared" si="2"/>
        <v>73172.25</v>
      </c>
    </row>
    <row r="193" spans="1:5" ht="21" x14ac:dyDescent="0.25">
      <c r="A193" s="18"/>
      <c r="B193" s="8"/>
      <c r="C193" s="9"/>
      <c r="D193" s="9"/>
      <c r="E193" s="9">
        <f t="shared" si="2"/>
        <v>73172.25</v>
      </c>
    </row>
    <row r="194" spans="1:5" ht="21" x14ac:dyDescent="0.25">
      <c r="A194" s="18"/>
      <c r="B194" s="8"/>
      <c r="C194" s="9"/>
      <c r="D194" s="9"/>
      <c r="E194" s="9">
        <f t="shared" si="2"/>
        <v>73172.25</v>
      </c>
    </row>
    <row r="195" spans="1:5" ht="21" x14ac:dyDescent="0.25">
      <c r="A195" s="18"/>
      <c r="B195" s="8"/>
      <c r="C195" s="9"/>
      <c r="D195" s="9"/>
      <c r="E195" s="9">
        <f t="shared" si="2"/>
        <v>73172.25</v>
      </c>
    </row>
    <row r="196" spans="1:5" ht="21" x14ac:dyDescent="0.25">
      <c r="A196" s="18"/>
      <c r="B196" s="8"/>
      <c r="C196" s="9"/>
      <c r="D196" s="9"/>
      <c r="E196" s="9">
        <f t="shared" si="2"/>
        <v>73172.25</v>
      </c>
    </row>
    <row r="197" spans="1:5" ht="21" x14ac:dyDescent="0.25">
      <c r="A197" s="18"/>
      <c r="B197" s="8"/>
      <c r="C197" s="9"/>
      <c r="D197" s="9"/>
      <c r="E197" s="9">
        <f t="shared" si="2"/>
        <v>73172.25</v>
      </c>
    </row>
    <row r="198" spans="1:5" ht="21" x14ac:dyDescent="0.25">
      <c r="A198" s="18"/>
      <c r="B198" s="8"/>
      <c r="C198" s="9"/>
      <c r="D198" s="9"/>
      <c r="E198" s="9">
        <f t="shared" ref="E198:E210" si="3">E197+C198-D198</f>
        <v>73172.25</v>
      </c>
    </row>
    <row r="199" spans="1:5" ht="21" x14ac:dyDescent="0.25">
      <c r="A199" s="18"/>
      <c r="B199" s="8"/>
      <c r="C199" s="9"/>
      <c r="D199" s="9"/>
      <c r="E199" s="9">
        <f t="shared" si="3"/>
        <v>73172.25</v>
      </c>
    </row>
    <row r="200" spans="1:5" ht="21" x14ac:dyDescent="0.25">
      <c r="A200" s="18"/>
      <c r="B200" s="8"/>
      <c r="C200" s="9"/>
      <c r="D200" s="9"/>
      <c r="E200" s="9">
        <f t="shared" si="3"/>
        <v>73172.25</v>
      </c>
    </row>
    <row r="201" spans="1:5" ht="21" x14ac:dyDescent="0.25">
      <c r="A201" s="18"/>
      <c r="B201" s="8"/>
      <c r="C201" s="9"/>
      <c r="D201" s="9"/>
      <c r="E201" s="9">
        <f t="shared" si="3"/>
        <v>73172.25</v>
      </c>
    </row>
    <row r="202" spans="1:5" ht="21" x14ac:dyDescent="0.25">
      <c r="A202" s="18"/>
      <c r="B202" s="8"/>
      <c r="C202" s="9"/>
      <c r="D202" s="9"/>
      <c r="E202" s="9">
        <f t="shared" si="3"/>
        <v>73172.25</v>
      </c>
    </row>
    <row r="203" spans="1:5" ht="21" x14ac:dyDescent="0.25">
      <c r="A203" s="18"/>
      <c r="B203" s="8"/>
      <c r="C203" s="9"/>
      <c r="D203" s="9"/>
      <c r="E203" s="9">
        <f t="shared" si="3"/>
        <v>73172.25</v>
      </c>
    </row>
    <row r="204" spans="1:5" ht="21" x14ac:dyDescent="0.25">
      <c r="A204" s="18"/>
      <c r="B204" s="8"/>
      <c r="C204" s="9"/>
      <c r="D204" s="9"/>
      <c r="E204" s="9">
        <f t="shared" si="3"/>
        <v>73172.25</v>
      </c>
    </row>
    <row r="205" spans="1:5" ht="21" x14ac:dyDescent="0.25">
      <c r="A205" s="18"/>
      <c r="B205" s="8"/>
      <c r="C205" s="9"/>
      <c r="D205" s="9"/>
      <c r="E205" s="9">
        <f t="shared" si="3"/>
        <v>73172.25</v>
      </c>
    </row>
    <row r="206" spans="1:5" ht="21" x14ac:dyDescent="0.25">
      <c r="A206" s="18"/>
      <c r="B206" s="8"/>
      <c r="C206" s="9"/>
      <c r="D206" s="9"/>
      <c r="E206" s="9">
        <f t="shared" si="3"/>
        <v>73172.25</v>
      </c>
    </row>
    <row r="207" spans="1:5" ht="21" x14ac:dyDescent="0.25">
      <c r="A207" s="18"/>
      <c r="B207" s="8"/>
      <c r="C207" s="9"/>
      <c r="D207" s="9"/>
      <c r="E207" s="9">
        <f t="shared" si="3"/>
        <v>73172.25</v>
      </c>
    </row>
    <row r="208" spans="1:5" ht="21" x14ac:dyDescent="0.25">
      <c r="A208" s="18"/>
      <c r="B208" s="8"/>
      <c r="C208" s="9"/>
      <c r="D208" s="9"/>
      <c r="E208" s="9">
        <f t="shared" si="3"/>
        <v>73172.25</v>
      </c>
    </row>
    <row r="209" spans="1:5" ht="21" x14ac:dyDescent="0.25">
      <c r="A209" s="18"/>
      <c r="B209" s="8"/>
      <c r="C209" s="9"/>
      <c r="D209" s="9"/>
      <c r="E209" s="9">
        <f t="shared" si="3"/>
        <v>73172.25</v>
      </c>
    </row>
    <row r="210" spans="1:5" ht="21" x14ac:dyDescent="0.25">
      <c r="A210" s="18"/>
      <c r="B210" s="8"/>
      <c r="C210" s="9"/>
      <c r="D210" s="9"/>
      <c r="E210" s="9">
        <f t="shared" si="3"/>
        <v>73172.25</v>
      </c>
    </row>
    <row r="211" spans="1:5" ht="21" x14ac:dyDescent="0.25">
      <c r="A211" s="18"/>
      <c r="B211" s="8"/>
      <c r="C211" s="9"/>
      <c r="D211" s="9"/>
      <c r="E211" s="9"/>
    </row>
    <row r="212" spans="1:5" ht="21" x14ac:dyDescent="0.25">
      <c r="A212" s="18"/>
      <c r="B212" s="8"/>
      <c r="C212" s="9"/>
      <c r="D212" s="9"/>
      <c r="E212" s="9"/>
    </row>
    <row r="213" spans="1:5" ht="21" x14ac:dyDescent="0.25">
      <c r="A213" s="18"/>
      <c r="B213" s="8"/>
      <c r="C213" s="9"/>
      <c r="D213" s="9"/>
      <c r="E213" s="9"/>
    </row>
    <row r="214" spans="1:5" ht="21" x14ac:dyDescent="0.25">
      <c r="A214" s="18"/>
      <c r="B214" s="8"/>
      <c r="C214" s="9"/>
      <c r="D214" s="9"/>
      <c r="E214" s="9"/>
    </row>
    <row r="215" spans="1:5" ht="21" x14ac:dyDescent="0.25">
      <c r="A215" s="18"/>
      <c r="B215" s="8"/>
      <c r="C215" s="9"/>
      <c r="D215" s="9"/>
      <c r="E215" s="9"/>
    </row>
    <row r="216" spans="1:5" ht="21" x14ac:dyDescent="0.25">
      <c r="A216" s="18"/>
      <c r="B216" s="8"/>
      <c r="C216" s="9"/>
      <c r="D216" s="9"/>
      <c r="E216" s="9"/>
    </row>
    <row r="217" spans="1:5" ht="21" x14ac:dyDescent="0.25">
      <c r="A217" s="18"/>
      <c r="B217" s="8"/>
      <c r="C217" s="9"/>
      <c r="D217" s="9"/>
      <c r="E217" s="9"/>
    </row>
    <row r="218" spans="1:5" ht="21" x14ac:dyDescent="0.25">
      <c r="A218" s="18"/>
      <c r="B218" s="8"/>
      <c r="C218" s="9"/>
      <c r="D218" s="9"/>
      <c r="E218" s="9"/>
    </row>
    <row r="219" spans="1:5" ht="21" x14ac:dyDescent="0.25">
      <c r="A219" s="18"/>
      <c r="B219" s="8"/>
      <c r="C219" s="9"/>
      <c r="D219" s="9"/>
      <c r="E219" s="9"/>
    </row>
    <row r="220" spans="1:5" ht="21" x14ac:dyDescent="0.25">
      <c r="A220" s="18"/>
      <c r="B220" s="8"/>
      <c r="C220" s="9"/>
      <c r="D220" s="9"/>
      <c r="E220" s="9"/>
    </row>
    <row r="221" spans="1:5" ht="21" x14ac:dyDescent="0.25">
      <c r="A221" s="18"/>
      <c r="B221" s="8"/>
      <c r="C221" s="9"/>
      <c r="D221" s="9"/>
      <c r="E221" s="9"/>
    </row>
    <row r="222" spans="1:5" ht="21" x14ac:dyDescent="0.25">
      <c r="A222" s="18"/>
      <c r="B222" s="8"/>
      <c r="C222" s="9"/>
      <c r="D222" s="9"/>
      <c r="E222" s="9"/>
    </row>
    <row r="223" spans="1:5" ht="21" x14ac:dyDescent="0.25">
      <c r="A223" s="18"/>
      <c r="B223" s="8"/>
      <c r="C223" s="9"/>
      <c r="D223" s="9"/>
      <c r="E223" s="9"/>
    </row>
    <row r="224" spans="1:5" ht="21" x14ac:dyDescent="0.25">
      <c r="A224" s="18"/>
      <c r="B224" s="8"/>
      <c r="C224" s="9"/>
      <c r="D224" s="9"/>
      <c r="E224" s="9"/>
    </row>
    <row r="225" spans="1:5" ht="21" x14ac:dyDescent="0.25">
      <c r="A225" s="18"/>
      <c r="B225" s="8"/>
      <c r="C225" s="9"/>
      <c r="D225" s="9"/>
      <c r="E225" s="9"/>
    </row>
    <row r="226" spans="1:5" ht="21" x14ac:dyDescent="0.25">
      <c r="A226" s="18"/>
      <c r="B226" s="8"/>
      <c r="C226" s="9"/>
      <c r="D226" s="9"/>
      <c r="E226" s="9"/>
    </row>
    <row r="227" spans="1:5" ht="21" x14ac:dyDescent="0.25">
      <c r="A227" s="18"/>
      <c r="B227" s="8"/>
      <c r="C227" s="9"/>
      <c r="D227" s="9"/>
      <c r="E227" s="9"/>
    </row>
    <row r="228" spans="1:5" ht="21" x14ac:dyDescent="0.25">
      <c r="A228" s="18"/>
      <c r="B228" s="8"/>
      <c r="C228" s="9"/>
      <c r="D228" s="9"/>
      <c r="E228" s="9"/>
    </row>
    <row r="229" spans="1:5" ht="21" x14ac:dyDescent="0.25">
      <c r="A229" s="18"/>
      <c r="B229" s="8"/>
      <c r="C229" s="9"/>
      <c r="D229" s="9"/>
      <c r="E229" s="9"/>
    </row>
    <row r="230" spans="1:5" ht="21" x14ac:dyDescent="0.25">
      <c r="A230" s="18"/>
      <c r="B230" s="8"/>
      <c r="C230" s="9"/>
      <c r="D230" s="9"/>
      <c r="E230" s="9"/>
    </row>
    <row r="231" spans="1:5" ht="21" x14ac:dyDescent="0.25">
      <c r="A231" s="18"/>
      <c r="B231" s="8"/>
      <c r="C231" s="9"/>
      <c r="D231" s="9"/>
      <c r="E231" s="9"/>
    </row>
    <row r="232" spans="1:5" ht="21" x14ac:dyDescent="0.25">
      <c r="A232" s="18"/>
      <c r="B232" s="8"/>
      <c r="C232" s="9"/>
      <c r="D232" s="9"/>
      <c r="E232" s="9"/>
    </row>
    <row r="233" spans="1:5" ht="21" x14ac:dyDescent="0.25">
      <c r="A233" s="18"/>
      <c r="B233" s="8"/>
      <c r="C233" s="9"/>
      <c r="D233" s="9"/>
      <c r="E233" s="9"/>
    </row>
    <row r="234" spans="1:5" ht="21" x14ac:dyDescent="0.25">
      <c r="A234" s="18"/>
      <c r="B234" s="8"/>
      <c r="C234" s="9"/>
      <c r="D234" s="9"/>
      <c r="E234" s="9"/>
    </row>
    <row r="235" spans="1:5" ht="21" x14ac:dyDescent="0.25">
      <c r="A235" s="18"/>
      <c r="B235" s="8"/>
      <c r="C235" s="9"/>
      <c r="D235" s="9"/>
      <c r="E235" s="9"/>
    </row>
    <row r="236" spans="1:5" ht="21" x14ac:dyDescent="0.25">
      <c r="A236" s="18"/>
      <c r="B236" s="8"/>
      <c r="C236" s="9"/>
      <c r="D236" s="9"/>
      <c r="E236" s="9"/>
    </row>
    <row r="237" spans="1:5" ht="21" x14ac:dyDescent="0.25">
      <c r="A237" s="18"/>
      <c r="B237" s="8"/>
      <c r="C237" s="9"/>
      <c r="D237" s="9"/>
      <c r="E237" s="9"/>
    </row>
    <row r="238" spans="1:5" ht="21" x14ac:dyDescent="0.25">
      <c r="A238" s="18"/>
      <c r="B238" s="8"/>
      <c r="C238" s="9"/>
      <c r="D238" s="9"/>
      <c r="E238" s="9"/>
    </row>
    <row r="239" spans="1:5" ht="21" x14ac:dyDescent="0.25">
      <c r="A239" s="18"/>
      <c r="B239" s="8"/>
      <c r="C239" s="9"/>
      <c r="D239" s="9"/>
      <c r="E239" s="9"/>
    </row>
    <row r="240" spans="1:5" ht="21" x14ac:dyDescent="0.25">
      <c r="A240" s="18"/>
      <c r="B240" s="8"/>
      <c r="C240" s="9"/>
      <c r="D240" s="9"/>
      <c r="E240" s="9"/>
    </row>
    <row r="241" spans="1:5" ht="21" x14ac:dyDescent="0.25">
      <c r="A241" s="18"/>
      <c r="B241" s="8"/>
      <c r="C241" s="9"/>
      <c r="D241" s="9"/>
      <c r="E241" s="9"/>
    </row>
    <row r="242" spans="1:5" ht="21" x14ac:dyDescent="0.25">
      <c r="A242" s="18"/>
      <c r="B242" s="8"/>
      <c r="C242" s="9"/>
      <c r="D242" s="9"/>
      <c r="E242" s="9"/>
    </row>
    <row r="243" spans="1:5" ht="21" x14ac:dyDescent="0.25">
      <c r="A243" s="18"/>
      <c r="B243" s="8"/>
      <c r="D243" s="9"/>
      <c r="E243" s="9"/>
    </row>
    <row r="244" spans="1:5" ht="21" x14ac:dyDescent="0.25">
      <c r="A244" s="18"/>
      <c r="B244" s="8"/>
      <c r="C244" s="25"/>
      <c r="D244" s="9"/>
      <c r="E244" s="9"/>
    </row>
    <row r="245" spans="1:5" ht="21" x14ac:dyDescent="0.25">
      <c r="A245" s="18"/>
      <c r="B245" s="8"/>
      <c r="C245" s="9"/>
      <c r="D245" s="9"/>
      <c r="E245" s="9"/>
    </row>
    <row r="246" spans="1:5" ht="21" x14ac:dyDescent="0.25">
      <c r="A246" s="18"/>
      <c r="B246" s="8"/>
      <c r="C246" s="9"/>
      <c r="D246" s="9"/>
      <c r="E246" s="9"/>
    </row>
    <row r="247" spans="1:5" ht="21" x14ac:dyDescent="0.25">
      <c r="A247" s="18"/>
      <c r="B247" s="8"/>
      <c r="C247" s="9"/>
      <c r="D247" s="9"/>
      <c r="E247" s="9"/>
    </row>
    <row r="248" spans="1:5" ht="21" x14ac:dyDescent="0.25">
      <c r="A248" s="18"/>
      <c r="B248" s="8"/>
      <c r="C248" s="9"/>
      <c r="D248" s="90"/>
      <c r="E248" s="9"/>
    </row>
    <row r="249" spans="1:5" ht="21" x14ac:dyDescent="0.25">
      <c r="A249" s="18"/>
      <c r="B249" s="8"/>
      <c r="C249" s="9"/>
      <c r="D249" s="9"/>
      <c r="E249" s="9"/>
    </row>
    <row r="250" spans="1:5" ht="21" x14ac:dyDescent="0.25">
      <c r="A250" s="18"/>
      <c r="B250" s="8"/>
      <c r="C250" s="9"/>
      <c r="D250" s="9"/>
      <c r="E250" s="9"/>
    </row>
    <row r="251" spans="1:5" ht="21" x14ac:dyDescent="0.25">
      <c r="A251" s="18"/>
      <c r="B251" s="8"/>
      <c r="C251" s="9"/>
      <c r="D251" s="9"/>
      <c r="E251" s="9"/>
    </row>
    <row r="252" spans="1:5" ht="21" x14ac:dyDescent="0.25">
      <c r="A252" s="18"/>
      <c r="B252" s="8"/>
      <c r="C252" s="9"/>
      <c r="D252" s="9"/>
      <c r="E252" s="9"/>
    </row>
    <row r="253" spans="1:5" ht="21" x14ac:dyDescent="0.25">
      <c r="A253" s="18"/>
      <c r="B253" s="8"/>
      <c r="C253" s="9"/>
      <c r="D253" s="9"/>
      <c r="E253" s="9"/>
    </row>
    <row r="254" spans="1:5" ht="21" x14ac:dyDescent="0.25">
      <c r="A254" s="18"/>
      <c r="B254" s="8"/>
      <c r="C254" s="9"/>
      <c r="D254" s="9"/>
      <c r="E254" s="9"/>
    </row>
    <row r="255" spans="1:5" ht="21" x14ac:dyDescent="0.25">
      <c r="A255" s="18"/>
      <c r="B255" s="8"/>
      <c r="C255" s="9"/>
      <c r="D255" s="9"/>
      <c r="E255" s="9"/>
    </row>
    <row r="256" spans="1:5" ht="21" x14ac:dyDescent="0.25">
      <c r="A256" s="18"/>
      <c r="B256" s="8"/>
      <c r="C256" s="9"/>
      <c r="D256" s="9"/>
      <c r="E256" s="9"/>
    </row>
    <row r="257" spans="1:5" ht="21" x14ac:dyDescent="0.25">
      <c r="A257" s="18"/>
      <c r="B257" s="8"/>
      <c r="C257" s="9"/>
      <c r="D257" s="9"/>
      <c r="E257" s="9"/>
    </row>
    <row r="258" spans="1:5" ht="21" x14ac:dyDescent="0.25">
      <c r="A258" s="18"/>
      <c r="B258" s="8"/>
      <c r="C258" s="9"/>
      <c r="D258" s="9"/>
      <c r="E258" s="9"/>
    </row>
    <row r="259" spans="1:5" ht="21" x14ac:dyDescent="0.25">
      <c r="A259" s="18"/>
      <c r="B259" s="8"/>
      <c r="C259" s="9"/>
      <c r="D259" s="9"/>
      <c r="E259" s="9"/>
    </row>
    <row r="260" spans="1:5" ht="21" x14ac:dyDescent="0.25">
      <c r="A260" s="18"/>
      <c r="B260" s="8"/>
      <c r="C260" s="9"/>
      <c r="D260" s="9"/>
      <c r="E260" s="9"/>
    </row>
    <row r="261" spans="1:5" ht="21" x14ac:dyDescent="0.25">
      <c r="A261" s="18"/>
      <c r="B261" s="8"/>
      <c r="C261" s="9"/>
      <c r="D261" s="9"/>
      <c r="E261" s="9"/>
    </row>
    <row r="262" spans="1:5" ht="21" x14ac:dyDescent="0.25">
      <c r="A262" s="18"/>
      <c r="B262" s="8"/>
      <c r="C262" s="9"/>
      <c r="D262" s="9"/>
      <c r="E262" s="9"/>
    </row>
    <row r="263" spans="1:5" ht="21" x14ac:dyDescent="0.25">
      <c r="A263" s="18"/>
      <c r="B263" s="8"/>
      <c r="C263" s="9"/>
      <c r="D263" s="9"/>
      <c r="E263" s="9"/>
    </row>
    <row r="264" spans="1:5" ht="21" x14ac:dyDescent="0.25">
      <c r="A264" s="18"/>
      <c r="B264" s="8"/>
      <c r="C264" s="9"/>
      <c r="D264" s="9"/>
      <c r="E264" s="9"/>
    </row>
    <row r="265" spans="1:5" ht="21" x14ac:dyDescent="0.25">
      <c r="A265" s="18"/>
      <c r="B265" s="8"/>
      <c r="C265" s="9"/>
      <c r="D265" s="9"/>
      <c r="E265" s="9"/>
    </row>
    <row r="266" spans="1:5" ht="21" x14ac:dyDescent="0.25">
      <c r="A266" s="18"/>
      <c r="B266" s="8"/>
      <c r="C266" s="9"/>
      <c r="D266" s="9"/>
      <c r="E266" s="9"/>
    </row>
    <row r="267" spans="1:5" ht="21" x14ac:dyDescent="0.25">
      <c r="A267" s="18"/>
      <c r="B267" s="8"/>
      <c r="C267" s="9"/>
      <c r="D267" s="9"/>
      <c r="E267" s="9"/>
    </row>
    <row r="268" spans="1:5" ht="21" x14ac:dyDescent="0.25">
      <c r="A268" s="18"/>
      <c r="B268" s="8"/>
      <c r="C268" s="9"/>
      <c r="D268" s="9"/>
      <c r="E268" s="9"/>
    </row>
    <row r="269" spans="1:5" ht="21" x14ac:dyDescent="0.25">
      <c r="A269" s="18"/>
      <c r="B269" s="8"/>
      <c r="C269" s="9"/>
      <c r="D269" s="9"/>
      <c r="E269" s="9"/>
    </row>
    <row r="270" spans="1:5" ht="21" x14ac:dyDescent="0.25">
      <c r="A270" s="18"/>
      <c r="B270" s="8"/>
      <c r="C270" s="9"/>
      <c r="D270" s="9"/>
      <c r="E270" s="9"/>
    </row>
    <row r="271" spans="1:5" ht="21" x14ac:dyDescent="0.25">
      <c r="A271" s="18"/>
      <c r="B271" s="8"/>
      <c r="C271" s="9"/>
      <c r="D271" s="9"/>
      <c r="E271" s="9"/>
    </row>
    <row r="272" spans="1:5" ht="21" x14ac:dyDescent="0.25">
      <c r="A272" s="18"/>
      <c r="B272" s="8"/>
      <c r="C272" s="9"/>
      <c r="D272" s="9"/>
      <c r="E272" s="9"/>
    </row>
    <row r="273" spans="1:5" ht="21" x14ac:dyDescent="0.25">
      <c r="A273" s="18"/>
      <c r="B273" s="8"/>
      <c r="C273" s="84"/>
      <c r="D273" s="9"/>
      <c r="E273" s="9"/>
    </row>
    <row r="274" spans="1:5" ht="21" x14ac:dyDescent="0.25">
      <c r="A274" s="18"/>
      <c r="B274" s="8"/>
      <c r="C274" s="9"/>
      <c r="D274" s="9"/>
      <c r="E274" s="9"/>
    </row>
    <row r="275" spans="1:5" ht="21" x14ac:dyDescent="0.25">
      <c r="A275" s="18"/>
      <c r="B275" s="8"/>
      <c r="C275" s="9"/>
      <c r="D275" s="9"/>
      <c r="E275" s="9"/>
    </row>
    <row r="276" spans="1:5" ht="21" x14ac:dyDescent="0.25">
      <c r="A276" s="18"/>
      <c r="B276" s="8"/>
      <c r="C276" s="9"/>
      <c r="D276" s="9"/>
      <c r="E276" s="9"/>
    </row>
    <row r="277" spans="1:5" ht="21" x14ac:dyDescent="0.25">
      <c r="A277" s="18"/>
      <c r="B277" s="8"/>
      <c r="C277" s="9"/>
      <c r="D277" s="9"/>
      <c r="E277" s="9"/>
    </row>
    <row r="278" spans="1:5" ht="21" x14ac:dyDescent="0.25">
      <c r="A278" s="18"/>
      <c r="B278" s="8"/>
      <c r="C278" s="9"/>
      <c r="D278" s="9"/>
      <c r="E278" s="9"/>
    </row>
    <row r="279" spans="1:5" ht="21" x14ac:dyDescent="0.25">
      <c r="A279" s="18"/>
      <c r="B279" s="8"/>
      <c r="C279" s="9"/>
      <c r="D279" s="9"/>
      <c r="E279" s="9"/>
    </row>
    <row r="280" spans="1:5" ht="21" x14ac:dyDescent="0.25">
      <c r="A280" s="18"/>
      <c r="B280" s="8"/>
      <c r="C280" s="9"/>
      <c r="D280" s="9"/>
      <c r="E280" s="9"/>
    </row>
    <row r="281" spans="1:5" ht="21" x14ac:dyDescent="0.25">
      <c r="A281" s="18"/>
      <c r="B281" s="8"/>
      <c r="C281" s="9"/>
      <c r="D281" s="9"/>
      <c r="E281" s="9"/>
    </row>
    <row r="282" spans="1:5" ht="21" x14ac:dyDescent="0.25">
      <c r="A282" s="18"/>
      <c r="B282" s="8"/>
      <c r="C282" s="9"/>
      <c r="D282" s="9"/>
      <c r="E282" s="9"/>
    </row>
    <row r="283" spans="1:5" ht="21" x14ac:dyDescent="0.25">
      <c r="A283" s="18"/>
      <c r="B283" s="8"/>
      <c r="C283" s="9"/>
      <c r="D283" s="9"/>
      <c r="E283" s="9"/>
    </row>
    <row r="284" spans="1:5" ht="21" x14ac:dyDescent="0.25">
      <c r="A284" s="18"/>
      <c r="B284" s="8"/>
      <c r="C284" s="9"/>
      <c r="D284" s="9"/>
      <c r="E284" s="9"/>
    </row>
    <row r="285" spans="1:5" ht="21" x14ac:dyDescent="0.25">
      <c r="A285" s="18"/>
      <c r="B285" s="8"/>
      <c r="C285" s="9"/>
      <c r="D285" s="9"/>
      <c r="E285" s="9"/>
    </row>
    <row r="286" spans="1:5" ht="21" x14ac:dyDescent="0.25">
      <c r="A286" s="18"/>
      <c r="B286" s="8"/>
      <c r="C286" s="9"/>
      <c r="D286" s="9"/>
      <c r="E286" s="9"/>
    </row>
    <row r="287" spans="1:5" ht="21" x14ac:dyDescent="0.25">
      <c r="A287" s="18"/>
      <c r="B287" s="8"/>
      <c r="C287" s="9"/>
      <c r="D287" s="9"/>
      <c r="E287" s="9"/>
    </row>
    <row r="288" spans="1:5" ht="21" x14ac:dyDescent="0.25">
      <c r="A288" s="18"/>
      <c r="B288" s="8"/>
      <c r="C288" s="9"/>
      <c r="D288" s="9"/>
      <c r="E288" s="9"/>
    </row>
    <row r="289" spans="1:5" ht="21" x14ac:dyDescent="0.25">
      <c r="A289" s="18"/>
      <c r="B289" s="8"/>
      <c r="C289" s="9"/>
      <c r="D289" s="9"/>
      <c r="E289" s="9"/>
    </row>
    <row r="290" spans="1:5" ht="21" x14ac:dyDescent="0.25">
      <c r="A290" s="18"/>
      <c r="B290" s="8"/>
      <c r="C290" s="9"/>
      <c r="D290" s="9"/>
      <c r="E290" s="9"/>
    </row>
    <row r="291" spans="1:5" ht="21" x14ac:dyDescent="0.25">
      <c r="A291" s="18"/>
      <c r="B291" s="8"/>
      <c r="C291" s="9"/>
      <c r="D291" s="9"/>
      <c r="E291" s="9"/>
    </row>
    <row r="292" spans="1:5" ht="21" x14ac:dyDescent="0.25">
      <c r="A292" s="18"/>
      <c r="B292" s="8"/>
      <c r="C292" s="9"/>
      <c r="D292" s="9"/>
      <c r="E292" s="9"/>
    </row>
    <row r="293" spans="1:5" ht="21" x14ac:dyDescent="0.25">
      <c r="A293" s="18"/>
      <c r="B293" s="8"/>
      <c r="C293" s="9"/>
      <c r="D293" s="9"/>
      <c r="E293" s="9"/>
    </row>
    <row r="294" spans="1:5" ht="21" x14ac:dyDescent="0.25">
      <c r="A294" s="18"/>
      <c r="B294" s="8"/>
      <c r="C294" s="9"/>
      <c r="D294" s="9"/>
      <c r="E294" s="9"/>
    </row>
    <row r="295" spans="1:5" ht="21" x14ac:dyDescent="0.25">
      <c r="A295" s="18"/>
      <c r="B295" s="8"/>
      <c r="C295" s="9"/>
      <c r="D295" s="9"/>
      <c r="E295" s="9"/>
    </row>
    <row r="296" spans="1:5" ht="21" x14ac:dyDescent="0.25">
      <c r="A296" s="18"/>
      <c r="B296" s="8"/>
      <c r="C296" s="9"/>
      <c r="D296" s="9"/>
      <c r="E296" s="9"/>
    </row>
    <row r="297" spans="1:5" ht="21" x14ac:dyDescent="0.25">
      <c r="A297" s="18"/>
      <c r="B297" s="8"/>
      <c r="C297" s="9"/>
      <c r="D297" s="9"/>
      <c r="E297" s="9"/>
    </row>
    <row r="298" spans="1:5" ht="21" x14ac:dyDescent="0.25">
      <c r="A298" s="18"/>
      <c r="B298" s="8"/>
      <c r="C298" s="9"/>
      <c r="D298" s="9"/>
      <c r="E298" s="9"/>
    </row>
    <row r="299" spans="1:5" ht="21" x14ac:dyDescent="0.25">
      <c r="A299" s="18"/>
      <c r="B299" s="8"/>
      <c r="C299" s="9"/>
      <c r="D299" s="9"/>
      <c r="E299" s="9"/>
    </row>
    <row r="300" spans="1:5" ht="21" x14ac:dyDescent="0.25">
      <c r="A300" s="18"/>
      <c r="B300" s="8"/>
      <c r="C300" s="9"/>
      <c r="D300" s="9"/>
      <c r="E300" s="9"/>
    </row>
    <row r="301" spans="1:5" ht="21" x14ac:dyDescent="0.25">
      <c r="A301" s="18"/>
      <c r="B301" s="8"/>
      <c r="C301" s="9"/>
      <c r="D301" s="9"/>
      <c r="E301" s="9"/>
    </row>
    <row r="302" spans="1:5" ht="21" x14ac:dyDescent="0.25">
      <c r="A302" s="18"/>
      <c r="B302" s="8"/>
      <c r="C302" s="9"/>
      <c r="D302" s="9"/>
      <c r="E302" s="9"/>
    </row>
    <row r="303" spans="1:5" ht="21" x14ac:dyDescent="0.25">
      <c r="A303" s="18"/>
      <c r="B303" s="8"/>
      <c r="C303" s="9"/>
      <c r="D303" s="9"/>
      <c r="E303" s="9"/>
    </row>
    <row r="304" spans="1:5" ht="21" x14ac:dyDescent="0.25">
      <c r="A304" s="18"/>
      <c r="B304" s="8"/>
      <c r="C304" s="9"/>
      <c r="D304" s="9"/>
      <c r="E304" s="9"/>
    </row>
    <row r="305" spans="1:5" ht="21" x14ac:dyDescent="0.25">
      <c r="A305" s="18"/>
      <c r="B305" s="8"/>
      <c r="C305" s="9"/>
      <c r="D305" s="9"/>
      <c r="E305" s="9"/>
    </row>
    <row r="306" spans="1:5" ht="21" x14ac:dyDescent="0.25">
      <c r="A306" s="18"/>
      <c r="B306" s="8"/>
      <c r="C306" s="9"/>
      <c r="D306" s="9"/>
      <c r="E306" s="9"/>
    </row>
    <row r="307" spans="1:5" ht="21" x14ac:dyDescent="0.25">
      <c r="A307" s="18"/>
      <c r="B307" s="8"/>
      <c r="C307" s="9"/>
      <c r="D307" s="9"/>
      <c r="E307" s="9"/>
    </row>
    <row r="308" spans="1:5" ht="21" x14ac:dyDescent="0.25">
      <c r="A308" s="18"/>
      <c r="B308" s="8"/>
      <c r="C308" s="9"/>
      <c r="D308" s="9"/>
      <c r="E308" s="9"/>
    </row>
    <row r="309" spans="1:5" ht="21" x14ac:dyDescent="0.25">
      <c r="A309" s="18"/>
      <c r="B309" s="8"/>
      <c r="C309" s="9"/>
      <c r="D309" s="9"/>
      <c r="E309" s="9"/>
    </row>
    <row r="310" spans="1:5" ht="21" x14ac:dyDescent="0.25">
      <c r="A310" s="18"/>
      <c r="B310" s="8"/>
      <c r="C310" s="9"/>
      <c r="D310" s="9"/>
      <c r="E310" s="9"/>
    </row>
    <row r="311" spans="1:5" ht="21" x14ac:dyDescent="0.25">
      <c r="A311" s="18"/>
      <c r="B311" s="8"/>
      <c r="C311" s="9"/>
      <c r="D311" s="9"/>
      <c r="E311" s="9"/>
    </row>
    <row r="312" spans="1:5" ht="21" x14ac:dyDescent="0.25">
      <c r="A312" s="18"/>
      <c r="B312" s="8"/>
      <c r="C312" s="9"/>
      <c r="D312" s="9"/>
      <c r="E312" s="9"/>
    </row>
    <row r="313" spans="1:5" ht="21" x14ac:dyDescent="0.25">
      <c r="A313" s="18"/>
      <c r="B313" s="8"/>
      <c r="C313" s="9"/>
      <c r="D313" s="9"/>
      <c r="E313" s="9"/>
    </row>
    <row r="314" spans="1:5" ht="21" x14ac:dyDescent="0.25">
      <c r="A314" s="18"/>
      <c r="B314" s="8"/>
      <c r="C314" s="9"/>
      <c r="D314" s="9"/>
      <c r="E314" s="9"/>
    </row>
    <row r="315" spans="1:5" ht="21" x14ac:dyDescent="0.25">
      <c r="A315" s="18"/>
      <c r="B315" s="8"/>
      <c r="C315" s="9"/>
      <c r="D315" s="9"/>
      <c r="E315" s="9"/>
    </row>
    <row r="316" spans="1:5" ht="21" x14ac:dyDescent="0.25">
      <c r="A316" s="18"/>
      <c r="B316" s="8"/>
      <c r="C316" s="9"/>
      <c r="D316" s="9"/>
      <c r="E316" s="9"/>
    </row>
    <row r="317" spans="1:5" ht="21" x14ac:dyDescent="0.25">
      <c r="A317" s="18"/>
      <c r="B317" s="8"/>
      <c r="C317" s="9"/>
      <c r="D317" s="9"/>
      <c r="E317" s="9"/>
    </row>
    <row r="318" spans="1:5" ht="21" x14ac:dyDescent="0.25">
      <c r="A318" s="18"/>
      <c r="B318" s="8"/>
      <c r="C318" s="9"/>
      <c r="D318" s="9"/>
      <c r="E318" s="9"/>
    </row>
    <row r="319" spans="1:5" ht="21" x14ac:dyDescent="0.25">
      <c r="A319" s="18"/>
      <c r="B319" s="8"/>
      <c r="C319" s="9"/>
      <c r="D319" s="9"/>
      <c r="E319" s="9"/>
    </row>
    <row r="320" spans="1:5" ht="21" x14ac:dyDescent="0.25">
      <c r="A320" s="18"/>
      <c r="B320" s="8"/>
      <c r="C320" s="9"/>
      <c r="D320" s="9"/>
      <c r="E320" s="9"/>
    </row>
    <row r="321" spans="1:5" ht="21" x14ac:dyDescent="0.25">
      <c r="A321" s="18"/>
      <c r="B321" s="8"/>
      <c r="C321" s="9"/>
      <c r="D321" s="9"/>
      <c r="E321" s="9"/>
    </row>
    <row r="322" spans="1:5" ht="21" x14ac:dyDescent="0.25">
      <c r="A322" s="18"/>
      <c r="B322" s="8"/>
      <c r="C322" s="9"/>
      <c r="D322" s="9"/>
      <c r="E322" s="9"/>
    </row>
    <row r="323" spans="1:5" ht="21" x14ac:dyDescent="0.25">
      <c r="A323" s="18"/>
      <c r="B323" s="8"/>
      <c r="C323" s="9"/>
      <c r="D323" s="9"/>
      <c r="E323" s="9"/>
    </row>
    <row r="324" spans="1:5" ht="21" x14ac:dyDescent="0.25">
      <c r="A324" s="18"/>
      <c r="B324" s="8"/>
      <c r="C324" s="9"/>
      <c r="D324" s="9"/>
      <c r="E324" s="9"/>
    </row>
    <row r="325" spans="1:5" ht="21" x14ac:dyDescent="0.25">
      <c r="A325" s="18"/>
      <c r="B325" s="8"/>
      <c r="C325" s="9"/>
      <c r="D325" s="9"/>
      <c r="E325" s="9"/>
    </row>
    <row r="326" spans="1:5" ht="21" x14ac:dyDescent="0.25">
      <c r="A326" s="18"/>
      <c r="B326" s="8"/>
      <c r="C326" s="9"/>
      <c r="D326" s="9"/>
      <c r="E326" s="9"/>
    </row>
    <row r="327" spans="1:5" ht="21" x14ac:dyDescent="0.25">
      <c r="A327" s="18"/>
      <c r="B327" s="8"/>
      <c r="C327" s="9"/>
      <c r="D327" s="9"/>
      <c r="E327" s="9"/>
    </row>
    <row r="328" spans="1:5" ht="21" x14ac:dyDescent="0.25">
      <c r="A328" s="18"/>
      <c r="B328" s="8"/>
      <c r="C328" s="9"/>
      <c r="D328" s="9"/>
      <c r="E328" s="9"/>
    </row>
    <row r="329" spans="1:5" ht="21" x14ac:dyDescent="0.25">
      <c r="A329" s="18"/>
      <c r="B329" s="8"/>
      <c r="C329" s="9"/>
      <c r="D329" s="9"/>
      <c r="E329" s="9"/>
    </row>
    <row r="330" spans="1:5" ht="21" x14ac:dyDescent="0.25">
      <c r="A330" s="18"/>
      <c r="B330" s="8"/>
      <c r="C330" s="9"/>
      <c r="D330" s="9"/>
      <c r="E330" s="9"/>
    </row>
    <row r="331" spans="1:5" ht="21" x14ac:dyDescent="0.25">
      <c r="A331" s="18"/>
      <c r="B331" s="8"/>
      <c r="C331" s="9"/>
      <c r="D331" s="9"/>
      <c r="E331" s="9"/>
    </row>
    <row r="332" spans="1:5" ht="21" x14ac:dyDescent="0.25">
      <c r="A332" s="18"/>
      <c r="B332" s="8"/>
      <c r="C332" s="9"/>
      <c r="D332" s="9"/>
      <c r="E332" s="9"/>
    </row>
    <row r="333" spans="1:5" ht="21" x14ac:dyDescent="0.25">
      <c r="A333" s="18"/>
      <c r="B333" s="8"/>
      <c r="C333" s="9"/>
      <c r="D333" s="9"/>
      <c r="E333" s="9"/>
    </row>
    <row r="334" spans="1:5" ht="21" x14ac:dyDescent="0.25">
      <c r="A334" s="18"/>
      <c r="B334" s="8"/>
      <c r="C334" s="9"/>
      <c r="D334" s="9"/>
      <c r="E334" s="9"/>
    </row>
    <row r="335" spans="1:5" ht="21" x14ac:dyDescent="0.25">
      <c r="A335" s="18"/>
      <c r="B335" s="8"/>
      <c r="C335" s="9"/>
      <c r="D335" s="9"/>
      <c r="E335" s="9"/>
    </row>
    <row r="336" spans="1:5" ht="21" x14ac:dyDescent="0.25">
      <c r="A336" s="18"/>
      <c r="B336" s="8"/>
      <c r="C336" s="9"/>
      <c r="D336" s="9"/>
      <c r="E336" s="9"/>
    </row>
    <row r="337" spans="1:5" ht="21" x14ac:dyDescent="0.25">
      <c r="A337" s="18"/>
      <c r="B337" s="8"/>
      <c r="C337" s="9"/>
      <c r="D337" s="9"/>
      <c r="E337" s="9"/>
    </row>
    <row r="338" spans="1:5" ht="21" x14ac:dyDescent="0.25">
      <c r="A338" s="18"/>
      <c r="B338" s="8"/>
      <c r="C338" s="9"/>
      <c r="D338" s="9"/>
      <c r="E338" s="9"/>
    </row>
    <row r="339" spans="1:5" ht="21" x14ac:dyDescent="0.25">
      <c r="A339" s="18"/>
      <c r="B339" s="8"/>
      <c r="C339" s="9"/>
      <c r="D339" s="9"/>
      <c r="E339" s="9"/>
    </row>
    <row r="340" spans="1:5" ht="21" x14ac:dyDescent="0.25">
      <c r="A340" s="18"/>
      <c r="B340" s="8"/>
      <c r="C340" s="9"/>
      <c r="D340" s="9"/>
      <c r="E340" s="9"/>
    </row>
    <row r="341" spans="1:5" ht="21" x14ac:dyDescent="0.25">
      <c r="A341" s="18"/>
      <c r="B341" s="8"/>
      <c r="C341" s="9"/>
      <c r="D341" s="9"/>
      <c r="E341" s="9"/>
    </row>
    <row r="342" spans="1:5" ht="21" x14ac:dyDescent="0.25">
      <c r="A342" s="18"/>
      <c r="B342" s="8"/>
      <c r="C342" s="9"/>
      <c r="D342" s="9"/>
      <c r="E342" s="9"/>
    </row>
    <row r="343" spans="1:5" ht="21" x14ac:dyDescent="0.25">
      <c r="A343" s="18"/>
      <c r="B343" s="8"/>
      <c r="C343" s="9"/>
      <c r="D343" s="9"/>
      <c r="E343" s="9"/>
    </row>
    <row r="344" spans="1:5" ht="21" x14ac:dyDescent="0.25">
      <c r="A344" s="18"/>
      <c r="B344" s="8"/>
      <c r="C344" s="9"/>
      <c r="D344" s="9"/>
      <c r="E344" s="9"/>
    </row>
    <row r="345" spans="1:5" ht="21" x14ac:dyDescent="0.25">
      <c r="A345" s="18"/>
      <c r="B345" s="8"/>
      <c r="C345" s="9"/>
      <c r="D345" s="9"/>
      <c r="E345" s="9"/>
    </row>
    <row r="346" spans="1:5" ht="21" x14ac:dyDescent="0.25">
      <c r="A346" s="18"/>
      <c r="B346" s="8"/>
      <c r="C346" s="9"/>
      <c r="D346" s="9"/>
      <c r="E346" s="9"/>
    </row>
    <row r="347" spans="1:5" ht="21" x14ac:dyDescent="0.25">
      <c r="A347" s="18"/>
      <c r="B347" s="8"/>
      <c r="C347" s="9"/>
      <c r="D347" s="9"/>
      <c r="E347" s="9"/>
    </row>
    <row r="348" spans="1:5" ht="21" x14ac:dyDescent="0.25">
      <c r="A348" s="18"/>
      <c r="B348" s="8"/>
      <c r="C348" s="9"/>
      <c r="D348" s="9"/>
      <c r="E348" s="9"/>
    </row>
    <row r="349" spans="1:5" ht="21" x14ac:dyDescent="0.25">
      <c r="A349" s="18"/>
      <c r="B349" s="8"/>
      <c r="C349" s="9"/>
      <c r="D349" s="9"/>
      <c r="E349" s="9"/>
    </row>
    <row r="350" spans="1:5" ht="21" x14ac:dyDescent="0.25">
      <c r="A350" s="18"/>
      <c r="B350" s="8"/>
      <c r="C350" s="9"/>
      <c r="D350" s="9"/>
      <c r="E350" s="9"/>
    </row>
    <row r="351" spans="1:5" ht="21" x14ac:dyDescent="0.25">
      <c r="A351" s="18"/>
      <c r="B351" s="8"/>
      <c r="C351" s="9"/>
      <c r="D351" s="9"/>
      <c r="E351" s="9"/>
    </row>
    <row r="352" spans="1:5" ht="21" x14ac:dyDescent="0.25">
      <c r="A352" s="18"/>
      <c r="B352" s="8"/>
      <c r="C352" s="9"/>
      <c r="D352" s="9"/>
      <c r="E352" s="9"/>
    </row>
    <row r="353" spans="1:5" ht="21" x14ac:dyDescent="0.25">
      <c r="A353" s="18"/>
      <c r="B353" s="8"/>
      <c r="C353" s="9"/>
      <c r="D353" s="9"/>
      <c r="E353" s="9"/>
    </row>
    <row r="354" spans="1:5" ht="21" x14ac:dyDescent="0.25">
      <c r="A354" s="18"/>
      <c r="B354" s="8"/>
      <c r="C354" s="9"/>
      <c r="D354" s="9"/>
      <c r="E354" s="9"/>
    </row>
    <row r="355" spans="1:5" ht="21" x14ac:dyDescent="0.25">
      <c r="A355" s="18"/>
      <c r="B355" s="8"/>
      <c r="C355" s="9"/>
      <c r="D355" s="9"/>
      <c r="E355" s="9"/>
    </row>
    <row r="356" spans="1:5" ht="21" x14ac:dyDescent="0.25">
      <c r="A356" s="18"/>
      <c r="B356" s="8"/>
      <c r="C356" s="9"/>
      <c r="D356" s="9"/>
      <c r="E356" s="9"/>
    </row>
    <row r="357" spans="1:5" ht="21" x14ac:dyDescent="0.25">
      <c r="A357" s="18"/>
      <c r="B357" s="8"/>
      <c r="C357" s="9"/>
      <c r="D357" s="9"/>
      <c r="E357" s="9"/>
    </row>
    <row r="358" spans="1:5" ht="21" x14ac:dyDescent="0.25">
      <c r="A358" s="18"/>
      <c r="B358" s="8"/>
      <c r="C358" s="9"/>
      <c r="D358" s="9"/>
      <c r="E358" s="9"/>
    </row>
    <row r="359" spans="1:5" ht="21" x14ac:dyDescent="0.25">
      <c r="A359" s="18"/>
      <c r="B359" s="8"/>
      <c r="C359" s="9"/>
      <c r="D359" s="9"/>
      <c r="E359" s="9"/>
    </row>
    <row r="360" spans="1:5" ht="21" x14ac:dyDescent="0.25">
      <c r="A360" s="18"/>
      <c r="B360" s="8"/>
      <c r="C360" s="9"/>
      <c r="D360" s="9"/>
      <c r="E360" s="9"/>
    </row>
    <row r="361" spans="1:5" ht="21" x14ac:dyDescent="0.25">
      <c r="A361" s="18"/>
      <c r="B361" s="8"/>
      <c r="C361" s="9"/>
      <c r="D361" s="9"/>
      <c r="E361" s="9"/>
    </row>
    <row r="362" spans="1:5" ht="21" x14ac:dyDescent="0.25">
      <c r="A362" s="18"/>
      <c r="B362" s="8"/>
      <c r="C362" s="9"/>
      <c r="D362" s="9"/>
      <c r="E362" s="9"/>
    </row>
    <row r="363" spans="1:5" ht="21" x14ac:dyDescent="0.25">
      <c r="A363" s="18"/>
      <c r="B363" s="8"/>
      <c r="C363" s="9"/>
      <c r="D363" s="9"/>
      <c r="E363" s="9"/>
    </row>
    <row r="364" spans="1:5" ht="21" x14ac:dyDescent="0.25">
      <c r="A364" s="18"/>
      <c r="B364" s="8"/>
      <c r="C364" s="9"/>
      <c r="D364" s="9"/>
      <c r="E364" s="9"/>
    </row>
    <row r="365" spans="1:5" ht="21" x14ac:dyDescent="0.25">
      <c r="A365" s="18"/>
      <c r="B365" s="8"/>
      <c r="C365" s="9"/>
      <c r="D365" s="9"/>
      <c r="E365" s="9"/>
    </row>
    <row r="366" spans="1:5" ht="21" x14ac:dyDescent="0.25">
      <c r="A366" s="18"/>
      <c r="B366" s="8"/>
      <c r="C366" s="9"/>
      <c r="D366" s="9"/>
      <c r="E366" s="9"/>
    </row>
    <row r="367" spans="1:5" ht="21" x14ac:dyDescent="0.25">
      <c r="A367" s="18"/>
      <c r="B367" s="8"/>
      <c r="C367" s="9"/>
      <c r="D367" s="9"/>
      <c r="E367" s="9"/>
    </row>
    <row r="368" spans="1:5" ht="21" x14ac:dyDescent="0.25">
      <c r="A368" s="18"/>
      <c r="B368" s="8"/>
      <c r="C368" s="9"/>
      <c r="D368" s="9"/>
      <c r="E368" s="9"/>
    </row>
    <row r="369" spans="1:5" ht="21" x14ac:dyDescent="0.25">
      <c r="A369" s="18"/>
      <c r="B369" s="8"/>
      <c r="C369" s="9"/>
      <c r="D369" s="9"/>
      <c r="E369" s="9"/>
    </row>
    <row r="370" spans="1:5" ht="21" x14ac:dyDescent="0.25">
      <c r="A370" s="18"/>
      <c r="B370" s="8"/>
      <c r="C370" s="9"/>
      <c r="D370" s="9"/>
      <c r="E370" s="9"/>
    </row>
    <row r="371" spans="1:5" ht="21" x14ac:dyDescent="0.25">
      <c r="A371" s="18"/>
      <c r="B371" s="8"/>
      <c r="C371" s="9"/>
      <c r="D371" s="9"/>
      <c r="E371" s="9"/>
    </row>
    <row r="372" spans="1:5" ht="21" x14ac:dyDescent="0.25">
      <c r="A372" s="18"/>
      <c r="B372" s="8"/>
      <c r="C372" s="9"/>
      <c r="D372" s="9"/>
      <c r="E372" s="9"/>
    </row>
    <row r="373" spans="1:5" ht="21" x14ac:dyDescent="0.25">
      <c r="A373" s="18"/>
      <c r="B373" s="8"/>
      <c r="C373" s="9"/>
      <c r="D373" s="9"/>
      <c r="E373" s="9"/>
    </row>
    <row r="374" spans="1:5" ht="21" x14ac:dyDescent="0.25">
      <c r="A374" s="18"/>
      <c r="B374" s="8"/>
      <c r="C374" s="9"/>
      <c r="D374" s="9"/>
      <c r="E374" s="9"/>
    </row>
    <row r="375" spans="1:5" ht="21" x14ac:dyDescent="0.25">
      <c r="A375" s="18"/>
      <c r="B375" s="8"/>
      <c r="C375" s="9"/>
      <c r="D375" s="9"/>
      <c r="E375" s="9"/>
    </row>
    <row r="376" spans="1:5" ht="21" x14ac:dyDescent="0.25">
      <c r="A376" s="18"/>
      <c r="B376" s="8"/>
      <c r="C376" s="9"/>
      <c r="D376" s="9"/>
      <c r="E376" s="9"/>
    </row>
    <row r="377" spans="1:5" ht="21" x14ac:dyDescent="0.25">
      <c r="A377" s="18"/>
      <c r="B377" s="8"/>
      <c r="C377" s="9"/>
      <c r="D377" s="9"/>
      <c r="E377" s="9"/>
    </row>
    <row r="378" spans="1:5" ht="21" x14ac:dyDescent="0.25">
      <c r="A378" s="18"/>
      <c r="B378" s="8"/>
      <c r="C378" s="9"/>
      <c r="D378" s="9"/>
      <c r="E378" s="9"/>
    </row>
    <row r="379" spans="1:5" ht="21" x14ac:dyDescent="0.25">
      <c r="A379" s="18"/>
      <c r="B379" s="8"/>
      <c r="C379" s="9"/>
      <c r="D379" s="9"/>
      <c r="E379" s="9"/>
    </row>
    <row r="380" spans="1:5" ht="21" x14ac:dyDescent="0.25">
      <c r="A380" s="18"/>
      <c r="B380" s="8"/>
      <c r="C380" s="9"/>
      <c r="D380" s="9"/>
      <c r="E380" s="9"/>
    </row>
    <row r="381" spans="1:5" ht="21" x14ac:dyDescent="0.25">
      <c r="A381" s="18"/>
      <c r="B381" s="8"/>
      <c r="C381" s="9"/>
      <c r="D381" s="9"/>
      <c r="E381" s="9"/>
    </row>
    <row r="382" spans="1:5" ht="21" x14ac:dyDescent="0.25">
      <c r="A382" s="18"/>
      <c r="B382" s="8"/>
      <c r="C382" s="9"/>
      <c r="D382" s="9"/>
      <c r="E382" s="9"/>
    </row>
    <row r="383" spans="1:5" ht="21" x14ac:dyDescent="0.25">
      <c r="A383" s="18"/>
      <c r="B383" s="8"/>
      <c r="C383" s="9"/>
      <c r="D383" s="9"/>
      <c r="E383" s="9"/>
    </row>
    <row r="384" spans="1:5" ht="21" x14ac:dyDescent="0.25">
      <c r="A384" s="18"/>
      <c r="B384" s="8"/>
      <c r="C384" s="9"/>
      <c r="D384" s="9"/>
      <c r="E384" s="9"/>
    </row>
    <row r="385" spans="1:5" ht="21" x14ac:dyDescent="0.25">
      <c r="A385" s="18"/>
      <c r="B385" s="8"/>
      <c r="C385" s="9"/>
      <c r="D385" s="9"/>
      <c r="E385" s="9"/>
    </row>
    <row r="386" spans="1:5" ht="21" x14ac:dyDescent="0.25">
      <c r="A386" s="18"/>
      <c r="B386" s="8"/>
      <c r="C386" s="9"/>
      <c r="D386" s="9"/>
      <c r="E386" s="9"/>
    </row>
    <row r="387" spans="1:5" ht="21" x14ac:dyDescent="0.25">
      <c r="A387" s="18"/>
      <c r="B387" s="8"/>
      <c r="C387" s="9"/>
      <c r="D387" s="9"/>
      <c r="E387" s="9"/>
    </row>
    <row r="388" spans="1:5" ht="21" x14ac:dyDescent="0.25">
      <c r="A388" s="18"/>
      <c r="B388" s="8"/>
      <c r="C388" s="9"/>
      <c r="D388" s="9"/>
      <c r="E388" s="9"/>
    </row>
    <row r="389" spans="1:5" ht="21" x14ac:dyDescent="0.25">
      <c r="A389" s="18"/>
      <c r="B389" s="8"/>
      <c r="C389" s="9"/>
      <c r="D389" s="9"/>
      <c r="E389" s="9"/>
    </row>
    <row r="390" spans="1:5" ht="21" x14ac:dyDescent="0.25">
      <c r="A390" s="18"/>
      <c r="B390" s="8"/>
      <c r="C390" s="9"/>
      <c r="D390" s="9"/>
      <c r="E390" s="9"/>
    </row>
    <row r="391" spans="1:5" ht="21" x14ac:dyDescent="0.25">
      <c r="A391" s="18"/>
      <c r="B391" s="8"/>
      <c r="C391" s="9"/>
      <c r="D391" s="9"/>
      <c r="E391" s="9"/>
    </row>
    <row r="392" spans="1:5" ht="21" x14ac:dyDescent="0.25">
      <c r="A392" s="18"/>
      <c r="B392" s="8"/>
      <c r="C392" s="9"/>
      <c r="D392" s="9"/>
      <c r="E392" s="9"/>
    </row>
    <row r="393" spans="1:5" ht="21" x14ac:dyDescent="0.25">
      <c r="A393" s="18"/>
      <c r="B393" s="8"/>
      <c r="C393" s="9"/>
      <c r="D393" s="9"/>
      <c r="E393" s="9"/>
    </row>
    <row r="394" spans="1:5" ht="21" x14ac:dyDescent="0.25">
      <c r="A394" s="18"/>
      <c r="B394" s="8"/>
      <c r="C394" s="9"/>
      <c r="D394" s="9"/>
      <c r="E394" s="9"/>
    </row>
    <row r="395" spans="1:5" ht="21" x14ac:dyDescent="0.25">
      <c r="A395" s="18"/>
      <c r="B395" s="8"/>
      <c r="C395" s="9"/>
      <c r="D395" s="9"/>
      <c r="E395" s="9"/>
    </row>
    <row r="396" spans="1:5" ht="21" x14ac:dyDescent="0.25">
      <c r="A396" s="18"/>
      <c r="B396" s="8"/>
      <c r="C396" s="9"/>
      <c r="D396" s="9"/>
      <c r="E396" s="9"/>
    </row>
    <row r="397" spans="1:5" ht="21" x14ac:dyDescent="0.25">
      <c r="A397" s="18"/>
      <c r="B397" s="8"/>
      <c r="C397" s="9"/>
      <c r="D397" s="9"/>
      <c r="E397" s="9"/>
    </row>
    <row r="398" spans="1:5" ht="21" x14ac:dyDescent="0.25">
      <c r="A398" s="18"/>
      <c r="B398" s="8"/>
      <c r="C398" s="9"/>
      <c r="D398" s="9"/>
      <c r="E398" s="9"/>
    </row>
    <row r="399" spans="1:5" ht="21" x14ac:dyDescent="0.25">
      <c r="A399" s="18"/>
      <c r="B399" s="8"/>
      <c r="C399" s="9"/>
      <c r="D399" s="9"/>
      <c r="E399" s="9"/>
    </row>
    <row r="400" spans="1:5" ht="21" x14ac:dyDescent="0.25">
      <c r="A400" s="18"/>
      <c r="B400" s="8"/>
      <c r="C400" s="9"/>
      <c r="D400" s="9"/>
      <c r="E400" s="9"/>
    </row>
    <row r="401" spans="1:5" ht="21" x14ac:dyDescent="0.25">
      <c r="A401" s="18"/>
      <c r="B401" s="8"/>
      <c r="C401" s="9"/>
      <c r="D401" s="9"/>
      <c r="E401" s="9"/>
    </row>
    <row r="402" spans="1:5" ht="21" x14ac:dyDescent="0.25">
      <c r="A402" s="18"/>
      <c r="B402" s="8"/>
      <c r="C402" s="9"/>
      <c r="D402" s="9"/>
      <c r="E402" s="9"/>
    </row>
    <row r="403" spans="1:5" ht="21" x14ac:dyDescent="0.25">
      <c r="A403" s="18"/>
      <c r="B403" s="8"/>
      <c r="C403" s="9"/>
      <c r="D403" s="9"/>
      <c r="E403" s="9"/>
    </row>
    <row r="404" spans="1:5" ht="21" x14ac:dyDescent="0.25">
      <c r="A404" s="18"/>
      <c r="B404" s="8"/>
      <c r="C404" s="9"/>
      <c r="D404" s="9"/>
      <c r="E404" s="9"/>
    </row>
    <row r="405" spans="1:5" ht="21" x14ac:dyDescent="0.25">
      <c r="A405" s="18"/>
      <c r="B405" s="8"/>
      <c r="C405" s="9"/>
      <c r="D405" s="9"/>
      <c r="E405" s="9"/>
    </row>
    <row r="406" spans="1:5" ht="21" x14ac:dyDescent="0.25">
      <c r="A406" s="18"/>
      <c r="B406" s="8"/>
      <c r="C406" s="9"/>
      <c r="D406" s="9"/>
      <c r="E406" s="9"/>
    </row>
    <row r="407" spans="1:5" ht="21" x14ac:dyDescent="0.25">
      <c r="A407" s="18"/>
      <c r="B407" s="8"/>
      <c r="C407" s="9"/>
      <c r="D407" s="9"/>
      <c r="E407" s="9"/>
    </row>
    <row r="408" spans="1:5" ht="21" x14ac:dyDescent="0.25">
      <c r="A408" s="18"/>
      <c r="B408" s="8"/>
      <c r="C408" s="9"/>
      <c r="D408" s="9"/>
      <c r="E408" s="9"/>
    </row>
    <row r="409" spans="1:5" ht="21" x14ac:dyDescent="0.25">
      <c r="A409" s="18"/>
      <c r="B409" s="8"/>
      <c r="C409" s="9"/>
      <c r="D409" s="9"/>
      <c r="E409" s="9"/>
    </row>
    <row r="410" spans="1:5" ht="21" x14ac:dyDescent="0.25">
      <c r="A410" s="18"/>
      <c r="B410" s="8"/>
      <c r="C410" s="9"/>
      <c r="D410" s="9"/>
      <c r="E410" s="9"/>
    </row>
    <row r="411" spans="1:5" ht="21" x14ac:dyDescent="0.25">
      <c r="A411" s="18"/>
      <c r="B411" s="8"/>
      <c r="C411" s="9"/>
      <c r="D411" s="9"/>
      <c r="E411" s="9"/>
    </row>
    <row r="412" spans="1:5" ht="21" x14ac:dyDescent="0.25">
      <c r="A412" s="18"/>
      <c r="B412" s="8"/>
      <c r="C412" s="9"/>
      <c r="D412" s="9"/>
      <c r="E412" s="9"/>
    </row>
    <row r="413" spans="1:5" ht="21" x14ac:dyDescent="0.25">
      <c r="A413" s="18"/>
      <c r="B413" s="8"/>
      <c r="C413" s="9"/>
      <c r="D413" s="9"/>
      <c r="E413" s="9"/>
    </row>
    <row r="414" spans="1:5" ht="21" x14ac:dyDescent="0.25">
      <c r="A414" s="18"/>
      <c r="B414" s="8"/>
      <c r="C414" s="9"/>
      <c r="D414" s="9"/>
      <c r="E414" s="9"/>
    </row>
    <row r="415" spans="1:5" ht="21" x14ac:dyDescent="0.25">
      <c r="A415" s="18"/>
      <c r="B415" s="8"/>
      <c r="C415" s="9"/>
      <c r="D415" s="9"/>
      <c r="E415" s="9"/>
    </row>
    <row r="416" spans="1:5" ht="21" x14ac:dyDescent="0.25">
      <c r="A416" s="18"/>
      <c r="B416" s="8"/>
      <c r="C416" s="9"/>
      <c r="D416" s="9"/>
      <c r="E416" s="9"/>
    </row>
    <row r="417" spans="1:5" ht="21" x14ac:dyDescent="0.25">
      <c r="A417" s="18"/>
      <c r="B417" s="8"/>
      <c r="C417" s="9"/>
      <c r="D417" s="9"/>
      <c r="E417" s="9"/>
    </row>
    <row r="418" spans="1:5" ht="21" x14ac:dyDescent="0.25">
      <c r="A418" s="18"/>
      <c r="B418" s="8"/>
      <c r="C418" s="9"/>
      <c r="D418" s="9"/>
      <c r="E418" s="9"/>
    </row>
    <row r="419" spans="1:5" ht="21" x14ac:dyDescent="0.25">
      <c r="A419" s="18"/>
      <c r="B419" s="8"/>
      <c r="C419" s="9"/>
      <c r="D419" s="9"/>
      <c r="E419" s="9"/>
    </row>
    <row r="420" spans="1:5" ht="21" x14ac:dyDescent="0.25">
      <c r="A420" s="18"/>
      <c r="B420" s="8"/>
      <c r="C420" s="9"/>
      <c r="D420" s="9"/>
      <c r="E420" s="9"/>
    </row>
    <row r="421" spans="1:5" ht="21" x14ac:dyDescent="0.25">
      <c r="A421" s="18"/>
      <c r="B421" s="8"/>
      <c r="C421" s="9"/>
      <c r="D421" s="9"/>
      <c r="E421" s="9"/>
    </row>
    <row r="422" spans="1:5" ht="21" x14ac:dyDescent="0.25">
      <c r="A422" s="18"/>
      <c r="B422" s="8"/>
      <c r="C422" s="9"/>
      <c r="D422" s="9"/>
      <c r="E422" s="9"/>
    </row>
    <row r="423" spans="1:5" ht="21" x14ac:dyDescent="0.25">
      <c r="A423" s="18"/>
      <c r="B423" s="8"/>
      <c r="C423" s="9"/>
      <c r="D423" s="9"/>
      <c r="E423" s="9"/>
    </row>
    <row r="424" spans="1:5" ht="21" x14ac:dyDescent="0.25">
      <c r="A424" s="18"/>
      <c r="B424" s="8"/>
      <c r="C424" s="9"/>
      <c r="D424" s="9"/>
      <c r="E424" s="9"/>
    </row>
    <row r="425" spans="1:5" ht="21" x14ac:dyDescent="0.25">
      <c r="A425" s="18"/>
      <c r="B425" s="8"/>
      <c r="C425" s="9"/>
      <c r="D425" s="9"/>
      <c r="E425" s="9"/>
    </row>
    <row r="426" spans="1:5" ht="21" x14ac:dyDescent="0.25">
      <c r="A426" s="18"/>
      <c r="B426" s="8"/>
      <c r="C426" s="9"/>
      <c r="D426" s="9"/>
      <c r="E426" s="9"/>
    </row>
    <row r="427" spans="1:5" ht="21" x14ac:dyDescent="0.25">
      <c r="A427" s="18"/>
      <c r="B427" s="8"/>
      <c r="C427" s="9"/>
      <c r="D427" s="9"/>
      <c r="E427" s="9"/>
    </row>
    <row r="428" spans="1:5" ht="21" x14ac:dyDescent="0.25">
      <c r="A428" s="18"/>
      <c r="B428" s="8"/>
      <c r="C428" s="9"/>
      <c r="D428" s="9"/>
      <c r="E428" s="9"/>
    </row>
    <row r="429" spans="1:5" ht="21" x14ac:dyDescent="0.25">
      <c r="A429" s="18"/>
      <c r="B429" s="8"/>
      <c r="C429" s="9"/>
      <c r="D429" s="9"/>
      <c r="E429" s="9"/>
    </row>
    <row r="430" spans="1:5" ht="21" x14ac:dyDescent="0.25">
      <c r="A430" s="18"/>
      <c r="B430" s="8"/>
      <c r="C430" s="9"/>
      <c r="D430" s="9"/>
      <c r="E430" s="9"/>
    </row>
    <row r="431" spans="1:5" ht="21" x14ac:dyDescent="0.25">
      <c r="A431" s="18"/>
      <c r="B431" s="8"/>
      <c r="C431" s="9"/>
      <c r="D431" s="9"/>
      <c r="E431" s="9"/>
    </row>
    <row r="432" spans="1:5" ht="21" x14ac:dyDescent="0.25">
      <c r="A432" s="18"/>
      <c r="B432" s="8"/>
      <c r="C432" s="9"/>
      <c r="D432" s="9"/>
      <c r="E432" s="9"/>
    </row>
    <row r="433" spans="1:5" ht="21" x14ac:dyDescent="0.25">
      <c r="A433" s="18"/>
      <c r="B433" s="8"/>
      <c r="C433" s="9"/>
      <c r="D433" s="9"/>
      <c r="E433" s="9"/>
    </row>
    <row r="434" spans="1:5" ht="21" x14ac:dyDescent="0.25">
      <c r="A434" s="18"/>
      <c r="B434" s="8"/>
      <c r="C434" s="9"/>
      <c r="D434" s="9"/>
      <c r="E434" s="9"/>
    </row>
    <row r="435" spans="1:5" ht="21" x14ac:dyDescent="0.25">
      <c r="A435" s="18"/>
      <c r="B435" s="8"/>
      <c r="C435" s="9"/>
      <c r="D435" s="9"/>
      <c r="E435" s="9"/>
    </row>
    <row r="436" spans="1:5" ht="21" x14ac:dyDescent="0.25">
      <c r="A436" s="18"/>
      <c r="B436" s="8"/>
      <c r="C436" s="9"/>
      <c r="D436" s="9"/>
      <c r="E436" s="9"/>
    </row>
    <row r="437" spans="1:5" ht="21" x14ac:dyDescent="0.25">
      <c r="A437" s="18"/>
      <c r="B437" s="8"/>
      <c r="C437" s="9"/>
      <c r="D437" s="9"/>
      <c r="E437" s="9"/>
    </row>
    <row r="438" spans="1:5" ht="21" x14ac:dyDescent="0.25">
      <c r="A438" s="18"/>
      <c r="B438" s="8"/>
      <c r="C438" s="9"/>
      <c r="D438" s="9"/>
      <c r="E438" s="9"/>
    </row>
    <row r="439" spans="1:5" ht="21" x14ac:dyDescent="0.25">
      <c r="A439" s="18"/>
      <c r="B439" s="8"/>
      <c r="C439" s="9"/>
      <c r="D439" s="9"/>
      <c r="E439" s="9"/>
    </row>
    <row r="440" spans="1:5" ht="21" x14ac:dyDescent="0.25">
      <c r="A440" s="18"/>
      <c r="B440" s="8"/>
      <c r="C440" s="9"/>
      <c r="D440" s="9"/>
      <c r="E440" s="9"/>
    </row>
    <row r="441" spans="1:5" ht="21" x14ac:dyDescent="0.25">
      <c r="A441" s="18"/>
      <c r="B441" s="8"/>
      <c r="C441" s="9"/>
      <c r="D441" s="9"/>
      <c r="E441" s="9"/>
    </row>
    <row r="442" spans="1:5" ht="21" x14ac:dyDescent="0.25">
      <c r="A442" s="18"/>
      <c r="B442" s="8"/>
      <c r="C442" s="9"/>
      <c r="D442" s="9"/>
      <c r="E442" s="9"/>
    </row>
    <row r="443" spans="1:5" ht="21" x14ac:dyDescent="0.25">
      <c r="A443" s="18"/>
      <c r="B443" s="8"/>
      <c r="C443" s="9"/>
      <c r="D443" s="9"/>
      <c r="E443" s="9"/>
    </row>
    <row r="444" spans="1:5" ht="21" x14ac:dyDescent="0.25">
      <c r="A444" s="18"/>
      <c r="B444" s="8"/>
      <c r="C444" s="9"/>
      <c r="D444" s="9"/>
      <c r="E444" s="9"/>
    </row>
    <row r="445" spans="1:5" ht="21" x14ac:dyDescent="0.25">
      <c r="A445" s="18"/>
      <c r="B445" s="8"/>
      <c r="C445" s="9"/>
      <c r="D445" s="9"/>
      <c r="E445" s="9"/>
    </row>
    <row r="446" spans="1:5" ht="21" x14ac:dyDescent="0.25">
      <c r="A446" s="18"/>
      <c r="B446" s="8"/>
      <c r="C446" s="9"/>
      <c r="D446" s="9"/>
      <c r="E446" s="9"/>
    </row>
    <row r="447" spans="1:5" ht="21" x14ac:dyDescent="0.25">
      <c r="A447" s="18"/>
      <c r="B447" s="8"/>
      <c r="C447" s="9"/>
      <c r="D447" s="9"/>
      <c r="E447" s="9"/>
    </row>
    <row r="448" spans="1:5" ht="21" x14ac:dyDescent="0.25">
      <c r="A448" s="18"/>
      <c r="B448" s="8"/>
      <c r="C448" s="9"/>
      <c r="D448" s="9"/>
      <c r="E448" s="9"/>
    </row>
    <row r="449" spans="1:5" ht="21" x14ac:dyDescent="0.25">
      <c r="A449" s="18"/>
      <c r="B449" s="8"/>
      <c r="C449" s="9"/>
      <c r="D449" s="9"/>
      <c r="E449" s="9"/>
    </row>
    <row r="450" spans="1:5" ht="21" x14ac:dyDescent="0.25">
      <c r="A450" s="18"/>
      <c r="B450" s="8"/>
      <c r="C450" s="9"/>
      <c r="D450" s="9"/>
      <c r="E450" s="9"/>
    </row>
    <row r="451" spans="1:5" ht="21" x14ac:dyDescent="0.25">
      <c r="A451" s="18"/>
      <c r="B451" s="8"/>
      <c r="C451" s="9"/>
      <c r="D451" s="9"/>
      <c r="E451" s="9"/>
    </row>
    <row r="452" spans="1:5" ht="21" x14ac:dyDescent="0.25">
      <c r="A452" s="18"/>
      <c r="B452" s="8"/>
      <c r="C452" s="9"/>
      <c r="D452" s="9"/>
      <c r="E452" s="9"/>
    </row>
    <row r="453" spans="1:5" ht="21" x14ac:dyDescent="0.25">
      <c r="A453" s="18"/>
      <c r="B453" s="8"/>
      <c r="C453" s="9"/>
      <c r="D453" s="9"/>
      <c r="E453" s="9"/>
    </row>
    <row r="454" spans="1:5" ht="21" x14ac:dyDescent="0.25">
      <c r="A454" s="18"/>
      <c r="B454" s="8"/>
      <c r="C454" s="9"/>
      <c r="D454" s="9"/>
      <c r="E454" s="9"/>
    </row>
    <row r="455" spans="1:5" ht="21" x14ac:dyDescent="0.25">
      <c r="A455" s="18"/>
      <c r="B455" s="8"/>
      <c r="C455" s="9"/>
      <c r="D455" s="9"/>
      <c r="E455" s="9"/>
    </row>
    <row r="456" spans="1:5" ht="21" x14ac:dyDescent="0.25">
      <c r="A456" s="18"/>
      <c r="B456" s="8"/>
      <c r="C456" s="9"/>
      <c r="D456" s="9"/>
      <c r="E456" s="9"/>
    </row>
    <row r="457" spans="1:5" ht="21" x14ac:dyDescent="0.25">
      <c r="A457" s="18"/>
      <c r="B457" s="8"/>
      <c r="C457" s="9"/>
      <c r="D457" s="9"/>
      <c r="E457" s="9"/>
    </row>
    <row r="458" spans="1:5" ht="21" x14ac:dyDescent="0.25">
      <c r="A458" s="18"/>
      <c r="B458" s="8"/>
      <c r="C458" s="9"/>
      <c r="D458" s="9"/>
      <c r="E458" s="9"/>
    </row>
    <row r="459" spans="1:5" ht="21" x14ac:dyDescent="0.25">
      <c r="A459" s="18"/>
      <c r="B459" s="8"/>
      <c r="C459" s="9"/>
      <c r="D459" s="9"/>
      <c r="E459" s="9"/>
    </row>
    <row r="460" spans="1:5" ht="21" x14ac:dyDescent="0.25">
      <c r="A460" s="18"/>
      <c r="B460" s="8"/>
      <c r="C460" s="9"/>
      <c r="D460" s="9"/>
      <c r="E460" s="9"/>
    </row>
    <row r="461" spans="1:5" ht="21" x14ac:dyDescent="0.25">
      <c r="A461" s="18"/>
      <c r="B461" s="8"/>
      <c r="C461" s="9"/>
      <c r="D461" s="9"/>
      <c r="E461" s="9"/>
    </row>
    <row r="462" spans="1:5" ht="21" x14ac:dyDescent="0.25">
      <c r="A462" s="18"/>
      <c r="B462" s="8"/>
      <c r="C462" s="9"/>
      <c r="D462" s="9"/>
      <c r="E462" s="9"/>
    </row>
    <row r="463" spans="1:5" ht="21" x14ac:dyDescent="0.25">
      <c r="A463" s="18"/>
      <c r="B463" s="8"/>
      <c r="C463" s="9"/>
      <c r="D463" s="9"/>
      <c r="E463" s="9"/>
    </row>
    <row r="464" spans="1:5" ht="21" x14ac:dyDescent="0.25">
      <c r="A464" s="18"/>
      <c r="B464" s="8"/>
      <c r="C464" s="9"/>
      <c r="D464" s="9"/>
      <c r="E464" s="9"/>
    </row>
    <row r="465" spans="1:5" ht="21" x14ac:dyDescent="0.25">
      <c r="A465" s="18"/>
      <c r="B465" s="8"/>
      <c r="C465" s="9"/>
      <c r="D465" s="9"/>
      <c r="E465" s="9"/>
    </row>
    <row r="466" spans="1:5" ht="21" x14ac:dyDescent="0.25">
      <c r="A466" s="18"/>
      <c r="B466" s="8"/>
      <c r="C466" s="9"/>
      <c r="D466" s="9"/>
      <c r="E466" s="9"/>
    </row>
    <row r="467" spans="1:5" ht="21" x14ac:dyDescent="0.25">
      <c r="A467" s="18"/>
      <c r="B467" s="8"/>
      <c r="C467" s="9"/>
      <c r="D467" s="9"/>
      <c r="E467" s="9"/>
    </row>
    <row r="468" spans="1:5" ht="21" x14ac:dyDescent="0.25">
      <c r="A468" s="18"/>
      <c r="B468" s="8"/>
      <c r="C468" s="9"/>
      <c r="D468" s="9"/>
      <c r="E468" s="9"/>
    </row>
    <row r="469" spans="1:5" ht="21" x14ac:dyDescent="0.25">
      <c r="B469" s="8"/>
      <c r="C469" s="9"/>
      <c r="D469" s="9"/>
      <c r="E469" s="9"/>
    </row>
    <row r="470" spans="1:5" ht="21" x14ac:dyDescent="0.25">
      <c r="B470" s="8"/>
      <c r="C470" s="9"/>
      <c r="D470" s="9"/>
      <c r="E470" s="9"/>
    </row>
    <row r="471" spans="1:5" ht="21" x14ac:dyDescent="0.25">
      <c r="B471" s="8"/>
      <c r="C471" s="9"/>
      <c r="D471" s="9"/>
      <c r="E471" s="9"/>
    </row>
    <row r="472" spans="1:5" ht="21" x14ac:dyDescent="0.25">
      <c r="B472" s="8"/>
      <c r="C472" s="9"/>
      <c r="D472" s="9"/>
      <c r="E472" s="9"/>
    </row>
    <row r="473" spans="1:5" ht="21" x14ac:dyDescent="0.25">
      <c r="B473" s="8"/>
      <c r="C473" s="9"/>
      <c r="D473" s="9"/>
      <c r="E473" s="9"/>
    </row>
    <row r="474" spans="1:5" ht="21" x14ac:dyDescent="0.25">
      <c r="B474" s="8"/>
      <c r="C474" s="9"/>
      <c r="D474" s="9"/>
      <c r="E474" s="9"/>
    </row>
    <row r="475" spans="1:5" ht="21" x14ac:dyDescent="0.25">
      <c r="B475" s="8"/>
      <c r="C475" s="9"/>
      <c r="D475" s="9"/>
      <c r="E475" s="9"/>
    </row>
    <row r="476" spans="1:5" ht="21" x14ac:dyDescent="0.25">
      <c r="B476" s="8"/>
      <c r="C476" s="9"/>
      <c r="D476" s="9"/>
      <c r="E476" s="9"/>
    </row>
    <row r="477" spans="1:5" ht="21" x14ac:dyDescent="0.25">
      <c r="B477" s="8"/>
      <c r="C477" s="9"/>
      <c r="D477" s="9"/>
      <c r="E477" s="9"/>
    </row>
    <row r="478" spans="1:5" ht="21" x14ac:dyDescent="0.25">
      <c r="B478" s="8"/>
      <c r="C478" s="9"/>
      <c r="D478" s="9"/>
      <c r="E478" s="9"/>
    </row>
    <row r="479" spans="1:5" ht="21" x14ac:dyDescent="0.25">
      <c r="B479" s="8"/>
      <c r="C479" s="9"/>
      <c r="D479" s="9"/>
      <c r="E479" s="9"/>
    </row>
    <row r="480" spans="1:5" ht="21" x14ac:dyDescent="0.25">
      <c r="B480" s="8"/>
      <c r="C480" s="9"/>
      <c r="D480" s="9"/>
      <c r="E480" s="9"/>
    </row>
    <row r="481" spans="2:5" ht="21" x14ac:dyDescent="0.25">
      <c r="B481" s="8"/>
      <c r="C481" s="9"/>
      <c r="D481" s="9"/>
      <c r="E481" s="9"/>
    </row>
    <row r="482" spans="2:5" ht="21" x14ac:dyDescent="0.25">
      <c r="B482" s="8"/>
      <c r="C482" s="9"/>
      <c r="D482" s="9"/>
      <c r="E482" s="9"/>
    </row>
    <row r="483" spans="2:5" ht="21" x14ac:dyDescent="0.25">
      <c r="B483" s="8"/>
      <c r="C483" s="9"/>
      <c r="D483" s="9"/>
      <c r="E483" s="9"/>
    </row>
    <row r="484" spans="2:5" ht="21" x14ac:dyDescent="0.25">
      <c r="B484" s="8"/>
      <c r="C484" s="9"/>
      <c r="D484" s="9"/>
      <c r="E484" s="9"/>
    </row>
    <row r="485" spans="2:5" ht="21" x14ac:dyDescent="0.25">
      <c r="B485" s="8"/>
      <c r="C485" s="9"/>
      <c r="D485" s="9"/>
      <c r="E485" s="9"/>
    </row>
    <row r="486" spans="2:5" ht="21" x14ac:dyDescent="0.25">
      <c r="B486" s="8"/>
      <c r="C486" s="9"/>
      <c r="D486" s="9"/>
      <c r="E486" s="9"/>
    </row>
    <row r="487" spans="2:5" ht="21" x14ac:dyDescent="0.25">
      <c r="B487" s="8"/>
      <c r="C487" s="9"/>
      <c r="D487" s="9"/>
      <c r="E487" s="9"/>
    </row>
    <row r="488" spans="2:5" ht="21" x14ac:dyDescent="0.25">
      <c r="B488" s="8"/>
      <c r="C488" s="9"/>
      <c r="D488" s="9"/>
      <c r="E488" s="9"/>
    </row>
    <row r="489" spans="2:5" ht="21" x14ac:dyDescent="0.25">
      <c r="B489" s="8"/>
      <c r="C489" s="9"/>
      <c r="D489" s="9"/>
      <c r="E489" s="9"/>
    </row>
    <row r="490" spans="2:5" ht="21" x14ac:dyDescent="0.25">
      <c r="B490" s="8"/>
      <c r="C490" s="9"/>
      <c r="D490" s="9"/>
      <c r="E490" s="9"/>
    </row>
    <row r="491" spans="2:5" ht="21" x14ac:dyDescent="0.25">
      <c r="B491" s="8"/>
      <c r="C491" s="9"/>
      <c r="D491" s="9"/>
      <c r="E491" s="9"/>
    </row>
    <row r="492" spans="2:5" ht="21" x14ac:dyDescent="0.25">
      <c r="B492" s="8"/>
      <c r="C492" s="9"/>
      <c r="D492" s="9"/>
      <c r="E492" s="9"/>
    </row>
    <row r="493" spans="2:5" ht="21" x14ac:dyDescent="0.25">
      <c r="B493" s="8"/>
      <c r="C493" s="9"/>
      <c r="D493" s="9"/>
      <c r="E493" s="9"/>
    </row>
    <row r="494" spans="2:5" ht="21" x14ac:dyDescent="0.25">
      <c r="B494" s="8"/>
      <c r="C494" s="9"/>
      <c r="D494" s="9"/>
      <c r="E494" s="9"/>
    </row>
    <row r="495" spans="2:5" ht="21" x14ac:dyDescent="0.25">
      <c r="B495" s="8"/>
      <c r="C495" s="9"/>
      <c r="D495" s="9"/>
      <c r="E495" s="9"/>
    </row>
    <row r="496" spans="2:5" ht="21" x14ac:dyDescent="0.25">
      <c r="B496" s="8"/>
      <c r="C496" s="9"/>
      <c r="D496" s="9"/>
      <c r="E496" s="9"/>
    </row>
    <row r="497" spans="2:5" ht="21" x14ac:dyDescent="0.25">
      <c r="B497" s="8"/>
      <c r="C497" s="9"/>
      <c r="D497" s="9"/>
      <c r="E497" s="9"/>
    </row>
    <row r="498" spans="2:5" ht="21" x14ac:dyDescent="0.25">
      <c r="B498" s="8"/>
      <c r="C498" s="9"/>
      <c r="D498" s="9"/>
      <c r="E498" s="9"/>
    </row>
    <row r="499" spans="2:5" ht="21" x14ac:dyDescent="0.25">
      <c r="B499" s="8"/>
      <c r="C499" s="9"/>
      <c r="D499" s="9"/>
      <c r="E499" s="9"/>
    </row>
    <row r="500" spans="2:5" ht="21" x14ac:dyDescent="0.25">
      <c r="B500" s="8"/>
      <c r="C500" s="9"/>
      <c r="D500" s="9"/>
      <c r="E500" s="9"/>
    </row>
    <row r="501" spans="2:5" ht="21" x14ac:dyDescent="0.25">
      <c r="B501" s="8"/>
      <c r="C501" s="9"/>
      <c r="D501" s="9"/>
      <c r="E501" s="9"/>
    </row>
    <row r="502" spans="2:5" ht="21" x14ac:dyDescent="0.25">
      <c r="B502" s="8"/>
      <c r="C502" s="9"/>
      <c r="D502" s="9"/>
      <c r="E502" s="9"/>
    </row>
    <row r="503" spans="2:5" ht="21" x14ac:dyDescent="0.25">
      <c r="B503" s="8"/>
      <c r="C503" s="9"/>
      <c r="D503" s="9"/>
      <c r="E503" s="9"/>
    </row>
    <row r="504" spans="2:5" ht="21" x14ac:dyDescent="0.25">
      <c r="B504" s="8"/>
      <c r="C504" s="9"/>
      <c r="D504" s="9"/>
      <c r="E504" s="9"/>
    </row>
    <row r="505" spans="2:5" ht="21" x14ac:dyDescent="0.25">
      <c r="B505" s="8"/>
      <c r="C505" s="9"/>
      <c r="D505" s="9"/>
      <c r="E505" s="9"/>
    </row>
    <row r="506" spans="2:5" ht="21" x14ac:dyDescent="0.25">
      <c r="B506" s="8"/>
      <c r="C506" s="9"/>
      <c r="D506" s="9"/>
      <c r="E506" s="9"/>
    </row>
    <row r="507" spans="2:5" ht="21" x14ac:dyDescent="0.25">
      <c r="B507" s="8"/>
      <c r="C507" s="9"/>
      <c r="D507" s="9"/>
      <c r="E507" s="9"/>
    </row>
    <row r="508" spans="2:5" ht="21" x14ac:dyDescent="0.25">
      <c r="B508" s="8"/>
      <c r="C508" s="9"/>
      <c r="D508" s="9"/>
      <c r="E508" s="9"/>
    </row>
    <row r="509" spans="2:5" ht="21" x14ac:dyDescent="0.25">
      <c r="B509" s="8"/>
      <c r="C509" s="9"/>
      <c r="D509" s="9"/>
      <c r="E509" s="9"/>
    </row>
    <row r="510" spans="2:5" ht="21" x14ac:dyDescent="0.25">
      <c r="B510" s="8"/>
      <c r="C510" s="9"/>
      <c r="D510" s="9"/>
      <c r="E510" s="9"/>
    </row>
    <row r="511" spans="2:5" ht="21" x14ac:dyDescent="0.25">
      <c r="B511" s="8"/>
      <c r="C511" s="9"/>
      <c r="D511" s="9"/>
      <c r="E511" s="9"/>
    </row>
    <row r="512" spans="2:5" ht="21" x14ac:dyDescent="0.25">
      <c r="B512" s="8"/>
      <c r="C512" s="9"/>
      <c r="D512" s="9"/>
      <c r="E512" s="9"/>
    </row>
    <row r="513" spans="2:5" ht="21" x14ac:dyDescent="0.25">
      <c r="B513" s="8"/>
      <c r="C513" s="9"/>
      <c r="D513" s="9"/>
      <c r="E513" s="9"/>
    </row>
    <row r="514" spans="2:5" ht="21" x14ac:dyDescent="0.25">
      <c r="B514" s="8"/>
      <c r="C514" s="9"/>
      <c r="D514" s="9"/>
      <c r="E514" s="9"/>
    </row>
    <row r="515" spans="2:5" ht="21" x14ac:dyDescent="0.25">
      <c r="B515" s="8"/>
      <c r="C515" s="9"/>
      <c r="D515" s="9"/>
      <c r="E515" s="9"/>
    </row>
    <row r="516" spans="2:5" ht="21" x14ac:dyDescent="0.25">
      <c r="B516" s="8"/>
      <c r="C516" s="9"/>
      <c r="D516" s="9"/>
      <c r="E516" s="9"/>
    </row>
    <row r="517" spans="2:5" ht="21" x14ac:dyDescent="0.25">
      <c r="B517" s="8"/>
      <c r="C517" s="9"/>
      <c r="D517" s="9"/>
      <c r="E517" s="9"/>
    </row>
    <row r="518" spans="2:5" ht="21" x14ac:dyDescent="0.25">
      <c r="B518" s="8"/>
      <c r="C518" s="9"/>
      <c r="D518" s="9"/>
      <c r="E518" s="9"/>
    </row>
    <row r="519" spans="2:5" ht="21" x14ac:dyDescent="0.25">
      <c r="B519" s="8"/>
      <c r="C519" s="9"/>
      <c r="D519" s="9"/>
      <c r="E519" s="9"/>
    </row>
    <row r="520" spans="2:5" ht="21" x14ac:dyDescent="0.25">
      <c r="B520" s="8"/>
      <c r="C520" s="9"/>
      <c r="D520" s="9"/>
      <c r="E520" s="9"/>
    </row>
    <row r="521" spans="2:5" ht="21" x14ac:dyDescent="0.25">
      <c r="B521" s="8"/>
      <c r="C521" s="9"/>
      <c r="D521" s="9"/>
      <c r="E521" s="9"/>
    </row>
    <row r="522" spans="2:5" ht="21" x14ac:dyDescent="0.25">
      <c r="B522" s="8"/>
      <c r="C522" s="9"/>
      <c r="D522" s="9"/>
      <c r="E522" s="9"/>
    </row>
    <row r="523" spans="2:5" ht="21" x14ac:dyDescent="0.25">
      <c r="B523" s="8"/>
      <c r="C523" s="9"/>
      <c r="D523" s="9"/>
      <c r="E523" s="9"/>
    </row>
    <row r="524" spans="2:5" ht="21" x14ac:dyDescent="0.25">
      <c r="B524" s="8"/>
      <c r="C524" s="9"/>
      <c r="D524" s="9"/>
      <c r="E524" s="9"/>
    </row>
    <row r="525" spans="2:5" ht="21" x14ac:dyDescent="0.25">
      <c r="B525" s="8"/>
      <c r="C525" s="9"/>
      <c r="D525" s="9"/>
      <c r="E525" s="9"/>
    </row>
    <row r="526" spans="2:5" ht="21" x14ac:dyDescent="0.25">
      <c r="B526" s="8"/>
      <c r="C526" s="9"/>
      <c r="D526" s="9"/>
      <c r="E526" s="9"/>
    </row>
    <row r="527" spans="2:5" ht="21" x14ac:dyDescent="0.25">
      <c r="B527" s="8"/>
      <c r="C527" s="9"/>
      <c r="D527" s="9"/>
      <c r="E527" s="9"/>
    </row>
    <row r="528" spans="2:5" ht="21" x14ac:dyDescent="0.25">
      <c r="B528" s="8"/>
      <c r="C528" s="9"/>
      <c r="D528" s="9"/>
      <c r="E528" s="9"/>
    </row>
    <row r="529" spans="2:5" ht="21" x14ac:dyDescent="0.25">
      <c r="B529" s="8"/>
      <c r="C529" s="9"/>
      <c r="D529" s="9"/>
      <c r="E529" s="9"/>
    </row>
    <row r="530" spans="2:5" ht="21" x14ac:dyDescent="0.25">
      <c r="B530" s="8"/>
      <c r="C530" s="9"/>
      <c r="D530" s="9"/>
      <c r="E530" s="9"/>
    </row>
    <row r="531" spans="2:5" ht="21" x14ac:dyDescent="0.25">
      <c r="B531" s="8"/>
      <c r="C531" s="9"/>
      <c r="D531" s="9"/>
      <c r="E531" s="9"/>
    </row>
    <row r="532" spans="2:5" ht="21" x14ac:dyDescent="0.25">
      <c r="B532" s="8"/>
      <c r="C532" s="9"/>
      <c r="D532" s="9"/>
      <c r="E532" s="9"/>
    </row>
    <row r="533" spans="2:5" ht="21" x14ac:dyDescent="0.25">
      <c r="B533" s="8"/>
      <c r="C533" s="9"/>
      <c r="D533" s="9"/>
      <c r="E533" s="9"/>
    </row>
    <row r="534" spans="2:5" ht="21" x14ac:dyDescent="0.25">
      <c r="B534" s="8"/>
      <c r="C534" s="9"/>
      <c r="D534" s="9"/>
      <c r="E534" s="9"/>
    </row>
    <row r="535" spans="2:5" ht="21" x14ac:dyDescent="0.25">
      <c r="B535" s="8"/>
      <c r="C535" s="9"/>
      <c r="D535" s="9"/>
      <c r="E535" s="9"/>
    </row>
    <row r="536" spans="2:5" ht="21" x14ac:dyDescent="0.25">
      <c r="B536" s="8"/>
      <c r="C536" s="9"/>
      <c r="D536" s="9"/>
      <c r="E536" s="9"/>
    </row>
    <row r="537" spans="2:5" ht="21" x14ac:dyDescent="0.25">
      <c r="B537" s="8"/>
      <c r="C537" s="9"/>
      <c r="D537" s="9"/>
      <c r="E537" s="9"/>
    </row>
    <row r="538" spans="2:5" ht="21" x14ac:dyDescent="0.25">
      <c r="B538" s="8"/>
      <c r="C538" s="9"/>
      <c r="D538" s="9"/>
      <c r="E538" s="9"/>
    </row>
    <row r="539" spans="2:5" ht="21" x14ac:dyDescent="0.25">
      <c r="B539" s="8"/>
      <c r="C539" s="9"/>
      <c r="D539" s="9"/>
      <c r="E539" s="9"/>
    </row>
    <row r="540" spans="2:5" ht="21" x14ac:dyDescent="0.25">
      <c r="B540" s="8"/>
      <c r="C540" s="9"/>
      <c r="D540" s="9"/>
      <c r="E540" s="9"/>
    </row>
    <row r="541" spans="2:5" ht="21" x14ac:dyDescent="0.25">
      <c r="B541" s="8"/>
      <c r="C541" s="9"/>
      <c r="D541" s="9"/>
      <c r="E541" s="9"/>
    </row>
    <row r="542" spans="2:5" ht="21" x14ac:dyDescent="0.25">
      <c r="B542" s="8"/>
      <c r="C542" s="9"/>
      <c r="D542" s="9"/>
      <c r="E542" s="9"/>
    </row>
    <row r="543" spans="2:5" ht="21" x14ac:dyDescent="0.25">
      <c r="B543" s="8"/>
      <c r="C543" s="9"/>
      <c r="D543" s="9"/>
      <c r="E543" s="9"/>
    </row>
    <row r="544" spans="2:5" ht="21" x14ac:dyDescent="0.25">
      <c r="B544" s="8"/>
      <c r="C544" s="9"/>
      <c r="D544" s="9"/>
      <c r="E544" s="9"/>
    </row>
    <row r="545" spans="2:5" ht="21" x14ac:dyDescent="0.25">
      <c r="B545" s="8"/>
      <c r="C545" s="9"/>
      <c r="D545" s="9"/>
      <c r="E545" s="9"/>
    </row>
    <row r="546" spans="2:5" ht="21" x14ac:dyDescent="0.25">
      <c r="B546" s="8"/>
      <c r="C546" s="9"/>
      <c r="D546" s="9"/>
      <c r="E546" s="9"/>
    </row>
    <row r="547" spans="2:5" ht="21" x14ac:dyDescent="0.25">
      <c r="B547" s="8"/>
      <c r="C547" s="9"/>
      <c r="D547" s="9"/>
      <c r="E547" s="9"/>
    </row>
    <row r="548" spans="2:5" ht="21" x14ac:dyDescent="0.25">
      <c r="B548" s="8"/>
      <c r="C548" s="9"/>
      <c r="D548" s="9"/>
      <c r="E548" s="9"/>
    </row>
    <row r="549" spans="2:5" ht="21" x14ac:dyDescent="0.25">
      <c r="B549" s="8"/>
      <c r="C549" s="9"/>
      <c r="D549" s="9"/>
      <c r="E549" s="9"/>
    </row>
    <row r="550" spans="2:5" ht="21" x14ac:dyDescent="0.25">
      <c r="B550" s="8"/>
      <c r="C550" s="9"/>
      <c r="D550" s="9"/>
      <c r="E550" s="9"/>
    </row>
    <row r="551" spans="2:5" ht="21" x14ac:dyDescent="0.25">
      <c r="B551" s="8"/>
      <c r="C551" s="9"/>
      <c r="D551" s="9"/>
      <c r="E551" s="9"/>
    </row>
    <row r="552" spans="2:5" ht="21" x14ac:dyDescent="0.25">
      <c r="B552" s="8"/>
      <c r="C552" s="9"/>
      <c r="D552" s="9"/>
      <c r="E552" s="9"/>
    </row>
    <row r="553" spans="2:5" ht="21" x14ac:dyDescent="0.25">
      <c r="B553" s="8"/>
      <c r="C553" s="9"/>
      <c r="D553" s="9"/>
      <c r="E553" s="9"/>
    </row>
    <row r="554" spans="2:5" ht="21" x14ac:dyDescent="0.25">
      <c r="B554" s="8"/>
      <c r="C554" s="9"/>
      <c r="D554" s="9"/>
      <c r="E554" s="9"/>
    </row>
    <row r="555" spans="2:5" ht="21" x14ac:dyDescent="0.25">
      <c r="B555" s="8"/>
      <c r="C555" s="9"/>
      <c r="D555" s="9"/>
      <c r="E555" s="9"/>
    </row>
    <row r="556" spans="2:5" ht="21" x14ac:dyDescent="0.25">
      <c r="B556" s="8"/>
      <c r="C556" s="9"/>
      <c r="D556" s="9"/>
      <c r="E556" s="9"/>
    </row>
    <row r="557" spans="2:5" ht="21" x14ac:dyDescent="0.25">
      <c r="B557" s="8"/>
      <c r="C557" s="9"/>
      <c r="D557" s="9"/>
      <c r="E557" s="9"/>
    </row>
    <row r="558" spans="2:5" ht="21" x14ac:dyDescent="0.25">
      <c r="B558" s="8"/>
      <c r="C558" s="9"/>
      <c r="D558" s="9"/>
      <c r="E558" s="9"/>
    </row>
    <row r="559" spans="2:5" ht="21" x14ac:dyDescent="0.25">
      <c r="B559" s="8"/>
      <c r="C559" s="9"/>
      <c r="D559" s="9"/>
      <c r="E559" s="9"/>
    </row>
    <row r="560" spans="2:5" ht="21" x14ac:dyDescent="0.25">
      <c r="B560" s="8"/>
      <c r="C560" s="9"/>
      <c r="D560" s="9"/>
      <c r="E560" s="9"/>
    </row>
    <row r="561" spans="2:5" ht="21" x14ac:dyDescent="0.25">
      <c r="B561" s="8"/>
      <c r="C561" s="9"/>
      <c r="D561" s="9"/>
      <c r="E561" s="9"/>
    </row>
    <row r="562" spans="2:5" ht="21" x14ac:dyDescent="0.25">
      <c r="B562" s="8"/>
      <c r="C562" s="9"/>
      <c r="D562" s="9"/>
      <c r="E562" s="9"/>
    </row>
    <row r="563" spans="2:5" ht="21" x14ac:dyDescent="0.25">
      <c r="B563" s="8"/>
      <c r="C563" s="9"/>
      <c r="D563" s="9"/>
      <c r="E563" s="9"/>
    </row>
    <row r="564" spans="2:5" ht="21" x14ac:dyDescent="0.25">
      <c r="B564" s="8"/>
      <c r="C564" s="9"/>
      <c r="D564" s="9"/>
      <c r="E564" s="9"/>
    </row>
    <row r="565" spans="2:5" ht="21" x14ac:dyDescent="0.25">
      <c r="B565" s="8"/>
      <c r="C565" s="9"/>
      <c r="D565" s="9"/>
      <c r="E565" s="9"/>
    </row>
    <row r="566" spans="2:5" ht="21" x14ac:dyDescent="0.25">
      <c r="B566" s="8"/>
      <c r="C566" s="9"/>
      <c r="D566" s="9"/>
      <c r="E566" s="9"/>
    </row>
    <row r="567" spans="2:5" ht="21" x14ac:dyDescent="0.25">
      <c r="B567" s="8"/>
      <c r="C567" s="9"/>
      <c r="D567" s="9"/>
      <c r="E567" s="9"/>
    </row>
    <row r="568" spans="2:5" ht="21" x14ac:dyDescent="0.25">
      <c r="B568" s="8"/>
      <c r="C568" s="9"/>
      <c r="D568" s="9"/>
      <c r="E568" s="9"/>
    </row>
    <row r="569" spans="2:5" ht="21" x14ac:dyDescent="0.25">
      <c r="B569" s="8"/>
      <c r="C569" s="9"/>
      <c r="D569" s="9"/>
      <c r="E569" s="9"/>
    </row>
    <row r="570" spans="2:5" ht="21" x14ac:dyDescent="0.25">
      <c r="B570" s="8"/>
      <c r="C570" s="9"/>
      <c r="D570" s="9"/>
      <c r="E570" s="9"/>
    </row>
    <row r="571" spans="2:5" ht="21" x14ac:dyDescent="0.25">
      <c r="B571" s="8"/>
      <c r="C571" s="9"/>
      <c r="D571" s="9"/>
      <c r="E571" s="9"/>
    </row>
    <row r="572" spans="2:5" ht="21" x14ac:dyDescent="0.25">
      <c r="B572" s="8"/>
      <c r="C572" s="9"/>
      <c r="D572" s="9"/>
      <c r="E572" s="9"/>
    </row>
    <row r="573" spans="2:5" ht="21" x14ac:dyDescent="0.25">
      <c r="B573" s="8"/>
      <c r="C573" s="9"/>
      <c r="D573" s="9"/>
      <c r="E573" s="9"/>
    </row>
    <row r="574" spans="2:5" ht="21" x14ac:dyDescent="0.25">
      <c r="B574" s="8"/>
      <c r="C574" s="9"/>
      <c r="D574" s="9"/>
      <c r="E574" s="9"/>
    </row>
    <row r="575" spans="2:5" ht="21" x14ac:dyDescent="0.25">
      <c r="B575" s="8"/>
      <c r="C575" s="9"/>
      <c r="D575" s="9"/>
      <c r="E575" s="9"/>
    </row>
    <row r="576" spans="2:5" ht="21" x14ac:dyDescent="0.25">
      <c r="B576" s="8"/>
      <c r="C576" s="9"/>
      <c r="D576" s="9"/>
      <c r="E576" s="9"/>
    </row>
    <row r="577" spans="2:5" ht="21" x14ac:dyDescent="0.25">
      <c r="B577" s="8"/>
      <c r="C577" s="9"/>
      <c r="D577" s="9"/>
      <c r="E577" s="9"/>
    </row>
    <row r="578" spans="2:5" ht="21" x14ac:dyDescent="0.25">
      <c r="B578" s="8"/>
      <c r="C578" s="9"/>
      <c r="D578" s="9"/>
      <c r="E578" s="9"/>
    </row>
    <row r="579" spans="2:5" ht="21" x14ac:dyDescent="0.25">
      <c r="B579" s="8"/>
      <c r="C579" s="9"/>
      <c r="D579" s="9"/>
      <c r="E579" s="9"/>
    </row>
    <row r="580" spans="2:5" ht="21" x14ac:dyDescent="0.25">
      <c r="B580" s="8"/>
      <c r="C580" s="9"/>
      <c r="D580" s="9"/>
      <c r="E580" s="9"/>
    </row>
    <row r="581" spans="2:5" ht="21" x14ac:dyDescent="0.25">
      <c r="B581" s="8"/>
      <c r="C581" s="9"/>
      <c r="D581" s="9"/>
      <c r="E581" s="9"/>
    </row>
    <row r="582" spans="2:5" ht="21" x14ac:dyDescent="0.25">
      <c r="B582" s="8"/>
      <c r="C582" s="9"/>
      <c r="D582" s="9"/>
      <c r="E582" s="9"/>
    </row>
    <row r="583" spans="2:5" ht="21" x14ac:dyDescent="0.25">
      <c r="B583" s="8"/>
      <c r="C583" s="9"/>
      <c r="D583" s="9"/>
      <c r="E583" s="9"/>
    </row>
    <row r="584" spans="2:5" ht="21" x14ac:dyDescent="0.25">
      <c r="B584" s="8"/>
      <c r="C584" s="9"/>
      <c r="D584" s="9"/>
      <c r="E584" s="9"/>
    </row>
    <row r="585" spans="2:5" ht="21" x14ac:dyDescent="0.25">
      <c r="B585" s="8"/>
      <c r="C585" s="9"/>
      <c r="D585" s="9"/>
      <c r="E585" s="9"/>
    </row>
    <row r="586" spans="2:5" ht="21" x14ac:dyDescent="0.25">
      <c r="B586" s="8"/>
      <c r="C586" s="9"/>
      <c r="D586" s="9"/>
      <c r="E586" s="9"/>
    </row>
    <row r="587" spans="2:5" ht="21" x14ac:dyDescent="0.25">
      <c r="B587" s="8"/>
      <c r="C587" s="9"/>
      <c r="D587" s="9"/>
      <c r="E587" s="9"/>
    </row>
    <row r="588" spans="2:5" ht="21" x14ac:dyDescent="0.25">
      <c r="C588" s="9"/>
      <c r="D588" s="9"/>
      <c r="E588" s="9"/>
    </row>
    <row r="589" spans="2:5" ht="21" x14ac:dyDescent="0.25">
      <c r="C589" s="9"/>
      <c r="D589" s="9"/>
      <c r="E589" s="9"/>
    </row>
    <row r="590" spans="2:5" ht="21" x14ac:dyDescent="0.25">
      <c r="C590" s="9"/>
      <c r="D590" s="9"/>
      <c r="E590" s="9"/>
    </row>
    <row r="591" spans="2:5" ht="21" x14ac:dyDescent="0.25">
      <c r="C591" s="9"/>
      <c r="D591" s="9"/>
      <c r="E591" s="9"/>
    </row>
    <row r="592" spans="2:5" ht="21" x14ac:dyDescent="0.25">
      <c r="C592" s="9"/>
      <c r="D592" s="9"/>
      <c r="E592" s="9"/>
    </row>
    <row r="593" spans="3:5" ht="21" x14ac:dyDescent="0.25">
      <c r="C593" s="9"/>
      <c r="D593" s="9"/>
      <c r="E593" s="9"/>
    </row>
    <row r="594" spans="3:5" ht="21" x14ac:dyDescent="0.25">
      <c r="C594" s="9"/>
      <c r="D594" s="9"/>
      <c r="E594" s="9"/>
    </row>
    <row r="595" spans="3:5" ht="21" x14ac:dyDescent="0.25">
      <c r="C595" s="9"/>
      <c r="D595" s="9"/>
      <c r="E595" s="9"/>
    </row>
    <row r="596" spans="3:5" ht="21" x14ac:dyDescent="0.25">
      <c r="C596" s="9"/>
      <c r="D596" s="9"/>
      <c r="E596" s="9"/>
    </row>
    <row r="597" spans="3:5" ht="21" x14ac:dyDescent="0.25">
      <c r="C597" s="9"/>
      <c r="E597" s="9"/>
    </row>
    <row r="598" spans="3:5" ht="21" x14ac:dyDescent="0.25">
      <c r="C598" s="9"/>
      <c r="E598" s="9"/>
    </row>
    <row r="599" spans="3:5" ht="21" x14ac:dyDescent="0.25">
      <c r="C599" s="9"/>
      <c r="E599" s="9"/>
    </row>
    <row r="600" spans="3:5" ht="21" x14ac:dyDescent="0.25">
      <c r="C600" s="9"/>
      <c r="E600" s="9"/>
    </row>
    <row r="601" spans="3:5" ht="21" x14ac:dyDescent="0.25">
      <c r="C601" s="9"/>
      <c r="E601" s="9"/>
    </row>
    <row r="602" spans="3:5" ht="21" x14ac:dyDescent="0.25">
      <c r="C602" s="9"/>
      <c r="E602" s="9"/>
    </row>
    <row r="603" spans="3:5" ht="21" x14ac:dyDescent="0.25">
      <c r="C603" s="9"/>
      <c r="E603" s="9"/>
    </row>
    <row r="604" spans="3:5" ht="21" x14ac:dyDescent="0.25">
      <c r="C604" s="9"/>
      <c r="E604" s="9"/>
    </row>
    <row r="605" spans="3:5" ht="21" x14ac:dyDescent="0.25">
      <c r="C605" s="9"/>
      <c r="E605" s="9"/>
    </row>
    <row r="606" spans="3:5" ht="21" x14ac:dyDescent="0.25">
      <c r="C606" s="9"/>
      <c r="E606" s="9"/>
    </row>
    <row r="607" spans="3:5" ht="21" x14ac:dyDescent="0.25">
      <c r="C607" s="9"/>
      <c r="E607" s="9"/>
    </row>
    <row r="608" spans="3:5" ht="21" x14ac:dyDescent="0.25">
      <c r="C608" s="9"/>
      <c r="E608" s="9"/>
    </row>
    <row r="609" spans="3:5" ht="21" x14ac:dyDescent="0.25">
      <c r="C609" s="9"/>
      <c r="E609" s="9"/>
    </row>
    <row r="610" spans="3:5" ht="21" x14ac:dyDescent="0.25">
      <c r="C610" s="9"/>
      <c r="E610" s="9"/>
    </row>
    <row r="611" spans="3:5" ht="21" x14ac:dyDescent="0.25">
      <c r="C611" s="9"/>
      <c r="E611" s="9"/>
    </row>
    <row r="612" spans="3:5" ht="21" x14ac:dyDescent="0.25">
      <c r="C612" s="9"/>
      <c r="E612" s="9"/>
    </row>
    <row r="613" spans="3:5" ht="21" x14ac:dyDescent="0.25">
      <c r="C613" s="9"/>
      <c r="E613" s="9"/>
    </row>
    <row r="614" spans="3:5" ht="21" x14ac:dyDescent="0.25">
      <c r="C614" s="9"/>
      <c r="E614" s="9"/>
    </row>
    <row r="615" spans="3:5" ht="21" x14ac:dyDescent="0.25">
      <c r="C615" s="9"/>
      <c r="E615" s="9"/>
    </row>
    <row r="616" spans="3:5" ht="21" x14ac:dyDescent="0.25">
      <c r="C616" s="9"/>
      <c r="E616" s="9"/>
    </row>
    <row r="617" spans="3:5" ht="21" x14ac:dyDescent="0.25">
      <c r="C617" s="9"/>
      <c r="E617" s="9"/>
    </row>
    <row r="618" spans="3:5" ht="21" x14ac:dyDescent="0.25">
      <c r="C618" s="9"/>
      <c r="E618" s="9"/>
    </row>
    <row r="619" spans="3:5" ht="21" x14ac:dyDescent="0.25">
      <c r="C619" s="9"/>
      <c r="E619" s="9"/>
    </row>
    <row r="620" spans="3:5" ht="21" x14ac:dyDescent="0.25">
      <c r="C620" s="9"/>
      <c r="E620" s="9"/>
    </row>
    <row r="621" spans="3:5" ht="21" x14ac:dyDescent="0.25">
      <c r="C621" s="9"/>
      <c r="E621" s="9"/>
    </row>
    <row r="622" spans="3:5" ht="21" x14ac:dyDescent="0.25">
      <c r="C622" s="9"/>
      <c r="E622" s="9"/>
    </row>
    <row r="623" spans="3:5" ht="21" x14ac:dyDescent="0.25">
      <c r="C623" s="9"/>
      <c r="E623" s="9"/>
    </row>
    <row r="624" spans="3:5" ht="21" x14ac:dyDescent="0.25">
      <c r="C624" s="9"/>
      <c r="E624" s="9"/>
    </row>
    <row r="625" spans="3:5" ht="21" x14ac:dyDescent="0.25">
      <c r="C625" s="9"/>
      <c r="E625" s="9"/>
    </row>
    <row r="626" spans="3:5" ht="21" x14ac:dyDescent="0.25">
      <c r="C626" s="9"/>
      <c r="E626" s="9"/>
    </row>
    <row r="627" spans="3:5" ht="21" x14ac:dyDescent="0.25">
      <c r="C627" s="9"/>
      <c r="E627" s="9"/>
    </row>
    <row r="628" spans="3:5" ht="21" x14ac:dyDescent="0.25">
      <c r="C628" s="9"/>
      <c r="E628" s="9"/>
    </row>
    <row r="629" spans="3:5" ht="21" x14ac:dyDescent="0.25">
      <c r="C629" s="9"/>
      <c r="E629" s="9"/>
    </row>
    <row r="630" spans="3:5" ht="21" x14ac:dyDescent="0.25">
      <c r="C630" s="9"/>
      <c r="E630" s="9"/>
    </row>
    <row r="631" spans="3:5" ht="21" x14ac:dyDescent="0.25">
      <c r="C631" s="9"/>
      <c r="E631" s="9"/>
    </row>
    <row r="632" spans="3:5" ht="21" x14ac:dyDescent="0.25">
      <c r="C632" s="9"/>
      <c r="E632" s="9"/>
    </row>
    <row r="633" spans="3:5" ht="21" x14ac:dyDescent="0.25">
      <c r="C633" s="9"/>
      <c r="E633" s="9"/>
    </row>
    <row r="634" spans="3:5" ht="21" x14ac:dyDescent="0.25">
      <c r="C634" s="9"/>
      <c r="E634" s="9"/>
    </row>
    <row r="635" spans="3:5" ht="21" x14ac:dyDescent="0.25">
      <c r="C635" s="9"/>
      <c r="E635" s="9"/>
    </row>
    <row r="636" spans="3:5" ht="21" x14ac:dyDescent="0.25">
      <c r="C636" s="9"/>
      <c r="E636" s="9"/>
    </row>
    <row r="637" spans="3:5" ht="21" x14ac:dyDescent="0.25">
      <c r="C637" s="9"/>
      <c r="E637" s="9"/>
    </row>
    <row r="638" spans="3:5" ht="21" x14ac:dyDescent="0.25">
      <c r="C638" s="9"/>
      <c r="E638" s="9"/>
    </row>
    <row r="639" spans="3:5" ht="21" x14ac:dyDescent="0.25">
      <c r="C639" s="9"/>
      <c r="E639" s="9"/>
    </row>
    <row r="640" spans="3:5" ht="21" x14ac:dyDescent="0.25">
      <c r="C640" s="9"/>
      <c r="E640" s="9"/>
    </row>
    <row r="641" spans="3:5" ht="21" x14ac:dyDescent="0.25">
      <c r="C641" s="9"/>
      <c r="E641" s="9"/>
    </row>
    <row r="642" spans="3:5" ht="21" x14ac:dyDescent="0.25">
      <c r="C642" s="9"/>
      <c r="E642" s="9"/>
    </row>
    <row r="643" spans="3:5" ht="21" x14ac:dyDescent="0.25">
      <c r="C643" s="9"/>
      <c r="E643" s="9"/>
    </row>
    <row r="644" spans="3:5" ht="21" x14ac:dyDescent="0.25">
      <c r="C644" s="9"/>
      <c r="E644" s="9"/>
    </row>
    <row r="645" spans="3:5" ht="21" x14ac:dyDescent="0.25">
      <c r="C645" s="9"/>
      <c r="E645" s="9"/>
    </row>
    <row r="646" spans="3:5" ht="21" x14ac:dyDescent="0.25">
      <c r="C646" s="9"/>
      <c r="E646" s="9"/>
    </row>
    <row r="647" spans="3:5" ht="21" x14ac:dyDescent="0.25">
      <c r="C647" s="9"/>
      <c r="E647" s="9"/>
    </row>
    <row r="648" spans="3:5" ht="21" x14ac:dyDescent="0.25">
      <c r="C648" s="9"/>
      <c r="E648" s="9"/>
    </row>
    <row r="649" spans="3:5" ht="21" x14ac:dyDescent="0.25">
      <c r="C649" s="9"/>
      <c r="E649" s="9"/>
    </row>
    <row r="650" spans="3:5" ht="21" x14ac:dyDescent="0.25">
      <c r="E650" s="9"/>
    </row>
    <row r="651" spans="3:5" ht="21" x14ac:dyDescent="0.25">
      <c r="E651" s="9"/>
    </row>
    <row r="652" spans="3:5" ht="21" x14ac:dyDescent="0.25">
      <c r="E652" s="9"/>
    </row>
    <row r="653" spans="3:5" ht="21" x14ac:dyDescent="0.25">
      <c r="E653" s="9"/>
    </row>
    <row r="654" spans="3:5" ht="21" x14ac:dyDescent="0.25">
      <c r="E654" s="9"/>
    </row>
    <row r="655" spans="3:5" ht="21" x14ac:dyDescent="0.25">
      <c r="E655" s="9"/>
    </row>
    <row r="656" spans="3:5" ht="21" x14ac:dyDescent="0.25">
      <c r="E656" s="9"/>
    </row>
    <row r="657" spans="5:5" ht="21" x14ac:dyDescent="0.25">
      <c r="E657" s="9"/>
    </row>
    <row r="658" spans="5:5" ht="21" x14ac:dyDescent="0.25">
      <c r="E658" s="9"/>
    </row>
    <row r="659" spans="5:5" ht="21" x14ac:dyDescent="0.25">
      <c r="E659" s="9"/>
    </row>
    <row r="660" spans="5:5" ht="21" x14ac:dyDescent="0.25">
      <c r="E660" s="9"/>
    </row>
    <row r="661" spans="5:5" ht="21" x14ac:dyDescent="0.25">
      <c r="E661" s="9"/>
    </row>
    <row r="662" spans="5:5" ht="21" x14ac:dyDescent="0.25">
      <c r="E662" s="9"/>
    </row>
    <row r="663" spans="5:5" ht="21" x14ac:dyDescent="0.25">
      <c r="E663" s="9"/>
    </row>
    <row r="664" spans="5:5" ht="21" x14ac:dyDescent="0.25">
      <c r="E664" s="9"/>
    </row>
    <row r="665" spans="5:5" ht="21" x14ac:dyDescent="0.25">
      <c r="E665" s="9"/>
    </row>
    <row r="666" spans="5:5" ht="21" x14ac:dyDescent="0.25">
      <c r="E666" s="9"/>
    </row>
    <row r="667" spans="5:5" ht="21" x14ac:dyDescent="0.25">
      <c r="E667" s="9"/>
    </row>
    <row r="668" spans="5:5" ht="21" x14ac:dyDescent="0.25">
      <c r="E668" s="9"/>
    </row>
    <row r="669" spans="5:5" ht="21" x14ac:dyDescent="0.25">
      <c r="E669" s="9"/>
    </row>
    <row r="670" spans="5:5" ht="21" x14ac:dyDescent="0.25">
      <c r="E670" s="9"/>
    </row>
    <row r="671" spans="5:5" ht="21" x14ac:dyDescent="0.25">
      <c r="E671" s="9"/>
    </row>
    <row r="672" spans="5:5" ht="21" x14ac:dyDescent="0.25">
      <c r="E672" s="9"/>
    </row>
    <row r="673" spans="5:5" ht="21" x14ac:dyDescent="0.25">
      <c r="E673" s="9"/>
    </row>
    <row r="1048576" spans="1:1" ht="21" x14ac:dyDescent="0.25">
      <c r="A1048576" s="18"/>
    </row>
  </sheetData>
  <mergeCells count="2">
    <mergeCell ref="A1:E1"/>
    <mergeCell ref="A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FCA9-B30D-4D88-A02E-45B8CE0FFBD8}">
  <dimension ref="A1:G1048576"/>
  <sheetViews>
    <sheetView topLeftCell="A137"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2748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 t="s">
        <v>2749</v>
      </c>
      <c r="B4" s="8" t="s">
        <v>2401</v>
      </c>
      <c r="C4" s="9">
        <v>4825.75</v>
      </c>
      <c r="D4" s="9"/>
      <c r="E4" s="9">
        <f>C4</f>
        <v>4825.75</v>
      </c>
    </row>
    <row r="5" spans="1:5" ht="21" x14ac:dyDescent="0.25">
      <c r="A5" s="18" t="s">
        <v>2749</v>
      </c>
      <c r="B5" s="8" t="s">
        <v>259</v>
      </c>
      <c r="C5" s="16"/>
      <c r="D5" s="9">
        <v>315</v>
      </c>
      <c r="E5" s="9">
        <f>E4+C5-D5</f>
        <v>4510.75</v>
      </c>
    </row>
    <row r="6" spans="1:5" ht="21" x14ac:dyDescent="0.25">
      <c r="A6" s="18" t="s">
        <v>2844</v>
      </c>
      <c r="B6" s="8" t="s">
        <v>259</v>
      </c>
      <c r="C6" s="9"/>
      <c r="D6" s="9">
        <v>320.25</v>
      </c>
      <c r="E6" s="9">
        <f t="shared" ref="E6:E69" si="0">E5+C6-D6</f>
        <v>4190.5</v>
      </c>
    </row>
    <row r="7" spans="1:5" ht="21" x14ac:dyDescent="0.25">
      <c r="A7" s="18" t="s">
        <v>2919</v>
      </c>
      <c r="B7" s="8" t="s">
        <v>2926</v>
      </c>
      <c r="C7" s="9">
        <v>499723</v>
      </c>
      <c r="D7" s="9"/>
      <c r="E7" s="9">
        <f t="shared" si="0"/>
        <v>503913.5</v>
      </c>
    </row>
    <row r="8" spans="1:5" ht="21" x14ac:dyDescent="0.25">
      <c r="A8" s="18" t="s">
        <v>2919</v>
      </c>
      <c r="B8" s="8" t="s">
        <v>2879</v>
      </c>
      <c r="C8" s="9"/>
      <c r="D8" s="9">
        <v>498521</v>
      </c>
      <c r="E8" s="9">
        <f t="shared" si="0"/>
        <v>5392.5</v>
      </c>
    </row>
    <row r="9" spans="1:5" ht="21" x14ac:dyDescent="0.25">
      <c r="A9" s="18" t="s">
        <v>2919</v>
      </c>
      <c r="B9" s="8" t="s">
        <v>259</v>
      </c>
      <c r="C9" s="9"/>
      <c r="D9" s="9">
        <v>1.05</v>
      </c>
      <c r="E9" s="9">
        <f t="shared" si="0"/>
        <v>5391.45</v>
      </c>
    </row>
    <row r="10" spans="1:5" ht="21" x14ac:dyDescent="0.25">
      <c r="A10" s="18" t="s">
        <v>2998</v>
      </c>
      <c r="B10" s="8" t="s">
        <v>259</v>
      </c>
      <c r="C10" s="9"/>
      <c r="D10" s="9">
        <v>320.25</v>
      </c>
      <c r="E10" s="9">
        <f t="shared" si="0"/>
        <v>5071.2</v>
      </c>
    </row>
    <row r="11" spans="1:5" ht="21" x14ac:dyDescent="0.25">
      <c r="A11" s="18" t="s">
        <v>3005</v>
      </c>
      <c r="B11" s="8" t="s">
        <v>3008</v>
      </c>
      <c r="C11" s="9">
        <v>751070</v>
      </c>
      <c r="D11" s="9"/>
      <c r="E11" s="9">
        <f t="shared" si="0"/>
        <v>756141.2</v>
      </c>
    </row>
    <row r="12" spans="1:5" ht="21" x14ac:dyDescent="0.25">
      <c r="A12" s="18" t="s">
        <v>3005</v>
      </c>
      <c r="B12" s="8" t="s">
        <v>2879</v>
      </c>
      <c r="C12" s="9"/>
      <c r="D12" s="9">
        <v>499683</v>
      </c>
      <c r="E12" s="9">
        <f t="shared" si="0"/>
        <v>256458.19999999995</v>
      </c>
    </row>
    <row r="13" spans="1:5" ht="21" x14ac:dyDescent="0.25">
      <c r="A13" s="18" t="s">
        <v>3005</v>
      </c>
      <c r="B13" s="8" t="s">
        <v>259</v>
      </c>
      <c r="C13" s="9"/>
      <c r="D13" s="9">
        <v>1.05</v>
      </c>
      <c r="E13" s="9">
        <f t="shared" si="0"/>
        <v>256457.14999999997</v>
      </c>
    </row>
    <row r="14" spans="1:5" ht="21" x14ac:dyDescent="0.25">
      <c r="A14" s="18" t="s">
        <v>3010</v>
      </c>
      <c r="B14" s="8" t="s">
        <v>2879</v>
      </c>
      <c r="C14" s="9"/>
      <c r="D14" s="9">
        <v>255760</v>
      </c>
      <c r="E14" s="9">
        <f t="shared" si="0"/>
        <v>697.14999999996508</v>
      </c>
    </row>
    <row r="15" spans="1:5" ht="21" x14ac:dyDescent="0.25">
      <c r="A15" s="18" t="s">
        <v>3010</v>
      </c>
      <c r="B15" s="8" t="s">
        <v>259</v>
      </c>
      <c r="C15" s="9"/>
      <c r="D15" s="9">
        <v>1.0580000000000001</v>
      </c>
      <c r="E15" s="9">
        <f t="shared" si="0"/>
        <v>696.09199999996508</v>
      </c>
    </row>
    <row r="16" spans="1:5" ht="21" x14ac:dyDescent="0.25">
      <c r="A16" s="18" t="s">
        <v>3054</v>
      </c>
      <c r="B16" s="8" t="s">
        <v>259</v>
      </c>
      <c r="C16" s="9"/>
      <c r="D16" s="9">
        <v>210</v>
      </c>
      <c r="E16" s="9">
        <f t="shared" si="0"/>
        <v>486.09199999996508</v>
      </c>
    </row>
    <row r="17" spans="1:7" ht="21" x14ac:dyDescent="0.25">
      <c r="A17" s="18" t="s">
        <v>3069</v>
      </c>
      <c r="B17" s="8" t="s">
        <v>2675</v>
      </c>
      <c r="C17" s="9">
        <v>7236</v>
      </c>
      <c r="D17" s="9"/>
      <c r="E17" s="9">
        <f t="shared" si="0"/>
        <v>7722.0919999999651</v>
      </c>
    </row>
    <row r="18" spans="1:7" ht="21" x14ac:dyDescent="0.25">
      <c r="A18" s="18" t="s">
        <v>3069</v>
      </c>
      <c r="B18" s="8" t="s">
        <v>3071</v>
      </c>
      <c r="C18" s="9"/>
      <c r="D18" s="9">
        <v>5000</v>
      </c>
      <c r="E18" s="9">
        <f t="shared" si="0"/>
        <v>2722.0919999999651</v>
      </c>
    </row>
    <row r="19" spans="1:7" ht="21" x14ac:dyDescent="0.25">
      <c r="A19" s="18" t="s">
        <v>3069</v>
      </c>
      <c r="B19" s="8" t="s">
        <v>259</v>
      </c>
      <c r="C19" s="9"/>
      <c r="D19" s="9">
        <v>0.5</v>
      </c>
      <c r="E19" s="9">
        <f t="shared" si="0"/>
        <v>2721.5919999999651</v>
      </c>
    </row>
    <row r="20" spans="1:7" ht="21" x14ac:dyDescent="0.25">
      <c r="A20" s="18" t="s">
        <v>3089</v>
      </c>
      <c r="B20" s="8" t="s">
        <v>3453</v>
      </c>
      <c r="C20" s="9">
        <v>67996.14</v>
      </c>
      <c r="D20" s="9"/>
      <c r="E20" s="9">
        <f t="shared" si="0"/>
        <v>70717.73199999996</v>
      </c>
    </row>
    <row r="21" spans="1:7" ht="21" x14ac:dyDescent="0.25">
      <c r="A21" s="18" t="s">
        <v>3089</v>
      </c>
      <c r="B21" s="8" t="s">
        <v>2879</v>
      </c>
      <c r="C21" s="9"/>
      <c r="D21" s="9">
        <v>68960</v>
      </c>
      <c r="E21" s="9">
        <f t="shared" si="0"/>
        <v>1757.73199999996</v>
      </c>
    </row>
    <row r="22" spans="1:7" ht="21" x14ac:dyDescent="0.25">
      <c r="A22" s="18" t="s">
        <v>3089</v>
      </c>
      <c r="B22" s="8" t="s">
        <v>259</v>
      </c>
      <c r="C22" s="9"/>
      <c r="D22" s="9">
        <v>1.05</v>
      </c>
      <c r="E22" s="9">
        <f t="shared" si="0"/>
        <v>1756.68199999996</v>
      </c>
    </row>
    <row r="23" spans="1:7" ht="21" x14ac:dyDescent="0.25">
      <c r="A23" s="18" t="s">
        <v>3101</v>
      </c>
      <c r="B23" s="8" t="s">
        <v>2751</v>
      </c>
      <c r="C23" s="9">
        <v>225000</v>
      </c>
      <c r="D23" s="9"/>
      <c r="E23" s="9">
        <f t="shared" si="0"/>
        <v>226756.68199999997</v>
      </c>
    </row>
    <row r="24" spans="1:7" ht="21" x14ac:dyDescent="0.25">
      <c r="A24" s="18" t="s">
        <v>3101</v>
      </c>
      <c r="B24" s="8" t="s">
        <v>2879</v>
      </c>
      <c r="C24" s="9"/>
      <c r="D24" s="9">
        <v>225643</v>
      </c>
      <c r="E24" s="9">
        <f t="shared" si="0"/>
        <v>1113.6819999999716</v>
      </c>
    </row>
    <row r="25" spans="1:7" ht="21" x14ac:dyDescent="0.25">
      <c r="A25" s="18" t="s">
        <v>3101</v>
      </c>
      <c r="B25" s="8" t="s">
        <v>259</v>
      </c>
      <c r="C25" s="9"/>
      <c r="D25" s="9">
        <v>1.05</v>
      </c>
      <c r="E25" s="9">
        <f t="shared" si="0"/>
        <v>1112.6319999999716</v>
      </c>
    </row>
    <row r="26" spans="1:7" ht="21" x14ac:dyDescent="0.25">
      <c r="A26" s="18" t="s">
        <v>3111</v>
      </c>
      <c r="B26" s="8" t="s">
        <v>2751</v>
      </c>
      <c r="C26" s="9">
        <v>225000</v>
      </c>
      <c r="D26" s="9"/>
      <c r="E26" s="9">
        <f t="shared" si="0"/>
        <v>226112.63199999998</v>
      </c>
    </row>
    <row r="27" spans="1:7" ht="21" x14ac:dyDescent="0.25">
      <c r="A27" s="18" t="s">
        <v>3111</v>
      </c>
      <c r="B27" s="8" t="s">
        <v>2879</v>
      </c>
      <c r="C27" s="9"/>
      <c r="D27" s="9">
        <v>224968</v>
      </c>
      <c r="E27" s="9">
        <f t="shared" si="0"/>
        <v>1144.6319999999832</v>
      </c>
    </row>
    <row r="28" spans="1:7" ht="21" x14ac:dyDescent="0.25">
      <c r="A28" s="18" t="s">
        <v>3111</v>
      </c>
      <c r="B28" s="8" t="s">
        <v>259</v>
      </c>
      <c r="C28" s="9"/>
      <c r="D28" s="9">
        <v>1.05</v>
      </c>
      <c r="E28" s="9">
        <f t="shared" si="0"/>
        <v>1143.5819999999833</v>
      </c>
      <c r="G28" s="14">
        <f>+E28-1138.34</f>
        <v>5.2419999999833635</v>
      </c>
    </row>
    <row r="29" spans="1:7" ht="21" x14ac:dyDescent="0.25">
      <c r="A29" s="18" t="s">
        <v>3111</v>
      </c>
      <c r="B29" s="8" t="s">
        <v>259</v>
      </c>
      <c r="C29" s="9"/>
      <c r="D29" s="9">
        <v>5.24</v>
      </c>
      <c r="E29" s="9">
        <f t="shared" si="0"/>
        <v>1138.3419999999833</v>
      </c>
    </row>
    <row r="30" spans="1:7" ht="21" x14ac:dyDescent="0.25">
      <c r="A30" s="18" t="s">
        <v>3111</v>
      </c>
      <c r="B30" s="8" t="s">
        <v>259</v>
      </c>
      <c r="C30" s="9"/>
      <c r="D30" s="9">
        <v>315</v>
      </c>
      <c r="E30" s="9">
        <f t="shared" si="0"/>
        <v>823.34199999998327</v>
      </c>
    </row>
    <row r="31" spans="1:7" ht="21" x14ac:dyDescent="0.25">
      <c r="A31" s="18" t="s">
        <v>3230</v>
      </c>
      <c r="B31" s="8" t="s">
        <v>2751</v>
      </c>
      <c r="C31" s="9">
        <v>125000</v>
      </c>
      <c r="D31" s="9"/>
      <c r="E31" s="9">
        <f t="shared" si="0"/>
        <v>125823.34199999999</v>
      </c>
    </row>
    <row r="32" spans="1:7" ht="21" x14ac:dyDescent="0.25">
      <c r="A32" s="18" t="s">
        <v>3230</v>
      </c>
      <c r="B32" s="8" t="s">
        <v>2751</v>
      </c>
      <c r="C32" s="9">
        <v>77000</v>
      </c>
      <c r="D32" s="9"/>
      <c r="E32" s="9">
        <f t="shared" si="0"/>
        <v>202823.342</v>
      </c>
    </row>
    <row r="33" spans="1:7" ht="21" x14ac:dyDescent="0.25">
      <c r="A33" s="18" t="s">
        <v>3230</v>
      </c>
      <c r="B33" s="8" t="s">
        <v>3143</v>
      </c>
      <c r="C33" s="9"/>
      <c r="D33" s="9">
        <v>201569</v>
      </c>
      <c r="E33" s="9">
        <f t="shared" si="0"/>
        <v>1254.3420000000042</v>
      </c>
    </row>
    <row r="34" spans="1:7" ht="21" x14ac:dyDescent="0.25">
      <c r="A34" s="18" t="s">
        <v>3230</v>
      </c>
      <c r="B34" s="8" t="s">
        <v>259</v>
      </c>
      <c r="C34" s="9"/>
      <c r="D34" s="9">
        <v>477.75</v>
      </c>
      <c r="E34" s="9">
        <f t="shared" si="0"/>
        <v>776.59200000000419</v>
      </c>
      <c r="G34">
        <f>1254.34-776.59</f>
        <v>477.74999999999989</v>
      </c>
    </row>
    <row r="35" spans="1:7" ht="21" x14ac:dyDescent="0.25">
      <c r="A35" s="18" t="s">
        <v>3232</v>
      </c>
      <c r="B35" s="8" t="s">
        <v>2751</v>
      </c>
      <c r="C35" s="9">
        <v>250000</v>
      </c>
      <c r="D35" s="9"/>
      <c r="E35" s="9">
        <f t="shared" si="0"/>
        <v>250776.592</v>
      </c>
    </row>
    <row r="36" spans="1:7" ht="21" x14ac:dyDescent="0.25">
      <c r="A36" s="18" t="s">
        <v>3232</v>
      </c>
      <c r="B36" s="8" t="s">
        <v>3143</v>
      </c>
      <c r="C36" s="9"/>
      <c r="D36" s="9">
        <v>249804</v>
      </c>
      <c r="E36" s="9">
        <f t="shared" si="0"/>
        <v>972.59200000000419</v>
      </c>
    </row>
    <row r="37" spans="1:7" ht="21" x14ac:dyDescent="0.25">
      <c r="A37" s="18" t="s">
        <v>3247</v>
      </c>
      <c r="B37" s="8" t="s">
        <v>2751</v>
      </c>
      <c r="C37" s="9">
        <f>175000+24500+50000</f>
        <v>249500</v>
      </c>
      <c r="D37" s="9"/>
      <c r="E37" s="9">
        <f t="shared" si="0"/>
        <v>250472.592</v>
      </c>
    </row>
    <row r="38" spans="1:7" ht="21" x14ac:dyDescent="0.25">
      <c r="A38" s="18" t="s">
        <v>3247</v>
      </c>
      <c r="B38" s="8" t="s">
        <v>2879</v>
      </c>
      <c r="C38" s="9"/>
      <c r="D38" s="9">
        <v>248968</v>
      </c>
      <c r="E38" s="9">
        <f t="shared" si="0"/>
        <v>1504.5920000000042</v>
      </c>
    </row>
    <row r="39" spans="1:7" ht="21" x14ac:dyDescent="0.25">
      <c r="A39" s="18" t="s">
        <v>3247</v>
      </c>
      <c r="B39" s="8" t="s">
        <v>259</v>
      </c>
      <c r="C39" s="9"/>
      <c r="D39" s="9">
        <v>1.05</v>
      </c>
      <c r="E39" s="9">
        <f t="shared" si="0"/>
        <v>1503.5420000000042</v>
      </c>
    </row>
    <row r="40" spans="1:7" ht="21" x14ac:dyDescent="0.25">
      <c r="A40" s="18" t="s">
        <v>3251</v>
      </c>
      <c r="B40" s="8" t="s">
        <v>2751</v>
      </c>
      <c r="C40" s="9">
        <v>300000</v>
      </c>
      <c r="D40" s="9"/>
      <c r="E40" s="9">
        <f t="shared" si="0"/>
        <v>301503.54200000002</v>
      </c>
    </row>
    <row r="41" spans="1:7" ht="21" x14ac:dyDescent="0.25">
      <c r="A41" s="18" t="s">
        <v>3251</v>
      </c>
      <c r="B41" s="8" t="s">
        <v>3143</v>
      </c>
      <c r="C41" s="9"/>
      <c r="D41" s="9">
        <v>300428</v>
      </c>
      <c r="E41" s="9">
        <f t="shared" si="0"/>
        <v>1075.5420000000158</v>
      </c>
    </row>
    <row r="42" spans="1:7" ht="21" x14ac:dyDescent="0.25">
      <c r="A42" s="8" t="s">
        <v>3267</v>
      </c>
      <c r="B42" s="8" t="s">
        <v>2751</v>
      </c>
      <c r="C42" s="9">
        <v>300000</v>
      </c>
      <c r="D42" s="9"/>
      <c r="E42" s="9">
        <f t="shared" si="0"/>
        <v>301075.54200000002</v>
      </c>
    </row>
    <row r="43" spans="1:7" ht="21" x14ac:dyDescent="0.25">
      <c r="A43" s="8" t="s">
        <v>3267</v>
      </c>
      <c r="B43" s="8" t="s">
        <v>3143</v>
      </c>
      <c r="C43" s="9"/>
      <c r="D43" s="9">
        <v>300539</v>
      </c>
      <c r="E43" s="9">
        <f t="shared" si="0"/>
        <v>536.54200000001583</v>
      </c>
    </row>
    <row r="44" spans="1:7" ht="21" x14ac:dyDescent="0.25">
      <c r="A44" s="18" t="s">
        <v>3302</v>
      </c>
      <c r="B44" s="8" t="s">
        <v>259</v>
      </c>
      <c r="C44" s="9"/>
      <c r="D44" s="9">
        <v>320.25</v>
      </c>
      <c r="E44" s="9">
        <f t="shared" si="0"/>
        <v>216.29200000001583</v>
      </c>
      <c r="F44" s="14">
        <f>+E44-216.29</f>
        <v>2.0000000158404418E-3</v>
      </c>
    </row>
    <row r="45" spans="1:7" ht="21" x14ac:dyDescent="0.25">
      <c r="A45" s="18" t="s">
        <v>3335</v>
      </c>
      <c r="B45" s="8" t="s">
        <v>2751</v>
      </c>
      <c r="C45" s="9">
        <v>150000</v>
      </c>
      <c r="D45" s="9"/>
      <c r="E45" s="9">
        <f t="shared" si="0"/>
        <v>150216.29200000002</v>
      </c>
    </row>
    <row r="46" spans="1:7" ht="21" x14ac:dyDescent="0.25">
      <c r="A46" s="18" t="s">
        <v>3335</v>
      </c>
      <c r="B46" s="8" t="s">
        <v>3143</v>
      </c>
      <c r="C46" s="9"/>
      <c r="D46" s="9">
        <v>149863</v>
      </c>
      <c r="E46" s="9">
        <f t="shared" si="0"/>
        <v>353.29200000001583</v>
      </c>
    </row>
    <row r="47" spans="1:7" ht="21" x14ac:dyDescent="0.25">
      <c r="A47" s="18" t="s">
        <v>3341</v>
      </c>
      <c r="B47" s="8" t="s">
        <v>2751</v>
      </c>
      <c r="C47" s="9">
        <v>296000</v>
      </c>
      <c r="D47" s="9"/>
      <c r="E47" s="9">
        <f t="shared" si="0"/>
        <v>296353.29200000002</v>
      </c>
    </row>
    <row r="48" spans="1:7" ht="21" x14ac:dyDescent="0.25">
      <c r="A48" s="18" t="s">
        <v>3341</v>
      </c>
      <c r="B48" s="8" t="s">
        <v>3342</v>
      </c>
      <c r="C48" s="9"/>
      <c r="D48" s="9">
        <v>295967</v>
      </c>
      <c r="E48" s="9">
        <f t="shared" si="0"/>
        <v>386.29200000001583</v>
      </c>
    </row>
    <row r="49" spans="1:5" ht="21" x14ac:dyDescent="0.25">
      <c r="A49" s="18" t="s">
        <v>3341</v>
      </c>
      <c r="B49" s="8" t="s">
        <v>259</v>
      </c>
      <c r="C49" s="9"/>
      <c r="D49" s="9">
        <v>1.05</v>
      </c>
      <c r="E49" s="9">
        <f t="shared" si="0"/>
        <v>385.24200000001582</v>
      </c>
    </row>
    <row r="50" spans="1:5" ht="21" x14ac:dyDescent="0.25">
      <c r="A50" s="18" t="s">
        <v>3343</v>
      </c>
      <c r="B50" s="8" t="s">
        <v>2751</v>
      </c>
      <c r="C50" s="9">
        <v>250000</v>
      </c>
      <c r="D50" s="9"/>
      <c r="E50" s="9">
        <f t="shared" si="0"/>
        <v>250385.24200000003</v>
      </c>
    </row>
    <row r="51" spans="1:5" ht="21" x14ac:dyDescent="0.25">
      <c r="A51" s="18" t="s">
        <v>3343</v>
      </c>
      <c r="B51" s="8" t="s">
        <v>3342</v>
      </c>
      <c r="C51" s="9"/>
      <c r="D51" s="9">
        <v>249968</v>
      </c>
      <c r="E51" s="9">
        <f t="shared" si="0"/>
        <v>417.24200000002747</v>
      </c>
    </row>
    <row r="52" spans="1:5" ht="21" x14ac:dyDescent="0.25">
      <c r="A52" s="18" t="s">
        <v>3343</v>
      </c>
      <c r="B52" s="8" t="s">
        <v>259</v>
      </c>
      <c r="C52" s="9"/>
      <c r="D52" s="9">
        <v>1.05</v>
      </c>
      <c r="E52" s="9">
        <f t="shared" si="0"/>
        <v>416.19200000002746</v>
      </c>
    </row>
    <row r="53" spans="1:5" ht="21" x14ac:dyDescent="0.25">
      <c r="A53" s="18" t="s">
        <v>3355</v>
      </c>
      <c r="B53" s="8" t="s">
        <v>2751</v>
      </c>
      <c r="C53" s="9">
        <v>200000</v>
      </c>
      <c r="D53" s="9"/>
      <c r="E53" s="9">
        <f t="shared" si="0"/>
        <v>200416.19200000004</v>
      </c>
    </row>
    <row r="54" spans="1:5" ht="21" x14ac:dyDescent="0.25">
      <c r="A54" s="18" t="s">
        <v>3355</v>
      </c>
      <c r="B54" s="8" t="s">
        <v>3344</v>
      </c>
      <c r="C54" s="9"/>
      <c r="D54" s="9">
        <v>200048</v>
      </c>
      <c r="E54" s="9">
        <f t="shared" si="0"/>
        <v>368.19200000003912</v>
      </c>
    </row>
    <row r="55" spans="1:5" ht="21" x14ac:dyDescent="0.25">
      <c r="A55" s="18" t="s">
        <v>3355</v>
      </c>
      <c r="B55" s="8" t="s">
        <v>259</v>
      </c>
      <c r="C55" s="9"/>
      <c r="D55" s="9">
        <v>1.05</v>
      </c>
      <c r="E55" s="9">
        <f t="shared" si="0"/>
        <v>367.1420000000391</v>
      </c>
    </row>
    <row r="56" spans="1:5" ht="21" x14ac:dyDescent="0.25">
      <c r="A56" s="18" t="s">
        <v>3364</v>
      </c>
      <c r="B56" s="8" t="s">
        <v>2751</v>
      </c>
      <c r="C56" s="9">
        <v>200000</v>
      </c>
      <c r="D56" s="9"/>
      <c r="E56" s="9">
        <f t="shared" si="0"/>
        <v>200367.14200000005</v>
      </c>
    </row>
    <row r="57" spans="1:5" ht="21" x14ac:dyDescent="0.25">
      <c r="A57" s="18" t="s">
        <v>3364</v>
      </c>
      <c r="B57" s="8" t="s">
        <v>3143</v>
      </c>
      <c r="C57" s="9"/>
      <c r="D57" s="9">
        <v>200150</v>
      </c>
      <c r="E57" s="9">
        <f t="shared" si="0"/>
        <v>217.14200000005076</v>
      </c>
    </row>
    <row r="58" spans="1:5" ht="21" x14ac:dyDescent="0.25">
      <c r="A58" s="18" t="s">
        <v>3365</v>
      </c>
      <c r="B58" s="8" t="s">
        <v>2751</v>
      </c>
      <c r="C58" s="9">
        <v>250000</v>
      </c>
      <c r="D58" s="9"/>
      <c r="E58" s="9">
        <f t="shared" si="0"/>
        <v>250217.14200000005</v>
      </c>
    </row>
    <row r="59" spans="1:5" ht="21" x14ac:dyDescent="0.25">
      <c r="A59" s="18" t="s">
        <v>3365</v>
      </c>
      <c r="B59" s="8" t="s">
        <v>2879</v>
      </c>
      <c r="C59" s="9"/>
      <c r="D59" s="9">
        <v>249804</v>
      </c>
      <c r="E59" s="9">
        <f t="shared" si="0"/>
        <v>413.14200000005076</v>
      </c>
    </row>
    <row r="60" spans="1:5" ht="21" x14ac:dyDescent="0.25">
      <c r="A60" s="18" t="s">
        <v>3365</v>
      </c>
      <c r="B60" s="8" t="s">
        <v>259</v>
      </c>
      <c r="C60" s="9"/>
      <c r="D60" s="9">
        <v>1.05</v>
      </c>
      <c r="E60" s="9">
        <f t="shared" si="0"/>
        <v>412.09200000005075</v>
      </c>
    </row>
    <row r="61" spans="1:5" ht="21" x14ac:dyDescent="0.25">
      <c r="A61" s="18" t="s">
        <v>3382</v>
      </c>
      <c r="B61" s="8" t="s">
        <v>2751</v>
      </c>
      <c r="C61" s="9">
        <f>224500+24500</f>
        <v>249000</v>
      </c>
      <c r="D61" s="9"/>
      <c r="E61" s="9">
        <f t="shared" si="0"/>
        <v>249412.09200000006</v>
      </c>
    </row>
    <row r="62" spans="1:5" ht="21" x14ac:dyDescent="0.25">
      <c r="A62" s="18" t="s">
        <v>3382</v>
      </c>
      <c r="B62" s="8" t="s">
        <v>3107</v>
      </c>
      <c r="C62" s="9"/>
      <c r="D62" s="9">
        <v>248804</v>
      </c>
      <c r="E62" s="9">
        <f t="shared" si="0"/>
        <v>608.0920000000624</v>
      </c>
    </row>
    <row r="63" spans="1:5" ht="21" x14ac:dyDescent="0.25">
      <c r="A63" s="18" t="s">
        <v>3391</v>
      </c>
      <c r="B63" s="8" t="s">
        <v>2751</v>
      </c>
      <c r="C63" s="9">
        <v>250000</v>
      </c>
      <c r="D63" s="9"/>
      <c r="E63" s="9">
        <f t="shared" si="0"/>
        <v>250608.09200000006</v>
      </c>
    </row>
    <row r="64" spans="1:5" ht="21" x14ac:dyDescent="0.25">
      <c r="A64" s="18" t="s">
        <v>3391</v>
      </c>
      <c r="B64" s="8" t="s">
        <v>3107</v>
      </c>
      <c r="C64" s="9"/>
      <c r="D64" s="9">
        <v>249250</v>
      </c>
      <c r="E64" s="9">
        <f t="shared" si="0"/>
        <v>1358.0920000000624</v>
      </c>
    </row>
    <row r="65" spans="1:5" ht="21" x14ac:dyDescent="0.25">
      <c r="A65" s="18" t="s">
        <v>3391</v>
      </c>
      <c r="B65" s="8" t="s">
        <v>259</v>
      </c>
      <c r="C65" s="9"/>
      <c r="D65" s="9">
        <v>320.25</v>
      </c>
      <c r="E65" s="9">
        <f t="shared" si="0"/>
        <v>1037.8420000000624</v>
      </c>
    </row>
    <row r="66" spans="1:5" ht="21" x14ac:dyDescent="0.25">
      <c r="A66" s="18" t="s">
        <v>3407</v>
      </c>
      <c r="B66" s="8" t="s">
        <v>3408</v>
      </c>
      <c r="C66" s="9">
        <v>49047</v>
      </c>
      <c r="D66" s="9"/>
      <c r="E66" s="9">
        <f t="shared" si="0"/>
        <v>50084.842000000062</v>
      </c>
    </row>
    <row r="67" spans="1:5" ht="21" x14ac:dyDescent="0.25">
      <c r="A67" s="18" t="s">
        <v>3407</v>
      </c>
      <c r="B67" s="8" t="s">
        <v>3143</v>
      </c>
      <c r="C67" s="9"/>
      <c r="D67" s="9">
        <v>49520</v>
      </c>
      <c r="E67" s="9">
        <f t="shared" si="0"/>
        <v>564.8420000000624</v>
      </c>
    </row>
    <row r="68" spans="1:5" ht="21" x14ac:dyDescent="0.25">
      <c r="A68" s="18" t="s">
        <v>3409</v>
      </c>
      <c r="B68" s="8" t="s">
        <v>2751</v>
      </c>
      <c r="C68" s="9">
        <v>250000</v>
      </c>
      <c r="D68" s="9"/>
      <c r="E68" s="9">
        <f t="shared" si="0"/>
        <v>250564.84200000006</v>
      </c>
    </row>
    <row r="69" spans="1:5" ht="21" x14ac:dyDescent="0.25">
      <c r="A69" s="18" t="s">
        <v>3409</v>
      </c>
      <c r="B69" s="8" t="s">
        <v>3344</v>
      </c>
      <c r="C69" s="9"/>
      <c r="D69" s="9">
        <v>250030</v>
      </c>
      <c r="E69" s="9">
        <f t="shared" si="0"/>
        <v>534.8420000000624</v>
      </c>
    </row>
    <row r="70" spans="1:5" ht="21" x14ac:dyDescent="0.25">
      <c r="A70" s="18" t="s">
        <v>3409</v>
      </c>
      <c r="B70" s="8" t="s">
        <v>259</v>
      </c>
      <c r="C70" s="9"/>
      <c r="D70" s="9">
        <v>1.05</v>
      </c>
      <c r="E70" s="9">
        <f t="shared" ref="E70:E133" si="1">E69+C70-D70</f>
        <v>533.79200000006244</v>
      </c>
    </row>
    <row r="71" spans="1:5" ht="21" x14ac:dyDescent="0.25">
      <c r="A71" s="18" t="s">
        <v>3455</v>
      </c>
      <c r="B71" s="8" t="s">
        <v>3458</v>
      </c>
      <c r="C71" s="9">
        <v>30820</v>
      </c>
      <c r="D71" s="9"/>
      <c r="E71" s="9">
        <f t="shared" si="1"/>
        <v>31353.792000000063</v>
      </c>
    </row>
    <row r="72" spans="1:5" ht="21" x14ac:dyDescent="0.25">
      <c r="A72" s="18" t="s">
        <v>3455</v>
      </c>
      <c r="B72" s="8" t="s">
        <v>3443</v>
      </c>
      <c r="C72" s="9"/>
      <c r="D72" s="9">
        <f>8102.71*3.69137</f>
        <v>29910.1006127</v>
      </c>
      <c r="E72" s="9">
        <f t="shared" si="1"/>
        <v>1443.6913873000631</v>
      </c>
    </row>
    <row r="73" spans="1:5" ht="21" x14ac:dyDescent="0.25">
      <c r="A73" s="18" t="s">
        <v>3455</v>
      </c>
      <c r="B73" s="8" t="s">
        <v>259</v>
      </c>
      <c r="C73" s="9"/>
      <c r="D73" s="9">
        <v>52.5</v>
      </c>
      <c r="E73" s="9">
        <f t="shared" si="1"/>
        <v>1391.1913873000631</v>
      </c>
    </row>
    <row r="74" spans="1:5" ht="21" x14ac:dyDescent="0.25">
      <c r="A74" s="18" t="s">
        <v>3455</v>
      </c>
      <c r="B74" s="8" t="s">
        <v>259</v>
      </c>
      <c r="C74" s="9"/>
      <c r="D74" s="9">
        <v>50</v>
      </c>
      <c r="E74" s="9">
        <f t="shared" si="1"/>
        <v>1341.1913873000631</v>
      </c>
    </row>
    <row r="75" spans="1:5" ht="21" x14ac:dyDescent="0.25">
      <c r="A75" s="18" t="s">
        <v>3482</v>
      </c>
      <c r="B75" s="8" t="s">
        <v>2896</v>
      </c>
      <c r="C75" s="9">
        <v>499362</v>
      </c>
      <c r="D75" s="9"/>
      <c r="E75" s="9">
        <f t="shared" si="1"/>
        <v>500703.19138730009</v>
      </c>
    </row>
    <row r="76" spans="1:5" ht="21" x14ac:dyDescent="0.25">
      <c r="A76" s="18" t="s">
        <v>3482</v>
      </c>
      <c r="B76" s="8" t="s">
        <v>259</v>
      </c>
      <c r="C76" s="86"/>
      <c r="D76" s="9">
        <v>320.25</v>
      </c>
      <c r="E76" s="9">
        <f t="shared" si="1"/>
        <v>500382.94138730009</v>
      </c>
    </row>
    <row r="77" spans="1:5" ht="21" x14ac:dyDescent="0.25">
      <c r="A77" s="18" t="s">
        <v>3482</v>
      </c>
      <c r="B77" s="8" t="s">
        <v>3143</v>
      </c>
      <c r="C77" s="86"/>
      <c r="D77" s="9">
        <v>500132</v>
      </c>
      <c r="E77" s="9">
        <f t="shared" si="1"/>
        <v>250.94138730008854</v>
      </c>
    </row>
    <row r="78" spans="1:5" ht="21" x14ac:dyDescent="0.25">
      <c r="A78" s="18" t="s">
        <v>3492</v>
      </c>
      <c r="B78" s="8" t="s">
        <v>3500</v>
      </c>
      <c r="C78" s="9">
        <v>483869</v>
      </c>
      <c r="D78" s="9"/>
      <c r="E78" s="9">
        <f t="shared" si="1"/>
        <v>484119.94138730009</v>
      </c>
    </row>
    <row r="79" spans="1:5" ht="21" x14ac:dyDescent="0.25">
      <c r="A79" s="18" t="s">
        <v>3492</v>
      </c>
      <c r="B79" s="8" t="s">
        <v>3480</v>
      </c>
      <c r="C79" s="9">
        <v>70380</v>
      </c>
      <c r="D79" s="9"/>
      <c r="E79" s="9">
        <f t="shared" si="1"/>
        <v>554499.94138730015</v>
      </c>
    </row>
    <row r="80" spans="1:5" ht="21" x14ac:dyDescent="0.25">
      <c r="A80" s="18" t="s">
        <v>3492</v>
      </c>
      <c r="B80" s="8" t="s">
        <v>3480</v>
      </c>
      <c r="C80" s="9">
        <v>5000</v>
      </c>
      <c r="D80" s="9"/>
      <c r="E80" s="9">
        <f t="shared" si="1"/>
        <v>559499.94138730015</v>
      </c>
    </row>
    <row r="81" spans="1:5" ht="21" x14ac:dyDescent="0.25">
      <c r="A81" s="18" t="s">
        <v>3492</v>
      </c>
      <c r="B81" s="8" t="s">
        <v>3501</v>
      </c>
      <c r="C81" s="9"/>
      <c r="D81" s="9">
        <v>496665</v>
      </c>
      <c r="E81" s="9">
        <f t="shared" si="1"/>
        <v>62834.941387300147</v>
      </c>
    </row>
    <row r="82" spans="1:5" ht="21" x14ac:dyDescent="0.25">
      <c r="A82" s="18" t="s">
        <v>3492</v>
      </c>
      <c r="B82" s="8" t="s">
        <v>259</v>
      </c>
      <c r="C82" s="9"/>
      <c r="D82" s="9">
        <v>52.5</v>
      </c>
      <c r="E82" s="9">
        <f t="shared" si="1"/>
        <v>62782.441387300147</v>
      </c>
    </row>
    <row r="83" spans="1:5" ht="21" x14ac:dyDescent="0.25">
      <c r="A83" s="18" t="s">
        <v>3492</v>
      </c>
      <c r="B83" s="8" t="s">
        <v>259</v>
      </c>
      <c r="C83" s="9"/>
      <c r="D83" s="9">
        <v>50</v>
      </c>
      <c r="E83" s="9">
        <f t="shared" si="1"/>
        <v>62732.441387300147</v>
      </c>
    </row>
    <row r="84" spans="1:5" ht="21" x14ac:dyDescent="0.25">
      <c r="A84" s="18" t="s">
        <v>3504</v>
      </c>
      <c r="B84" s="8" t="s">
        <v>2751</v>
      </c>
      <c r="C84" s="9">
        <v>200000</v>
      </c>
      <c r="D84" s="9"/>
      <c r="E84" s="9">
        <f t="shared" si="1"/>
        <v>262732.44138730015</v>
      </c>
    </row>
    <row r="85" spans="1:5" ht="21" x14ac:dyDescent="0.25">
      <c r="A85" s="18" t="s">
        <v>3504</v>
      </c>
      <c r="B85" s="8" t="s">
        <v>2879</v>
      </c>
      <c r="C85" s="9"/>
      <c r="D85" s="9">
        <v>262091</v>
      </c>
      <c r="E85" s="9">
        <f t="shared" si="1"/>
        <v>641.44138730014674</v>
      </c>
    </row>
    <row r="86" spans="1:5" ht="21" x14ac:dyDescent="0.25">
      <c r="A86" s="18" t="s">
        <v>3504</v>
      </c>
      <c r="B86" s="8" t="s">
        <v>259</v>
      </c>
      <c r="C86" s="9"/>
      <c r="D86" s="9">
        <v>1.05</v>
      </c>
      <c r="E86" s="9">
        <f t="shared" si="1"/>
        <v>640.39138730014679</v>
      </c>
    </row>
    <row r="87" spans="1:5" ht="21" x14ac:dyDescent="0.25">
      <c r="A87" s="18" t="s">
        <v>3533</v>
      </c>
      <c r="B87" s="8" t="s">
        <v>3534</v>
      </c>
      <c r="C87" s="9">
        <v>741023</v>
      </c>
      <c r="D87" s="9"/>
      <c r="E87" s="9">
        <f t="shared" si="1"/>
        <v>741663.3913873001</v>
      </c>
    </row>
    <row r="88" spans="1:5" ht="21" x14ac:dyDescent="0.25">
      <c r="A88" s="18" t="s">
        <v>3533</v>
      </c>
      <c r="B88" s="8" t="s">
        <v>3535</v>
      </c>
      <c r="C88" s="9"/>
      <c r="D88" s="9">
        <v>741210</v>
      </c>
      <c r="E88" s="9">
        <f t="shared" si="1"/>
        <v>453.39138730010018</v>
      </c>
    </row>
    <row r="89" spans="1:5" ht="21" x14ac:dyDescent="0.25">
      <c r="A89" s="18" t="s">
        <v>3533</v>
      </c>
      <c r="B89" s="8" t="s">
        <v>259</v>
      </c>
      <c r="C89" s="9"/>
      <c r="D89" s="9">
        <v>102.5</v>
      </c>
      <c r="E89" s="9">
        <f t="shared" si="1"/>
        <v>350.89138730010018</v>
      </c>
    </row>
    <row r="90" spans="1:5" ht="21" x14ac:dyDescent="0.25">
      <c r="A90" s="18" t="s">
        <v>3533</v>
      </c>
      <c r="B90" s="8" t="s">
        <v>259</v>
      </c>
      <c r="C90" s="9"/>
      <c r="D90" s="9">
        <v>210</v>
      </c>
      <c r="E90" s="9">
        <f t="shared" si="1"/>
        <v>140.89138730010018</v>
      </c>
    </row>
    <row r="91" spans="1:5" ht="21" x14ac:dyDescent="0.25">
      <c r="A91" s="18" t="s">
        <v>3538</v>
      </c>
      <c r="B91" s="8" t="s">
        <v>2896</v>
      </c>
      <c r="C91" s="9">
        <v>720133</v>
      </c>
      <c r="D91" s="9"/>
      <c r="E91" s="9">
        <f t="shared" si="1"/>
        <v>720273.8913873001</v>
      </c>
    </row>
    <row r="92" spans="1:5" ht="21" x14ac:dyDescent="0.25">
      <c r="A92" s="18" t="s">
        <v>3538</v>
      </c>
      <c r="B92" s="8" t="s">
        <v>3542</v>
      </c>
      <c r="C92" s="9"/>
      <c r="D92" s="9">
        <v>5000</v>
      </c>
      <c r="E92" s="9">
        <f t="shared" si="1"/>
        <v>715273.8913873001</v>
      </c>
    </row>
    <row r="93" spans="1:5" ht="21" x14ac:dyDescent="0.25">
      <c r="A93" s="18" t="s">
        <v>3538</v>
      </c>
      <c r="B93" s="8" t="s">
        <v>259</v>
      </c>
      <c r="C93" s="9"/>
      <c r="D93" s="9">
        <v>0.5</v>
      </c>
      <c r="E93" s="9">
        <f t="shared" si="1"/>
        <v>715273.3913873001</v>
      </c>
    </row>
    <row r="94" spans="1:5" ht="21" x14ac:dyDescent="0.25">
      <c r="A94" s="18" t="s">
        <v>3538</v>
      </c>
      <c r="B94" s="8" t="s">
        <v>3542</v>
      </c>
      <c r="C94" s="9"/>
      <c r="D94" s="9">
        <v>714350</v>
      </c>
      <c r="E94" s="9">
        <f t="shared" si="1"/>
        <v>923.39138730010018</v>
      </c>
    </row>
    <row r="95" spans="1:5" ht="21" x14ac:dyDescent="0.25">
      <c r="A95" s="18" t="s">
        <v>3546</v>
      </c>
      <c r="B95" s="8" t="s">
        <v>2751</v>
      </c>
      <c r="C95" s="9">
        <f>150000+23500</f>
        <v>173500</v>
      </c>
      <c r="D95" s="9"/>
      <c r="E95" s="9">
        <f t="shared" si="1"/>
        <v>174423.3913873001</v>
      </c>
    </row>
    <row r="96" spans="1:5" ht="21" x14ac:dyDescent="0.25">
      <c r="A96" s="18" t="s">
        <v>3546</v>
      </c>
      <c r="B96" s="8" t="s">
        <v>3143</v>
      </c>
      <c r="C96" s="9"/>
      <c r="D96" s="9">
        <v>150235</v>
      </c>
      <c r="E96" s="9">
        <f t="shared" si="1"/>
        <v>24188.3913873001</v>
      </c>
    </row>
    <row r="97" spans="1:7" ht="21" x14ac:dyDescent="0.25">
      <c r="A97" s="18" t="s">
        <v>3546</v>
      </c>
      <c r="B97" s="8" t="s">
        <v>3143</v>
      </c>
      <c r="C97" s="9"/>
      <c r="D97" s="9">
        <v>24000</v>
      </c>
      <c r="E97" s="9">
        <f t="shared" si="1"/>
        <v>188.39138730010018</v>
      </c>
    </row>
    <row r="98" spans="1:7" ht="21" x14ac:dyDescent="0.25">
      <c r="A98" s="18" t="s">
        <v>3560</v>
      </c>
      <c r="B98" s="8" t="s">
        <v>2751</v>
      </c>
      <c r="C98" s="9">
        <v>150000</v>
      </c>
      <c r="D98" s="9"/>
      <c r="E98" s="9">
        <f t="shared" si="1"/>
        <v>150188.3913873001</v>
      </c>
    </row>
    <row r="99" spans="1:7" ht="21" x14ac:dyDescent="0.25">
      <c r="A99" s="18" t="s">
        <v>3560</v>
      </c>
      <c r="B99" s="8" t="s">
        <v>3107</v>
      </c>
      <c r="C99" s="9"/>
      <c r="D99" s="9">
        <v>149680</v>
      </c>
      <c r="E99" s="9">
        <f t="shared" si="1"/>
        <v>508.39138730010018</v>
      </c>
    </row>
    <row r="100" spans="1:7" ht="21" x14ac:dyDescent="0.25">
      <c r="A100" s="18" t="s">
        <v>3560</v>
      </c>
      <c r="B100" s="8" t="s">
        <v>2896</v>
      </c>
      <c r="C100" s="9">
        <v>328015</v>
      </c>
      <c r="D100" s="9"/>
      <c r="E100" s="9">
        <f t="shared" si="1"/>
        <v>328523.3913873001</v>
      </c>
    </row>
    <row r="101" spans="1:7" ht="21" x14ac:dyDescent="0.25">
      <c r="A101" s="18" t="s">
        <v>3560</v>
      </c>
      <c r="B101" s="8" t="s">
        <v>3143</v>
      </c>
      <c r="C101" s="9"/>
      <c r="D101" s="9">
        <v>327968</v>
      </c>
      <c r="E101" s="9">
        <f t="shared" si="1"/>
        <v>555.39138730010018</v>
      </c>
      <c r="G101" s="9"/>
    </row>
    <row r="102" spans="1:7" ht="21" x14ac:dyDescent="0.25">
      <c r="A102" s="18" t="s">
        <v>3565</v>
      </c>
      <c r="B102" s="8" t="s">
        <v>2896</v>
      </c>
      <c r="C102" s="16">
        <v>455980</v>
      </c>
      <c r="D102" s="9"/>
      <c r="E102" s="9">
        <f t="shared" si="1"/>
        <v>456535.3913873001</v>
      </c>
    </row>
    <row r="103" spans="1:7" ht="21" x14ac:dyDescent="0.25">
      <c r="A103" s="18" t="s">
        <v>3565</v>
      </c>
      <c r="B103" s="8" t="s">
        <v>2751</v>
      </c>
      <c r="C103" s="16">
        <v>250000</v>
      </c>
      <c r="D103" s="9"/>
      <c r="E103" s="9">
        <f t="shared" si="1"/>
        <v>706535.3913873001</v>
      </c>
    </row>
    <row r="104" spans="1:7" ht="21" x14ac:dyDescent="0.25">
      <c r="A104" s="18" t="s">
        <v>3565</v>
      </c>
      <c r="B104" s="8" t="s">
        <v>3561</v>
      </c>
      <c r="C104" s="86"/>
      <c r="D104" s="9">
        <v>706132</v>
      </c>
      <c r="E104" s="9">
        <f t="shared" si="1"/>
        <v>403.39138730010018</v>
      </c>
    </row>
    <row r="105" spans="1:7" ht="21" x14ac:dyDescent="0.25">
      <c r="A105" s="18" t="s">
        <v>3565</v>
      </c>
      <c r="B105" s="8" t="s">
        <v>259</v>
      </c>
      <c r="C105" s="9"/>
      <c r="D105" s="9">
        <v>1.05</v>
      </c>
      <c r="E105" s="9">
        <f t="shared" si="1"/>
        <v>402.34138730010017</v>
      </c>
    </row>
    <row r="106" spans="1:7" ht="21" x14ac:dyDescent="0.25">
      <c r="A106" s="18" t="s">
        <v>3565</v>
      </c>
      <c r="B106" s="8" t="s">
        <v>259</v>
      </c>
      <c r="C106" s="9"/>
      <c r="D106" s="9">
        <v>5.25</v>
      </c>
      <c r="E106" s="9">
        <f t="shared" si="1"/>
        <v>397.09138730010017</v>
      </c>
    </row>
    <row r="107" spans="1:7" ht="21" x14ac:dyDescent="0.25">
      <c r="A107" s="18" t="s">
        <v>3581</v>
      </c>
      <c r="B107" s="8" t="s">
        <v>259</v>
      </c>
      <c r="C107" s="9"/>
      <c r="D107" s="9">
        <v>315</v>
      </c>
      <c r="E107" s="9">
        <f t="shared" si="1"/>
        <v>82.091387300100166</v>
      </c>
    </row>
    <row r="108" spans="1:7" ht="21" x14ac:dyDescent="0.25">
      <c r="A108" s="18" t="s">
        <v>3581</v>
      </c>
      <c r="B108" s="8" t="s">
        <v>2896</v>
      </c>
      <c r="C108" s="9">
        <v>155474</v>
      </c>
      <c r="D108" s="9"/>
      <c r="E108" s="9">
        <f t="shared" si="1"/>
        <v>155556.09138730011</v>
      </c>
    </row>
    <row r="109" spans="1:7" ht="21" x14ac:dyDescent="0.25">
      <c r="A109" s="18" t="s">
        <v>3581</v>
      </c>
      <c r="B109" s="8" t="s">
        <v>3561</v>
      </c>
      <c r="C109" s="9"/>
      <c r="D109" s="9">
        <v>132648</v>
      </c>
      <c r="E109" s="9">
        <f t="shared" si="1"/>
        <v>22908.091387300112</v>
      </c>
    </row>
    <row r="110" spans="1:7" ht="21" x14ac:dyDescent="0.25">
      <c r="A110" s="18" t="s">
        <v>3581</v>
      </c>
      <c r="B110" s="8" t="s">
        <v>259</v>
      </c>
      <c r="C110" s="9"/>
      <c r="D110" s="9">
        <v>1.05</v>
      </c>
      <c r="E110" s="9">
        <f t="shared" si="1"/>
        <v>22907.041387300113</v>
      </c>
    </row>
    <row r="111" spans="1:7" ht="21" x14ac:dyDescent="0.25">
      <c r="A111" s="18" t="s">
        <v>3581</v>
      </c>
      <c r="B111" s="8" t="s">
        <v>2751</v>
      </c>
      <c r="C111" s="9">
        <v>274000</v>
      </c>
      <c r="D111" s="9"/>
      <c r="E111" s="9">
        <f t="shared" si="1"/>
        <v>296907.04138730012</v>
      </c>
    </row>
    <row r="112" spans="1:7" ht="21" x14ac:dyDescent="0.25">
      <c r="A112" s="18" t="s">
        <v>3587</v>
      </c>
      <c r="B112" s="8" t="s">
        <v>2879</v>
      </c>
      <c r="C112" s="9"/>
      <c r="D112" s="9">
        <v>282023</v>
      </c>
      <c r="E112" s="9">
        <f t="shared" si="1"/>
        <v>14884.041387300123</v>
      </c>
    </row>
    <row r="113" spans="1:5" ht="21" x14ac:dyDescent="0.25">
      <c r="A113" s="18" t="s">
        <v>3587</v>
      </c>
      <c r="B113" s="8" t="s">
        <v>259</v>
      </c>
      <c r="C113" s="9"/>
      <c r="D113" s="9">
        <v>1.05</v>
      </c>
      <c r="E113" s="9">
        <f t="shared" si="1"/>
        <v>14882.991387300124</v>
      </c>
    </row>
    <row r="114" spans="1:5" ht="21" x14ac:dyDescent="0.25">
      <c r="A114" s="18" t="s">
        <v>3592</v>
      </c>
      <c r="B114" s="8" t="s">
        <v>2781</v>
      </c>
      <c r="C114" s="9">
        <v>735664</v>
      </c>
      <c r="D114" s="9"/>
      <c r="E114" s="9">
        <f t="shared" si="1"/>
        <v>750546.99138730008</v>
      </c>
    </row>
    <row r="115" spans="1:5" ht="21" x14ac:dyDescent="0.25">
      <c r="A115" s="18" t="s">
        <v>3592</v>
      </c>
      <c r="B115" s="8" t="s">
        <v>3535</v>
      </c>
      <c r="C115" s="9"/>
      <c r="D115" s="9">
        <v>735600</v>
      </c>
      <c r="E115" s="9">
        <f t="shared" si="1"/>
        <v>14946.991387300077</v>
      </c>
    </row>
    <row r="116" spans="1:5" ht="21" x14ac:dyDescent="0.25">
      <c r="A116" s="18" t="s">
        <v>3592</v>
      </c>
      <c r="B116" s="8" t="s">
        <v>259</v>
      </c>
      <c r="C116" s="9"/>
      <c r="D116" s="9">
        <v>102.5</v>
      </c>
      <c r="E116" s="9">
        <f t="shared" si="1"/>
        <v>14844.491387300077</v>
      </c>
    </row>
    <row r="117" spans="1:5" ht="21" x14ac:dyDescent="0.25">
      <c r="A117" s="18" t="s">
        <v>3592</v>
      </c>
      <c r="B117" s="8" t="s">
        <v>3342</v>
      </c>
      <c r="C117" s="9"/>
      <c r="D117" s="9">
        <v>14045</v>
      </c>
      <c r="E117" s="9">
        <f t="shared" si="1"/>
        <v>799.49138730007689</v>
      </c>
    </row>
    <row r="118" spans="1:5" ht="21" x14ac:dyDescent="0.25">
      <c r="A118" s="18" t="s">
        <v>3592</v>
      </c>
      <c r="B118" s="8" t="s">
        <v>259</v>
      </c>
      <c r="C118" s="9"/>
      <c r="D118" s="9">
        <v>0.5</v>
      </c>
      <c r="E118" s="9">
        <f t="shared" si="1"/>
        <v>798.99138730007689</v>
      </c>
    </row>
    <row r="119" spans="1:5" ht="21" x14ac:dyDescent="0.25">
      <c r="A119" s="18" t="s">
        <v>3598</v>
      </c>
      <c r="B119" s="8" t="s">
        <v>2781</v>
      </c>
      <c r="C119" s="9">
        <v>223860</v>
      </c>
      <c r="D119" s="9"/>
      <c r="E119" s="9">
        <f t="shared" si="1"/>
        <v>224658.99138730008</v>
      </c>
    </row>
    <row r="120" spans="1:5" ht="21" x14ac:dyDescent="0.25">
      <c r="A120" s="18" t="s">
        <v>3598</v>
      </c>
      <c r="B120" s="8" t="s">
        <v>3600</v>
      </c>
      <c r="C120" s="9">
        <v>511046</v>
      </c>
      <c r="D120" s="9"/>
      <c r="E120" s="9">
        <f t="shared" si="1"/>
        <v>735704.99138730008</v>
      </c>
    </row>
    <row r="121" spans="1:5" ht="21" x14ac:dyDescent="0.25">
      <c r="A121" s="18" t="s">
        <v>3598</v>
      </c>
      <c r="B121" s="8" t="s">
        <v>3600</v>
      </c>
      <c r="C121" s="9">
        <v>1000</v>
      </c>
      <c r="D121" s="9"/>
      <c r="E121" s="9">
        <f t="shared" si="1"/>
        <v>736704.99138730008</v>
      </c>
    </row>
    <row r="122" spans="1:5" ht="21" x14ac:dyDescent="0.25">
      <c r="A122" s="18" t="s">
        <v>3598</v>
      </c>
      <c r="B122" s="8" t="s">
        <v>3535</v>
      </c>
      <c r="C122" s="9"/>
      <c r="D122" s="9">
        <v>735600</v>
      </c>
      <c r="E122" s="9">
        <f t="shared" si="1"/>
        <v>1104.9913873000769</v>
      </c>
    </row>
    <row r="123" spans="1:5" ht="21" x14ac:dyDescent="0.25">
      <c r="A123" s="18" t="s">
        <v>3598</v>
      </c>
      <c r="B123" s="8" t="s">
        <v>259</v>
      </c>
      <c r="C123" s="9"/>
      <c r="D123" s="9">
        <v>102.5</v>
      </c>
      <c r="E123" s="9">
        <f t="shared" si="1"/>
        <v>1002.4913873000769</v>
      </c>
    </row>
    <row r="124" spans="1:5" ht="21" x14ac:dyDescent="0.25">
      <c r="A124" s="18" t="s">
        <v>3604</v>
      </c>
      <c r="B124" s="8" t="s">
        <v>2751</v>
      </c>
      <c r="C124" s="9">
        <v>100000</v>
      </c>
      <c r="D124" s="9"/>
      <c r="E124" s="9">
        <f t="shared" si="1"/>
        <v>101002.49138730008</v>
      </c>
    </row>
    <row r="125" spans="1:5" ht="21" x14ac:dyDescent="0.25">
      <c r="A125" s="18" t="s">
        <v>3604</v>
      </c>
      <c r="B125" s="8" t="s">
        <v>3600</v>
      </c>
      <c r="C125" s="9">
        <v>199546</v>
      </c>
      <c r="D125" s="9"/>
      <c r="E125" s="9">
        <f t="shared" si="1"/>
        <v>300548.49138730008</v>
      </c>
    </row>
    <row r="126" spans="1:5" ht="21" x14ac:dyDescent="0.25">
      <c r="A126" s="18" t="s">
        <v>3604</v>
      </c>
      <c r="B126" s="8" t="s">
        <v>3609</v>
      </c>
      <c r="C126" s="9">
        <v>450645</v>
      </c>
      <c r="D126" s="9"/>
      <c r="E126" s="9">
        <f t="shared" si="1"/>
        <v>751193.49138730008</v>
      </c>
    </row>
    <row r="127" spans="1:5" ht="21" x14ac:dyDescent="0.25">
      <c r="A127" s="18" t="s">
        <v>3604</v>
      </c>
      <c r="B127" s="8" t="s">
        <v>2781</v>
      </c>
      <c r="C127" s="9">
        <v>171230</v>
      </c>
      <c r="D127" s="9"/>
      <c r="E127" s="9">
        <f t="shared" si="1"/>
        <v>922423.49138730008</v>
      </c>
    </row>
    <row r="128" spans="1:5" ht="21" x14ac:dyDescent="0.25">
      <c r="A128" s="18" t="s">
        <v>3604</v>
      </c>
      <c r="B128" s="8" t="s">
        <v>3610</v>
      </c>
      <c r="C128" s="9"/>
      <c r="D128" s="9">
        <v>919500</v>
      </c>
      <c r="E128" s="9">
        <f t="shared" si="1"/>
        <v>2923.4913873000769</v>
      </c>
    </row>
    <row r="129" spans="1:5" ht="21" x14ac:dyDescent="0.25">
      <c r="A129" s="18" t="s">
        <v>3604</v>
      </c>
      <c r="B129" s="8" t="s">
        <v>259</v>
      </c>
      <c r="C129" s="9"/>
      <c r="D129" s="9">
        <v>102.5</v>
      </c>
      <c r="E129" s="9">
        <f t="shared" si="1"/>
        <v>2820.9913873000769</v>
      </c>
    </row>
    <row r="130" spans="1:5" ht="21" x14ac:dyDescent="0.25">
      <c r="A130" s="18" t="s">
        <v>3624</v>
      </c>
      <c r="B130" s="8" t="s">
        <v>3408</v>
      </c>
      <c r="C130" s="9">
        <v>332500</v>
      </c>
      <c r="D130" s="9"/>
      <c r="E130" s="9">
        <f t="shared" si="1"/>
        <v>335320.99138730008</v>
      </c>
    </row>
    <row r="131" spans="1:5" ht="21" x14ac:dyDescent="0.25">
      <c r="A131" s="18" t="s">
        <v>3624</v>
      </c>
      <c r="B131" s="8" t="s">
        <v>3631</v>
      </c>
      <c r="C131" s="9"/>
      <c r="D131" s="9">
        <v>199400</v>
      </c>
      <c r="E131" s="9">
        <f t="shared" si="1"/>
        <v>135920.99138730008</v>
      </c>
    </row>
    <row r="132" spans="1:5" ht="21" x14ac:dyDescent="0.25">
      <c r="A132" s="18" t="s">
        <v>3624</v>
      </c>
      <c r="B132" s="8" t="s">
        <v>259</v>
      </c>
      <c r="C132" s="9"/>
      <c r="D132" s="9">
        <v>1.05</v>
      </c>
      <c r="E132" s="9">
        <f t="shared" si="1"/>
        <v>135919.94138730009</v>
      </c>
    </row>
    <row r="133" spans="1:5" ht="21" x14ac:dyDescent="0.25">
      <c r="A133" s="18" t="s">
        <v>3624</v>
      </c>
      <c r="B133" s="8" t="s">
        <v>3561</v>
      </c>
      <c r="C133" s="9"/>
      <c r="D133" s="9">
        <v>135200</v>
      </c>
      <c r="E133" s="9">
        <f t="shared" si="1"/>
        <v>719.94138730008854</v>
      </c>
    </row>
    <row r="134" spans="1:5" ht="21" x14ac:dyDescent="0.25">
      <c r="A134" s="18" t="s">
        <v>3624</v>
      </c>
      <c r="B134" s="8" t="s">
        <v>259</v>
      </c>
      <c r="C134" s="9"/>
      <c r="D134" s="9">
        <v>1.05</v>
      </c>
      <c r="E134" s="9">
        <f t="shared" ref="E134:E197" si="2">E133+C134-D134</f>
        <v>718.89138730008858</v>
      </c>
    </row>
    <row r="135" spans="1:5" ht="21" x14ac:dyDescent="0.25">
      <c r="A135" s="18" t="s">
        <v>3655</v>
      </c>
      <c r="B135" s="8" t="s">
        <v>3500</v>
      </c>
      <c r="C135" s="9">
        <v>497869</v>
      </c>
      <c r="D135" s="9"/>
      <c r="E135" s="9">
        <f t="shared" si="2"/>
        <v>498587.8913873001</v>
      </c>
    </row>
    <row r="136" spans="1:5" ht="21" x14ac:dyDescent="0.25">
      <c r="A136" s="18" t="s">
        <v>3655</v>
      </c>
      <c r="B136" s="8" t="s">
        <v>3600</v>
      </c>
      <c r="C136" s="9">
        <v>735790</v>
      </c>
      <c r="D136" s="9"/>
      <c r="E136" s="9">
        <f t="shared" si="2"/>
        <v>1234377.8913873001</v>
      </c>
    </row>
    <row r="137" spans="1:5" ht="21" x14ac:dyDescent="0.25">
      <c r="A137" s="18" t="s">
        <v>3655</v>
      </c>
      <c r="B137" s="8" t="s">
        <v>3535</v>
      </c>
      <c r="C137" s="9"/>
      <c r="D137" s="9">
        <v>735600</v>
      </c>
      <c r="E137" s="9">
        <f t="shared" si="2"/>
        <v>498777.8913873001</v>
      </c>
    </row>
    <row r="138" spans="1:5" ht="21" x14ac:dyDescent="0.25">
      <c r="A138" s="18" t="s">
        <v>3655</v>
      </c>
      <c r="B138" s="8" t="s">
        <v>259</v>
      </c>
      <c r="C138" s="9"/>
      <c r="D138" s="9">
        <v>102.5</v>
      </c>
      <c r="E138" s="9">
        <f t="shared" si="2"/>
        <v>498675.3913873001</v>
      </c>
    </row>
    <row r="139" spans="1:5" ht="21" x14ac:dyDescent="0.25">
      <c r="A139" s="18" t="s">
        <v>3655</v>
      </c>
      <c r="B139" s="8" t="s">
        <v>3342</v>
      </c>
      <c r="C139" s="9"/>
      <c r="D139" s="9">
        <v>297886</v>
      </c>
      <c r="E139" s="9">
        <f t="shared" si="2"/>
        <v>200789.3913873001</v>
      </c>
    </row>
    <row r="140" spans="1:5" ht="21" x14ac:dyDescent="0.25">
      <c r="A140" s="18" t="s">
        <v>3655</v>
      </c>
      <c r="B140" s="8" t="s">
        <v>259</v>
      </c>
      <c r="C140" s="9"/>
      <c r="D140" s="9">
        <v>1.05</v>
      </c>
      <c r="E140" s="9">
        <f t="shared" si="2"/>
        <v>200788.34138730011</v>
      </c>
    </row>
    <row r="141" spans="1:5" ht="21" x14ac:dyDescent="0.25">
      <c r="A141" s="18" t="s">
        <v>3655</v>
      </c>
      <c r="B141" s="8" t="s">
        <v>2879</v>
      </c>
      <c r="C141" s="9"/>
      <c r="D141" s="9">
        <v>199554</v>
      </c>
      <c r="E141" s="9">
        <f t="shared" si="2"/>
        <v>1234.3413873001118</v>
      </c>
    </row>
    <row r="142" spans="1:5" ht="21" x14ac:dyDescent="0.25">
      <c r="A142" s="18" t="s">
        <v>3655</v>
      </c>
      <c r="B142" s="8" t="s">
        <v>259</v>
      </c>
      <c r="C142" s="9"/>
      <c r="D142" s="9">
        <v>1.05</v>
      </c>
      <c r="E142" s="9">
        <f t="shared" si="2"/>
        <v>1233.2913873001119</v>
      </c>
    </row>
    <row r="143" spans="1:5" ht="21" x14ac:dyDescent="0.25">
      <c r="A143" s="18" t="s">
        <v>3691</v>
      </c>
      <c r="B143" s="8" t="s">
        <v>3693</v>
      </c>
      <c r="C143" s="9">
        <v>11200</v>
      </c>
      <c r="D143" s="9"/>
      <c r="E143" s="9">
        <f t="shared" si="2"/>
        <v>12433.291387300113</v>
      </c>
    </row>
    <row r="144" spans="1:5" ht="21" x14ac:dyDescent="0.25">
      <c r="A144" s="18" t="s">
        <v>3691</v>
      </c>
      <c r="B144" s="8" t="s">
        <v>3143</v>
      </c>
      <c r="C144" s="9"/>
      <c r="D144" s="9">
        <v>11650</v>
      </c>
      <c r="E144" s="9">
        <f t="shared" si="2"/>
        <v>783.29138730011255</v>
      </c>
    </row>
    <row r="145" spans="1:5" ht="21" x14ac:dyDescent="0.25">
      <c r="A145" s="18" t="s">
        <v>3694</v>
      </c>
      <c r="B145" s="8" t="s">
        <v>2751</v>
      </c>
      <c r="C145" s="9">
        <v>200000</v>
      </c>
      <c r="D145" s="9"/>
      <c r="E145" s="9">
        <f t="shared" si="2"/>
        <v>200783.29138730012</v>
      </c>
    </row>
    <row r="146" spans="1:5" ht="21" x14ac:dyDescent="0.25">
      <c r="A146" s="18" t="s">
        <v>3694</v>
      </c>
      <c r="B146" s="8" t="s">
        <v>3589</v>
      </c>
      <c r="C146" s="9">
        <v>200243</v>
      </c>
      <c r="D146" s="9"/>
      <c r="E146" s="9">
        <f t="shared" si="2"/>
        <v>401026.29138730012</v>
      </c>
    </row>
    <row r="147" spans="1:5" ht="21" x14ac:dyDescent="0.25">
      <c r="A147" s="18" t="s">
        <v>3694</v>
      </c>
      <c r="B147" s="8" t="s">
        <v>259</v>
      </c>
      <c r="C147" s="9"/>
      <c r="D147" s="9">
        <v>5.25</v>
      </c>
      <c r="E147" s="9">
        <f t="shared" si="2"/>
        <v>401021.04138730012</v>
      </c>
    </row>
    <row r="148" spans="1:5" ht="21" x14ac:dyDescent="0.25">
      <c r="A148" s="18" t="s">
        <v>3694</v>
      </c>
      <c r="B148" s="8" t="s">
        <v>3143</v>
      </c>
      <c r="C148" s="9"/>
      <c r="D148" s="9">
        <v>400984</v>
      </c>
      <c r="E148" s="9">
        <f t="shared" si="2"/>
        <v>37.041387300123461</v>
      </c>
    </row>
    <row r="149" spans="1:5" ht="21" x14ac:dyDescent="0.25">
      <c r="A149" s="18"/>
      <c r="B149" s="8"/>
      <c r="C149" s="9"/>
      <c r="D149" s="9"/>
      <c r="E149" s="9">
        <f t="shared" si="2"/>
        <v>37.041387300123461</v>
      </c>
    </row>
    <row r="150" spans="1:5" ht="21" x14ac:dyDescent="0.25">
      <c r="A150" s="18"/>
      <c r="B150" s="8"/>
      <c r="C150" s="9"/>
      <c r="D150" s="9"/>
      <c r="E150" s="9">
        <f t="shared" si="2"/>
        <v>37.041387300123461</v>
      </c>
    </row>
    <row r="151" spans="1:5" ht="21" x14ac:dyDescent="0.25">
      <c r="A151" s="18"/>
      <c r="B151" s="8"/>
      <c r="C151" s="9"/>
      <c r="D151" s="9"/>
      <c r="E151" s="9">
        <f t="shared" si="2"/>
        <v>37.041387300123461</v>
      </c>
    </row>
    <row r="152" spans="1:5" ht="21" x14ac:dyDescent="0.25">
      <c r="A152" s="18"/>
      <c r="B152" s="8"/>
      <c r="C152" s="9"/>
      <c r="D152" s="9"/>
      <c r="E152" s="9">
        <f t="shared" si="2"/>
        <v>37.041387300123461</v>
      </c>
    </row>
    <row r="153" spans="1:5" ht="21" x14ac:dyDescent="0.25">
      <c r="A153" s="18"/>
      <c r="B153" s="8"/>
      <c r="C153" s="9"/>
      <c r="D153" s="9"/>
      <c r="E153" s="9">
        <f t="shared" si="2"/>
        <v>37.041387300123461</v>
      </c>
    </row>
    <row r="154" spans="1:5" ht="21" x14ac:dyDescent="0.25">
      <c r="A154" s="18"/>
      <c r="B154" s="8"/>
      <c r="C154" s="9"/>
      <c r="D154" s="9"/>
      <c r="E154" s="9">
        <f t="shared" si="2"/>
        <v>37.041387300123461</v>
      </c>
    </row>
    <row r="155" spans="1:5" ht="21" x14ac:dyDescent="0.25">
      <c r="A155" s="18"/>
      <c r="B155" s="8"/>
      <c r="C155" s="9"/>
      <c r="D155" s="9"/>
      <c r="E155" s="9">
        <f t="shared" si="2"/>
        <v>37.041387300123461</v>
      </c>
    </row>
    <row r="156" spans="1:5" ht="21" x14ac:dyDescent="0.25">
      <c r="A156" s="18"/>
      <c r="B156" s="8"/>
      <c r="C156" s="9"/>
      <c r="D156" s="9"/>
      <c r="E156" s="9">
        <f t="shared" si="2"/>
        <v>37.041387300123461</v>
      </c>
    </row>
    <row r="157" spans="1:5" ht="21" x14ac:dyDescent="0.25">
      <c r="A157" s="18"/>
      <c r="B157" s="8"/>
      <c r="C157" s="9"/>
      <c r="D157" s="9"/>
      <c r="E157" s="9">
        <f t="shared" si="2"/>
        <v>37.041387300123461</v>
      </c>
    </row>
    <row r="158" spans="1:5" ht="21" x14ac:dyDescent="0.25">
      <c r="A158" s="18"/>
      <c r="B158" s="8"/>
      <c r="C158" s="9"/>
      <c r="D158" s="9"/>
      <c r="E158" s="9">
        <f t="shared" si="2"/>
        <v>37.041387300123461</v>
      </c>
    </row>
    <row r="159" spans="1:5" ht="21" x14ac:dyDescent="0.25">
      <c r="A159" s="18"/>
      <c r="B159" s="8"/>
      <c r="C159" s="9"/>
      <c r="D159" s="9"/>
      <c r="E159" s="9">
        <f t="shared" si="2"/>
        <v>37.041387300123461</v>
      </c>
    </row>
    <row r="160" spans="1:5" ht="21" x14ac:dyDescent="0.25">
      <c r="A160" s="18"/>
      <c r="B160" s="8"/>
      <c r="C160" s="9"/>
      <c r="D160" s="9"/>
      <c r="E160" s="9">
        <f t="shared" si="2"/>
        <v>37.041387300123461</v>
      </c>
    </row>
    <row r="161" spans="1:5" ht="21" x14ac:dyDescent="0.25">
      <c r="A161" s="18"/>
      <c r="B161" s="8"/>
      <c r="C161" s="9"/>
      <c r="D161" s="9"/>
      <c r="E161" s="9">
        <f t="shared" si="2"/>
        <v>37.041387300123461</v>
      </c>
    </row>
    <row r="162" spans="1:5" ht="21" x14ac:dyDescent="0.25">
      <c r="A162" s="18"/>
      <c r="B162" s="8"/>
      <c r="C162" s="9"/>
      <c r="D162" s="9"/>
      <c r="E162" s="9">
        <f t="shared" si="2"/>
        <v>37.041387300123461</v>
      </c>
    </row>
    <row r="163" spans="1:5" ht="21" x14ac:dyDescent="0.25">
      <c r="A163" s="18"/>
      <c r="B163" s="8"/>
      <c r="C163" s="9"/>
      <c r="D163" s="9"/>
      <c r="E163" s="9">
        <f t="shared" si="2"/>
        <v>37.041387300123461</v>
      </c>
    </row>
    <row r="164" spans="1:5" ht="21" x14ac:dyDescent="0.25">
      <c r="A164" s="18"/>
      <c r="B164" s="8"/>
      <c r="C164" s="9"/>
      <c r="D164" s="9"/>
      <c r="E164" s="9">
        <f t="shared" si="2"/>
        <v>37.041387300123461</v>
      </c>
    </row>
    <row r="165" spans="1:5" ht="21" x14ac:dyDescent="0.25">
      <c r="A165" s="18"/>
      <c r="B165" s="8"/>
      <c r="C165" s="9"/>
      <c r="D165" s="9"/>
      <c r="E165" s="9">
        <f t="shared" si="2"/>
        <v>37.041387300123461</v>
      </c>
    </row>
    <row r="166" spans="1:5" ht="21" x14ac:dyDescent="0.25">
      <c r="A166" s="18"/>
      <c r="B166" s="8"/>
      <c r="C166" s="9"/>
      <c r="D166" s="9"/>
      <c r="E166" s="9">
        <f t="shared" si="2"/>
        <v>37.041387300123461</v>
      </c>
    </row>
    <row r="167" spans="1:5" ht="21" x14ac:dyDescent="0.25">
      <c r="A167" s="18"/>
      <c r="B167" s="8"/>
      <c r="C167" s="9"/>
      <c r="D167" s="9"/>
      <c r="E167" s="9">
        <f t="shared" si="2"/>
        <v>37.041387300123461</v>
      </c>
    </row>
    <row r="168" spans="1:5" ht="21" x14ac:dyDescent="0.25">
      <c r="A168" s="18"/>
      <c r="B168" s="8"/>
      <c r="C168" s="9"/>
      <c r="D168" s="9"/>
      <c r="E168" s="9">
        <f t="shared" si="2"/>
        <v>37.041387300123461</v>
      </c>
    </row>
    <row r="169" spans="1:5" ht="21" x14ac:dyDescent="0.25">
      <c r="A169" s="18"/>
      <c r="B169" s="8"/>
      <c r="C169" s="9"/>
      <c r="D169" s="9"/>
      <c r="E169" s="9">
        <f t="shared" si="2"/>
        <v>37.041387300123461</v>
      </c>
    </row>
    <row r="170" spans="1:5" ht="21" x14ac:dyDescent="0.25">
      <c r="A170" s="18"/>
      <c r="B170" s="8"/>
      <c r="C170" s="9"/>
      <c r="D170" s="9"/>
      <c r="E170" s="9">
        <f t="shared" si="2"/>
        <v>37.041387300123461</v>
      </c>
    </row>
    <row r="171" spans="1:5" ht="21" x14ac:dyDescent="0.25">
      <c r="A171" s="18"/>
      <c r="B171" s="8"/>
      <c r="C171" s="9"/>
      <c r="D171" s="9"/>
      <c r="E171" s="9">
        <f t="shared" si="2"/>
        <v>37.041387300123461</v>
      </c>
    </row>
    <row r="172" spans="1:5" ht="21" x14ac:dyDescent="0.25">
      <c r="A172" s="18"/>
      <c r="B172" s="8"/>
      <c r="C172" s="9"/>
      <c r="D172" s="9"/>
      <c r="E172" s="9">
        <f t="shared" si="2"/>
        <v>37.041387300123461</v>
      </c>
    </row>
    <row r="173" spans="1:5" ht="21" x14ac:dyDescent="0.25">
      <c r="A173" s="18"/>
      <c r="B173" s="8"/>
      <c r="C173" s="9"/>
      <c r="D173" s="9"/>
      <c r="E173" s="9">
        <f t="shared" si="2"/>
        <v>37.041387300123461</v>
      </c>
    </row>
    <row r="174" spans="1:5" ht="21" x14ac:dyDescent="0.25">
      <c r="A174" s="18"/>
      <c r="B174" s="8"/>
      <c r="C174" s="9"/>
      <c r="D174" s="9"/>
      <c r="E174" s="9">
        <f t="shared" si="2"/>
        <v>37.041387300123461</v>
      </c>
    </row>
    <row r="175" spans="1:5" ht="21" x14ac:dyDescent="0.25">
      <c r="A175" s="18"/>
      <c r="B175" s="8"/>
      <c r="C175" s="9"/>
      <c r="D175" s="9"/>
      <c r="E175" s="9">
        <f t="shared" si="2"/>
        <v>37.041387300123461</v>
      </c>
    </row>
    <row r="176" spans="1:5" ht="21" x14ac:dyDescent="0.25">
      <c r="A176" s="18"/>
      <c r="B176" s="8"/>
      <c r="C176" s="9"/>
      <c r="D176" s="9"/>
      <c r="E176" s="9">
        <f t="shared" si="2"/>
        <v>37.041387300123461</v>
      </c>
    </row>
    <row r="177" spans="1:5" ht="21" x14ac:dyDescent="0.25">
      <c r="A177" s="18"/>
      <c r="B177" s="8"/>
      <c r="C177" s="9"/>
      <c r="D177" s="9"/>
      <c r="E177" s="9">
        <f t="shared" si="2"/>
        <v>37.041387300123461</v>
      </c>
    </row>
    <row r="178" spans="1:5" ht="21" x14ac:dyDescent="0.25">
      <c r="A178" s="18"/>
      <c r="B178" s="8"/>
      <c r="C178" s="9"/>
      <c r="D178" s="9"/>
      <c r="E178" s="9">
        <f t="shared" si="2"/>
        <v>37.041387300123461</v>
      </c>
    </row>
    <row r="179" spans="1:5" ht="21" x14ac:dyDescent="0.25">
      <c r="A179" s="18"/>
      <c r="B179" s="8"/>
      <c r="C179" s="9"/>
      <c r="D179" s="9"/>
      <c r="E179" s="9">
        <f t="shared" si="2"/>
        <v>37.041387300123461</v>
      </c>
    </row>
    <row r="180" spans="1:5" ht="21" x14ac:dyDescent="0.25">
      <c r="A180" s="18"/>
      <c r="B180" s="8"/>
      <c r="C180" s="9"/>
      <c r="D180" s="9"/>
      <c r="E180" s="9">
        <f t="shared" si="2"/>
        <v>37.041387300123461</v>
      </c>
    </row>
    <row r="181" spans="1:5" ht="21" x14ac:dyDescent="0.25">
      <c r="A181" s="18"/>
      <c r="B181" s="8"/>
      <c r="C181" s="9"/>
      <c r="D181" s="9"/>
      <c r="E181" s="9">
        <f t="shared" si="2"/>
        <v>37.041387300123461</v>
      </c>
    </row>
    <row r="182" spans="1:5" ht="21" x14ac:dyDescent="0.25">
      <c r="A182" s="18"/>
      <c r="B182" s="8"/>
      <c r="C182" s="9"/>
      <c r="D182" s="9"/>
      <c r="E182" s="9">
        <f t="shared" si="2"/>
        <v>37.041387300123461</v>
      </c>
    </row>
    <row r="183" spans="1:5" ht="21" x14ac:dyDescent="0.25">
      <c r="A183" s="18"/>
      <c r="B183" s="8"/>
      <c r="C183" s="9"/>
      <c r="D183" s="9"/>
      <c r="E183" s="9">
        <f t="shared" si="2"/>
        <v>37.041387300123461</v>
      </c>
    </row>
    <row r="184" spans="1:5" ht="21" x14ac:dyDescent="0.25">
      <c r="A184" s="18"/>
      <c r="B184" s="8"/>
      <c r="C184" s="9"/>
      <c r="D184" s="9"/>
      <c r="E184" s="9">
        <f t="shared" si="2"/>
        <v>37.041387300123461</v>
      </c>
    </row>
    <row r="185" spans="1:5" ht="21" x14ac:dyDescent="0.25">
      <c r="A185" s="18"/>
      <c r="B185" s="8"/>
      <c r="C185" s="9"/>
      <c r="D185" s="9"/>
      <c r="E185" s="9">
        <f t="shared" si="2"/>
        <v>37.041387300123461</v>
      </c>
    </row>
    <row r="186" spans="1:5" ht="21" x14ac:dyDescent="0.25">
      <c r="A186" s="18"/>
      <c r="B186" s="8"/>
      <c r="C186" s="9"/>
      <c r="D186" s="9"/>
      <c r="E186" s="9">
        <f t="shared" si="2"/>
        <v>37.041387300123461</v>
      </c>
    </row>
    <row r="187" spans="1:5" ht="21" x14ac:dyDescent="0.25">
      <c r="A187" s="18"/>
      <c r="B187" s="8"/>
      <c r="C187" s="9"/>
      <c r="D187" s="9"/>
      <c r="E187" s="9">
        <f t="shared" si="2"/>
        <v>37.041387300123461</v>
      </c>
    </row>
    <row r="188" spans="1:5" ht="21" x14ac:dyDescent="0.25">
      <c r="A188" s="18"/>
      <c r="B188" s="8"/>
      <c r="C188" s="9"/>
      <c r="D188" s="9"/>
      <c r="E188" s="9">
        <f t="shared" si="2"/>
        <v>37.041387300123461</v>
      </c>
    </row>
    <row r="189" spans="1:5" ht="21" x14ac:dyDescent="0.25">
      <c r="A189" s="18"/>
      <c r="B189" s="8"/>
      <c r="C189" s="9"/>
      <c r="D189" s="9"/>
      <c r="E189" s="9">
        <f t="shared" si="2"/>
        <v>37.041387300123461</v>
      </c>
    </row>
    <row r="190" spans="1:5" ht="21" x14ac:dyDescent="0.25">
      <c r="A190" s="18"/>
      <c r="B190" s="8"/>
      <c r="C190" s="9"/>
      <c r="D190" s="9"/>
      <c r="E190" s="9">
        <f t="shared" si="2"/>
        <v>37.041387300123461</v>
      </c>
    </row>
    <row r="191" spans="1:5" ht="21" x14ac:dyDescent="0.25">
      <c r="A191" s="18"/>
      <c r="B191" s="8"/>
      <c r="C191" s="9"/>
      <c r="D191" s="9"/>
      <c r="E191" s="9">
        <f t="shared" si="2"/>
        <v>37.041387300123461</v>
      </c>
    </row>
    <row r="192" spans="1:5" ht="21" x14ac:dyDescent="0.25">
      <c r="A192" s="18"/>
      <c r="B192" s="8"/>
      <c r="C192" s="9"/>
      <c r="D192" s="9"/>
      <c r="E192" s="9">
        <f t="shared" si="2"/>
        <v>37.041387300123461</v>
      </c>
    </row>
    <row r="193" spans="1:5" ht="21" x14ac:dyDescent="0.25">
      <c r="A193" s="18"/>
      <c r="B193" s="8"/>
      <c r="C193" s="9"/>
      <c r="D193" s="9"/>
      <c r="E193" s="9">
        <f t="shared" si="2"/>
        <v>37.041387300123461</v>
      </c>
    </row>
    <row r="194" spans="1:5" ht="21" x14ac:dyDescent="0.25">
      <c r="A194" s="18"/>
      <c r="B194" s="8"/>
      <c r="C194" s="9"/>
      <c r="D194" s="9"/>
      <c r="E194" s="9">
        <f t="shared" si="2"/>
        <v>37.041387300123461</v>
      </c>
    </row>
    <row r="195" spans="1:5" ht="21" x14ac:dyDescent="0.25">
      <c r="A195" s="18"/>
      <c r="B195" s="8"/>
      <c r="C195" s="9"/>
      <c r="D195" s="9"/>
      <c r="E195" s="9">
        <f t="shared" si="2"/>
        <v>37.041387300123461</v>
      </c>
    </row>
    <row r="196" spans="1:5" ht="21" x14ac:dyDescent="0.25">
      <c r="A196" s="18"/>
      <c r="B196" s="8"/>
      <c r="C196" s="9"/>
      <c r="D196" s="9"/>
      <c r="E196" s="9">
        <f t="shared" si="2"/>
        <v>37.041387300123461</v>
      </c>
    </row>
    <row r="197" spans="1:5" ht="21" x14ac:dyDescent="0.25">
      <c r="A197" s="18"/>
      <c r="B197" s="8"/>
      <c r="C197" s="9"/>
      <c r="D197" s="9"/>
      <c r="E197" s="9">
        <f t="shared" si="2"/>
        <v>37.041387300123461</v>
      </c>
    </row>
    <row r="198" spans="1:5" ht="21" x14ac:dyDescent="0.25">
      <c r="A198" s="18"/>
      <c r="B198" s="8"/>
      <c r="C198" s="9"/>
      <c r="D198" s="9"/>
      <c r="E198" s="9">
        <f t="shared" ref="E198:E210" si="3">E197+C198-D198</f>
        <v>37.041387300123461</v>
      </c>
    </row>
    <row r="199" spans="1:5" ht="21" x14ac:dyDescent="0.25">
      <c r="A199" s="18"/>
      <c r="B199" s="8"/>
      <c r="C199" s="9"/>
      <c r="D199" s="9"/>
      <c r="E199" s="9">
        <f t="shared" si="3"/>
        <v>37.041387300123461</v>
      </c>
    </row>
    <row r="200" spans="1:5" ht="21" x14ac:dyDescent="0.25">
      <c r="A200" s="18"/>
      <c r="B200" s="8"/>
      <c r="C200" s="9"/>
      <c r="D200" s="9"/>
      <c r="E200" s="9">
        <f t="shared" si="3"/>
        <v>37.041387300123461</v>
      </c>
    </row>
    <row r="201" spans="1:5" ht="21" x14ac:dyDescent="0.25">
      <c r="A201" s="18"/>
      <c r="B201" s="8"/>
      <c r="C201" s="9"/>
      <c r="D201" s="9"/>
      <c r="E201" s="9">
        <f t="shared" si="3"/>
        <v>37.041387300123461</v>
      </c>
    </row>
    <row r="202" spans="1:5" ht="21" x14ac:dyDescent="0.25">
      <c r="A202" s="18"/>
      <c r="B202" s="8"/>
      <c r="C202" s="9"/>
      <c r="D202" s="9"/>
      <c r="E202" s="9">
        <f t="shared" si="3"/>
        <v>37.041387300123461</v>
      </c>
    </row>
    <row r="203" spans="1:5" ht="21" x14ac:dyDescent="0.25">
      <c r="A203" s="18"/>
      <c r="B203" s="8"/>
      <c r="C203" s="9"/>
      <c r="D203" s="9"/>
      <c r="E203" s="9">
        <f t="shared" si="3"/>
        <v>37.041387300123461</v>
      </c>
    </row>
    <row r="204" spans="1:5" ht="21" x14ac:dyDescent="0.25">
      <c r="A204" s="18"/>
      <c r="B204" s="8"/>
      <c r="C204" s="9"/>
      <c r="D204" s="9"/>
      <c r="E204" s="9">
        <f t="shared" si="3"/>
        <v>37.041387300123461</v>
      </c>
    </row>
    <row r="205" spans="1:5" ht="21" x14ac:dyDescent="0.25">
      <c r="A205" s="18"/>
      <c r="B205" s="8"/>
      <c r="C205" s="9"/>
      <c r="D205" s="9"/>
      <c r="E205" s="9">
        <f t="shared" si="3"/>
        <v>37.041387300123461</v>
      </c>
    </row>
    <row r="206" spans="1:5" ht="21" x14ac:dyDescent="0.25">
      <c r="A206" s="18"/>
      <c r="B206" s="8"/>
      <c r="C206" s="9"/>
      <c r="D206" s="9"/>
      <c r="E206" s="9">
        <f t="shared" si="3"/>
        <v>37.041387300123461</v>
      </c>
    </row>
    <row r="207" spans="1:5" ht="21" x14ac:dyDescent="0.25">
      <c r="A207" s="18"/>
      <c r="B207" s="8"/>
      <c r="C207" s="9"/>
      <c r="D207" s="9"/>
      <c r="E207" s="9">
        <f t="shared" si="3"/>
        <v>37.041387300123461</v>
      </c>
    </row>
    <row r="208" spans="1:5" ht="21" x14ac:dyDescent="0.25">
      <c r="A208" s="18"/>
      <c r="B208" s="8"/>
      <c r="C208" s="9"/>
      <c r="D208" s="9"/>
      <c r="E208" s="9">
        <f t="shared" si="3"/>
        <v>37.041387300123461</v>
      </c>
    </row>
    <row r="209" spans="1:5" ht="21" x14ac:dyDescent="0.25">
      <c r="A209" s="18"/>
      <c r="B209" s="8"/>
      <c r="C209" s="9"/>
      <c r="D209" s="9"/>
      <c r="E209" s="9">
        <f t="shared" si="3"/>
        <v>37.041387300123461</v>
      </c>
    </row>
    <row r="210" spans="1:5" ht="21" x14ac:dyDescent="0.25">
      <c r="A210" s="18"/>
      <c r="B210" s="8"/>
      <c r="C210" s="9"/>
      <c r="D210" s="9"/>
      <c r="E210" s="9">
        <f t="shared" si="3"/>
        <v>37.041387300123461</v>
      </c>
    </row>
    <row r="211" spans="1:5" ht="21" x14ac:dyDescent="0.25">
      <c r="A211" s="18"/>
      <c r="B211" s="8"/>
      <c r="C211" s="9"/>
      <c r="D211" s="9"/>
      <c r="E211" s="9"/>
    </row>
    <row r="212" spans="1:5" ht="21" x14ac:dyDescent="0.25">
      <c r="A212" s="18"/>
      <c r="B212" s="8"/>
      <c r="C212" s="9"/>
      <c r="D212" s="9"/>
      <c r="E212" s="9"/>
    </row>
    <row r="213" spans="1:5" ht="21" x14ac:dyDescent="0.25">
      <c r="A213" s="18"/>
      <c r="B213" s="8"/>
      <c r="C213" s="9"/>
      <c r="D213" s="9"/>
      <c r="E213" s="9"/>
    </row>
    <row r="214" spans="1:5" ht="21" x14ac:dyDescent="0.25">
      <c r="A214" s="18"/>
      <c r="B214" s="8"/>
      <c r="C214" s="9"/>
      <c r="D214" s="9"/>
      <c r="E214" s="9"/>
    </row>
    <row r="215" spans="1:5" ht="21" x14ac:dyDescent="0.25">
      <c r="A215" s="18"/>
      <c r="B215" s="8"/>
      <c r="C215" s="9"/>
      <c r="D215" s="9"/>
      <c r="E215" s="9"/>
    </row>
    <row r="216" spans="1:5" ht="21" x14ac:dyDescent="0.25">
      <c r="A216" s="18"/>
      <c r="B216" s="8"/>
      <c r="C216" s="9"/>
      <c r="D216" s="9"/>
      <c r="E216" s="9"/>
    </row>
    <row r="217" spans="1:5" ht="21" x14ac:dyDescent="0.25">
      <c r="A217" s="18"/>
      <c r="B217" s="8"/>
      <c r="C217" s="9"/>
      <c r="D217" s="9"/>
      <c r="E217" s="9"/>
    </row>
    <row r="218" spans="1:5" ht="21" x14ac:dyDescent="0.25">
      <c r="A218" s="18"/>
      <c r="B218" s="8"/>
      <c r="C218" s="9"/>
      <c r="D218" s="9"/>
      <c r="E218" s="9"/>
    </row>
    <row r="219" spans="1:5" ht="21" x14ac:dyDescent="0.25">
      <c r="A219" s="18"/>
      <c r="B219" s="8"/>
      <c r="C219" s="9"/>
      <c r="D219" s="9"/>
      <c r="E219" s="9"/>
    </row>
    <row r="220" spans="1:5" ht="21" x14ac:dyDescent="0.25">
      <c r="A220" s="18"/>
      <c r="B220" s="8"/>
      <c r="C220" s="9"/>
      <c r="D220" s="9"/>
      <c r="E220" s="9"/>
    </row>
    <row r="221" spans="1:5" ht="21" x14ac:dyDescent="0.25">
      <c r="A221" s="18"/>
      <c r="B221" s="8"/>
      <c r="C221" s="9"/>
      <c r="D221" s="9"/>
      <c r="E221" s="9"/>
    </row>
    <row r="222" spans="1:5" ht="21" x14ac:dyDescent="0.25">
      <c r="A222" s="18"/>
      <c r="B222" s="8"/>
      <c r="C222" s="9"/>
      <c r="D222" s="9"/>
      <c r="E222" s="9"/>
    </row>
    <row r="223" spans="1:5" ht="21" x14ac:dyDescent="0.25">
      <c r="A223" s="18"/>
      <c r="B223" s="8"/>
      <c r="C223" s="9"/>
      <c r="D223" s="9"/>
      <c r="E223" s="9"/>
    </row>
    <row r="224" spans="1:5" ht="21" x14ac:dyDescent="0.25">
      <c r="A224" s="18"/>
      <c r="B224" s="8"/>
      <c r="C224" s="9"/>
      <c r="D224" s="9"/>
      <c r="E224" s="9"/>
    </row>
    <row r="225" spans="1:5" ht="21" x14ac:dyDescent="0.25">
      <c r="A225" s="18"/>
      <c r="B225" s="8"/>
      <c r="C225" s="9"/>
      <c r="D225" s="9"/>
      <c r="E225" s="9"/>
    </row>
    <row r="226" spans="1:5" ht="21" x14ac:dyDescent="0.25">
      <c r="A226" s="18"/>
      <c r="B226" s="8"/>
      <c r="C226" s="9"/>
      <c r="D226" s="9"/>
      <c r="E226" s="9"/>
    </row>
    <row r="227" spans="1:5" ht="21" x14ac:dyDescent="0.25">
      <c r="A227" s="18"/>
      <c r="B227" s="8"/>
      <c r="C227" s="9"/>
      <c r="D227" s="9"/>
      <c r="E227" s="9"/>
    </row>
    <row r="228" spans="1:5" ht="21" x14ac:dyDescent="0.25">
      <c r="A228" s="18"/>
      <c r="B228" s="8"/>
      <c r="C228" s="9"/>
      <c r="D228" s="9"/>
      <c r="E228" s="9"/>
    </row>
    <row r="229" spans="1:5" ht="21" x14ac:dyDescent="0.25">
      <c r="A229" s="18"/>
      <c r="B229" s="8"/>
      <c r="C229" s="9"/>
      <c r="D229" s="9"/>
      <c r="E229" s="9"/>
    </row>
    <row r="230" spans="1:5" ht="21" x14ac:dyDescent="0.25">
      <c r="A230" s="18"/>
      <c r="B230" s="8"/>
      <c r="C230" s="9"/>
      <c r="D230" s="9"/>
      <c r="E230" s="9"/>
    </row>
    <row r="231" spans="1:5" ht="21" x14ac:dyDescent="0.25">
      <c r="A231" s="18"/>
      <c r="B231" s="8"/>
      <c r="C231" s="9"/>
      <c r="D231" s="9"/>
      <c r="E231" s="9"/>
    </row>
    <row r="232" spans="1:5" ht="21" x14ac:dyDescent="0.25">
      <c r="A232" s="18"/>
      <c r="B232" s="8"/>
      <c r="C232" s="9"/>
      <c r="D232" s="9"/>
      <c r="E232" s="9"/>
    </row>
    <row r="233" spans="1:5" ht="21" x14ac:dyDescent="0.25">
      <c r="A233" s="18"/>
      <c r="B233" s="8"/>
      <c r="C233" s="9"/>
      <c r="D233" s="9"/>
      <c r="E233" s="9"/>
    </row>
    <row r="234" spans="1:5" ht="21" x14ac:dyDescent="0.25">
      <c r="A234" s="18"/>
      <c r="B234" s="8"/>
      <c r="C234" s="9"/>
      <c r="D234" s="9"/>
      <c r="E234" s="9"/>
    </row>
    <row r="235" spans="1:5" ht="21" x14ac:dyDescent="0.25">
      <c r="A235" s="18"/>
      <c r="B235" s="8"/>
      <c r="C235" s="9"/>
      <c r="D235" s="9"/>
      <c r="E235" s="9"/>
    </row>
    <row r="236" spans="1:5" ht="21" x14ac:dyDescent="0.25">
      <c r="A236" s="18"/>
      <c r="B236" s="8"/>
      <c r="C236" s="9"/>
      <c r="D236" s="9"/>
      <c r="E236" s="9"/>
    </row>
    <row r="237" spans="1:5" ht="21" x14ac:dyDescent="0.25">
      <c r="A237" s="18"/>
      <c r="B237" s="8"/>
      <c r="C237" s="9"/>
      <c r="D237" s="9"/>
      <c r="E237" s="9"/>
    </row>
    <row r="238" spans="1:5" ht="21" x14ac:dyDescent="0.25">
      <c r="A238" s="18"/>
      <c r="B238" s="8"/>
      <c r="C238" s="9"/>
      <c r="D238" s="9"/>
      <c r="E238" s="9"/>
    </row>
    <row r="239" spans="1:5" ht="21" x14ac:dyDescent="0.25">
      <c r="A239" s="18"/>
      <c r="B239" s="8"/>
      <c r="C239" s="9"/>
      <c r="D239" s="9"/>
      <c r="E239" s="9"/>
    </row>
    <row r="240" spans="1:5" ht="21" x14ac:dyDescent="0.25">
      <c r="A240" s="18"/>
      <c r="B240" s="8"/>
      <c r="C240" s="9"/>
      <c r="D240" s="9"/>
      <c r="E240" s="9"/>
    </row>
    <row r="241" spans="1:5" ht="21" x14ac:dyDescent="0.25">
      <c r="A241" s="18"/>
      <c r="B241" s="8"/>
      <c r="C241" s="9"/>
      <c r="D241" s="9"/>
      <c r="E241" s="9"/>
    </row>
    <row r="242" spans="1:5" ht="21" x14ac:dyDescent="0.25">
      <c r="A242" s="18"/>
      <c r="B242" s="8"/>
      <c r="C242" s="9"/>
      <c r="D242" s="9"/>
      <c r="E242" s="9"/>
    </row>
    <row r="243" spans="1:5" ht="21" x14ac:dyDescent="0.25">
      <c r="A243" s="18"/>
      <c r="B243" s="8"/>
      <c r="D243" s="9"/>
      <c r="E243" s="9"/>
    </row>
    <row r="244" spans="1:5" ht="21" x14ac:dyDescent="0.25">
      <c r="A244" s="18"/>
      <c r="B244" s="8"/>
      <c r="C244" s="25"/>
      <c r="D244" s="9"/>
      <c r="E244" s="9"/>
    </row>
    <row r="245" spans="1:5" ht="21" x14ac:dyDescent="0.25">
      <c r="A245" s="18"/>
      <c r="B245" s="8"/>
      <c r="C245" s="9"/>
      <c r="D245" s="9"/>
      <c r="E245" s="9"/>
    </row>
    <row r="246" spans="1:5" ht="21" x14ac:dyDescent="0.25">
      <c r="A246" s="18"/>
      <c r="B246" s="8"/>
      <c r="C246" s="9"/>
      <c r="D246" s="9"/>
      <c r="E246" s="9"/>
    </row>
    <row r="247" spans="1:5" ht="21" x14ac:dyDescent="0.25">
      <c r="A247" s="18"/>
      <c r="B247" s="8"/>
      <c r="C247" s="9"/>
      <c r="D247" s="9"/>
      <c r="E247" s="9"/>
    </row>
    <row r="248" spans="1:5" ht="21" x14ac:dyDescent="0.25">
      <c r="A248" s="18"/>
      <c r="B248" s="8"/>
      <c r="C248" s="9"/>
      <c r="D248" s="90"/>
      <c r="E248" s="9"/>
    </row>
    <row r="249" spans="1:5" ht="21" x14ac:dyDescent="0.25">
      <c r="A249" s="18"/>
      <c r="B249" s="8"/>
      <c r="C249" s="9"/>
      <c r="D249" s="9"/>
      <c r="E249" s="9"/>
    </row>
    <row r="250" spans="1:5" ht="21" x14ac:dyDescent="0.25">
      <c r="A250" s="18"/>
      <c r="B250" s="8"/>
      <c r="C250" s="9"/>
      <c r="D250" s="9"/>
      <c r="E250" s="9"/>
    </row>
    <row r="251" spans="1:5" ht="21" x14ac:dyDescent="0.25">
      <c r="A251" s="18"/>
      <c r="B251" s="8"/>
      <c r="C251" s="9"/>
      <c r="D251" s="9"/>
      <c r="E251" s="9"/>
    </row>
    <row r="252" spans="1:5" ht="21" x14ac:dyDescent="0.25">
      <c r="A252" s="18"/>
      <c r="B252" s="8"/>
      <c r="C252" s="9"/>
      <c r="D252" s="9"/>
      <c r="E252" s="9"/>
    </row>
    <row r="253" spans="1:5" ht="21" x14ac:dyDescent="0.25">
      <c r="A253" s="18"/>
      <c r="B253" s="8"/>
      <c r="C253" s="9"/>
      <c r="D253" s="9"/>
      <c r="E253" s="9"/>
    </row>
    <row r="254" spans="1:5" ht="21" x14ac:dyDescent="0.25">
      <c r="A254" s="18"/>
      <c r="B254" s="8"/>
      <c r="C254" s="9"/>
      <c r="D254" s="9"/>
      <c r="E254" s="9"/>
    </row>
    <row r="255" spans="1:5" ht="21" x14ac:dyDescent="0.25">
      <c r="A255" s="18"/>
      <c r="B255" s="8"/>
      <c r="C255" s="9"/>
      <c r="D255" s="9"/>
      <c r="E255" s="9"/>
    </row>
    <row r="256" spans="1:5" ht="21" x14ac:dyDescent="0.25">
      <c r="A256" s="18"/>
      <c r="B256" s="8"/>
      <c r="C256" s="9"/>
      <c r="D256" s="9"/>
      <c r="E256" s="9"/>
    </row>
    <row r="257" spans="1:5" ht="21" x14ac:dyDescent="0.25">
      <c r="A257" s="18"/>
      <c r="B257" s="8"/>
      <c r="C257" s="9"/>
      <c r="D257" s="9"/>
      <c r="E257" s="9"/>
    </row>
    <row r="258" spans="1:5" ht="21" x14ac:dyDescent="0.25">
      <c r="A258" s="18"/>
      <c r="B258" s="8"/>
      <c r="C258" s="9"/>
      <c r="D258" s="9"/>
      <c r="E258" s="9"/>
    </row>
    <row r="259" spans="1:5" ht="21" x14ac:dyDescent="0.25">
      <c r="A259" s="18"/>
      <c r="B259" s="8"/>
      <c r="C259" s="9"/>
      <c r="D259" s="9"/>
      <c r="E259" s="9"/>
    </row>
    <row r="260" spans="1:5" ht="21" x14ac:dyDescent="0.25">
      <c r="A260" s="18"/>
      <c r="B260" s="8"/>
      <c r="C260" s="9"/>
      <c r="D260" s="9"/>
      <c r="E260" s="9"/>
    </row>
    <row r="261" spans="1:5" ht="21" x14ac:dyDescent="0.25">
      <c r="A261" s="18"/>
      <c r="B261" s="8"/>
      <c r="C261" s="9"/>
      <c r="D261" s="9"/>
      <c r="E261" s="9"/>
    </row>
    <row r="262" spans="1:5" ht="21" x14ac:dyDescent="0.25">
      <c r="A262" s="18"/>
      <c r="B262" s="8"/>
      <c r="C262" s="9"/>
      <c r="D262" s="9"/>
      <c r="E262" s="9"/>
    </row>
    <row r="263" spans="1:5" ht="21" x14ac:dyDescent="0.25">
      <c r="A263" s="18"/>
      <c r="B263" s="8"/>
      <c r="C263" s="9"/>
      <c r="D263" s="9"/>
      <c r="E263" s="9"/>
    </row>
    <row r="264" spans="1:5" ht="21" x14ac:dyDescent="0.25">
      <c r="A264" s="18"/>
      <c r="B264" s="8"/>
      <c r="C264" s="9"/>
      <c r="D264" s="9"/>
      <c r="E264" s="9"/>
    </row>
    <row r="265" spans="1:5" ht="21" x14ac:dyDescent="0.25">
      <c r="A265" s="18"/>
      <c r="B265" s="8"/>
      <c r="C265" s="9"/>
      <c r="D265" s="9"/>
      <c r="E265" s="9"/>
    </row>
    <row r="266" spans="1:5" ht="21" x14ac:dyDescent="0.25">
      <c r="A266" s="18"/>
      <c r="B266" s="8"/>
      <c r="C266" s="9"/>
      <c r="D266" s="9"/>
      <c r="E266" s="9"/>
    </row>
    <row r="267" spans="1:5" ht="21" x14ac:dyDescent="0.25">
      <c r="A267" s="18"/>
      <c r="B267" s="8"/>
      <c r="C267" s="9"/>
      <c r="D267" s="9"/>
      <c r="E267" s="9"/>
    </row>
    <row r="268" spans="1:5" ht="21" x14ac:dyDescent="0.25">
      <c r="A268" s="18"/>
      <c r="B268" s="8"/>
      <c r="C268" s="9"/>
      <c r="D268" s="9"/>
      <c r="E268" s="9"/>
    </row>
    <row r="269" spans="1:5" ht="21" x14ac:dyDescent="0.25">
      <c r="A269" s="18"/>
      <c r="B269" s="8"/>
      <c r="C269" s="9"/>
      <c r="D269" s="9"/>
      <c r="E269" s="9"/>
    </row>
    <row r="270" spans="1:5" ht="21" x14ac:dyDescent="0.25">
      <c r="A270" s="18"/>
      <c r="B270" s="8"/>
      <c r="C270" s="9"/>
      <c r="D270" s="9"/>
      <c r="E270" s="9"/>
    </row>
    <row r="271" spans="1:5" ht="21" x14ac:dyDescent="0.25">
      <c r="A271" s="18"/>
      <c r="B271" s="8"/>
      <c r="C271" s="9"/>
      <c r="D271" s="9"/>
      <c r="E271" s="9"/>
    </row>
    <row r="272" spans="1:5" ht="21" x14ac:dyDescent="0.25">
      <c r="A272" s="18"/>
      <c r="B272" s="8"/>
      <c r="C272" s="9"/>
      <c r="D272" s="9"/>
      <c r="E272" s="9"/>
    </row>
    <row r="273" spans="1:5" ht="21" x14ac:dyDescent="0.25">
      <c r="A273" s="18"/>
      <c r="B273" s="8"/>
      <c r="C273" s="84"/>
      <c r="D273" s="9"/>
      <c r="E273" s="9"/>
    </row>
    <row r="274" spans="1:5" ht="21" x14ac:dyDescent="0.25">
      <c r="A274" s="18"/>
      <c r="B274" s="8"/>
      <c r="C274" s="9"/>
      <c r="D274" s="9"/>
      <c r="E274" s="9"/>
    </row>
    <row r="275" spans="1:5" ht="21" x14ac:dyDescent="0.25">
      <c r="A275" s="18"/>
      <c r="B275" s="8"/>
      <c r="C275" s="9"/>
      <c r="D275" s="9"/>
      <c r="E275" s="9"/>
    </row>
    <row r="276" spans="1:5" ht="21" x14ac:dyDescent="0.25">
      <c r="A276" s="18"/>
      <c r="B276" s="8"/>
      <c r="C276" s="9"/>
      <c r="D276" s="9"/>
      <c r="E276" s="9"/>
    </row>
    <row r="277" spans="1:5" ht="21" x14ac:dyDescent="0.25">
      <c r="A277" s="18"/>
      <c r="B277" s="8"/>
      <c r="C277" s="9"/>
      <c r="D277" s="9"/>
      <c r="E277" s="9"/>
    </row>
    <row r="278" spans="1:5" ht="21" x14ac:dyDescent="0.25">
      <c r="A278" s="18"/>
      <c r="B278" s="8"/>
      <c r="C278" s="9"/>
      <c r="D278" s="9"/>
      <c r="E278" s="9"/>
    </row>
    <row r="279" spans="1:5" ht="21" x14ac:dyDescent="0.25">
      <c r="A279" s="18"/>
      <c r="B279" s="8"/>
      <c r="C279" s="9"/>
      <c r="D279" s="9"/>
      <c r="E279" s="9"/>
    </row>
    <row r="280" spans="1:5" ht="21" x14ac:dyDescent="0.25">
      <c r="A280" s="18"/>
      <c r="B280" s="8"/>
      <c r="C280" s="9"/>
      <c r="D280" s="9"/>
      <c r="E280" s="9"/>
    </row>
    <row r="281" spans="1:5" ht="21" x14ac:dyDescent="0.25">
      <c r="A281" s="18"/>
      <c r="B281" s="8"/>
      <c r="C281" s="9"/>
      <c r="D281" s="9"/>
      <c r="E281" s="9"/>
    </row>
    <row r="282" spans="1:5" ht="21" x14ac:dyDescent="0.25">
      <c r="A282" s="18"/>
      <c r="B282" s="8"/>
      <c r="C282" s="9"/>
      <c r="D282" s="9"/>
      <c r="E282" s="9"/>
    </row>
    <row r="283" spans="1:5" ht="21" x14ac:dyDescent="0.25">
      <c r="A283" s="18"/>
      <c r="B283" s="8"/>
      <c r="C283" s="9"/>
      <c r="D283" s="9"/>
      <c r="E283" s="9"/>
    </row>
    <row r="284" spans="1:5" ht="21" x14ac:dyDescent="0.25">
      <c r="A284" s="18"/>
      <c r="B284" s="8"/>
      <c r="C284" s="9"/>
      <c r="D284" s="9"/>
      <c r="E284" s="9"/>
    </row>
    <row r="285" spans="1:5" ht="21" x14ac:dyDescent="0.25">
      <c r="A285" s="18"/>
      <c r="B285" s="8"/>
      <c r="C285" s="9"/>
      <c r="D285" s="9"/>
      <c r="E285" s="9"/>
    </row>
    <row r="286" spans="1:5" ht="21" x14ac:dyDescent="0.25">
      <c r="A286" s="18"/>
      <c r="B286" s="8"/>
      <c r="C286" s="9"/>
      <c r="D286" s="9"/>
      <c r="E286" s="9"/>
    </row>
    <row r="287" spans="1:5" ht="21" x14ac:dyDescent="0.25">
      <c r="A287" s="18"/>
      <c r="B287" s="8"/>
      <c r="C287" s="9"/>
      <c r="D287" s="9"/>
      <c r="E287" s="9"/>
    </row>
    <row r="288" spans="1:5" ht="21" x14ac:dyDescent="0.25">
      <c r="A288" s="18"/>
      <c r="B288" s="8"/>
      <c r="C288" s="9"/>
      <c r="D288" s="9"/>
      <c r="E288" s="9"/>
    </row>
    <row r="289" spans="1:5" ht="21" x14ac:dyDescent="0.25">
      <c r="A289" s="18"/>
      <c r="B289" s="8"/>
      <c r="C289" s="9"/>
      <c r="D289" s="9"/>
      <c r="E289" s="9"/>
    </row>
    <row r="290" spans="1:5" ht="21" x14ac:dyDescent="0.25">
      <c r="A290" s="18"/>
      <c r="B290" s="8"/>
      <c r="C290" s="9"/>
      <c r="D290" s="9"/>
      <c r="E290" s="9"/>
    </row>
    <row r="291" spans="1:5" ht="21" x14ac:dyDescent="0.25">
      <c r="A291" s="18"/>
      <c r="B291" s="8"/>
      <c r="C291" s="9"/>
      <c r="D291" s="9"/>
      <c r="E291" s="9"/>
    </row>
    <row r="292" spans="1:5" ht="21" x14ac:dyDescent="0.25">
      <c r="A292" s="18"/>
      <c r="B292" s="8"/>
      <c r="C292" s="9"/>
      <c r="D292" s="9"/>
      <c r="E292" s="9"/>
    </row>
    <row r="293" spans="1:5" ht="21" x14ac:dyDescent="0.25">
      <c r="A293" s="18"/>
      <c r="B293" s="8"/>
      <c r="C293" s="9"/>
      <c r="D293" s="9"/>
      <c r="E293" s="9"/>
    </row>
    <row r="294" spans="1:5" ht="21" x14ac:dyDescent="0.25">
      <c r="A294" s="18"/>
      <c r="B294" s="8"/>
      <c r="C294" s="9"/>
      <c r="D294" s="9"/>
      <c r="E294" s="9"/>
    </row>
    <row r="295" spans="1:5" ht="21" x14ac:dyDescent="0.25">
      <c r="A295" s="18"/>
      <c r="B295" s="8"/>
      <c r="C295" s="9"/>
      <c r="D295" s="9"/>
      <c r="E295" s="9"/>
    </row>
    <row r="296" spans="1:5" ht="21" x14ac:dyDescent="0.25">
      <c r="A296" s="18"/>
      <c r="B296" s="8"/>
      <c r="C296" s="9"/>
      <c r="D296" s="9"/>
      <c r="E296" s="9"/>
    </row>
    <row r="297" spans="1:5" ht="21" x14ac:dyDescent="0.25">
      <c r="A297" s="18"/>
      <c r="B297" s="8"/>
      <c r="C297" s="9"/>
      <c r="D297" s="9"/>
      <c r="E297" s="9"/>
    </row>
    <row r="298" spans="1:5" ht="21" x14ac:dyDescent="0.25">
      <c r="A298" s="18"/>
      <c r="B298" s="8"/>
      <c r="C298" s="9"/>
      <c r="D298" s="9"/>
      <c r="E298" s="9"/>
    </row>
    <row r="299" spans="1:5" ht="21" x14ac:dyDescent="0.25">
      <c r="A299" s="18"/>
      <c r="B299" s="8"/>
      <c r="C299" s="9"/>
      <c r="D299" s="9"/>
      <c r="E299" s="9"/>
    </row>
    <row r="300" spans="1:5" ht="21" x14ac:dyDescent="0.25">
      <c r="A300" s="18"/>
      <c r="B300" s="8"/>
      <c r="C300" s="9"/>
      <c r="D300" s="9"/>
      <c r="E300" s="9"/>
    </row>
    <row r="301" spans="1:5" ht="21" x14ac:dyDescent="0.25">
      <c r="A301" s="18"/>
      <c r="B301" s="8"/>
      <c r="C301" s="9"/>
      <c r="D301" s="9"/>
      <c r="E301" s="9"/>
    </row>
    <row r="302" spans="1:5" ht="21" x14ac:dyDescent="0.25">
      <c r="A302" s="18"/>
      <c r="B302" s="8"/>
      <c r="C302" s="9"/>
      <c r="D302" s="9"/>
      <c r="E302" s="9"/>
    </row>
    <row r="303" spans="1:5" ht="21" x14ac:dyDescent="0.25">
      <c r="A303" s="18"/>
      <c r="B303" s="8"/>
      <c r="C303" s="9"/>
      <c r="D303" s="9"/>
      <c r="E303" s="9"/>
    </row>
    <row r="304" spans="1:5" ht="21" x14ac:dyDescent="0.25">
      <c r="A304" s="18"/>
      <c r="B304" s="8"/>
      <c r="C304" s="9"/>
      <c r="D304" s="9"/>
      <c r="E304" s="9"/>
    </row>
    <row r="305" spans="1:5" ht="21" x14ac:dyDescent="0.25">
      <c r="A305" s="18"/>
      <c r="B305" s="8"/>
      <c r="C305" s="9"/>
      <c r="D305" s="9"/>
      <c r="E305" s="9"/>
    </row>
    <row r="306" spans="1:5" ht="21" x14ac:dyDescent="0.25">
      <c r="A306" s="18"/>
      <c r="B306" s="8"/>
      <c r="C306" s="9"/>
      <c r="D306" s="9"/>
      <c r="E306" s="9"/>
    </row>
    <row r="307" spans="1:5" ht="21" x14ac:dyDescent="0.25">
      <c r="A307" s="18"/>
      <c r="B307" s="8"/>
      <c r="C307" s="9"/>
      <c r="D307" s="9"/>
      <c r="E307" s="9"/>
    </row>
    <row r="308" spans="1:5" ht="21" x14ac:dyDescent="0.25">
      <c r="A308" s="18"/>
      <c r="B308" s="8"/>
      <c r="C308" s="9"/>
      <c r="D308" s="9"/>
      <c r="E308" s="9"/>
    </row>
    <row r="309" spans="1:5" ht="21" x14ac:dyDescent="0.25">
      <c r="A309" s="18"/>
      <c r="B309" s="8"/>
      <c r="C309" s="9"/>
      <c r="D309" s="9"/>
      <c r="E309" s="9"/>
    </row>
    <row r="310" spans="1:5" ht="21" x14ac:dyDescent="0.25">
      <c r="A310" s="18"/>
      <c r="B310" s="8"/>
      <c r="C310" s="9"/>
      <c r="D310" s="9"/>
      <c r="E310" s="9"/>
    </row>
    <row r="311" spans="1:5" ht="21" x14ac:dyDescent="0.25">
      <c r="A311" s="18"/>
      <c r="B311" s="8"/>
      <c r="C311" s="9"/>
      <c r="D311" s="9"/>
      <c r="E311" s="9"/>
    </row>
    <row r="312" spans="1:5" ht="21" x14ac:dyDescent="0.25">
      <c r="A312" s="18"/>
      <c r="B312" s="8"/>
      <c r="C312" s="9"/>
      <c r="D312" s="9"/>
      <c r="E312" s="9"/>
    </row>
    <row r="313" spans="1:5" ht="21" x14ac:dyDescent="0.25">
      <c r="A313" s="18"/>
      <c r="B313" s="8"/>
      <c r="C313" s="9"/>
      <c r="D313" s="9"/>
      <c r="E313" s="9"/>
    </row>
    <row r="314" spans="1:5" ht="21" x14ac:dyDescent="0.25">
      <c r="A314" s="18"/>
      <c r="B314" s="8"/>
      <c r="C314" s="9"/>
      <c r="D314" s="9"/>
      <c r="E314" s="9"/>
    </row>
    <row r="315" spans="1:5" ht="21" x14ac:dyDescent="0.25">
      <c r="A315" s="18"/>
      <c r="B315" s="8"/>
      <c r="C315" s="9"/>
      <c r="D315" s="9"/>
      <c r="E315" s="9"/>
    </row>
    <row r="316" spans="1:5" ht="21" x14ac:dyDescent="0.25">
      <c r="A316" s="18"/>
      <c r="B316" s="8"/>
      <c r="C316" s="9"/>
      <c r="D316" s="9"/>
      <c r="E316" s="9"/>
    </row>
    <row r="317" spans="1:5" ht="21" x14ac:dyDescent="0.25">
      <c r="A317" s="18"/>
      <c r="B317" s="8"/>
      <c r="C317" s="9"/>
      <c r="D317" s="9"/>
      <c r="E317" s="9"/>
    </row>
    <row r="318" spans="1:5" ht="21" x14ac:dyDescent="0.25">
      <c r="A318" s="18"/>
      <c r="B318" s="8"/>
      <c r="C318" s="9"/>
      <c r="D318" s="9"/>
      <c r="E318" s="9"/>
    </row>
    <row r="319" spans="1:5" ht="21" x14ac:dyDescent="0.25">
      <c r="A319" s="18"/>
      <c r="B319" s="8"/>
      <c r="C319" s="9"/>
      <c r="D319" s="9"/>
      <c r="E319" s="9"/>
    </row>
    <row r="320" spans="1:5" ht="21" x14ac:dyDescent="0.25">
      <c r="A320" s="18"/>
      <c r="B320" s="8"/>
      <c r="C320" s="9"/>
      <c r="D320" s="9"/>
      <c r="E320" s="9"/>
    </row>
    <row r="321" spans="1:5" ht="21" x14ac:dyDescent="0.25">
      <c r="A321" s="18"/>
      <c r="B321" s="8"/>
      <c r="C321" s="9"/>
      <c r="D321" s="9"/>
      <c r="E321" s="9"/>
    </row>
    <row r="322" spans="1:5" ht="21" x14ac:dyDescent="0.25">
      <c r="A322" s="18"/>
      <c r="B322" s="8"/>
      <c r="C322" s="9"/>
      <c r="D322" s="9"/>
      <c r="E322" s="9"/>
    </row>
    <row r="323" spans="1:5" ht="21" x14ac:dyDescent="0.25">
      <c r="A323" s="18"/>
      <c r="B323" s="8"/>
      <c r="C323" s="9"/>
      <c r="D323" s="9"/>
      <c r="E323" s="9"/>
    </row>
    <row r="324" spans="1:5" ht="21" x14ac:dyDescent="0.25">
      <c r="A324" s="18"/>
      <c r="B324" s="8"/>
      <c r="C324" s="9"/>
      <c r="D324" s="9"/>
      <c r="E324" s="9"/>
    </row>
    <row r="325" spans="1:5" ht="21" x14ac:dyDescent="0.25">
      <c r="A325" s="18"/>
      <c r="B325" s="8"/>
      <c r="C325" s="9"/>
      <c r="D325" s="9"/>
      <c r="E325" s="9"/>
    </row>
    <row r="326" spans="1:5" ht="21" x14ac:dyDescent="0.25">
      <c r="A326" s="18"/>
      <c r="B326" s="8"/>
      <c r="C326" s="9"/>
      <c r="D326" s="9"/>
      <c r="E326" s="9"/>
    </row>
    <row r="327" spans="1:5" ht="21" x14ac:dyDescent="0.25">
      <c r="A327" s="18"/>
      <c r="B327" s="8"/>
      <c r="C327" s="9"/>
      <c r="D327" s="9"/>
      <c r="E327" s="9"/>
    </row>
    <row r="328" spans="1:5" ht="21" x14ac:dyDescent="0.25">
      <c r="A328" s="18"/>
      <c r="B328" s="8"/>
      <c r="C328" s="9"/>
      <c r="D328" s="9"/>
      <c r="E328" s="9"/>
    </row>
    <row r="329" spans="1:5" ht="21" x14ac:dyDescent="0.25">
      <c r="A329" s="18"/>
      <c r="B329" s="8"/>
      <c r="C329" s="9"/>
      <c r="D329" s="9"/>
      <c r="E329" s="9"/>
    </row>
    <row r="330" spans="1:5" ht="21" x14ac:dyDescent="0.25">
      <c r="A330" s="18"/>
      <c r="B330" s="8"/>
      <c r="C330" s="9"/>
      <c r="D330" s="9"/>
      <c r="E330" s="9"/>
    </row>
    <row r="331" spans="1:5" ht="21" x14ac:dyDescent="0.25">
      <c r="A331" s="18"/>
      <c r="B331" s="8"/>
      <c r="C331" s="9"/>
      <c r="D331" s="9"/>
      <c r="E331" s="9"/>
    </row>
    <row r="332" spans="1:5" ht="21" x14ac:dyDescent="0.25">
      <c r="A332" s="18"/>
      <c r="B332" s="8"/>
      <c r="C332" s="9"/>
      <c r="D332" s="9"/>
      <c r="E332" s="9"/>
    </row>
    <row r="333" spans="1:5" ht="21" x14ac:dyDescent="0.25">
      <c r="A333" s="18"/>
      <c r="B333" s="8"/>
      <c r="C333" s="9"/>
      <c r="D333" s="9"/>
      <c r="E333" s="9"/>
    </row>
    <row r="334" spans="1:5" ht="21" x14ac:dyDescent="0.25">
      <c r="A334" s="18"/>
      <c r="B334" s="8"/>
      <c r="C334" s="9"/>
      <c r="D334" s="9"/>
      <c r="E334" s="9"/>
    </row>
    <row r="335" spans="1:5" ht="21" x14ac:dyDescent="0.25">
      <c r="A335" s="18"/>
      <c r="B335" s="8"/>
      <c r="C335" s="9"/>
      <c r="D335" s="9"/>
      <c r="E335" s="9"/>
    </row>
    <row r="336" spans="1:5" ht="21" x14ac:dyDescent="0.25">
      <c r="A336" s="18"/>
      <c r="B336" s="8"/>
      <c r="C336" s="9"/>
      <c r="D336" s="9"/>
      <c r="E336" s="9"/>
    </row>
    <row r="337" spans="1:5" ht="21" x14ac:dyDescent="0.25">
      <c r="A337" s="18"/>
      <c r="B337" s="8"/>
      <c r="C337" s="9"/>
      <c r="D337" s="9"/>
      <c r="E337" s="9"/>
    </row>
    <row r="338" spans="1:5" ht="21" x14ac:dyDescent="0.25">
      <c r="A338" s="18"/>
      <c r="B338" s="8"/>
      <c r="C338" s="9"/>
      <c r="D338" s="9"/>
      <c r="E338" s="9"/>
    </row>
    <row r="339" spans="1:5" ht="21" x14ac:dyDescent="0.25">
      <c r="A339" s="18"/>
      <c r="B339" s="8"/>
      <c r="C339" s="9"/>
      <c r="D339" s="9"/>
      <c r="E339" s="9"/>
    </row>
    <row r="340" spans="1:5" ht="21" x14ac:dyDescent="0.25">
      <c r="A340" s="18"/>
      <c r="B340" s="8"/>
      <c r="C340" s="9"/>
      <c r="D340" s="9"/>
      <c r="E340" s="9"/>
    </row>
    <row r="341" spans="1:5" ht="21" x14ac:dyDescent="0.25">
      <c r="A341" s="18"/>
      <c r="B341" s="8"/>
      <c r="C341" s="9"/>
      <c r="D341" s="9"/>
      <c r="E341" s="9"/>
    </row>
    <row r="342" spans="1:5" ht="21" x14ac:dyDescent="0.25">
      <c r="A342" s="18"/>
      <c r="B342" s="8"/>
      <c r="C342" s="9"/>
      <c r="D342" s="9"/>
      <c r="E342" s="9"/>
    </row>
    <row r="343" spans="1:5" ht="21" x14ac:dyDescent="0.25">
      <c r="A343" s="18"/>
      <c r="B343" s="8"/>
      <c r="C343" s="9"/>
      <c r="D343" s="9"/>
      <c r="E343" s="9"/>
    </row>
    <row r="344" spans="1:5" ht="21" x14ac:dyDescent="0.25">
      <c r="A344" s="18"/>
      <c r="B344" s="8"/>
      <c r="C344" s="9"/>
      <c r="D344" s="9"/>
      <c r="E344" s="9"/>
    </row>
    <row r="345" spans="1:5" ht="21" x14ac:dyDescent="0.25">
      <c r="A345" s="18"/>
      <c r="B345" s="8"/>
      <c r="C345" s="9"/>
      <c r="D345" s="9"/>
      <c r="E345" s="9"/>
    </row>
    <row r="346" spans="1:5" ht="21" x14ac:dyDescent="0.25">
      <c r="A346" s="18"/>
      <c r="B346" s="8"/>
      <c r="C346" s="9"/>
      <c r="D346" s="9"/>
      <c r="E346" s="9"/>
    </row>
    <row r="347" spans="1:5" ht="21" x14ac:dyDescent="0.25">
      <c r="A347" s="18"/>
      <c r="B347" s="8"/>
      <c r="C347" s="9"/>
      <c r="D347" s="9"/>
      <c r="E347" s="9"/>
    </row>
    <row r="348" spans="1:5" ht="21" x14ac:dyDescent="0.25">
      <c r="A348" s="18"/>
      <c r="B348" s="8"/>
      <c r="C348" s="9"/>
      <c r="D348" s="9"/>
      <c r="E348" s="9"/>
    </row>
    <row r="349" spans="1:5" ht="21" x14ac:dyDescent="0.25">
      <c r="A349" s="18"/>
      <c r="B349" s="8"/>
      <c r="C349" s="9"/>
      <c r="D349" s="9"/>
      <c r="E349" s="9"/>
    </row>
    <row r="350" spans="1:5" ht="21" x14ac:dyDescent="0.25">
      <c r="A350" s="18"/>
      <c r="B350" s="8"/>
      <c r="C350" s="9"/>
      <c r="D350" s="9"/>
      <c r="E350" s="9"/>
    </row>
    <row r="351" spans="1:5" ht="21" x14ac:dyDescent="0.25">
      <c r="A351" s="18"/>
      <c r="B351" s="8"/>
      <c r="C351" s="9"/>
      <c r="D351" s="9"/>
      <c r="E351" s="9"/>
    </row>
    <row r="352" spans="1:5" ht="21" x14ac:dyDescent="0.25">
      <c r="A352" s="18"/>
      <c r="B352" s="8"/>
      <c r="C352" s="9"/>
      <c r="D352" s="9"/>
      <c r="E352" s="9"/>
    </row>
    <row r="353" spans="1:5" ht="21" x14ac:dyDescent="0.25">
      <c r="A353" s="18"/>
      <c r="B353" s="8"/>
      <c r="C353" s="9"/>
      <c r="D353" s="9"/>
      <c r="E353" s="9"/>
    </row>
    <row r="354" spans="1:5" ht="21" x14ac:dyDescent="0.25">
      <c r="A354" s="18"/>
      <c r="B354" s="8"/>
      <c r="C354" s="9"/>
      <c r="D354" s="9"/>
      <c r="E354" s="9"/>
    </row>
    <row r="355" spans="1:5" ht="21" x14ac:dyDescent="0.25">
      <c r="A355" s="18"/>
      <c r="B355" s="8"/>
      <c r="C355" s="9"/>
      <c r="D355" s="9"/>
      <c r="E355" s="9"/>
    </row>
    <row r="356" spans="1:5" ht="21" x14ac:dyDescent="0.25">
      <c r="A356" s="18"/>
      <c r="B356" s="8"/>
      <c r="C356" s="9"/>
      <c r="D356" s="9"/>
      <c r="E356" s="9"/>
    </row>
    <row r="357" spans="1:5" ht="21" x14ac:dyDescent="0.25">
      <c r="A357" s="18"/>
      <c r="B357" s="8"/>
      <c r="C357" s="9"/>
      <c r="D357" s="9"/>
      <c r="E357" s="9"/>
    </row>
    <row r="358" spans="1:5" ht="21" x14ac:dyDescent="0.25">
      <c r="A358" s="18"/>
      <c r="B358" s="8"/>
      <c r="C358" s="9"/>
      <c r="D358" s="9"/>
      <c r="E358" s="9"/>
    </row>
    <row r="359" spans="1:5" ht="21" x14ac:dyDescent="0.25">
      <c r="A359" s="18"/>
      <c r="B359" s="8"/>
      <c r="C359" s="9"/>
      <c r="D359" s="9"/>
      <c r="E359" s="9"/>
    </row>
    <row r="360" spans="1:5" ht="21" x14ac:dyDescent="0.25">
      <c r="A360" s="18"/>
      <c r="B360" s="8"/>
      <c r="C360" s="9"/>
      <c r="D360" s="9"/>
      <c r="E360" s="9"/>
    </row>
    <row r="361" spans="1:5" ht="21" x14ac:dyDescent="0.25">
      <c r="A361" s="18"/>
      <c r="B361" s="8"/>
      <c r="C361" s="9"/>
      <c r="D361" s="9"/>
      <c r="E361" s="9"/>
    </row>
    <row r="362" spans="1:5" ht="21" x14ac:dyDescent="0.25">
      <c r="A362" s="18"/>
      <c r="B362" s="8"/>
      <c r="C362" s="9"/>
      <c r="D362" s="9"/>
      <c r="E362" s="9"/>
    </row>
    <row r="363" spans="1:5" ht="21" x14ac:dyDescent="0.25">
      <c r="A363" s="18"/>
      <c r="B363" s="8"/>
      <c r="C363" s="9"/>
      <c r="D363" s="9"/>
      <c r="E363" s="9"/>
    </row>
    <row r="364" spans="1:5" ht="21" x14ac:dyDescent="0.25">
      <c r="A364" s="18"/>
      <c r="B364" s="8"/>
      <c r="C364" s="9"/>
      <c r="D364" s="9"/>
      <c r="E364" s="9"/>
    </row>
    <row r="365" spans="1:5" ht="21" x14ac:dyDescent="0.25">
      <c r="A365" s="18"/>
      <c r="B365" s="8"/>
      <c r="C365" s="9"/>
      <c r="D365" s="9"/>
      <c r="E365" s="9"/>
    </row>
    <row r="366" spans="1:5" ht="21" x14ac:dyDescent="0.25">
      <c r="A366" s="18"/>
      <c r="B366" s="8"/>
      <c r="C366" s="9"/>
      <c r="D366" s="9"/>
      <c r="E366" s="9"/>
    </row>
    <row r="367" spans="1:5" ht="21" x14ac:dyDescent="0.25">
      <c r="A367" s="18"/>
      <c r="B367" s="8"/>
      <c r="C367" s="9"/>
      <c r="D367" s="9"/>
      <c r="E367" s="9"/>
    </row>
    <row r="368" spans="1:5" ht="21" x14ac:dyDescent="0.25">
      <c r="A368" s="18"/>
      <c r="B368" s="8"/>
      <c r="C368" s="9"/>
      <c r="D368" s="9"/>
      <c r="E368" s="9"/>
    </row>
    <row r="369" spans="1:5" ht="21" x14ac:dyDescent="0.25">
      <c r="A369" s="18"/>
      <c r="B369" s="8"/>
      <c r="C369" s="9"/>
      <c r="D369" s="9"/>
      <c r="E369" s="9"/>
    </row>
    <row r="370" spans="1:5" ht="21" x14ac:dyDescent="0.25">
      <c r="A370" s="18"/>
      <c r="B370" s="8"/>
      <c r="C370" s="9"/>
      <c r="D370" s="9"/>
      <c r="E370" s="9"/>
    </row>
    <row r="371" spans="1:5" ht="21" x14ac:dyDescent="0.25">
      <c r="A371" s="18"/>
      <c r="B371" s="8"/>
      <c r="C371" s="9"/>
      <c r="D371" s="9"/>
      <c r="E371" s="9"/>
    </row>
    <row r="372" spans="1:5" ht="21" x14ac:dyDescent="0.25">
      <c r="A372" s="18"/>
      <c r="B372" s="8"/>
      <c r="C372" s="9"/>
      <c r="D372" s="9"/>
      <c r="E372" s="9"/>
    </row>
    <row r="373" spans="1:5" ht="21" x14ac:dyDescent="0.25">
      <c r="A373" s="18"/>
      <c r="B373" s="8"/>
      <c r="C373" s="9"/>
      <c r="D373" s="9"/>
      <c r="E373" s="9"/>
    </row>
    <row r="374" spans="1:5" ht="21" x14ac:dyDescent="0.25">
      <c r="A374" s="18"/>
      <c r="B374" s="8"/>
      <c r="C374" s="9"/>
      <c r="D374" s="9"/>
      <c r="E374" s="9"/>
    </row>
    <row r="375" spans="1:5" ht="21" x14ac:dyDescent="0.25">
      <c r="A375" s="18"/>
      <c r="B375" s="8"/>
      <c r="C375" s="9"/>
      <c r="D375" s="9"/>
      <c r="E375" s="9"/>
    </row>
    <row r="376" spans="1:5" ht="21" x14ac:dyDescent="0.25">
      <c r="A376" s="18"/>
      <c r="B376" s="8"/>
      <c r="C376" s="9"/>
      <c r="D376" s="9"/>
      <c r="E376" s="9"/>
    </row>
    <row r="377" spans="1:5" ht="21" x14ac:dyDescent="0.25">
      <c r="A377" s="18"/>
      <c r="B377" s="8"/>
      <c r="C377" s="9"/>
      <c r="D377" s="9"/>
      <c r="E377" s="9"/>
    </row>
    <row r="378" spans="1:5" ht="21" x14ac:dyDescent="0.25">
      <c r="A378" s="18"/>
      <c r="B378" s="8"/>
      <c r="C378" s="9"/>
      <c r="D378" s="9"/>
      <c r="E378" s="9"/>
    </row>
    <row r="379" spans="1:5" ht="21" x14ac:dyDescent="0.25">
      <c r="A379" s="18"/>
      <c r="B379" s="8"/>
      <c r="C379" s="9"/>
      <c r="D379" s="9"/>
      <c r="E379" s="9"/>
    </row>
    <row r="380" spans="1:5" ht="21" x14ac:dyDescent="0.25">
      <c r="A380" s="18"/>
      <c r="B380" s="8"/>
      <c r="C380" s="9"/>
      <c r="D380" s="9"/>
      <c r="E380" s="9"/>
    </row>
    <row r="381" spans="1:5" ht="21" x14ac:dyDescent="0.25">
      <c r="A381" s="18"/>
      <c r="B381" s="8"/>
      <c r="C381" s="9"/>
      <c r="D381" s="9"/>
      <c r="E381" s="9"/>
    </row>
    <row r="382" spans="1:5" ht="21" x14ac:dyDescent="0.25">
      <c r="A382" s="18"/>
      <c r="B382" s="8"/>
      <c r="C382" s="9"/>
      <c r="D382" s="9"/>
      <c r="E382" s="9"/>
    </row>
    <row r="383" spans="1:5" ht="21" x14ac:dyDescent="0.25">
      <c r="A383" s="18"/>
      <c r="B383" s="8"/>
      <c r="C383" s="9"/>
      <c r="D383" s="9"/>
      <c r="E383" s="9"/>
    </row>
    <row r="384" spans="1:5" ht="21" x14ac:dyDescent="0.25">
      <c r="A384" s="18"/>
      <c r="B384" s="8"/>
      <c r="C384" s="9"/>
      <c r="D384" s="9"/>
      <c r="E384" s="9"/>
    </row>
    <row r="385" spans="1:5" ht="21" x14ac:dyDescent="0.25">
      <c r="A385" s="18"/>
      <c r="B385" s="8"/>
      <c r="C385" s="9"/>
      <c r="D385" s="9"/>
      <c r="E385" s="9"/>
    </row>
    <row r="386" spans="1:5" ht="21" x14ac:dyDescent="0.25">
      <c r="A386" s="18"/>
      <c r="B386" s="8"/>
      <c r="C386" s="9"/>
      <c r="D386" s="9"/>
      <c r="E386" s="9"/>
    </row>
    <row r="387" spans="1:5" ht="21" x14ac:dyDescent="0.25">
      <c r="A387" s="18"/>
      <c r="B387" s="8"/>
      <c r="C387" s="9"/>
      <c r="D387" s="9"/>
      <c r="E387" s="9"/>
    </row>
    <row r="388" spans="1:5" ht="21" x14ac:dyDescent="0.25">
      <c r="A388" s="18"/>
      <c r="B388" s="8"/>
      <c r="C388" s="9"/>
      <c r="D388" s="9"/>
      <c r="E388" s="9"/>
    </row>
    <row r="389" spans="1:5" ht="21" x14ac:dyDescent="0.25">
      <c r="A389" s="18"/>
      <c r="B389" s="8"/>
      <c r="C389" s="9"/>
      <c r="D389" s="9"/>
      <c r="E389" s="9"/>
    </row>
    <row r="390" spans="1:5" ht="21" x14ac:dyDescent="0.25">
      <c r="A390" s="18"/>
      <c r="B390" s="8"/>
      <c r="C390" s="9"/>
      <c r="D390" s="9"/>
      <c r="E390" s="9"/>
    </row>
    <row r="391" spans="1:5" ht="21" x14ac:dyDescent="0.25">
      <c r="A391" s="18"/>
      <c r="B391" s="8"/>
      <c r="C391" s="9"/>
      <c r="D391" s="9"/>
      <c r="E391" s="9"/>
    </row>
    <row r="392" spans="1:5" ht="21" x14ac:dyDescent="0.25">
      <c r="A392" s="18"/>
      <c r="B392" s="8"/>
      <c r="C392" s="9"/>
      <c r="D392" s="9"/>
      <c r="E392" s="9"/>
    </row>
    <row r="393" spans="1:5" ht="21" x14ac:dyDescent="0.25">
      <c r="A393" s="18"/>
      <c r="B393" s="8"/>
      <c r="C393" s="9"/>
      <c r="D393" s="9"/>
      <c r="E393" s="9"/>
    </row>
    <row r="394" spans="1:5" ht="21" x14ac:dyDescent="0.25">
      <c r="A394" s="18"/>
      <c r="B394" s="8"/>
      <c r="C394" s="9"/>
      <c r="D394" s="9"/>
      <c r="E394" s="9"/>
    </row>
    <row r="395" spans="1:5" ht="21" x14ac:dyDescent="0.25">
      <c r="A395" s="18"/>
      <c r="B395" s="8"/>
      <c r="C395" s="9"/>
      <c r="D395" s="9"/>
      <c r="E395" s="9"/>
    </row>
    <row r="396" spans="1:5" ht="21" x14ac:dyDescent="0.25">
      <c r="A396" s="18"/>
      <c r="B396" s="8"/>
      <c r="C396" s="9"/>
      <c r="D396" s="9"/>
      <c r="E396" s="9"/>
    </row>
    <row r="397" spans="1:5" ht="21" x14ac:dyDescent="0.25">
      <c r="A397" s="18"/>
      <c r="B397" s="8"/>
      <c r="C397" s="9"/>
      <c r="D397" s="9"/>
      <c r="E397" s="9"/>
    </row>
    <row r="398" spans="1:5" ht="21" x14ac:dyDescent="0.25">
      <c r="A398" s="18"/>
      <c r="B398" s="8"/>
      <c r="C398" s="9"/>
      <c r="D398" s="9"/>
      <c r="E398" s="9"/>
    </row>
    <row r="399" spans="1:5" ht="21" x14ac:dyDescent="0.25">
      <c r="A399" s="18"/>
      <c r="B399" s="8"/>
      <c r="C399" s="9"/>
      <c r="D399" s="9"/>
      <c r="E399" s="9"/>
    </row>
    <row r="400" spans="1:5" ht="21" x14ac:dyDescent="0.25">
      <c r="A400" s="18"/>
      <c r="B400" s="8"/>
      <c r="C400" s="9"/>
      <c r="D400" s="9"/>
      <c r="E400" s="9"/>
    </row>
    <row r="401" spans="1:5" ht="21" x14ac:dyDescent="0.25">
      <c r="A401" s="18"/>
      <c r="B401" s="8"/>
      <c r="C401" s="9"/>
      <c r="D401" s="9"/>
      <c r="E401" s="9"/>
    </row>
    <row r="402" spans="1:5" ht="21" x14ac:dyDescent="0.25">
      <c r="A402" s="18"/>
      <c r="B402" s="8"/>
      <c r="C402" s="9"/>
      <c r="D402" s="9"/>
      <c r="E402" s="9"/>
    </row>
    <row r="403" spans="1:5" ht="21" x14ac:dyDescent="0.25">
      <c r="A403" s="18"/>
      <c r="B403" s="8"/>
      <c r="C403" s="9"/>
      <c r="D403" s="9"/>
      <c r="E403" s="9"/>
    </row>
    <row r="404" spans="1:5" ht="21" x14ac:dyDescent="0.25">
      <c r="A404" s="18"/>
      <c r="B404" s="8"/>
      <c r="C404" s="9"/>
      <c r="D404" s="9"/>
      <c r="E404" s="9"/>
    </row>
    <row r="405" spans="1:5" ht="21" x14ac:dyDescent="0.25">
      <c r="A405" s="18"/>
      <c r="B405" s="8"/>
      <c r="C405" s="9"/>
      <c r="D405" s="9"/>
      <c r="E405" s="9"/>
    </row>
    <row r="406" spans="1:5" ht="21" x14ac:dyDescent="0.25">
      <c r="A406" s="18"/>
      <c r="B406" s="8"/>
      <c r="C406" s="9"/>
      <c r="D406" s="9"/>
      <c r="E406" s="9"/>
    </row>
    <row r="407" spans="1:5" ht="21" x14ac:dyDescent="0.25">
      <c r="A407" s="18"/>
      <c r="B407" s="8"/>
      <c r="C407" s="9"/>
      <c r="D407" s="9"/>
      <c r="E407" s="9"/>
    </row>
    <row r="408" spans="1:5" ht="21" x14ac:dyDescent="0.25">
      <c r="A408" s="18"/>
      <c r="B408" s="8"/>
      <c r="C408" s="9"/>
      <c r="D408" s="9"/>
      <c r="E408" s="9"/>
    </row>
    <row r="409" spans="1:5" ht="21" x14ac:dyDescent="0.25">
      <c r="A409" s="18"/>
      <c r="B409" s="8"/>
      <c r="C409" s="9"/>
      <c r="D409" s="9"/>
      <c r="E409" s="9"/>
    </row>
    <row r="410" spans="1:5" ht="21" x14ac:dyDescent="0.25">
      <c r="A410" s="18"/>
      <c r="B410" s="8"/>
      <c r="C410" s="9"/>
      <c r="D410" s="9"/>
      <c r="E410" s="9"/>
    </row>
    <row r="411" spans="1:5" ht="21" x14ac:dyDescent="0.25">
      <c r="A411" s="18"/>
      <c r="B411" s="8"/>
      <c r="C411" s="9"/>
      <c r="D411" s="9"/>
      <c r="E411" s="9"/>
    </row>
    <row r="412" spans="1:5" ht="21" x14ac:dyDescent="0.25">
      <c r="A412" s="18"/>
      <c r="B412" s="8"/>
      <c r="C412" s="9"/>
      <c r="D412" s="9"/>
      <c r="E412" s="9"/>
    </row>
    <row r="413" spans="1:5" ht="21" x14ac:dyDescent="0.25">
      <c r="A413" s="18"/>
      <c r="B413" s="8"/>
      <c r="C413" s="9"/>
      <c r="D413" s="9"/>
      <c r="E413" s="9"/>
    </row>
    <row r="414" spans="1:5" ht="21" x14ac:dyDescent="0.25">
      <c r="A414" s="18"/>
      <c r="B414" s="8"/>
      <c r="C414" s="9"/>
      <c r="D414" s="9"/>
      <c r="E414" s="9"/>
    </row>
    <row r="415" spans="1:5" ht="21" x14ac:dyDescent="0.25">
      <c r="A415" s="18"/>
      <c r="B415" s="8"/>
      <c r="C415" s="9"/>
      <c r="D415" s="9"/>
      <c r="E415" s="9"/>
    </row>
    <row r="416" spans="1:5" ht="21" x14ac:dyDescent="0.25">
      <c r="A416" s="18"/>
      <c r="B416" s="8"/>
      <c r="C416" s="9"/>
      <c r="D416" s="9"/>
      <c r="E416" s="9"/>
    </row>
    <row r="417" spans="1:5" ht="21" x14ac:dyDescent="0.25">
      <c r="A417" s="18"/>
      <c r="B417" s="8"/>
      <c r="C417" s="9"/>
      <c r="D417" s="9"/>
      <c r="E417" s="9"/>
    </row>
    <row r="418" spans="1:5" ht="21" x14ac:dyDescent="0.25">
      <c r="A418" s="18"/>
      <c r="B418" s="8"/>
      <c r="C418" s="9"/>
      <c r="D418" s="9"/>
      <c r="E418" s="9"/>
    </row>
    <row r="419" spans="1:5" ht="21" x14ac:dyDescent="0.25">
      <c r="A419" s="18"/>
      <c r="B419" s="8"/>
      <c r="C419" s="9"/>
      <c r="D419" s="9"/>
      <c r="E419" s="9"/>
    </row>
    <row r="420" spans="1:5" ht="21" x14ac:dyDescent="0.25">
      <c r="A420" s="18"/>
      <c r="B420" s="8"/>
      <c r="C420" s="9"/>
      <c r="D420" s="9"/>
      <c r="E420" s="9"/>
    </row>
    <row r="421" spans="1:5" ht="21" x14ac:dyDescent="0.25">
      <c r="A421" s="18"/>
      <c r="B421" s="8"/>
      <c r="C421" s="9"/>
      <c r="D421" s="9"/>
      <c r="E421" s="9"/>
    </row>
    <row r="422" spans="1:5" ht="21" x14ac:dyDescent="0.25">
      <c r="A422" s="18"/>
      <c r="B422" s="8"/>
      <c r="C422" s="9"/>
      <c r="D422" s="9"/>
      <c r="E422" s="9"/>
    </row>
    <row r="423" spans="1:5" ht="21" x14ac:dyDescent="0.25">
      <c r="A423" s="18"/>
      <c r="B423" s="8"/>
      <c r="C423" s="9"/>
      <c r="D423" s="9"/>
      <c r="E423" s="9"/>
    </row>
    <row r="424" spans="1:5" ht="21" x14ac:dyDescent="0.25">
      <c r="A424" s="18"/>
      <c r="B424" s="8"/>
      <c r="C424" s="9"/>
      <c r="D424" s="9"/>
      <c r="E424" s="9"/>
    </row>
    <row r="425" spans="1:5" ht="21" x14ac:dyDescent="0.25">
      <c r="A425" s="18"/>
      <c r="B425" s="8"/>
      <c r="C425" s="9"/>
      <c r="D425" s="9"/>
      <c r="E425" s="9"/>
    </row>
    <row r="426" spans="1:5" ht="21" x14ac:dyDescent="0.25">
      <c r="A426" s="18"/>
      <c r="B426" s="8"/>
      <c r="C426" s="9"/>
      <c r="D426" s="9"/>
      <c r="E426" s="9"/>
    </row>
    <row r="427" spans="1:5" ht="21" x14ac:dyDescent="0.25">
      <c r="A427" s="18"/>
      <c r="B427" s="8"/>
      <c r="C427" s="9"/>
      <c r="D427" s="9"/>
      <c r="E427" s="9"/>
    </row>
    <row r="428" spans="1:5" ht="21" x14ac:dyDescent="0.25">
      <c r="A428" s="18"/>
      <c r="B428" s="8"/>
      <c r="C428" s="9"/>
      <c r="D428" s="9"/>
      <c r="E428" s="9"/>
    </row>
    <row r="429" spans="1:5" ht="21" x14ac:dyDescent="0.25">
      <c r="A429" s="18"/>
      <c r="B429" s="8"/>
      <c r="C429" s="9"/>
      <c r="D429" s="9"/>
      <c r="E429" s="9"/>
    </row>
    <row r="430" spans="1:5" ht="21" x14ac:dyDescent="0.25">
      <c r="A430" s="18"/>
      <c r="B430" s="8"/>
      <c r="C430" s="9"/>
      <c r="D430" s="9"/>
      <c r="E430" s="9"/>
    </row>
    <row r="431" spans="1:5" ht="21" x14ac:dyDescent="0.25">
      <c r="A431" s="18"/>
      <c r="B431" s="8"/>
      <c r="C431" s="9"/>
      <c r="D431" s="9"/>
      <c r="E431" s="9"/>
    </row>
    <row r="432" spans="1:5" ht="21" x14ac:dyDescent="0.25">
      <c r="A432" s="18"/>
      <c r="B432" s="8"/>
      <c r="C432" s="9"/>
      <c r="D432" s="9"/>
      <c r="E432" s="9"/>
    </row>
    <row r="433" spans="1:5" ht="21" x14ac:dyDescent="0.25">
      <c r="A433" s="18"/>
      <c r="B433" s="8"/>
      <c r="C433" s="9"/>
      <c r="D433" s="9"/>
      <c r="E433" s="9"/>
    </row>
    <row r="434" spans="1:5" ht="21" x14ac:dyDescent="0.25">
      <c r="A434" s="18"/>
      <c r="B434" s="8"/>
      <c r="C434" s="9"/>
      <c r="D434" s="9"/>
      <c r="E434" s="9"/>
    </row>
    <row r="435" spans="1:5" ht="21" x14ac:dyDescent="0.25">
      <c r="A435" s="18"/>
      <c r="B435" s="8"/>
      <c r="C435" s="9"/>
      <c r="D435" s="9"/>
      <c r="E435" s="9"/>
    </row>
    <row r="436" spans="1:5" ht="21" x14ac:dyDescent="0.25">
      <c r="A436" s="18"/>
      <c r="B436" s="8"/>
      <c r="C436" s="9"/>
      <c r="D436" s="9"/>
      <c r="E436" s="9"/>
    </row>
    <row r="437" spans="1:5" ht="21" x14ac:dyDescent="0.25">
      <c r="A437" s="18"/>
      <c r="B437" s="8"/>
      <c r="C437" s="9"/>
      <c r="D437" s="9"/>
      <c r="E437" s="9"/>
    </row>
    <row r="438" spans="1:5" ht="21" x14ac:dyDescent="0.25">
      <c r="A438" s="18"/>
      <c r="B438" s="8"/>
      <c r="C438" s="9"/>
      <c r="D438" s="9"/>
      <c r="E438" s="9"/>
    </row>
    <row r="439" spans="1:5" ht="21" x14ac:dyDescent="0.25">
      <c r="A439" s="18"/>
      <c r="B439" s="8"/>
      <c r="C439" s="9"/>
      <c r="D439" s="9"/>
      <c r="E439" s="9"/>
    </row>
    <row r="440" spans="1:5" ht="21" x14ac:dyDescent="0.25">
      <c r="A440" s="18"/>
      <c r="B440" s="8"/>
      <c r="C440" s="9"/>
      <c r="D440" s="9"/>
      <c r="E440" s="9"/>
    </row>
    <row r="441" spans="1:5" ht="21" x14ac:dyDescent="0.25">
      <c r="A441" s="18"/>
      <c r="B441" s="8"/>
      <c r="C441" s="9"/>
      <c r="D441" s="9"/>
      <c r="E441" s="9"/>
    </row>
    <row r="442" spans="1:5" ht="21" x14ac:dyDescent="0.25">
      <c r="A442" s="18"/>
      <c r="B442" s="8"/>
      <c r="C442" s="9"/>
      <c r="D442" s="9"/>
      <c r="E442" s="9"/>
    </row>
    <row r="443" spans="1:5" ht="21" x14ac:dyDescent="0.25">
      <c r="A443" s="18"/>
      <c r="B443" s="8"/>
      <c r="C443" s="9"/>
      <c r="D443" s="9"/>
      <c r="E443" s="9"/>
    </row>
    <row r="444" spans="1:5" ht="21" x14ac:dyDescent="0.25">
      <c r="A444" s="18"/>
      <c r="B444" s="8"/>
      <c r="C444" s="9"/>
      <c r="D444" s="9"/>
      <c r="E444" s="9"/>
    </row>
    <row r="445" spans="1:5" ht="21" x14ac:dyDescent="0.25">
      <c r="A445" s="18"/>
      <c r="B445" s="8"/>
      <c r="C445" s="9"/>
      <c r="D445" s="9"/>
      <c r="E445" s="9"/>
    </row>
    <row r="446" spans="1:5" ht="21" x14ac:dyDescent="0.25">
      <c r="A446" s="18"/>
      <c r="B446" s="8"/>
      <c r="C446" s="9"/>
      <c r="D446" s="9"/>
      <c r="E446" s="9"/>
    </row>
    <row r="447" spans="1:5" ht="21" x14ac:dyDescent="0.25">
      <c r="A447" s="18"/>
      <c r="B447" s="8"/>
      <c r="C447" s="9"/>
      <c r="D447" s="9"/>
      <c r="E447" s="9"/>
    </row>
    <row r="448" spans="1:5" ht="21" x14ac:dyDescent="0.25">
      <c r="A448" s="18"/>
      <c r="B448" s="8"/>
      <c r="C448" s="9"/>
      <c r="D448" s="9"/>
      <c r="E448" s="9"/>
    </row>
    <row r="449" spans="1:5" ht="21" x14ac:dyDescent="0.25">
      <c r="A449" s="18"/>
      <c r="B449" s="8"/>
      <c r="C449" s="9"/>
      <c r="D449" s="9"/>
      <c r="E449" s="9"/>
    </row>
    <row r="450" spans="1:5" ht="21" x14ac:dyDescent="0.25">
      <c r="A450" s="18"/>
      <c r="B450" s="8"/>
      <c r="C450" s="9"/>
      <c r="D450" s="9"/>
      <c r="E450" s="9"/>
    </row>
    <row r="451" spans="1:5" ht="21" x14ac:dyDescent="0.25">
      <c r="A451" s="18"/>
      <c r="B451" s="8"/>
      <c r="C451" s="9"/>
      <c r="D451" s="9"/>
      <c r="E451" s="9"/>
    </row>
    <row r="452" spans="1:5" ht="21" x14ac:dyDescent="0.25">
      <c r="A452" s="18"/>
      <c r="B452" s="8"/>
      <c r="C452" s="9"/>
      <c r="D452" s="9"/>
      <c r="E452" s="9"/>
    </row>
    <row r="453" spans="1:5" ht="21" x14ac:dyDescent="0.25">
      <c r="A453" s="18"/>
      <c r="B453" s="8"/>
      <c r="C453" s="9"/>
      <c r="D453" s="9"/>
      <c r="E453" s="9"/>
    </row>
    <row r="454" spans="1:5" ht="21" x14ac:dyDescent="0.25">
      <c r="A454" s="18"/>
      <c r="B454" s="8"/>
      <c r="C454" s="9"/>
      <c r="D454" s="9"/>
      <c r="E454" s="9"/>
    </row>
    <row r="455" spans="1:5" ht="21" x14ac:dyDescent="0.25">
      <c r="A455" s="18"/>
      <c r="B455" s="8"/>
      <c r="C455" s="9"/>
      <c r="D455" s="9"/>
      <c r="E455" s="9"/>
    </row>
    <row r="456" spans="1:5" ht="21" x14ac:dyDescent="0.25">
      <c r="A456" s="18"/>
      <c r="B456" s="8"/>
      <c r="C456" s="9"/>
      <c r="D456" s="9"/>
      <c r="E456" s="9"/>
    </row>
    <row r="457" spans="1:5" ht="21" x14ac:dyDescent="0.25">
      <c r="A457" s="18"/>
      <c r="B457" s="8"/>
      <c r="C457" s="9"/>
      <c r="D457" s="9"/>
      <c r="E457" s="9"/>
    </row>
    <row r="458" spans="1:5" ht="21" x14ac:dyDescent="0.25">
      <c r="A458" s="18"/>
      <c r="B458" s="8"/>
      <c r="C458" s="9"/>
      <c r="D458" s="9"/>
      <c r="E458" s="9"/>
    </row>
    <row r="459" spans="1:5" ht="21" x14ac:dyDescent="0.25">
      <c r="A459" s="18"/>
      <c r="B459" s="8"/>
      <c r="C459" s="9"/>
      <c r="D459" s="9"/>
      <c r="E459" s="9"/>
    </row>
    <row r="460" spans="1:5" ht="21" x14ac:dyDescent="0.25">
      <c r="A460" s="18"/>
      <c r="B460" s="8"/>
      <c r="C460" s="9"/>
      <c r="D460" s="9"/>
      <c r="E460" s="9"/>
    </row>
    <row r="461" spans="1:5" ht="21" x14ac:dyDescent="0.25">
      <c r="A461" s="18"/>
      <c r="B461" s="8"/>
      <c r="C461" s="9"/>
      <c r="D461" s="9"/>
      <c r="E461" s="9"/>
    </row>
    <row r="462" spans="1:5" ht="21" x14ac:dyDescent="0.25">
      <c r="A462" s="18"/>
      <c r="B462" s="8"/>
      <c r="C462" s="9"/>
      <c r="D462" s="9"/>
      <c r="E462" s="9"/>
    </row>
    <row r="463" spans="1:5" ht="21" x14ac:dyDescent="0.25">
      <c r="A463" s="18"/>
      <c r="B463" s="8"/>
      <c r="C463" s="9"/>
      <c r="D463" s="9"/>
      <c r="E463" s="9"/>
    </row>
    <row r="464" spans="1:5" ht="21" x14ac:dyDescent="0.25">
      <c r="A464" s="18"/>
      <c r="B464" s="8"/>
      <c r="C464" s="9"/>
      <c r="D464" s="9"/>
      <c r="E464" s="9"/>
    </row>
    <row r="465" spans="1:5" ht="21" x14ac:dyDescent="0.25">
      <c r="A465" s="18"/>
      <c r="B465" s="8"/>
      <c r="C465" s="9"/>
      <c r="D465" s="9"/>
      <c r="E465" s="9"/>
    </row>
    <row r="466" spans="1:5" ht="21" x14ac:dyDescent="0.25">
      <c r="A466" s="18"/>
      <c r="B466" s="8"/>
      <c r="C466" s="9"/>
      <c r="D466" s="9"/>
      <c r="E466" s="9"/>
    </row>
    <row r="467" spans="1:5" ht="21" x14ac:dyDescent="0.25">
      <c r="A467" s="18"/>
      <c r="B467" s="8"/>
      <c r="C467" s="9"/>
      <c r="D467" s="9"/>
      <c r="E467" s="9"/>
    </row>
    <row r="468" spans="1:5" ht="21" x14ac:dyDescent="0.25">
      <c r="A468" s="18"/>
      <c r="B468" s="8"/>
      <c r="C468" s="9"/>
      <c r="D468" s="9"/>
      <c r="E468" s="9"/>
    </row>
    <row r="469" spans="1:5" ht="21" x14ac:dyDescent="0.25">
      <c r="B469" s="8"/>
      <c r="C469" s="9"/>
      <c r="D469" s="9"/>
      <c r="E469" s="9"/>
    </row>
    <row r="470" spans="1:5" ht="21" x14ac:dyDescent="0.25">
      <c r="B470" s="8"/>
      <c r="C470" s="9"/>
      <c r="D470" s="9"/>
      <c r="E470" s="9"/>
    </row>
    <row r="471" spans="1:5" ht="21" x14ac:dyDescent="0.25">
      <c r="B471" s="8"/>
      <c r="C471" s="9"/>
      <c r="D471" s="9"/>
      <c r="E471" s="9"/>
    </row>
    <row r="472" spans="1:5" ht="21" x14ac:dyDescent="0.25">
      <c r="B472" s="8"/>
      <c r="C472" s="9"/>
      <c r="D472" s="9"/>
      <c r="E472" s="9"/>
    </row>
    <row r="473" spans="1:5" ht="21" x14ac:dyDescent="0.25">
      <c r="B473" s="8"/>
      <c r="C473" s="9"/>
      <c r="D473" s="9"/>
      <c r="E473" s="9"/>
    </row>
    <row r="474" spans="1:5" ht="21" x14ac:dyDescent="0.25">
      <c r="B474" s="8"/>
      <c r="C474" s="9"/>
      <c r="D474" s="9"/>
      <c r="E474" s="9"/>
    </row>
    <row r="475" spans="1:5" ht="21" x14ac:dyDescent="0.25">
      <c r="B475" s="8"/>
      <c r="C475" s="9"/>
      <c r="D475" s="9"/>
      <c r="E475" s="9"/>
    </row>
    <row r="476" spans="1:5" ht="21" x14ac:dyDescent="0.25">
      <c r="B476" s="8"/>
      <c r="C476" s="9"/>
      <c r="D476" s="9"/>
      <c r="E476" s="9"/>
    </row>
    <row r="477" spans="1:5" ht="21" x14ac:dyDescent="0.25">
      <c r="B477" s="8"/>
      <c r="C477" s="9"/>
      <c r="D477" s="9"/>
      <c r="E477" s="9"/>
    </row>
    <row r="478" spans="1:5" ht="21" x14ac:dyDescent="0.25">
      <c r="B478" s="8"/>
      <c r="C478" s="9"/>
      <c r="D478" s="9"/>
      <c r="E478" s="9"/>
    </row>
    <row r="479" spans="1:5" ht="21" x14ac:dyDescent="0.25">
      <c r="B479" s="8"/>
      <c r="C479" s="9"/>
      <c r="D479" s="9"/>
      <c r="E479" s="9"/>
    </row>
    <row r="480" spans="1:5" ht="21" x14ac:dyDescent="0.25">
      <c r="B480" s="8"/>
      <c r="C480" s="9"/>
      <c r="D480" s="9"/>
      <c r="E480" s="9"/>
    </row>
    <row r="481" spans="2:5" ht="21" x14ac:dyDescent="0.25">
      <c r="B481" s="8"/>
      <c r="C481" s="9"/>
      <c r="D481" s="9"/>
      <c r="E481" s="9"/>
    </row>
    <row r="482" spans="2:5" ht="21" x14ac:dyDescent="0.25">
      <c r="B482" s="8"/>
      <c r="C482" s="9"/>
      <c r="D482" s="9"/>
      <c r="E482" s="9"/>
    </row>
    <row r="483" spans="2:5" ht="21" x14ac:dyDescent="0.25">
      <c r="B483" s="8"/>
      <c r="C483" s="9"/>
      <c r="D483" s="9"/>
      <c r="E483" s="9"/>
    </row>
    <row r="484" spans="2:5" ht="21" x14ac:dyDescent="0.25">
      <c r="B484" s="8"/>
      <c r="C484" s="9"/>
      <c r="D484" s="9"/>
      <c r="E484" s="9"/>
    </row>
    <row r="485" spans="2:5" ht="21" x14ac:dyDescent="0.25">
      <c r="B485" s="8"/>
      <c r="C485" s="9"/>
      <c r="D485" s="9"/>
      <c r="E485" s="9"/>
    </row>
    <row r="486" spans="2:5" ht="21" x14ac:dyDescent="0.25">
      <c r="B486" s="8"/>
      <c r="C486" s="9"/>
      <c r="D486" s="9"/>
      <c r="E486" s="9"/>
    </row>
    <row r="487" spans="2:5" ht="21" x14ac:dyDescent="0.25">
      <c r="B487" s="8"/>
      <c r="C487" s="9"/>
      <c r="D487" s="9"/>
      <c r="E487" s="9"/>
    </row>
    <row r="488" spans="2:5" ht="21" x14ac:dyDescent="0.25">
      <c r="B488" s="8"/>
      <c r="C488" s="9"/>
      <c r="D488" s="9"/>
      <c r="E488" s="9"/>
    </row>
    <row r="489" spans="2:5" ht="21" x14ac:dyDescent="0.25">
      <c r="B489" s="8"/>
      <c r="C489" s="9"/>
      <c r="D489" s="9"/>
      <c r="E489" s="9"/>
    </row>
    <row r="490" spans="2:5" ht="21" x14ac:dyDescent="0.25">
      <c r="B490" s="8"/>
      <c r="C490" s="9"/>
      <c r="D490" s="9"/>
      <c r="E490" s="9"/>
    </row>
    <row r="491" spans="2:5" ht="21" x14ac:dyDescent="0.25">
      <c r="B491" s="8"/>
      <c r="C491" s="9"/>
      <c r="D491" s="9"/>
      <c r="E491" s="9"/>
    </row>
    <row r="492" spans="2:5" ht="21" x14ac:dyDescent="0.25">
      <c r="B492" s="8"/>
      <c r="C492" s="9"/>
      <c r="D492" s="9"/>
      <c r="E492" s="9"/>
    </row>
    <row r="493" spans="2:5" ht="21" x14ac:dyDescent="0.25">
      <c r="B493" s="8"/>
      <c r="C493" s="9"/>
      <c r="D493" s="9"/>
      <c r="E493" s="9"/>
    </row>
    <row r="494" spans="2:5" ht="21" x14ac:dyDescent="0.25">
      <c r="B494" s="8"/>
      <c r="C494" s="9"/>
      <c r="D494" s="9"/>
      <c r="E494" s="9"/>
    </row>
    <row r="495" spans="2:5" ht="21" x14ac:dyDescent="0.25">
      <c r="B495" s="8"/>
      <c r="C495" s="9"/>
      <c r="D495" s="9"/>
      <c r="E495" s="9"/>
    </row>
    <row r="496" spans="2:5" ht="21" x14ac:dyDescent="0.25">
      <c r="B496" s="8"/>
      <c r="C496" s="9"/>
      <c r="D496" s="9"/>
      <c r="E496" s="9"/>
    </row>
    <row r="497" spans="2:5" ht="21" x14ac:dyDescent="0.25">
      <c r="B497" s="8"/>
      <c r="C497" s="9"/>
      <c r="D497" s="9"/>
      <c r="E497" s="9"/>
    </row>
    <row r="498" spans="2:5" ht="21" x14ac:dyDescent="0.25">
      <c r="B498" s="8"/>
      <c r="C498" s="9"/>
      <c r="D498" s="9"/>
      <c r="E498" s="9"/>
    </row>
    <row r="499" spans="2:5" ht="21" x14ac:dyDescent="0.25">
      <c r="B499" s="8"/>
      <c r="C499" s="9"/>
      <c r="D499" s="9"/>
      <c r="E499" s="9"/>
    </row>
    <row r="500" spans="2:5" ht="21" x14ac:dyDescent="0.25">
      <c r="B500" s="8"/>
      <c r="C500" s="9"/>
      <c r="D500" s="9"/>
      <c r="E500" s="9"/>
    </row>
    <row r="501" spans="2:5" ht="21" x14ac:dyDescent="0.25">
      <c r="B501" s="8"/>
      <c r="C501" s="9"/>
      <c r="D501" s="9"/>
      <c r="E501" s="9"/>
    </row>
    <row r="502" spans="2:5" ht="21" x14ac:dyDescent="0.25">
      <c r="B502" s="8"/>
      <c r="C502" s="9"/>
      <c r="D502" s="9"/>
      <c r="E502" s="9"/>
    </row>
    <row r="503" spans="2:5" ht="21" x14ac:dyDescent="0.25">
      <c r="B503" s="8"/>
      <c r="C503" s="9"/>
      <c r="D503" s="9"/>
      <c r="E503" s="9"/>
    </row>
    <row r="504" spans="2:5" ht="21" x14ac:dyDescent="0.25">
      <c r="B504" s="8"/>
      <c r="C504" s="9"/>
      <c r="D504" s="9"/>
      <c r="E504" s="9"/>
    </row>
    <row r="505" spans="2:5" ht="21" x14ac:dyDescent="0.25">
      <c r="B505" s="8"/>
      <c r="C505" s="9"/>
      <c r="D505" s="9"/>
      <c r="E505" s="9"/>
    </row>
    <row r="506" spans="2:5" ht="21" x14ac:dyDescent="0.25">
      <c r="B506" s="8"/>
      <c r="C506" s="9"/>
      <c r="D506" s="9"/>
      <c r="E506" s="9"/>
    </row>
    <row r="507" spans="2:5" ht="21" x14ac:dyDescent="0.25">
      <c r="B507" s="8"/>
      <c r="C507" s="9"/>
      <c r="D507" s="9"/>
      <c r="E507" s="9"/>
    </row>
    <row r="508" spans="2:5" ht="21" x14ac:dyDescent="0.25">
      <c r="B508" s="8"/>
      <c r="C508" s="9"/>
      <c r="D508" s="9"/>
      <c r="E508" s="9"/>
    </row>
    <row r="509" spans="2:5" ht="21" x14ac:dyDescent="0.25">
      <c r="B509" s="8"/>
      <c r="C509" s="9"/>
      <c r="D509" s="9"/>
      <c r="E509" s="9"/>
    </row>
    <row r="510" spans="2:5" ht="21" x14ac:dyDescent="0.25">
      <c r="B510" s="8"/>
      <c r="C510" s="9"/>
      <c r="D510" s="9"/>
      <c r="E510" s="9"/>
    </row>
    <row r="511" spans="2:5" ht="21" x14ac:dyDescent="0.25">
      <c r="B511" s="8"/>
      <c r="C511" s="9"/>
      <c r="D511" s="9"/>
      <c r="E511" s="9"/>
    </row>
    <row r="512" spans="2:5" ht="21" x14ac:dyDescent="0.25">
      <c r="B512" s="8"/>
      <c r="C512" s="9"/>
      <c r="D512" s="9"/>
      <c r="E512" s="9"/>
    </row>
    <row r="513" spans="2:5" ht="21" x14ac:dyDescent="0.25">
      <c r="B513" s="8"/>
      <c r="C513" s="9"/>
      <c r="D513" s="9"/>
      <c r="E513" s="9"/>
    </row>
    <row r="514" spans="2:5" ht="21" x14ac:dyDescent="0.25">
      <c r="B514" s="8"/>
      <c r="C514" s="9"/>
      <c r="D514" s="9"/>
      <c r="E514" s="9"/>
    </row>
    <row r="515" spans="2:5" ht="21" x14ac:dyDescent="0.25">
      <c r="B515" s="8"/>
      <c r="C515" s="9"/>
      <c r="D515" s="9"/>
      <c r="E515" s="9"/>
    </row>
    <row r="516" spans="2:5" ht="21" x14ac:dyDescent="0.25">
      <c r="B516" s="8"/>
      <c r="C516" s="9"/>
      <c r="D516" s="9"/>
      <c r="E516" s="9"/>
    </row>
    <row r="517" spans="2:5" ht="21" x14ac:dyDescent="0.25">
      <c r="B517" s="8"/>
      <c r="C517" s="9"/>
      <c r="D517" s="9"/>
      <c r="E517" s="9"/>
    </row>
    <row r="518" spans="2:5" ht="21" x14ac:dyDescent="0.25">
      <c r="B518" s="8"/>
      <c r="C518" s="9"/>
      <c r="D518" s="9"/>
      <c r="E518" s="9"/>
    </row>
    <row r="519" spans="2:5" ht="21" x14ac:dyDescent="0.25">
      <c r="B519" s="8"/>
      <c r="C519" s="9"/>
      <c r="D519" s="9"/>
      <c r="E519" s="9"/>
    </row>
    <row r="520" spans="2:5" ht="21" x14ac:dyDescent="0.25">
      <c r="B520" s="8"/>
      <c r="C520" s="9"/>
      <c r="D520" s="9"/>
      <c r="E520" s="9"/>
    </row>
    <row r="521" spans="2:5" ht="21" x14ac:dyDescent="0.25">
      <c r="B521" s="8"/>
      <c r="C521" s="9"/>
      <c r="D521" s="9"/>
      <c r="E521" s="9"/>
    </row>
    <row r="522" spans="2:5" ht="21" x14ac:dyDescent="0.25">
      <c r="B522" s="8"/>
      <c r="C522" s="9"/>
      <c r="D522" s="9"/>
      <c r="E522" s="9"/>
    </row>
    <row r="523" spans="2:5" ht="21" x14ac:dyDescent="0.25">
      <c r="B523" s="8"/>
      <c r="C523" s="9"/>
      <c r="D523" s="9"/>
      <c r="E523" s="9"/>
    </row>
    <row r="524" spans="2:5" ht="21" x14ac:dyDescent="0.25">
      <c r="B524" s="8"/>
      <c r="C524" s="9"/>
      <c r="D524" s="9"/>
      <c r="E524" s="9"/>
    </row>
    <row r="525" spans="2:5" ht="21" x14ac:dyDescent="0.25">
      <c r="B525" s="8"/>
      <c r="C525" s="9"/>
      <c r="D525" s="9"/>
      <c r="E525" s="9"/>
    </row>
    <row r="526" spans="2:5" ht="21" x14ac:dyDescent="0.25">
      <c r="B526" s="8"/>
      <c r="C526" s="9"/>
      <c r="D526" s="9"/>
      <c r="E526" s="9"/>
    </row>
    <row r="527" spans="2:5" ht="21" x14ac:dyDescent="0.25">
      <c r="B527" s="8"/>
      <c r="C527" s="9"/>
      <c r="D527" s="9"/>
      <c r="E527" s="9"/>
    </row>
    <row r="528" spans="2:5" ht="21" x14ac:dyDescent="0.25">
      <c r="B528" s="8"/>
      <c r="C528" s="9"/>
      <c r="D528" s="9"/>
      <c r="E528" s="9"/>
    </row>
    <row r="529" spans="2:5" ht="21" x14ac:dyDescent="0.25">
      <c r="B529" s="8"/>
      <c r="C529" s="9"/>
      <c r="D529" s="9"/>
      <c r="E529" s="9"/>
    </row>
    <row r="530" spans="2:5" ht="21" x14ac:dyDescent="0.25">
      <c r="B530" s="8"/>
      <c r="C530" s="9"/>
      <c r="D530" s="9"/>
      <c r="E530" s="9"/>
    </row>
    <row r="531" spans="2:5" ht="21" x14ac:dyDescent="0.25">
      <c r="B531" s="8"/>
      <c r="C531" s="9"/>
      <c r="D531" s="9"/>
      <c r="E531" s="9"/>
    </row>
    <row r="532" spans="2:5" ht="21" x14ac:dyDescent="0.25">
      <c r="B532" s="8"/>
      <c r="C532" s="9"/>
      <c r="D532" s="9"/>
      <c r="E532" s="9"/>
    </row>
    <row r="533" spans="2:5" ht="21" x14ac:dyDescent="0.25">
      <c r="B533" s="8"/>
      <c r="C533" s="9"/>
      <c r="D533" s="9"/>
      <c r="E533" s="9"/>
    </row>
    <row r="534" spans="2:5" ht="21" x14ac:dyDescent="0.25">
      <c r="B534" s="8"/>
      <c r="C534" s="9"/>
      <c r="D534" s="9"/>
      <c r="E534" s="9"/>
    </row>
    <row r="535" spans="2:5" ht="21" x14ac:dyDescent="0.25">
      <c r="B535" s="8"/>
      <c r="C535" s="9"/>
      <c r="D535" s="9"/>
      <c r="E535" s="9"/>
    </row>
    <row r="536" spans="2:5" ht="21" x14ac:dyDescent="0.25">
      <c r="B536" s="8"/>
      <c r="C536" s="9"/>
      <c r="D536" s="9"/>
      <c r="E536" s="9"/>
    </row>
    <row r="537" spans="2:5" ht="21" x14ac:dyDescent="0.25">
      <c r="B537" s="8"/>
      <c r="C537" s="9"/>
      <c r="D537" s="9"/>
      <c r="E537" s="9"/>
    </row>
    <row r="538" spans="2:5" ht="21" x14ac:dyDescent="0.25">
      <c r="B538" s="8"/>
      <c r="C538" s="9"/>
      <c r="D538" s="9"/>
      <c r="E538" s="9"/>
    </row>
    <row r="539" spans="2:5" ht="21" x14ac:dyDescent="0.25">
      <c r="B539" s="8"/>
      <c r="C539" s="9"/>
      <c r="D539" s="9"/>
      <c r="E539" s="9"/>
    </row>
    <row r="540" spans="2:5" ht="21" x14ac:dyDescent="0.25">
      <c r="B540" s="8"/>
      <c r="C540" s="9"/>
      <c r="D540" s="9"/>
      <c r="E540" s="9"/>
    </row>
    <row r="541" spans="2:5" ht="21" x14ac:dyDescent="0.25">
      <c r="B541" s="8"/>
      <c r="C541" s="9"/>
      <c r="D541" s="9"/>
      <c r="E541" s="9"/>
    </row>
    <row r="542" spans="2:5" ht="21" x14ac:dyDescent="0.25">
      <c r="B542" s="8"/>
      <c r="C542" s="9"/>
      <c r="D542" s="9"/>
      <c r="E542" s="9"/>
    </row>
    <row r="543" spans="2:5" ht="21" x14ac:dyDescent="0.25">
      <c r="B543" s="8"/>
      <c r="C543" s="9"/>
      <c r="D543" s="9"/>
      <c r="E543" s="9"/>
    </row>
    <row r="544" spans="2:5" ht="21" x14ac:dyDescent="0.25">
      <c r="B544" s="8"/>
      <c r="C544" s="9"/>
      <c r="D544" s="9"/>
      <c r="E544" s="9"/>
    </row>
    <row r="545" spans="2:5" ht="21" x14ac:dyDescent="0.25">
      <c r="B545" s="8"/>
      <c r="C545" s="9"/>
      <c r="D545" s="9"/>
      <c r="E545" s="9"/>
    </row>
    <row r="546" spans="2:5" ht="21" x14ac:dyDescent="0.25">
      <c r="B546" s="8"/>
      <c r="C546" s="9"/>
      <c r="D546" s="9"/>
      <c r="E546" s="9"/>
    </row>
    <row r="547" spans="2:5" ht="21" x14ac:dyDescent="0.25">
      <c r="B547" s="8"/>
      <c r="C547" s="9"/>
      <c r="D547" s="9"/>
      <c r="E547" s="9"/>
    </row>
    <row r="548" spans="2:5" ht="21" x14ac:dyDescent="0.25">
      <c r="B548" s="8"/>
      <c r="C548" s="9"/>
      <c r="D548" s="9"/>
      <c r="E548" s="9"/>
    </row>
    <row r="549" spans="2:5" ht="21" x14ac:dyDescent="0.25">
      <c r="B549" s="8"/>
      <c r="C549" s="9"/>
      <c r="D549" s="9"/>
      <c r="E549" s="9"/>
    </row>
    <row r="550" spans="2:5" ht="21" x14ac:dyDescent="0.25">
      <c r="B550" s="8"/>
      <c r="C550" s="9"/>
      <c r="D550" s="9"/>
      <c r="E550" s="9"/>
    </row>
    <row r="551" spans="2:5" ht="21" x14ac:dyDescent="0.25">
      <c r="B551" s="8"/>
      <c r="C551" s="9"/>
      <c r="D551" s="9"/>
      <c r="E551" s="9"/>
    </row>
    <row r="552" spans="2:5" ht="21" x14ac:dyDescent="0.25">
      <c r="B552" s="8"/>
      <c r="C552" s="9"/>
      <c r="D552" s="9"/>
      <c r="E552" s="9"/>
    </row>
    <row r="553" spans="2:5" ht="21" x14ac:dyDescent="0.25">
      <c r="B553" s="8"/>
      <c r="C553" s="9"/>
      <c r="D553" s="9"/>
      <c r="E553" s="9"/>
    </row>
    <row r="554" spans="2:5" ht="21" x14ac:dyDescent="0.25">
      <c r="B554" s="8"/>
      <c r="C554" s="9"/>
      <c r="D554" s="9"/>
      <c r="E554" s="9"/>
    </row>
    <row r="555" spans="2:5" ht="21" x14ac:dyDescent="0.25">
      <c r="B555" s="8"/>
      <c r="C555" s="9"/>
      <c r="D555" s="9"/>
      <c r="E555" s="9"/>
    </row>
    <row r="556" spans="2:5" ht="21" x14ac:dyDescent="0.25">
      <c r="B556" s="8"/>
      <c r="C556" s="9"/>
      <c r="D556" s="9"/>
      <c r="E556" s="9"/>
    </row>
    <row r="557" spans="2:5" ht="21" x14ac:dyDescent="0.25">
      <c r="B557" s="8"/>
      <c r="C557" s="9"/>
      <c r="D557" s="9"/>
      <c r="E557" s="9"/>
    </row>
    <row r="558" spans="2:5" ht="21" x14ac:dyDescent="0.25">
      <c r="B558" s="8"/>
      <c r="C558" s="9"/>
      <c r="D558" s="9"/>
      <c r="E558" s="9"/>
    </row>
    <row r="559" spans="2:5" ht="21" x14ac:dyDescent="0.25">
      <c r="B559" s="8"/>
      <c r="C559" s="9"/>
      <c r="D559" s="9"/>
      <c r="E559" s="9"/>
    </row>
    <row r="560" spans="2:5" ht="21" x14ac:dyDescent="0.25">
      <c r="B560" s="8"/>
      <c r="C560" s="9"/>
      <c r="D560" s="9"/>
      <c r="E560" s="9"/>
    </row>
    <row r="561" spans="2:5" ht="21" x14ac:dyDescent="0.25">
      <c r="B561" s="8"/>
      <c r="C561" s="9"/>
      <c r="D561" s="9"/>
      <c r="E561" s="9"/>
    </row>
    <row r="562" spans="2:5" ht="21" x14ac:dyDescent="0.25">
      <c r="B562" s="8"/>
      <c r="C562" s="9"/>
      <c r="D562" s="9"/>
      <c r="E562" s="9"/>
    </row>
    <row r="563" spans="2:5" ht="21" x14ac:dyDescent="0.25">
      <c r="B563" s="8"/>
      <c r="C563" s="9"/>
      <c r="D563" s="9"/>
      <c r="E563" s="9"/>
    </row>
    <row r="564" spans="2:5" ht="21" x14ac:dyDescent="0.25">
      <c r="B564" s="8"/>
      <c r="C564" s="9"/>
      <c r="D564" s="9"/>
      <c r="E564" s="9"/>
    </row>
    <row r="565" spans="2:5" ht="21" x14ac:dyDescent="0.25">
      <c r="B565" s="8"/>
      <c r="C565" s="9"/>
      <c r="D565" s="9"/>
      <c r="E565" s="9"/>
    </row>
    <row r="566" spans="2:5" ht="21" x14ac:dyDescent="0.25">
      <c r="B566" s="8"/>
      <c r="C566" s="9"/>
      <c r="D566" s="9"/>
      <c r="E566" s="9"/>
    </row>
    <row r="567" spans="2:5" ht="21" x14ac:dyDescent="0.25">
      <c r="B567" s="8"/>
      <c r="C567" s="9"/>
      <c r="D567" s="9"/>
      <c r="E567" s="9"/>
    </row>
    <row r="568" spans="2:5" ht="21" x14ac:dyDescent="0.25">
      <c r="B568" s="8"/>
      <c r="C568" s="9"/>
      <c r="D568" s="9"/>
      <c r="E568" s="9"/>
    </row>
    <row r="569" spans="2:5" ht="21" x14ac:dyDescent="0.25">
      <c r="B569" s="8"/>
      <c r="C569" s="9"/>
      <c r="D569" s="9"/>
      <c r="E569" s="9"/>
    </row>
    <row r="570" spans="2:5" ht="21" x14ac:dyDescent="0.25">
      <c r="B570" s="8"/>
      <c r="C570" s="9"/>
      <c r="D570" s="9"/>
      <c r="E570" s="9"/>
    </row>
    <row r="571" spans="2:5" ht="21" x14ac:dyDescent="0.25">
      <c r="B571" s="8"/>
      <c r="C571" s="9"/>
      <c r="D571" s="9"/>
      <c r="E571" s="9"/>
    </row>
    <row r="572" spans="2:5" ht="21" x14ac:dyDescent="0.25">
      <c r="B572" s="8"/>
      <c r="C572" s="9"/>
      <c r="D572" s="9"/>
      <c r="E572" s="9"/>
    </row>
    <row r="573" spans="2:5" ht="21" x14ac:dyDescent="0.25">
      <c r="B573" s="8"/>
      <c r="C573" s="9"/>
      <c r="D573" s="9"/>
      <c r="E573" s="9"/>
    </row>
    <row r="574" spans="2:5" ht="21" x14ac:dyDescent="0.25">
      <c r="B574" s="8"/>
      <c r="C574" s="9"/>
      <c r="D574" s="9"/>
      <c r="E574" s="9"/>
    </row>
    <row r="575" spans="2:5" ht="21" x14ac:dyDescent="0.25">
      <c r="B575" s="8"/>
      <c r="C575" s="9"/>
      <c r="D575" s="9"/>
      <c r="E575" s="9"/>
    </row>
    <row r="576" spans="2:5" ht="21" x14ac:dyDescent="0.25">
      <c r="B576" s="8"/>
      <c r="C576" s="9"/>
      <c r="D576" s="9"/>
      <c r="E576" s="9"/>
    </row>
    <row r="577" spans="2:5" ht="21" x14ac:dyDescent="0.25">
      <c r="B577" s="8"/>
      <c r="C577" s="9"/>
      <c r="D577" s="9"/>
      <c r="E577" s="9"/>
    </row>
    <row r="578" spans="2:5" ht="21" x14ac:dyDescent="0.25">
      <c r="B578" s="8"/>
      <c r="C578" s="9"/>
      <c r="D578" s="9"/>
      <c r="E578" s="9"/>
    </row>
    <row r="579" spans="2:5" ht="21" x14ac:dyDescent="0.25">
      <c r="B579" s="8"/>
      <c r="C579" s="9"/>
      <c r="D579" s="9"/>
      <c r="E579" s="9"/>
    </row>
    <row r="580" spans="2:5" ht="21" x14ac:dyDescent="0.25">
      <c r="B580" s="8"/>
      <c r="C580" s="9"/>
      <c r="D580" s="9"/>
      <c r="E580" s="9"/>
    </row>
    <row r="581" spans="2:5" ht="21" x14ac:dyDescent="0.25">
      <c r="B581" s="8"/>
      <c r="C581" s="9"/>
      <c r="D581" s="9"/>
      <c r="E581" s="9"/>
    </row>
    <row r="582" spans="2:5" ht="21" x14ac:dyDescent="0.25">
      <c r="B582" s="8"/>
      <c r="C582" s="9"/>
      <c r="D582" s="9"/>
      <c r="E582" s="9"/>
    </row>
    <row r="583" spans="2:5" ht="21" x14ac:dyDescent="0.25">
      <c r="B583" s="8"/>
      <c r="C583" s="9"/>
      <c r="D583" s="9"/>
      <c r="E583" s="9"/>
    </row>
    <row r="584" spans="2:5" ht="21" x14ac:dyDescent="0.25">
      <c r="B584" s="8"/>
      <c r="C584" s="9"/>
      <c r="D584" s="9"/>
      <c r="E584" s="9"/>
    </row>
    <row r="585" spans="2:5" ht="21" x14ac:dyDescent="0.25">
      <c r="B585" s="8"/>
      <c r="C585" s="9"/>
      <c r="D585" s="9"/>
      <c r="E585" s="9"/>
    </row>
    <row r="586" spans="2:5" ht="21" x14ac:dyDescent="0.25">
      <c r="B586" s="8"/>
      <c r="C586" s="9"/>
      <c r="D586" s="9"/>
      <c r="E586" s="9"/>
    </row>
    <row r="587" spans="2:5" ht="21" x14ac:dyDescent="0.25">
      <c r="B587" s="8"/>
      <c r="C587" s="9"/>
      <c r="D587" s="9"/>
      <c r="E587" s="9"/>
    </row>
    <row r="588" spans="2:5" ht="21" x14ac:dyDescent="0.25">
      <c r="C588" s="9"/>
      <c r="D588" s="9"/>
      <c r="E588" s="9"/>
    </row>
    <row r="589" spans="2:5" ht="21" x14ac:dyDescent="0.25">
      <c r="C589" s="9"/>
      <c r="D589" s="9"/>
      <c r="E589" s="9"/>
    </row>
    <row r="590" spans="2:5" ht="21" x14ac:dyDescent="0.25">
      <c r="C590" s="9"/>
      <c r="D590" s="9"/>
      <c r="E590" s="9"/>
    </row>
    <row r="591" spans="2:5" ht="21" x14ac:dyDescent="0.25">
      <c r="C591" s="9"/>
      <c r="D591" s="9"/>
      <c r="E591" s="9"/>
    </row>
    <row r="592" spans="2:5" ht="21" x14ac:dyDescent="0.25">
      <c r="C592" s="9"/>
      <c r="D592" s="9"/>
      <c r="E592" s="9"/>
    </row>
    <row r="593" spans="3:5" ht="21" x14ac:dyDescent="0.25">
      <c r="C593" s="9"/>
      <c r="D593" s="9"/>
      <c r="E593" s="9"/>
    </row>
    <row r="594" spans="3:5" ht="21" x14ac:dyDescent="0.25">
      <c r="C594" s="9"/>
      <c r="D594" s="9"/>
      <c r="E594" s="9"/>
    </row>
    <row r="595" spans="3:5" ht="21" x14ac:dyDescent="0.25">
      <c r="C595" s="9"/>
      <c r="D595" s="9"/>
      <c r="E595" s="9"/>
    </row>
    <row r="596" spans="3:5" ht="21" x14ac:dyDescent="0.25">
      <c r="C596" s="9"/>
      <c r="D596" s="9"/>
      <c r="E596" s="9"/>
    </row>
    <row r="597" spans="3:5" ht="21" x14ac:dyDescent="0.25">
      <c r="C597" s="9"/>
      <c r="E597" s="9"/>
    </row>
    <row r="598" spans="3:5" ht="21" x14ac:dyDescent="0.25">
      <c r="C598" s="9"/>
      <c r="E598" s="9"/>
    </row>
    <row r="599" spans="3:5" ht="21" x14ac:dyDescent="0.25">
      <c r="C599" s="9"/>
      <c r="E599" s="9"/>
    </row>
    <row r="600" spans="3:5" ht="21" x14ac:dyDescent="0.25">
      <c r="C600" s="9"/>
      <c r="E600" s="9"/>
    </row>
    <row r="601" spans="3:5" ht="21" x14ac:dyDescent="0.25">
      <c r="C601" s="9"/>
      <c r="E601" s="9"/>
    </row>
    <row r="602" spans="3:5" ht="21" x14ac:dyDescent="0.25">
      <c r="C602" s="9"/>
      <c r="E602" s="9"/>
    </row>
    <row r="603" spans="3:5" ht="21" x14ac:dyDescent="0.25">
      <c r="C603" s="9"/>
      <c r="E603" s="9"/>
    </row>
    <row r="604" spans="3:5" ht="21" x14ac:dyDescent="0.25">
      <c r="C604" s="9"/>
      <c r="E604" s="9"/>
    </row>
    <row r="605" spans="3:5" ht="21" x14ac:dyDescent="0.25">
      <c r="C605" s="9"/>
      <c r="E605" s="9"/>
    </row>
    <row r="606" spans="3:5" ht="21" x14ac:dyDescent="0.25">
      <c r="C606" s="9"/>
      <c r="E606" s="9"/>
    </row>
    <row r="607" spans="3:5" ht="21" x14ac:dyDescent="0.25">
      <c r="C607" s="9"/>
      <c r="E607" s="9"/>
    </row>
    <row r="608" spans="3:5" ht="21" x14ac:dyDescent="0.25">
      <c r="C608" s="9"/>
      <c r="E608" s="9"/>
    </row>
    <row r="609" spans="3:5" ht="21" x14ac:dyDescent="0.25">
      <c r="C609" s="9"/>
      <c r="E609" s="9"/>
    </row>
    <row r="610" spans="3:5" ht="21" x14ac:dyDescent="0.25">
      <c r="C610" s="9"/>
      <c r="E610" s="9"/>
    </row>
    <row r="611" spans="3:5" ht="21" x14ac:dyDescent="0.25">
      <c r="C611" s="9"/>
      <c r="E611" s="9"/>
    </row>
    <row r="612" spans="3:5" ht="21" x14ac:dyDescent="0.25">
      <c r="C612" s="9"/>
      <c r="E612" s="9"/>
    </row>
    <row r="613" spans="3:5" ht="21" x14ac:dyDescent="0.25">
      <c r="C613" s="9"/>
      <c r="E613" s="9"/>
    </row>
    <row r="614" spans="3:5" ht="21" x14ac:dyDescent="0.25">
      <c r="C614" s="9"/>
      <c r="E614" s="9"/>
    </row>
    <row r="615" spans="3:5" ht="21" x14ac:dyDescent="0.25">
      <c r="C615" s="9"/>
      <c r="E615" s="9"/>
    </row>
    <row r="616" spans="3:5" ht="21" x14ac:dyDescent="0.25">
      <c r="C616" s="9"/>
      <c r="E616" s="9"/>
    </row>
    <row r="617" spans="3:5" ht="21" x14ac:dyDescent="0.25">
      <c r="C617" s="9"/>
      <c r="E617" s="9"/>
    </row>
    <row r="618" spans="3:5" ht="21" x14ac:dyDescent="0.25">
      <c r="C618" s="9"/>
      <c r="E618" s="9"/>
    </row>
    <row r="619" spans="3:5" ht="21" x14ac:dyDescent="0.25">
      <c r="C619" s="9"/>
      <c r="E619" s="9"/>
    </row>
    <row r="620" spans="3:5" ht="21" x14ac:dyDescent="0.25">
      <c r="C620" s="9"/>
      <c r="E620" s="9"/>
    </row>
    <row r="621" spans="3:5" ht="21" x14ac:dyDescent="0.25">
      <c r="C621" s="9"/>
      <c r="E621" s="9"/>
    </row>
    <row r="622" spans="3:5" ht="21" x14ac:dyDescent="0.25">
      <c r="C622" s="9"/>
      <c r="E622" s="9"/>
    </row>
    <row r="623" spans="3:5" ht="21" x14ac:dyDescent="0.25">
      <c r="C623" s="9"/>
      <c r="E623" s="9"/>
    </row>
    <row r="624" spans="3:5" ht="21" x14ac:dyDescent="0.25">
      <c r="C624" s="9"/>
      <c r="E624" s="9"/>
    </row>
    <row r="625" spans="3:5" ht="21" x14ac:dyDescent="0.25">
      <c r="C625" s="9"/>
      <c r="E625" s="9"/>
    </row>
    <row r="626" spans="3:5" ht="21" x14ac:dyDescent="0.25">
      <c r="C626" s="9"/>
      <c r="E626" s="9"/>
    </row>
    <row r="627" spans="3:5" ht="21" x14ac:dyDescent="0.25">
      <c r="C627" s="9"/>
      <c r="E627" s="9"/>
    </row>
    <row r="628" spans="3:5" ht="21" x14ac:dyDescent="0.25">
      <c r="C628" s="9"/>
      <c r="E628" s="9"/>
    </row>
    <row r="629" spans="3:5" ht="21" x14ac:dyDescent="0.25">
      <c r="C629" s="9"/>
      <c r="E629" s="9"/>
    </row>
    <row r="630" spans="3:5" ht="21" x14ac:dyDescent="0.25">
      <c r="C630" s="9"/>
      <c r="E630" s="9"/>
    </row>
    <row r="631" spans="3:5" ht="21" x14ac:dyDescent="0.25">
      <c r="C631" s="9"/>
      <c r="E631" s="9"/>
    </row>
    <row r="632" spans="3:5" ht="21" x14ac:dyDescent="0.25">
      <c r="C632" s="9"/>
      <c r="E632" s="9"/>
    </row>
    <row r="633" spans="3:5" ht="21" x14ac:dyDescent="0.25">
      <c r="C633" s="9"/>
      <c r="E633" s="9"/>
    </row>
    <row r="634" spans="3:5" ht="21" x14ac:dyDescent="0.25">
      <c r="C634" s="9"/>
      <c r="E634" s="9"/>
    </row>
    <row r="635" spans="3:5" ht="21" x14ac:dyDescent="0.25">
      <c r="C635" s="9"/>
      <c r="E635" s="9"/>
    </row>
    <row r="636" spans="3:5" ht="21" x14ac:dyDescent="0.25">
      <c r="C636" s="9"/>
      <c r="E636" s="9"/>
    </row>
    <row r="637" spans="3:5" ht="21" x14ac:dyDescent="0.25">
      <c r="C637" s="9"/>
      <c r="E637" s="9"/>
    </row>
    <row r="638" spans="3:5" ht="21" x14ac:dyDescent="0.25">
      <c r="C638" s="9"/>
      <c r="E638" s="9"/>
    </row>
    <row r="639" spans="3:5" ht="21" x14ac:dyDescent="0.25">
      <c r="C639" s="9"/>
      <c r="E639" s="9"/>
    </row>
    <row r="640" spans="3:5" ht="21" x14ac:dyDescent="0.25">
      <c r="C640" s="9"/>
      <c r="E640" s="9"/>
    </row>
    <row r="641" spans="3:5" ht="21" x14ac:dyDescent="0.25">
      <c r="C641" s="9"/>
      <c r="E641" s="9"/>
    </row>
    <row r="642" spans="3:5" ht="21" x14ac:dyDescent="0.25">
      <c r="C642" s="9"/>
      <c r="E642" s="9"/>
    </row>
    <row r="643" spans="3:5" ht="21" x14ac:dyDescent="0.25">
      <c r="C643" s="9"/>
      <c r="E643" s="9"/>
    </row>
    <row r="644" spans="3:5" ht="21" x14ac:dyDescent="0.25">
      <c r="C644" s="9"/>
      <c r="E644" s="9"/>
    </row>
    <row r="645" spans="3:5" ht="21" x14ac:dyDescent="0.25">
      <c r="C645" s="9"/>
      <c r="E645" s="9"/>
    </row>
    <row r="646" spans="3:5" ht="21" x14ac:dyDescent="0.25">
      <c r="C646" s="9"/>
      <c r="E646" s="9"/>
    </row>
    <row r="647" spans="3:5" ht="21" x14ac:dyDescent="0.25">
      <c r="C647" s="9"/>
      <c r="E647" s="9"/>
    </row>
    <row r="648" spans="3:5" ht="21" x14ac:dyDescent="0.25">
      <c r="C648" s="9"/>
      <c r="E648" s="9"/>
    </row>
    <row r="649" spans="3:5" ht="21" x14ac:dyDescent="0.25">
      <c r="C649" s="9"/>
      <c r="E649" s="9"/>
    </row>
    <row r="650" spans="3:5" ht="21" x14ac:dyDescent="0.25">
      <c r="E650" s="9"/>
    </row>
    <row r="651" spans="3:5" ht="21" x14ac:dyDescent="0.25">
      <c r="E651" s="9"/>
    </row>
    <row r="652" spans="3:5" ht="21" x14ac:dyDescent="0.25">
      <c r="E652" s="9"/>
    </row>
    <row r="653" spans="3:5" ht="21" x14ac:dyDescent="0.25">
      <c r="E653" s="9"/>
    </row>
    <row r="654" spans="3:5" ht="21" x14ac:dyDescent="0.25">
      <c r="E654" s="9"/>
    </row>
    <row r="655" spans="3:5" ht="21" x14ac:dyDescent="0.25">
      <c r="E655" s="9"/>
    </row>
    <row r="656" spans="3:5" ht="21" x14ac:dyDescent="0.25">
      <c r="E656" s="9"/>
    </row>
    <row r="657" spans="5:5" ht="21" x14ac:dyDescent="0.25">
      <c r="E657" s="9"/>
    </row>
    <row r="658" spans="5:5" ht="21" x14ac:dyDescent="0.25">
      <c r="E658" s="9"/>
    </row>
    <row r="659" spans="5:5" ht="21" x14ac:dyDescent="0.25">
      <c r="E659" s="9"/>
    </row>
    <row r="660" spans="5:5" ht="21" x14ac:dyDescent="0.25">
      <c r="E660" s="9"/>
    </row>
    <row r="661" spans="5:5" ht="21" x14ac:dyDescent="0.25">
      <c r="E661" s="9"/>
    </row>
    <row r="662" spans="5:5" ht="21" x14ac:dyDescent="0.25">
      <c r="E662" s="9"/>
    </row>
    <row r="663" spans="5:5" ht="21" x14ac:dyDescent="0.25">
      <c r="E663" s="9"/>
    </row>
    <row r="664" spans="5:5" ht="21" x14ac:dyDescent="0.25">
      <c r="E664" s="9"/>
    </row>
    <row r="665" spans="5:5" ht="21" x14ac:dyDescent="0.25">
      <c r="E665" s="9"/>
    </row>
    <row r="666" spans="5:5" ht="21" x14ac:dyDescent="0.25">
      <c r="E666" s="9"/>
    </row>
    <row r="667" spans="5:5" ht="21" x14ac:dyDescent="0.25">
      <c r="E667" s="9"/>
    </row>
    <row r="668" spans="5:5" ht="21" x14ac:dyDescent="0.25">
      <c r="E668" s="9"/>
    </row>
    <row r="669" spans="5:5" ht="21" x14ac:dyDescent="0.25">
      <c r="E669" s="9"/>
    </row>
    <row r="670" spans="5:5" ht="21" x14ac:dyDescent="0.25">
      <c r="E670" s="9"/>
    </row>
    <row r="671" spans="5:5" ht="21" x14ac:dyDescent="0.25">
      <c r="E671" s="9"/>
    </row>
    <row r="672" spans="5:5" ht="21" x14ac:dyDescent="0.25">
      <c r="E672" s="9"/>
    </row>
    <row r="673" spans="5:5" ht="21" x14ac:dyDescent="0.25">
      <c r="E673" s="9"/>
    </row>
    <row r="1048576" spans="1:1" ht="21" x14ac:dyDescent="0.25">
      <c r="A1048576" s="18"/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C7BC-00D6-4893-8F00-23E3F9230A2A}">
  <dimension ref="A1:G210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78" bestFit="1" customWidth="1"/>
    <col min="3" max="5" width="17.1640625" bestFit="1" customWidth="1"/>
  </cols>
  <sheetData>
    <row r="1" spans="1:7" ht="29" x14ac:dyDescent="0.35">
      <c r="A1" s="160" t="s">
        <v>3660</v>
      </c>
      <c r="B1" s="160"/>
      <c r="C1" s="160"/>
      <c r="D1" s="160"/>
      <c r="E1" s="160"/>
    </row>
    <row r="2" spans="1:7" ht="26" x14ac:dyDescent="0.3">
      <c r="A2" s="161"/>
      <c r="B2" s="161"/>
      <c r="C2" s="161"/>
      <c r="D2" s="161"/>
      <c r="E2" s="161"/>
    </row>
    <row r="3" spans="1:7" ht="21" x14ac:dyDescent="0.25">
      <c r="A3" s="10"/>
      <c r="B3" s="10"/>
      <c r="C3" s="10"/>
      <c r="D3" s="10"/>
      <c r="E3" s="10"/>
    </row>
    <row r="4" spans="1:7" ht="21" x14ac:dyDescent="0.25">
      <c r="A4" s="18" t="s">
        <v>3655</v>
      </c>
      <c r="B4" s="8" t="s">
        <v>3568</v>
      </c>
      <c r="C4" s="9">
        <v>12300</v>
      </c>
      <c r="D4" s="9"/>
      <c r="E4" s="9">
        <f>C4</f>
        <v>12300</v>
      </c>
      <c r="G4" t="s">
        <v>3657</v>
      </c>
    </row>
    <row r="5" spans="1:7" ht="21" x14ac:dyDescent="0.25">
      <c r="A5" s="18" t="s">
        <v>3655</v>
      </c>
      <c r="B5" s="8" t="s">
        <v>3312</v>
      </c>
      <c r="C5" s="16"/>
      <c r="D5" s="9">
        <v>6000</v>
      </c>
      <c r="E5" s="9">
        <f>E4+C5-D5</f>
        <v>6300</v>
      </c>
    </row>
    <row r="6" spans="1:7" ht="21" x14ac:dyDescent="0.25">
      <c r="A6" s="18" t="s">
        <v>3691</v>
      </c>
      <c r="B6" s="8" t="s">
        <v>396</v>
      </c>
      <c r="C6" s="9">
        <v>5816</v>
      </c>
      <c r="D6" s="9"/>
      <c r="E6" s="9">
        <f t="shared" ref="E6:E69" si="0">E5+C6-D6</f>
        <v>12116</v>
      </c>
    </row>
    <row r="7" spans="1:7" ht="21" x14ac:dyDescent="0.25">
      <c r="A7" s="18" t="s">
        <v>3691</v>
      </c>
      <c r="B7" s="8" t="s">
        <v>3070</v>
      </c>
      <c r="C7" s="9"/>
      <c r="D7" s="9">
        <v>11200</v>
      </c>
      <c r="E7" s="9">
        <f t="shared" si="0"/>
        <v>916</v>
      </c>
    </row>
    <row r="8" spans="1:7" ht="21" x14ac:dyDescent="0.25">
      <c r="A8" s="18" t="s">
        <v>3691</v>
      </c>
      <c r="B8" s="8" t="s">
        <v>259</v>
      </c>
      <c r="C8" s="9"/>
      <c r="D8" s="9">
        <v>15.75</v>
      </c>
      <c r="E8" s="9">
        <f t="shared" si="0"/>
        <v>900.25</v>
      </c>
    </row>
    <row r="9" spans="1:7" ht="21" x14ac:dyDescent="0.25">
      <c r="A9" s="18"/>
      <c r="B9" s="8"/>
      <c r="C9" s="9"/>
      <c r="D9" s="9"/>
      <c r="E9" s="9">
        <f t="shared" si="0"/>
        <v>900.25</v>
      </c>
    </row>
    <row r="10" spans="1:7" ht="21" x14ac:dyDescent="0.25">
      <c r="A10" s="18"/>
      <c r="B10" s="8"/>
      <c r="C10" s="9"/>
      <c r="D10" s="9"/>
      <c r="E10" s="9">
        <f t="shared" si="0"/>
        <v>900.25</v>
      </c>
    </row>
    <row r="11" spans="1:7" ht="21" x14ac:dyDescent="0.25">
      <c r="A11" s="18"/>
      <c r="B11" s="8"/>
      <c r="C11" s="9"/>
      <c r="D11" s="9"/>
      <c r="E11" s="9">
        <f t="shared" si="0"/>
        <v>900.25</v>
      </c>
    </row>
    <row r="12" spans="1:7" ht="21" x14ac:dyDescent="0.25">
      <c r="A12" s="18"/>
      <c r="B12" s="8"/>
      <c r="C12" s="9"/>
      <c r="D12" s="9"/>
      <c r="E12" s="9">
        <f t="shared" si="0"/>
        <v>900.25</v>
      </c>
    </row>
    <row r="13" spans="1:7" ht="21" x14ac:dyDescent="0.25">
      <c r="A13" s="18"/>
      <c r="B13" s="8"/>
      <c r="C13" s="9"/>
      <c r="D13" s="9"/>
      <c r="E13" s="9">
        <f t="shared" si="0"/>
        <v>900.25</v>
      </c>
    </row>
    <row r="14" spans="1:7" ht="21" x14ac:dyDescent="0.25">
      <c r="A14" s="18"/>
      <c r="B14" s="8"/>
      <c r="C14" s="9"/>
      <c r="D14" s="9"/>
      <c r="E14" s="9">
        <f t="shared" si="0"/>
        <v>900.25</v>
      </c>
    </row>
    <row r="15" spans="1:7" ht="21" x14ac:dyDescent="0.25">
      <c r="A15" s="18"/>
      <c r="B15" s="8"/>
      <c r="C15" s="9"/>
      <c r="D15" s="9"/>
      <c r="E15" s="9">
        <f t="shared" si="0"/>
        <v>900.25</v>
      </c>
    </row>
    <row r="16" spans="1:7" ht="21" x14ac:dyDescent="0.25">
      <c r="A16" s="18"/>
      <c r="B16" s="8"/>
      <c r="C16" s="9"/>
      <c r="D16" s="9"/>
      <c r="E16" s="9">
        <f t="shared" si="0"/>
        <v>900.25</v>
      </c>
    </row>
    <row r="17" spans="1:5" ht="21" x14ac:dyDescent="0.25">
      <c r="A17" s="18"/>
      <c r="B17" s="8"/>
      <c r="C17" s="9"/>
      <c r="D17" s="9"/>
      <c r="E17" s="9">
        <f t="shared" si="0"/>
        <v>900.25</v>
      </c>
    </row>
    <row r="18" spans="1:5" ht="21" x14ac:dyDescent="0.25">
      <c r="A18" s="18"/>
      <c r="B18" s="8"/>
      <c r="C18" s="9"/>
      <c r="D18" s="9"/>
      <c r="E18" s="9">
        <f t="shared" si="0"/>
        <v>900.25</v>
      </c>
    </row>
    <row r="19" spans="1:5" ht="21" x14ac:dyDescent="0.25">
      <c r="A19" s="18"/>
      <c r="B19" s="8"/>
      <c r="C19" s="9"/>
      <c r="D19" s="9"/>
      <c r="E19" s="9">
        <f t="shared" si="0"/>
        <v>900.25</v>
      </c>
    </row>
    <row r="20" spans="1:5" ht="21" x14ac:dyDescent="0.25">
      <c r="A20" s="18"/>
      <c r="B20" s="8"/>
      <c r="C20" s="9"/>
      <c r="D20" s="9"/>
      <c r="E20" s="9">
        <f t="shared" si="0"/>
        <v>900.25</v>
      </c>
    </row>
    <row r="21" spans="1:5" ht="21" x14ac:dyDescent="0.25">
      <c r="A21" s="18"/>
      <c r="B21" s="8"/>
      <c r="C21" s="9"/>
      <c r="D21" s="9"/>
      <c r="E21" s="9">
        <f t="shared" si="0"/>
        <v>900.25</v>
      </c>
    </row>
    <row r="22" spans="1:5" ht="21" x14ac:dyDescent="0.25">
      <c r="A22" s="18"/>
      <c r="B22" s="8"/>
      <c r="C22" s="9"/>
      <c r="D22" s="9"/>
      <c r="E22" s="9">
        <f t="shared" si="0"/>
        <v>900.25</v>
      </c>
    </row>
    <row r="23" spans="1:5" ht="21" x14ac:dyDescent="0.25">
      <c r="A23" s="18"/>
      <c r="B23" s="8"/>
      <c r="C23" s="9"/>
      <c r="D23" s="9"/>
      <c r="E23" s="9">
        <f t="shared" si="0"/>
        <v>900.25</v>
      </c>
    </row>
    <row r="24" spans="1:5" ht="21" x14ac:dyDescent="0.25">
      <c r="A24" s="18"/>
      <c r="B24" s="8"/>
      <c r="C24" s="9"/>
      <c r="D24" s="9"/>
      <c r="E24" s="9">
        <f t="shared" si="0"/>
        <v>900.25</v>
      </c>
    </row>
    <row r="25" spans="1:5" ht="21" x14ac:dyDescent="0.25">
      <c r="A25" s="18"/>
      <c r="B25" s="8"/>
      <c r="C25" s="9"/>
      <c r="D25" s="9"/>
      <c r="E25" s="9">
        <f t="shared" si="0"/>
        <v>900.25</v>
      </c>
    </row>
    <row r="26" spans="1:5" ht="21" x14ac:dyDescent="0.25">
      <c r="A26" s="18"/>
      <c r="B26" s="8"/>
      <c r="C26" s="9"/>
      <c r="D26" s="9"/>
      <c r="E26" s="9">
        <f t="shared" si="0"/>
        <v>900.25</v>
      </c>
    </row>
    <row r="27" spans="1:5" ht="21" x14ac:dyDescent="0.25">
      <c r="A27" s="18"/>
      <c r="B27" s="8"/>
      <c r="C27" s="9"/>
      <c r="D27" s="9"/>
      <c r="E27" s="9">
        <f t="shared" si="0"/>
        <v>900.25</v>
      </c>
    </row>
    <row r="28" spans="1:5" ht="21" x14ac:dyDescent="0.25">
      <c r="A28" s="18"/>
      <c r="B28" s="8"/>
      <c r="C28" s="9"/>
      <c r="D28" s="9"/>
      <c r="E28" s="9">
        <f t="shared" si="0"/>
        <v>900.25</v>
      </c>
    </row>
    <row r="29" spans="1:5" ht="21" x14ac:dyDescent="0.25">
      <c r="A29" s="18"/>
      <c r="B29" s="8"/>
      <c r="C29" s="9"/>
      <c r="D29" s="9"/>
      <c r="E29" s="9">
        <f t="shared" si="0"/>
        <v>900.25</v>
      </c>
    </row>
    <row r="30" spans="1:5" ht="21" x14ac:dyDescent="0.25">
      <c r="A30" s="18"/>
      <c r="B30" s="8"/>
      <c r="C30" s="9"/>
      <c r="D30" s="9"/>
      <c r="E30" s="9">
        <f t="shared" si="0"/>
        <v>900.25</v>
      </c>
    </row>
    <row r="31" spans="1:5" ht="21" x14ac:dyDescent="0.25">
      <c r="A31" s="18"/>
      <c r="B31" s="8"/>
      <c r="C31" s="9"/>
      <c r="D31" s="9"/>
      <c r="E31" s="9">
        <f t="shared" si="0"/>
        <v>900.25</v>
      </c>
    </row>
    <row r="32" spans="1:5" ht="21" x14ac:dyDescent="0.25">
      <c r="A32" s="18"/>
      <c r="B32" s="8"/>
      <c r="C32" s="9"/>
      <c r="D32" s="9"/>
      <c r="E32" s="9">
        <f t="shared" si="0"/>
        <v>900.25</v>
      </c>
    </row>
    <row r="33" spans="1:5" ht="21" x14ac:dyDescent="0.25">
      <c r="A33" s="18"/>
      <c r="B33" s="8"/>
      <c r="C33" s="9"/>
      <c r="D33" s="9"/>
      <c r="E33" s="9">
        <f t="shared" si="0"/>
        <v>900.25</v>
      </c>
    </row>
    <row r="34" spans="1:5" ht="21" x14ac:dyDescent="0.25">
      <c r="A34" s="18"/>
      <c r="B34" s="8"/>
      <c r="C34" s="9"/>
      <c r="D34" s="9"/>
      <c r="E34" s="9">
        <f t="shared" si="0"/>
        <v>900.25</v>
      </c>
    </row>
    <row r="35" spans="1:5" ht="21" x14ac:dyDescent="0.25">
      <c r="A35" s="18"/>
      <c r="B35" s="8"/>
      <c r="C35" s="9"/>
      <c r="D35" s="9"/>
      <c r="E35" s="9">
        <f t="shared" si="0"/>
        <v>900.25</v>
      </c>
    </row>
    <row r="36" spans="1:5" ht="21" x14ac:dyDescent="0.25">
      <c r="A36" s="18"/>
      <c r="B36" s="8"/>
      <c r="C36" s="9"/>
      <c r="D36" s="9"/>
      <c r="E36" s="9">
        <f t="shared" si="0"/>
        <v>900.25</v>
      </c>
    </row>
    <row r="37" spans="1:5" ht="21" x14ac:dyDescent="0.25">
      <c r="A37" s="18"/>
      <c r="B37" s="8"/>
      <c r="C37" s="9"/>
      <c r="D37" s="9"/>
      <c r="E37" s="9">
        <f t="shared" si="0"/>
        <v>900.25</v>
      </c>
    </row>
    <row r="38" spans="1:5" ht="21" x14ac:dyDescent="0.25">
      <c r="A38" s="18"/>
      <c r="B38" s="8"/>
      <c r="C38" s="9"/>
      <c r="D38" s="9"/>
      <c r="E38" s="9">
        <f t="shared" si="0"/>
        <v>900.25</v>
      </c>
    </row>
    <row r="39" spans="1:5" ht="21" x14ac:dyDescent="0.25">
      <c r="A39" s="18"/>
      <c r="B39" s="8"/>
      <c r="C39" s="9"/>
      <c r="D39" s="9"/>
      <c r="E39" s="9">
        <f t="shared" si="0"/>
        <v>900.25</v>
      </c>
    </row>
    <row r="40" spans="1:5" ht="21" x14ac:dyDescent="0.25">
      <c r="A40" s="18"/>
      <c r="B40" s="8"/>
      <c r="C40" s="9"/>
      <c r="D40" s="9"/>
      <c r="E40" s="9">
        <f t="shared" si="0"/>
        <v>900.25</v>
      </c>
    </row>
    <row r="41" spans="1:5" ht="21" x14ac:dyDescent="0.25">
      <c r="A41" s="18"/>
      <c r="B41" s="8"/>
      <c r="C41" s="9"/>
      <c r="D41" s="9"/>
      <c r="E41" s="9">
        <f t="shared" si="0"/>
        <v>900.25</v>
      </c>
    </row>
    <row r="42" spans="1:5" ht="21" x14ac:dyDescent="0.25">
      <c r="A42" s="8"/>
      <c r="B42" s="8"/>
      <c r="C42" s="9"/>
      <c r="D42" s="9"/>
      <c r="E42" s="9">
        <f t="shared" si="0"/>
        <v>900.25</v>
      </c>
    </row>
    <row r="43" spans="1:5" ht="21" x14ac:dyDescent="0.25">
      <c r="A43" s="8"/>
      <c r="B43" s="8"/>
      <c r="C43" s="9"/>
      <c r="D43" s="9"/>
      <c r="E43" s="9">
        <f t="shared" si="0"/>
        <v>900.25</v>
      </c>
    </row>
    <row r="44" spans="1:5" ht="21" x14ac:dyDescent="0.25">
      <c r="A44" s="18"/>
      <c r="B44" s="8"/>
      <c r="C44" s="9"/>
      <c r="D44" s="9"/>
      <c r="E44" s="9">
        <f t="shared" si="0"/>
        <v>900.25</v>
      </c>
    </row>
    <row r="45" spans="1:5" ht="21" x14ac:dyDescent="0.25">
      <c r="A45" s="18"/>
      <c r="B45" s="8"/>
      <c r="C45" s="9"/>
      <c r="D45" s="9"/>
      <c r="E45" s="9">
        <f t="shared" si="0"/>
        <v>900.25</v>
      </c>
    </row>
    <row r="46" spans="1:5" ht="21" x14ac:dyDescent="0.25">
      <c r="A46" s="18"/>
      <c r="B46" s="8"/>
      <c r="C46" s="9"/>
      <c r="D46" s="9"/>
      <c r="E46" s="9">
        <f t="shared" si="0"/>
        <v>900.25</v>
      </c>
    </row>
    <row r="47" spans="1:5" ht="21" x14ac:dyDescent="0.25">
      <c r="A47" s="18"/>
      <c r="B47" s="8"/>
      <c r="C47" s="9"/>
      <c r="D47" s="9"/>
      <c r="E47" s="9">
        <f t="shared" si="0"/>
        <v>900.25</v>
      </c>
    </row>
    <row r="48" spans="1:5" ht="21" x14ac:dyDescent="0.25">
      <c r="A48" s="18"/>
      <c r="B48" s="8"/>
      <c r="C48" s="9"/>
      <c r="D48" s="9"/>
      <c r="E48" s="9">
        <f t="shared" si="0"/>
        <v>900.25</v>
      </c>
    </row>
    <row r="49" spans="1:5" ht="21" x14ac:dyDescent="0.25">
      <c r="A49" s="18"/>
      <c r="B49" s="8"/>
      <c r="C49" s="9"/>
      <c r="D49" s="9"/>
      <c r="E49" s="9">
        <f t="shared" si="0"/>
        <v>900.25</v>
      </c>
    </row>
    <row r="50" spans="1:5" ht="21" x14ac:dyDescent="0.25">
      <c r="A50" s="18"/>
      <c r="B50" s="8"/>
      <c r="C50" s="9"/>
      <c r="D50" s="9"/>
      <c r="E50" s="9">
        <f t="shared" si="0"/>
        <v>900.25</v>
      </c>
    </row>
    <row r="51" spans="1:5" ht="21" x14ac:dyDescent="0.25">
      <c r="A51" s="18"/>
      <c r="B51" s="8"/>
      <c r="C51" s="9"/>
      <c r="D51" s="9"/>
      <c r="E51" s="9">
        <f t="shared" si="0"/>
        <v>900.25</v>
      </c>
    </row>
    <row r="52" spans="1:5" ht="21" x14ac:dyDescent="0.25">
      <c r="A52" s="18"/>
      <c r="B52" s="8"/>
      <c r="C52" s="9"/>
      <c r="D52" s="9"/>
      <c r="E52" s="9">
        <f t="shared" si="0"/>
        <v>900.25</v>
      </c>
    </row>
    <row r="53" spans="1:5" ht="21" x14ac:dyDescent="0.25">
      <c r="A53" s="18"/>
      <c r="B53" s="8"/>
      <c r="C53" s="9"/>
      <c r="D53" s="9"/>
      <c r="E53" s="9">
        <f t="shared" si="0"/>
        <v>900.25</v>
      </c>
    </row>
    <row r="54" spans="1:5" ht="21" x14ac:dyDescent="0.25">
      <c r="A54" s="18"/>
      <c r="B54" s="8"/>
      <c r="C54" s="9"/>
      <c r="D54" s="9"/>
      <c r="E54" s="9">
        <f t="shared" si="0"/>
        <v>900.25</v>
      </c>
    </row>
    <row r="55" spans="1:5" ht="21" x14ac:dyDescent="0.25">
      <c r="A55" s="18"/>
      <c r="B55" s="8"/>
      <c r="C55" s="9"/>
      <c r="D55" s="9"/>
      <c r="E55" s="9">
        <f t="shared" si="0"/>
        <v>900.25</v>
      </c>
    </row>
    <row r="56" spans="1:5" ht="21" x14ac:dyDescent="0.25">
      <c r="A56" s="18"/>
      <c r="B56" s="8"/>
      <c r="C56" s="9"/>
      <c r="D56" s="9"/>
      <c r="E56" s="9">
        <f t="shared" si="0"/>
        <v>900.25</v>
      </c>
    </row>
    <row r="57" spans="1:5" ht="21" x14ac:dyDescent="0.25">
      <c r="A57" s="18"/>
      <c r="B57" s="8"/>
      <c r="C57" s="9"/>
      <c r="D57" s="9"/>
      <c r="E57" s="9">
        <f t="shared" si="0"/>
        <v>900.25</v>
      </c>
    </row>
    <row r="58" spans="1:5" ht="21" x14ac:dyDescent="0.25">
      <c r="A58" s="18"/>
      <c r="B58" s="8"/>
      <c r="C58" s="9"/>
      <c r="D58" s="9"/>
      <c r="E58" s="9">
        <f t="shared" si="0"/>
        <v>900.25</v>
      </c>
    </row>
    <row r="59" spans="1:5" ht="21" x14ac:dyDescent="0.25">
      <c r="A59" s="18"/>
      <c r="B59" s="8"/>
      <c r="C59" s="9"/>
      <c r="D59" s="9"/>
      <c r="E59" s="9">
        <f t="shared" si="0"/>
        <v>900.25</v>
      </c>
    </row>
    <row r="60" spans="1:5" ht="21" x14ac:dyDescent="0.25">
      <c r="A60" s="18"/>
      <c r="B60" s="8"/>
      <c r="C60" s="9"/>
      <c r="D60" s="9"/>
      <c r="E60" s="9">
        <f t="shared" si="0"/>
        <v>900.25</v>
      </c>
    </row>
    <row r="61" spans="1:5" ht="21" x14ac:dyDescent="0.25">
      <c r="A61" s="18"/>
      <c r="B61" s="8"/>
      <c r="C61" s="9"/>
      <c r="D61" s="9"/>
      <c r="E61" s="9">
        <f t="shared" si="0"/>
        <v>900.25</v>
      </c>
    </row>
    <row r="62" spans="1:5" ht="21" x14ac:dyDescent="0.25">
      <c r="A62" s="18"/>
      <c r="B62" s="8"/>
      <c r="C62" s="9"/>
      <c r="D62" s="9"/>
      <c r="E62" s="9">
        <f t="shared" si="0"/>
        <v>900.25</v>
      </c>
    </row>
    <row r="63" spans="1:5" ht="21" x14ac:dyDescent="0.25">
      <c r="A63" s="18"/>
      <c r="B63" s="8"/>
      <c r="C63" s="9"/>
      <c r="D63" s="9"/>
      <c r="E63" s="9">
        <f t="shared" si="0"/>
        <v>900.25</v>
      </c>
    </row>
    <row r="64" spans="1:5" ht="21" x14ac:dyDescent="0.25">
      <c r="A64" s="18"/>
      <c r="B64" s="8"/>
      <c r="C64" s="9"/>
      <c r="D64" s="9"/>
      <c r="E64" s="9">
        <f t="shared" si="0"/>
        <v>900.25</v>
      </c>
    </row>
    <row r="65" spans="1:5" ht="21" x14ac:dyDescent="0.25">
      <c r="A65" s="18"/>
      <c r="B65" s="8"/>
      <c r="C65" s="9"/>
      <c r="D65" s="9"/>
      <c r="E65" s="9">
        <f t="shared" si="0"/>
        <v>900.25</v>
      </c>
    </row>
    <row r="66" spans="1:5" ht="21" x14ac:dyDescent="0.25">
      <c r="A66" s="18"/>
      <c r="B66" s="8"/>
      <c r="C66" s="9"/>
      <c r="D66" s="9"/>
      <c r="E66" s="9">
        <f t="shared" si="0"/>
        <v>900.25</v>
      </c>
    </row>
    <row r="67" spans="1:5" ht="21" x14ac:dyDescent="0.25">
      <c r="A67" s="18"/>
      <c r="B67" s="8"/>
      <c r="C67" s="9"/>
      <c r="D67" s="9"/>
      <c r="E67" s="9">
        <f t="shared" si="0"/>
        <v>900.25</v>
      </c>
    </row>
    <row r="68" spans="1:5" ht="21" x14ac:dyDescent="0.25">
      <c r="A68" s="18"/>
      <c r="B68" s="8"/>
      <c r="C68" s="9"/>
      <c r="D68" s="9"/>
      <c r="E68" s="9">
        <f t="shared" si="0"/>
        <v>900.25</v>
      </c>
    </row>
    <row r="69" spans="1:5" ht="21" x14ac:dyDescent="0.25">
      <c r="A69" s="18"/>
      <c r="B69" s="8"/>
      <c r="C69" s="9"/>
      <c r="D69" s="9"/>
      <c r="E69" s="9">
        <f t="shared" si="0"/>
        <v>900.25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900.25</v>
      </c>
    </row>
    <row r="71" spans="1:5" ht="21" x14ac:dyDescent="0.25">
      <c r="A71" s="18"/>
      <c r="B71" s="8"/>
      <c r="C71" s="9"/>
      <c r="D71" s="9"/>
      <c r="E71" s="9">
        <f t="shared" si="1"/>
        <v>900.25</v>
      </c>
    </row>
    <row r="72" spans="1:5" ht="21" x14ac:dyDescent="0.25">
      <c r="A72" s="18"/>
      <c r="B72" s="8"/>
      <c r="C72" s="9"/>
      <c r="D72" s="9"/>
      <c r="E72" s="9">
        <f t="shared" si="1"/>
        <v>900.25</v>
      </c>
    </row>
    <row r="73" spans="1:5" ht="21" x14ac:dyDescent="0.25">
      <c r="A73" s="18"/>
      <c r="B73" s="8"/>
      <c r="C73" s="9"/>
      <c r="D73" s="9"/>
      <c r="E73" s="9">
        <f t="shared" si="1"/>
        <v>900.25</v>
      </c>
    </row>
    <row r="74" spans="1:5" ht="21" x14ac:dyDescent="0.25">
      <c r="A74" s="18"/>
      <c r="B74" s="8"/>
      <c r="C74" s="9"/>
      <c r="D74" s="9"/>
      <c r="E74" s="9">
        <f t="shared" si="1"/>
        <v>900.25</v>
      </c>
    </row>
    <row r="75" spans="1:5" ht="21" x14ac:dyDescent="0.25">
      <c r="A75" s="18"/>
      <c r="B75" s="8"/>
      <c r="C75" s="9"/>
      <c r="D75" s="9"/>
      <c r="E75" s="9">
        <f t="shared" si="1"/>
        <v>900.25</v>
      </c>
    </row>
    <row r="76" spans="1:5" ht="21" x14ac:dyDescent="0.25">
      <c r="A76" s="18"/>
      <c r="B76" s="8"/>
      <c r="C76" s="86"/>
      <c r="D76" s="9"/>
      <c r="E76" s="9">
        <f t="shared" si="1"/>
        <v>900.25</v>
      </c>
    </row>
    <row r="77" spans="1:5" ht="21" x14ac:dyDescent="0.25">
      <c r="A77" s="18"/>
      <c r="B77" s="8"/>
      <c r="C77" s="86"/>
      <c r="D77" s="9"/>
      <c r="E77" s="9">
        <f t="shared" si="1"/>
        <v>900.25</v>
      </c>
    </row>
    <row r="78" spans="1:5" ht="21" x14ac:dyDescent="0.25">
      <c r="A78" s="18"/>
      <c r="B78" s="8"/>
      <c r="C78" s="9"/>
      <c r="D78" s="9"/>
      <c r="E78" s="9">
        <f t="shared" si="1"/>
        <v>900.25</v>
      </c>
    </row>
    <row r="79" spans="1:5" ht="21" x14ac:dyDescent="0.25">
      <c r="A79" s="18"/>
      <c r="B79" s="8"/>
      <c r="C79" s="9"/>
      <c r="D79" s="9"/>
      <c r="E79" s="9">
        <f t="shared" si="1"/>
        <v>900.25</v>
      </c>
    </row>
    <row r="80" spans="1:5" ht="21" x14ac:dyDescent="0.25">
      <c r="A80" s="18"/>
      <c r="B80" s="8"/>
      <c r="C80" s="9"/>
      <c r="D80" s="9"/>
      <c r="E80" s="9">
        <f t="shared" si="1"/>
        <v>900.25</v>
      </c>
    </row>
    <row r="81" spans="1:5" ht="21" x14ac:dyDescent="0.25">
      <c r="A81" s="18"/>
      <c r="B81" s="8"/>
      <c r="C81" s="9"/>
      <c r="D81" s="9"/>
      <c r="E81" s="9">
        <f t="shared" si="1"/>
        <v>900.25</v>
      </c>
    </row>
    <row r="82" spans="1:5" ht="21" x14ac:dyDescent="0.25">
      <c r="A82" s="18"/>
      <c r="B82" s="8"/>
      <c r="C82" s="9"/>
      <c r="D82" s="9"/>
      <c r="E82" s="9">
        <f t="shared" si="1"/>
        <v>900.25</v>
      </c>
    </row>
    <row r="83" spans="1:5" ht="21" x14ac:dyDescent="0.25">
      <c r="A83" s="18"/>
      <c r="B83" s="8"/>
      <c r="C83" s="9"/>
      <c r="D83" s="9"/>
      <c r="E83" s="9">
        <f t="shared" si="1"/>
        <v>900.25</v>
      </c>
    </row>
    <row r="84" spans="1:5" ht="21" x14ac:dyDescent="0.25">
      <c r="A84" s="18"/>
      <c r="B84" s="8"/>
      <c r="C84" s="9"/>
      <c r="D84" s="9"/>
      <c r="E84" s="9">
        <f t="shared" si="1"/>
        <v>900.25</v>
      </c>
    </row>
    <row r="85" spans="1:5" ht="21" x14ac:dyDescent="0.25">
      <c r="A85" s="18"/>
      <c r="B85" s="8"/>
      <c r="C85" s="9"/>
      <c r="D85" s="9"/>
      <c r="E85" s="9">
        <f t="shared" si="1"/>
        <v>900.25</v>
      </c>
    </row>
    <row r="86" spans="1:5" ht="21" x14ac:dyDescent="0.25">
      <c r="A86" s="18"/>
      <c r="B86" s="8"/>
      <c r="C86" s="9"/>
      <c r="D86" s="9"/>
      <c r="E86" s="9">
        <f t="shared" si="1"/>
        <v>900.25</v>
      </c>
    </row>
    <row r="87" spans="1:5" ht="21" x14ac:dyDescent="0.25">
      <c r="A87" s="18"/>
      <c r="B87" s="8"/>
      <c r="C87" s="9"/>
      <c r="D87" s="9"/>
      <c r="E87" s="9">
        <f t="shared" si="1"/>
        <v>900.25</v>
      </c>
    </row>
    <row r="88" spans="1:5" ht="21" x14ac:dyDescent="0.25">
      <c r="A88" s="18"/>
      <c r="B88" s="8"/>
      <c r="C88" s="9"/>
      <c r="D88" s="9"/>
      <c r="E88" s="9">
        <f t="shared" si="1"/>
        <v>900.25</v>
      </c>
    </row>
    <row r="89" spans="1:5" ht="21" x14ac:dyDescent="0.25">
      <c r="A89" s="18"/>
      <c r="B89" s="8"/>
      <c r="C89" s="9"/>
      <c r="D89" s="9"/>
      <c r="E89" s="9">
        <f t="shared" si="1"/>
        <v>900.25</v>
      </c>
    </row>
    <row r="90" spans="1:5" ht="21" x14ac:dyDescent="0.25">
      <c r="A90" s="18"/>
      <c r="B90" s="8"/>
      <c r="C90" s="9"/>
      <c r="D90" s="9"/>
      <c r="E90" s="9">
        <f t="shared" si="1"/>
        <v>900.25</v>
      </c>
    </row>
    <row r="91" spans="1:5" ht="21" x14ac:dyDescent="0.25">
      <c r="A91" s="18"/>
      <c r="B91" s="8"/>
      <c r="C91" s="9"/>
      <c r="D91" s="9"/>
      <c r="E91" s="9">
        <f t="shared" si="1"/>
        <v>900.25</v>
      </c>
    </row>
    <row r="92" spans="1:5" ht="21" x14ac:dyDescent="0.25">
      <c r="A92" s="18"/>
      <c r="B92" s="8"/>
      <c r="C92" s="9"/>
      <c r="D92" s="9"/>
      <c r="E92" s="9">
        <f t="shared" si="1"/>
        <v>900.25</v>
      </c>
    </row>
    <row r="93" spans="1:5" ht="21" x14ac:dyDescent="0.25">
      <c r="A93" s="18"/>
      <c r="B93" s="8"/>
      <c r="C93" s="9"/>
      <c r="D93" s="9"/>
      <c r="E93" s="9">
        <f t="shared" si="1"/>
        <v>900.25</v>
      </c>
    </row>
    <row r="94" spans="1:5" ht="21" x14ac:dyDescent="0.25">
      <c r="A94" s="18"/>
      <c r="B94" s="8"/>
      <c r="C94" s="9"/>
      <c r="D94" s="9"/>
      <c r="E94" s="9">
        <f t="shared" si="1"/>
        <v>900.25</v>
      </c>
    </row>
    <row r="95" spans="1:5" ht="21" x14ac:dyDescent="0.25">
      <c r="A95" s="18"/>
      <c r="B95" s="8"/>
      <c r="C95" s="9"/>
      <c r="D95" s="9"/>
      <c r="E95" s="9">
        <f t="shared" si="1"/>
        <v>900.25</v>
      </c>
    </row>
    <row r="96" spans="1:5" ht="21" x14ac:dyDescent="0.25">
      <c r="A96" s="18"/>
      <c r="B96" s="8"/>
      <c r="C96" s="9"/>
      <c r="D96" s="9"/>
      <c r="E96" s="9">
        <f t="shared" si="1"/>
        <v>900.25</v>
      </c>
    </row>
    <row r="97" spans="1:5" ht="21" x14ac:dyDescent="0.25">
      <c r="A97" s="18"/>
      <c r="B97" s="8"/>
      <c r="C97" s="9"/>
      <c r="D97" s="9"/>
      <c r="E97" s="9">
        <f t="shared" si="1"/>
        <v>900.25</v>
      </c>
    </row>
    <row r="98" spans="1:5" ht="21" x14ac:dyDescent="0.25">
      <c r="A98" s="18"/>
      <c r="B98" s="8"/>
      <c r="C98" s="9"/>
      <c r="D98" s="9"/>
      <c r="E98" s="9">
        <f t="shared" si="1"/>
        <v>900.25</v>
      </c>
    </row>
    <row r="99" spans="1:5" ht="21" x14ac:dyDescent="0.25">
      <c r="A99" s="18"/>
      <c r="B99" s="8"/>
      <c r="C99" s="9"/>
      <c r="D99" s="9"/>
      <c r="E99" s="9">
        <f t="shared" si="1"/>
        <v>900.25</v>
      </c>
    </row>
    <row r="100" spans="1:5" ht="21" x14ac:dyDescent="0.25">
      <c r="A100" s="18"/>
      <c r="B100" s="8"/>
      <c r="C100" s="9"/>
      <c r="D100" s="9"/>
      <c r="E100" s="9">
        <f t="shared" si="1"/>
        <v>900.25</v>
      </c>
    </row>
    <row r="101" spans="1:5" ht="21" x14ac:dyDescent="0.25">
      <c r="A101" s="18"/>
      <c r="B101" s="8"/>
      <c r="C101" s="9"/>
      <c r="D101" s="9"/>
      <c r="E101" s="9">
        <f t="shared" si="1"/>
        <v>900.25</v>
      </c>
    </row>
    <row r="102" spans="1:5" ht="21" x14ac:dyDescent="0.25">
      <c r="A102" s="18"/>
      <c r="B102" s="8"/>
      <c r="C102" s="16"/>
      <c r="D102" s="9"/>
      <c r="E102" s="9">
        <f t="shared" si="1"/>
        <v>900.25</v>
      </c>
    </row>
    <row r="103" spans="1:5" ht="21" x14ac:dyDescent="0.25">
      <c r="A103" s="18"/>
      <c r="B103" s="8"/>
      <c r="C103" s="16"/>
      <c r="D103" s="9"/>
      <c r="E103" s="9">
        <f t="shared" si="1"/>
        <v>900.25</v>
      </c>
    </row>
    <row r="104" spans="1:5" ht="21" x14ac:dyDescent="0.25">
      <c r="A104" s="18"/>
      <c r="B104" s="8"/>
      <c r="C104" s="86"/>
      <c r="D104" s="9"/>
      <c r="E104" s="9">
        <f t="shared" si="1"/>
        <v>900.25</v>
      </c>
    </row>
    <row r="105" spans="1:5" ht="21" x14ac:dyDescent="0.25">
      <c r="A105" s="18"/>
      <c r="B105" s="8"/>
      <c r="C105" s="9"/>
      <c r="D105" s="9"/>
      <c r="E105" s="9">
        <f t="shared" si="1"/>
        <v>900.25</v>
      </c>
    </row>
    <row r="106" spans="1:5" ht="21" x14ac:dyDescent="0.25">
      <c r="A106" s="18"/>
      <c r="B106" s="8"/>
      <c r="C106" s="9"/>
      <c r="D106" s="9"/>
      <c r="E106" s="9">
        <f t="shared" si="1"/>
        <v>900.25</v>
      </c>
    </row>
    <row r="107" spans="1:5" ht="21" x14ac:dyDescent="0.25">
      <c r="A107" s="18"/>
      <c r="B107" s="8"/>
      <c r="C107" s="9"/>
      <c r="D107" s="9"/>
      <c r="E107" s="9">
        <f t="shared" si="1"/>
        <v>900.25</v>
      </c>
    </row>
    <row r="108" spans="1:5" ht="21" x14ac:dyDescent="0.25">
      <c r="A108" s="18"/>
      <c r="B108" s="8"/>
      <c r="C108" s="9"/>
      <c r="D108" s="9"/>
      <c r="E108" s="9">
        <f t="shared" si="1"/>
        <v>900.25</v>
      </c>
    </row>
    <row r="109" spans="1:5" ht="21" x14ac:dyDescent="0.25">
      <c r="A109" s="18"/>
      <c r="B109" s="8"/>
      <c r="C109" s="9"/>
      <c r="D109" s="9"/>
      <c r="E109" s="9">
        <f t="shared" si="1"/>
        <v>900.25</v>
      </c>
    </row>
    <row r="110" spans="1:5" ht="21" x14ac:dyDescent="0.25">
      <c r="A110" s="18"/>
      <c r="B110" s="8"/>
      <c r="C110" s="9"/>
      <c r="D110" s="9"/>
      <c r="E110" s="9">
        <f t="shared" si="1"/>
        <v>900.25</v>
      </c>
    </row>
    <row r="111" spans="1:5" ht="21" x14ac:dyDescent="0.25">
      <c r="A111" s="18"/>
      <c r="B111" s="8"/>
      <c r="C111" s="9"/>
      <c r="D111" s="9"/>
      <c r="E111" s="9">
        <f t="shared" si="1"/>
        <v>900.25</v>
      </c>
    </row>
    <row r="112" spans="1:5" ht="21" x14ac:dyDescent="0.25">
      <c r="A112" s="18"/>
      <c r="B112" s="8"/>
      <c r="C112" s="9"/>
      <c r="D112" s="9"/>
      <c r="E112" s="9">
        <f t="shared" si="1"/>
        <v>900.25</v>
      </c>
    </row>
    <row r="113" spans="1:5" ht="21" x14ac:dyDescent="0.25">
      <c r="A113" s="18"/>
      <c r="B113" s="8"/>
      <c r="C113" s="9"/>
      <c r="D113" s="9"/>
      <c r="E113" s="9">
        <f t="shared" si="1"/>
        <v>900.25</v>
      </c>
    </row>
    <row r="114" spans="1:5" ht="21" x14ac:dyDescent="0.25">
      <c r="A114" s="18"/>
      <c r="B114" s="8"/>
      <c r="C114" s="9"/>
      <c r="D114" s="9"/>
      <c r="E114" s="9">
        <f t="shared" si="1"/>
        <v>900.25</v>
      </c>
    </row>
    <row r="115" spans="1:5" ht="21" x14ac:dyDescent="0.25">
      <c r="A115" s="18"/>
      <c r="B115" s="8"/>
      <c r="C115" s="9"/>
      <c r="D115" s="9"/>
      <c r="E115" s="9">
        <f t="shared" si="1"/>
        <v>900.25</v>
      </c>
    </row>
    <row r="116" spans="1:5" ht="21" x14ac:dyDescent="0.25">
      <c r="A116" s="18"/>
      <c r="B116" s="8"/>
      <c r="C116" s="9"/>
      <c r="D116" s="9"/>
      <c r="E116" s="9">
        <f t="shared" si="1"/>
        <v>900.25</v>
      </c>
    </row>
    <row r="117" spans="1:5" ht="21" x14ac:dyDescent="0.25">
      <c r="A117" s="18"/>
      <c r="B117" s="8"/>
      <c r="C117" s="9"/>
      <c r="D117" s="9"/>
      <c r="E117" s="9">
        <f t="shared" si="1"/>
        <v>900.25</v>
      </c>
    </row>
    <row r="118" spans="1:5" ht="21" x14ac:dyDescent="0.25">
      <c r="A118" s="18"/>
      <c r="B118" s="8"/>
      <c r="C118" s="9"/>
      <c r="D118" s="9"/>
      <c r="E118" s="9">
        <f t="shared" si="1"/>
        <v>900.25</v>
      </c>
    </row>
    <row r="119" spans="1:5" ht="21" x14ac:dyDescent="0.25">
      <c r="A119" s="18"/>
      <c r="B119" s="8"/>
      <c r="C119" s="9"/>
      <c r="D119" s="9"/>
      <c r="E119" s="9">
        <f t="shared" si="1"/>
        <v>900.25</v>
      </c>
    </row>
    <row r="120" spans="1:5" ht="21" x14ac:dyDescent="0.25">
      <c r="A120" s="18"/>
      <c r="B120" s="8"/>
      <c r="C120" s="9"/>
      <c r="D120" s="9"/>
      <c r="E120" s="9">
        <f t="shared" si="1"/>
        <v>900.25</v>
      </c>
    </row>
    <row r="121" spans="1:5" ht="21" x14ac:dyDescent="0.25">
      <c r="A121" s="18"/>
      <c r="B121" s="8"/>
      <c r="C121" s="9"/>
      <c r="D121" s="9"/>
      <c r="E121" s="9">
        <f t="shared" si="1"/>
        <v>900.25</v>
      </c>
    </row>
    <row r="122" spans="1:5" ht="21" x14ac:dyDescent="0.25">
      <c r="A122" s="18"/>
      <c r="B122" s="8"/>
      <c r="C122" s="9"/>
      <c r="D122" s="9"/>
      <c r="E122" s="9">
        <f t="shared" si="1"/>
        <v>900.25</v>
      </c>
    </row>
    <row r="123" spans="1:5" ht="21" x14ac:dyDescent="0.25">
      <c r="A123" s="18"/>
      <c r="B123" s="8"/>
      <c r="C123" s="9"/>
      <c r="D123" s="9"/>
      <c r="E123" s="9">
        <f t="shared" si="1"/>
        <v>900.25</v>
      </c>
    </row>
    <row r="124" spans="1:5" ht="21" x14ac:dyDescent="0.25">
      <c r="A124" s="18"/>
      <c r="B124" s="8"/>
      <c r="C124" s="9"/>
      <c r="D124" s="9"/>
      <c r="E124" s="9">
        <f t="shared" si="1"/>
        <v>900.25</v>
      </c>
    </row>
    <row r="125" spans="1:5" ht="21" x14ac:dyDescent="0.25">
      <c r="A125" s="18"/>
      <c r="B125" s="8"/>
      <c r="C125" s="9"/>
      <c r="D125" s="9"/>
      <c r="E125" s="9">
        <f t="shared" si="1"/>
        <v>900.25</v>
      </c>
    </row>
    <row r="126" spans="1:5" ht="21" x14ac:dyDescent="0.25">
      <c r="A126" s="18"/>
      <c r="B126" s="8"/>
      <c r="C126" s="9"/>
      <c r="D126" s="9"/>
      <c r="E126" s="9">
        <f t="shared" si="1"/>
        <v>900.25</v>
      </c>
    </row>
    <row r="127" spans="1:5" ht="21" x14ac:dyDescent="0.25">
      <c r="A127" s="18"/>
      <c r="B127" s="8"/>
      <c r="C127" s="9"/>
      <c r="D127" s="9"/>
      <c r="E127" s="9">
        <f t="shared" si="1"/>
        <v>900.25</v>
      </c>
    </row>
    <row r="128" spans="1:5" ht="21" x14ac:dyDescent="0.25">
      <c r="A128" s="18"/>
      <c r="B128" s="8"/>
      <c r="C128" s="9"/>
      <c r="D128" s="9"/>
      <c r="E128" s="9">
        <f t="shared" si="1"/>
        <v>900.25</v>
      </c>
    </row>
    <row r="129" spans="1:5" ht="21" x14ac:dyDescent="0.25">
      <c r="A129" s="18"/>
      <c r="B129" s="8"/>
      <c r="C129" s="9"/>
      <c r="D129" s="9"/>
      <c r="E129" s="9">
        <f t="shared" si="1"/>
        <v>900.25</v>
      </c>
    </row>
    <row r="130" spans="1:5" ht="21" x14ac:dyDescent="0.25">
      <c r="A130" s="18"/>
      <c r="B130" s="8"/>
      <c r="C130" s="9"/>
      <c r="D130" s="9"/>
      <c r="E130" s="9">
        <f t="shared" si="1"/>
        <v>900.25</v>
      </c>
    </row>
    <row r="131" spans="1:5" ht="21" x14ac:dyDescent="0.25">
      <c r="A131" s="18"/>
      <c r="B131" s="8"/>
      <c r="C131" s="9"/>
      <c r="D131" s="9"/>
      <c r="E131" s="9">
        <f t="shared" si="1"/>
        <v>900.25</v>
      </c>
    </row>
    <row r="132" spans="1:5" ht="21" x14ac:dyDescent="0.25">
      <c r="A132" s="18"/>
      <c r="B132" s="8"/>
      <c r="C132" s="9"/>
      <c r="D132" s="9"/>
      <c r="E132" s="9">
        <f t="shared" si="1"/>
        <v>900.25</v>
      </c>
    </row>
    <row r="133" spans="1:5" ht="21" x14ac:dyDescent="0.25">
      <c r="A133" s="18"/>
      <c r="B133" s="8"/>
      <c r="C133" s="9"/>
      <c r="D133" s="9"/>
      <c r="E133" s="9">
        <f t="shared" si="1"/>
        <v>900.25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900.25</v>
      </c>
    </row>
    <row r="135" spans="1:5" ht="21" x14ac:dyDescent="0.25">
      <c r="A135" s="18"/>
      <c r="B135" s="8"/>
      <c r="C135" s="9"/>
      <c r="D135" s="9"/>
      <c r="E135" s="9">
        <f t="shared" si="2"/>
        <v>900.25</v>
      </c>
    </row>
    <row r="136" spans="1:5" ht="21" x14ac:dyDescent="0.25">
      <c r="A136" s="18"/>
      <c r="B136" s="8"/>
      <c r="C136" s="9"/>
      <c r="D136" s="9"/>
      <c r="E136" s="9">
        <f t="shared" si="2"/>
        <v>900.25</v>
      </c>
    </row>
    <row r="137" spans="1:5" ht="21" x14ac:dyDescent="0.25">
      <c r="A137" s="18"/>
      <c r="B137" s="8"/>
      <c r="C137" s="9"/>
      <c r="D137" s="9"/>
      <c r="E137" s="9">
        <f t="shared" si="2"/>
        <v>900.25</v>
      </c>
    </row>
    <row r="138" spans="1:5" ht="21" x14ac:dyDescent="0.25">
      <c r="A138" s="18"/>
      <c r="B138" s="8"/>
      <c r="C138" s="9"/>
      <c r="D138" s="9"/>
      <c r="E138" s="9">
        <f t="shared" si="2"/>
        <v>900.25</v>
      </c>
    </row>
    <row r="139" spans="1:5" ht="21" x14ac:dyDescent="0.25">
      <c r="A139" s="18"/>
      <c r="B139" s="8"/>
      <c r="C139" s="9"/>
      <c r="D139" s="9"/>
      <c r="E139" s="9">
        <f t="shared" si="2"/>
        <v>900.25</v>
      </c>
    </row>
    <row r="140" spans="1:5" ht="21" x14ac:dyDescent="0.25">
      <c r="A140" s="18"/>
      <c r="B140" s="8"/>
      <c r="C140" s="9"/>
      <c r="D140" s="9"/>
      <c r="E140" s="9">
        <f t="shared" si="2"/>
        <v>900.25</v>
      </c>
    </row>
    <row r="141" spans="1:5" ht="21" x14ac:dyDescent="0.25">
      <c r="A141" s="18"/>
      <c r="B141" s="8"/>
      <c r="C141" s="9"/>
      <c r="D141" s="9"/>
      <c r="E141" s="9">
        <f t="shared" si="2"/>
        <v>900.25</v>
      </c>
    </row>
    <row r="142" spans="1:5" ht="21" x14ac:dyDescent="0.25">
      <c r="A142" s="18"/>
      <c r="B142" s="8"/>
      <c r="C142" s="9"/>
      <c r="D142" s="9"/>
      <c r="E142" s="9">
        <f t="shared" si="2"/>
        <v>900.25</v>
      </c>
    </row>
    <row r="143" spans="1:5" ht="21" x14ac:dyDescent="0.25">
      <c r="A143" s="18"/>
      <c r="B143" s="8"/>
      <c r="C143" s="9"/>
      <c r="D143" s="9"/>
      <c r="E143" s="9">
        <f t="shared" si="2"/>
        <v>900.25</v>
      </c>
    </row>
    <row r="144" spans="1:5" ht="21" x14ac:dyDescent="0.25">
      <c r="A144" s="18"/>
      <c r="B144" s="8"/>
      <c r="C144" s="9"/>
      <c r="D144" s="9"/>
      <c r="E144" s="9">
        <f t="shared" si="2"/>
        <v>900.25</v>
      </c>
    </row>
    <row r="145" spans="1:5" ht="21" x14ac:dyDescent="0.25">
      <c r="A145" s="18"/>
      <c r="B145" s="8"/>
      <c r="C145" s="9"/>
      <c r="D145" s="9"/>
      <c r="E145" s="9">
        <f t="shared" si="2"/>
        <v>900.25</v>
      </c>
    </row>
    <row r="146" spans="1:5" ht="21" x14ac:dyDescent="0.25">
      <c r="A146" s="18"/>
      <c r="B146" s="8"/>
      <c r="C146" s="9"/>
      <c r="D146" s="9"/>
      <c r="E146" s="9">
        <f t="shared" si="2"/>
        <v>900.25</v>
      </c>
    </row>
    <row r="147" spans="1:5" ht="21" x14ac:dyDescent="0.25">
      <c r="A147" s="18"/>
      <c r="B147" s="8"/>
      <c r="C147" s="9"/>
      <c r="D147" s="9"/>
      <c r="E147" s="9">
        <f t="shared" si="2"/>
        <v>900.25</v>
      </c>
    </row>
    <row r="148" spans="1:5" ht="21" x14ac:dyDescent="0.25">
      <c r="A148" s="18"/>
      <c r="B148" s="8"/>
      <c r="C148" s="9"/>
      <c r="D148" s="9"/>
      <c r="E148" s="9">
        <f t="shared" si="2"/>
        <v>900.25</v>
      </c>
    </row>
    <row r="149" spans="1:5" ht="21" x14ac:dyDescent="0.25">
      <c r="A149" s="18"/>
      <c r="B149" s="8"/>
      <c r="C149" s="9"/>
      <c r="D149" s="9"/>
      <c r="E149" s="9">
        <f t="shared" si="2"/>
        <v>900.25</v>
      </c>
    </row>
    <row r="150" spans="1:5" ht="21" x14ac:dyDescent="0.25">
      <c r="A150" s="18"/>
      <c r="B150" s="8"/>
      <c r="C150" s="9"/>
      <c r="D150" s="9"/>
      <c r="E150" s="9">
        <f t="shared" si="2"/>
        <v>900.25</v>
      </c>
    </row>
    <row r="151" spans="1:5" ht="21" x14ac:dyDescent="0.25">
      <c r="A151" s="18"/>
      <c r="B151" s="8"/>
      <c r="C151" s="9"/>
      <c r="D151" s="9"/>
      <c r="E151" s="9">
        <f t="shared" si="2"/>
        <v>900.25</v>
      </c>
    </row>
    <row r="152" spans="1:5" ht="21" x14ac:dyDescent="0.25">
      <c r="A152" s="18"/>
      <c r="B152" s="8"/>
      <c r="C152" s="9"/>
      <c r="D152" s="9"/>
      <c r="E152" s="9">
        <f t="shared" si="2"/>
        <v>900.25</v>
      </c>
    </row>
    <row r="153" spans="1:5" ht="21" x14ac:dyDescent="0.25">
      <c r="A153" s="18"/>
      <c r="B153" s="8"/>
      <c r="C153" s="9"/>
      <c r="D153" s="9"/>
      <c r="E153" s="9">
        <f t="shared" si="2"/>
        <v>900.25</v>
      </c>
    </row>
    <row r="154" spans="1:5" ht="21" x14ac:dyDescent="0.25">
      <c r="A154" s="18"/>
      <c r="B154" s="8"/>
      <c r="C154" s="9"/>
      <c r="D154" s="9"/>
      <c r="E154" s="9">
        <f t="shared" si="2"/>
        <v>900.25</v>
      </c>
    </row>
    <row r="155" spans="1:5" ht="21" x14ac:dyDescent="0.25">
      <c r="A155" s="18"/>
      <c r="B155" s="8"/>
      <c r="C155" s="9"/>
      <c r="D155" s="9"/>
      <c r="E155" s="9">
        <f t="shared" si="2"/>
        <v>900.25</v>
      </c>
    </row>
    <row r="156" spans="1:5" ht="21" x14ac:dyDescent="0.25">
      <c r="A156" s="18"/>
      <c r="B156" s="8"/>
      <c r="C156" s="9"/>
      <c r="D156" s="9"/>
      <c r="E156" s="9">
        <f t="shared" si="2"/>
        <v>900.25</v>
      </c>
    </row>
    <row r="157" spans="1:5" ht="21" x14ac:dyDescent="0.25">
      <c r="A157" s="18"/>
      <c r="B157" s="8"/>
      <c r="C157" s="9"/>
      <c r="D157" s="9"/>
      <c r="E157" s="9">
        <f t="shared" si="2"/>
        <v>900.25</v>
      </c>
    </row>
    <row r="158" spans="1:5" ht="21" x14ac:dyDescent="0.25">
      <c r="A158" s="18"/>
      <c r="B158" s="8"/>
      <c r="C158" s="9"/>
      <c r="D158" s="9"/>
      <c r="E158" s="9">
        <f t="shared" si="2"/>
        <v>900.25</v>
      </c>
    </row>
    <row r="159" spans="1:5" ht="21" x14ac:dyDescent="0.25">
      <c r="A159" s="18"/>
      <c r="B159" s="8"/>
      <c r="C159" s="9"/>
      <c r="D159" s="9"/>
      <c r="E159" s="9">
        <f t="shared" si="2"/>
        <v>900.25</v>
      </c>
    </row>
    <row r="160" spans="1:5" ht="21" x14ac:dyDescent="0.25">
      <c r="A160" s="18"/>
      <c r="B160" s="8"/>
      <c r="C160" s="9"/>
      <c r="D160" s="9"/>
      <c r="E160" s="9">
        <f t="shared" si="2"/>
        <v>900.25</v>
      </c>
    </row>
    <row r="161" spans="1:5" ht="21" x14ac:dyDescent="0.25">
      <c r="A161" s="18"/>
      <c r="B161" s="8"/>
      <c r="C161" s="9"/>
      <c r="D161" s="9"/>
      <c r="E161" s="9">
        <f t="shared" si="2"/>
        <v>900.25</v>
      </c>
    </row>
    <row r="162" spans="1:5" ht="21" x14ac:dyDescent="0.25">
      <c r="A162" s="18"/>
      <c r="B162" s="8"/>
      <c r="C162" s="9"/>
      <c r="D162" s="9"/>
      <c r="E162" s="9">
        <f t="shared" si="2"/>
        <v>900.25</v>
      </c>
    </row>
    <row r="163" spans="1:5" ht="21" x14ac:dyDescent="0.25">
      <c r="A163" s="18"/>
      <c r="B163" s="8"/>
      <c r="C163" s="9"/>
      <c r="D163" s="9"/>
      <c r="E163" s="9">
        <f t="shared" si="2"/>
        <v>900.25</v>
      </c>
    </row>
    <row r="164" spans="1:5" ht="21" x14ac:dyDescent="0.25">
      <c r="A164" s="18"/>
      <c r="B164" s="8"/>
      <c r="C164" s="9"/>
      <c r="D164" s="9"/>
      <c r="E164" s="9">
        <f t="shared" si="2"/>
        <v>900.25</v>
      </c>
    </row>
    <row r="165" spans="1:5" ht="21" x14ac:dyDescent="0.25">
      <c r="A165" s="18"/>
      <c r="B165" s="8"/>
      <c r="C165" s="9"/>
      <c r="D165" s="9"/>
      <c r="E165" s="9">
        <f t="shared" si="2"/>
        <v>900.25</v>
      </c>
    </row>
    <row r="166" spans="1:5" ht="21" x14ac:dyDescent="0.25">
      <c r="A166" s="18"/>
      <c r="B166" s="8"/>
      <c r="C166" s="9"/>
      <c r="D166" s="9"/>
      <c r="E166" s="9">
        <f t="shared" si="2"/>
        <v>900.25</v>
      </c>
    </row>
    <row r="167" spans="1:5" ht="21" x14ac:dyDescent="0.25">
      <c r="A167" s="18"/>
      <c r="B167" s="8"/>
      <c r="C167" s="9"/>
      <c r="D167" s="9"/>
      <c r="E167" s="9">
        <f t="shared" si="2"/>
        <v>900.25</v>
      </c>
    </row>
    <row r="168" spans="1:5" ht="21" x14ac:dyDescent="0.25">
      <c r="A168" s="18"/>
      <c r="B168" s="8"/>
      <c r="C168" s="9"/>
      <c r="D168" s="9"/>
      <c r="E168" s="9">
        <f t="shared" si="2"/>
        <v>900.25</v>
      </c>
    </row>
    <row r="169" spans="1:5" ht="21" x14ac:dyDescent="0.25">
      <c r="A169" s="18"/>
      <c r="B169" s="8"/>
      <c r="C169" s="9"/>
      <c r="D169" s="9"/>
      <c r="E169" s="9">
        <f t="shared" si="2"/>
        <v>900.25</v>
      </c>
    </row>
    <row r="170" spans="1:5" ht="21" x14ac:dyDescent="0.25">
      <c r="A170" s="18"/>
      <c r="B170" s="8"/>
      <c r="C170" s="9"/>
      <c r="D170" s="9"/>
      <c r="E170" s="9">
        <f t="shared" si="2"/>
        <v>900.25</v>
      </c>
    </row>
    <row r="171" spans="1:5" ht="21" x14ac:dyDescent="0.25">
      <c r="A171" s="18"/>
      <c r="B171" s="8"/>
      <c r="C171" s="9"/>
      <c r="D171" s="9"/>
      <c r="E171" s="9">
        <f t="shared" si="2"/>
        <v>900.25</v>
      </c>
    </row>
    <row r="172" spans="1:5" ht="21" x14ac:dyDescent="0.25">
      <c r="A172" s="18"/>
      <c r="B172" s="8"/>
      <c r="C172" s="9"/>
      <c r="D172" s="9"/>
      <c r="E172" s="9">
        <f t="shared" si="2"/>
        <v>900.25</v>
      </c>
    </row>
    <row r="173" spans="1:5" ht="21" x14ac:dyDescent="0.25">
      <c r="A173" s="18"/>
      <c r="B173" s="8"/>
      <c r="C173" s="9"/>
      <c r="D173" s="9"/>
      <c r="E173" s="9">
        <f t="shared" si="2"/>
        <v>900.25</v>
      </c>
    </row>
    <row r="174" spans="1:5" ht="21" x14ac:dyDescent="0.25">
      <c r="A174" s="18"/>
      <c r="B174" s="8"/>
      <c r="C174" s="9"/>
      <c r="D174" s="9"/>
      <c r="E174" s="9">
        <f t="shared" si="2"/>
        <v>900.25</v>
      </c>
    </row>
    <row r="175" spans="1:5" ht="21" x14ac:dyDescent="0.25">
      <c r="A175" s="18"/>
      <c r="B175" s="8"/>
      <c r="C175" s="9"/>
      <c r="D175" s="9"/>
      <c r="E175" s="9">
        <f t="shared" si="2"/>
        <v>900.25</v>
      </c>
    </row>
    <row r="176" spans="1:5" ht="21" x14ac:dyDescent="0.25">
      <c r="A176" s="18"/>
      <c r="B176" s="8"/>
      <c r="C176" s="9"/>
      <c r="D176" s="9"/>
      <c r="E176" s="9">
        <f t="shared" si="2"/>
        <v>900.25</v>
      </c>
    </row>
    <row r="177" spans="1:5" ht="21" x14ac:dyDescent="0.25">
      <c r="A177" s="18"/>
      <c r="B177" s="8"/>
      <c r="C177" s="9"/>
      <c r="D177" s="9"/>
      <c r="E177" s="9">
        <f t="shared" si="2"/>
        <v>900.25</v>
      </c>
    </row>
    <row r="178" spans="1:5" ht="21" x14ac:dyDescent="0.25">
      <c r="A178" s="18"/>
      <c r="B178" s="8"/>
      <c r="C178" s="9"/>
      <c r="D178" s="9"/>
      <c r="E178" s="9">
        <f t="shared" si="2"/>
        <v>900.25</v>
      </c>
    </row>
    <row r="179" spans="1:5" ht="21" x14ac:dyDescent="0.25">
      <c r="A179" s="18"/>
      <c r="B179" s="8"/>
      <c r="C179" s="9"/>
      <c r="D179" s="9"/>
      <c r="E179" s="9">
        <f t="shared" si="2"/>
        <v>900.25</v>
      </c>
    </row>
    <row r="180" spans="1:5" ht="21" x14ac:dyDescent="0.25">
      <c r="A180" s="18"/>
      <c r="B180" s="8"/>
      <c r="C180" s="9"/>
      <c r="D180" s="9"/>
      <c r="E180" s="9">
        <f t="shared" si="2"/>
        <v>900.25</v>
      </c>
    </row>
    <row r="181" spans="1:5" ht="21" x14ac:dyDescent="0.25">
      <c r="A181" s="18"/>
      <c r="B181" s="8"/>
      <c r="C181" s="9"/>
      <c r="D181" s="9"/>
      <c r="E181" s="9">
        <f t="shared" si="2"/>
        <v>900.25</v>
      </c>
    </row>
    <row r="182" spans="1:5" ht="21" x14ac:dyDescent="0.25">
      <c r="A182" s="18"/>
      <c r="B182" s="8"/>
      <c r="C182" s="9"/>
      <c r="D182" s="9"/>
      <c r="E182" s="9">
        <f t="shared" si="2"/>
        <v>900.25</v>
      </c>
    </row>
    <row r="183" spans="1:5" ht="21" x14ac:dyDescent="0.25">
      <c r="A183" s="18"/>
      <c r="B183" s="8"/>
      <c r="C183" s="9"/>
      <c r="D183" s="9"/>
      <c r="E183" s="9">
        <f t="shared" si="2"/>
        <v>900.25</v>
      </c>
    </row>
    <row r="184" spans="1:5" ht="21" x14ac:dyDescent="0.25">
      <c r="A184" s="18"/>
      <c r="B184" s="8"/>
      <c r="C184" s="9"/>
      <c r="D184" s="9"/>
      <c r="E184" s="9">
        <f t="shared" si="2"/>
        <v>900.25</v>
      </c>
    </row>
    <row r="185" spans="1:5" ht="21" x14ac:dyDescent="0.25">
      <c r="A185" s="18"/>
      <c r="B185" s="8"/>
      <c r="C185" s="9"/>
      <c r="D185" s="9"/>
      <c r="E185" s="9">
        <f t="shared" si="2"/>
        <v>900.25</v>
      </c>
    </row>
    <row r="186" spans="1:5" ht="21" x14ac:dyDescent="0.25">
      <c r="A186" s="18"/>
      <c r="B186" s="8"/>
      <c r="C186" s="9"/>
      <c r="D186" s="9"/>
      <c r="E186" s="9">
        <f t="shared" si="2"/>
        <v>900.25</v>
      </c>
    </row>
    <row r="187" spans="1:5" ht="21" x14ac:dyDescent="0.25">
      <c r="A187" s="18"/>
      <c r="B187" s="8"/>
      <c r="C187" s="9"/>
      <c r="D187" s="9"/>
      <c r="E187" s="9">
        <f t="shared" si="2"/>
        <v>900.25</v>
      </c>
    </row>
    <row r="188" spans="1:5" ht="21" x14ac:dyDescent="0.25">
      <c r="A188" s="18"/>
      <c r="B188" s="8"/>
      <c r="C188" s="9"/>
      <c r="D188" s="9"/>
      <c r="E188" s="9">
        <f t="shared" si="2"/>
        <v>900.25</v>
      </c>
    </row>
    <row r="189" spans="1:5" ht="21" x14ac:dyDescent="0.25">
      <c r="A189" s="18"/>
      <c r="B189" s="8"/>
      <c r="C189" s="9"/>
      <c r="D189" s="9"/>
      <c r="E189" s="9">
        <f t="shared" si="2"/>
        <v>900.25</v>
      </c>
    </row>
    <row r="190" spans="1:5" ht="21" x14ac:dyDescent="0.25">
      <c r="A190" s="18"/>
      <c r="B190" s="8"/>
      <c r="C190" s="9"/>
      <c r="D190" s="9"/>
      <c r="E190" s="9">
        <f t="shared" si="2"/>
        <v>900.25</v>
      </c>
    </row>
    <row r="191" spans="1:5" ht="21" x14ac:dyDescent="0.25">
      <c r="A191" s="18"/>
      <c r="B191" s="8"/>
      <c r="C191" s="9"/>
      <c r="D191" s="9"/>
      <c r="E191" s="9">
        <f t="shared" si="2"/>
        <v>900.25</v>
      </c>
    </row>
    <row r="192" spans="1:5" ht="21" x14ac:dyDescent="0.25">
      <c r="A192" s="18"/>
      <c r="B192" s="8"/>
      <c r="C192" s="9"/>
      <c r="D192" s="9"/>
      <c r="E192" s="9">
        <f t="shared" si="2"/>
        <v>900.25</v>
      </c>
    </row>
    <row r="193" spans="1:5" ht="21" x14ac:dyDescent="0.25">
      <c r="A193" s="18"/>
      <c r="B193" s="8"/>
      <c r="C193" s="9"/>
      <c r="D193" s="9"/>
      <c r="E193" s="9">
        <f t="shared" si="2"/>
        <v>900.25</v>
      </c>
    </row>
    <row r="194" spans="1:5" ht="21" x14ac:dyDescent="0.25">
      <c r="A194" s="18"/>
      <c r="B194" s="8"/>
      <c r="C194" s="9"/>
      <c r="D194" s="9"/>
      <c r="E194" s="9">
        <f t="shared" si="2"/>
        <v>900.25</v>
      </c>
    </row>
    <row r="195" spans="1:5" ht="21" x14ac:dyDescent="0.25">
      <c r="A195" s="18"/>
      <c r="B195" s="8"/>
      <c r="C195" s="9"/>
      <c r="D195" s="9"/>
      <c r="E195" s="9">
        <f t="shared" si="2"/>
        <v>900.25</v>
      </c>
    </row>
    <row r="196" spans="1:5" ht="21" x14ac:dyDescent="0.25">
      <c r="A196" s="18"/>
      <c r="B196" s="8"/>
      <c r="C196" s="9"/>
      <c r="D196" s="9"/>
      <c r="E196" s="9">
        <f t="shared" si="2"/>
        <v>900.25</v>
      </c>
    </row>
    <row r="197" spans="1:5" ht="21" x14ac:dyDescent="0.25">
      <c r="A197" s="18"/>
      <c r="B197" s="8"/>
      <c r="C197" s="9"/>
      <c r="D197" s="9"/>
      <c r="E197" s="9">
        <f t="shared" si="2"/>
        <v>900.25</v>
      </c>
    </row>
    <row r="198" spans="1:5" ht="21" x14ac:dyDescent="0.25">
      <c r="A198" s="18"/>
      <c r="B198" s="8"/>
      <c r="C198" s="9"/>
      <c r="D198" s="9"/>
      <c r="E198" s="9">
        <f t="shared" ref="E198:E210" si="3">E197+C198-D198</f>
        <v>900.25</v>
      </c>
    </row>
    <row r="199" spans="1:5" ht="21" x14ac:dyDescent="0.25">
      <c r="A199" s="18"/>
      <c r="B199" s="8"/>
      <c r="C199" s="9"/>
      <c r="D199" s="9"/>
      <c r="E199" s="9">
        <f t="shared" si="3"/>
        <v>900.25</v>
      </c>
    </row>
    <row r="200" spans="1:5" ht="21" x14ac:dyDescent="0.25">
      <c r="A200" s="18"/>
      <c r="B200" s="8"/>
      <c r="C200" s="9"/>
      <c r="D200" s="9"/>
      <c r="E200" s="9">
        <f t="shared" si="3"/>
        <v>900.25</v>
      </c>
    </row>
    <row r="201" spans="1:5" ht="21" x14ac:dyDescent="0.25">
      <c r="A201" s="18"/>
      <c r="B201" s="8"/>
      <c r="C201" s="9"/>
      <c r="D201" s="9"/>
      <c r="E201" s="9">
        <f t="shared" si="3"/>
        <v>900.25</v>
      </c>
    </row>
    <row r="202" spans="1:5" ht="21" x14ac:dyDescent="0.25">
      <c r="A202" s="18"/>
      <c r="B202" s="8"/>
      <c r="C202" s="9"/>
      <c r="D202" s="9"/>
      <c r="E202" s="9">
        <f t="shared" si="3"/>
        <v>900.25</v>
      </c>
    </row>
    <row r="203" spans="1:5" ht="21" x14ac:dyDescent="0.25">
      <c r="A203" s="18"/>
      <c r="B203" s="8"/>
      <c r="C203" s="9"/>
      <c r="D203" s="9"/>
      <c r="E203" s="9">
        <f t="shared" si="3"/>
        <v>900.25</v>
      </c>
    </row>
    <row r="204" spans="1:5" ht="21" x14ac:dyDescent="0.25">
      <c r="A204" s="18"/>
      <c r="B204" s="8"/>
      <c r="C204" s="9"/>
      <c r="D204" s="9"/>
      <c r="E204" s="9">
        <f t="shared" si="3"/>
        <v>900.25</v>
      </c>
    </row>
    <row r="205" spans="1:5" ht="21" x14ac:dyDescent="0.25">
      <c r="A205" s="18"/>
      <c r="B205" s="8"/>
      <c r="C205" s="9"/>
      <c r="D205" s="9"/>
      <c r="E205" s="9">
        <f t="shared" si="3"/>
        <v>900.25</v>
      </c>
    </row>
    <row r="206" spans="1:5" ht="21" x14ac:dyDescent="0.25">
      <c r="A206" s="18"/>
      <c r="B206" s="8"/>
      <c r="C206" s="9"/>
      <c r="D206" s="9"/>
      <c r="E206" s="9">
        <f t="shared" si="3"/>
        <v>900.25</v>
      </c>
    </row>
    <row r="207" spans="1:5" ht="21" x14ac:dyDescent="0.25">
      <c r="A207" s="18"/>
      <c r="B207" s="8"/>
      <c r="C207" s="9"/>
      <c r="D207" s="9"/>
      <c r="E207" s="9">
        <f t="shared" si="3"/>
        <v>900.25</v>
      </c>
    </row>
    <row r="208" spans="1:5" ht="21" x14ac:dyDescent="0.25">
      <c r="A208" s="18"/>
      <c r="B208" s="8"/>
      <c r="C208" s="9"/>
      <c r="D208" s="9"/>
      <c r="E208" s="9">
        <f t="shared" si="3"/>
        <v>900.25</v>
      </c>
    </row>
    <row r="209" spans="1:5" ht="21" x14ac:dyDescent="0.25">
      <c r="A209" s="18"/>
      <c r="B209" s="8"/>
      <c r="C209" s="9"/>
      <c r="D209" s="9"/>
      <c r="E209" s="9">
        <f t="shared" si="3"/>
        <v>900.25</v>
      </c>
    </row>
    <row r="210" spans="1:5" ht="21" x14ac:dyDescent="0.25">
      <c r="A210" s="18"/>
      <c r="B210" s="8"/>
      <c r="C210" s="9"/>
      <c r="D210" s="9"/>
      <c r="E210" s="9">
        <f t="shared" si="3"/>
        <v>900.25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2D11-4C99-4AA0-A397-22A14AF8C922}">
  <dimension ref="A1:E210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15.6640625" bestFit="1" customWidth="1"/>
    <col min="2" max="2" width="78" bestFit="1" customWidth="1"/>
    <col min="3" max="5" width="17.1640625" bestFit="1" customWidth="1"/>
  </cols>
  <sheetData>
    <row r="1" spans="1:5" ht="29" x14ac:dyDescent="0.35">
      <c r="A1" s="160" t="s">
        <v>3659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 t="s">
        <v>3655</v>
      </c>
      <c r="B4" s="8" t="s">
        <v>3312</v>
      </c>
      <c r="C4" s="9">
        <v>1617.47</v>
      </c>
      <c r="D4" s="9"/>
      <c r="E4" s="9">
        <f>C4</f>
        <v>1617.47</v>
      </c>
    </row>
    <row r="5" spans="1:5" ht="21" x14ac:dyDescent="0.25">
      <c r="A5" s="18" t="s">
        <v>3691</v>
      </c>
      <c r="B5" s="8" t="s">
        <v>396</v>
      </c>
      <c r="C5" s="16"/>
      <c r="D5" s="9">
        <v>1600</v>
      </c>
      <c r="E5" s="9">
        <f>E4+C5-D5</f>
        <v>17.470000000000027</v>
      </c>
    </row>
    <row r="6" spans="1:5" ht="21" x14ac:dyDescent="0.25">
      <c r="A6" s="18"/>
      <c r="B6" s="8"/>
      <c r="C6" s="9"/>
      <c r="D6" s="9"/>
      <c r="E6" s="9">
        <f t="shared" ref="E6:E69" si="0">E5+C6-D6</f>
        <v>17.470000000000027</v>
      </c>
    </row>
    <row r="7" spans="1:5" ht="21" x14ac:dyDescent="0.25">
      <c r="A7" s="18"/>
      <c r="B7" s="8"/>
      <c r="C7" s="9"/>
      <c r="D7" s="9"/>
      <c r="E7" s="9">
        <f t="shared" si="0"/>
        <v>17.470000000000027</v>
      </c>
    </row>
    <row r="8" spans="1:5" ht="21" x14ac:dyDescent="0.25">
      <c r="A8" s="18"/>
      <c r="B8" s="8"/>
      <c r="C8" s="9"/>
      <c r="D8" s="9"/>
      <c r="E8" s="9">
        <f t="shared" si="0"/>
        <v>17.470000000000027</v>
      </c>
    </row>
    <row r="9" spans="1:5" ht="21" x14ac:dyDescent="0.25">
      <c r="A9" s="18"/>
      <c r="B9" s="8"/>
      <c r="C9" s="9"/>
      <c r="D9" s="9"/>
      <c r="E9" s="9">
        <f t="shared" si="0"/>
        <v>17.470000000000027</v>
      </c>
    </row>
    <row r="10" spans="1:5" ht="21" x14ac:dyDescent="0.25">
      <c r="A10" s="18"/>
      <c r="B10" s="8"/>
      <c r="C10" s="9"/>
      <c r="D10" s="9"/>
      <c r="E10" s="9">
        <f t="shared" si="0"/>
        <v>17.470000000000027</v>
      </c>
    </row>
    <row r="11" spans="1:5" ht="21" x14ac:dyDescent="0.25">
      <c r="A11" s="18"/>
      <c r="B11" s="8"/>
      <c r="C11" s="9"/>
      <c r="D11" s="9"/>
      <c r="E11" s="9">
        <f t="shared" si="0"/>
        <v>17.470000000000027</v>
      </c>
    </row>
    <row r="12" spans="1:5" ht="21" x14ac:dyDescent="0.25">
      <c r="A12" s="18"/>
      <c r="B12" s="8"/>
      <c r="C12" s="9"/>
      <c r="D12" s="9"/>
      <c r="E12" s="9">
        <f t="shared" si="0"/>
        <v>17.470000000000027</v>
      </c>
    </row>
    <row r="13" spans="1:5" ht="21" x14ac:dyDescent="0.25">
      <c r="A13" s="18"/>
      <c r="B13" s="8"/>
      <c r="C13" s="9"/>
      <c r="D13" s="9"/>
      <c r="E13" s="9">
        <f t="shared" si="0"/>
        <v>17.470000000000027</v>
      </c>
    </row>
    <row r="14" spans="1:5" ht="21" x14ac:dyDescent="0.25">
      <c r="A14" s="18"/>
      <c r="B14" s="8"/>
      <c r="C14" s="9"/>
      <c r="D14" s="9"/>
      <c r="E14" s="9">
        <f t="shared" si="0"/>
        <v>17.470000000000027</v>
      </c>
    </row>
    <row r="15" spans="1:5" ht="21" x14ac:dyDescent="0.25">
      <c r="A15" s="18"/>
      <c r="B15" s="8"/>
      <c r="C15" s="9"/>
      <c r="D15" s="9"/>
      <c r="E15" s="9">
        <f t="shared" si="0"/>
        <v>17.470000000000027</v>
      </c>
    </row>
    <row r="16" spans="1:5" ht="21" x14ac:dyDescent="0.25">
      <c r="A16" s="18"/>
      <c r="B16" s="8"/>
      <c r="C16" s="9"/>
      <c r="D16" s="9"/>
      <c r="E16" s="9">
        <f t="shared" si="0"/>
        <v>17.470000000000027</v>
      </c>
    </row>
    <row r="17" spans="1:5" ht="21" x14ac:dyDescent="0.25">
      <c r="A17" s="18"/>
      <c r="B17" s="8"/>
      <c r="C17" s="9"/>
      <c r="D17" s="9"/>
      <c r="E17" s="9">
        <f t="shared" si="0"/>
        <v>17.470000000000027</v>
      </c>
    </row>
    <row r="18" spans="1:5" ht="21" x14ac:dyDescent="0.25">
      <c r="A18" s="18"/>
      <c r="B18" s="8"/>
      <c r="C18" s="9"/>
      <c r="D18" s="9"/>
      <c r="E18" s="9">
        <f t="shared" si="0"/>
        <v>17.470000000000027</v>
      </c>
    </row>
    <row r="19" spans="1:5" ht="21" x14ac:dyDescent="0.25">
      <c r="A19" s="18"/>
      <c r="B19" s="8"/>
      <c r="C19" s="9"/>
      <c r="D19" s="9"/>
      <c r="E19" s="9">
        <f t="shared" si="0"/>
        <v>17.470000000000027</v>
      </c>
    </row>
    <row r="20" spans="1:5" ht="21" x14ac:dyDescent="0.25">
      <c r="A20" s="18"/>
      <c r="B20" s="8"/>
      <c r="C20" s="9"/>
      <c r="D20" s="9"/>
      <c r="E20" s="9">
        <f t="shared" si="0"/>
        <v>17.470000000000027</v>
      </c>
    </row>
    <row r="21" spans="1:5" ht="21" x14ac:dyDescent="0.25">
      <c r="A21" s="18"/>
      <c r="B21" s="8"/>
      <c r="C21" s="9"/>
      <c r="D21" s="9"/>
      <c r="E21" s="9">
        <f t="shared" si="0"/>
        <v>17.470000000000027</v>
      </c>
    </row>
    <row r="22" spans="1:5" ht="21" x14ac:dyDescent="0.25">
      <c r="A22" s="18"/>
      <c r="B22" s="8"/>
      <c r="C22" s="9"/>
      <c r="D22" s="9"/>
      <c r="E22" s="9">
        <f t="shared" si="0"/>
        <v>17.470000000000027</v>
      </c>
    </row>
    <row r="23" spans="1:5" ht="21" x14ac:dyDescent="0.25">
      <c r="A23" s="18"/>
      <c r="B23" s="8"/>
      <c r="C23" s="9"/>
      <c r="D23" s="9"/>
      <c r="E23" s="9">
        <f t="shared" si="0"/>
        <v>17.470000000000027</v>
      </c>
    </row>
    <row r="24" spans="1:5" ht="21" x14ac:dyDescent="0.25">
      <c r="A24" s="18"/>
      <c r="B24" s="8"/>
      <c r="C24" s="9"/>
      <c r="D24" s="9"/>
      <c r="E24" s="9">
        <f t="shared" si="0"/>
        <v>17.470000000000027</v>
      </c>
    </row>
    <row r="25" spans="1:5" ht="21" x14ac:dyDescent="0.25">
      <c r="A25" s="18"/>
      <c r="B25" s="8"/>
      <c r="C25" s="9"/>
      <c r="D25" s="9"/>
      <c r="E25" s="9">
        <f t="shared" si="0"/>
        <v>17.470000000000027</v>
      </c>
    </row>
    <row r="26" spans="1:5" ht="21" x14ac:dyDescent="0.25">
      <c r="A26" s="18"/>
      <c r="B26" s="8"/>
      <c r="C26" s="9"/>
      <c r="D26" s="9"/>
      <c r="E26" s="9">
        <f t="shared" si="0"/>
        <v>17.470000000000027</v>
      </c>
    </row>
    <row r="27" spans="1:5" ht="21" x14ac:dyDescent="0.25">
      <c r="A27" s="18"/>
      <c r="B27" s="8"/>
      <c r="C27" s="9"/>
      <c r="D27" s="9"/>
      <c r="E27" s="9">
        <f t="shared" si="0"/>
        <v>17.470000000000027</v>
      </c>
    </row>
    <row r="28" spans="1:5" ht="21" x14ac:dyDescent="0.25">
      <c r="A28" s="18"/>
      <c r="B28" s="8"/>
      <c r="C28" s="9"/>
      <c r="D28" s="9"/>
      <c r="E28" s="9">
        <f t="shared" si="0"/>
        <v>17.470000000000027</v>
      </c>
    </row>
    <row r="29" spans="1:5" ht="21" x14ac:dyDescent="0.25">
      <c r="A29" s="18"/>
      <c r="B29" s="8"/>
      <c r="C29" s="9"/>
      <c r="D29" s="9"/>
      <c r="E29" s="9">
        <f t="shared" si="0"/>
        <v>17.470000000000027</v>
      </c>
    </row>
    <row r="30" spans="1:5" ht="21" x14ac:dyDescent="0.25">
      <c r="A30" s="18"/>
      <c r="B30" s="8"/>
      <c r="C30" s="9"/>
      <c r="D30" s="9"/>
      <c r="E30" s="9">
        <f t="shared" si="0"/>
        <v>17.470000000000027</v>
      </c>
    </row>
    <row r="31" spans="1:5" ht="21" x14ac:dyDescent="0.25">
      <c r="A31" s="18"/>
      <c r="B31" s="8"/>
      <c r="C31" s="9"/>
      <c r="D31" s="9"/>
      <c r="E31" s="9">
        <f t="shared" si="0"/>
        <v>17.470000000000027</v>
      </c>
    </row>
    <row r="32" spans="1:5" ht="21" x14ac:dyDescent="0.25">
      <c r="A32" s="18"/>
      <c r="B32" s="8"/>
      <c r="C32" s="9"/>
      <c r="D32" s="9"/>
      <c r="E32" s="9">
        <f t="shared" si="0"/>
        <v>17.470000000000027</v>
      </c>
    </row>
    <row r="33" spans="1:5" ht="21" x14ac:dyDescent="0.25">
      <c r="A33" s="18"/>
      <c r="B33" s="8"/>
      <c r="C33" s="9"/>
      <c r="D33" s="9"/>
      <c r="E33" s="9">
        <f t="shared" si="0"/>
        <v>17.470000000000027</v>
      </c>
    </row>
    <row r="34" spans="1:5" ht="21" x14ac:dyDescent="0.25">
      <c r="A34" s="18"/>
      <c r="B34" s="8"/>
      <c r="C34" s="9"/>
      <c r="D34" s="9"/>
      <c r="E34" s="9">
        <f t="shared" si="0"/>
        <v>17.470000000000027</v>
      </c>
    </row>
    <row r="35" spans="1:5" ht="21" x14ac:dyDescent="0.25">
      <c r="A35" s="18"/>
      <c r="B35" s="8"/>
      <c r="C35" s="9"/>
      <c r="D35" s="9"/>
      <c r="E35" s="9">
        <f t="shared" si="0"/>
        <v>17.470000000000027</v>
      </c>
    </row>
    <row r="36" spans="1:5" ht="21" x14ac:dyDescent="0.25">
      <c r="A36" s="18"/>
      <c r="B36" s="8"/>
      <c r="C36" s="9"/>
      <c r="D36" s="9"/>
      <c r="E36" s="9">
        <f t="shared" si="0"/>
        <v>17.470000000000027</v>
      </c>
    </row>
    <row r="37" spans="1:5" ht="21" x14ac:dyDescent="0.25">
      <c r="A37" s="18"/>
      <c r="B37" s="8"/>
      <c r="C37" s="9"/>
      <c r="D37" s="9"/>
      <c r="E37" s="9">
        <f t="shared" si="0"/>
        <v>17.470000000000027</v>
      </c>
    </row>
    <row r="38" spans="1:5" ht="21" x14ac:dyDescent="0.25">
      <c r="A38" s="18"/>
      <c r="B38" s="8"/>
      <c r="C38" s="9"/>
      <c r="D38" s="9"/>
      <c r="E38" s="9">
        <f t="shared" si="0"/>
        <v>17.470000000000027</v>
      </c>
    </row>
    <row r="39" spans="1:5" ht="21" x14ac:dyDescent="0.25">
      <c r="A39" s="18"/>
      <c r="B39" s="8"/>
      <c r="C39" s="9"/>
      <c r="D39" s="9"/>
      <c r="E39" s="9">
        <f t="shared" si="0"/>
        <v>17.470000000000027</v>
      </c>
    </row>
    <row r="40" spans="1:5" ht="21" x14ac:dyDescent="0.25">
      <c r="A40" s="18"/>
      <c r="B40" s="8"/>
      <c r="C40" s="9"/>
      <c r="D40" s="9"/>
      <c r="E40" s="9">
        <f t="shared" si="0"/>
        <v>17.470000000000027</v>
      </c>
    </row>
    <row r="41" spans="1:5" ht="21" x14ac:dyDescent="0.25">
      <c r="A41" s="18"/>
      <c r="B41" s="8"/>
      <c r="C41" s="9"/>
      <c r="D41" s="9"/>
      <c r="E41" s="9">
        <f t="shared" si="0"/>
        <v>17.470000000000027</v>
      </c>
    </row>
    <row r="42" spans="1:5" ht="21" x14ac:dyDescent="0.25">
      <c r="A42" s="8"/>
      <c r="B42" s="8"/>
      <c r="C42" s="9"/>
      <c r="D42" s="9"/>
      <c r="E42" s="9">
        <f t="shared" si="0"/>
        <v>17.470000000000027</v>
      </c>
    </row>
    <row r="43" spans="1:5" ht="21" x14ac:dyDescent="0.25">
      <c r="A43" s="8"/>
      <c r="B43" s="8"/>
      <c r="C43" s="9"/>
      <c r="D43" s="9"/>
      <c r="E43" s="9">
        <f t="shared" si="0"/>
        <v>17.470000000000027</v>
      </c>
    </row>
    <row r="44" spans="1:5" ht="21" x14ac:dyDescent="0.25">
      <c r="A44" s="18"/>
      <c r="B44" s="8"/>
      <c r="C44" s="9"/>
      <c r="D44" s="9"/>
      <c r="E44" s="9">
        <f t="shared" si="0"/>
        <v>17.470000000000027</v>
      </c>
    </row>
    <row r="45" spans="1:5" ht="21" x14ac:dyDescent="0.25">
      <c r="A45" s="18"/>
      <c r="B45" s="8"/>
      <c r="C45" s="9"/>
      <c r="D45" s="9"/>
      <c r="E45" s="9">
        <f t="shared" si="0"/>
        <v>17.470000000000027</v>
      </c>
    </row>
    <row r="46" spans="1:5" ht="21" x14ac:dyDescent="0.25">
      <c r="A46" s="18"/>
      <c r="B46" s="8"/>
      <c r="C46" s="9"/>
      <c r="D46" s="9"/>
      <c r="E46" s="9">
        <f t="shared" si="0"/>
        <v>17.470000000000027</v>
      </c>
    </row>
    <row r="47" spans="1:5" ht="21" x14ac:dyDescent="0.25">
      <c r="A47" s="18"/>
      <c r="B47" s="8"/>
      <c r="C47" s="9"/>
      <c r="D47" s="9"/>
      <c r="E47" s="9">
        <f t="shared" si="0"/>
        <v>17.470000000000027</v>
      </c>
    </row>
    <row r="48" spans="1:5" ht="21" x14ac:dyDescent="0.25">
      <c r="A48" s="18"/>
      <c r="B48" s="8"/>
      <c r="C48" s="9"/>
      <c r="D48" s="9"/>
      <c r="E48" s="9">
        <f t="shared" si="0"/>
        <v>17.470000000000027</v>
      </c>
    </row>
    <row r="49" spans="1:5" ht="21" x14ac:dyDescent="0.25">
      <c r="A49" s="18"/>
      <c r="B49" s="8"/>
      <c r="C49" s="9"/>
      <c r="D49" s="9"/>
      <c r="E49" s="9">
        <f t="shared" si="0"/>
        <v>17.470000000000027</v>
      </c>
    </row>
    <row r="50" spans="1:5" ht="21" x14ac:dyDescent="0.25">
      <c r="A50" s="18"/>
      <c r="B50" s="8"/>
      <c r="C50" s="9"/>
      <c r="D50" s="9"/>
      <c r="E50" s="9">
        <f t="shared" si="0"/>
        <v>17.470000000000027</v>
      </c>
    </row>
    <row r="51" spans="1:5" ht="21" x14ac:dyDescent="0.25">
      <c r="A51" s="18"/>
      <c r="B51" s="8"/>
      <c r="C51" s="9"/>
      <c r="D51" s="9"/>
      <c r="E51" s="9">
        <f t="shared" si="0"/>
        <v>17.470000000000027</v>
      </c>
    </row>
    <row r="52" spans="1:5" ht="21" x14ac:dyDescent="0.25">
      <c r="A52" s="18"/>
      <c r="B52" s="8"/>
      <c r="C52" s="9"/>
      <c r="D52" s="9"/>
      <c r="E52" s="9">
        <f t="shared" si="0"/>
        <v>17.470000000000027</v>
      </c>
    </row>
    <row r="53" spans="1:5" ht="21" x14ac:dyDescent="0.25">
      <c r="A53" s="18"/>
      <c r="B53" s="8"/>
      <c r="C53" s="9"/>
      <c r="D53" s="9"/>
      <c r="E53" s="9">
        <f t="shared" si="0"/>
        <v>17.470000000000027</v>
      </c>
    </row>
    <row r="54" spans="1:5" ht="21" x14ac:dyDescent="0.25">
      <c r="A54" s="18"/>
      <c r="B54" s="8"/>
      <c r="C54" s="9"/>
      <c r="D54" s="9"/>
      <c r="E54" s="9">
        <f t="shared" si="0"/>
        <v>17.470000000000027</v>
      </c>
    </row>
    <row r="55" spans="1:5" ht="21" x14ac:dyDescent="0.25">
      <c r="A55" s="18"/>
      <c r="B55" s="8"/>
      <c r="C55" s="9"/>
      <c r="D55" s="9"/>
      <c r="E55" s="9">
        <f t="shared" si="0"/>
        <v>17.470000000000027</v>
      </c>
    </row>
    <row r="56" spans="1:5" ht="21" x14ac:dyDescent="0.25">
      <c r="A56" s="18"/>
      <c r="B56" s="8"/>
      <c r="C56" s="9"/>
      <c r="D56" s="9"/>
      <c r="E56" s="9">
        <f t="shared" si="0"/>
        <v>17.470000000000027</v>
      </c>
    </row>
    <row r="57" spans="1:5" ht="21" x14ac:dyDescent="0.25">
      <c r="A57" s="18"/>
      <c r="B57" s="8"/>
      <c r="C57" s="9"/>
      <c r="D57" s="9"/>
      <c r="E57" s="9">
        <f t="shared" si="0"/>
        <v>17.470000000000027</v>
      </c>
    </row>
    <row r="58" spans="1:5" ht="21" x14ac:dyDescent="0.25">
      <c r="A58" s="18"/>
      <c r="B58" s="8"/>
      <c r="C58" s="9"/>
      <c r="D58" s="9"/>
      <c r="E58" s="9">
        <f t="shared" si="0"/>
        <v>17.470000000000027</v>
      </c>
    </row>
    <row r="59" spans="1:5" ht="21" x14ac:dyDescent="0.25">
      <c r="A59" s="18"/>
      <c r="B59" s="8"/>
      <c r="C59" s="9"/>
      <c r="D59" s="9"/>
      <c r="E59" s="9">
        <f t="shared" si="0"/>
        <v>17.470000000000027</v>
      </c>
    </row>
    <row r="60" spans="1:5" ht="21" x14ac:dyDescent="0.25">
      <c r="A60" s="18"/>
      <c r="B60" s="8"/>
      <c r="C60" s="9"/>
      <c r="D60" s="9"/>
      <c r="E60" s="9">
        <f t="shared" si="0"/>
        <v>17.470000000000027</v>
      </c>
    </row>
    <row r="61" spans="1:5" ht="21" x14ac:dyDescent="0.25">
      <c r="A61" s="18"/>
      <c r="B61" s="8"/>
      <c r="C61" s="9"/>
      <c r="D61" s="9"/>
      <c r="E61" s="9">
        <f t="shared" si="0"/>
        <v>17.470000000000027</v>
      </c>
    </row>
    <row r="62" spans="1:5" ht="21" x14ac:dyDescent="0.25">
      <c r="A62" s="18"/>
      <c r="B62" s="8"/>
      <c r="C62" s="9"/>
      <c r="D62" s="9"/>
      <c r="E62" s="9">
        <f t="shared" si="0"/>
        <v>17.470000000000027</v>
      </c>
    </row>
    <row r="63" spans="1:5" ht="21" x14ac:dyDescent="0.25">
      <c r="A63" s="18"/>
      <c r="B63" s="8"/>
      <c r="C63" s="9"/>
      <c r="D63" s="9"/>
      <c r="E63" s="9">
        <f t="shared" si="0"/>
        <v>17.470000000000027</v>
      </c>
    </row>
    <row r="64" spans="1:5" ht="21" x14ac:dyDescent="0.25">
      <c r="A64" s="18"/>
      <c r="B64" s="8"/>
      <c r="C64" s="9"/>
      <c r="D64" s="9"/>
      <c r="E64" s="9">
        <f t="shared" si="0"/>
        <v>17.470000000000027</v>
      </c>
    </row>
    <row r="65" spans="1:5" ht="21" x14ac:dyDescent="0.25">
      <c r="A65" s="18"/>
      <c r="B65" s="8"/>
      <c r="C65" s="9"/>
      <c r="D65" s="9"/>
      <c r="E65" s="9">
        <f t="shared" si="0"/>
        <v>17.470000000000027</v>
      </c>
    </row>
    <row r="66" spans="1:5" ht="21" x14ac:dyDescent="0.25">
      <c r="A66" s="18"/>
      <c r="B66" s="8"/>
      <c r="C66" s="9"/>
      <c r="D66" s="9"/>
      <c r="E66" s="9">
        <f t="shared" si="0"/>
        <v>17.470000000000027</v>
      </c>
    </row>
    <row r="67" spans="1:5" ht="21" x14ac:dyDescent="0.25">
      <c r="A67" s="18"/>
      <c r="B67" s="8"/>
      <c r="C67" s="9"/>
      <c r="D67" s="9"/>
      <c r="E67" s="9">
        <f t="shared" si="0"/>
        <v>17.470000000000027</v>
      </c>
    </row>
    <row r="68" spans="1:5" ht="21" x14ac:dyDescent="0.25">
      <c r="A68" s="18"/>
      <c r="B68" s="8"/>
      <c r="C68" s="9"/>
      <c r="D68" s="9"/>
      <c r="E68" s="9">
        <f t="shared" si="0"/>
        <v>17.470000000000027</v>
      </c>
    </row>
    <row r="69" spans="1:5" ht="21" x14ac:dyDescent="0.25">
      <c r="A69" s="18"/>
      <c r="B69" s="8"/>
      <c r="C69" s="9"/>
      <c r="D69" s="9"/>
      <c r="E69" s="9">
        <f t="shared" si="0"/>
        <v>17.470000000000027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17.470000000000027</v>
      </c>
    </row>
    <row r="71" spans="1:5" ht="21" x14ac:dyDescent="0.25">
      <c r="A71" s="18"/>
      <c r="B71" s="8"/>
      <c r="C71" s="9"/>
      <c r="D71" s="9"/>
      <c r="E71" s="9">
        <f t="shared" si="1"/>
        <v>17.470000000000027</v>
      </c>
    </row>
    <row r="72" spans="1:5" ht="21" x14ac:dyDescent="0.25">
      <c r="A72" s="18"/>
      <c r="B72" s="8"/>
      <c r="C72" s="9"/>
      <c r="D72" s="9"/>
      <c r="E72" s="9">
        <f t="shared" si="1"/>
        <v>17.470000000000027</v>
      </c>
    </row>
    <row r="73" spans="1:5" ht="21" x14ac:dyDescent="0.25">
      <c r="A73" s="18"/>
      <c r="B73" s="8"/>
      <c r="C73" s="9"/>
      <c r="D73" s="9"/>
      <c r="E73" s="9">
        <f t="shared" si="1"/>
        <v>17.470000000000027</v>
      </c>
    </row>
    <row r="74" spans="1:5" ht="21" x14ac:dyDescent="0.25">
      <c r="A74" s="18"/>
      <c r="B74" s="8"/>
      <c r="C74" s="9"/>
      <c r="D74" s="9"/>
      <c r="E74" s="9">
        <f t="shared" si="1"/>
        <v>17.470000000000027</v>
      </c>
    </row>
    <row r="75" spans="1:5" ht="21" x14ac:dyDescent="0.25">
      <c r="A75" s="18"/>
      <c r="B75" s="8"/>
      <c r="C75" s="9"/>
      <c r="D75" s="9"/>
      <c r="E75" s="9">
        <f t="shared" si="1"/>
        <v>17.470000000000027</v>
      </c>
    </row>
    <row r="76" spans="1:5" ht="21" x14ac:dyDescent="0.25">
      <c r="A76" s="18"/>
      <c r="B76" s="8"/>
      <c r="C76" s="86"/>
      <c r="D76" s="9"/>
      <c r="E76" s="9">
        <f t="shared" si="1"/>
        <v>17.470000000000027</v>
      </c>
    </row>
    <row r="77" spans="1:5" ht="21" x14ac:dyDescent="0.25">
      <c r="A77" s="18"/>
      <c r="B77" s="8"/>
      <c r="C77" s="86"/>
      <c r="D77" s="9"/>
      <c r="E77" s="9">
        <f t="shared" si="1"/>
        <v>17.470000000000027</v>
      </c>
    </row>
    <row r="78" spans="1:5" ht="21" x14ac:dyDescent="0.25">
      <c r="A78" s="18"/>
      <c r="B78" s="8"/>
      <c r="C78" s="9"/>
      <c r="D78" s="9"/>
      <c r="E78" s="9">
        <f t="shared" si="1"/>
        <v>17.470000000000027</v>
      </c>
    </row>
    <row r="79" spans="1:5" ht="21" x14ac:dyDescent="0.25">
      <c r="A79" s="18"/>
      <c r="B79" s="8"/>
      <c r="C79" s="9"/>
      <c r="D79" s="9"/>
      <c r="E79" s="9">
        <f t="shared" si="1"/>
        <v>17.470000000000027</v>
      </c>
    </row>
    <row r="80" spans="1:5" ht="21" x14ac:dyDescent="0.25">
      <c r="A80" s="18"/>
      <c r="B80" s="8"/>
      <c r="C80" s="9"/>
      <c r="D80" s="9"/>
      <c r="E80" s="9">
        <f t="shared" si="1"/>
        <v>17.470000000000027</v>
      </c>
    </row>
    <row r="81" spans="1:5" ht="21" x14ac:dyDescent="0.25">
      <c r="A81" s="18"/>
      <c r="B81" s="8"/>
      <c r="C81" s="9"/>
      <c r="D81" s="9"/>
      <c r="E81" s="9">
        <f t="shared" si="1"/>
        <v>17.470000000000027</v>
      </c>
    </row>
    <row r="82" spans="1:5" ht="21" x14ac:dyDescent="0.25">
      <c r="A82" s="18"/>
      <c r="B82" s="8"/>
      <c r="C82" s="9"/>
      <c r="D82" s="9"/>
      <c r="E82" s="9">
        <f t="shared" si="1"/>
        <v>17.470000000000027</v>
      </c>
    </row>
    <row r="83" spans="1:5" ht="21" x14ac:dyDescent="0.25">
      <c r="A83" s="18"/>
      <c r="B83" s="8"/>
      <c r="C83" s="9"/>
      <c r="D83" s="9"/>
      <c r="E83" s="9">
        <f t="shared" si="1"/>
        <v>17.470000000000027</v>
      </c>
    </row>
    <row r="84" spans="1:5" ht="21" x14ac:dyDescent="0.25">
      <c r="A84" s="18"/>
      <c r="B84" s="8"/>
      <c r="C84" s="9"/>
      <c r="D84" s="9"/>
      <c r="E84" s="9">
        <f t="shared" si="1"/>
        <v>17.470000000000027</v>
      </c>
    </row>
    <row r="85" spans="1:5" ht="21" x14ac:dyDescent="0.25">
      <c r="A85" s="18"/>
      <c r="B85" s="8"/>
      <c r="C85" s="9"/>
      <c r="D85" s="9"/>
      <c r="E85" s="9">
        <f t="shared" si="1"/>
        <v>17.470000000000027</v>
      </c>
    </row>
    <row r="86" spans="1:5" ht="21" x14ac:dyDescent="0.25">
      <c r="A86" s="18"/>
      <c r="B86" s="8"/>
      <c r="C86" s="9"/>
      <c r="D86" s="9"/>
      <c r="E86" s="9">
        <f t="shared" si="1"/>
        <v>17.470000000000027</v>
      </c>
    </row>
    <row r="87" spans="1:5" ht="21" x14ac:dyDescent="0.25">
      <c r="A87" s="18"/>
      <c r="B87" s="8"/>
      <c r="C87" s="9"/>
      <c r="D87" s="9"/>
      <c r="E87" s="9">
        <f t="shared" si="1"/>
        <v>17.470000000000027</v>
      </c>
    </row>
    <row r="88" spans="1:5" ht="21" x14ac:dyDescent="0.25">
      <c r="A88" s="18"/>
      <c r="B88" s="8"/>
      <c r="C88" s="9"/>
      <c r="D88" s="9"/>
      <c r="E88" s="9">
        <f t="shared" si="1"/>
        <v>17.470000000000027</v>
      </c>
    </row>
    <row r="89" spans="1:5" ht="21" x14ac:dyDescent="0.25">
      <c r="A89" s="18"/>
      <c r="B89" s="8"/>
      <c r="C89" s="9"/>
      <c r="D89" s="9"/>
      <c r="E89" s="9">
        <f t="shared" si="1"/>
        <v>17.470000000000027</v>
      </c>
    </row>
    <row r="90" spans="1:5" ht="21" x14ac:dyDescent="0.25">
      <c r="A90" s="18"/>
      <c r="B90" s="8"/>
      <c r="C90" s="9"/>
      <c r="D90" s="9"/>
      <c r="E90" s="9">
        <f t="shared" si="1"/>
        <v>17.470000000000027</v>
      </c>
    </row>
    <row r="91" spans="1:5" ht="21" x14ac:dyDescent="0.25">
      <c r="A91" s="18"/>
      <c r="B91" s="8"/>
      <c r="C91" s="9"/>
      <c r="D91" s="9"/>
      <c r="E91" s="9">
        <f t="shared" si="1"/>
        <v>17.470000000000027</v>
      </c>
    </row>
    <row r="92" spans="1:5" ht="21" x14ac:dyDescent="0.25">
      <c r="A92" s="18"/>
      <c r="B92" s="8"/>
      <c r="C92" s="9"/>
      <c r="D92" s="9"/>
      <c r="E92" s="9">
        <f t="shared" si="1"/>
        <v>17.470000000000027</v>
      </c>
    </row>
    <row r="93" spans="1:5" ht="21" x14ac:dyDescent="0.25">
      <c r="A93" s="18"/>
      <c r="B93" s="8"/>
      <c r="C93" s="9"/>
      <c r="D93" s="9"/>
      <c r="E93" s="9">
        <f t="shared" si="1"/>
        <v>17.470000000000027</v>
      </c>
    </row>
    <row r="94" spans="1:5" ht="21" x14ac:dyDescent="0.25">
      <c r="A94" s="18"/>
      <c r="B94" s="8"/>
      <c r="C94" s="9"/>
      <c r="D94" s="9"/>
      <c r="E94" s="9">
        <f t="shared" si="1"/>
        <v>17.470000000000027</v>
      </c>
    </row>
    <row r="95" spans="1:5" ht="21" x14ac:dyDescent="0.25">
      <c r="A95" s="18"/>
      <c r="B95" s="8"/>
      <c r="C95" s="9"/>
      <c r="D95" s="9"/>
      <c r="E95" s="9">
        <f t="shared" si="1"/>
        <v>17.470000000000027</v>
      </c>
    </row>
    <row r="96" spans="1:5" ht="21" x14ac:dyDescent="0.25">
      <c r="A96" s="18"/>
      <c r="B96" s="8"/>
      <c r="C96" s="9"/>
      <c r="D96" s="9"/>
      <c r="E96" s="9">
        <f t="shared" si="1"/>
        <v>17.470000000000027</v>
      </c>
    </row>
    <row r="97" spans="1:5" ht="21" x14ac:dyDescent="0.25">
      <c r="A97" s="18"/>
      <c r="B97" s="8"/>
      <c r="C97" s="9"/>
      <c r="D97" s="9"/>
      <c r="E97" s="9">
        <f t="shared" si="1"/>
        <v>17.470000000000027</v>
      </c>
    </row>
    <row r="98" spans="1:5" ht="21" x14ac:dyDescent="0.25">
      <c r="A98" s="18"/>
      <c r="B98" s="8"/>
      <c r="C98" s="9"/>
      <c r="D98" s="9"/>
      <c r="E98" s="9">
        <f t="shared" si="1"/>
        <v>17.470000000000027</v>
      </c>
    </row>
    <row r="99" spans="1:5" ht="21" x14ac:dyDescent="0.25">
      <c r="A99" s="18"/>
      <c r="B99" s="8"/>
      <c r="C99" s="9"/>
      <c r="D99" s="9"/>
      <c r="E99" s="9">
        <f t="shared" si="1"/>
        <v>17.470000000000027</v>
      </c>
    </row>
    <row r="100" spans="1:5" ht="21" x14ac:dyDescent="0.25">
      <c r="A100" s="18"/>
      <c r="B100" s="8"/>
      <c r="C100" s="9"/>
      <c r="D100" s="9"/>
      <c r="E100" s="9">
        <f t="shared" si="1"/>
        <v>17.470000000000027</v>
      </c>
    </row>
    <row r="101" spans="1:5" ht="21" x14ac:dyDescent="0.25">
      <c r="A101" s="18"/>
      <c r="B101" s="8"/>
      <c r="C101" s="9"/>
      <c r="D101" s="9"/>
      <c r="E101" s="9">
        <f t="shared" si="1"/>
        <v>17.470000000000027</v>
      </c>
    </row>
    <row r="102" spans="1:5" ht="21" x14ac:dyDescent="0.25">
      <c r="A102" s="18"/>
      <c r="B102" s="8"/>
      <c r="C102" s="16"/>
      <c r="D102" s="9"/>
      <c r="E102" s="9">
        <f t="shared" si="1"/>
        <v>17.470000000000027</v>
      </c>
    </row>
    <row r="103" spans="1:5" ht="21" x14ac:dyDescent="0.25">
      <c r="A103" s="18"/>
      <c r="B103" s="8"/>
      <c r="C103" s="16"/>
      <c r="D103" s="9"/>
      <c r="E103" s="9">
        <f t="shared" si="1"/>
        <v>17.470000000000027</v>
      </c>
    </row>
    <row r="104" spans="1:5" ht="21" x14ac:dyDescent="0.25">
      <c r="A104" s="18"/>
      <c r="B104" s="8"/>
      <c r="C104" s="86"/>
      <c r="D104" s="9"/>
      <c r="E104" s="9">
        <f t="shared" si="1"/>
        <v>17.470000000000027</v>
      </c>
    </row>
    <row r="105" spans="1:5" ht="21" x14ac:dyDescent="0.25">
      <c r="A105" s="18"/>
      <c r="B105" s="8"/>
      <c r="C105" s="9"/>
      <c r="D105" s="9"/>
      <c r="E105" s="9">
        <f t="shared" si="1"/>
        <v>17.470000000000027</v>
      </c>
    </row>
    <row r="106" spans="1:5" ht="21" x14ac:dyDescent="0.25">
      <c r="A106" s="18"/>
      <c r="B106" s="8"/>
      <c r="C106" s="9"/>
      <c r="D106" s="9"/>
      <c r="E106" s="9">
        <f t="shared" si="1"/>
        <v>17.470000000000027</v>
      </c>
    </row>
    <row r="107" spans="1:5" ht="21" x14ac:dyDescent="0.25">
      <c r="A107" s="18"/>
      <c r="B107" s="8"/>
      <c r="C107" s="9"/>
      <c r="D107" s="9"/>
      <c r="E107" s="9">
        <f t="shared" si="1"/>
        <v>17.470000000000027</v>
      </c>
    </row>
    <row r="108" spans="1:5" ht="21" x14ac:dyDescent="0.25">
      <c r="A108" s="18"/>
      <c r="B108" s="8"/>
      <c r="C108" s="9"/>
      <c r="D108" s="9"/>
      <c r="E108" s="9">
        <f t="shared" si="1"/>
        <v>17.470000000000027</v>
      </c>
    </row>
    <row r="109" spans="1:5" ht="21" x14ac:dyDescent="0.25">
      <c r="A109" s="18"/>
      <c r="B109" s="8"/>
      <c r="C109" s="9"/>
      <c r="D109" s="9"/>
      <c r="E109" s="9">
        <f t="shared" si="1"/>
        <v>17.470000000000027</v>
      </c>
    </row>
    <row r="110" spans="1:5" ht="21" x14ac:dyDescent="0.25">
      <c r="A110" s="18"/>
      <c r="B110" s="8"/>
      <c r="C110" s="9"/>
      <c r="D110" s="9"/>
      <c r="E110" s="9">
        <f t="shared" si="1"/>
        <v>17.470000000000027</v>
      </c>
    </row>
    <row r="111" spans="1:5" ht="21" x14ac:dyDescent="0.25">
      <c r="A111" s="18"/>
      <c r="B111" s="8"/>
      <c r="C111" s="9"/>
      <c r="D111" s="9"/>
      <c r="E111" s="9">
        <f t="shared" si="1"/>
        <v>17.470000000000027</v>
      </c>
    </row>
    <row r="112" spans="1:5" ht="21" x14ac:dyDescent="0.25">
      <c r="A112" s="18"/>
      <c r="B112" s="8"/>
      <c r="C112" s="9"/>
      <c r="D112" s="9"/>
      <c r="E112" s="9">
        <f t="shared" si="1"/>
        <v>17.470000000000027</v>
      </c>
    </row>
    <row r="113" spans="1:5" ht="21" x14ac:dyDescent="0.25">
      <c r="A113" s="18"/>
      <c r="B113" s="8"/>
      <c r="C113" s="9"/>
      <c r="D113" s="9"/>
      <c r="E113" s="9">
        <f t="shared" si="1"/>
        <v>17.470000000000027</v>
      </c>
    </row>
    <row r="114" spans="1:5" ht="21" x14ac:dyDescent="0.25">
      <c r="A114" s="18"/>
      <c r="B114" s="8"/>
      <c r="C114" s="9"/>
      <c r="D114" s="9"/>
      <c r="E114" s="9">
        <f t="shared" si="1"/>
        <v>17.470000000000027</v>
      </c>
    </row>
    <row r="115" spans="1:5" ht="21" x14ac:dyDescent="0.25">
      <c r="A115" s="18"/>
      <c r="B115" s="8"/>
      <c r="C115" s="9"/>
      <c r="D115" s="9"/>
      <c r="E115" s="9">
        <f t="shared" si="1"/>
        <v>17.470000000000027</v>
      </c>
    </row>
    <row r="116" spans="1:5" ht="21" x14ac:dyDescent="0.25">
      <c r="A116" s="18"/>
      <c r="B116" s="8"/>
      <c r="C116" s="9"/>
      <c r="D116" s="9"/>
      <c r="E116" s="9">
        <f t="shared" si="1"/>
        <v>17.470000000000027</v>
      </c>
    </row>
    <row r="117" spans="1:5" ht="21" x14ac:dyDescent="0.25">
      <c r="A117" s="18"/>
      <c r="B117" s="8"/>
      <c r="C117" s="9"/>
      <c r="D117" s="9"/>
      <c r="E117" s="9">
        <f t="shared" si="1"/>
        <v>17.470000000000027</v>
      </c>
    </row>
    <row r="118" spans="1:5" ht="21" x14ac:dyDescent="0.25">
      <c r="A118" s="18"/>
      <c r="B118" s="8"/>
      <c r="C118" s="9"/>
      <c r="D118" s="9"/>
      <c r="E118" s="9">
        <f t="shared" si="1"/>
        <v>17.470000000000027</v>
      </c>
    </row>
    <row r="119" spans="1:5" ht="21" x14ac:dyDescent="0.25">
      <c r="A119" s="18"/>
      <c r="B119" s="8"/>
      <c r="C119" s="9"/>
      <c r="D119" s="9"/>
      <c r="E119" s="9">
        <f t="shared" si="1"/>
        <v>17.470000000000027</v>
      </c>
    </row>
    <row r="120" spans="1:5" ht="21" x14ac:dyDescent="0.25">
      <c r="A120" s="18"/>
      <c r="B120" s="8"/>
      <c r="C120" s="9"/>
      <c r="D120" s="9"/>
      <c r="E120" s="9">
        <f t="shared" si="1"/>
        <v>17.470000000000027</v>
      </c>
    </row>
    <row r="121" spans="1:5" ht="21" x14ac:dyDescent="0.25">
      <c r="A121" s="18"/>
      <c r="B121" s="8"/>
      <c r="C121" s="9"/>
      <c r="D121" s="9"/>
      <c r="E121" s="9">
        <f t="shared" si="1"/>
        <v>17.470000000000027</v>
      </c>
    </row>
    <row r="122" spans="1:5" ht="21" x14ac:dyDescent="0.25">
      <c r="A122" s="18"/>
      <c r="B122" s="8"/>
      <c r="C122" s="9"/>
      <c r="D122" s="9"/>
      <c r="E122" s="9">
        <f t="shared" si="1"/>
        <v>17.470000000000027</v>
      </c>
    </row>
    <row r="123" spans="1:5" ht="21" x14ac:dyDescent="0.25">
      <c r="A123" s="18"/>
      <c r="B123" s="8"/>
      <c r="C123" s="9"/>
      <c r="D123" s="9"/>
      <c r="E123" s="9">
        <f t="shared" si="1"/>
        <v>17.470000000000027</v>
      </c>
    </row>
    <row r="124" spans="1:5" ht="21" x14ac:dyDescent="0.25">
      <c r="A124" s="18"/>
      <c r="B124" s="8"/>
      <c r="C124" s="9"/>
      <c r="D124" s="9"/>
      <c r="E124" s="9">
        <f t="shared" si="1"/>
        <v>17.470000000000027</v>
      </c>
    </row>
    <row r="125" spans="1:5" ht="21" x14ac:dyDescent="0.25">
      <c r="A125" s="18"/>
      <c r="B125" s="8"/>
      <c r="C125" s="9"/>
      <c r="D125" s="9"/>
      <c r="E125" s="9">
        <f t="shared" si="1"/>
        <v>17.470000000000027</v>
      </c>
    </row>
    <row r="126" spans="1:5" ht="21" x14ac:dyDescent="0.25">
      <c r="A126" s="18"/>
      <c r="B126" s="8"/>
      <c r="C126" s="9"/>
      <c r="D126" s="9"/>
      <c r="E126" s="9">
        <f t="shared" si="1"/>
        <v>17.470000000000027</v>
      </c>
    </row>
    <row r="127" spans="1:5" ht="21" x14ac:dyDescent="0.25">
      <c r="A127" s="18"/>
      <c r="B127" s="8"/>
      <c r="C127" s="9"/>
      <c r="D127" s="9"/>
      <c r="E127" s="9">
        <f t="shared" si="1"/>
        <v>17.470000000000027</v>
      </c>
    </row>
    <row r="128" spans="1:5" ht="21" x14ac:dyDescent="0.25">
      <c r="A128" s="18"/>
      <c r="B128" s="8"/>
      <c r="C128" s="9"/>
      <c r="D128" s="9"/>
      <c r="E128" s="9">
        <f t="shared" si="1"/>
        <v>17.470000000000027</v>
      </c>
    </row>
    <row r="129" spans="1:5" ht="21" x14ac:dyDescent="0.25">
      <c r="A129" s="18"/>
      <c r="B129" s="8"/>
      <c r="C129" s="9"/>
      <c r="D129" s="9"/>
      <c r="E129" s="9">
        <f t="shared" si="1"/>
        <v>17.470000000000027</v>
      </c>
    </row>
    <row r="130" spans="1:5" ht="21" x14ac:dyDescent="0.25">
      <c r="A130" s="18"/>
      <c r="B130" s="8"/>
      <c r="C130" s="9"/>
      <c r="D130" s="9"/>
      <c r="E130" s="9">
        <f t="shared" si="1"/>
        <v>17.470000000000027</v>
      </c>
    </row>
    <row r="131" spans="1:5" ht="21" x14ac:dyDescent="0.25">
      <c r="A131" s="18"/>
      <c r="B131" s="8"/>
      <c r="C131" s="9"/>
      <c r="D131" s="9"/>
      <c r="E131" s="9">
        <f t="shared" si="1"/>
        <v>17.470000000000027</v>
      </c>
    </row>
    <row r="132" spans="1:5" ht="21" x14ac:dyDescent="0.25">
      <c r="A132" s="18"/>
      <c r="B132" s="8"/>
      <c r="C132" s="9"/>
      <c r="D132" s="9"/>
      <c r="E132" s="9">
        <f t="shared" si="1"/>
        <v>17.470000000000027</v>
      </c>
    </row>
    <row r="133" spans="1:5" ht="21" x14ac:dyDescent="0.25">
      <c r="A133" s="18"/>
      <c r="B133" s="8"/>
      <c r="C133" s="9"/>
      <c r="D133" s="9"/>
      <c r="E133" s="9">
        <f t="shared" si="1"/>
        <v>17.470000000000027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17.470000000000027</v>
      </c>
    </row>
    <row r="135" spans="1:5" ht="21" x14ac:dyDescent="0.25">
      <c r="A135" s="18"/>
      <c r="B135" s="8"/>
      <c r="C135" s="9"/>
      <c r="D135" s="9"/>
      <c r="E135" s="9">
        <f t="shared" si="2"/>
        <v>17.470000000000027</v>
      </c>
    </row>
    <row r="136" spans="1:5" ht="21" x14ac:dyDescent="0.25">
      <c r="A136" s="18"/>
      <c r="B136" s="8"/>
      <c r="C136" s="9"/>
      <c r="D136" s="9"/>
      <c r="E136" s="9">
        <f t="shared" si="2"/>
        <v>17.470000000000027</v>
      </c>
    </row>
    <row r="137" spans="1:5" ht="21" x14ac:dyDescent="0.25">
      <c r="A137" s="18"/>
      <c r="B137" s="8"/>
      <c r="C137" s="9"/>
      <c r="D137" s="9"/>
      <c r="E137" s="9">
        <f t="shared" si="2"/>
        <v>17.470000000000027</v>
      </c>
    </row>
    <row r="138" spans="1:5" ht="21" x14ac:dyDescent="0.25">
      <c r="A138" s="18"/>
      <c r="B138" s="8"/>
      <c r="C138" s="9"/>
      <c r="D138" s="9"/>
      <c r="E138" s="9">
        <f t="shared" si="2"/>
        <v>17.470000000000027</v>
      </c>
    </row>
    <row r="139" spans="1:5" ht="21" x14ac:dyDescent="0.25">
      <c r="A139" s="18"/>
      <c r="B139" s="8"/>
      <c r="C139" s="9"/>
      <c r="D139" s="9"/>
      <c r="E139" s="9">
        <f t="shared" si="2"/>
        <v>17.470000000000027</v>
      </c>
    </row>
    <row r="140" spans="1:5" ht="21" x14ac:dyDescent="0.25">
      <c r="A140" s="18"/>
      <c r="B140" s="8"/>
      <c r="C140" s="9"/>
      <c r="D140" s="9"/>
      <c r="E140" s="9">
        <f t="shared" si="2"/>
        <v>17.470000000000027</v>
      </c>
    </row>
    <row r="141" spans="1:5" ht="21" x14ac:dyDescent="0.25">
      <c r="A141" s="18"/>
      <c r="B141" s="8"/>
      <c r="C141" s="9"/>
      <c r="D141" s="9"/>
      <c r="E141" s="9">
        <f t="shared" si="2"/>
        <v>17.470000000000027</v>
      </c>
    </row>
    <row r="142" spans="1:5" ht="21" x14ac:dyDescent="0.25">
      <c r="A142" s="18"/>
      <c r="B142" s="8"/>
      <c r="C142" s="9"/>
      <c r="D142" s="9"/>
      <c r="E142" s="9">
        <f t="shared" si="2"/>
        <v>17.470000000000027</v>
      </c>
    </row>
    <row r="143" spans="1:5" ht="21" x14ac:dyDescent="0.25">
      <c r="A143" s="18"/>
      <c r="B143" s="8"/>
      <c r="C143" s="9"/>
      <c r="D143" s="9"/>
      <c r="E143" s="9">
        <f t="shared" si="2"/>
        <v>17.470000000000027</v>
      </c>
    </row>
    <row r="144" spans="1:5" ht="21" x14ac:dyDescent="0.25">
      <c r="A144" s="18"/>
      <c r="B144" s="8"/>
      <c r="C144" s="9"/>
      <c r="D144" s="9"/>
      <c r="E144" s="9">
        <f t="shared" si="2"/>
        <v>17.470000000000027</v>
      </c>
    </row>
    <row r="145" spans="1:5" ht="21" x14ac:dyDescent="0.25">
      <c r="A145" s="18"/>
      <c r="B145" s="8"/>
      <c r="C145" s="9"/>
      <c r="D145" s="9"/>
      <c r="E145" s="9">
        <f t="shared" si="2"/>
        <v>17.470000000000027</v>
      </c>
    </row>
    <row r="146" spans="1:5" ht="21" x14ac:dyDescent="0.25">
      <c r="A146" s="18"/>
      <c r="B146" s="8"/>
      <c r="C146" s="9"/>
      <c r="D146" s="9"/>
      <c r="E146" s="9">
        <f t="shared" si="2"/>
        <v>17.470000000000027</v>
      </c>
    </row>
    <row r="147" spans="1:5" ht="21" x14ac:dyDescent="0.25">
      <c r="A147" s="18"/>
      <c r="B147" s="8"/>
      <c r="C147" s="9"/>
      <c r="D147" s="9"/>
      <c r="E147" s="9">
        <f t="shared" si="2"/>
        <v>17.470000000000027</v>
      </c>
    </row>
    <row r="148" spans="1:5" ht="21" x14ac:dyDescent="0.25">
      <c r="A148" s="18"/>
      <c r="B148" s="8"/>
      <c r="C148" s="9"/>
      <c r="D148" s="9"/>
      <c r="E148" s="9">
        <f t="shared" si="2"/>
        <v>17.470000000000027</v>
      </c>
    </row>
    <row r="149" spans="1:5" ht="21" x14ac:dyDescent="0.25">
      <c r="A149" s="18"/>
      <c r="B149" s="8"/>
      <c r="C149" s="9"/>
      <c r="D149" s="9"/>
      <c r="E149" s="9">
        <f t="shared" si="2"/>
        <v>17.470000000000027</v>
      </c>
    </row>
    <row r="150" spans="1:5" ht="21" x14ac:dyDescent="0.25">
      <c r="A150" s="18"/>
      <c r="B150" s="8"/>
      <c r="C150" s="9"/>
      <c r="D150" s="9"/>
      <c r="E150" s="9">
        <f t="shared" si="2"/>
        <v>17.470000000000027</v>
      </c>
    </row>
    <row r="151" spans="1:5" ht="21" x14ac:dyDescent="0.25">
      <c r="A151" s="18"/>
      <c r="B151" s="8"/>
      <c r="C151" s="9"/>
      <c r="D151" s="9"/>
      <c r="E151" s="9">
        <f t="shared" si="2"/>
        <v>17.470000000000027</v>
      </c>
    </row>
    <row r="152" spans="1:5" ht="21" x14ac:dyDescent="0.25">
      <c r="A152" s="18"/>
      <c r="B152" s="8"/>
      <c r="C152" s="9"/>
      <c r="D152" s="9"/>
      <c r="E152" s="9">
        <f t="shared" si="2"/>
        <v>17.470000000000027</v>
      </c>
    </row>
    <row r="153" spans="1:5" ht="21" x14ac:dyDescent="0.25">
      <c r="A153" s="18"/>
      <c r="B153" s="8"/>
      <c r="C153" s="9"/>
      <c r="D153" s="9"/>
      <c r="E153" s="9">
        <f t="shared" si="2"/>
        <v>17.470000000000027</v>
      </c>
    </row>
    <row r="154" spans="1:5" ht="21" x14ac:dyDescent="0.25">
      <c r="A154" s="18"/>
      <c r="B154" s="8"/>
      <c r="C154" s="9"/>
      <c r="D154" s="9"/>
      <c r="E154" s="9">
        <f t="shared" si="2"/>
        <v>17.470000000000027</v>
      </c>
    </row>
    <row r="155" spans="1:5" ht="21" x14ac:dyDescent="0.25">
      <c r="A155" s="18"/>
      <c r="B155" s="8"/>
      <c r="C155" s="9"/>
      <c r="D155" s="9"/>
      <c r="E155" s="9">
        <f t="shared" si="2"/>
        <v>17.470000000000027</v>
      </c>
    </row>
    <row r="156" spans="1:5" ht="21" x14ac:dyDescent="0.25">
      <c r="A156" s="18"/>
      <c r="B156" s="8"/>
      <c r="C156" s="9"/>
      <c r="D156" s="9"/>
      <c r="E156" s="9">
        <f t="shared" si="2"/>
        <v>17.470000000000027</v>
      </c>
    </row>
    <row r="157" spans="1:5" ht="21" x14ac:dyDescent="0.25">
      <c r="A157" s="18"/>
      <c r="B157" s="8"/>
      <c r="C157" s="9"/>
      <c r="D157" s="9"/>
      <c r="E157" s="9">
        <f t="shared" si="2"/>
        <v>17.470000000000027</v>
      </c>
    </row>
    <row r="158" spans="1:5" ht="21" x14ac:dyDescent="0.25">
      <c r="A158" s="18"/>
      <c r="B158" s="8"/>
      <c r="C158" s="9"/>
      <c r="D158" s="9"/>
      <c r="E158" s="9">
        <f t="shared" si="2"/>
        <v>17.470000000000027</v>
      </c>
    </row>
    <row r="159" spans="1:5" ht="21" x14ac:dyDescent="0.25">
      <c r="A159" s="18"/>
      <c r="B159" s="8"/>
      <c r="C159" s="9"/>
      <c r="D159" s="9"/>
      <c r="E159" s="9">
        <f t="shared" si="2"/>
        <v>17.470000000000027</v>
      </c>
    </row>
    <row r="160" spans="1:5" ht="21" x14ac:dyDescent="0.25">
      <c r="A160" s="18"/>
      <c r="B160" s="8"/>
      <c r="C160" s="9"/>
      <c r="D160" s="9"/>
      <c r="E160" s="9">
        <f t="shared" si="2"/>
        <v>17.470000000000027</v>
      </c>
    </row>
    <row r="161" spans="1:5" ht="21" x14ac:dyDescent="0.25">
      <c r="A161" s="18"/>
      <c r="B161" s="8"/>
      <c r="C161" s="9"/>
      <c r="D161" s="9"/>
      <c r="E161" s="9">
        <f t="shared" si="2"/>
        <v>17.470000000000027</v>
      </c>
    </row>
    <row r="162" spans="1:5" ht="21" x14ac:dyDescent="0.25">
      <c r="A162" s="18"/>
      <c r="B162" s="8"/>
      <c r="C162" s="9"/>
      <c r="D162" s="9"/>
      <c r="E162" s="9">
        <f t="shared" si="2"/>
        <v>17.470000000000027</v>
      </c>
    </row>
    <row r="163" spans="1:5" ht="21" x14ac:dyDescent="0.25">
      <c r="A163" s="18"/>
      <c r="B163" s="8"/>
      <c r="C163" s="9"/>
      <c r="D163" s="9"/>
      <c r="E163" s="9">
        <f t="shared" si="2"/>
        <v>17.470000000000027</v>
      </c>
    </row>
    <row r="164" spans="1:5" ht="21" x14ac:dyDescent="0.25">
      <c r="A164" s="18"/>
      <c r="B164" s="8"/>
      <c r="C164" s="9"/>
      <c r="D164" s="9"/>
      <c r="E164" s="9">
        <f t="shared" si="2"/>
        <v>17.470000000000027</v>
      </c>
    </row>
    <row r="165" spans="1:5" ht="21" x14ac:dyDescent="0.25">
      <c r="A165" s="18"/>
      <c r="B165" s="8"/>
      <c r="C165" s="9"/>
      <c r="D165" s="9"/>
      <c r="E165" s="9">
        <f t="shared" si="2"/>
        <v>17.470000000000027</v>
      </c>
    </row>
    <row r="166" spans="1:5" ht="21" x14ac:dyDescent="0.25">
      <c r="A166" s="18"/>
      <c r="B166" s="8"/>
      <c r="C166" s="9"/>
      <c r="D166" s="9"/>
      <c r="E166" s="9">
        <f t="shared" si="2"/>
        <v>17.470000000000027</v>
      </c>
    </row>
    <row r="167" spans="1:5" ht="21" x14ac:dyDescent="0.25">
      <c r="A167" s="18"/>
      <c r="B167" s="8"/>
      <c r="C167" s="9"/>
      <c r="D167" s="9"/>
      <c r="E167" s="9">
        <f t="shared" si="2"/>
        <v>17.470000000000027</v>
      </c>
    </row>
    <row r="168" spans="1:5" ht="21" x14ac:dyDescent="0.25">
      <c r="A168" s="18"/>
      <c r="B168" s="8"/>
      <c r="C168" s="9"/>
      <c r="D168" s="9"/>
      <c r="E168" s="9">
        <f t="shared" si="2"/>
        <v>17.470000000000027</v>
      </c>
    </row>
    <row r="169" spans="1:5" ht="21" x14ac:dyDescent="0.25">
      <c r="A169" s="18"/>
      <c r="B169" s="8"/>
      <c r="C169" s="9"/>
      <c r="D169" s="9"/>
      <c r="E169" s="9">
        <f t="shared" si="2"/>
        <v>17.470000000000027</v>
      </c>
    </row>
    <row r="170" spans="1:5" ht="21" x14ac:dyDescent="0.25">
      <c r="A170" s="18"/>
      <c r="B170" s="8"/>
      <c r="C170" s="9"/>
      <c r="D170" s="9"/>
      <c r="E170" s="9">
        <f t="shared" si="2"/>
        <v>17.470000000000027</v>
      </c>
    </row>
    <row r="171" spans="1:5" ht="21" x14ac:dyDescent="0.25">
      <c r="A171" s="18"/>
      <c r="B171" s="8"/>
      <c r="C171" s="9"/>
      <c r="D171" s="9"/>
      <c r="E171" s="9">
        <f t="shared" si="2"/>
        <v>17.470000000000027</v>
      </c>
    </row>
    <row r="172" spans="1:5" ht="21" x14ac:dyDescent="0.25">
      <c r="A172" s="18"/>
      <c r="B172" s="8"/>
      <c r="C172" s="9"/>
      <c r="D172" s="9"/>
      <c r="E172" s="9">
        <f t="shared" si="2"/>
        <v>17.470000000000027</v>
      </c>
    </row>
    <row r="173" spans="1:5" ht="21" x14ac:dyDescent="0.25">
      <c r="A173" s="18"/>
      <c r="B173" s="8"/>
      <c r="C173" s="9"/>
      <c r="D173" s="9"/>
      <c r="E173" s="9">
        <f t="shared" si="2"/>
        <v>17.470000000000027</v>
      </c>
    </row>
    <row r="174" spans="1:5" ht="21" x14ac:dyDescent="0.25">
      <c r="A174" s="18"/>
      <c r="B174" s="8"/>
      <c r="C174" s="9"/>
      <c r="D174" s="9"/>
      <c r="E174" s="9">
        <f t="shared" si="2"/>
        <v>17.470000000000027</v>
      </c>
    </row>
    <row r="175" spans="1:5" ht="21" x14ac:dyDescent="0.25">
      <c r="A175" s="18"/>
      <c r="B175" s="8"/>
      <c r="C175" s="9"/>
      <c r="D175" s="9"/>
      <c r="E175" s="9">
        <f t="shared" si="2"/>
        <v>17.470000000000027</v>
      </c>
    </row>
    <row r="176" spans="1:5" ht="21" x14ac:dyDescent="0.25">
      <c r="A176" s="18"/>
      <c r="B176" s="8"/>
      <c r="C176" s="9"/>
      <c r="D176" s="9"/>
      <c r="E176" s="9">
        <f t="shared" si="2"/>
        <v>17.470000000000027</v>
      </c>
    </row>
    <row r="177" spans="1:5" ht="21" x14ac:dyDescent="0.25">
      <c r="A177" s="18"/>
      <c r="B177" s="8"/>
      <c r="C177" s="9"/>
      <c r="D177" s="9"/>
      <c r="E177" s="9">
        <f t="shared" si="2"/>
        <v>17.470000000000027</v>
      </c>
    </row>
    <row r="178" spans="1:5" ht="21" x14ac:dyDescent="0.25">
      <c r="A178" s="18"/>
      <c r="B178" s="8"/>
      <c r="C178" s="9"/>
      <c r="D178" s="9"/>
      <c r="E178" s="9">
        <f t="shared" si="2"/>
        <v>17.470000000000027</v>
      </c>
    </row>
    <row r="179" spans="1:5" ht="21" x14ac:dyDescent="0.25">
      <c r="A179" s="18"/>
      <c r="B179" s="8"/>
      <c r="C179" s="9"/>
      <c r="D179" s="9"/>
      <c r="E179" s="9">
        <f t="shared" si="2"/>
        <v>17.470000000000027</v>
      </c>
    </row>
    <row r="180" spans="1:5" ht="21" x14ac:dyDescent="0.25">
      <c r="A180" s="18"/>
      <c r="B180" s="8"/>
      <c r="C180" s="9"/>
      <c r="D180" s="9"/>
      <c r="E180" s="9">
        <f t="shared" si="2"/>
        <v>17.470000000000027</v>
      </c>
    </row>
    <row r="181" spans="1:5" ht="21" x14ac:dyDescent="0.25">
      <c r="A181" s="18"/>
      <c r="B181" s="8"/>
      <c r="C181" s="9"/>
      <c r="D181" s="9"/>
      <c r="E181" s="9">
        <f t="shared" si="2"/>
        <v>17.470000000000027</v>
      </c>
    </row>
    <row r="182" spans="1:5" ht="21" x14ac:dyDescent="0.25">
      <c r="A182" s="18"/>
      <c r="B182" s="8"/>
      <c r="C182" s="9"/>
      <c r="D182" s="9"/>
      <c r="E182" s="9">
        <f t="shared" si="2"/>
        <v>17.470000000000027</v>
      </c>
    </row>
    <row r="183" spans="1:5" ht="21" x14ac:dyDescent="0.25">
      <c r="A183" s="18"/>
      <c r="B183" s="8"/>
      <c r="C183" s="9"/>
      <c r="D183" s="9"/>
      <c r="E183" s="9">
        <f t="shared" si="2"/>
        <v>17.470000000000027</v>
      </c>
    </row>
    <row r="184" spans="1:5" ht="21" x14ac:dyDescent="0.25">
      <c r="A184" s="18"/>
      <c r="B184" s="8"/>
      <c r="C184" s="9"/>
      <c r="D184" s="9"/>
      <c r="E184" s="9">
        <f t="shared" si="2"/>
        <v>17.470000000000027</v>
      </c>
    </row>
    <row r="185" spans="1:5" ht="21" x14ac:dyDescent="0.25">
      <c r="A185" s="18"/>
      <c r="B185" s="8"/>
      <c r="C185" s="9"/>
      <c r="D185" s="9"/>
      <c r="E185" s="9">
        <f t="shared" si="2"/>
        <v>17.470000000000027</v>
      </c>
    </row>
    <row r="186" spans="1:5" ht="21" x14ac:dyDescent="0.25">
      <c r="A186" s="18"/>
      <c r="B186" s="8"/>
      <c r="C186" s="9"/>
      <c r="D186" s="9"/>
      <c r="E186" s="9">
        <f t="shared" si="2"/>
        <v>17.470000000000027</v>
      </c>
    </row>
    <row r="187" spans="1:5" ht="21" x14ac:dyDescent="0.25">
      <c r="A187" s="18"/>
      <c r="B187" s="8"/>
      <c r="C187" s="9"/>
      <c r="D187" s="9"/>
      <c r="E187" s="9">
        <f t="shared" si="2"/>
        <v>17.470000000000027</v>
      </c>
    </row>
    <row r="188" spans="1:5" ht="21" x14ac:dyDescent="0.25">
      <c r="A188" s="18"/>
      <c r="B188" s="8"/>
      <c r="C188" s="9"/>
      <c r="D188" s="9"/>
      <c r="E188" s="9">
        <f t="shared" si="2"/>
        <v>17.470000000000027</v>
      </c>
    </row>
    <row r="189" spans="1:5" ht="21" x14ac:dyDescent="0.25">
      <c r="A189" s="18"/>
      <c r="B189" s="8"/>
      <c r="C189" s="9"/>
      <c r="D189" s="9"/>
      <c r="E189" s="9">
        <f t="shared" si="2"/>
        <v>17.470000000000027</v>
      </c>
    </row>
    <row r="190" spans="1:5" ht="21" x14ac:dyDescent="0.25">
      <c r="A190" s="18"/>
      <c r="B190" s="8"/>
      <c r="C190" s="9"/>
      <c r="D190" s="9"/>
      <c r="E190" s="9">
        <f t="shared" si="2"/>
        <v>17.470000000000027</v>
      </c>
    </row>
    <row r="191" spans="1:5" ht="21" x14ac:dyDescent="0.25">
      <c r="A191" s="18"/>
      <c r="B191" s="8"/>
      <c r="C191" s="9"/>
      <c r="D191" s="9"/>
      <c r="E191" s="9">
        <f t="shared" si="2"/>
        <v>17.470000000000027</v>
      </c>
    </row>
    <row r="192" spans="1:5" ht="21" x14ac:dyDescent="0.25">
      <c r="A192" s="18"/>
      <c r="B192" s="8"/>
      <c r="C192" s="9"/>
      <c r="D192" s="9"/>
      <c r="E192" s="9">
        <f t="shared" si="2"/>
        <v>17.470000000000027</v>
      </c>
    </row>
    <row r="193" spans="1:5" ht="21" x14ac:dyDescent="0.25">
      <c r="A193" s="18"/>
      <c r="B193" s="8"/>
      <c r="C193" s="9"/>
      <c r="D193" s="9"/>
      <c r="E193" s="9">
        <f t="shared" si="2"/>
        <v>17.470000000000027</v>
      </c>
    </row>
    <row r="194" spans="1:5" ht="21" x14ac:dyDescent="0.25">
      <c r="A194" s="18"/>
      <c r="B194" s="8"/>
      <c r="C194" s="9"/>
      <c r="D194" s="9"/>
      <c r="E194" s="9">
        <f t="shared" si="2"/>
        <v>17.470000000000027</v>
      </c>
    </row>
    <row r="195" spans="1:5" ht="21" x14ac:dyDescent="0.25">
      <c r="A195" s="18"/>
      <c r="B195" s="8"/>
      <c r="C195" s="9"/>
      <c r="D195" s="9"/>
      <c r="E195" s="9">
        <f t="shared" si="2"/>
        <v>17.470000000000027</v>
      </c>
    </row>
    <row r="196" spans="1:5" ht="21" x14ac:dyDescent="0.25">
      <c r="A196" s="18"/>
      <c r="B196" s="8"/>
      <c r="C196" s="9"/>
      <c r="D196" s="9"/>
      <c r="E196" s="9">
        <f t="shared" si="2"/>
        <v>17.470000000000027</v>
      </c>
    </row>
    <row r="197" spans="1:5" ht="21" x14ac:dyDescent="0.25">
      <c r="A197" s="18"/>
      <c r="B197" s="8"/>
      <c r="C197" s="9"/>
      <c r="D197" s="9"/>
      <c r="E197" s="9">
        <f t="shared" si="2"/>
        <v>17.470000000000027</v>
      </c>
    </row>
    <row r="198" spans="1:5" ht="21" x14ac:dyDescent="0.25">
      <c r="A198" s="18"/>
      <c r="B198" s="8"/>
      <c r="C198" s="9"/>
      <c r="D198" s="9"/>
      <c r="E198" s="9">
        <f t="shared" ref="E198:E210" si="3">E197+C198-D198</f>
        <v>17.470000000000027</v>
      </c>
    </row>
    <row r="199" spans="1:5" ht="21" x14ac:dyDescent="0.25">
      <c r="A199" s="18"/>
      <c r="B199" s="8"/>
      <c r="C199" s="9"/>
      <c r="D199" s="9"/>
      <c r="E199" s="9">
        <f t="shared" si="3"/>
        <v>17.470000000000027</v>
      </c>
    </row>
    <row r="200" spans="1:5" ht="21" x14ac:dyDescent="0.25">
      <c r="A200" s="18"/>
      <c r="B200" s="8"/>
      <c r="C200" s="9"/>
      <c r="D200" s="9"/>
      <c r="E200" s="9">
        <f t="shared" si="3"/>
        <v>17.470000000000027</v>
      </c>
    </row>
    <row r="201" spans="1:5" ht="21" x14ac:dyDescent="0.25">
      <c r="A201" s="18"/>
      <c r="B201" s="8"/>
      <c r="C201" s="9"/>
      <c r="D201" s="9"/>
      <c r="E201" s="9">
        <f t="shared" si="3"/>
        <v>17.470000000000027</v>
      </c>
    </row>
    <row r="202" spans="1:5" ht="21" x14ac:dyDescent="0.25">
      <c r="A202" s="18"/>
      <c r="B202" s="8"/>
      <c r="C202" s="9"/>
      <c r="D202" s="9"/>
      <c r="E202" s="9">
        <f t="shared" si="3"/>
        <v>17.470000000000027</v>
      </c>
    </row>
    <row r="203" spans="1:5" ht="21" x14ac:dyDescent="0.25">
      <c r="A203" s="18"/>
      <c r="B203" s="8"/>
      <c r="C203" s="9"/>
      <c r="D203" s="9"/>
      <c r="E203" s="9">
        <f t="shared" si="3"/>
        <v>17.470000000000027</v>
      </c>
    </row>
    <row r="204" spans="1:5" ht="21" x14ac:dyDescent="0.25">
      <c r="A204" s="18"/>
      <c r="B204" s="8"/>
      <c r="C204" s="9"/>
      <c r="D204" s="9"/>
      <c r="E204" s="9">
        <f t="shared" si="3"/>
        <v>17.470000000000027</v>
      </c>
    </row>
    <row r="205" spans="1:5" ht="21" x14ac:dyDescent="0.25">
      <c r="A205" s="18"/>
      <c r="B205" s="8"/>
      <c r="C205" s="9"/>
      <c r="D205" s="9"/>
      <c r="E205" s="9">
        <f t="shared" si="3"/>
        <v>17.470000000000027</v>
      </c>
    </row>
    <row r="206" spans="1:5" ht="21" x14ac:dyDescent="0.25">
      <c r="A206" s="18"/>
      <c r="B206" s="8"/>
      <c r="C206" s="9"/>
      <c r="D206" s="9"/>
      <c r="E206" s="9">
        <f t="shared" si="3"/>
        <v>17.470000000000027</v>
      </c>
    </row>
    <row r="207" spans="1:5" ht="21" x14ac:dyDescent="0.25">
      <c r="A207" s="18"/>
      <c r="B207" s="8"/>
      <c r="C207" s="9"/>
      <c r="D207" s="9"/>
      <c r="E207" s="9">
        <f t="shared" si="3"/>
        <v>17.470000000000027</v>
      </c>
    </row>
    <row r="208" spans="1:5" ht="21" x14ac:dyDescent="0.25">
      <c r="A208" s="18"/>
      <c r="B208" s="8"/>
      <c r="C208" s="9"/>
      <c r="D208" s="9"/>
      <c r="E208" s="9">
        <f t="shared" si="3"/>
        <v>17.470000000000027</v>
      </c>
    </row>
    <row r="209" spans="1:5" ht="21" x14ac:dyDescent="0.25">
      <c r="A209" s="18"/>
      <c r="B209" s="8"/>
      <c r="C209" s="9"/>
      <c r="D209" s="9"/>
      <c r="E209" s="9">
        <f t="shared" si="3"/>
        <v>17.470000000000027</v>
      </c>
    </row>
    <row r="210" spans="1:5" ht="21" x14ac:dyDescent="0.25">
      <c r="A210" s="18"/>
      <c r="B210" s="8"/>
      <c r="C210" s="9"/>
      <c r="D210" s="9"/>
      <c r="E210" s="9">
        <f t="shared" si="3"/>
        <v>17.470000000000027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0C30-D1A7-4327-913A-DE2D6665E4A8}">
  <dimension ref="A1:E161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15.6640625" bestFit="1" customWidth="1"/>
    <col min="2" max="2" width="78" bestFit="1" customWidth="1"/>
    <col min="3" max="5" width="17.1640625" bestFit="1" customWidth="1"/>
  </cols>
  <sheetData>
    <row r="1" spans="1:5" ht="29" x14ac:dyDescent="0.35">
      <c r="A1" s="160" t="s">
        <v>3647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 t="s">
        <v>3648</v>
      </c>
      <c r="B4" s="8" t="s">
        <v>2714</v>
      </c>
      <c r="C4" s="9">
        <v>450494.68</v>
      </c>
      <c r="D4" s="9"/>
      <c r="E4" s="9">
        <f>C4</f>
        <v>450494.68</v>
      </c>
    </row>
    <row r="5" spans="1:5" ht="21" x14ac:dyDescent="0.25">
      <c r="A5" s="18" t="s">
        <v>3648</v>
      </c>
      <c r="B5" s="8" t="s">
        <v>3649</v>
      </c>
      <c r="C5" s="16"/>
      <c r="D5" s="9">
        <v>200000</v>
      </c>
      <c r="E5" s="9">
        <f>E4+C5-D5</f>
        <v>250494.68</v>
      </c>
    </row>
    <row r="6" spans="1:5" ht="21" x14ac:dyDescent="0.25">
      <c r="A6" s="18" t="s">
        <v>3648</v>
      </c>
      <c r="B6" s="8" t="s">
        <v>3649</v>
      </c>
      <c r="C6" s="9"/>
      <c r="D6" s="9">
        <v>250000</v>
      </c>
      <c r="E6" s="9">
        <f t="shared" ref="E6:E69" si="0">E5+C6-D6</f>
        <v>494.67999999999302</v>
      </c>
    </row>
    <row r="7" spans="1:5" ht="21" x14ac:dyDescent="0.25">
      <c r="A7" s="18" t="s">
        <v>3648</v>
      </c>
      <c r="B7" s="8" t="s">
        <v>259</v>
      </c>
      <c r="C7" s="9"/>
      <c r="D7" s="9">
        <v>55.8</v>
      </c>
      <c r="E7" s="9">
        <f t="shared" si="0"/>
        <v>438.879999999993</v>
      </c>
    </row>
    <row r="8" spans="1:5" ht="21" x14ac:dyDescent="0.25">
      <c r="A8" s="18"/>
      <c r="B8" s="8"/>
      <c r="C8" s="9"/>
      <c r="D8" s="9"/>
      <c r="E8" s="9">
        <f t="shared" si="0"/>
        <v>438.879999999993</v>
      </c>
    </row>
    <row r="9" spans="1:5" ht="21" x14ac:dyDescent="0.25">
      <c r="A9" s="18"/>
      <c r="B9" s="8"/>
      <c r="C9" s="9"/>
      <c r="D9" s="9"/>
      <c r="E9" s="9">
        <f t="shared" si="0"/>
        <v>438.879999999993</v>
      </c>
    </row>
    <row r="10" spans="1:5" ht="21" x14ac:dyDescent="0.25">
      <c r="A10" s="18"/>
      <c r="B10" s="8"/>
      <c r="C10" s="9"/>
      <c r="D10" s="9"/>
      <c r="E10" s="9">
        <f t="shared" si="0"/>
        <v>438.879999999993</v>
      </c>
    </row>
    <row r="11" spans="1:5" ht="21" x14ac:dyDescent="0.25">
      <c r="A11" s="18"/>
      <c r="B11" s="8"/>
      <c r="C11" s="9"/>
      <c r="D11" s="9"/>
      <c r="E11" s="9">
        <f t="shared" si="0"/>
        <v>438.879999999993</v>
      </c>
    </row>
    <row r="12" spans="1:5" ht="21" x14ac:dyDescent="0.25">
      <c r="A12" s="18"/>
      <c r="B12" s="8"/>
      <c r="C12" s="9"/>
      <c r="D12" s="9"/>
      <c r="E12" s="9">
        <f t="shared" si="0"/>
        <v>438.879999999993</v>
      </c>
    </row>
    <row r="13" spans="1:5" ht="21" x14ac:dyDescent="0.25">
      <c r="A13" s="18"/>
      <c r="B13" s="8"/>
      <c r="C13" s="9"/>
      <c r="D13" s="9"/>
      <c r="E13" s="9">
        <f t="shared" si="0"/>
        <v>438.879999999993</v>
      </c>
    </row>
    <row r="14" spans="1:5" ht="21" x14ac:dyDescent="0.25">
      <c r="A14" s="18"/>
      <c r="B14" s="8"/>
      <c r="C14" s="9"/>
      <c r="D14" s="9"/>
      <c r="E14" s="9">
        <f t="shared" si="0"/>
        <v>438.879999999993</v>
      </c>
    </row>
    <row r="15" spans="1:5" ht="21" x14ac:dyDescent="0.25">
      <c r="A15" s="18"/>
      <c r="B15" s="8"/>
      <c r="C15" s="9"/>
      <c r="D15" s="9"/>
      <c r="E15" s="9">
        <f t="shared" si="0"/>
        <v>438.879999999993</v>
      </c>
    </row>
    <row r="16" spans="1:5" ht="21" x14ac:dyDescent="0.25">
      <c r="A16" s="18"/>
      <c r="B16" s="8"/>
      <c r="C16" s="9"/>
      <c r="D16" s="9"/>
      <c r="E16" s="9">
        <f t="shared" si="0"/>
        <v>438.879999999993</v>
      </c>
    </row>
    <row r="17" spans="1:5" ht="21" x14ac:dyDescent="0.25">
      <c r="A17" s="18"/>
      <c r="B17" s="8"/>
      <c r="C17" s="9"/>
      <c r="D17" s="9"/>
      <c r="E17" s="9">
        <f t="shared" si="0"/>
        <v>438.879999999993</v>
      </c>
    </row>
    <row r="18" spans="1:5" ht="21" x14ac:dyDescent="0.25">
      <c r="A18" s="18"/>
      <c r="B18" s="8"/>
      <c r="C18" s="9"/>
      <c r="D18" s="9"/>
      <c r="E18" s="9">
        <f t="shared" si="0"/>
        <v>438.879999999993</v>
      </c>
    </row>
    <row r="19" spans="1:5" ht="21" x14ac:dyDescent="0.25">
      <c r="A19" s="18"/>
      <c r="B19" s="8"/>
      <c r="C19" s="9"/>
      <c r="D19" s="9"/>
      <c r="E19" s="9">
        <f t="shared" si="0"/>
        <v>438.879999999993</v>
      </c>
    </row>
    <row r="20" spans="1:5" ht="21" x14ac:dyDescent="0.25">
      <c r="A20" s="18"/>
      <c r="B20" s="8"/>
      <c r="C20" s="9"/>
      <c r="D20" s="9"/>
      <c r="E20" s="9">
        <f t="shared" si="0"/>
        <v>438.879999999993</v>
      </c>
    </row>
    <row r="21" spans="1:5" ht="21" x14ac:dyDescent="0.25">
      <c r="A21" s="18"/>
      <c r="B21" s="8"/>
      <c r="C21" s="9"/>
      <c r="D21" s="9"/>
      <c r="E21" s="9">
        <f t="shared" si="0"/>
        <v>438.879999999993</v>
      </c>
    </row>
    <row r="22" spans="1:5" ht="21" x14ac:dyDescent="0.25">
      <c r="A22" s="18"/>
      <c r="B22" s="8"/>
      <c r="C22" s="9"/>
      <c r="D22" s="9"/>
      <c r="E22" s="9">
        <f t="shared" si="0"/>
        <v>438.879999999993</v>
      </c>
    </row>
    <row r="23" spans="1:5" ht="21" x14ac:dyDescent="0.25">
      <c r="A23" s="18"/>
      <c r="B23" s="8"/>
      <c r="C23" s="9"/>
      <c r="D23" s="9"/>
      <c r="E23" s="9">
        <f t="shared" si="0"/>
        <v>438.879999999993</v>
      </c>
    </row>
    <row r="24" spans="1:5" ht="21" x14ac:dyDescent="0.25">
      <c r="A24" s="18"/>
      <c r="B24" s="8"/>
      <c r="C24" s="9"/>
      <c r="D24" s="9"/>
      <c r="E24" s="9">
        <f t="shared" si="0"/>
        <v>438.879999999993</v>
      </c>
    </row>
    <row r="25" spans="1:5" ht="21" x14ac:dyDescent="0.25">
      <c r="A25" s="18"/>
      <c r="B25" s="8"/>
      <c r="C25" s="9"/>
      <c r="D25" s="9"/>
      <c r="E25" s="9">
        <f t="shared" si="0"/>
        <v>438.879999999993</v>
      </c>
    </row>
    <row r="26" spans="1:5" ht="21" x14ac:dyDescent="0.25">
      <c r="A26" s="18"/>
      <c r="B26" s="8"/>
      <c r="C26" s="9"/>
      <c r="D26" s="9"/>
      <c r="E26" s="9">
        <f t="shared" si="0"/>
        <v>438.879999999993</v>
      </c>
    </row>
    <row r="27" spans="1:5" ht="21" x14ac:dyDescent="0.25">
      <c r="A27" s="18"/>
      <c r="B27" s="8"/>
      <c r="C27" s="9"/>
      <c r="D27" s="9"/>
      <c r="E27" s="9">
        <f t="shared" si="0"/>
        <v>438.879999999993</v>
      </c>
    </row>
    <row r="28" spans="1:5" ht="21" x14ac:dyDescent="0.25">
      <c r="A28" s="18"/>
      <c r="B28" s="8"/>
      <c r="C28" s="9"/>
      <c r="D28" s="9"/>
      <c r="E28" s="9">
        <f t="shared" si="0"/>
        <v>438.879999999993</v>
      </c>
    </row>
    <row r="29" spans="1:5" ht="21" x14ac:dyDescent="0.25">
      <c r="A29" s="18"/>
      <c r="B29" s="8"/>
      <c r="C29" s="9"/>
      <c r="D29" s="9"/>
      <c r="E29" s="9">
        <f t="shared" si="0"/>
        <v>438.879999999993</v>
      </c>
    </row>
    <row r="30" spans="1:5" ht="21" x14ac:dyDescent="0.25">
      <c r="A30" s="18"/>
      <c r="B30" s="8"/>
      <c r="C30" s="9"/>
      <c r="D30" s="9"/>
      <c r="E30" s="9">
        <f t="shared" si="0"/>
        <v>438.879999999993</v>
      </c>
    </row>
    <row r="31" spans="1:5" ht="21" x14ac:dyDescent="0.25">
      <c r="A31" s="18"/>
      <c r="B31" s="8"/>
      <c r="C31" s="9"/>
      <c r="D31" s="9"/>
      <c r="E31" s="9">
        <f t="shared" si="0"/>
        <v>438.879999999993</v>
      </c>
    </row>
    <row r="32" spans="1:5" ht="21" x14ac:dyDescent="0.25">
      <c r="A32" s="18"/>
      <c r="B32" s="8"/>
      <c r="C32" s="9"/>
      <c r="D32" s="9"/>
      <c r="E32" s="9">
        <f t="shared" si="0"/>
        <v>438.879999999993</v>
      </c>
    </row>
    <row r="33" spans="1:5" ht="21" x14ac:dyDescent="0.25">
      <c r="A33" s="18"/>
      <c r="B33" s="8"/>
      <c r="C33" s="9"/>
      <c r="D33" s="9"/>
      <c r="E33" s="9">
        <f t="shared" si="0"/>
        <v>438.879999999993</v>
      </c>
    </row>
    <row r="34" spans="1:5" ht="21" x14ac:dyDescent="0.25">
      <c r="A34" s="18"/>
      <c r="B34" s="8"/>
      <c r="C34" s="9"/>
      <c r="D34" s="9"/>
      <c r="E34" s="9">
        <f t="shared" si="0"/>
        <v>438.879999999993</v>
      </c>
    </row>
    <row r="35" spans="1:5" ht="21" x14ac:dyDescent="0.25">
      <c r="A35" s="18"/>
      <c r="B35" s="8"/>
      <c r="C35" s="9"/>
      <c r="D35" s="9"/>
      <c r="E35" s="9">
        <f t="shared" si="0"/>
        <v>438.879999999993</v>
      </c>
    </row>
    <row r="36" spans="1:5" ht="21" x14ac:dyDescent="0.25">
      <c r="A36" s="18"/>
      <c r="B36" s="8"/>
      <c r="C36" s="9"/>
      <c r="D36" s="9"/>
      <c r="E36" s="9">
        <f t="shared" si="0"/>
        <v>438.879999999993</v>
      </c>
    </row>
    <row r="37" spans="1:5" ht="21" x14ac:dyDescent="0.25">
      <c r="A37" s="18"/>
      <c r="B37" s="8"/>
      <c r="C37" s="9"/>
      <c r="D37" s="9"/>
      <c r="E37" s="9">
        <f t="shared" si="0"/>
        <v>438.879999999993</v>
      </c>
    </row>
    <row r="38" spans="1:5" ht="21" x14ac:dyDescent="0.25">
      <c r="A38" s="18"/>
      <c r="B38" s="8"/>
      <c r="C38" s="9"/>
      <c r="D38" s="9"/>
      <c r="E38" s="9">
        <f t="shared" si="0"/>
        <v>438.879999999993</v>
      </c>
    </row>
    <row r="39" spans="1:5" ht="21" x14ac:dyDescent="0.25">
      <c r="A39" s="18"/>
      <c r="B39" s="8"/>
      <c r="C39" s="9"/>
      <c r="D39" s="9"/>
      <c r="E39" s="9">
        <f t="shared" si="0"/>
        <v>438.879999999993</v>
      </c>
    </row>
    <row r="40" spans="1:5" ht="21" x14ac:dyDescent="0.25">
      <c r="A40" s="18"/>
      <c r="B40" s="8"/>
      <c r="C40" s="9"/>
      <c r="D40" s="9"/>
      <c r="E40" s="9">
        <f t="shared" si="0"/>
        <v>438.879999999993</v>
      </c>
    </row>
    <row r="41" spans="1:5" ht="21" x14ac:dyDescent="0.25">
      <c r="A41" s="18"/>
      <c r="B41" s="8"/>
      <c r="C41" s="9"/>
      <c r="D41" s="9"/>
      <c r="E41" s="9">
        <f t="shared" si="0"/>
        <v>438.879999999993</v>
      </c>
    </row>
    <row r="42" spans="1:5" ht="21" x14ac:dyDescent="0.25">
      <c r="A42" s="8"/>
      <c r="B42" s="8"/>
      <c r="C42" s="9"/>
      <c r="D42" s="9"/>
      <c r="E42" s="9">
        <f t="shared" si="0"/>
        <v>438.879999999993</v>
      </c>
    </row>
    <row r="43" spans="1:5" ht="21" x14ac:dyDescent="0.25">
      <c r="A43" s="8"/>
      <c r="B43" s="8"/>
      <c r="C43" s="9"/>
      <c r="D43" s="9"/>
      <c r="E43" s="9">
        <f t="shared" si="0"/>
        <v>438.879999999993</v>
      </c>
    </row>
    <row r="44" spans="1:5" ht="21" x14ac:dyDescent="0.25">
      <c r="A44" s="18"/>
      <c r="B44" s="8"/>
      <c r="C44" s="9"/>
      <c r="D44" s="9"/>
      <c r="E44" s="9">
        <f t="shared" si="0"/>
        <v>438.879999999993</v>
      </c>
    </row>
    <row r="45" spans="1:5" ht="21" x14ac:dyDescent="0.25">
      <c r="A45" s="18"/>
      <c r="B45" s="8"/>
      <c r="C45" s="9"/>
      <c r="D45" s="9"/>
      <c r="E45" s="9">
        <f t="shared" si="0"/>
        <v>438.879999999993</v>
      </c>
    </row>
    <row r="46" spans="1:5" ht="21" x14ac:dyDescent="0.25">
      <c r="A46" s="18"/>
      <c r="B46" s="8"/>
      <c r="C46" s="9"/>
      <c r="D46" s="9"/>
      <c r="E46" s="9">
        <f t="shared" si="0"/>
        <v>438.879999999993</v>
      </c>
    </row>
    <row r="47" spans="1:5" ht="21" x14ac:dyDescent="0.25">
      <c r="A47" s="18"/>
      <c r="B47" s="8"/>
      <c r="C47" s="9"/>
      <c r="D47" s="9"/>
      <c r="E47" s="9">
        <f t="shared" si="0"/>
        <v>438.879999999993</v>
      </c>
    </row>
    <row r="48" spans="1:5" ht="21" x14ac:dyDescent="0.25">
      <c r="A48" s="18"/>
      <c r="B48" s="8"/>
      <c r="C48" s="9"/>
      <c r="D48" s="9"/>
      <c r="E48" s="9">
        <f t="shared" si="0"/>
        <v>438.879999999993</v>
      </c>
    </row>
    <row r="49" spans="1:5" ht="21" x14ac:dyDescent="0.25">
      <c r="A49" s="18"/>
      <c r="B49" s="8"/>
      <c r="C49" s="9"/>
      <c r="D49" s="9"/>
      <c r="E49" s="9">
        <f t="shared" si="0"/>
        <v>438.879999999993</v>
      </c>
    </row>
    <row r="50" spans="1:5" ht="21" x14ac:dyDescent="0.25">
      <c r="A50" s="18"/>
      <c r="B50" s="8"/>
      <c r="C50" s="9"/>
      <c r="D50" s="9"/>
      <c r="E50" s="9">
        <f t="shared" si="0"/>
        <v>438.879999999993</v>
      </c>
    </row>
    <row r="51" spans="1:5" ht="21" x14ac:dyDescent="0.25">
      <c r="A51" s="18"/>
      <c r="B51" s="8"/>
      <c r="C51" s="9"/>
      <c r="D51" s="9"/>
      <c r="E51" s="9">
        <f t="shared" si="0"/>
        <v>438.879999999993</v>
      </c>
    </row>
    <row r="52" spans="1:5" ht="21" x14ac:dyDescent="0.25">
      <c r="A52" s="18"/>
      <c r="B52" s="8"/>
      <c r="C52" s="9"/>
      <c r="D52" s="9"/>
      <c r="E52" s="9">
        <f t="shared" si="0"/>
        <v>438.879999999993</v>
      </c>
    </row>
    <row r="53" spans="1:5" ht="21" x14ac:dyDescent="0.25">
      <c r="A53" s="18"/>
      <c r="B53" s="8"/>
      <c r="C53" s="9"/>
      <c r="D53" s="9"/>
      <c r="E53" s="9">
        <f t="shared" si="0"/>
        <v>438.879999999993</v>
      </c>
    </row>
    <row r="54" spans="1:5" ht="21" x14ac:dyDescent="0.25">
      <c r="A54" s="18"/>
      <c r="B54" s="8"/>
      <c r="C54" s="9"/>
      <c r="D54" s="9"/>
      <c r="E54" s="9">
        <f t="shared" si="0"/>
        <v>438.879999999993</v>
      </c>
    </row>
    <row r="55" spans="1:5" ht="21" x14ac:dyDescent="0.25">
      <c r="A55" s="18"/>
      <c r="B55" s="8"/>
      <c r="C55" s="9"/>
      <c r="D55" s="9"/>
      <c r="E55" s="9">
        <f t="shared" si="0"/>
        <v>438.879999999993</v>
      </c>
    </row>
    <row r="56" spans="1:5" ht="21" x14ac:dyDescent="0.25">
      <c r="A56" s="18"/>
      <c r="B56" s="8"/>
      <c r="C56" s="9"/>
      <c r="D56" s="9"/>
      <c r="E56" s="9">
        <f t="shared" si="0"/>
        <v>438.879999999993</v>
      </c>
    </row>
    <row r="57" spans="1:5" ht="21" x14ac:dyDescent="0.25">
      <c r="A57" s="18"/>
      <c r="B57" s="8"/>
      <c r="C57" s="9"/>
      <c r="D57" s="9"/>
      <c r="E57" s="9">
        <f t="shared" si="0"/>
        <v>438.879999999993</v>
      </c>
    </row>
    <row r="58" spans="1:5" ht="21" x14ac:dyDescent="0.25">
      <c r="A58" s="18"/>
      <c r="B58" s="8"/>
      <c r="C58" s="9"/>
      <c r="D58" s="9"/>
      <c r="E58" s="9">
        <f t="shared" si="0"/>
        <v>438.879999999993</v>
      </c>
    </row>
    <row r="59" spans="1:5" ht="21" x14ac:dyDescent="0.25">
      <c r="A59" s="18"/>
      <c r="B59" s="8"/>
      <c r="C59" s="9"/>
      <c r="D59" s="9"/>
      <c r="E59" s="9">
        <f t="shared" si="0"/>
        <v>438.879999999993</v>
      </c>
    </row>
    <row r="60" spans="1:5" ht="21" x14ac:dyDescent="0.25">
      <c r="A60" s="18"/>
      <c r="B60" s="8"/>
      <c r="C60" s="9"/>
      <c r="D60" s="9"/>
      <c r="E60" s="9">
        <f t="shared" si="0"/>
        <v>438.879999999993</v>
      </c>
    </row>
    <row r="61" spans="1:5" ht="21" x14ac:dyDescent="0.25">
      <c r="A61" s="18"/>
      <c r="B61" s="8"/>
      <c r="C61" s="9"/>
      <c r="D61" s="9"/>
      <c r="E61" s="9">
        <f t="shared" si="0"/>
        <v>438.879999999993</v>
      </c>
    </row>
    <row r="62" spans="1:5" ht="21" x14ac:dyDescent="0.25">
      <c r="A62" s="18"/>
      <c r="B62" s="8"/>
      <c r="C62" s="9"/>
      <c r="D62" s="9"/>
      <c r="E62" s="9">
        <f t="shared" si="0"/>
        <v>438.879999999993</v>
      </c>
    </row>
    <row r="63" spans="1:5" ht="21" x14ac:dyDescent="0.25">
      <c r="A63" s="18"/>
      <c r="B63" s="8"/>
      <c r="C63" s="9"/>
      <c r="D63" s="9"/>
      <c r="E63" s="9">
        <f t="shared" si="0"/>
        <v>438.879999999993</v>
      </c>
    </row>
    <row r="64" spans="1:5" ht="21" x14ac:dyDescent="0.25">
      <c r="A64" s="18"/>
      <c r="B64" s="8"/>
      <c r="C64" s="9"/>
      <c r="D64" s="9"/>
      <c r="E64" s="9">
        <f t="shared" si="0"/>
        <v>438.879999999993</v>
      </c>
    </row>
    <row r="65" spans="1:5" ht="21" x14ac:dyDescent="0.25">
      <c r="A65" s="18"/>
      <c r="B65" s="8"/>
      <c r="C65" s="9"/>
      <c r="D65" s="9"/>
      <c r="E65" s="9">
        <f t="shared" si="0"/>
        <v>438.879999999993</v>
      </c>
    </row>
    <row r="66" spans="1:5" ht="21" x14ac:dyDescent="0.25">
      <c r="A66" s="18"/>
      <c r="B66" s="8"/>
      <c r="C66" s="9"/>
      <c r="D66" s="9"/>
      <c r="E66" s="9">
        <f t="shared" si="0"/>
        <v>438.879999999993</v>
      </c>
    </row>
    <row r="67" spans="1:5" ht="21" x14ac:dyDescent="0.25">
      <c r="A67" s="18"/>
      <c r="B67" s="8"/>
      <c r="C67" s="9"/>
      <c r="D67" s="9"/>
      <c r="E67" s="9">
        <f t="shared" si="0"/>
        <v>438.879999999993</v>
      </c>
    </row>
    <row r="68" spans="1:5" ht="21" x14ac:dyDescent="0.25">
      <c r="A68" s="18"/>
      <c r="B68" s="8"/>
      <c r="C68" s="9"/>
      <c r="D68" s="9"/>
      <c r="E68" s="9">
        <f t="shared" si="0"/>
        <v>438.879999999993</v>
      </c>
    </row>
    <row r="69" spans="1:5" ht="21" x14ac:dyDescent="0.25">
      <c r="A69" s="18"/>
      <c r="B69" s="8"/>
      <c r="C69" s="9"/>
      <c r="D69" s="9"/>
      <c r="E69" s="9">
        <f t="shared" si="0"/>
        <v>438.879999999993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438.879999999993</v>
      </c>
    </row>
    <row r="71" spans="1:5" ht="21" x14ac:dyDescent="0.25">
      <c r="A71" s="18"/>
      <c r="B71" s="8"/>
      <c r="C71" s="9"/>
      <c r="D71" s="9"/>
      <c r="E71" s="9">
        <f t="shared" si="1"/>
        <v>438.879999999993</v>
      </c>
    </row>
    <row r="72" spans="1:5" ht="21" x14ac:dyDescent="0.25">
      <c r="A72" s="18"/>
      <c r="B72" s="8"/>
      <c r="C72" s="9"/>
      <c r="D72" s="9"/>
      <c r="E72" s="9">
        <f t="shared" si="1"/>
        <v>438.879999999993</v>
      </c>
    </row>
    <row r="73" spans="1:5" ht="21" x14ac:dyDescent="0.25">
      <c r="A73" s="18"/>
      <c r="B73" s="8"/>
      <c r="C73" s="9"/>
      <c r="D73" s="9"/>
      <c r="E73" s="9">
        <f t="shared" si="1"/>
        <v>438.879999999993</v>
      </c>
    </row>
    <row r="74" spans="1:5" ht="21" x14ac:dyDescent="0.25">
      <c r="A74" s="18"/>
      <c r="B74" s="8"/>
      <c r="C74" s="9"/>
      <c r="D74" s="9"/>
      <c r="E74" s="9">
        <f t="shared" si="1"/>
        <v>438.879999999993</v>
      </c>
    </row>
    <row r="75" spans="1:5" ht="21" x14ac:dyDescent="0.25">
      <c r="A75" s="18"/>
      <c r="B75" s="8"/>
      <c r="C75" s="9"/>
      <c r="D75" s="9"/>
      <c r="E75" s="9">
        <f t="shared" si="1"/>
        <v>438.879999999993</v>
      </c>
    </row>
    <row r="76" spans="1:5" ht="21" x14ac:dyDescent="0.25">
      <c r="A76" s="18"/>
      <c r="B76" s="8"/>
      <c r="C76" s="86"/>
      <c r="D76" s="9"/>
      <c r="E76" s="9">
        <f t="shared" si="1"/>
        <v>438.879999999993</v>
      </c>
    </row>
    <row r="77" spans="1:5" ht="21" x14ac:dyDescent="0.25">
      <c r="A77" s="18"/>
      <c r="B77" s="8"/>
      <c r="C77" s="86"/>
      <c r="D77" s="9"/>
      <c r="E77" s="9">
        <f t="shared" si="1"/>
        <v>438.879999999993</v>
      </c>
    </row>
    <row r="78" spans="1:5" ht="21" x14ac:dyDescent="0.25">
      <c r="A78" s="18"/>
      <c r="B78" s="8"/>
      <c r="C78" s="9"/>
      <c r="D78" s="9"/>
      <c r="E78" s="9">
        <f t="shared" si="1"/>
        <v>438.879999999993</v>
      </c>
    </row>
    <row r="79" spans="1:5" ht="21" x14ac:dyDescent="0.25">
      <c r="A79" s="18"/>
      <c r="B79" s="8"/>
      <c r="C79" s="9"/>
      <c r="D79" s="9"/>
      <c r="E79" s="9">
        <f t="shared" si="1"/>
        <v>438.879999999993</v>
      </c>
    </row>
    <row r="80" spans="1:5" ht="21" x14ac:dyDescent="0.25">
      <c r="A80" s="18"/>
      <c r="B80" s="8"/>
      <c r="C80" s="9"/>
      <c r="D80" s="9"/>
      <c r="E80" s="9">
        <f t="shared" si="1"/>
        <v>438.879999999993</v>
      </c>
    </row>
    <row r="81" spans="1:5" ht="21" x14ac:dyDescent="0.25">
      <c r="A81" s="18"/>
      <c r="B81" s="8"/>
      <c r="C81" s="9"/>
      <c r="D81" s="9"/>
      <c r="E81" s="9">
        <f t="shared" si="1"/>
        <v>438.879999999993</v>
      </c>
    </row>
    <row r="82" spans="1:5" ht="21" x14ac:dyDescent="0.25">
      <c r="A82" s="18"/>
      <c r="B82" s="8"/>
      <c r="C82" s="9"/>
      <c r="D82" s="9"/>
      <c r="E82" s="9">
        <f t="shared" si="1"/>
        <v>438.879999999993</v>
      </c>
    </row>
    <row r="83" spans="1:5" ht="21" x14ac:dyDescent="0.25">
      <c r="A83" s="18"/>
      <c r="B83" s="8"/>
      <c r="C83" s="9"/>
      <c r="D83" s="9"/>
      <c r="E83" s="9">
        <f t="shared" si="1"/>
        <v>438.879999999993</v>
      </c>
    </row>
    <row r="84" spans="1:5" ht="21" x14ac:dyDescent="0.25">
      <c r="A84" s="18"/>
      <c r="B84" s="8"/>
      <c r="C84" s="9"/>
      <c r="D84" s="9"/>
      <c r="E84" s="9">
        <f t="shared" si="1"/>
        <v>438.879999999993</v>
      </c>
    </row>
    <row r="85" spans="1:5" ht="21" x14ac:dyDescent="0.25">
      <c r="A85" s="18"/>
      <c r="B85" s="8"/>
      <c r="C85" s="9"/>
      <c r="D85" s="9"/>
      <c r="E85" s="9">
        <f t="shared" si="1"/>
        <v>438.879999999993</v>
      </c>
    </row>
    <row r="86" spans="1:5" ht="21" x14ac:dyDescent="0.25">
      <c r="A86" s="18"/>
      <c r="B86" s="8"/>
      <c r="C86" s="9"/>
      <c r="D86" s="9"/>
      <c r="E86" s="9">
        <f t="shared" si="1"/>
        <v>438.879999999993</v>
      </c>
    </row>
    <row r="87" spans="1:5" ht="21" x14ac:dyDescent="0.25">
      <c r="A87" s="18"/>
      <c r="B87" s="8"/>
      <c r="C87" s="9"/>
      <c r="D87" s="9"/>
      <c r="E87" s="9">
        <f t="shared" si="1"/>
        <v>438.879999999993</v>
      </c>
    </row>
    <row r="88" spans="1:5" ht="21" x14ac:dyDescent="0.25">
      <c r="A88" s="18"/>
      <c r="B88" s="8"/>
      <c r="C88" s="9"/>
      <c r="D88" s="9"/>
      <c r="E88" s="9">
        <f t="shared" si="1"/>
        <v>438.879999999993</v>
      </c>
    </row>
    <row r="89" spans="1:5" ht="21" x14ac:dyDescent="0.25">
      <c r="A89" s="18"/>
      <c r="B89" s="8"/>
      <c r="C89" s="9"/>
      <c r="D89" s="9"/>
      <c r="E89" s="9">
        <f t="shared" si="1"/>
        <v>438.879999999993</v>
      </c>
    </row>
    <row r="90" spans="1:5" ht="21" x14ac:dyDescent="0.25">
      <c r="A90" s="18"/>
      <c r="B90" s="8"/>
      <c r="C90" s="9"/>
      <c r="D90" s="9"/>
      <c r="E90" s="9">
        <f t="shared" si="1"/>
        <v>438.879999999993</v>
      </c>
    </row>
    <row r="91" spans="1:5" ht="21" x14ac:dyDescent="0.25">
      <c r="A91" s="18"/>
      <c r="B91" s="8"/>
      <c r="C91" s="9"/>
      <c r="D91" s="9"/>
      <c r="E91" s="9">
        <f t="shared" si="1"/>
        <v>438.879999999993</v>
      </c>
    </row>
    <row r="92" spans="1:5" ht="21" x14ac:dyDescent="0.25">
      <c r="A92" s="18"/>
      <c r="B92" s="8"/>
      <c r="C92" s="9"/>
      <c r="D92" s="9"/>
      <c r="E92" s="9">
        <f t="shared" si="1"/>
        <v>438.879999999993</v>
      </c>
    </row>
    <row r="93" spans="1:5" ht="21" x14ac:dyDescent="0.25">
      <c r="A93" s="18"/>
      <c r="B93" s="8"/>
      <c r="C93" s="9"/>
      <c r="D93" s="9"/>
      <c r="E93" s="9">
        <f t="shared" si="1"/>
        <v>438.879999999993</v>
      </c>
    </row>
    <row r="94" spans="1:5" ht="21" x14ac:dyDescent="0.25">
      <c r="A94" s="18"/>
      <c r="B94" s="8"/>
      <c r="C94" s="9"/>
      <c r="D94" s="9"/>
      <c r="E94" s="9">
        <f t="shared" si="1"/>
        <v>438.879999999993</v>
      </c>
    </row>
    <row r="95" spans="1:5" ht="21" x14ac:dyDescent="0.25">
      <c r="A95" s="18"/>
      <c r="B95" s="8"/>
      <c r="C95" s="9"/>
      <c r="D95" s="9"/>
      <c r="E95" s="9">
        <f t="shared" si="1"/>
        <v>438.879999999993</v>
      </c>
    </row>
    <row r="96" spans="1:5" ht="21" x14ac:dyDescent="0.25">
      <c r="A96" s="18"/>
      <c r="B96" s="8"/>
      <c r="C96" s="9"/>
      <c r="D96" s="9"/>
      <c r="E96" s="9">
        <f t="shared" si="1"/>
        <v>438.879999999993</v>
      </c>
    </row>
    <row r="97" spans="1:5" ht="21" x14ac:dyDescent="0.25">
      <c r="A97" s="18"/>
      <c r="B97" s="8"/>
      <c r="C97" s="9"/>
      <c r="D97" s="9"/>
      <c r="E97" s="9">
        <f t="shared" si="1"/>
        <v>438.879999999993</v>
      </c>
    </row>
    <row r="98" spans="1:5" ht="21" x14ac:dyDescent="0.25">
      <c r="A98" s="18"/>
      <c r="B98" s="8"/>
      <c r="C98" s="9"/>
      <c r="D98" s="9"/>
      <c r="E98" s="9">
        <f t="shared" si="1"/>
        <v>438.879999999993</v>
      </c>
    </row>
    <row r="99" spans="1:5" ht="21" x14ac:dyDescent="0.25">
      <c r="A99" s="18"/>
      <c r="B99" s="8"/>
      <c r="C99" s="9"/>
      <c r="D99" s="9"/>
      <c r="E99" s="9">
        <f t="shared" si="1"/>
        <v>438.879999999993</v>
      </c>
    </row>
    <row r="100" spans="1:5" ht="21" x14ac:dyDescent="0.25">
      <c r="A100" s="18"/>
      <c r="B100" s="8"/>
      <c r="C100" s="9"/>
      <c r="D100" s="9"/>
      <c r="E100" s="9">
        <f t="shared" si="1"/>
        <v>438.879999999993</v>
      </c>
    </row>
    <row r="101" spans="1:5" ht="21" x14ac:dyDescent="0.25">
      <c r="A101" s="18"/>
      <c r="B101" s="8"/>
      <c r="C101" s="9"/>
      <c r="D101" s="9"/>
      <c r="E101" s="9">
        <f t="shared" si="1"/>
        <v>438.879999999993</v>
      </c>
    </row>
    <row r="102" spans="1:5" ht="21" x14ac:dyDescent="0.25">
      <c r="A102" s="18"/>
      <c r="B102" s="8"/>
      <c r="C102" s="16"/>
      <c r="D102" s="9"/>
      <c r="E102" s="9">
        <f t="shared" si="1"/>
        <v>438.879999999993</v>
      </c>
    </row>
    <row r="103" spans="1:5" ht="21" x14ac:dyDescent="0.25">
      <c r="A103" s="18"/>
      <c r="B103" s="8"/>
      <c r="C103" s="16"/>
      <c r="D103" s="9"/>
      <c r="E103" s="9">
        <f t="shared" si="1"/>
        <v>438.879999999993</v>
      </c>
    </row>
    <row r="104" spans="1:5" ht="21" x14ac:dyDescent="0.25">
      <c r="A104" s="18"/>
      <c r="B104" s="8"/>
      <c r="C104" s="86"/>
      <c r="D104" s="9"/>
      <c r="E104" s="9">
        <f t="shared" si="1"/>
        <v>438.879999999993</v>
      </c>
    </row>
    <row r="105" spans="1:5" ht="21" x14ac:dyDescent="0.25">
      <c r="A105" s="18"/>
      <c r="B105" s="8"/>
      <c r="C105" s="9"/>
      <c r="D105" s="9"/>
      <c r="E105" s="9">
        <f t="shared" si="1"/>
        <v>438.879999999993</v>
      </c>
    </row>
    <row r="106" spans="1:5" ht="21" x14ac:dyDescent="0.25">
      <c r="A106" s="18"/>
      <c r="B106" s="8"/>
      <c r="C106" s="9"/>
      <c r="D106" s="9"/>
      <c r="E106" s="9">
        <f t="shared" si="1"/>
        <v>438.879999999993</v>
      </c>
    </row>
    <row r="107" spans="1:5" ht="21" x14ac:dyDescent="0.25">
      <c r="A107" s="18"/>
      <c r="B107" s="8"/>
      <c r="C107" s="9"/>
      <c r="D107" s="9"/>
      <c r="E107" s="9">
        <f t="shared" si="1"/>
        <v>438.879999999993</v>
      </c>
    </row>
    <row r="108" spans="1:5" ht="21" x14ac:dyDescent="0.25">
      <c r="A108" s="18"/>
      <c r="B108" s="8"/>
      <c r="C108" s="9"/>
      <c r="D108" s="9"/>
      <c r="E108" s="9">
        <f t="shared" si="1"/>
        <v>438.879999999993</v>
      </c>
    </row>
    <row r="109" spans="1:5" ht="21" x14ac:dyDescent="0.25">
      <c r="A109" s="18"/>
      <c r="B109" s="8"/>
      <c r="C109" s="9"/>
      <c r="D109" s="9"/>
      <c r="E109" s="9">
        <f t="shared" si="1"/>
        <v>438.879999999993</v>
      </c>
    </row>
    <row r="110" spans="1:5" ht="21" x14ac:dyDescent="0.25">
      <c r="A110" s="18"/>
      <c r="B110" s="8"/>
      <c r="C110" s="9"/>
      <c r="D110" s="9"/>
      <c r="E110" s="9">
        <f t="shared" si="1"/>
        <v>438.879999999993</v>
      </c>
    </row>
    <row r="111" spans="1:5" ht="21" x14ac:dyDescent="0.25">
      <c r="A111" s="18"/>
      <c r="B111" s="8"/>
      <c r="C111" s="9"/>
      <c r="D111" s="9"/>
      <c r="E111" s="9">
        <f t="shared" si="1"/>
        <v>438.879999999993</v>
      </c>
    </row>
    <row r="112" spans="1:5" ht="21" x14ac:dyDescent="0.25">
      <c r="A112" s="18"/>
      <c r="B112" s="8"/>
      <c r="C112" s="9"/>
      <c r="D112" s="9"/>
      <c r="E112" s="9">
        <f t="shared" si="1"/>
        <v>438.879999999993</v>
      </c>
    </row>
    <row r="113" spans="1:5" ht="21" x14ac:dyDescent="0.25">
      <c r="A113" s="18"/>
      <c r="B113" s="8"/>
      <c r="C113" s="9"/>
      <c r="D113" s="9"/>
      <c r="E113" s="9">
        <f t="shared" si="1"/>
        <v>438.879999999993</v>
      </c>
    </row>
    <row r="114" spans="1:5" ht="21" x14ac:dyDescent="0.25">
      <c r="A114" s="18"/>
      <c r="B114" s="8"/>
      <c r="C114" s="9"/>
      <c r="D114" s="9"/>
      <c r="E114" s="9">
        <f t="shared" si="1"/>
        <v>438.879999999993</v>
      </c>
    </row>
    <row r="115" spans="1:5" ht="21" x14ac:dyDescent="0.25">
      <c r="A115" s="18"/>
      <c r="B115" s="8"/>
      <c r="C115" s="9"/>
      <c r="D115" s="9"/>
      <c r="E115" s="9">
        <f t="shared" si="1"/>
        <v>438.879999999993</v>
      </c>
    </row>
    <row r="116" spans="1:5" ht="21" x14ac:dyDescent="0.25">
      <c r="A116" s="18"/>
      <c r="B116" s="8"/>
      <c r="C116" s="9"/>
      <c r="D116" s="9"/>
      <c r="E116" s="9">
        <f t="shared" si="1"/>
        <v>438.879999999993</v>
      </c>
    </row>
    <row r="117" spans="1:5" ht="21" x14ac:dyDescent="0.25">
      <c r="A117" s="18"/>
      <c r="B117" s="8"/>
      <c r="C117" s="9"/>
      <c r="D117" s="9"/>
      <c r="E117" s="9">
        <f t="shared" si="1"/>
        <v>438.879999999993</v>
      </c>
    </row>
    <row r="118" spans="1:5" ht="21" x14ac:dyDescent="0.25">
      <c r="A118" s="18"/>
      <c r="B118" s="8"/>
      <c r="C118" s="9"/>
      <c r="D118" s="9"/>
      <c r="E118" s="9">
        <f t="shared" si="1"/>
        <v>438.879999999993</v>
      </c>
    </row>
    <row r="119" spans="1:5" ht="21" x14ac:dyDescent="0.25">
      <c r="A119" s="18"/>
      <c r="B119" s="8"/>
      <c r="C119" s="9"/>
      <c r="D119" s="9"/>
      <c r="E119" s="9">
        <f t="shared" si="1"/>
        <v>438.879999999993</v>
      </c>
    </row>
    <row r="120" spans="1:5" ht="21" x14ac:dyDescent="0.25">
      <c r="A120" s="18"/>
      <c r="B120" s="8"/>
      <c r="C120" s="9"/>
      <c r="D120" s="9"/>
      <c r="E120" s="9">
        <f t="shared" si="1"/>
        <v>438.879999999993</v>
      </c>
    </row>
    <row r="121" spans="1:5" ht="21" x14ac:dyDescent="0.25">
      <c r="A121" s="18"/>
      <c r="B121" s="8"/>
      <c r="C121" s="9"/>
      <c r="D121" s="9"/>
      <c r="E121" s="9">
        <f t="shared" si="1"/>
        <v>438.879999999993</v>
      </c>
    </row>
    <row r="122" spans="1:5" ht="21" x14ac:dyDescent="0.25">
      <c r="A122" s="18"/>
      <c r="B122" s="8"/>
      <c r="C122" s="9"/>
      <c r="D122" s="9"/>
      <c r="E122" s="9">
        <f t="shared" si="1"/>
        <v>438.879999999993</v>
      </c>
    </row>
    <row r="123" spans="1:5" ht="21" x14ac:dyDescent="0.25">
      <c r="A123" s="18"/>
      <c r="B123" s="8"/>
      <c r="C123" s="9"/>
      <c r="D123" s="9"/>
      <c r="E123" s="9">
        <f t="shared" si="1"/>
        <v>438.879999999993</v>
      </c>
    </row>
    <row r="124" spans="1:5" ht="21" x14ac:dyDescent="0.25">
      <c r="A124" s="18"/>
      <c r="B124" s="8"/>
      <c r="C124" s="9"/>
      <c r="D124" s="9"/>
      <c r="E124" s="9">
        <f t="shared" si="1"/>
        <v>438.879999999993</v>
      </c>
    </row>
    <row r="125" spans="1:5" ht="21" x14ac:dyDescent="0.25">
      <c r="A125" s="18"/>
      <c r="B125" s="8"/>
      <c r="C125" s="9"/>
      <c r="D125" s="9"/>
      <c r="E125" s="9">
        <f t="shared" si="1"/>
        <v>438.879999999993</v>
      </c>
    </row>
    <row r="126" spans="1:5" ht="21" x14ac:dyDescent="0.25">
      <c r="A126" s="18"/>
      <c r="B126" s="8"/>
      <c r="C126" s="9"/>
      <c r="D126" s="9"/>
      <c r="E126" s="9">
        <f t="shared" si="1"/>
        <v>438.879999999993</v>
      </c>
    </row>
    <row r="127" spans="1:5" ht="21" x14ac:dyDescent="0.25">
      <c r="A127" s="18"/>
      <c r="B127" s="8"/>
      <c r="C127" s="9"/>
      <c r="D127" s="9"/>
      <c r="E127" s="9">
        <f t="shared" si="1"/>
        <v>438.879999999993</v>
      </c>
    </row>
    <row r="128" spans="1:5" ht="21" x14ac:dyDescent="0.25">
      <c r="A128" s="18"/>
      <c r="B128" s="8"/>
      <c r="C128" s="9"/>
      <c r="D128" s="9"/>
      <c r="E128" s="9">
        <f t="shared" si="1"/>
        <v>438.879999999993</v>
      </c>
    </row>
    <row r="129" spans="1:5" ht="21" x14ac:dyDescent="0.25">
      <c r="A129" s="18"/>
      <c r="B129" s="8"/>
      <c r="C129" s="9"/>
      <c r="D129" s="9"/>
      <c r="E129" s="9">
        <f t="shared" si="1"/>
        <v>438.879999999993</v>
      </c>
    </row>
    <row r="130" spans="1:5" ht="21" x14ac:dyDescent="0.25">
      <c r="A130" s="18"/>
      <c r="B130" s="8"/>
      <c r="C130" s="9"/>
      <c r="D130" s="9"/>
      <c r="E130" s="9">
        <f t="shared" si="1"/>
        <v>438.879999999993</v>
      </c>
    </row>
    <row r="131" spans="1:5" ht="21" x14ac:dyDescent="0.25">
      <c r="A131" s="18"/>
      <c r="B131" s="8"/>
      <c r="C131" s="9"/>
      <c r="D131" s="9"/>
      <c r="E131" s="9">
        <f t="shared" si="1"/>
        <v>438.879999999993</v>
      </c>
    </row>
    <row r="132" spans="1:5" ht="21" x14ac:dyDescent="0.25">
      <c r="A132" s="18"/>
      <c r="B132" s="8"/>
      <c r="C132" s="9"/>
      <c r="D132" s="9"/>
      <c r="E132" s="9">
        <f t="shared" si="1"/>
        <v>438.879999999993</v>
      </c>
    </row>
    <row r="133" spans="1:5" ht="21" x14ac:dyDescent="0.25">
      <c r="A133" s="18"/>
      <c r="B133" s="8"/>
      <c r="C133" s="9"/>
      <c r="D133" s="9"/>
      <c r="E133" s="9">
        <f t="shared" si="1"/>
        <v>438.879999999993</v>
      </c>
    </row>
    <row r="134" spans="1:5" ht="21" x14ac:dyDescent="0.25">
      <c r="A134" s="18"/>
      <c r="B134" s="8"/>
      <c r="C134" s="9"/>
      <c r="D134" s="9"/>
      <c r="E134" s="9">
        <f t="shared" ref="E134:E161" si="2">E133+C134-D134</f>
        <v>438.879999999993</v>
      </c>
    </row>
    <row r="135" spans="1:5" ht="21" x14ac:dyDescent="0.25">
      <c r="A135" s="18"/>
      <c r="B135" s="8"/>
      <c r="C135" s="9"/>
      <c r="D135" s="9"/>
      <c r="E135" s="9">
        <f t="shared" si="2"/>
        <v>438.879999999993</v>
      </c>
    </row>
    <row r="136" spans="1:5" ht="21" x14ac:dyDescent="0.25">
      <c r="A136" s="18"/>
      <c r="B136" s="8"/>
      <c r="C136" s="9"/>
      <c r="D136" s="9"/>
      <c r="E136" s="9">
        <f t="shared" si="2"/>
        <v>438.879999999993</v>
      </c>
    </row>
    <row r="137" spans="1:5" ht="21" x14ac:dyDescent="0.25">
      <c r="A137" s="18"/>
      <c r="B137" s="8"/>
      <c r="C137" s="9"/>
      <c r="D137" s="9"/>
      <c r="E137" s="9">
        <f t="shared" si="2"/>
        <v>438.879999999993</v>
      </c>
    </row>
    <row r="138" spans="1:5" ht="21" x14ac:dyDescent="0.25">
      <c r="A138" s="18"/>
      <c r="B138" s="8"/>
      <c r="C138" s="9"/>
      <c r="D138" s="9"/>
      <c r="E138" s="9">
        <f t="shared" si="2"/>
        <v>438.879999999993</v>
      </c>
    </row>
    <row r="139" spans="1:5" ht="21" x14ac:dyDescent="0.25">
      <c r="A139" s="18"/>
      <c r="B139" s="8"/>
      <c r="C139" s="9"/>
      <c r="D139" s="9"/>
      <c r="E139" s="9">
        <f t="shared" si="2"/>
        <v>438.879999999993</v>
      </c>
    </row>
    <row r="140" spans="1:5" ht="21" x14ac:dyDescent="0.25">
      <c r="A140" s="18"/>
      <c r="B140" s="8"/>
      <c r="C140" s="9"/>
      <c r="D140" s="9"/>
      <c r="E140" s="9">
        <f t="shared" si="2"/>
        <v>438.879999999993</v>
      </c>
    </row>
    <row r="141" spans="1:5" ht="21" x14ac:dyDescent="0.25">
      <c r="A141" s="18"/>
      <c r="B141" s="8"/>
      <c r="C141" s="9"/>
      <c r="D141" s="9"/>
      <c r="E141" s="9">
        <f t="shared" si="2"/>
        <v>438.879999999993</v>
      </c>
    </row>
    <row r="142" spans="1:5" ht="21" x14ac:dyDescent="0.25">
      <c r="A142" s="18"/>
      <c r="B142" s="8"/>
      <c r="C142" s="9"/>
      <c r="D142" s="9"/>
      <c r="E142" s="9">
        <f t="shared" si="2"/>
        <v>438.879999999993</v>
      </c>
    </row>
    <row r="143" spans="1:5" ht="21" x14ac:dyDescent="0.25">
      <c r="A143" s="18"/>
      <c r="B143" s="8"/>
      <c r="C143" s="9"/>
      <c r="D143" s="9"/>
      <c r="E143" s="9">
        <f t="shared" si="2"/>
        <v>438.879999999993</v>
      </c>
    </row>
    <row r="144" spans="1:5" ht="21" x14ac:dyDescent="0.25">
      <c r="A144" s="18"/>
      <c r="B144" s="8"/>
      <c r="C144" s="9"/>
      <c r="D144" s="9"/>
      <c r="E144" s="9">
        <f t="shared" si="2"/>
        <v>438.879999999993</v>
      </c>
    </row>
    <row r="145" spans="1:5" ht="21" x14ac:dyDescent="0.25">
      <c r="A145" s="18"/>
      <c r="B145" s="8"/>
      <c r="C145" s="9"/>
      <c r="D145" s="9"/>
      <c r="E145" s="9">
        <f t="shared" si="2"/>
        <v>438.879999999993</v>
      </c>
    </row>
    <row r="146" spans="1:5" ht="21" x14ac:dyDescent="0.25">
      <c r="A146" s="18"/>
      <c r="B146" s="8"/>
      <c r="C146" s="9"/>
      <c r="D146" s="9"/>
      <c r="E146" s="9">
        <f t="shared" si="2"/>
        <v>438.879999999993</v>
      </c>
    </row>
    <row r="147" spans="1:5" ht="21" x14ac:dyDescent="0.25">
      <c r="A147" s="18"/>
      <c r="B147" s="8"/>
      <c r="C147" s="9"/>
      <c r="D147" s="9"/>
      <c r="E147" s="9">
        <f t="shared" si="2"/>
        <v>438.879999999993</v>
      </c>
    </row>
    <row r="148" spans="1:5" ht="21" x14ac:dyDescent="0.25">
      <c r="A148" s="18"/>
      <c r="B148" s="8"/>
      <c r="C148" s="9"/>
      <c r="D148" s="9"/>
      <c r="E148" s="9">
        <f t="shared" si="2"/>
        <v>438.879999999993</v>
      </c>
    </row>
    <row r="149" spans="1:5" ht="21" x14ac:dyDescent="0.25">
      <c r="A149" s="18"/>
      <c r="B149" s="8"/>
      <c r="C149" s="9"/>
      <c r="D149" s="9"/>
      <c r="E149" s="9">
        <f t="shared" si="2"/>
        <v>438.879999999993</v>
      </c>
    </row>
    <row r="150" spans="1:5" ht="21" x14ac:dyDescent="0.25">
      <c r="A150" s="18"/>
      <c r="B150" s="8"/>
      <c r="C150" s="9"/>
      <c r="D150" s="9"/>
      <c r="E150" s="9">
        <f t="shared" si="2"/>
        <v>438.879999999993</v>
      </c>
    </row>
    <row r="151" spans="1:5" ht="21" x14ac:dyDescent="0.25">
      <c r="A151" s="18"/>
      <c r="B151" s="8"/>
      <c r="C151" s="9"/>
      <c r="D151" s="9"/>
      <c r="E151" s="9">
        <f t="shared" si="2"/>
        <v>438.879999999993</v>
      </c>
    </row>
    <row r="152" spans="1:5" ht="21" x14ac:dyDescent="0.25">
      <c r="A152" s="18"/>
      <c r="B152" s="8"/>
      <c r="C152" s="9"/>
      <c r="D152" s="9"/>
      <c r="E152" s="9">
        <f t="shared" si="2"/>
        <v>438.879999999993</v>
      </c>
    </row>
    <row r="153" spans="1:5" ht="21" x14ac:dyDescent="0.25">
      <c r="A153" s="18"/>
      <c r="B153" s="8"/>
      <c r="C153" s="9"/>
      <c r="D153" s="9"/>
      <c r="E153" s="9">
        <f t="shared" si="2"/>
        <v>438.879999999993</v>
      </c>
    </row>
    <row r="154" spans="1:5" ht="21" x14ac:dyDescent="0.25">
      <c r="A154" s="18"/>
      <c r="B154" s="8"/>
      <c r="C154" s="9"/>
      <c r="D154" s="9"/>
      <c r="E154" s="9">
        <f t="shared" si="2"/>
        <v>438.879999999993</v>
      </c>
    </row>
    <row r="155" spans="1:5" ht="21" x14ac:dyDescent="0.25">
      <c r="A155" s="18"/>
      <c r="B155" s="8"/>
      <c r="C155" s="9"/>
      <c r="D155" s="9"/>
      <c r="E155" s="9">
        <f t="shared" si="2"/>
        <v>438.879999999993</v>
      </c>
    </row>
    <row r="156" spans="1:5" ht="21" x14ac:dyDescent="0.25">
      <c r="A156" s="18"/>
      <c r="B156" s="8"/>
      <c r="C156" s="9"/>
      <c r="D156" s="9"/>
      <c r="E156" s="9">
        <f t="shared" si="2"/>
        <v>438.879999999993</v>
      </c>
    </row>
    <row r="157" spans="1:5" ht="21" x14ac:dyDescent="0.25">
      <c r="A157" s="18"/>
      <c r="B157" s="8"/>
      <c r="C157" s="9"/>
      <c r="D157" s="9"/>
      <c r="E157" s="9">
        <f t="shared" si="2"/>
        <v>438.879999999993</v>
      </c>
    </row>
    <row r="158" spans="1:5" ht="21" x14ac:dyDescent="0.25">
      <c r="A158" s="18"/>
      <c r="B158" s="8"/>
      <c r="C158" s="9"/>
      <c r="D158" s="9"/>
      <c r="E158" s="9">
        <f t="shared" si="2"/>
        <v>438.879999999993</v>
      </c>
    </row>
    <row r="159" spans="1:5" ht="21" x14ac:dyDescent="0.25">
      <c r="A159" s="18"/>
      <c r="B159" s="8"/>
      <c r="C159" s="9"/>
      <c r="D159" s="9"/>
      <c r="E159" s="9">
        <f t="shared" si="2"/>
        <v>438.879999999993</v>
      </c>
    </row>
    <row r="160" spans="1:5" ht="21" x14ac:dyDescent="0.25">
      <c r="A160" s="18"/>
      <c r="B160" s="8"/>
      <c r="C160" s="9"/>
      <c r="D160" s="9"/>
      <c r="E160" s="9">
        <f t="shared" si="2"/>
        <v>438.879999999993</v>
      </c>
    </row>
    <row r="161" spans="1:5" ht="21" x14ac:dyDescent="0.25">
      <c r="A161" s="18"/>
      <c r="B161" s="8"/>
      <c r="C161" s="9"/>
      <c r="D161" s="9"/>
      <c r="E161" s="9">
        <f t="shared" si="2"/>
        <v>438.879999999993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845F-F8B3-4DA9-B3C9-C84312FC43EB}">
  <dimension ref="A1:J136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78" bestFit="1" customWidth="1"/>
    <col min="3" max="5" width="17.1640625" bestFit="1" customWidth="1"/>
    <col min="10" max="10" width="13.33203125" bestFit="1" customWidth="1"/>
  </cols>
  <sheetData>
    <row r="1" spans="1:10" ht="29" x14ac:dyDescent="0.35">
      <c r="A1" s="160" t="s">
        <v>3646</v>
      </c>
      <c r="B1" s="160"/>
      <c r="C1" s="160"/>
      <c r="D1" s="160"/>
      <c r="E1" s="160"/>
    </row>
    <row r="2" spans="1:10" ht="26" x14ac:dyDescent="0.3">
      <c r="A2" s="161"/>
      <c r="B2" s="161"/>
      <c r="C2" s="161"/>
      <c r="D2" s="161"/>
      <c r="E2" s="161"/>
    </row>
    <row r="3" spans="1:10" ht="21" x14ac:dyDescent="0.25">
      <c r="A3" s="10"/>
      <c r="B3" s="10"/>
      <c r="C3" s="10"/>
      <c r="D3" s="10"/>
      <c r="E3" s="10"/>
    </row>
    <row r="4" spans="1:10" ht="21" x14ac:dyDescent="0.25">
      <c r="A4" s="18" t="s">
        <v>3655</v>
      </c>
      <c r="B4" s="8" t="s">
        <v>2781</v>
      </c>
      <c r="C4" s="9">
        <v>37013</v>
      </c>
      <c r="D4" s="9"/>
      <c r="E4" s="9">
        <f>C4</f>
        <v>37013</v>
      </c>
      <c r="G4" t="s">
        <v>3657</v>
      </c>
    </row>
    <row r="5" spans="1:10" ht="21" x14ac:dyDescent="0.25">
      <c r="A5" s="18" t="s">
        <v>3655</v>
      </c>
      <c r="B5" s="8" t="s">
        <v>2879</v>
      </c>
      <c r="C5" s="16"/>
      <c r="D5" s="9">
        <v>36460</v>
      </c>
      <c r="E5" s="9">
        <f>E4+C5-D5</f>
        <v>553</v>
      </c>
    </row>
    <row r="6" spans="1:10" ht="21" x14ac:dyDescent="0.25">
      <c r="A6" s="18" t="s">
        <v>3664</v>
      </c>
      <c r="B6" s="8" t="s">
        <v>2781</v>
      </c>
      <c r="C6" s="9">
        <v>237474</v>
      </c>
      <c r="D6" s="9"/>
      <c r="E6" s="9">
        <f t="shared" ref="E6:E69" si="0">E5+C6-D6</f>
        <v>238027</v>
      </c>
    </row>
    <row r="7" spans="1:10" ht="21" x14ac:dyDescent="0.25">
      <c r="A7" s="18" t="s">
        <v>3664</v>
      </c>
      <c r="B7" s="8" t="s">
        <v>2879</v>
      </c>
      <c r="C7" s="9"/>
      <c r="D7" s="9">
        <v>237465</v>
      </c>
      <c r="E7" s="9">
        <f t="shared" si="0"/>
        <v>562</v>
      </c>
    </row>
    <row r="8" spans="1:10" ht="21" x14ac:dyDescent="0.25">
      <c r="A8" s="18"/>
      <c r="B8" s="8"/>
      <c r="C8" s="9"/>
      <c r="D8" s="9"/>
      <c r="E8" s="9">
        <f t="shared" si="0"/>
        <v>562</v>
      </c>
    </row>
    <row r="9" spans="1:10" ht="21" x14ac:dyDescent="0.25">
      <c r="A9" s="18"/>
      <c r="B9" s="8"/>
      <c r="C9" s="9"/>
      <c r="D9" s="9"/>
      <c r="E9" s="9">
        <f t="shared" si="0"/>
        <v>562</v>
      </c>
    </row>
    <row r="10" spans="1:10" ht="21" x14ac:dyDescent="0.25">
      <c r="A10" s="18"/>
      <c r="B10" s="8"/>
      <c r="C10" s="9"/>
      <c r="D10" s="9"/>
      <c r="E10" s="9">
        <f t="shared" si="0"/>
        <v>562</v>
      </c>
    </row>
    <row r="11" spans="1:10" ht="21" x14ac:dyDescent="0.25">
      <c r="A11" s="18"/>
      <c r="B11" s="8"/>
      <c r="C11" s="9"/>
      <c r="D11" s="9"/>
      <c r="E11" s="9">
        <f t="shared" si="0"/>
        <v>562</v>
      </c>
      <c r="J11" s="13"/>
    </row>
    <row r="12" spans="1:10" ht="21" x14ac:dyDescent="0.25">
      <c r="A12" s="18"/>
      <c r="B12" s="8"/>
      <c r="C12" s="9"/>
      <c r="D12" s="9"/>
      <c r="E12" s="9">
        <f t="shared" si="0"/>
        <v>562</v>
      </c>
      <c r="J12" s="13"/>
    </row>
    <row r="13" spans="1:10" ht="21" x14ac:dyDescent="0.25">
      <c r="A13" s="18"/>
      <c r="B13" s="8"/>
      <c r="C13" s="9"/>
      <c r="D13" s="9"/>
      <c r="E13" s="9">
        <f t="shared" si="0"/>
        <v>562</v>
      </c>
    </row>
    <row r="14" spans="1:10" ht="21" x14ac:dyDescent="0.25">
      <c r="A14" s="18"/>
      <c r="B14" s="8"/>
      <c r="C14" s="9"/>
      <c r="D14" s="9"/>
      <c r="E14" s="9">
        <f t="shared" si="0"/>
        <v>562</v>
      </c>
    </row>
    <row r="15" spans="1:10" ht="21" x14ac:dyDescent="0.25">
      <c r="A15" s="18"/>
      <c r="B15" s="8"/>
      <c r="C15" s="9"/>
      <c r="D15" s="9"/>
      <c r="E15" s="9">
        <f t="shared" si="0"/>
        <v>562</v>
      </c>
    </row>
    <row r="16" spans="1:10" ht="21" x14ac:dyDescent="0.25">
      <c r="A16" s="18"/>
      <c r="B16" s="8"/>
      <c r="C16" s="9"/>
      <c r="D16" s="9"/>
      <c r="E16" s="9">
        <f t="shared" si="0"/>
        <v>562</v>
      </c>
    </row>
    <row r="17" spans="1:5" ht="21" x14ac:dyDescent="0.25">
      <c r="A17" s="18"/>
      <c r="B17" s="8"/>
      <c r="C17" s="9"/>
      <c r="D17" s="9"/>
      <c r="E17" s="9">
        <f t="shared" si="0"/>
        <v>562</v>
      </c>
    </row>
    <row r="18" spans="1:5" ht="21" x14ac:dyDescent="0.25">
      <c r="A18" s="18"/>
      <c r="B18" s="8"/>
      <c r="C18" s="9"/>
      <c r="D18" s="9"/>
      <c r="E18" s="9">
        <f t="shared" si="0"/>
        <v>562</v>
      </c>
    </row>
    <row r="19" spans="1:5" ht="21" x14ac:dyDescent="0.25">
      <c r="A19" s="18"/>
      <c r="B19" s="8"/>
      <c r="C19" s="9"/>
      <c r="D19" s="9"/>
      <c r="E19" s="9">
        <f t="shared" si="0"/>
        <v>562</v>
      </c>
    </row>
    <row r="20" spans="1:5" ht="21" x14ac:dyDescent="0.25">
      <c r="A20" s="18"/>
      <c r="B20" s="8"/>
      <c r="C20" s="9"/>
      <c r="D20" s="9"/>
      <c r="E20" s="9">
        <f t="shared" si="0"/>
        <v>562</v>
      </c>
    </row>
    <row r="21" spans="1:5" ht="21" x14ac:dyDescent="0.25">
      <c r="A21" s="18"/>
      <c r="B21" s="8"/>
      <c r="C21" s="9"/>
      <c r="D21" s="9"/>
      <c r="E21" s="9">
        <f t="shared" si="0"/>
        <v>562</v>
      </c>
    </row>
    <row r="22" spans="1:5" ht="21" x14ac:dyDescent="0.25">
      <c r="A22" s="18"/>
      <c r="B22" s="8"/>
      <c r="C22" s="9"/>
      <c r="D22" s="9"/>
      <c r="E22" s="9">
        <f t="shared" si="0"/>
        <v>562</v>
      </c>
    </row>
    <row r="23" spans="1:5" ht="21" x14ac:dyDescent="0.25">
      <c r="A23" s="18"/>
      <c r="B23" s="8"/>
      <c r="C23" s="9"/>
      <c r="D23" s="9"/>
      <c r="E23" s="9">
        <f t="shared" si="0"/>
        <v>562</v>
      </c>
    </row>
    <row r="24" spans="1:5" ht="21" x14ac:dyDescent="0.25">
      <c r="A24" s="18"/>
      <c r="B24" s="8"/>
      <c r="C24" s="9"/>
      <c r="D24" s="9"/>
      <c r="E24" s="9">
        <f t="shared" si="0"/>
        <v>562</v>
      </c>
    </row>
    <row r="25" spans="1:5" ht="21" x14ac:dyDescent="0.25">
      <c r="A25" s="18"/>
      <c r="B25" s="8"/>
      <c r="C25" s="9"/>
      <c r="D25" s="9"/>
      <c r="E25" s="9">
        <f t="shared" si="0"/>
        <v>562</v>
      </c>
    </row>
    <row r="26" spans="1:5" ht="21" x14ac:dyDescent="0.25">
      <c r="A26" s="18"/>
      <c r="B26" s="8"/>
      <c r="C26" s="9"/>
      <c r="D26" s="9"/>
      <c r="E26" s="9">
        <f t="shared" si="0"/>
        <v>562</v>
      </c>
    </row>
    <row r="27" spans="1:5" ht="21" x14ac:dyDescent="0.25">
      <c r="A27" s="18"/>
      <c r="B27" s="8"/>
      <c r="C27" s="9"/>
      <c r="D27" s="9"/>
      <c r="E27" s="9">
        <f t="shared" si="0"/>
        <v>562</v>
      </c>
    </row>
    <row r="28" spans="1:5" ht="21" x14ac:dyDescent="0.25">
      <c r="A28" s="18"/>
      <c r="B28" s="8"/>
      <c r="C28" s="9"/>
      <c r="D28" s="9"/>
      <c r="E28" s="9">
        <f t="shared" si="0"/>
        <v>562</v>
      </c>
    </row>
    <row r="29" spans="1:5" ht="21" x14ac:dyDescent="0.25">
      <c r="A29" s="18"/>
      <c r="B29" s="8"/>
      <c r="C29" s="9"/>
      <c r="D29" s="9"/>
      <c r="E29" s="9">
        <f t="shared" si="0"/>
        <v>562</v>
      </c>
    </row>
    <row r="30" spans="1:5" ht="21" x14ac:dyDescent="0.25">
      <c r="A30" s="18"/>
      <c r="B30" s="8"/>
      <c r="C30" s="9"/>
      <c r="D30" s="9"/>
      <c r="E30" s="9">
        <f t="shared" si="0"/>
        <v>562</v>
      </c>
    </row>
    <row r="31" spans="1:5" ht="21" x14ac:dyDescent="0.25">
      <c r="A31" s="18"/>
      <c r="B31" s="8"/>
      <c r="C31" s="9"/>
      <c r="D31" s="9"/>
      <c r="E31" s="9">
        <f t="shared" si="0"/>
        <v>562</v>
      </c>
    </row>
    <row r="32" spans="1:5" ht="21" x14ac:dyDescent="0.25">
      <c r="A32" s="18"/>
      <c r="B32" s="8"/>
      <c r="C32" s="9"/>
      <c r="D32" s="9"/>
      <c r="E32" s="9">
        <f t="shared" si="0"/>
        <v>562</v>
      </c>
    </row>
    <row r="33" spans="1:5" ht="21" x14ac:dyDescent="0.25">
      <c r="A33" s="18"/>
      <c r="B33" s="8"/>
      <c r="C33" s="9"/>
      <c r="D33" s="9"/>
      <c r="E33" s="9">
        <f t="shared" si="0"/>
        <v>562</v>
      </c>
    </row>
    <row r="34" spans="1:5" ht="21" x14ac:dyDescent="0.25">
      <c r="A34" s="18"/>
      <c r="B34" s="8"/>
      <c r="C34" s="9"/>
      <c r="D34" s="9"/>
      <c r="E34" s="9">
        <f t="shared" si="0"/>
        <v>562</v>
      </c>
    </row>
    <row r="35" spans="1:5" ht="21" x14ac:dyDescent="0.25">
      <c r="A35" s="18"/>
      <c r="B35" s="8"/>
      <c r="C35" s="9"/>
      <c r="D35" s="9"/>
      <c r="E35" s="9">
        <f t="shared" si="0"/>
        <v>562</v>
      </c>
    </row>
    <row r="36" spans="1:5" ht="21" x14ac:dyDescent="0.25">
      <c r="A36" s="18"/>
      <c r="B36" s="8"/>
      <c r="C36" s="9"/>
      <c r="D36" s="9"/>
      <c r="E36" s="9">
        <f t="shared" si="0"/>
        <v>562</v>
      </c>
    </row>
    <row r="37" spans="1:5" ht="21" x14ac:dyDescent="0.25">
      <c r="A37" s="18"/>
      <c r="B37" s="8"/>
      <c r="C37" s="9"/>
      <c r="D37" s="9"/>
      <c r="E37" s="9">
        <f t="shared" si="0"/>
        <v>562</v>
      </c>
    </row>
    <row r="38" spans="1:5" ht="21" x14ac:dyDescent="0.25">
      <c r="A38" s="18"/>
      <c r="B38" s="8"/>
      <c r="C38" s="9"/>
      <c r="D38" s="9"/>
      <c r="E38" s="9">
        <f t="shared" si="0"/>
        <v>562</v>
      </c>
    </row>
    <row r="39" spans="1:5" ht="21" x14ac:dyDescent="0.25">
      <c r="A39" s="18"/>
      <c r="B39" s="8"/>
      <c r="C39" s="9"/>
      <c r="D39" s="9"/>
      <c r="E39" s="9">
        <f t="shared" si="0"/>
        <v>562</v>
      </c>
    </row>
    <row r="40" spans="1:5" ht="21" x14ac:dyDescent="0.25">
      <c r="A40" s="18"/>
      <c r="B40" s="8"/>
      <c r="C40" s="9"/>
      <c r="D40" s="9"/>
      <c r="E40" s="9">
        <f t="shared" si="0"/>
        <v>562</v>
      </c>
    </row>
    <row r="41" spans="1:5" ht="21" x14ac:dyDescent="0.25">
      <c r="A41" s="18"/>
      <c r="B41" s="8"/>
      <c r="C41" s="9"/>
      <c r="D41" s="9"/>
      <c r="E41" s="9">
        <f t="shared" si="0"/>
        <v>562</v>
      </c>
    </row>
    <row r="42" spans="1:5" ht="21" x14ac:dyDescent="0.25">
      <c r="A42" s="8"/>
      <c r="B42" s="8"/>
      <c r="C42" s="9"/>
      <c r="D42" s="9"/>
      <c r="E42" s="9">
        <f t="shared" si="0"/>
        <v>562</v>
      </c>
    </row>
    <row r="43" spans="1:5" ht="21" x14ac:dyDescent="0.25">
      <c r="A43" s="8"/>
      <c r="B43" s="8"/>
      <c r="C43" s="9"/>
      <c r="D43" s="9"/>
      <c r="E43" s="9">
        <f t="shared" si="0"/>
        <v>562</v>
      </c>
    </row>
    <row r="44" spans="1:5" ht="21" x14ac:dyDescent="0.25">
      <c r="A44" s="18"/>
      <c r="B44" s="8"/>
      <c r="C44" s="9"/>
      <c r="D44" s="9"/>
      <c r="E44" s="9">
        <f t="shared" si="0"/>
        <v>562</v>
      </c>
    </row>
    <row r="45" spans="1:5" ht="21" x14ac:dyDescent="0.25">
      <c r="A45" s="18"/>
      <c r="B45" s="8"/>
      <c r="C45" s="9"/>
      <c r="D45" s="9"/>
      <c r="E45" s="9">
        <f t="shared" si="0"/>
        <v>562</v>
      </c>
    </row>
    <row r="46" spans="1:5" ht="21" x14ac:dyDescent="0.25">
      <c r="A46" s="18"/>
      <c r="B46" s="8"/>
      <c r="C46" s="9"/>
      <c r="D46" s="9"/>
      <c r="E46" s="9">
        <f t="shared" si="0"/>
        <v>562</v>
      </c>
    </row>
    <row r="47" spans="1:5" ht="21" x14ac:dyDescent="0.25">
      <c r="A47" s="18"/>
      <c r="B47" s="8"/>
      <c r="C47" s="9"/>
      <c r="D47" s="9"/>
      <c r="E47" s="9">
        <f t="shared" si="0"/>
        <v>562</v>
      </c>
    </row>
    <row r="48" spans="1:5" ht="21" x14ac:dyDescent="0.25">
      <c r="A48" s="18"/>
      <c r="B48" s="8"/>
      <c r="C48" s="9"/>
      <c r="D48" s="9"/>
      <c r="E48" s="9">
        <f t="shared" si="0"/>
        <v>562</v>
      </c>
    </row>
    <row r="49" spans="1:5" ht="21" x14ac:dyDescent="0.25">
      <c r="A49" s="18"/>
      <c r="B49" s="8"/>
      <c r="C49" s="9"/>
      <c r="D49" s="9"/>
      <c r="E49" s="9">
        <f t="shared" si="0"/>
        <v>562</v>
      </c>
    </row>
    <row r="50" spans="1:5" ht="21" x14ac:dyDescent="0.25">
      <c r="A50" s="18"/>
      <c r="B50" s="8"/>
      <c r="C50" s="9"/>
      <c r="D50" s="9"/>
      <c r="E50" s="9">
        <f t="shared" si="0"/>
        <v>562</v>
      </c>
    </row>
    <row r="51" spans="1:5" ht="21" x14ac:dyDescent="0.25">
      <c r="A51" s="18"/>
      <c r="B51" s="8"/>
      <c r="C51" s="9"/>
      <c r="D51" s="9"/>
      <c r="E51" s="9">
        <f t="shared" si="0"/>
        <v>562</v>
      </c>
    </row>
    <row r="52" spans="1:5" ht="21" x14ac:dyDescent="0.25">
      <c r="A52" s="18"/>
      <c r="B52" s="8"/>
      <c r="C52" s="9"/>
      <c r="D52" s="9"/>
      <c r="E52" s="9">
        <f t="shared" si="0"/>
        <v>562</v>
      </c>
    </row>
    <row r="53" spans="1:5" ht="21" x14ac:dyDescent="0.25">
      <c r="A53" s="18"/>
      <c r="B53" s="8"/>
      <c r="C53" s="9"/>
      <c r="D53" s="9"/>
      <c r="E53" s="9">
        <f t="shared" si="0"/>
        <v>562</v>
      </c>
    </row>
    <row r="54" spans="1:5" ht="21" x14ac:dyDescent="0.25">
      <c r="A54" s="18"/>
      <c r="B54" s="8"/>
      <c r="C54" s="9"/>
      <c r="D54" s="9"/>
      <c r="E54" s="9">
        <f t="shared" si="0"/>
        <v>562</v>
      </c>
    </row>
    <row r="55" spans="1:5" ht="21" x14ac:dyDescent="0.25">
      <c r="A55" s="18"/>
      <c r="B55" s="8"/>
      <c r="C55" s="9"/>
      <c r="D55" s="9"/>
      <c r="E55" s="9">
        <f t="shared" si="0"/>
        <v>562</v>
      </c>
    </row>
    <row r="56" spans="1:5" ht="21" x14ac:dyDescent="0.25">
      <c r="A56" s="18"/>
      <c r="B56" s="8"/>
      <c r="C56" s="9"/>
      <c r="D56" s="9"/>
      <c r="E56" s="9">
        <f t="shared" si="0"/>
        <v>562</v>
      </c>
    </row>
    <row r="57" spans="1:5" ht="21" x14ac:dyDescent="0.25">
      <c r="A57" s="18"/>
      <c r="B57" s="8"/>
      <c r="C57" s="9"/>
      <c r="D57" s="9"/>
      <c r="E57" s="9">
        <f t="shared" si="0"/>
        <v>562</v>
      </c>
    </row>
    <row r="58" spans="1:5" ht="21" x14ac:dyDescent="0.25">
      <c r="A58" s="18"/>
      <c r="B58" s="8"/>
      <c r="C58" s="9"/>
      <c r="D58" s="9"/>
      <c r="E58" s="9">
        <f t="shared" si="0"/>
        <v>562</v>
      </c>
    </row>
    <row r="59" spans="1:5" ht="21" x14ac:dyDescent="0.25">
      <c r="A59" s="18"/>
      <c r="B59" s="8"/>
      <c r="C59" s="9"/>
      <c r="D59" s="9"/>
      <c r="E59" s="9">
        <f t="shared" si="0"/>
        <v>562</v>
      </c>
    </row>
    <row r="60" spans="1:5" ht="21" x14ac:dyDescent="0.25">
      <c r="A60" s="18"/>
      <c r="B60" s="8"/>
      <c r="C60" s="9"/>
      <c r="D60" s="9"/>
      <c r="E60" s="9">
        <f t="shared" si="0"/>
        <v>562</v>
      </c>
    </row>
    <row r="61" spans="1:5" ht="21" x14ac:dyDescent="0.25">
      <c r="A61" s="18"/>
      <c r="B61" s="8"/>
      <c r="C61" s="9"/>
      <c r="D61" s="9"/>
      <c r="E61" s="9">
        <f t="shared" si="0"/>
        <v>562</v>
      </c>
    </row>
    <row r="62" spans="1:5" ht="21" x14ac:dyDescent="0.25">
      <c r="A62" s="18"/>
      <c r="B62" s="8"/>
      <c r="C62" s="9"/>
      <c r="D62" s="9"/>
      <c r="E62" s="9">
        <f t="shared" si="0"/>
        <v>562</v>
      </c>
    </row>
    <row r="63" spans="1:5" ht="21" x14ac:dyDescent="0.25">
      <c r="A63" s="18"/>
      <c r="B63" s="8"/>
      <c r="C63" s="9"/>
      <c r="D63" s="9"/>
      <c r="E63" s="9">
        <f t="shared" si="0"/>
        <v>562</v>
      </c>
    </row>
    <row r="64" spans="1:5" ht="21" x14ac:dyDescent="0.25">
      <c r="A64" s="18"/>
      <c r="B64" s="8"/>
      <c r="C64" s="9"/>
      <c r="D64" s="9"/>
      <c r="E64" s="9">
        <f t="shared" si="0"/>
        <v>562</v>
      </c>
    </row>
    <row r="65" spans="1:5" ht="21" x14ac:dyDescent="0.25">
      <c r="A65" s="18"/>
      <c r="B65" s="8"/>
      <c r="C65" s="9"/>
      <c r="D65" s="9"/>
      <c r="E65" s="9">
        <f t="shared" si="0"/>
        <v>562</v>
      </c>
    </row>
    <row r="66" spans="1:5" ht="21" x14ac:dyDescent="0.25">
      <c r="A66" s="18"/>
      <c r="B66" s="8"/>
      <c r="C66" s="9"/>
      <c r="D66" s="9"/>
      <c r="E66" s="9">
        <f t="shared" si="0"/>
        <v>562</v>
      </c>
    </row>
    <row r="67" spans="1:5" ht="21" x14ac:dyDescent="0.25">
      <c r="A67" s="18"/>
      <c r="B67" s="8"/>
      <c r="C67" s="9"/>
      <c r="D67" s="9"/>
      <c r="E67" s="9">
        <f t="shared" si="0"/>
        <v>562</v>
      </c>
    </row>
    <row r="68" spans="1:5" ht="21" x14ac:dyDescent="0.25">
      <c r="A68" s="18"/>
      <c r="B68" s="8"/>
      <c r="C68" s="9"/>
      <c r="D68" s="9"/>
      <c r="E68" s="9">
        <f t="shared" si="0"/>
        <v>562</v>
      </c>
    </row>
    <row r="69" spans="1:5" ht="21" x14ac:dyDescent="0.25">
      <c r="A69" s="18"/>
      <c r="B69" s="8"/>
      <c r="C69" s="9"/>
      <c r="D69" s="9"/>
      <c r="E69" s="9">
        <f t="shared" si="0"/>
        <v>562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562</v>
      </c>
    </row>
    <row r="71" spans="1:5" ht="21" x14ac:dyDescent="0.25">
      <c r="A71" s="18"/>
      <c r="B71" s="8"/>
      <c r="C71" s="9"/>
      <c r="D71" s="9"/>
      <c r="E71" s="9">
        <f t="shared" si="1"/>
        <v>562</v>
      </c>
    </row>
    <row r="72" spans="1:5" ht="21" x14ac:dyDescent="0.25">
      <c r="A72" s="18"/>
      <c r="B72" s="8"/>
      <c r="C72" s="9"/>
      <c r="D72" s="9"/>
      <c r="E72" s="9">
        <f t="shared" si="1"/>
        <v>562</v>
      </c>
    </row>
    <row r="73" spans="1:5" ht="21" x14ac:dyDescent="0.25">
      <c r="A73" s="18"/>
      <c r="B73" s="8"/>
      <c r="C73" s="9"/>
      <c r="D73" s="9"/>
      <c r="E73" s="9">
        <f t="shared" si="1"/>
        <v>562</v>
      </c>
    </row>
    <row r="74" spans="1:5" ht="21" x14ac:dyDescent="0.25">
      <c r="A74" s="18"/>
      <c r="B74" s="8"/>
      <c r="C74" s="9"/>
      <c r="D74" s="9"/>
      <c r="E74" s="9">
        <f t="shared" si="1"/>
        <v>562</v>
      </c>
    </row>
    <row r="75" spans="1:5" ht="21" x14ac:dyDescent="0.25">
      <c r="A75" s="18"/>
      <c r="B75" s="8"/>
      <c r="C75" s="9"/>
      <c r="D75" s="9"/>
      <c r="E75" s="9">
        <f t="shared" si="1"/>
        <v>562</v>
      </c>
    </row>
    <row r="76" spans="1:5" ht="21" x14ac:dyDescent="0.25">
      <c r="A76" s="18"/>
      <c r="B76" s="8"/>
      <c r="C76" s="86"/>
      <c r="D76" s="9"/>
      <c r="E76" s="9">
        <f t="shared" si="1"/>
        <v>562</v>
      </c>
    </row>
    <row r="77" spans="1:5" ht="21" x14ac:dyDescent="0.25">
      <c r="A77" s="18"/>
      <c r="B77" s="8"/>
      <c r="C77" s="86"/>
      <c r="D77" s="9"/>
      <c r="E77" s="9">
        <f t="shared" si="1"/>
        <v>562</v>
      </c>
    </row>
    <row r="78" spans="1:5" ht="21" x14ac:dyDescent="0.25">
      <c r="A78" s="18"/>
      <c r="B78" s="8"/>
      <c r="C78" s="9"/>
      <c r="D78" s="9"/>
      <c r="E78" s="9">
        <f t="shared" si="1"/>
        <v>562</v>
      </c>
    </row>
    <row r="79" spans="1:5" ht="21" x14ac:dyDescent="0.25">
      <c r="A79" s="18"/>
      <c r="B79" s="8"/>
      <c r="C79" s="9"/>
      <c r="D79" s="9"/>
      <c r="E79" s="9">
        <f t="shared" si="1"/>
        <v>562</v>
      </c>
    </row>
    <row r="80" spans="1:5" ht="21" x14ac:dyDescent="0.25">
      <c r="A80" s="18"/>
      <c r="B80" s="8"/>
      <c r="C80" s="9"/>
      <c r="D80" s="9"/>
      <c r="E80" s="9">
        <f t="shared" si="1"/>
        <v>562</v>
      </c>
    </row>
    <row r="81" spans="1:5" ht="21" x14ac:dyDescent="0.25">
      <c r="A81" s="18"/>
      <c r="B81" s="8"/>
      <c r="C81" s="9"/>
      <c r="D81" s="9"/>
      <c r="E81" s="9">
        <f t="shared" si="1"/>
        <v>562</v>
      </c>
    </row>
    <row r="82" spans="1:5" ht="21" x14ac:dyDescent="0.25">
      <c r="A82" s="18"/>
      <c r="B82" s="8"/>
      <c r="C82" s="9"/>
      <c r="D82" s="9"/>
      <c r="E82" s="9">
        <f t="shared" si="1"/>
        <v>562</v>
      </c>
    </row>
    <row r="83" spans="1:5" ht="21" x14ac:dyDescent="0.25">
      <c r="A83" s="18"/>
      <c r="B83" s="8"/>
      <c r="C83" s="9"/>
      <c r="D83" s="9"/>
      <c r="E83" s="9">
        <f t="shared" si="1"/>
        <v>562</v>
      </c>
    </row>
    <row r="84" spans="1:5" ht="21" x14ac:dyDescent="0.25">
      <c r="A84" s="18"/>
      <c r="B84" s="8"/>
      <c r="C84" s="9"/>
      <c r="D84" s="9"/>
      <c r="E84" s="9">
        <f t="shared" si="1"/>
        <v>562</v>
      </c>
    </row>
    <row r="85" spans="1:5" ht="21" x14ac:dyDescent="0.25">
      <c r="A85" s="18"/>
      <c r="B85" s="8"/>
      <c r="C85" s="9"/>
      <c r="D85" s="9"/>
      <c r="E85" s="9">
        <f t="shared" si="1"/>
        <v>562</v>
      </c>
    </row>
    <row r="86" spans="1:5" ht="21" x14ac:dyDescent="0.25">
      <c r="A86" s="18"/>
      <c r="B86" s="8"/>
      <c r="C86" s="9"/>
      <c r="D86" s="9"/>
      <c r="E86" s="9">
        <f t="shared" si="1"/>
        <v>562</v>
      </c>
    </row>
    <row r="87" spans="1:5" ht="21" x14ac:dyDescent="0.25">
      <c r="A87" s="18"/>
      <c r="B87" s="8"/>
      <c r="C87" s="9"/>
      <c r="D87" s="9"/>
      <c r="E87" s="9">
        <f t="shared" si="1"/>
        <v>562</v>
      </c>
    </row>
    <row r="88" spans="1:5" ht="21" x14ac:dyDescent="0.25">
      <c r="A88" s="18"/>
      <c r="B88" s="8"/>
      <c r="C88" s="9"/>
      <c r="D88" s="9"/>
      <c r="E88" s="9">
        <f t="shared" si="1"/>
        <v>562</v>
      </c>
    </row>
    <row r="89" spans="1:5" ht="21" x14ac:dyDescent="0.25">
      <c r="A89" s="18"/>
      <c r="B89" s="8"/>
      <c r="C89" s="9"/>
      <c r="D89" s="9"/>
      <c r="E89" s="9">
        <f t="shared" si="1"/>
        <v>562</v>
      </c>
    </row>
    <row r="90" spans="1:5" ht="21" x14ac:dyDescent="0.25">
      <c r="A90" s="18"/>
      <c r="B90" s="8"/>
      <c r="C90" s="9"/>
      <c r="D90" s="9"/>
      <c r="E90" s="9">
        <f t="shared" si="1"/>
        <v>562</v>
      </c>
    </row>
    <row r="91" spans="1:5" ht="21" x14ac:dyDescent="0.25">
      <c r="A91" s="18"/>
      <c r="B91" s="8"/>
      <c r="C91" s="9"/>
      <c r="D91" s="9"/>
      <c r="E91" s="9">
        <f t="shared" si="1"/>
        <v>562</v>
      </c>
    </row>
    <row r="92" spans="1:5" ht="21" x14ac:dyDescent="0.25">
      <c r="A92" s="18"/>
      <c r="B92" s="8"/>
      <c r="C92" s="9"/>
      <c r="D92" s="9"/>
      <c r="E92" s="9">
        <f t="shared" si="1"/>
        <v>562</v>
      </c>
    </row>
    <row r="93" spans="1:5" ht="21" x14ac:dyDescent="0.25">
      <c r="A93" s="18"/>
      <c r="B93" s="8"/>
      <c r="C93" s="9"/>
      <c r="D93" s="9"/>
      <c r="E93" s="9">
        <f t="shared" si="1"/>
        <v>562</v>
      </c>
    </row>
    <row r="94" spans="1:5" ht="21" x14ac:dyDescent="0.25">
      <c r="A94" s="18"/>
      <c r="B94" s="8"/>
      <c r="C94" s="9"/>
      <c r="D94" s="9"/>
      <c r="E94" s="9">
        <f t="shared" si="1"/>
        <v>562</v>
      </c>
    </row>
    <row r="95" spans="1:5" ht="21" x14ac:dyDescent="0.25">
      <c r="A95" s="18"/>
      <c r="B95" s="8"/>
      <c r="C95" s="9"/>
      <c r="D95" s="9"/>
      <c r="E95" s="9">
        <f t="shared" si="1"/>
        <v>562</v>
      </c>
    </row>
    <row r="96" spans="1:5" ht="21" x14ac:dyDescent="0.25">
      <c r="A96" s="18"/>
      <c r="B96" s="8"/>
      <c r="C96" s="9"/>
      <c r="D96" s="9"/>
      <c r="E96" s="9">
        <f t="shared" si="1"/>
        <v>562</v>
      </c>
    </row>
    <row r="97" spans="1:5" ht="21" x14ac:dyDescent="0.25">
      <c r="A97" s="18"/>
      <c r="B97" s="8"/>
      <c r="C97" s="9"/>
      <c r="D97" s="9"/>
      <c r="E97" s="9">
        <f t="shared" si="1"/>
        <v>562</v>
      </c>
    </row>
    <row r="98" spans="1:5" ht="21" x14ac:dyDescent="0.25">
      <c r="A98" s="18"/>
      <c r="B98" s="8"/>
      <c r="C98" s="9"/>
      <c r="D98" s="9"/>
      <c r="E98" s="9">
        <f t="shared" si="1"/>
        <v>562</v>
      </c>
    </row>
    <row r="99" spans="1:5" ht="21" x14ac:dyDescent="0.25">
      <c r="A99" s="18"/>
      <c r="B99" s="8"/>
      <c r="C99" s="9"/>
      <c r="D99" s="9"/>
      <c r="E99" s="9">
        <f t="shared" si="1"/>
        <v>562</v>
      </c>
    </row>
    <row r="100" spans="1:5" ht="21" x14ac:dyDescent="0.25">
      <c r="A100" s="18"/>
      <c r="B100" s="8"/>
      <c r="C100" s="9"/>
      <c r="D100" s="9"/>
      <c r="E100" s="9">
        <f t="shared" si="1"/>
        <v>562</v>
      </c>
    </row>
    <row r="101" spans="1:5" ht="21" x14ac:dyDescent="0.25">
      <c r="A101" s="18"/>
      <c r="B101" s="8"/>
      <c r="C101" s="9"/>
      <c r="D101" s="9"/>
      <c r="E101" s="9">
        <f t="shared" si="1"/>
        <v>562</v>
      </c>
    </row>
    <row r="102" spans="1:5" ht="21" x14ac:dyDescent="0.25">
      <c r="A102" s="18"/>
      <c r="B102" s="8"/>
      <c r="C102" s="16"/>
      <c r="D102" s="9"/>
      <c r="E102" s="9">
        <f t="shared" si="1"/>
        <v>562</v>
      </c>
    </row>
    <row r="103" spans="1:5" ht="21" x14ac:dyDescent="0.25">
      <c r="A103" s="18"/>
      <c r="B103" s="8"/>
      <c r="C103" s="16"/>
      <c r="D103" s="9"/>
      <c r="E103" s="9">
        <f t="shared" si="1"/>
        <v>562</v>
      </c>
    </row>
    <row r="104" spans="1:5" ht="21" x14ac:dyDescent="0.25">
      <c r="A104" s="18"/>
      <c r="B104" s="8"/>
      <c r="C104" s="86"/>
      <c r="D104" s="9"/>
      <c r="E104" s="9">
        <f t="shared" si="1"/>
        <v>562</v>
      </c>
    </row>
    <row r="105" spans="1:5" ht="21" x14ac:dyDescent="0.25">
      <c r="A105" s="18"/>
      <c r="B105" s="8"/>
      <c r="C105" s="9"/>
      <c r="D105" s="9"/>
      <c r="E105" s="9">
        <f t="shared" si="1"/>
        <v>562</v>
      </c>
    </row>
    <row r="106" spans="1:5" ht="21" x14ac:dyDescent="0.25">
      <c r="A106" s="18"/>
      <c r="B106" s="8"/>
      <c r="C106" s="9"/>
      <c r="D106" s="9"/>
      <c r="E106" s="9">
        <f t="shared" si="1"/>
        <v>562</v>
      </c>
    </row>
    <row r="107" spans="1:5" ht="21" x14ac:dyDescent="0.25">
      <c r="A107" s="18"/>
      <c r="B107" s="8"/>
      <c r="C107" s="9"/>
      <c r="D107" s="9"/>
      <c r="E107" s="9">
        <f t="shared" si="1"/>
        <v>562</v>
      </c>
    </row>
    <row r="108" spans="1:5" ht="21" x14ac:dyDescent="0.25">
      <c r="A108" s="18"/>
      <c r="B108" s="8"/>
      <c r="C108" s="9"/>
      <c r="D108" s="9"/>
      <c r="E108" s="9">
        <f t="shared" si="1"/>
        <v>562</v>
      </c>
    </row>
    <row r="109" spans="1:5" ht="21" x14ac:dyDescent="0.25">
      <c r="A109" s="18"/>
      <c r="B109" s="8"/>
      <c r="C109" s="9"/>
      <c r="D109" s="9"/>
      <c r="E109" s="9">
        <f t="shared" si="1"/>
        <v>562</v>
      </c>
    </row>
    <row r="110" spans="1:5" ht="21" x14ac:dyDescent="0.25">
      <c r="A110" s="18"/>
      <c r="B110" s="8"/>
      <c r="C110" s="9"/>
      <c r="D110" s="9"/>
      <c r="E110" s="9">
        <f t="shared" si="1"/>
        <v>562</v>
      </c>
    </row>
    <row r="111" spans="1:5" ht="21" x14ac:dyDescent="0.25">
      <c r="A111" s="18"/>
      <c r="B111" s="8"/>
      <c r="C111" s="9"/>
      <c r="D111" s="9"/>
      <c r="E111" s="9">
        <f t="shared" si="1"/>
        <v>562</v>
      </c>
    </row>
    <row r="112" spans="1:5" ht="21" x14ac:dyDescent="0.25">
      <c r="A112" s="18"/>
      <c r="B112" s="8"/>
      <c r="C112" s="9"/>
      <c r="D112" s="9"/>
      <c r="E112" s="9">
        <f t="shared" si="1"/>
        <v>562</v>
      </c>
    </row>
    <row r="113" spans="1:5" ht="21" x14ac:dyDescent="0.25">
      <c r="A113" s="18"/>
      <c r="B113" s="8"/>
      <c r="C113" s="9"/>
      <c r="D113" s="9"/>
      <c r="E113" s="9">
        <f t="shared" si="1"/>
        <v>562</v>
      </c>
    </row>
    <row r="114" spans="1:5" ht="21" x14ac:dyDescent="0.25">
      <c r="A114" s="18"/>
      <c r="B114" s="8"/>
      <c r="C114" s="9"/>
      <c r="D114" s="9"/>
      <c r="E114" s="9">
        <f t="shared" si="1"/>
        <v>562</v>
      </c>
    </row>
    <row r="115" spans="1:5" ht="21" x14ac:dyDescent="0.25">
      <c r="A115" s="18"/>
      <c r="B115" s="8"/>
      <c r="C115" s="9"/>
      <c r="D115" s="9"/>
      <c r="E115" s="9">
        <f t="shared" si="1"/>
        <v>562</v>
      </c>
    </row>
    <row r="116" spans="1:5" ht="21" x14ac:dyDescent="0.25">
      <c r="A116" s="18"/>
      <c r="B116" s="8"/>
      <c r="C116" s="9"/>
      <c r="D116" s="9"/>
      <c r="E116" s="9">
        <f t="shared" si="1"/>
        <v>562</v>
      </c>
    </row>
    <row r="117" spans="1:5" ht="21" x14ac:dyDescent="0.25">
      <c r="A117" s="18"/>
      <c r="B117" s="8"/>
      <c r="C117" s="9"/>
      <c r="D117" s="9"/>
      <c r="E117" s="9">
        <f t="shared" si="1"/>
        <v>562</v>
      </c>
    </row>
    <row r="118" spans="1:5" ht="21" x14ac:dyDescent="0.25">
      <c r="A118" s="18"/>
      <c r="B118" s="8"/>
      <c r="C118" s="9"/>
      <c r="D118" s="9"/>
      <c r="E118" s="9">
        <f t="shared" si="1"/>
        <v>562</v>
      </c>
    </row>
    <row r="119" spans="1:5" ht="21" x14ac:dyDescent="0.25">
      <c r="A119" s="18"/>
      <c r="B119" s="8"/>
      <c r="C119" s="9"/>
      <c r="D119" s="9"/>
      <c r="E119" s="9">
        <f t="shared" si="1"/>
        <v>562</v>
      </c>
    </row>
    <row r="120" spans="1:5" ht="21" x14ac:dyDescent="0.25">
      <c r="A120" s="18"/>
      <c r="B120" s="8"/>
      <c r="C120" s="9"/>
      <c r="D120" s="9"/>
      <c r="E120" s="9">
        <f t="shared" si="1"/>
        <v>562</v>
      </c>
    </row>
    <row r="121" spans="1:5" ht="21" x14ac:dyDescent="0.25">
      <c r="A121" s="18"/>
      <c r="B121" s="8"/>
      <c r="C121" s="9"/>
      <c r="D121" s="9"/>
      <c r="E121" s="9">
        <f t="shared" si="1"/>
        <v>562</v>
      </c>
    </row>
    <row r="122" spans="1:5" ht="21" x14ac:dyDescent="0.25">
      <c r="A122" s="18"/>
      <c r="B122" s="8"/>
      <c r="C122" s="9"/>
      <c r="D122" s="9"/>
      <c r="E122" s="9">
        <f t="shared" si="1"/>
        <v>562</v>
      </c>
    </row>
    <row r="123" spans="1:5" ht="21" x14ac:dyDescent="0.25">
      <c r="A123" s="18"/>
      <c r="B123" s="8"/>
      <c r="C123" s="9"/>
      <c r="D123" s="9"/>
      <c r="E123" s="9">
        <f t="shared" si="1"/>
        <v>562</v>
      </c>
    </row>
    <row r="124" spans="1:5" ht="21" x14ac:dyDescent="0.25">
      <c r="A124" s="18"/>
      <c r="B124" s="8"/>
      <c r="C124" s="9"/>
      <c r="D124" s="9"/>
      <c r="E124" s="9">
        <f t="shared" si="1"/>
        <v>562</v>
      </c>
    </row>
    <row r="125" spans="1:5" ht="21" x14ac:dyDescent="0.25">
      <c r="A125" s="18"/>
      <c r="B125" s="8"/>
      <c r="C125" s="9"/>
      <c r="D125" s="9"/>
      <c r="E125" s="9">
        <f t="shared" si="1"/>
        <v>562</v>
      </c>
    </row>
    <row r="126" spans="1:5" ht="21" x14ac:dyDescent="0.25">
      <c r="A126" s="18"/>
      <c r="B126" s="8"/>
      <c r="C126" s="9"/>
      <c r="D126" s="9"/>
      <c r="E126" s="9">
        <f t="shared" si="1"/>
        <v>562</v>
      </c>
    </row>
    <row r="127" spans="1:5" ht="21" x14ac:dyDescent="0.25">
      <c r="A127" s="18"/>
      <c r="B127" s="8"/>
      <c r="C127" s="9"/>
      <c r="D127" s="9"/>
      <c r="E127" s="9">
        <f t="shared" si="1"/>
        <v>562</v>
      </c>
    </row>
    <row r="128" spans="1:5" ht="21" x14ac:dyDescent="0.25">
      <c r="A128" s="18"/>
      <c r="B128" s="8"/>
      <c r="C128" s="9"/>
      <c r="D128" s="9"/>
      <c r="E128" s="9">
        <f t="shared" si="1"/>
        <v>562</v>
      </c>
    </row>
    <row r="129" spans="1:5" ht="21" x14ac:dyDescent="0.25">
      <c r="A129" s="18"/>
      <c r="B129" s="8"/>
      <c r="C129" s="9"/>
      <c r="D129" s="9"/>
      <c r="E129" s="9">
        <f t="shared" si="1"/>
        <v>562</v>
      </c>
    </row>
    <row r="130" spans="1:5" ht="21" x14ac:dyDescent="0.25">
      <c r="A130" s="18"/>
      <c r="B130" s="8"/>
      <c r="C130" s="9"/>
      <c r="D130" s="9"/>
      <c r="E130" s="9">
        <f t="shared" si="1"/>
        <v>562</v>
      </c>
    </row>
    <row r="131" spans="1:5" ht="21" x14ac:dyDescent="0.25">
      <c r="A131" s="18"/>
      <c r="B131" s="8"/>
      <c r="C131" s="9"/>
      <c r="D131" s="9"/>
      <c r="E131" s="9">
        <f t="shared" si="1"/>
        <v>562</v>
      </c>
    </row>
    <row r="132" spans="1:5" ht="21" x14ac:dyDescent="0.25">
      <c r="A132" s="18"/>
      <c r="B132" s="8"/>
      <c r="C132" s="9"/>
      <c r="D132" s="9"/>
      <c r="E132" s="9">
        <f t="shared" si="1"/>
        <v>562</v>
      </c>
    </row>
    <row r="133" spans="1:5" ht="21" x14ac:dyDescent="0.25">
      <c r="A133" s="18"/>
      <c r="B133" s="8"/>
      <c r="C133" s="9"/>
      <c r="D133" s="9"/>
      <c r="E133" s="9">
        <f t="shared" si="1"/>
        <v>562</v>
      </c>
    </row>
    <row r="134" spans="1:5" ht="21" x14ac:dyDescent="0.25">
      <c r="A134" s="18"/>
      <c r="B134" s="8"/>
      <c r="C134" s="9"/>
      <c r="D134" s="9"/>
      <c r="E134" s="9">
        <f t="shared" ref="E134:E136" si="2">E133+C134-D134</f>
        <v>562</v>
      </c>
    </row>
    <row r="135" spans="1:5" ht="21" x14ac:dyDescent="0.25">
      <c r="A135" s="18"/>
      <c r="B135" s="8"/>
      <c r="C135" s="9"/>
      <c r="D135" s="9"/>
      <c r="E135" s="9">
        <f t="shared" si="2"/>
        <v>562</v>
      </c>
    </row>
    <row r="136" spans="1:5" ht="21" x14ac:dyDescent="0.25">
      <c r="A136" s="18"/>
      <c r="B136" s="8"/>
      <c r="C136" s="9"/>
      <c r="D136" s="9"/>
      <c r="E136" s="9">
        <f t="shared" si="2"/>
        <v>562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D8826-CD1F-4F83-B22E-19861F55DE22}">
  <dimension ref="A1:F209"/>
  <sheetViews>
    <sheetView topLeftCell="A55" workbookViewId="0">
      <selection activeCell="D86" sqref="D86"/>
    </sheetView>
  </sheetViews>
  <sheetFormatPr baseColWidth="10" defaultColWidth="8.83203125" defaultRowHeight="15" x14ac:dyDescent="0.2"/>
  <cols>
    <col min="1" max="1" width="15.6640625" bestFit="1" customWidth="1"/>
    <col min="2" max="2" width="76.6640625" bestFit="1" customWidth="1"/>
    <col min="3" max="5" width="17.1640625" bestFit="1" customWidth="1"/>
    <col min="6" max="6" width="11.5" bestFit="1" customWidth="1"/>
  </cols>
  <sheetData>
    <row r="1" spans="1:5" ht="29" x14ac:dyDescent="0.35">
      <c r="A1" s="160" t="s">
        <v>3350</v>
      </c>
      <c r="B1" s="160"/>
      <c r="C1" s="160"/>
      <c r="D1" s="160"/>
      <c r="E1" s="160"/>
    </row>
    <row r="2" spans="1:5" ht="21" x14ac:dyDescent="0.25">
      <c r="A2" s="10"/>
      <c r="B2" s="10"/>
      <c r="C2" s="10"/>
      <c r="D2" s="10"/>
      <c r="E2" s="10"/>
    </row>
    <row r="3" spans="1:5" ht="21" x14ac:dyDescent="0.25">
      <c r="A3" s="18"/>
      <c r="B3" s="8"/>
      <c r="C3" s="9"/>
      <c r="D3" s="9"/>
      <c r="E3" s="9">
        <f>C3</f>
        <v>0</v>
      </c>
    </row>
    <row r="4" spans="1:5" ht="21" x14ac:dyDescent="0.25">
      <c r="A4" s="18" t="s">
        <v>3409</v>
      </c>
      <c r="B4" s="8" t="s">
        <v>2824</v>
      </c>
      <c r="C4" s="16">
        <v>145130</v>
      </c>
      <c r="D4" s="9"/>
      <c r="E4" s="9">
        <f>E3+C4-D4</f>
        <v>145130</v>
      </c>
    </row>
    <row r="5" spans="1:5" ht="21" x14ac:dyDescent="0.25">
      <c r="A5" s="18" t="s">
        <v>3409</v>
      </c>
      <c r="B5" s="8" t="s">
        <v>396</v>
      </c>
      <c r="C5" s="9"/>
      <c r="D5" s="9">
        <v>145120</v>
      </c>
      <c r="E5" s="9">
        <f t="shared" ref="E5:E68" si="0">E4+C5-D5</f>
        <v>10</v>
      </c>
    </row>
    <row r="6" spans="1:5" ht="21" x14ac:dyDescent="0.25">
      <c r="A6" s="18" t="s">
        <v>3446</v>
      </c>
      <c r="B6" s="8" t="s">
        <v>2824</v>
      </c>
      <c r="C6" s="9">
        <v>88653.96</v>
      </c>
      <c r="D6" s="9"/>
      <c r="E6" s="9">
        <f t="shared" si="0"/>
        <v>88663.96</v>
      </c>
    </row>
    <row r="7" spans="1:5" ht="21" x14ac:dyDescent="0.25">
      <c r="A7" s="18" t="s">
        <v>3446</v>
      </c>
      <c r="B7" s="8" t="s">
        <v>396</v>
      </c>
      <c r="C7" s="9"/>
      <c r="D7" s="9">
        <v>88660</v>
      </c>
      <c r="E7" s="9">
        <f t="shared" si="0"/>
        <v>3.9600000000064028</v>
      </c>
    </row>
    <row r="8" spans="1:5" ht="21" x14ac:dyDescent="0.25">
      <c r="A8" s="18" t="s">
        <v>3455</v>
      </c>
      <c r="B8" s="8" t="s">
        <v>2824</v>
      </c>
      <c r="C8" s="9">
        <v>84560.4</v>
      </c>
      <c r="D8" s="9"/>
      <c r="E8" s="9">
        <f t="shared" si="0"/>
        <v>84564.36</v>
      </c>
    </row>
    <row r="9" spans="1:5" ht="21" x14ac:dyDescent="0.25">
      <c r="A9" s="18" t="s">
        <v>3455</v>
      </c>
      <c r="B9" s="8" t="s">
        <v>2824</v>
      </c>
      <c r="C9" s="9">
        <v>54900</v>
      </c>
      <c r="D9" s="9"/>
      <c r="E9" s="9">
        <f t="shared" si="0"/>
        <v>139464.35999999999</v>
      </c>
    </row>
    <row r="10" spans="1:5" ht="21" x14ac:dyDescent="0.25">
      <c r="A10" s="18" t="s">
        <v>3455</v>
      </c>
      <c r="B10" s="8" t="s">
        <v>3456</v>
      </c>
      <c r="C10" s="9">
        <v>99560.16</v>
      </c>
      <c r="D10" s="9"/>
      <c r="E10" s="9">
        <f t="shared" si="0"/>
        <v>239024.52</v>
      </c>
    </row>
    <row r="11" spans="1:5" ht="21" x14ac:dyDescent="0.25">
      <c r="A11" s="18" t="s">
        <v>3455</v>
      </c>
      <c r="B11" s="8" t="s">
        <v>396</v>
      </c>
      <c r="C11" s="9"/>
      <c r="D11" s="9">
        <v>239020</v>
      </c>
      <c r="E11" s="9">
        <f t="shared" si="0"/>
        <v>4.5199999999895226</v>
      </c>
    </row>
    <row r="12" spans="1:5" ht="21" x14ac:dyDescent="0.25">
      <c r="A12" s="18" t="s">
        <v>3474</v>
      </c>
      <c r="B12" s="8" t="s">
        <v>2824</v>
      </c>
      <c r="C12" s="9">
        <v>155210</v>
      </c>
      <c r="D12" s="9"/>
      <c r="E12" s="9">
        <f t="shared" si="0"/>
        <v>155214.51999999999</v>
      </c>
    </row>
    <row r="13" spans="1:5" ht="21" x14ac:dyDescent="0.25">
      <c r="A13" s="18" t="s">
        <v>3474</v>
      </c>
      <c r="B13" s="8" t="s">
        <v>396</v>
      </c>
      <c r="C13" s="9"/>
      <c r="D13" s="9">
        <v>155210</v>
      </c>
      <c r="E13" s="9">
        <f t="shared" si="0"/>
        <v>4.5199999999895226</v>
      </c>
    </row>
    <row r="14" spans="1:5" ht="21" x14ac:dyDescent="0.25">
      <c r="A14" s="18" t="s">
        <v>3477</v>
      </c>
      <c r="B14" s="8" t="s">
        <v>2824</v>
      </c>
      <c r="C14" s="9">
        <v>88200</v>
      </c>
      <c r="D14" s="9"/>
      <c r="E14" s="9">
        <f t="shared" si="0"/>
        <v>88204.51999999999</v>
      </c>
    </row>
    <row r="15" spans="1:5" ht="21" x14ac:dyDescent="0.25">
      <c r="A15" s="18" t="s">
        <v>3477</v>
      </c>
      <c r="B15" s="8" t="s">
        <v>396</v>
      </c>
      <c r="C15" s="9"/>
      <c r="D15" s="9">
        <v>88200</v>
      </c>
      <c r="E15" s="9">
        <f t="shared" si="0"/>
        <v>4.5199999999895226</v>
      </c>
    </row>
    <row r="16" spans="1:5" ht="21" x14ac:dyDescent="0.25">
      <c r="A16" s="18" t="s">
        <v>3486</v>
      </c>
      <c r="B16" s="8" t="s">
        <v>2824</v>
      </c>
      <c r="C16" s="9">
        <v>174600</v>
      </c>
      <c r="D16" s="9"/>
      <c r="E16" s="9">
        <f t="shared" si="0"/>
        <v>174604.52</v>
      </c>
    </row>
    <row r="17" spans="1:6" ht="21" x14ac:dyDescent="0.25">
      <c r="A17" s="18" t="s">
        <v>3486</v>
      </c>
      <c r="B17" s="8" t="s">
        <v>396</v>
      </c>
      <c r="C17" s="9"/>
      <c r="D17" s="9">
        <v>174600</v>
      </c>
      <c r="E17" s="9">
        <f t="shared" si="0"/>
        <v>4.5199999999895226</v>
      </c>
    </row>
    <row r="18" spans="1:6" ht="21" x14ac:dyDescent="0.25">
      <c r="A18" s="18" t="s">
        <v>3492</v>
      </c>
      <c r="B18" s="8" t="s">
        <v>2824</v>
      </c>
      <c r="C18" s="9">
        <v>147500</v>
      </c>
      <c r="D18" s="9"/>
      <c r="E18" s="9">
        <f t="shared" si="0"/>
        <v>147504.51999999999</v>
      </c>
    </row>
    <row r="19" spans="1:6" ht="21" x14ac:dyDescent="0.25">
      <c r="A19" s="18" t="s">
        <v>3492</v>
      </c>
      <c r="B19" s="8" t="s">
        <v>2824</v>
      </c>
      <c r="C19" s="9">
        <v>194300</v>
      </c>
      <c r="D19" s="9"/>
      <c r="E19" s="9">
        <f t="shared" si="0"/>
        <v>341804.52</v>
      </c>
    </row>
    <row r="20" spans="1:6" ht="21" x14ac:dyDescent="0.25">
      <c r="A20" s="18" t="s">
        <v>3492</v>
      </c>
      <c r="B20" s="8" t="s">
        <v>396</v>
      </c>
      <c r="C20" s="9"/>
      <c r="D20" s="9">
        <v>341800</v>
      </c>
      <c r="E20" s="9">
        <f t="shared" si="0"/>
        <v>4.5200000000186265</v>
      </c>
    </row>
    <row r="21" spans="1:6" ht="21" x14ac:dyDescent="0.25">
      <c r="A21" s="18" t="s">
        <v>3517</v>
      </c>
      <c r="B21" s="8" t="s">
        <v>2824</v>
      </c>
      <c r="C21" s="9">
        <v>315700</v>
      </c>
      <c r="D21" s="9"/>
      <c r="E21" s="9">
        <f t="shared" si="0"/>
        <v>315704.52</v>
      </c>
    </row>
    <row r="22" spans="1:6" ht="21" x14ac:dyDescent="0.25">
      <c r="A22" s="18" t="s">
        <v>3517</v>
      </c>
      <c r="B22" s="8" t="s">
        <v>396</v>
      </c>
      <c r="C22" s="9"/>
      <c r="D22" s="9">
        <v>315703</v>
      </c>
      <c r="E22" s="9">
        <f t="shared" si="0"/>
        <v>1.5200000000186265</v>
      </c>
    </row>
    <row r="23" spans="1:6" ht="21" x14ac:dyDescent="0.25">
      <c r="A23" s="18" t="s">
        <v>3522</v>
      </c>
      <c r="B23" s="8" t="s">
        <v>3456</v>
      </c>
      <c r="C23" s="9">
        <v>328900</v>
      </c>
      <c r="D23" s="9"/>
      <c r="E23" s="9">
        <f t="shared" si="0"/>
        <v>328901.52</v>
      </c>
    </row>
    <row r="24" spans="1:6" ht="21" x14ac:dyDescent="0.25">
      <c r="A24" s="18" t="s">
        <v>3522</v>
      </c>
      <c r="B24" s="8" t="s">
        <v>396</v>
      </c>
      <c r="C24" s="9"/>
      <c r="D24" s="9">
        <v>328900</v>
      </c>
      <c r="E24" s="9">
        <f t="shared" si="0"/>
        <v>1.5200000000186265</v>
      </c>
      <c r="F24" s="14"/>
    </row>
    <row r="25" spans="1:6" ht="21" x14ac:dyDescent="0.25">
      <c r="A25" s="18" t="s">
        <v>3526</v>
      </c>
      <c r="B25" s="8" t="s">
        <v>3527</v>
      </c>
      <c r="C25" s="9">
        <v>374100</v>
      </c>
      <c r="D25" s="9"/>
      <c r="E25" s="9">
        <f t="shared" si="0"/>
        <v>374101.52</v>
      </c>
    </row>
    <row r="26" spans="1:6" ht="21" x14ac:dyDescent="0.25">
      <c r="A26" s="18" t="s">
        <v>3526</v>
      </c>
      <c r="B26" s="8" t="s">
        <v>396</v>
      </c>
      <c r="C26" s="9"/>
      <c r="D26" s="9">
        <v>374100</v>
      </c>
      <c r="E26" s="9">
        <f t="shared" si="0"/>
        <v>1.5200000000186265</v>
      </c>
      <c r="F26" s="14"/>
    </row>
    <row r="27" spans="1:6" ht="21" x14ac:dyDescent="0.25">
      <c r="A27" s="18" t="s">
        <v>3533</v>
      </c>
      <c r="B27" s="8" t="s">
        <v>3532</v>
      </c>
      <c r="C27" s="9">
        <v>235700</v>
      </c>
      <c r="D27" s="9"/>
      <c r="E27" s="9">
        <f t="shared" si="0"/>
        <v>235701.52000000002</v>
      </c>
    </row>
    <row r="28" spans="1:6" ht="21" x14ac:dyDescent="0.25">
      <c r="A28" s="18" t="s">
        <v>3533</v>
      </c>
      <c r="B28" s="8" t="s">
        <v>2824</v>
      </c>
      <c r="C28" s="9">
        <v>141810</v>
      </c>
      <c r="D28" s="9"/>
      <c r="E28" s="9">
        <f t="shared" si="0"/>
        <v>377511.52</v>
      </c>
    </row>
    <row r="29" spans="1:6" ht="21" x14ac:dyDescent="0.25">
      <c r="A29" s="18" t="s">
        <v>3533</v>
      </c>
      <c r="B29" s="8" t="s">
        <v>3527</v>
      </c>
      <c r="C29" s="9">
        <v>153010</v>
      </c>
      <c r="D29" s="9"/>
      <c r="E29" s="9">
        <f t="shared" si="0"/>
        <v>530521.52</v>
      </c>
    </row>
    <row r="30" spans="1:6" ht="21" x14ac:dyDescent="0.25">
      <c r="A30" s="18" t="s">
        <v>3533</v>
      </c>
      <c r="B30" s="8" t="s">
        <v>2824</v>
      </c>
      <c r="C30" s="9">
        <v>29860</v>
      </c>
      <c r="D30" s="9"/>
      <c r="E30" s="9">
        <f t="shared" si="0"/>
        <v>560381.52</v>
      </c>
    </row>
    <row r="31" spans="1:6" ht="21" x14ac:dyDescent="0.25">
      <c r="A31" s="18" t="s">
        <v>3533</v>
      </c>
      <c r="B31" s="8" t="s">
        <v>396</v>
      </c>
      <c r="C31" s="9"/>
      <c r="D31" s="9">
        <v>300000</v>
      </c>
      <c r="E31" s="9">
        <f t="shared" si="0"/>
        <v>260381.52000000002</v>
      </c>
    </row>
    <row r="32" spans="1:6" ht="21" x14ac:dyDescent="0.25">
      <c r="A32" s="18" t="s">
        <v>3538</v>
      </c>
      <c r="B32" s="8" t="s">
        <v>396</v>
      </c>
      <c r="C32" s="9"/>
      <c r="D32" s="9">
        <v>260380</v>
      </c>
      <c r="E32" s="9">
        <f t="shared" si="0"/>
        <v>1.5200000000186265</v>
      </c>
    </row>
    <row r="33" spans="1:6" ht="21" x14ac:dyDescent="0.25">
      <c r="A33" s="18" t="s">
        <v>3545</v>
      </c>
      <c r="B33" s="8" t="s">
        <v>3532</v>
      </c>
      <c r="C33" s="9">
        <v>89600</v>
      </c>
      <c r="D33" s="9"/>
      <c r="E33" s="9">
        <f t="shared" si="0"/>
        <v>89601.520000000019</v>
      </c>
    </row>
    <row r="34" spans="1:6" ht="21" x14ac:dyDescent="0.25">
      <c r="A34" s="18" t="s">
        <v>3545</v>
      </c>
      <c r="B34" s="8" t="s">
        <v>396</v>
      </c>
      <c r="C34" s="9"/>
      <c r="D34" s="9">
        <v>89600</v>
      </c>
      <c r="E34" s="9">
        <f t="shared" si="0"/>
        <v>1.5200000000186265</v>
      </c>
    </row>
    <row r="35" spans="1:6" ht="21" x14ac:dyDescent="0.25">
      <c r="A35" s="18" t="s">
        <v>3546</v>
      </c>
      <c r="B35" s="8" t="s">
        <v>2824</v>
      </c>
      <c r="C35" s="9">
        <v>113010</v>
      </c>
      <c r="D35" s="9"/>
      <c r="E35" s="9">
        <f t="shared" si="0"/>
        <v>113011.52000000002</v>
      </c>
    </row>
    <row r="36" spans="1:6" ht="21" x14ac:dyDescent="0.25">
      <c r="A36" s="18" t="s">
        <v>3546</v>
      </c>
      <c r="B36" s="8" t="s">
        <v>396</v>
      </c>
      <c r="C36" s="9"/>
      <c r="D36" s="9">
        <v>113010</v>
      </c>
      <c r="E36" s="9">
        <f t="shared" si="0"/>
        <v>1.5200000000186265</v>
      </c>
    </row>
    <row r="37" spans="1:6" ht="21" x14ac:dyDescent="0.25">
      <c r="A37" s="18" t="s">
        <v>3547</v>
      </c>
      <c r="B37" s="8" t="s">
        <v>3532</v>
      </c>
      <c r="C37" s="9">
        <v>352110</v>
      </c>
      <c r="D37" s="9"/>
      <c r="E37" s="9">
        <f t="shared" si="0"/>
        <v>352111.52</v>
      </c>
    </row>
    <row r="38" spans="1:6" ht="21" x14ac:dyDescent="0.25">
      <c r="A38" s="18" t="s">
        <v>3547</v>
      </c>
      <c r="B38" s="8" t="s">
        <v>396</v>
      </c>
      <c r="C38" s="9"/>
      <c r="D38" s="9">
        <v>352110</v>
      </c>
      <c r="E38" s="9">
        <f t="shared" si="0"/>
        <v>1.5200000000186265</v>
      </c>
    </row>
    <row r="39" spans="1:6" ht="21" x14ac:dyDescent="0.25">
      <c r="A39" s="18" t="s">
        <v>3548</v>
      </c>
      <c r="B39" s="8" t="s">
        <v>2824</v>
      </c>
      <c r="C39" s="9">
        <v>74510</v>
      </c>
      <c r="D39" s="9"/>
      <c r="E39" s="9">
        <f t="shared" si="0"/>
        <v>74511.520000000019</v>
      </c>
    </row>
    <row r="40" spans="1:6" ht="21" x14ac:dyDescent="0.25">
      <c r="A40" s="18" t="s">
        <v>3548</v>
      </c>
      <c r="B40" s="8" t="s">
        <v>396</v>
      </c>
      <c r="C40" s="9"/>
      <c r="D40" s="9">
        <v>74510</v>
      </c>
      <c r="E40" s="9">
        <f t="shared" si="0"/>
        <v>1.5200000000186265</v>
      </c>
    </row>
    <row r="41" spans="1:6" ht="21" x14ac:dyDescent="0.25">
      <c r="A41" s="8" t="s">
        <v>3576</v>
      </c>
      <c r="B41" s="8" t="s">
        <v>3332</v>
      </c>
      <c r="C41" s="9">
        <v>99745</v>
      </c>
      <c r="D41" s="9"/>
      <c r="E41" s="9">
        <f t="shared" si="0"/>
        <v>99746.520000000019</v>
      </c>
    </row>
    <row r="42" spans="1:6" ht="21" x14ac:dyDescent="0.25">
      <c r="A42" s="8" t="s">
        <v>3576</v>
      </c>
      <c r="B42" s="8" t="s">
        <v>3332</v>
      </c>
      <c r="C42" s="9">
        <v>85695</v>
      </c>
      <c r="D42" s="9"/>
      <c r="E42" s="9">
        <f t="shared" si="0"/>
        <v>185441.52000000002</v>
      </c>
    </row>
    <row r="43" spans="1:6" ht="21" x14ac:dyDescent="0.25">
      <c r="A43" s="8" t="s">
        <v>3576</v>
      </c>
      <c r="B43" s="8" t="s">
        <v>396</v>
      </c>
      <c r="C43" s="9"/>
      <c r="D43" s="9">
        <v>100000</v>
      </c>
      <c r="E43" s="9">
        <f t="shared" si="0"/>
        <v>85441.520000000019</v>
      </c>
    </row>
    <row r="44" spans="1:6" ht="21" x14ac:dyDescent="0.25">
      <c r="A44" s="18" t="s">
        <v>3578</v>
      </c>
      <c r="B44" s="8" t="s">
        <v>3312</v>
      </c>
      <c r="C44" s="9">
        <v>18241.22</v>
      </c>
      <c r="D44" s="9"/>
      <c r="E44" s="9">
        <f t="shared" si="0"/>
        <v>103682.74000000002</v>
      </c>
    </row>
    <row r="45" spans="1:6" ht="21" x14ac:dyDescent="0.25">
      <c r="A45" s="18" t="s">
        <v>3578</v>
      </c>
      <c r="B45" s="8" t="s">
        <v>3579</v>
      </c>
      <c r="C45" s="9"/>
      <c r="D45" s="9">
        <v>103457.7</v>
      </c>
      <c r="E45" s="9">
        <f t="shared" si="0"/>
        <v>225.0400000000227</v>
      </c>
    </row>
    <row r="46" spans="1:6" ht="21" x14ac:dyDescent="0.25">
      <c r="A46" s="18" t="s">
        <v>3581</v>
      </c>
      <c r="B46" s="8" t="s">
        <v>3583</v>
      </c>
      <c r="C46" s="9">
        <v>98724.69</v>
      </c>
      <c r="D46" s="9"/>
      <c r="E46" s="9">
        <f t="shared" si="0"/>
        <v>98949.730000000025</v>
      </c>
      <c r="F46" s="14"/>
    </row>
    <row r="47" spans="1:6" ht="21" x14ac:dyDescent="0.25">
      <c r="A47" s="18" t="s">
        <v>3581</v>
      </c>
      <c r="B47" s="8" t="s">
        <v>396</v>
      </c>
      <c r="C47" s="9"/>
      <c r="D47" s="9">
        <v>8000</v>
      </c>
      <c r="E47" s="9">
        <f t="shared" si="0"/>
        <v>90949.730000000025</v>
      </c>
    </row>
    <row r="48" spans="1:6" ht="21" x14ac:dyDescent="0.25">
      <c r="A48" s="18" t="s">
        <v>3587</v>
      </c>
      <c r="B48" s="8" t="s">
        <v>3312</v>
      </c>
      <c r="C48" s="9">
        <v>39800</v>
      </c>
      <c r="D48" s="9"/>
      <c r="E48" s="9">
        <f t="shared" si="0"/>
        <v>130749.73000000003</v>
      </c>
    </row>
    <row r="49" spans="1:6" ht="21" x14ac:dyDescent="0.25">
      <c r="A49" s="18" t="s">
        <v>3587</v>
      </c>
      <c r="B49" s="8" t="s">
        <v>3579</v>
      </c>
      <c r="C49" s="9"/>
      <c r="D49" s="9">
        <f>130663+14.9</f>
        <v>130677.9</v>
      </c>
      <c r="E49" s="9">
        <f t="shared" si="0"/>
        <v>71.83000000003085</v>
      </c>
      <c r="F49" s="14"/>
    </row>
    <row r="50" spans="1:6" ht="21" x14ac:dyDescent="0.25">
      <c r="A50" s="18" t="s">
        <v>3592</v>
      </c>
      <c r="B50" s="8" t="s">
        <v>3583</v>
      </c>
      <c r="C50" s="9">
        <v>99634.68</v>
      </c>
      <c r="D50" s="9"/>
      <c r="E50" s="9">
        <f t="shared" si="0"/>
        <v>99706.510000000024</v>
      </c>
    </row>
    <row r="51" spans="1:6" ht="21" x14ac:dyDescent="0.25">
      <c r="A51" s="18" t="s">
        <v>3592</v>
      </c>
      <c r="B51" s="8" t="s">
        <v>396</v>
      </c>
      <c r="C51" s="9"/>
      <c r="D51" s="9">
        <v>99700</v>
      </c>
      <c r="E51" s="9">
        <f t="shared" si="0"/>
        <v>6.5100000000238651</v>
      </c>
    </row>
    <row r="52" spans="1:6" ht="21" x14ac:dyDescent="0.25">
      <c r="A52" s="18" t="s">
        <v>3598</v>
      </c>
      <c r="B52" s="8" t="s">
        <v>3332</v>
      </c>
      <c r="C52" s="9">
        <v>151875</v>
      </c>
      <c r="D52" s="9"/>
      <c r="E52" s="9">
        <f t="shared" si="0"/>
        <v>151881.51</v>
      </c>
    </row>
    <row r="53" spans="1:6" ht="21" x14ac:dyDescent="0.25">
      <c r="A53" s="18" t="s">
        <v>3598</v>
      </c>
      <c r="B53" s="8" t="s">
        <v>396</v>
      </c>
      <c r="C53" s="9"/>
      <c r="D53" s="9">
        <v>151880</v>
      </c>
      <c r="E53" s="9">
        <f t="shared" si="0"/>
        <v>1.5100000000093132</v>
      </c>
    </row>
    <row r="54" spans="1:6" ht="21" x14ac:dyDescent="0.25">
      <c r="A54" s="18" t="s">
        <v>3615</v>
      </c>
      <c r="B54" s="8" t="s">
        <v>3583</v>
      </c>
      <c r="C54" s="9">
        <v>201984.69</v>
      </c>
      <c r="D54" s="9"/>
      <c r="E54" s="9">
        <f t="shared" si="0"/>
        <v>201986.2</v>
      </c>
    </row>
    <row r="55" spans="1:6" ht="21" x14ac:dyDescent="0.25">
      <c r="A55" s="18" t="s">
        <v>3615</v>
      </c>
      <c r="B55" s="8" t="s">
        <v>396</v>
      </c>
      <c r="C55" s="9"/>
      <c r="D55" s="9">
        <v>201985</v>
      </c>
      <c r="E55" s="9">
        <f t="shared" si="0"/>
        <v>1.2000000000116415</v>
      </c>
    </row>
    <row r="56" spans="1:6" ht="21" x14ac:dyDescent="0.25">
      <c r="A56" s="18" t="s">
        <v>3624</v>
      </c>
      <c r="B56" s="8" t="s">
        <v>3630</v>
      </c>
      <c r="C56" s="9">
        <v>1635</v>
      </c>
      <c r="D56" s="9"/>
      <c r="E56" s="9">
        <f t="shared" si="0"/>
        <v>1636.2000000000116</v>
      </c>
    </row>
    <row r="57" spans="1:6" ht="21" x14ac:dyDescent="0.25">
      <c r="A57" s="18" t="s">
        <v>3635</v>
      </c>
      <c r="B57" s="8" t="s">
        <v>3633</v>
      </c>
      <c r="C57" s="9">
        <v>45455</v>
      </c>
      <c r="D57" s="9"/>
      <c r="E57" s="9">
        <f t="shared" si="0"/>
        <v>47091.200000000012</v>
      </c>
    </row>
    <row r="58" spans="1:6" ht="21" x14ac:dyDescent="0.25">
      <c r="A58" s="18" t="s">
        <v>3635</v>
      </c>
      <c r="B58" s="8" t="s">
        <v>3634</v>
      </c>
      <c r="C58" s="9">
        <v>64955</v>
      </c>
      <c r="D58" s="9"/>
      <c r="E58" s="9">
        <f t="shared" si="0"/>
        <v>112046.20000000001</v>
      </c>
    </row>
    <row r="59" spans="1:6" ht="21" x14ac:dyDescent="0.25">
      <c r="A59" s="18" t="s">
        <v>3635</v>
      </c>
      <c r="B59" s="8" t="s">
        <v>3579</v>
      </c>
      <c r="C59" s="9"/>
      <c r="D59" s="9">
        <f>93737.4+14.7</f>
        <v>93752.099999999991</v>
      </c>
      <c r="E59" s="9">
        <f t="shared" si="0"/>
        <v>18294.10000000002</v>
      </c>
    </row>
    <row r="60" spans="1:6" ht="21" x14ac:dyDescent="0.25">
      <c r="A60" s="18" t="s">
        <v>3635</v>
      </c>
      <c r="B60" s="8" t="s">
        <v>396</v>
      </c>
      <c r="C60" s="9"/>
      <c r="D60" s="9">
        <v>18000</v>
      </c>
      <c r="E60" s="9">
        <f t="shared" si="0"/>
        <v>294.10000000002037</v>
      </c>
    </row>
    <row r="61" spans="1:6" ht="21" x14ac:dyDescent="0.25">
      <c r="A61" s="18" t="s">
        <v>3648</v>
      </c>
      <c r="B61" s="8" t="s">
        <v>3633</v>
      </c>
      <c r="C61" s="9">
        <v>93422</v>
      </c>
      <c r="D61" s="9"/>
      <c r="E61" s="9">
        <f t="shared" si="0"/>
        <v>93716.10000000002</v>
      </c>
    </row>
    <row r="62" spans="1:6" ht="21" x14ac:dyDescent="0.25">
      <c r="A62" s="18" t="s">
        <v>3648</v>
      </c>
      <c r="B62" s="8" t="s">
        <v>3634</v>
      </c>
      <c r="C62" s="9">
        <v>76515</v>
      </c>
      <c r="D62" s="9"/>
      <c r="E62" s="9">
        <f t="shared" si="0"/>
        <v>170231.10000000003</v>
      </c>
    </row>
    <row r="63" spans="1:6" ht="21" x14ac:dyDescent="0.25">
      <c r="A63" s="18" t="s">
        <v>3648</v>
      </c>
      <c r="B63" s="8" t="s">
        <v>3312</v>
      </c>
      <c r="C63" s="9">
        <v>20350</v>
      </c>
      <c r="D63" s="9"/>
      <c r="E63" s="9">
        <f t="shared" si="0"/>
        <v>190581.10000000003</v>
      </c>
    </row>
    <row r="64" spans="1:6" ht="21" x14ac:dyDescent="0.25">
      <c r="A64" s="18" t="s">
        <v>3648</v>
      </c>
      <c r="B64" s="8" t="s">
        <v>3312</v>
      </c>
      <c r="C64" s="9">
        <v>136.13</v>
      </c>
      <c r="D64" s="9"/>
      <c r="E64" s="9">
        <f t="shared" si="0"/>
        <v>190717.23000000004</v>
      </c>
    </row>
    <row r="65" spans="1:5" ht="21" x14ac:dyDescent="0.25">
      <c r="A65" s="18" t="s">
        <v>3648</v>
      </c>
      <c r="B65" s="8" t="s">
        <v>3579</v>
      </c>
      <c r="C65" s="9"/>
      <c r="D65" s="9">
        <v>190579.7</v>
      </c>
      <c r="E65" s="9">
        <f t="shared" si="0"/>
        <v>137.53000000002794</v>
      </c>
    </row>
    <row r="66" spans="1:5" ht="21" x14ac:dyDescent="0.25">
      <c r="A66" s="18" t="s">
        <v>3648</v>
      </c>
      <c r="B66" s="8" t="s">
        <v>3332</v>
      </c>
      <c r="C66" s="9">
        <v>446745</v>
      </c>
      <c r="D66" s="9"/>
      <c r="E66" s="9">
        <f t="shared" si="0"/>
        <v>446882.53</v>
      </c>
    </row>
    <row r="67" spans="1:5" ht="21" x14ac:dyDescent="0.25">
      <c r="A67" s="18" t="s">
        <v>3648</v>
      </c>
      <c r="B67" s="8" t="s">
        <v>396</v>
      </c>
      <c r="C67" s="9"/>
      <c r="D67" s="9">
        <v>446880</v>
      </c>
      <c r="E67" s="9">
        <f t="shared" si="0"/>
        <v>2.5300000000279397</v>
      </c>
    </row>
    <row r="68" spans="1:5" ht="21" x14ac:dyDescent="0.25">
      <c r="A68" s="18" t="s">
        <v>3651</v>
      </c>
      <c r="B68" s="8" t="s">
        <v>3652</v>
      </c>
      <c r="C68" s="9">
        <v>148824.68</v>
      </c>
      <c r="D68" s="9"/>
      <c r="E68" s="9">
        <f t="shared" si="0"/>
        <v>148827.21000000002</v>
      </c>
    </row>
    <row r="69" spans="1:5" ht="21" x14ac:dyDescent="0.25">
      <c r="A69" s="18" t="s">
        <v>3651</v>
      </c>
      <c r="B69" s="8" t="s">
        <v>3579</v>
      </c>
      <c r="C69" s="9"/>
      <c r="D69" s="9">
        <f>148750+14.7</f>
        <v>148764.70000000001</v>
      </c>
      <c r="E69" s="9">
        <f t="shared" ref="E69:E132" si="1">E68+C69-D69</f>
        <v>62.510000000009313</v>
      </c>
    </row>
    <row r="70" spans="1:5" ht="21" x14ac:dyDescent="0.25">
      <c r="A70" s="18" t="s">
        <v>3655</v>
      </c>
      <c r="B70" s="8" t="s">
        <v>3332</v>
      </c>
      <c r="C70" s="9">
        <v>98185</v>
      </c>
      <c r="D70" s="9"/>
      <c r="E70" s="9">
        <f t="shared" si="1"/>
        <v>98247.510000000009</v>
      </c>
    </row>
    <row r="71" spans="1:5" ht="21" x14ac:dyDescent="0.25">
      <c r="A71" s="18" t="s">
        <v>3655</v>
      </c>
      <c r="B71" s="8" t="s">
        <v>3579</v>
      </c>
      <c r="C71" s="9"/>
      <c r="D71" s="9">
        <v>88098.85</v>
      </c>
      <c r="E71" s="9">
        <f t="shared" si="1"/>
        <v>10148.660000000003</v>
      </c>
    </row>
    <row r="72" spans="1:5" ht="21" x14ac:dyDescent="0.25">
      <c r="A72" s="18" t="s">
        <v>3655</v>
      </c>
      <c r="B72" s="8" t="s">
        <v>396</v>
      </c>
      <c r="C72" s="9"/>
      <c r="D72" s="9">
        <v>10148</v>
      </c>
      <c r="E72" s="9">
        <f t="shared" si="1"/>
        <v>0.66000000000349246</v>
      </c>
    </row>
    <row r="73" spans="1:5" ht="21" x14ac:dyDescent="0.25">
      <c r="A73" s="18" t="s">
        <v>3664</v>
      </c>
      <c r="B73" s="8" t="s">
        <v>3634</v>
      </c>
      <c r="C73" s="9">
        <v>39955</v>
      </c>
      <c r="D73" s="9"/>
      <c r="E73" s="9">
        <f t="shared" si="1"/>
        <v>39955.660000000003</v>
      </c>
    </row>
    <row r="74" spans="1:5" ht="21" x14ac:dyDescent="0.25">
      <c r="A74" s="18" t="s">
        <v>3664</v>
      </c>
      <c r="B74" s="8" t="s">
        <v>3633</v>
      </c>
      <c r="C74" s="9">
        <v>29955</v>
      </c>
      <c r="D74" s="9"/>
      <c r="E74" s="9">
        <f t="shared" si="1"/>
        <v>69910.66</v>
      </c>
    </row>
    <row r="75" spans="1:5" ht="21" x14ac:dyDescent="0.25">
      <c r="A75" s="18" t="s">
        <v>3664</v>
      </c>
      <c r="B75" s="8" t="s">
        <v>3652</v>
      </c>
      <c r="C75" s="86">
        <v>374354.68</v>
      </c>
      <c r="D75" s="9"/>
      <c r="E75" s="9">
        <f t="shared" si="1"/>
        <v>444265.33999999997</v>
      </c>
    </row>
    <row r="76" spans="1:5" ht="21" x14ac:dyDescent="0.25">
      <c r="A76" s="18" t="s">
        <v>3664</v>
      </c>
      <c r="B76" s="8" t="s">
        <v>3665</v>
      </c>
      <c r="C76" s="86"/>
      <c r="D76" s="9">
        <f>64641.53+14.7</f>
        <v>64656.229999999996</v>
      </c>
      <c r="E76" s="9">
        <f t="shared" si="1"/>
        <v>379609.11</v>
      </c>
    </row>
    <row r="77" spans="1:5" ht="21" x14ac:dyDescent="0.25">
      <c r="A77" s="18" t="s">
        <v>3664</v>
      </c>
      <c r="B77" s="8" t="s">
        <v>396</v>
      </c>
      <c r="C77" s="9"/>
      <c r="D77" s="9">
        <v>379609</v>
      </c>
      <c r="E77" s="9">
        <f t="shared" si="1"/>
        <v>0.10999999998603016</v>
      </c>
    </row>
    <row r="78" spans="1:5" ht="21" x14ac:dyDescent="0.25">
      <c r="A78" s="18" t="s">
        <v>3672</v>
      </c>
      <c r="B78" s="8" t="s">
        <v>3652</v>
      </c>
      <c r="C78" s="9">
        <v>480680</v>
      </c>
      <c r="D78" s="9"/>
      <c r="E78" s="9">
        <f t="shared" si="1"/>
        <v>480680.11</v>
      </c>
    </row>
    <row r="79" spans="1:5" ht="21" x14ac:dyDescent="0.25">
      <c r="A79" s="18" t="s">
        <v>3672</v>
      </c>
      <c r="B79" s="8" t="s">
        <v>3332</v>
      </c>
      <c r="C79" s="9">
        <v>99945</v>
      </c>
      <c r="D79" s="9"/>
      <c r="E79" s="9">
        <f t="shared" si="1"/>
        <v>580625.11</v>
      </c>
    </row>
    <row r="80" spans="1:5" ht="21" x14ac:dyDescent="0.25">
      <c r="A80" s="18" t="s">
        <v>3672</v>
      </c>
      <c r="B80" s="8" t="s">
        <v>3673</v>
      </c>
      <c r="C80" s="9">
        <v>181475</v>
      </c>
      <c r="D80" s="9"/>
      <c r="E80" s="9">
        <f t="shared" si="1"/>
        <v>762100.11</v>
      </c>
    </row>
    <row r="81" spans="1:5" ht="21" x14ac:dyDescent="0.25">
      <c r="A81" s="18" t="s">
        <v>3672</v>
      </c>
      <c r="B81" s="8" t="s">
        <v>396</v>
      </c>
      <c r="C81" s="9"/>
      <c r="D81" s="9">
        <v>762100</v>
      </c>
      <c r="E81" s="9">
        <f t="shared" si="1"/>
        <v>0.10999999998603016</v>
      </c>
    </row>
    <row r="82" spans="1:5" ht="21" x14ac:dyDescent="0.25">
      <c r="A82" s="18" t="s">
        <v>3686</v>
      </c>
      <c r="B82" s="8" t="s">
        <v>3634</v>
      </c>
      <c r="C82" s="9">
        <v>73056</v>
      </c>
      <c r="D82" s="9"/>
      <c r="E82" s="9">
        <f t="shared" si="1"/>
        <v>73056.109999999986</v>
      </c>
    </row>
    <row r="83" spans="1:5" ht="21" x14ac:dyDescent="0.25">
      <c r="A83" s="18" t="s">
        <v>3686</v>
      </c>
      <c r="B83" s="8" t="s">
        <v>3633</v>
      </c>
      <c r="C83" s="9">
        <v>18205</v>
      </c>
      <c r="D83" s="9"/>
      <c r="E83" s="9">
        <f t="shared" si="1"/>
        <v>91261.109999999986</v>
      </c>
    </row>
    <row r="84" spans="1:5" ht="21" x14ac:dyDescent="0.25">
      <c r="A84" s="18" t="s">
        <v>3686</v>
      </c>
      <c r="B84" s="8" t="s">
        <v>3312</v>
      </c>
      <c r="C84" s="9">
        <v>44949.63</v>
      </c>
      <c r="D84" s="9"/>
      <c r="E84" s="9">
        <f t="shared" si="1"/>
        <v>136210.74</v>
      </c>
    </row>
    <row r="85" spans="1:5" ht="21" x14ac:dyDescent="0.25">
      <c r="A85" s="18" t="s">
        <v>3686</v>
      </c>
      <c r="B85" s="8" t="s">
        <v>3579</v>
      </c>
      <c r="C85" s="9"/>
      <c r="D85" s="9">
        <v>136128.91</v>
      </c>
      <c r="E85" s="9">
        <f t="shared" si="1"/>
        <v>81.829999999987194</v>
      </c>
    </row>
    <row r="86" spans="1:5" ht="21" x14ac:dyDescent="0.25">
      <c r="A86" s="18"/>
      <c r="B86" s="8"/>
      <c r="C86" s="9"/>
      <c r="D86" s="9"/>
      <c r="E86" s="9">
        <f t="shared" si="1"/>
        <v>81.829999999987194</v>
      </c>
    </row>
    <row r="87" spans="1:5" ht="24" x14ac:dyDescent="0.3">
      <c r="A87" s="18"/>
      <c r="B87" s="8"/>
      <c r="C87" s="9"/>
      <c r="D87" s="31"/>
      <c r="E87" s="9">
        <f t="shared" si="1"/>
        <v>81.829999999987194</v>
      </c>
    </row>
    <row r="88" spans="1:5" ht="21" x14ac:dyDescent="0.25">
      <c r="A88" s="18"/>
      <c r="B88" s="8"/>
      <c r="C88" s="9"/>
      <c r="D88" s="9"/>
      <c r="E88" s="9">
        <f t="shared" si="1"/>
        <v>81.829999999987194</v>
      </c>
    </row>
    <row r="89" spans="1:5" ht="21" x14ac:dyDescent="0.25">
      <c r="A89" s="18"/>
      <c r="B89" s="8"/>
      <c r="C89" s="9"/>
      <c r="D89" s="9"/>
      <c r="E89" s="9">
        <f t="shared" si="1"/>
        <v>81.829999999987194</v>
      </c>
    </row>
    <row r="90" spans="1:5" ht="21" x14ac:dyDescent="0.25">
      <c r="A90" s="18"/>
      <c r="B90" s="8"/>
      <c r="C90" s="9"/>
      <c r="D90" s="9"/>
      <c r="E90" s="9">
        <f t="shared" si="1"/>
        <v>81.829999999987194</v>
      </c>
    </row>
    <row r="91" spans="1:5" ht="21" x14ac:dyDescent="0.25">
      <c r="A91" s="18"/>
      <c r="B91" s="8"/>
      <c r="C91" s="9"/>
      <c r="D91" s="9"/>
      <c r="E91" s="9">
        <f t="shared" si="1"/>
        <v>81.829999999987194</v>
      </c>
    </row>
    <row r="92" spans="1:5" ht="21" x14ac:dyDescent="0.25">
      <c r="A92" s="18"/>
      <c r="B92" s="8"/>
      <c r="C92" s="9"/>
      <c r="D92" s="9"/>
      <c r="E92" s="9">
        <f t="shared" si="1"/>
        <v>81.829999999987194</v>
      </c>
    </row>
    <row r="93" spans="1:5" ht="21" x14ac:dyDescent="0.25">
      <c r="A93" s="18"/>
      <c r="B93" s="8"/>
      <c r="C93" s="9"/>
      <c r="D93" s="9"/>
      <c r="E93" s="9">
        <f t="shared" si="1"/>
        <v>81.829999999987194</v>
      </c>
    </row>
    <row r="94" spans="1:5" ht="21" x14ac:dyDescent="0.25">
      <c r="A94" s="18"/>
      <c r="B94" s="8"/>
      <c r="C94" s="9"/>
      <c r="D94" s="9"/>
      <c r="E94" s="9">
        <f t="shared" si="1"/>
        <v>81.829999999987194</v>
      </c>
    </row>
    <row r="95" spans="1:5" ht="21" x14ac:dyDescent="0.25">
      <c r="A95" s="18"/>
      <c r="B95" s="8"/>
      <c r="C95" s="9"/>
      <c r="D95" s="9"/>
      <c r="E95" s="9">
        <f t="shared" si="1"/>
        <v>81.829999999987194</v>
      </c>
    </row>
    <row r="96" spans="1:5" ht="21" x14ac:dyDescent="0.25">
      <c r="A96" s="18"/>
      <c r="B96" s="8"/>
      <c r="C96" s="9"/>
      <c r="D96" s="9"/>
      <c r="E96" s="9">
        <f t="shared" si="1"/>
        <v>81.829999999987194</v>
      </c>
    </row>
    <row r="97" spans="1:5" ht="21" x14ac:dyDescent="0.25">
      <c r="A97" s="18"/>
      <c r="B97" s="8"/>
      <c r="C97" s="9"/>
      <c r="D97" s="9"/>
      <c r="E97" s="9">
        <f t="shared" si="1"/>
        <v>81.829999999987194</v>
      </c>
    </row>
    <row r="98" spans="1:5" ht="21" x14ac:dyDescent="0.25">
      <c r="A98" s="18"/>
      <c r="B98" s="8"/>
      <c r="C98" s="9"/>
      <c r="D98" s="9"/>
      <c r="E98" s="9">
        <f t="shared" si="1"/>
        <v>81.829999999987194</v>
      </c>
    </row>
    <row r="99" spans="1:5" ht="21" x14ac:dyDescent="0.25">
      <c r="A99" s="18"/>
      <c r="B99" s="8"/>
      <c r="C99" s="9"/>
      <c r="D99" s="9"/>
      <c r="E99" s="9">
        <f t="shared" si="1"/>
        <v>81.829999999987194</v>
      </c>
    </row>
    <row r="100" spans="1:5" ht="21" x14ac:dyDescent="0.25">
      <c r="A100" s="18"/>
      <c r="B100" s="8"/>
      <c r="C100" s="9"/>
      <c r="D100" s="9"/>
      <c r="E100" s="9">
        <f t="shared" si="1"/>
        <v>81.829999999987194</v>
      </c>
    </row>
    <row r="101" spans="1:5" ht="21" x14ac:dyDescent="0.25">
      <c r="A101" s="18"/>
      <c r="B101" s="8"/>
      <c r="C101" s="16"/>
      <c r="D101" s="9"/>
      <c r="E101" s="9">
        <f t="shared" si="1"/>
        <v>81.829999999987194</v>
      </c>
    </row>
    <row r="102" spans="1:5" ht="21" x14ac:dyDescent="0.25">
      <c r="A102" s="18"/>
      <c r="B102" s="8"/>
      <c r="C102" s="16"/>
      <c r="D102" s="9"/>
      <c r="E102" s="9">
        <f t="shared" si="1"/>
        <v>81.829999999987194</v>
      </c>
    </row>
    <row r="103" spans="1:5" ht="21" x14ac:dyDescent="0.25">
      <c r="A103" s="18"/>
      <c r="B103" s="8"/>
      <c r="C103" s="86"/>
      <c r="D103" s="9"/>
      <c r="E103" s="9">
        <f t="shared" si="1"/>
        <v>81.829999999987194</v>
      </c>
    </row>
    <row r="104" spans="1:5" ht="21" x14ac:dyDescent="0.25">
      <c r="A104" s="18"/>
      <c r="B104" s="8"/>
      <c r="C104" s="9"/>
      <c r="D104" s="9"/>
      <c r="E104" s="9">
        <f t="shared" si="1"/>
        <v>81.829999999987194</v>
      </c>
    </row>
    <row r="105" spans="1:5" ht="21" x14ac:dyDescent="0.25">
      <c r="A105" s="18"/>
      <c r="B105" s="17"/>
      <c r="C105" s="9"/>
      <c r="D105" s="9"/>
      <c r="E105" s="9">
        <f t="shared" si="1"/>
        <v>81.829999999987194</v>
      </c>
    </row>
    <row r="106" spans="1:5" ht="21" x14ac:dyDescent="0.25">
      <c r="A106" s="18"/>
      <c r="B106" s="8"/>
      <c r="C106" s="9"/>
      <c r="D106" s="9"/>
      <c r="E106" s="9">
        <f t="shared" si="1"/>
        <v>81.829999999987194</v>
      </c>
    </row>
    <row r="107" spans="1:5" ht="21" x14ac:dyDescent="0.25">
      <c r="A107" s="18"/>
      <c r="B107" s="8"/>
      <c r="C107" s="9"/>
      <c r="D107" s="9"/>
      <c r="E107" s="9">
        <f t="shared" si="1"/>
        <v>81.829999999987194</v>
      </c>
    </row>
    <row r="108" spans="1:5" ht="21" x14ac:dyDescent="0.25">
      <c r="A108" s="18"/>
      <c r="B108" s="8"/>
      <c r="C108" s="9"/>
      <c r="D108" s="17"/>
      <c r="E108" s="9">
        <f t="shared" si="1"/>
        <v>81.829999999987194</v>
      </c>
    </row>
    <row r="109" spans="1:5" ht="21" x14ac:dyDescent="0.25">
      <c r="A109" s="18"/>
      <c r="B109" s="8"/>
      <c r="C109" s="9"/>
      <c r="D109" s="17"/>
      <c r="E109" s="9">
        <f t="shared" si="1"/>
        <v>81.829999999987194</v>
      </c>
    </row>
    <row r="110" spans="1:5" ht="21" x14ac:dyDescent="0.25">
      <c r="A110" s="18"/>
      <c r="B110" s="8"/>
      <c r="C110" s="9"/>
      <c r="D110" s="9"/>
      <c r="E110" s="9">
        <f t="shared" si="1"/>
        <v>81.829999999987194</v>
      </c>
    </row>
    <row r="111" spans="1:5" ht="21" x14ac:dyDescent="0.25">
      <c r="A111" s="18"/>
      <c r="B111" s="8"/>
      <c r="C111" s="9"/>
      <c r="D111" s="9"/>
      <c r="E111" s="9">
        <f t="shared" si="1"/>
        <v>81.829999999987194</v>
      </c>
    </row>
    <row r="112" spans="1:5" ht="21" x14ac:dyDescent="0.25">
      <c r="A112" s="18"/>
      <c r="B112" s="8"/>
      <c r="C112" s="9"/>
      <c r="D112" s="9"/>
      <c r="E112" s="9">
        <f t="shared" si="1"/>
        <v>81.829999999987194</v>
      </c>
    </row>
    <row r="113" spans="1:5" ht="21" x14ac:dyDescent="0.25">
      <c r="A113" s="18"/>
      <c r="B113" s="8"/>
      <c r="C113" s="9"/>
      <c r="D113" s="9"/>
      <c r="E113" s="9">
        <f t="shared" si="1"/>
        <v>81.829999999987194</v>
      </c>
    </row>
    <row r="114" spans="1:5" ht="21" x14ac:dyDescent="0.25">
      <c r="A114" s="18"/>
      <c r="B114" s="8"/>
      <c r="C114" s="9"/>
      <c r="D114" s="9"/>
      <c r="E114" s="9">
        <f t="shared" si="1"/>
        <v>81.829999999987194</v>
      </c>
    </row>
    <row r="115" spans="1:5" ht="21" x14ac:dyDescent="0.25">
      <c r="A115" s="18"/>
      <c r="B115" s="8"/>
      <c r="C115" s="9"/>
      <c r="D115" s="9"/>
      <c r="E115" s="9">
        <f t="shared" si="1"/>
        <v>81.829999999987194</v>
      </c>
    </row>
    <row r="116" spans="1:5" ht="21" x14ac:dyDescent="0.25">
      <c r="A116" s="18"/>
      <c r="B116" s="8"/>
      <c r="C116" s="9"/>
      <c r="D116" s="9"/>
      <c r="E116" s="9">
        <f t="shared" si="1"/>
        <v>81.829999999987194</v>
      </c>
    </row>
    <row r="117" spans="1:5" ht="21" x14ac:dyDescent="0.25">
      <c r="A117" s="18"/>
      <c r="B117" s="8"/>
      <c r="C117" s="9"/>
      <c r="D117" s="9"/>
      <c r="E117" s="9">
        <f t="shared" si="1"/>
        <v>81.829999999987194</v>
      </c>
    </row>
    <row r="118" spans="1:5" ht="21" x14ac:dyDescent="0.25">
      <c r="A118" s="18"/>
      <c r="B118" s="8"/>
      <c r="C118" s="9"/>
      <c r="D118" s="9"/>
      <c r="E118" s="9">
        <f t="shared" si="1"/>
        <v>81.829999999987194</v>
      </c>
    </row>
    <row r="119" spans="1:5" ht="21" x14ac:dyDescent="0.25">
      <c r="A119" s="18"/>
      <c r="B119" s="8"/>
      <c r="C119" s="9"/>
      <c r="D119" s="9"/>
      <c r="E119" s="9">
        <f t="shared" si="1"/>
        <v>81.829999999987194</v>
      </c>
    </row>
    <row r="120" spans="1:5" ht="21" x14ac:dyDescent="0.25">
      <c r="A120" s="18"/>
      <c r="B120" s="8"/>
      <c r="C120" s="9"/>
      <c r="D120" s="9"/>
      <c r="E120" s="9">
        <f t="shared" si="1"/>
        <v>81.829999999987194</v>
      </c>
    </row>
    <row r="121" spans="1:5" ht="21" x14ac:dyDescent="0.25">
      <c r="A121" s="18"/>
      <c r="B121" s="8"/>
      <c r="C121" s="9"/>
      <c r="D121" s="9"/>
      <c r="E121" s="9">
        <f t="shared" si="1"/>
        <v>81.829999999987194</v>
      </c>
    </row>
    <row r="122" spans="1:5" ht="21" x14ac:dyDescent="0.25">
      <c r="A122" s="18"/>
      <c r="B122" s="8"/>
      <c r="C122" s="9"/>
      <c r="D122" s="9"/>
      <c r="E122" s="9">
        <f t="shared" si="1"/>
        <v>81.829999999987194</v>
      </c>
    </row>
    <row r="123" spans="1:5" ht="21" x14ac:dyDescent="0.25">
      <c r="A123" s="18"/>
      <c r="B123" s="8"/>
      <c r="C123" s="9"/>
      <c r="D123" s="9"/>
      <c r="E123" s="9">
        <f t="shared" si="1"/>
        <v>81.829999999987194</v>
      </c>
    </row>
    <row r="124" spans="1:5" ht="21" x14ac:dyDescent="0.25">
      <c r="A124" s="18"/>
      <c r="B124" s="8"/>
      <c r="C124" s="9"/>
      <c r="D124" s="9"/>
      <c r="E124" s="9">
        <f t="shared" si="1"/>
        <v>81.829999999987194</v>
      </c>
    </row>
    <row r="125" spans="1:5" ht="21" x14ac:dyDescent="0.25">
      <c r="A125" s="18"/>
      <c r="B125" s="8"/>
      <c r="C125" s="9"/>
      <c r="D125" s="9"/>
      <c r="E125" s="9">
        <f t="shared" si="1"/>
        <v>81.829999999987194</v>
      </c>
    </row>
    <row r="126" spans="1:5" ht="21" x14ac:dyDescent="0.25">
      <c r="A126" s="18"/>
      <c r="B126" s="8"/>
      <c r="C126" s="9"/>
      <c r="D126" s="9"/>
      <c r="E126" s="9">
        <f t="shared" si="1"/>
        <v>81.829999999987194</v>
      </c>
    </row>
    <row r="127" spans="1:5" ht="21" x14ac:dyDescent="0.25">
      <c r="A127" s="18"/>
      <c r="B127" s="8"/>
      <c r="C127" s="9"/>
      <c r="D127" s="9"/>
      <c r="E127" s="9">
        <f t="shared" si="1"/>
        <v>81.829999999987194</v>
      </c>
    </row>
    <row r="128" spans="1:5" ht="21" x14ac:dyDescent="0.25">
      <c r="A128" s="18"/>
      <c r="B128" s="8"/>
      <c r="C128" s="9"/>
      <c r="D128" s="9"/>
      <c r="E128" s="9">
        <f t="shared" si="1"/>
        <v>81.829999999987194</v>
      </c>
    </row>
    <row r="129" spans="1:5" ht="21" x14ac:dyDescent="0.25">
      <c r="A129" s="18"/>
      <c r="B129" s="8"/>
      <c r="C129" s="9"/>
      <c r="D129" s="9"/>
      <c r="E129" s="9">
        <f t="shared" si="1"/>
        <v>81.829999999987194</v>
      </c>
    </row>
    <row r="130" spans="1:5" ht="21" x14ac:dyDescent="0.25">
      <c r="A130" s="18"/>
      <c r="B130" s="8"/>
      <c r="C130" s="9"/>
      <c r="D130" s="9"/>
      <c r="E130" s="9">
        <f t="shared" si="1"/>
        <v>81.829999999987194</v>
      </c>
    </row>
    <row r="131" spans="1:5" ht="21" x14ac:dyDescent="0.25">
      <c r="A131" s="18"/>
      <c r="B131" s="8"/>
      <c r="C131" s="9"/>
      <c r="D131" s="9"/>
      <c r="E131" s="9">
        <f t="shared" si="1"/>
        <v>81.829999999987194</v>
      </c>
    </row>
    <row r="132" spans="1:5" ht="21" x14ac:dyDescent="0.25">
      <c r="A132" s="18"/>
      <c r="B132" s="8"/>
      <c r="C132" s="9"/>
      <c r="D132" s="9"/>
      <c r="E132" s="9">
        <f t="shared" si="1"/>
        <v>81.829999999987194</v>
      </c>
    </row>
    <row r="133" spans="1:5" ht="21" x14ac:dyDescent="0.25">
      <c r="A133" s="18"/>
      <c r="B133" s="8"/>
      <c r="C133" s="9"/>
      <c r="D133" s="9"/>
      <c r="E133" s="9">
        <f t="shared" ref="E133:E196" si="2">E132+C133-D133</f>
        <v>81.829999999987194</v>
      </c>
    </row>
    <row r="134" spans="1:5" ht="21" x14ac:dyDescent="0.25">
      <c r="A134" s="18"/>
      <c r="B134" s="8"/>
      <c r="C134" s="9"/>
      <c r="D134" s="9"/>
      <c r="E134" s="9">
        <f t="shared" si="2"/>
        <v>81.829999999987194</v>
      </c>
    </row>
    <row r="135" spans="1:5" ht="21" x14ac:dyDescent="0.25">
      <c r="A135" s="18"/>
      <c r="B135" s="8"/>
      <c r="C135" s="9"/>
      <c r="D135" s="9"/>
      <c r="E135" s="9">
        <f t="shared" si="2"/>
        <v>81.829999999987194</v>
      </c>
    </row>
    <row r="136" spans="1:5" ht="21" x14ac:dyDescent="0.25">
      <c r="A136" s="18"/>
      <c r="B136" s="8"/>
      <c r="C136" s="9"/>
      <c r="D136" s="9"/>
      <c r="E136" s="9">
        <f t="shared" si="2"/>
        <v>81.829999999987194</v>
      </c>
    </row>
    <row r="137" spans="1:5" ht="21" x14ac:dyDescent="0.25">
      <c r="A137" s="18"/>
      <c r="B137" s="8"/>
      <c r="C137" s="9"/>
      <c r="D137" s="9"/>
      <c r="E137" s="9">
        <f t="shared" si="2"/>
        <v>81.829999999987194</v>
      </c>
    </row>
    <row r="138" spans="1:5" ht="21" x14ac:dyDescent="0.25">
      <c r="A138" s="18"/>
      <c r="B138" s="8"/>
      <c r="C138" s="9"/>
      <c r="D138" s="9"/>
      <c r="E138" s="9">
        <f t="shared" si="2"/>
        <v>81.829999999987194</v>
      </c>
    </row>
    <row r="139" spans="1:5" ht="21" x14ac:dyDescent="0.25">
      <c r="A139" s="18"/>
      <c r="B139" s="8"/>
      <c r="C139" s="9"/>
      <c r="D139" s="9"/>
      <c r="E139" s="9">
        <f t="shared" si="2"/>
        <v>81.829999999987194</v>
      </c>
    </row>
    <row r="140" spans="1:5" ht="21" x14ac:dyDescent="0.25">
      <c r="A140" s="18"/>
      <c r="B140" s="8"/>
      <c r="C140" s="9"/>
      <c r="D140" s="9"/>
      <c r="E140" s="9">
        <f t="shared" si="2"/>
        <v>81.829999999987194</v>
      </c>
    </row>
    <row r="141" spans="1:5" ht="21" x14ac:dyDescent="0.25">
      <c r="A141" s="18"/>
      <c r="B141" s="8"/>
      <c r="C141" s="9"/>
      <c r="D141" s="9"/>
      <c r="E141" s="9">
        <f t="shared" si="2"/>
        <v>81.829999999987194</v>
      </c>
    </row>
    <row r="142" spans="1:5" ht="21" x14ac:dyDescent="0.25">
      <c r="A142" s="18"/>
      <c r="B142" s="8"/>
      <c r="C142" s="9"/>
      <c r="D142" s="9"/>
      <c r="E142" s="9">
        <f t="shared" si="2"/>
        <v>81.829999999987194</v>
      </c>
    </row>
    <row r="143" spans="1:5" ht="21" x14ac:dyDescent="0.25">
      <c r="A143" s="18"/>
      <c r="B143" s="8"/>
      <c r="C143" s="9"/>
      <c r="D143" s="9"/>
      <c r="E143" s="9">
        <f t="shared" si="2"/>
        <v>81.829999999987194</v>
      </c>
    </row>
    <row r="144" spans="1:5" ht="21" x14ac:dyDescent="0.25">
      <c r="A144" s="18"/>
      <c r="B144" s="8"/>
      <c r="C144" s="9"/>
      <c r="D144" s="9"/>
      <c r="E144" s="9">
        <f t="shared" si="2"/>
        <v>81.829999999987194</v>
      </c>
    </row>
    <row r="145" spans="1:5" ht="21" x14ac:dyDescent="0.25">
      <c r="A145" s="18"/>
      <c r="B145" s="8"/>
      <c r="C145" s="9"/>
      <c r="D145" s="9"/>
      <c r="E145" s="9">
        <f t="shared" si="2"/>
        <v>81.829999999987194</v>
      </c>
    </row>
    <row r="146" spans="1:5" ht="21" x14ac:dyDescent="0.25">
      <c r="A146" s="18"/>
      <c r="B146" s="8"/>
      <c r="C146" s="9"/>
      <c r="D146" s="9"/>
      <c r="E146" s="9">
        <f t="shared" si="2"/>
        <v>81.829999999987194</v>
      </c>
    </row>
    <row r="147" spans="1:5" ht="21" x14ac:dyDescent="0.25">
      <c r="A147" s="18"/>
      <c r="B147" s="8"/>
      <c r="C147" s="9"/>
      <c r="D147" s="9"/>
      <c r="E147" s="9">
        <f t="shared" si="2"/>
        <v>81.829999999987194</v>
      </c>
    </row>
    <row r="148" spans="1:5" ht="21" x14ac:dyDescent="0.25">
      <c r="A148" s="18"/>
      <c r="B148" s="8"/>
      <c r="C148" s="9"/>
      <c r="D148" s="9"/>
      <c r="E148" s="9">
        <f t="shared" si="2"/>
        <v>81.829999999987194</v>
      </c>
    </row>
    <row r="149" spans="1:5" ht="21" x14ac:dyDescent="0.25">
      <c r="A149" s="18"/>
      <c r="B149" s="8"/>
      <c r="C149" s="9"/>
      <c r="D149" s="9"/>
      <c r="E149" s="9">
        <f t="shared" si="2"/>
        <v>81.829999999987194</v>
      </c>
    </row>
    <row r="150" spans="1:5" ht="21" x14ac:dyDescent="0.25">
      <c r="A150" s="18"/>
      <c r="B150" s="8"/>
      <c r="C150" s="9"/>
      <c r="D150" s="9"/>
      <c r="E150" s="9">
        <f t="shared" si="2"/>
        <v>81.829999999987194</v>
      </c>
    </row>
    <row r="151" spans="1:5" ht="21" x14ac:dyDescent="0.25">
      <c r="A151" s="18"/>
      <c r="B151" s="8"/>
      <c r="C151" s="9"/>
      <c r="D151" s="9"/>
      <c r="E151" s="9">
        <f t="shared" si="2"/>
        <v>81.829999999987194</v>
      </c>
    </row>
    <row r="152" spans="1:5" ht="21" x14ac:dyDescent="0.25">
      <c r="A152" s="18"/>
      <c r="B152" s="8"/>
      <c r="C152" s="9"/>
      <c r="D152" s="9"/>
      <c r="E152" s="9">
        <f t="shared" si="2"/>
        <v>81.829999999987194</v>
      </c>
    </row>
    <row r="153" spans="1:5" ht="21" x14ac:dyDescent="0.25">
      <c r="A153" s="18"/>
      <c r="B153" s="8"/>
      <c r="C153" s="9"/>
      <c r="D153" s="9"/>
      <c r="E153" s="9">
        <f t="shared" si="2"/>
        <v>81.829999999987194</v>
      </c>
    </row>
    <row r="154" spans="1:5" ht="21" x14ac:dyDescent="0.25">
      <c r="A154" s="18"/>
      <c r="B154" s="8"/>
      <c r="C154" s="9"/>
      <c r="D154" s="9"/>
      <c r="E154" s="9">
        <f t="shared" si="2"/>
        <v>81.829999999987194</v>
      </c>
    </row>
    <row r="155" spans="1:5" ht="21" x14ac:dyDescent="0.25">
      <c r="A155" s="18"/>
      <c r="B155" s="8"/>
      <c r="C155" s="9"/>
      <c r="D155" s="9"/>
      <c r="E155" s="9">
        <f t="shared" si="2"/>
        <v>81.829999999987194</v>
      </c>
    </row>
    <row r="156" spans="1:5" ht="21" x14ac:dyDescent="0.25">
      <c r="A156" s="18"/>
      <c r="B156" s="8"/>
      <c r="C156" s="9"/>
      <c r="D156" s="9"/>
      <c r="E156" s="9">
        <f t="shared" si="2"/>
        <v>81.829999999987194</v>
      </c>
    </row>
    <row r="157" spans="1:5" ht="21" x14ac:dyDescent="0.25">
      <c r="A157" s="18"/>
      <c r="B157" s="8"/>
      <c r="C157" s="9"/>
      <c r="D157" s="9"/>
      <c r="E157" s="9">
        <f t="shared" si="2"/>
        <v>81.829999999987194</v>
      </c>
    </row>
    <row r="158" spans="1:5" ht="21" x14ac:dyDescent="0.25">
      <c r="A158" s="18"/>
      <c r="B158" s="8"/>
      <c r="C158" s="9"/>
      <c r="D158" s="9"/>
      <c r="E158" s="9">
        <f t="shared" si="2"/>
        <v>81.829999999987194</v>
      </c>
    </row>
    <row r="159" spans="1:5" ht="21" x14ac:dyDescent="0.25">
      <c r="A159" s="18"/>
      <c r="B159" s="8"/>
      <c r="C159" s="9"/>
      <c r="D159" s="9"/>
      <c r="E159" s="9">
        <f t="shared" si="2"/>
        <v>81.829999999987194</v>
      </c>
    </row>
    <row r="160" spans="1:5" ht="21" x14ac:dyDescent="0.25">
      <c r="A160" s="18"/>
      <c r="B160" s="8"/>
      <c r="C160" s="9"/>
      <c r="D160" s="9"/>
      <c r="E160" s="9">
        <f t="shared" si="2"/>
        <v>81.829999999987194</v>
      </c>
    </row>
    <row r="161" spans="1:5" ht="21" x14ac:dyDescent="0.25">
      <c r="A161" s="18"/>
      <c r="B161" s="8"/>
      <c r="C161" s="9"/>
      <c r="D161" s="9"/>
      <c r="E161" s="9">
        <f t="shared" si="2"/>
        <v>81.829999999987194</v>
      </c>
    </row>
    <row r="162" spans="1:5" ht="21" x14ac:dyDescent="0.25">
      <c r="A162" s="18"/>
      <c r="B162" s="8"/>
      <c r="C162" s="9"/>
      <c r="D162" s="9"/>
      <c r="E162" s="9">
        <f t="shared" si="2"/>
        <v>81.829999999987194</v>
      </c>
    </row>
    <row r="163" spans="1:5" ht="21" x14ac:dyDescent="0.25">
      <c r="A163" s="18"/>
      <c r="B163" s="8"/>
      <c r="C163" s="9"/>
      <c r="D163" s="9"/>
      <c r="E163" s="9">
        <f t="shared" si="2"/>
        <v>81.829999999987194</v>
      </c>
    </row>
    <row r="164" spans="1:5" ht="21" x14ac:dyDescent="0.25">
      <c r="A164" s="18"/>
      <c r="B164" s="8"/>
      <c r="C164" s="9"/>
      <c r="D164" s="9"/>
      <c r="E164" s="9">
        <f t="shared" si="2"/>
        <v>81.829999999987194</v>
      </c>
    </row>
    <row r="165" spans="1:5" ht="21" x14ac:dyDescent="0.25">
      <c r="A165" s="18"/>
      <c r="B165" s="8"/>
      <c r="C165" s="9"/>
      <c r="D165" s="9"/>
      <c r="E165" s="9">
        <f t="shared" si="2"/>
        <v>81.829999999987194</v>
      </c>
    </row>
    <row r="166" spans="1:5" ht="21" x14ac:dyDescent="0.25">
      <c r="A166" s="18"/>
      <c r="B166" s="8"/>
      <c r="C166" s="9"/>
      <c r="D166" s="9"/>
      <c r="E166" s="9">
        <f t="shared" si="2"/>
        <v>81.829999999987194</v>
      </c>
    </row>
    <row r="167" spans="1:5" ht="21" x14ac:dyDescent="0.25">
      <c r="A167" s="18"/>
      <c r="B167" s="8"/>
      <c r="C167" s="9"/>
      <c r="D167" s="9"/>
      <c r="E167" s="9">
        <f t="shared" si="2"/>
        <v>81.829999999987194</v>
      </c>
    </row>
    <row r="168" spans="1:5" ht="21" x14ac:dyDescent="0.25">
      <c r="A168" s="18"/>
      <c r="B168" s="8"/>
      <c r="C168" s="9"/>
      <c r="D168" s="9"/>
      <c r="E168" s="9">
        <f t="shared" si="2"/>
        <v>81.829999999987194</v>
      </c>
    </row>
    <row r="169" spans="1:5" ht="21" x14ac:dyDescent="0.25">
      <c r="A169" s="18"/>
      <c r="B169" s="8"/>
      <c r="C169" s="9"/>
      <c r="D169" s="9"/>
      <c r="E169" s="9">
        <f t="shared" si="2"/>
        <v>81.829999999987194</v>
      </c>
    </row>
    <row r="170" spans="1:5" ht="21" x14ac:dyDescent="0.25">
      <c r="A170" s="18"/>
      <c r="B170" s="8"/>
      <c r="C170" s="9"/>
      <c r="D170" s="9"/>
      <c r="E170" s="9">
        <f t="shared" si="2"/>
        <v>81.829999999987194</v>
      </c>
    </row>
    <row r="171" spans="1:5" ht="21" x14ac:dyDescent="0.25">
      <c r="A171" s="18"/>
      <c r="B171" s="8"/>
      <c r="C171" s="9"/>
      <c r="D171" s="9"/>
      <c r="E171" s="9">
        <f t="shared" si="2"/>
        <v>81.829999999987194</v>
      </c>
    </row>
    <row r="172" spans="1:5" ht="21" x14ac:dyDescent="0.25">
      <c r="A172" s="18"/>
      <c r="B172" s="8"/>
      <c r="C172" s="9"/>
      <c r="D172" s="9"/>
      <c r="E172" s="9">
        <f t="shared" si="2"/>
        <v>81.829999999987194</v>
      </c>
    </row>
    <row r="173" spans="1:5" ht="21" x14ac:dyDescent="0.25">
      <c r="A173" s="18"/>
      <c r="B173" s="8"/>
      <c r="C173" s="9"/>
      <c r="D173" s="9"/>
      <c r="E173" s="9">
        <f t="shared" si="2"/>
        <v>81.829999999987194</v>
      </c>
    </row>
    <row r="174" spans="1:5" ht="21" x14ac:dyDescent="0.25">
      <c r="A174" s="18"/>
      <c r="B174" s="8"/>
      <c r="C174" s="9"/>
      <c r="D174" s="9"/>
      <c r="E174" s="9">
        <f t="shared" si="2"/>
        <v>81.829999999987194</v>
      </c>
    </row>
    <row r="175" spans="1:5" ht="21" x14ac:dyDescent="0.25">
      <c r="A175" s="18"/>
      <c r="B175" s="8"/>
      <c r="C175" s="9"/>
      <c r="D175" s="9"/>
      <c r="E175" s="9">
        <f t="shared" si="2"/>
        <v>81.829999999987194</v>
      </c>
    </row>
    <row r="176" spans="1:5" ht="21" x14ac:dyDescent="0.25">
      <c r="A176" s="18"/>
      <c r="B176" s="8"/>
      <c r="C176" s="9"/>
      <c r="D176" s="9"/>
      <c r="E176" s="9">
        <f t="shared" si="2"/>
        <v>81.829999999987194</v>
      </c>
    </row>
    <row r="177" spans="1:5" ht="21" x14ac:dyDescent="0.25">
      <c r="A177" s="18"/>
      <c r="B177" s="8"/>
      <c r="C177" s="9"/>
      <c r="D177" s="9"/>
      <c r="E177" s="9">
        <f t="shared" si="2"/>
        <v>81.829999999987194</v>
      </c>
    </row>
    <row r="178" spans="1:5" ht="21" x14ac:dyDescent="0.25">
      <c r="A178" s="18"/>
      <c r="B178" s="8"/>
      <c r="C178" s="9"/>
      <c r="D178" s="9"/>
      <c r="E178" s="9">
        <f t="shared" si="2"/>
        <v>81.829999999987194</v>
      </c>
    </row>
    <row r="179" spans="1:5" ht="21" x14ac:dyDescent="0.25">
      <c r="A179" s="18"/>
      <c r="B179" s="8"/>
      <c r="C179" s="9"/>
      <c r="D179" s="9"/>
      <c r="E179" s="9">
        <f t="shared" si="2"/>
        <v>81.829999999987194</v>
      </c>
    </row>
    <row r="180" spans="1:5" ht="21" x14ac:dyDescent="0.25">
      <c r="A180" s="18"/>
      <c r="B180" s="8"/>
      <c r="C180" s="9"/>
      <c r="D180" s="9"/>
      <c r="E180" s="9">
        <f t="shared" si="2"/>
        <v>81.829999999987194</v>
      </c>
    </row>
    <row r="181" spans="1:5" ht="21" x14ac:dyDescent="0.25">
      <c r="A181" s="18"/>
      <c r="B181" s="8"/>
      <c r="C181" s="9"/>
      <c r="D181" s="9"/>
      <c r="E181" s="9">
        <f t="shared" si="2"/>
        <v>81.829999999987194</v>
      </c>
    </row>
    <row r="182" spans="1:5" ht="21" x14ac:dyDescent="0.25">
      <c r="A182" s="18"/>
      <c r="B182" s="8"/>
      <c r="C182" s="9"/>
      <c r="D182" s="9"/>
      <c r="E182" s="9">
        <f t="shared" si="2"/>
        <v>81.829999999987194</v>
      </c>
    </row>
    <row r="183" spans="1:5" ht="21" x14ac:dyDescent="0.25">
      <c r="A183" s="18"/>
      <c r="B183" s="8"/>
      <c r="C183" s="9"/>
      <c r="D183" s="9"/>
      <c r="E183" s="9">
        <f t="shared" si="2"/>
        <v>81.829999999987194</v>
      </c>
    </row>
    <row r="184" spans="1:5" ht="21" x14ac:dyDescent="0.25">
      <c r="A184" s="18"/>
      <c r="B184" s="8"/>
      <c r="C184" s="9"/>
      <c r="D184" s="9"/>
      <c r="E184" s="9">
        <f t="shared" si="2"/>
        <v>81.829999999987194</v>
      </c>
    </row>
    <row r="185" spans="1:5" ht="21" x14ac:dyDescent="0.25">
      <c r="A185" s="18"/>
      <c r="B185" s="8"/>
      <c r="C185" s="9"/>
      <c r="D185" s="9"/>
      <c r="E185" s="9">
        <f t="shared" si="2"/>
        <v>81.829999999987194</v>
      </c>
    </row>
    <row r="186" spans="1:5" ht="21" x14ac:dyDescent="0.25">
      <c r="A186" s="18"/>
      <c r="B186" s="8"/>
      <c r="C186" s="9"/>
      <c r="D186" s="9"/>
      <c r="E186" s="9">
        <f t="shared" si="2"/>
        <v>81.829999999987194</v>
      </c>
    </row>
    <row r="187" spans="1:5" ht="21" x14ac:dyDescent="0.25">
      <c r="A187" s="18"/>
      <c r="B187" s="8"/>
      <c r="C187" s="9"/>
      <c r="D187" s="9"/>
      <c r="E187" s="9">
        <f t="shared" si="2"/>
        <v>81.829999999987194</v>
      </c>
    </row>
    <row r="188" spans="1:5" ht="21" x14ac:dyDescent="0.25">
      <c r="A188" s="18"/>
      <c r="B188" s="8"/>
      <c r="C188" s="9"/>
      <c r="D188" s="9"/>
      <c r="E188" s="9">
        <f t="shared" si="2"/>
        <v>81.829999999987194</v>
      </c>
    </row>
    <row r="189" spans="1:5" ht="21" x14ac:dyDescent="0.25">
      <c r="A189" s="18"/>
      <c r="B189" s="8"/>
      <c r="C189" s="9"/>
      <c r="D189" s="9"/>
      <c r="E189" s="9">
        <f t="shared" si="2"/>
        <v>81.829999999987194</v>
      </c>
    </row>
    <row r="190" spans="1:5" ht="21" x14ac:dyDescent="0.25">
      <c r="A190" s="18"/>
      <c r="B190" s="8"/>
      <c r="C190" s="9"/>
      <c r="D190" s="9"/>
      <c r="E190" s="9">
        <f t="shared" si="2"/>
        <v>81.829999999987194</v>
      </c>
    </row>
    <row r="191" spans="1:5" ht="21" x14ac:dyDescent="0.25">
      <c r="A191" s="18"/>
      <c r="B191" s="8"/>
      <c r="C191" s="9"/>
      <c r="D191" s="9"/>
      <c r="E191" s="9">
        <f t="shared" si="2"/>
        <v>81.829999999987194</v>
      </c>
    </row>
    <row r="192" spans="1:5" ht="21" x14ac:dyDescent="0.25">
      <c r="A192" s="18"/>
      <c r="B192" s="8"/>
      <c r="C192" s="9"/>
      <c r="D192" s="9"/>
      <c r="E192" s="9">
        <f t="shared" si="2"/>
        <v>81.829999999987194</v>
      </c>
    </row>
    <row r="193" spans="1:5" ht="21" x14ac:dyDescent="0.25">
      <c r="A193" s="18"/>
      <c r="B193" s="8"/>
      <c r="C193" s="9"/>
      <c r="D193" s="9"/>
      <c r="E193" s="9">
        <f t="shared" si="2"/>
        <v>81.829999999987194</v>
      </c>
    </row>
    <row r="194" spans="1:5" ht="21" x14ac:dyDescent="0.25">
      <c r="A194" s="18"/>
      <c r="B194" s="8"/>
      <c r="C194" s="9"/>
      <c r="D194" s="9"/>
      <c r="E194" s="9">
        <f t="shared" si="2"/>
        <v>81.829999999987194</v>
      </c>
    </row>
    <row r="195" spans="1:5" ht="21" x14ac:dyDescent="0.25">
      <c r="A195" s="18"/>
      <c r="B195" s="8"/>
      <c r="C195" s="9"/>
      <c r="D195" s="9"/>
      <c r="E195" s="9">
        <f t="shared" si="2"/>
        <v>81.829999999987194</v>
      </c>
    </row>
    <row r="196" spans="1:5" ht="21" x14ac:dyDescent="0.25">
      <c r="A196" s="18"/>
      <c r="B196" s="8"/>
      <c r="C196" s="9"/>
      <c r="D196" s="9"/>
      <c r="E196" s="9">
        <f t="shared" si="2"/>
        <v>81.829999999987194</v>
      </c>
    </row>
    <row r="197" spans="1:5" ht="21" x14ac:dyDescent="0.25">
      <c r="A197" s="18"/>
      <c r="B197" s="8"/>
      <c r="C197" s="9"/>
      <c r="D197" s="9"/>
      <c r="E197" s="9">
        <f t="shared" ref="E197:E209" si="3">E196+C197-D197</f>
        <v>81.829999999987194</v>
      </c>
    </row>
    <row r="198" spans="1:5" ht="21" x14ac:dyDescent="0.25">
      <c r="A198" s="18"/>
      <c r="B198" s="8"/>
      <c r="C198" s="9"/>
      <c r="D198" s="9"/>
      <c r="E198" s="9">
        <f t="shared" si="3"/>
        <v>81.829999999987194</v>
      </c>
    </row>
    <row r="199" spans="1:5" ht="21" x14ac:dyDescent="0.25">
      <c r="A199" s="18"/>
      <c r="B199" s="8"/>
      <c r="C199" s="9"/>
      <c r="D199" s="9"/>
      <c r="E199" s="9">
        <f t="shared" si="3"/>
        <v>81.829999999987194</v>
      </c>
    </row>
    <row r="200" spans="1:5" ht="21" x14ac:dyDescent="0.25">
      <c r="A200" s="18"/>
      <c r="B200" s="8"/>
      <c r="C200" s="9"/>
      <c r="D200" s="9"/>
      <c r="E200" s="9">
        <f t="shared" si="3"/>
        <v>81.829999999987194</v>
      </c>
    </row>
    <row r="201" spans="1:5" ht="21" x14ac:dyDescent="0.25">
      <c r="A201" s="18"/>
      <c r="B201" s="8"/>
      <c r="C201" s="9"/>
      <c r="D201" s="9"/>
      <c r="E201" s="9">
        <f t="shared" si="3"/>
        <v>81.829999999987194</v>
      </c>
    </row>
    <row r="202" spans="1:5" ht="21" x14ac:dyDescent="0.25">
      <c r="A202" s="18"/>
      <c r="B202" s="8"/>
      <c r="C202" s="9"/>
      <c r="D202" s="9"/>
      <c r="E202" s="9">
        <f t="shared" si="3"/>
        <v>81.829999999987194</v>
      </c>
    </row>
    <row r="203" spans="1:5" ht="21" x14ac:dyDescent="0.25">
      <c r="A203" s="18"/>
      <c r="B203" s="8"/>
      <c r="C203" s="9"/>
      <c r="D203" s="9"/>
      <c r="E203" s="9">
        <f t="shared" si="3"/>
        <v>81.829999999987194</v>
      </c>
    </row>
    <row r="204" spans="1:5" ht="21" x14ac:dyDescent="0.25">
      <c r="A204" s="18"/>
      <c r="B204" s="8"/>
      <c r="C204" s="9"/>
      <c r="D204" s="9"/>
      <c r="E204" s="9">
        <f t="shared" si="3"/>
        <v>81.829999999987194</v>
      </c>
    </row>
    <row r="205" spans="1:5" ht="21" x14ac:dyDescent="0.25">
      <c r="A205" s="18"/>
      <c r="B205" s="8"/>
      <c r="C205" s="9"/>
      <c r="D205" s="9"/>
      <c r="E205" s="9">
        <f t="shared" si="3"/>
        <v>81.829999999987194</v>
      </c>
    </row>
    <row r="206" spans="1:5" ht="21" x14ac:dyDescent="0.25">
      <c r="A206" s="18"/>
      <c r="B206" s="8"/>
      <c r="C206" s="9"/>
      <c r="D206" s="9"/>
      <c r="E206" s="9">
        <f t="shared" si="3"/>
        <v>81.829999999987194</v>
      </c>
    </row>
    <row r="207" spans="1:5" ht="21" x14ac:dyDescent="0.25">
      <c r="A207" s="18"/>
      <c r="B207" s="8"/>
      <c r="C207" s="9"/>
      <c r="D207" s="9"/>
      <c r="E207" s="9">
        <f t="shared" si="3"/>
        <v>81.829999999987194</v>
      </c>
    </row>
    <row r="208" spans="1:5" ht="21" x14ac:dyDescent="0.25">
      <c r="A208" s="18"/>
      <c r="B208" s="8"/>
      <c r="C208" s="9"/>
      <c r="D208" s="9"/>
      <c r="E208" s="9">
        <f t="shared" si="3"/>
        <v>81.829999999987194</v>
      </c>
    </row>
    <row r="209" spans="1:5" ht="21" x14ac:dyDescent="0.25">
      <c r="A209" s="18"/>
      <c r="B209" s="8"/>
      <c r="C209" s="9"/>
      <c r="D209" s="9"/>
      <c r="E209" s="9">
        <f t="shared" si="3"/>
        <v>81.829999999987194</v>
      </c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8C75-BD62-4784-A62F-FD385B231DC1}">
  <dimension ref="A1:F209"/>
  <sheetViews>
    <sheetView topLeftCell="A146" workbookViewId="0">
      <selection activeCell="B146" sqref="B146"/>
    </sheetView>
  </sheetViews>
  <sheetFormatPr baseColWidth="10" defaultColWidth="8.83203125" defaultRowHeight="15" x14ac:dyDescent="0.2"/>
  <cols>
    <col min="1" max="1" width="15.6640625" bestFit="1" customWidth="1"/>
    <col min="2" max="2" width="81.1640625" bestFit="1" customWidth="1"/>
    <col min="3" max="5" width="19.5" bestFit="1" customWidth="1"/>
  </cols>
  <sheetData>
    <row r="1" spans="1:5" ht="29" x14ac:dyDescent="0.35">
      <c r="A1" s="160" t="s">
        <v>3350</v>
      </c>
      <c r="B1" s="160"/>
      <c r="C1" s="160"/>
      <c r="D1" s="160"/>
      <c r="E1" s="160"/>
    </row>
    <row r="2" spans="1:5" ht="21" x14ac:dyDescent="0.25">
      <c r="A2" s="10"/>
      <c r="B2" s="10"/>
      <c r="C2" s="10"/>
      <c r="D2" s="10"/>
      <c r="E2" s="10"/>
    </row>
    <row r="3" spans="1:5" ht="21" x14ac:dyDescent="0.25">
      <c r="A3" s="18"/>
      <c r="B3" s="8"/>
      <c r="C3" s="9"/>
      <c r="D3" s="9"/>
      <c r="E3" s="9">
        <f>C3</f>
        <v>0</v>
      </c>
    </row>
    <row r="4" spans="1:5" ht="21" x14ac:dyDescent="0.25">
      <c r="A4" s="18"/>
      <c r="B4" s="8"/>
      <c r="C4" s="16">
        <v>249805</v>
      </c>
      <c r="D4" s="9"/>
      <c r="E4" s="9">
        <f>E3+C4-D4</f>
        <v>249805</v>
      </c>
    </row>
    <row r="5" spans="1:5" ht="21" x14ac:dyDescent="0.25">
      <c r="A5" s="18"/>
      <c r="B5" s="8"/>
      <c r="C5" s="9"/>
      <c r="D5" s="9">
        <v>249201</v>
      </c>
      <c r="E5" s="9">
        <f t="shared" ref="E5:E68" si="0">E4+C5-D5</f>
        <v>604</v>
      </c>
    </row>
    <row r="6" spans="1:5" ht="21" x14ac:dyDescent="0.25">
      <c r="A6" s="18" t="s">
        <v>3393</v>
      </c>
      <c r="B6" s="8" t="s">
        <v>3316</v>
      </c>
      <c r="C6" s="9">
        <v>207403</v>
      </c>
      <c r="D6" s="9"/>
      <c r="E6" s="9">
        <f t="shared" si="0"/>
        <v>208007</v>
      </c>
    </row>
    <row r="7" spans="1:5" ht="21" x14ac:dyDescent="0.25">
      <c r="A7" s="18" t="s">
        <v>3393</v>
      </c>
      <c r="B7" s="8" t="s">
        <v>2672</v>
      </c>
      <c r="C7" s="9">
        <v>142580</v>
      </c>
      <c r="D7" s="9"/>
      <c r="E7" s="9">
        <f t="shared" si="0"/>
        <v>350587</v>
      </c>
    </row>
    <row r="8" spans="1:5" ht="21" x14ac:dyDescent="0.25">
      <c r="A8" s="18" t="s">
        <v>3393</v>
      </c>
      <c r="B8" s="8" t="s">
        <v>3395</v>
      </c>
      <c r="C8" s="9"/>
      <c r="D8" s="9">
        <f>348696.26+52.5</f>
        <v>348748.76</v>
      </c>
      <c r="E8" s="9">
        <f t="shared" si="0"/>
        <v>1838.2399999999907</v>
      </c>
    </row>
    <row r="9" spans="1:5" ht="21" x14ac:dyDescent="0.25">
      <c r="A9" s="18" t="s">
        <v>3393</v>
      </c>
      <c r="B9" s="8" t="s">
        <v>2751</v>
      </c>
      <c r="C9" s="9">
        <v>10000</v>
      </c>
      <c r="D9" s="9"/>
      <c r="E9" s="9">
        <f t="shared" si="0"/>
        <v>11838.239999999991</v>
      </c>
    </row>
    <row r="10" spans="1:5" ht="21" x14ac:dyDescent="0.25">
      <c r="A10" s="18" t="s">
        <v>3393</v>
      </c>
      <c r="B10" s="8" t="s">
        <v>3396</v>
      </c>
      <c r="C10" s="9"/>
      <c r="D10" s="9">
        <v>10235</v>
      </c>
      <c r="E10" s="9">
        <f t="shared" si="0"/>
        <v>1603.2399999999907</v>
      </c>
    </row>
    <row r="11" spans="1:5" ht="21" x14ac:dyDescent="0.25">
      <c r="A11" s="18" t="s">
        <v>3409</v>
      </c>
      <c r="B11" s="8" t="s">
        <v>396</v>
      </c>
      <c r="C11" s="9">
        <v>532590.4</v>
      </c>
      <c r="D11" s="9"/>
      <c r="E11" s="9">
        <f t="shared" si="0"/>
        <v>534193.64</v>
      </c>
    </row>
    <row r="12" spans="1:5" ht="21" x14ac:dyDescent="0.25">
      <c r="A12" s="18" t="s">
        <v>3409</v>
      </c>
      <c r="B12" s="8" t="s">
        <v>3161</v>
      </c>
      <c r="C12" s="9"/>
      <c r="D12" s="9">
        <v>481013</v>
      </c>
      <c r="E12" s="9">
        <f t="shared" si="0"/>
        <v>53180.640000000014</v>
      </c>
    </row>
    <row r="13" spans="1:5" ht="21" x14ac:dyDescent="0.25">
      <c r="A13" s="18" t="s">
        <v>3409</v>
      </c>
      <c r="B13" s="8" t="s">
        <v>2751</v>
      </c>
      <c r="C13" s="9">
        <f>94500+104000+2000</f>
        <v>200500</v>
      </c>
      <c r="D13" s="9"/>
      <c r="E13" s="9">
        <f t="shared" si="0"/>
        <v>253680.64000000001</v>
      </c>
    </row>
    <row r="14" spans="1:5" ht="21" x14ac:dyDescent="0.25">
      <c r="A14" s="18" t="s">
        <v>3409</v>
      </c>
      <c r="B14" s="8" t="s">
        <v>3396</v>
      </c>
      <c r="C14" s="9"/>
      <c r="D14" s="9">
        <v>252964</v>
      </c>
      <c r="E14" s="9">
        <f t="shared" si="0"/>
        <v>716.64000000001397</v>
      </c>
    </row>
    <row r="15" spans="1:5" ht="21" x14ac:dyDescent="0.25">
      <c r="A15" s="18" t="s">
        <v>3416</v>
      </c>
      <c r="B15" s="8" t="s">
        <v>2751</v>
      </c>
      <c r="C15" s="9">
        <v>250000</v>
      </c>
      <c r="D15" s="9"/>
      <c r="E15" s="9">
        <f t="shared" si="0"/>
        <v>250716.64</v>
      </c>
    </row>
    <row r="16" spans="1:5" ht="21" x14ac:dyDescent="0.25">
      <c r="A16" s="18" t="s">
        <v>3416</v>
      </c>
      <c r="B16" s="8" t="s">
        <v>3396</v>
      </c>
      <c r="C16" s="9"/>
      <c r="D16" s="9">
        <v>250145</v>
      </c>
      <c r="E16" s="9">
        <f t="shared" si="0"/>
        <v>571.64000000001397</v>
      </c>
    </row>
    <row r="17" spans="1:6" ht="21" x14ac:dyDescent="0.25">
      <c r="A17" s="18" t="s">
        <v>3424</v>
      </c>
      <c r="B17" s="8" t="s">
        <v>2751</v>
      </c>
      <c r="C17" s="9">
        <f>98500+51000+67500+68000+13500</f>
        <v>298500</v>
      </c>
      <c r="D17" s="9"/>
      <c r="E17" s="9">
        <f t="shared" si="0"/>
        <v>299071.64</v>
      </c>
    </row>
    <row r="18" spans="1:6" ht="21" x14ac:dyDescent="0.25">
      <c r="A18" s="18" t="s">
        <v>3424</v>
      </c>
      <c r="B18" s="8" t="s">
        <v>3007</v>
      </c>
      <c r="C18" s="9">
        <v>1800</v>
      </c>
      <c r="D18" s="9"/>
      <c r="E18" s="9">
        <f t="shared" si="0"/>
        <v>300871.64</v>
      </c>
    </row>
    <row r="19" spans="1:6" ht="21" x14ac:dyDescent="0.25">
      <c r="A19" s="18" t="s">
        <v>3424</v>
      </c>
      <c r="B19" s="8" t="s">
        <v>3426</v>
      </c>
      <c r="C19" s="9"/>
      <c r="D19" s="9">
        <f>299944.67+52.5</f>
        <v>299997.17</v>
      </c>
      <c r="E19" s="9">
        <f t="shared" si="0"/>
        <v>874.47000000003027</v>
      </c>
    </row>
    <row r="20" spans="1:6" ht="21" x14ac:dyDescent="0.25">
      <c r="A20" s="18" t="s">
        <v>3427</v>
      </c>
      <c r="B20" s="8" t="s">
        <v>3316</v>
      </c>
      <c r="C20" s="9">
        <v>350487</v>
      </c>
      <c r="D20" s="9"/>
      <c r="E20" s="9">
        <f t="shared" si="0"/>
        <v>351361.47000000003</v>
      </c>
    </row>
    <row r="21" spans="1:6" ht="21" x14ac:dyDescent="0.25">
      <c r="A21" s="18" t="s">
        <v>3427</v>
      </c>
      <c r="B21" s="8" t="s">
        <v>3428</v>
      </c>
      <c r="C21" s="9"/>
      <c r="D21" s="9">
        <v>350035.99</v>
      </c>
      <c r="E21" s="9">
        <f t="shared" si="0"/>
        <v>1325.4800000000396</v>
      </c>
    </row>
    <row r="22" spans="1:6" ht="21" x14ac:dyDescent="0.25">
      <c r="A22" s="18" t="s">
        <v>3431</v>
      </c>
      <c r="B22" s="8" t="s">
        <v>2781</v>
      </c>
      <c r="C22" s="9">
        <v>94211</v>
      </c>
      <c r="D22" s="9"/>
      <c r="E22" s="9">
        <f t="shared" si="0"/>
        <v>95536.48000000004</v>
      </c>
    </row>
    <row r="23" spans="1:6" ht="21" x14ac:dyDescent="0.25">
      <c r="A23" s="18" t="s">
        <v>3436</v>
      </c>
      <c r="B23" s="8" t="s">
        <v>3439</v>
      </c>
      <c r="C23" s="9">
        <v>274000</v>
      </c>
      <c r="D23" s="9"/>
      <c r="E23" s="9">
        <f t="shared" si="0"/>
        <v>369536.48000000004</v>
      </c>
    </row>
    <row r="24" spans="1:6" ht="21" x14ac:dyDescent="0.25">
      <c r="A24" s="18" t="s">
        <v>3436</v>
      </c>
      <c r="B24" s="8" t="s">
        <v>3440</v>
      </c>
      <c r="C24" s="9"/>
      <c r="D24" s="9">
        <f>367697.44+52.5</f>
        <v>367749.94</v>
      </c>
      <c r="E24" s="9">
        <f t="shared" si="0"/>
        <v>1786.5400000000373</v>
      </c>
      <c r="F24" s="14"/>
    </row>
    <row r="25" spans="1:6" ht="21" x14ac:dyDescent="0.25">
      <c r="A25" s="18" t="s">
        <v>3444</v>
      </c>
      <c r="B25" s="8" t="s">
        <v>2751</v>
      </c>
      <c r="C25" s="9">
        <v>200000</v>
      </c>
      <c r="D25" s="9"/>
      <c r="E25" s="9">
        <f t="shared" si="0"/>
        <v>201786.54000000004</v>
      </c>
    </row>
    <row r="26" spans="1:6" ht="21" x14ac:dyDescent="0.25">
      <c r="A26" s="18" t="s">
        <v>3444</v>
      </c>
      <c r="B26" s="8" t="s">
        <v>2673</v>
      </c>
      <c r="C26" s="9">
        <v>50000</v>
      </c>
      <c r="D26" s="9"/>
      <c r="E26" s="9">
        <f t="shared" si="0"/>
        <v>251786.54000000004</v>
      </c>
      <c r="F26" s="14"/>
    </row>
    <row r="27" spans="1:6" ht="21" x14ac:dyDescent="0.25">
      <c r="A27" s="18" t="s">
        <v>3444</v>
      </c>
      <c r="B27" s="8" t="s">
        <v>2673</v>
      </c>
      <c r="C27" s="9">
        <v>50000</v>
      </c>
      <c r="D27" s="9"/>
      <c r="E27" s="9">
        <f t="shared" si="0"/>
        <v>301786.54000000004</v>
      </c>
    </row>
    <row r="28" spans="1:6" ht="21" x14ac:dyDescent="0.25">
      <c r="A28" s="18" t="s">
        <v>3444</v>
      </c>
      <c r="B28" s="8" t="s">
        <v>2673</v>
      </c>
      <c r="C28" s="9">
        <v>41012</v>
      </c>
      <c r="D28" s="9"/>
      <c r="E28" s="9">
        <f t="shared" si="0"/>
        <v>342798.54000000004</v>
      </c>
    </row>
    <row r="29" spans="1:6" ht="21" x14ac:dyDescent="0.25">
      <c r="A29" s="18" t="s">
        <v>3444</v>
      </c>
      <c r="B29" s="8" t="s">
        <v>2672</v>
      </c>
      <c r="C29" s="9">
        <v>123856</v>
      </c>
      <c r="D29" s="9"/>
      <c r="E29" s="9">
        <f t="shared" si="0"/>
        <v>466654.54000000004</v>
      </c>
    </row>
    <row r="30" spans="1:6" ht="21" x14ac:dyDescent="0.25">
      <c r="A30" s="18" t="s">
        <v>3444</v>
      </c>
      <c r="B30" s="8" t="s">
        <v>2751</v>
      </c>
      <c r="C30" s="9">
        <v>15000</v>
      </c>
      <c r="D30" s="9"/>
      <c r="E30" s="9">
        <f t="shared" si="0"/>
        <v>481654.54000000004</v>
      </c>
    </row>
    <row r="31" spans="1:6" ht="21" x14ac:dyDescent="0.25">
      <c r="A31" s="18" t="s">
        <v>3444</v>
      </c>
      <c r="B31" s="8" t="s">
        <v>3445</v>
      </c>
      <c r="C31" s="9"/>
      <c r="D31" s="9">
        <f>479796.57+52.5</f>
        <v>479849.07</v>
      </c>
      <c r="E31" s="9">
        <f t="shared" si="0"/>
        <v>1805.4700000000303</v>
      </c>
    </row>
    <row r="32" spans="1:6" ht="21" x14ac:dyDescent="0.25">
      <c r="A32" s="18" t="s">
        <v>3446</v>
      </c>
      <c r="B32" s="8" t="s">
        <v>259</v>
      </c>
      <c r="C32" s="9"/>
      <c r="D32" s="9">
        <v>99</v>
      </c>
      <c r="E32" s="9">
        <f t="shared" si="0"/>
        <v>1706.4700000000303</v>
      </c>
    </row>
    <row r="33" spans="1:6" ht="21" x14ac:dyDescent="0.25">
      <c r="A33" s="18" t="s">
        <v>3446</v>
      </c>
      <c r="B33" s="8" t="s">
        <v>396</v>
      </c>
      <c r="C33" s="9">
        <v>325382.2</v>
      </c>
      <c r="D33" s="9"/>
      <c r="E33" s="9">
        <f t="shared" si="0"/>
        <v>327088.67000000004</v>
      </c>
    </row>
    <row r="34" spans="1:6" ht="21" x14ac:dyDescent="0.25">
      <c r="A34" s="18" t="s">
        <v>3446</v>
      </c>
      <c r="B34" s="8" t="s">
        <v>3450</v>
      </c>
      <c r="C34" s="9"/>
      <c r="D34" s="9">
        <f>239640.83+52.5</f>
        <v>239693.33</v>
      </c>
      <c r="E34" s="9">
        <f t="shared" si="0"/>
        <v>87395.340000000055</v>
      </c>
    </row>
    <row r="35" spans="1:6" ht="21" x14ac:dyDescent="0.25">
      <c r="A35" s="18" t="s">
        <v>3446</v>
      </c>
      <c r="B35" s="8" t="s">
        <v>3161</v>
      </c>
      <c r="C35" s="9"/>
      <c r="D35" s="9">
        <v>86204</v>
      </c>
      <c r="E35" s="9">
        <f t="shared" si="0"/>
        <v>1191.3400000000547</v>
      </c>
    </row>
    <row r="36" spans="1:6" ht="21" x14ac:dyDescent="0.25">
      <c r="A36" s="18" t="s">
        <v>3451</v>
      </c>
      <c r="B36" s="8" t="s">
        <v>2781</v>
      </c>
      <c r="C36" s="9">
        <v>479231</v>
      </c>
      <c r="D36" s="9"/>
      <c r="E36" s="9">
        <f t="shared" si="0"/>
        <v>480422.34000000008</v>
      </c>
    </row>
    <row r="37" spans="1:6" ht="21" x14ac:dyDescent="0.25">
      <c r="A37" s="18" t="s">
        <v>3451</v>
      </c>
      <c r="B37" s="8" t="s">
        <v>3454</v>
      </c>
      <c r="C37" s="9"/>
      <c r="D37" s="9">
        <f>479447.41+52.5</f>
        <v>479499.91</v>
      </c>
      <c r="E37" s="9">
        <f t="shared" si="0"/>
        <v>922.43000000010943</v>
      </c>
    </row>
    <row r="38" spans="1:6" ht="21" x14ac:dyDescent="0.25">
      <c r="A38" s="18" t="s">
        <v>3455</v>
      </c>
      <c r="B38" s="8" t="s">
        <v>396</v>
      </c>
      <c r="C38" s="9">
        <v>877203.4</v>
      </c>
      <c r="D38" s="9"/>
      <c r="E38" s="9">
        <f t="shared" si="0"/>
        <v>878125.83000000007</v>
      </c>
    </row>
    <row r="39" spans="1:6" ht="21" x14ac:dyDescent="0.25">
      <c r="A39" s="18" t="s">
        <v>3455</v>
      </c>
      <c r="B39" s="8" t="s">
        <v>3161</v>
      </c>
      <c r="C39" s="9"/>
      <c r="D39" s="9">
        <v>450213</v>
      </c>
      <c r="E39" s="9">
        <f t="shared" si="0"/>
        <v>427912.83000000007</v>
      </c>
    </row>
    <row r="40" spans="1:6" ht="21" x14ac:dyDescent="0.25">
      <c r="A40" s="18" t="s">
        <v>3455</v>
      </c>
      <c r="B40" s="8" t="s">
        <v>3396</v>
      </c>
      <c r="C40" s="9"/>
      <c r="D40" s="9">
        <v>426801</v>
      </c>
      <c r="E40" s="9">
        <f t="shared" si="0"/>
        <v>1111.8300000000745</v>
      </c>
    </row>
    <row r="41" spans="1:6" ht="21" x14ac:dyDescent="0.25">
      <c r="A41" s="8"/>
      <c r="B41" s="8"/>
      <c r="C41" s="9"/>
      <c r="D41" s="9"/>
      <c r="E41" s="9">
        <f t="shared" si="0"/>
        <v>1111.8300000000745</v>
      </c>
    </row>
    <row r="42" spans="1:6" ht="21" x14ac:dyDescent="0.25">
      <c r="A42" s="8"/>
      <c r="B42" s="8"/>
      <c r="C42" s="9"/>
      <c r="D42" s="9"/>
      <c r="E42" s="9">
        <f t="shared" si="0"/>
        <v>1111.8300000000745</v>
      </c>
    </row>
    <row r="43" spans="1:6" ht="21" x14ac:dyDescent="0.25">
      <c r="A43" s="18" t="s">
        <v>3474</v>
      </c>
      <c r="B43" s="8" t="s">
        <v>396</v>
      </c>
      <c r="C43" s="9">
        <v>569620.69999999995</v>
      </c>
      <c r="D43" s="9"/>
      <c r="E43" s="9">
        <f t="shared" si="0"/>
        <v>570732.53</v>
      </c>
    </row>
    <row r="44" spans="1:6" ht="21" x14ac:dyDescent="0.25">
      <c r="A44" s="18" t="s">
        <v>3474</v>
      </c>
      <c r="B44" s="8" t="s">
        <v>2751</v>
      </c>
      <c r="C44" s="9">
        <v>105000</v>
      </c>
      <c r="D44" s="9"/>
      <c r="E44" s="9">
        <f t="shared" si="0"/>
        <v>675732.53</v>
      </c>
    </row>
    <row r="45" spans="1:6" ht="21" x14ac:dyDescent="0.25">
      <c r="A45" s="18" t="s">
        <v>3474</v>
      </c>
      <c r="B45" s="8" t="s">
        <v>3475</v>
      </c>
      <c r="C45" s="9"/>
      <c r="D45" s="9">
        <f>671732.28+52.5</f>
        <v>671784.78</v>
      </c>
      <c r="E45" s="9">
        <f t="shared" si="0"/>
        <v>3947.75</v>
      </c>
    </row>
    <row r="46" spans="1:6" ht="21" x14ac:dyDescent="0.25">
      <c r="A46" s="18" t="s">
        <v>3477</v>
      </c>
      <c r="B46" s="8" t="s">
        <v>396</v>
      </c>
      <c r="C46" s="9">
        <v>323694</v>
      </c>
      <c r="D46" s="9"/>
      <c r="E46" s="9">
        <f t="shared" si="0"/>
        <v>327641.75</v>
      </c>
      <c r="F46" s="14"/>
    </row>
    <row r="47" spans="1:6" ht="21" x14ac:dyDescent="0.25">
      <c r="A47" s="18" t="s">
        <v>3477</v>
      </c>
      <c r="B47" s="8" t="s">
        <v>3161</v>
      </c>
      <c r="C47" s="9"/>
      <c r="D47" s="9">
        <v>326968</v>
      </c>
      <c r="E47" s="9">
        <f t="shared" si="0"/>
        <v>673.75</v>
      </c>
    </row>
    <row r="48" spans="1:6" ht="21" x14ac:dyDescent="0.25">
      <c r="A48" s="18" t="s">
        <v>3486</v>
      </c>
      <c r="B48" s="8" t="s">
        <v>396</v>
      </c>
      <c r="C48" s="9">
        <v>640782</v>
      </c>
      <c r="D48" s="9"/>
      <c r="E48" s="9">
        <f t="shared" si="0"/>
        <v>641455.75</v>
      </c>
    </row>
    <row r="49" spans="1:6" ht="21" x14ac:dyDescent="0.25">
      <c r="A49" s="18" t="s">
        <v>3486</v>
      </c>
      <c r="B49" s="8" t="s">
        <v>3489</v>
      </c>
      <c r="C49" s="9"/>
      <c r="D49" s="9">
        <v>490235</v>
      </c>
      <c r="E49" s="9">
        <f t="shared" si="0"/>
        <v>151220.75</v>
      </c>
      <c r="F49" s="14"/>
    </row>
    <row r="50" spans="1:6" ht="21" x14ac:dyDescent="0.25">
      <c r="A50" s="18" t="s">
        <v>3486</v>
      </c>
      <c r="B50" s="8" t="s">
        <v>3161</v>
      </c>
      <c r="C50" s="9"/>
      <c r="D50" s="9">
        <v>150845</v>
      </c>
      <c r="E50" s="9">
        <f t="shared" si="0"/>
        <v>375.75</v>
      </c>
    </row>
    <row r="51" spans="1:6" ht="21" x14ac:dyDescent="0.25">
      <c r="A51" s="18" t="s">
        <v>3492</v>
      </c>
      <c r="B51" s="8" t="s">
        <v>3498</v>
      </c>
      <c r="C51" s="9">
        <v>164988</v>
      </c>
      <c r="D51" s="9"/>
      <c r="E51" s="9">
        <f t="shared" si="0"/>
        <v>165363.75</v>
      </c>
    </row>
    <row r="52" spans="1:6" ht="21" x14ac:dyDescent="0.25">
      <c r="A52" s="18" t="s">
        <v>3492</v>
      </c>
      <c r="B52" s="8" t="s">
        <v>3489</v>
      </c>
      <c r="C52" s="9"/>
      <c r="D52" s="9">
        <v>164805</v>
      </c>
      <c r="E52" s="9">
        <f t="shared" si="0"/>
        <v>558.75</v>
      </c>
    </row>
    <row r="53" spans="1:6" ht="21" x14ac:dyDescent="0.25">
      <c r="A53" s="18" t="s">
        <v>3492</v>
      </c>
      <c r="B53" s="8" t="s">
        <v>396</v>
      </c>
      <c r="C53" s="9">
        <v>1254406</v>
      </c>
      <c r="D53" s="9"/>
      <c r="E53" s="9">
        <f t="shared" si="0"/>
        <v>1254964.75</v>
      </c>
    </row>
    <row r="54" spans="1:6" ht="21" x14ac:dyDescent="0.25">
      <c r="A54" s="18" t="s">
        <v>3492</v>
      </c>
      <c r="B54" s="8" t="s">
        <v>3396</v>
      </c>
      <c r="C54" s="9"/>
      <c r="D54" s="9">
        <v>650311</v>
      </c>
      <c r="E54" s="9">
        <f t="shared" si="0"/>
        <v>604653.75</v>
      </c>
    </row>
    <row r="55" spans="1:6" ht="21" x14ac:dyDescent="0.25">
      <c r="A55" s="18" t="s">
        <v>3492</v>
      </c>
      <c r="B55" s="8" t="s">
        <v>3396</v>
      </c>
      <c r="C55" s="9"/>
      <c r="D55" s="9">
        <v>451785</v>
      </c>
      <c r="E55" s="9">
        <f t="shared" si="0"/>
        <v>152868.75</v>
      </c>
    </row>
    <row r="56" spans="1:6" ht="21" x14ac:dyDescent="0.25">
      <c r="A56" s="18" t="s">
        <v>3492</v>
      </c>
      <c r="B56" s="8" t="s">
        <v>3161</v>
      </c>
      <c r="C56" s="9"/>
      <c r="D56" s="9">
        <v>152031</v>
      </c>
      <c r="E56" s="9">
        <f t="shared" si="0"/>
        <v>837.75</v>
      </c>
    </row>
    <row r="57" spans="1:6" ht="21" x14ac:dyDescent="0.25">
      <c r="A57" s="18" t="s">
        <v>3492</v>
      </c>
      <c r="B57" s="8" t="s">
        <v>2781</v>
      </c>
      <c r="C57" s="9">
        <v>35023</v>
      </c>
      <c r="D57" s="9"/>
      <c r="E57" s="9">
        <f t="shared" si="0"/>
        <v>35860.75</v>
      </c>
    </row>
    <row r="58" spans="1:6" ht="21" x14ac:dyDescent="0.25">
      <c r="A58" s="18" t="s">
        <v>3492</v>
      </c>
      <c r="B58" s="8" t="s">
        <v>3503</v>
      </c>
      <c r="C58" s="9"/>
      <c r="D58" s="9">
        <f>34654.76+52.5</f>
        <v>34707.26</v>
      </c>
      <c r="E58" s="9">
        <f t="shared" si="0"/>
        <v>1153.489999999998</v>
      </c>
    </row>
    <row r="59" spans="1:6" ht="21" x14ac:dyDescent="0.25">
      <c r="A59" s="18" t="s">
        <v>3513</v>
      </c>
      <c r="B59" s="8" t="s">
        <v>3514</v>
      </c>
      <c r="C59" s="9">
        <v>50000</v>
      </c>
      <c r="D59" s="9"/>
      <c r="E59" s="9">
        <f t="shared" si="0"/>
        <v>51153.49</v>
      </c>
    </row>
    <row r="60" spans="1:6" ht="21" x14ac:dyDescent="0.25">
      <c r="A60" s="18" t="s">
        <v>3515</v>
      </c>
      <c r="B60" s="148" t="s">
        <v>3516</v>
      </c>
      <c r="C60" s="9"/>
      <c r="D60" s="9">
        <v>50000</v>
      </c>
      <c r="E60" s="9">
        <f t="shared" si="0"/>
        <v>1153.489999999998</v>
      </c>
    </row>
    <row r="61" spans="1:6" ht="21" x14ac:dyDescent="0.25">
      <c r="A61" s="18" t="s">
        <v>3517</v>
      </c>
      <c r="B61" s="8" t="s">
        <v>396</v>
      </c>
      <c r="C61" s="9">
        <v>1158630.01</v>
      </c>
      <c r="D61" s="9"/>
      <c r="E61" s="9">
        <f t="shared" si="0"/>
        <v>1159783.5</v>
      </c>
    </row>
    <row r="62" spans="1:6" ht="21" x14ac:dyDescent="0.25">
      <c r="A62" s="18" t="s">
        <v>3517</v>
      </c>
      <c r="B62" s="8" t="s">
        <v>3161</v>
      </c>
      <c r="C62" s="9"/>
      <c r="D62" s="9">
        <v>742501</v>
      </c>
      <c r="E62" s="9">
        <f t="shared" si="0"/>
        <v>417282.5</v>
      </c>
    </row>
    <row r="63" spans="1:6" ht="21" x14ac:dyDescent="0.25">
      <c r="A63" s="18" t="s">
        <v>3517</v>
      </c>
      <c r="B63" s="8" t="s">
        <v>3383</v>
      </c>
      <c r="C63" s="9"/>
      <c r="D63" s="9">
        <v>1000</v>
      </c>
      <c r="E63" s="9">
        <f t="shared" si="0"/>
        <v>416282.5</v>
      </c>
    </row>
    <row r="64" spans="1:6" ht="21" x14ac:dyDescent="0.25">
      <c r="A64" s="18" t="s">
        <v>3517</v>
      </c>
      <c r="B64" s="8" t="s">
        <v>3161</v>
      </c>
      <c r="C64" s="9"/>
      <c r="D64" s="9">
        <v>415869</v>
      </c>
      <c r="E64" s="9">
        <f t="shared" si="0"/>
        <v>413.5</v>
      </c>
    </row>
    <row r="65" spans="1:5" ht="21" x14ac:dyDescent="0.25">
      <c r="A65" s="18" t="s">
        <v>3522</v>
      </c>
      <c r="B65" s="8" t="s">
        <v>396</v>
      </c>
      <c r="C65" s="9">
        <v>1207063</v>
      </c>
      <c r="D65" s="9"/>
      <c r="E65" s="9">
        <f t="shared" si="0"/>
        <v>1207476.5</v>
      </c>
    </row>
    <row r="66" spans="1:5" ht="21" x14ac:dyDescent="0.25">
      <c r="A66" s="18" t="s">
        <v>3522</v>
      </c>
      <c r="B66" s="8" t="s">
        <v>3161</v>
      </c>
      <c r="C66" s="9"/>
      <c r="D66" s="9">
        <v>658841</v>
      </c>
      <c r="E66" s="9">
        <f t="shared" si="0"/>
        <v>548635.5</v>
      </c>
    </row>
    <row r="67" spans="1:5" ht="21" x14ac:dyDescent="0.25">
      <c r="A67" s="18" t="s">
        <v>3522</v>
      </c>
      <c r="B67" s="8" t="s">
        <v>3161</v>
      </c>
      <c r="C67" s="9"/>
      <c r="D67" s="9">
        <v>547922</v>
      </c>
      <c r="E67" s="9">
        <f t="shared" si="0"/>
        <v>713.5</v>
      </c>
    </row>
    <row r="68" spans="1:5" ht="21" x14ac:dyDescent="0.25">
      <c r="A68" s="18" t="s">
        <v>3526</v>
      </c>
      <c r="B68" s="8" t="s">
        <v>396</v>
      </c>
      <c r="C68" s="9">
        <v>1372947</v>
      </c>
      <c r="D68" s="9"/>
      <c r="E68" s="9">
        <f t="shared" si="0"/>
        <v>1373660.5</v>
      </c>
    </row>
    <row r="69" spans="1:5" ht="21" x14ac:dyDescent="0.25">
      <c r="A69" s="18" t="s">
        <v>3526</v>
      </c>
      <c r="B69" s="8" t="s">
        <v>3489</v>
      </c>
      <c r="C69" s="9"/>
      <c r="D69" s="9">
        <v>978470</v>
      </c>
      <c r="E69" s="9">
        <f t="shared" ref="E69:E132" si="1">E68+C69-D69</f>
        <v>395190.5</v>
      </c>
    </row>
    <row r="70" spans="1:5" ht="21" x14ac:dyDescent="0.25">
      <c r="A70" s="18" t="s">
        <v>3526</v>
      </c>
      <c r="B70" s="8" t="s">
        <v>3161</v>
      </c>
      <c r="C70" s="9"/>
      <c r="D70" s="9">
        <v>394527</v>
      </c>
      <c r="E70" s="9">
        <f t="shared" si="1"/>
        <v>663.5</v>
      </c>
    </row>
    <row r="71" spans="1:5" ht="21" x14ac:dyDescent="0.25">
      <c r="A71" s="18" t="s">
        <v>3533</v>
      </c>
      <c r="B71" s="8" t="s">
        <v>396</v>
      </c>
      <c r="C71" s="9">
        <v>1101000</v>
      </c>
      <c r="D71" s="9"/>
      <c r="E71" s="9">
        <f t="shared" si="1"/>
        <v>1101663.5</v>
      </c>
    </row>
    <row r="72" spans="1:5" ht="21" x14ac:dyDescent="0.25">
      <c r="A72" s="18" t="s">
        <v>3533</v>
      </c>
      <c r="B72" s="8" t="s">
        <v>3489</v>
      </c>
      <c r="C72" s="9"/>
      <c r="D72" s="9">
        <v>995809</v>
      </c>
      <c r="E72" s="9">
        <f t="shared" si="1"/>
        <v>105854.5</v>
      </c>
    </row>
    <row r="73" spans="1:5" ht="21" x14ac:dyDescent="0.25">
      <c r="A73" s="18" t="s">
        <v>3533</v>
      </c>
      <c r="B73" s="8" t="s">
        <v>3537</v>
      </c>
      <c r="C73" s="9">
        <v>75000</v>
      </c>
      <c r="D73" s="9"/>
      <c r="E73" s="9">
        <f t="shared" si="1"/>
        <v>180854.5</v>
      </c>
    </row>
    <row r="74" spans="1:5" ht="21" x14ac:dyDescent="0.25">
      <c r="A74" s="18" t="s">
        <v>3533</v>
      </c>
      <c r="B74" s="8" t="s">
        <v>3537</v>
      </c>
      <c r="C74" s="9">
        <v>75000</v>
      </c>
      <c r="D74" s="9"/>
      <c r="E74" s="9">
        <f t="shared" si="1"/>
        <v>255854.5</v>
      </c>
    </row>
    <row r="75" spans="1:5" ht="21" x14ac:dyDescent="0.25">
      <c r="A75" s="18" t="s">
        <v>3533</v>
      </c>
      <c r="B75" s="8" t="s">
        <v>3161</v>
      </c>
      <c r="C75" s="86"/>
      <c r="D75" s="9">
        <v>254638</v>
      </c>
      <c r="E75" s="9">
        <f t="shared" si="1"/>
        <v>1216.5</v>
      </c>
    </row>
    <row r="76" spans="1:5" ht="21" x14ac:dyDescent="0.25">
      <c r="A76" s="18" t="s">
        <v>3538</v>
      </c>
      <c r="B76" s="8" t="s">
        <v>396</v>
      </c>
      <c r="C76" s="86">
        <v>955594.6</v>
      </c>
      <c r="D76" s="9"/>
      <c r="E76" s="9">
        <f t="shared" si="1"/>
        <v>956811.1</v>
      </c>
    </row>
    <row r="77" spans="1:5" ht="21" x14ac:dyDescent="0.25">
      <c r="A77" s="18" t="s">
        <v>3538</v>
      </c>
      <c r="B77" s="8" t="s">
        <v>3161</v>
      </c>
      <c r="C77" s="9"/>
      <c r="D77" s="9">
        <v>238032</v>
      </c>
      <c r="E77" s="9">
        <f t="shared" si="1"/>
        <v>718779.1</v>
      </c>
    </row>
    <row r="78" spans="1:5" ht="21" x14ac:dyDescent="0.25">
      <c r="A78" s="18" t="s">
        <v>3538</v>
      </c>
      <c r="B78" s="8" t="s">
        <v>3541</v>
      </c>
      <c r="C78" s="9"/>
      <c r="D78" s="9">
        <v>718030</v>
      </c>
      <c r="E78" s="9">
        <f t="shared" si="1"/>
        <v>749.09999999997672</v>
      </c>
    </row>
    <row r="79" spans="1:5" ht="21" x14ac:dyDescent="0.25">
      <c r="A79" s="18" t="s">
        <v>3538</v>
      </c>
      <c r="B79" s="8" t="s">
        <v>259</v>
      </c>
      <c r="C79" s="9"/>
      <c r="D79" s="9">
        <v>1.05</v>
      </c>
      <c r="E79" s="9">
        <f t="shared" si="1"/>
        <v>748.04999999997676</v>
      </c>
    </row>
    <row r="80" spans="1:5" ht="21" x14ac:dyDescent="0.25">
      <c r="A80" s="18" t="s">
        <v>3545</v>
      </c>
      <c r="B80" s="8" t="s">
        <v>396</v>
      </c>
      <c r="C80" s="9">
        <v>328832</v>
      </c>
      <c r="D80" s="9"/>
      <c r="E80" s="9">
        <f t="shared" si="1"/>
        <v>329580.05</v>
      </c>
    </row>
    <row r="81" spans="1:5" ht="21" x14ac:dyDescent="0.25">
      <c r="A81" s="18" t="s">
        <v>3545</v>
      </c>
      <c r="B81" s="8" t="s">
        <v>259</v>
      </c>
      <c r="C81" s="9"/>
      <c r="D81" s="9">
        <v>1.05</v>
      </c>
      <c r="E81" s="9">
        <f t="shared" si="1"/>
        <v>329579</v>
      </c>
    </row>
    <row r="82" spans="1:5" ht="21" x14ac:dyDescent="0.25">
      <c r="A82" s="18" t="s">
        <v>3545</v>
      </c>
      <c r="B82" s="8" t="s">
        <v>3161</v>
      </c>
      <c r="C82" s="9"/>
      <c r="D82" s="9">
        <v>329013</v>
      </c>
      <c r="E82" s="9">
        <f t="shared" si="1"/>
        <v>566</v>
      </c>
    </row>
    <row r="83" spans="1:5" ht="21" x14ac:dyDescent="0.25">
      <c r="A83" s="18" t="s">
        <v>3545</v>
      </c>
      <c r="B83" s="8" t="s">
        <v>259</v>
      </c>
      <c r="C83" s="9"/>
      <c r="D83" s="9">
        <v>1.05</v>
      </c>
      <c r="E83" s="9">
        <f t="shared" si="1"/>
        <v>564.95000000000005</v>
      </c>
    </row>
    <row r="84" spans="1:5" ht="21" x14ac:dyDescent="0.25">
      <c r="A84" s="18" t="s">
        <v>3546</v>
      </c>
      <c r="B84" s="8" t="s">
        <v>396</v>
      </c>
      <c r="C84" s="9">
        <v>414746.7</v>
      </c>
      <c r="D84" s="9"/>
      <c r="E84" s="9">
        <f t="shared" si="1"/>
        <v>415311.65</v>
      </c>
    </row>
    <row r="85" spans="1:5" ht="21" x14ac:dyDescent="0.25">
      <c r="A85" s="18" t="s">
        <v>3546</v>
      </c>
      <c r="B85" s="8" t="s">
        <v>3161</v>
      </c>
      <c r="C85" s="9"/>
      <c r="D85" s="9">
        <v>414985</v>
      </c>
      <c r="E85" s="9">
        <f t="shared" si="1"/>
        <v>326.65000000002328</v>
      </c>
    </row>
    <row r="86" spans="1:5" ht="21" x14ac:dyDescent="0.25">
      <c r="A86" s="18" t="s">
        <v>3547</v>
      </c>
      <c r="B86" s="8" t="s">
        <v>396</v>
      </c>
      <c r="C86" s="9">
        <v>1292243.7</v>
      </c>
      <c r="D86" s="9"/>
      <c r="E86" s="9">
        <f t="shared" si="1"/>
        <v>1292570.3500000001</v>
      </c>
    </row>
    <row r="87" spans="1:5" ht="21" x14ac:dyDescent="0.25">
      <c r="A87" s="18" t="s">
        <v>3547</v>
      </c>
      <c r="B87" s="8" t="s">
        <v>3161</v>
      </c>
      <c r="C87" s="9"/>
      <c r="D87" s="9">
        <v>1291203</v>
      </c>
      <c r="E87" s="9">
        <f t="shared" si="1"/>
        <v>1367.3500000000931</v>
      </c>
    </row>
    <row r="88" spans="1:5" ht="21" x14ac:dyDescent="0.25">
      <c r="A88" s="18" t="s">
        <v>3548</v>
      </c>
      <c r="B88" s="8" t="s">
        <v>396</v>
      </c>
      <c r="C88" s="9">
        <v>273451.7</v>
      </c>
      <c r="D88" s="9"/>
      <c r="E88" s="9">
        <f t="shared" si="1"/>
        <v>274819.0500000001</v>
      </c>
    </row>
    <row r="89" spans="1:5" ht="21" x14ac:dyDescent="0.25">
      <c r="A89" s="18" t="s">
        <v>3548</v>
      </c>
      <c r="B89" s="8" t="s">
        <v>3161</v>
      </c>
      <c r="C89" s="9"/>
      <c r="D89" s="9">
        <v>273860</v>
      </c>
      <c r="E89" s="9">
        <f t="shared" si="1"/>
        <v>959.05000000010477</v>
      </c>
    </row>
    <row r="90" spans="1:5" ht="21" x14ac:dyDescent="0.25">
      <c r="A90" s="18" t="s">
        <v>3558</v>
      </c>
      <c r="B90" s="8" t="s">
        <v>2781</v>
      </c>
      <c r="C90" s="9">
        <v>214500</v>
      </c>
      <c r="D90" s="9"/>
      <c r="E90" s="9">
        <f t="shared" si="1"/>
        <v>215459.0500000001</v>
      </c>
    </row>
    <row r="91" spans="1:5" ht="21" x14ac:dyDescent="0.25">
      <c r="A91" s="18" t="s">
        <v>3558</v>
      </c>
      <c r="B91" s="8" t="s">
        <v>3559</v>
      </c>
      <c r="C91" s="9"/>
      <c r="D91" s="9">
        <f>214301.19+52.5</f>
        <v>214353.69</v>
      </c>
      <c r="E91" s="9">
        <f t="shared" si="1"/>
        <v>1105.3600000001024</v>
      </c>
    </row>
    <row r="92" spans="1:5" ht="21" x14ac:dyDescent="0.25">
      <c r="A92" s="18" t="s">
        <v>3560</v>
      </c>
      <c r="B92" s="8" t="s">
        <v>3023</v>
      </c>
      <c r="C92" s="9">
        <v>251032</v>
      </c>
      <c r="D92" s="9"/>
      <c r="E92" s="9">
        <f t="shared" si="1"/>
        <v>252137.3600000001</v>
      </c>
    </row>
    <row r="93" spans="1:5" ht="21" x14ac:dyDescent="0.25">
      <c r="A93" s="18" t="s">
        <v>3560</v>
      </c>
      <c r="B93" s="8" t="s">
        <v>3562</v>
      </c>
      <c r="C93" s="9">
        <v>200315</v>
      </c>
      <c r="D93" s="9"/>
      <c r="E93" s="9">
        <f t="shared" si="1"/>
        <v>452452.3600000001</v>
      </c>
    </row>
    <row r="94" spans="1:5" ht="21" x14ac:dyDescent="0.25">
      <c r="A94" s="18" t="s">
        <v>3560</v>
      </c>
      <c r="B94" s="8" t="s">
        <v>3406</v>
      </c>
      <c r="C94" s="9">
        <v>350000</v>
      </c>
      <c r="D94" s="9"/>
      <c r="E94" s="9">
        <f t="shared" si="1"/>
        <v>802452.3600000001</v>
      </c>
    </row>
    <row r="95" spans="1:5" ht="21" x14ac:dyDescent="0.25">
      <c r="A95" s="18" t="s">
        <v>3560</v>
      </c>
      <c r="B95" s="8" t="s">
        <v>259</v>
      </c>
      <c r="C95" s="9"/>
      <c r="D95" s="9">
        <v>1.05</v>
      </c>
      <c r="E95" s="9">
        <f t="shared" si="1"/>
        <v>802451.31</v>
      </c>
    </row>
    <row r="96" spans="1:5" ht="21" x14ac:dyDescent="0.25">
      <c r="A96" s="18" t="s">
        <v>3560</v>
      </c>
      <c r="B96" s="8" t="s">
        <v>3563</v>
      </c>
      <c r="C96" s="9"/>
      <c r="D96" s="9">
        <f>725757.4+52.5</f>
        <v>725809.9</v>
      </c>
      <c r="E96" s="9">
        <f t="shared" si="1"/>
        <v>76641.410000000033</v>
      </c>
    </row>
    <row r="97" spans="1:6" ht="21" x14ac:dyDescent="0.25">
      <c r="A97" s="18" t="s">
        <v>3560</v>
      </c>
      <c r="B97" s="8" t="s">
        <v>3161</v>
      </c>
      <c r="C97" s="9"/>
      <c r="D97" s="9">
        <v>75013</v>
      </c>
      <c r="E97" s="9">
        <f t="shared" si="1"/>
        <v>1628.4100000000326</v>
      </c>
    </row>
    <row r="98" spans="1:6" ht="21" x14ac:dyDescent="0.25">
      <c r="A98" s="18" t="s">
        <v>3560</v>
      </c>
      <c r="B98" s="8" t="s">
        <v>259</v>
      </c>
      <c r="C98" s="9"/>
      <c r="D98" s="9">
        <v>1.05</v>
      </c>
      <c r="E98" s="9">
        <f t="shared" si="1"/>
        <v>1627.3600000000326</v>
      </c>
    </row>
    <row r="99" spans="1:6" ht="21" x14ac:dyDescent="0.25">
      <c r="A99" s="18" t="s">
        <v>3565</v>
      </c>
      <c r="B99" s="8" t="s">
        <v>259</v>
      </c>
      <c r="C99" s="9"/>
      <c r="D99" s="9">
        <v>95.52</v>
      </c>
      <c r="E99" s="9">
        <f t="shared" si="1"/>
        <v>1531.8400000000327</v>
      </c>
    </row>
    <row r="100" spans="1:6" ht="21" x14ac:dyDescent="0.25">
      <c r="A100" s="18" t="s">
        <v>3565</v>
      </c>
      <c r="B100" s="8" t="s">
        <v>3566</v>
      </c>
      <c r="C100" s="9">
        <v>706132</v>
      </c>
      <c r="D100" s="9"/>
      <c r="E100" s="9">
        <f t="shared" si="1"/>
        <v>707663.84000000008</v>
      </c>
    </row>
    <row r="101" spans="1:6" ht="21" x14ac:dyDescent="0.25">
      <c r="A101" s="18" t="s">
        <v>3565</v>
      </c>
      <c r="B101" s="8" t="s">
        <v>3498</v>
      </c>
      <c r="C101" s="16">
        <v>199100</v>
      </c>
      <c r="D101" s="9"/>
      <c r="E101" s="9">
        <f t="shared" si="1"/>
        <v>906763.84000000008</v>
      </c>
    </row>
    <row r="102" spans="1:6" ht="21" x14ac:dyDescent="0.25">
      <c r="A102" s="18" t="s">
        <v>3565</v>
      </c>
      <c r="B102" s="8" t="s">
        <v>3023</v>
      </c>
      <c r="C102" s="16">
        <v>166023</v>
      </c>
      <c r="D102" s="9"/>
      <c r="E102" s="9">
        <f t="shared" si="1"/>
        <v>1072786.8400000001</v>
      </c>
    </row>
    <row r="103" spans="1:6" ht="21" x14ac:dyDescent="0.25">
      <c r="A103" s="18" t="s">
        <v>3565</v>
      </c>
      <c r="B103" s="8" t="s">
        <v>3567</v>
      </c>
      <c r="C103" s="86"/>
      <c r="D103" s="9">
        <f>1071384.72+52.5</f>
        <v>1071437.22</v>
      </c>
      <c r="E103" s="9">
        <f t="shared" si="1"/>
        <v>1349.6200000001118</v>
      </c>
    </row>
    <row r="104" spans="1:6" ht="21" x14ac:dyDescent="0.25">
      <c r="A104" s="18" t="s">
        <v>3565</v>
      </c>
      <c r="B104" s="8" t="s">
        <v>3023</v>
      </c>
      <c r="C104" s="9">
        <v>18056</v>
      </c>
      <c r="D104" s="9"/>
      <c r="E104" s="9">
        <f t="shared" si="1"/>
        <v>19405.620000000112</v>
      </c>
    </row>
    <row r="105" spans="1:6" ht="21" x14ac:dyDescent="0.25">
      <c r="A105" s="18" t="s">
        <v>3565</v>
      </c>
      <c r="B105" s="8" t="s">
        <v>3569</v>
      </c>
      <c r="C105" s="9"/>
      <c r="D105" s="9">
        <v>18365</v>
      </c>
      <c r="E105" s="9">
        <f t="shared" si="1"/>
        <v>1040.6200000001118</v>
      </c>
    </row>
    <row r="106" spans="1:6" ht="21" x14ac:dyDescent="0.25">
      <c r="A106" s="18" t="s">
        <v>3565</v>
      </c>
      <c r="B106" s="8" t="s">
        <v>259</v>
      </c>
      <c r="C106" s="9"/>
      <c r="D106" s="9">
        <v>115.5</v>
      </c>
      <c r="E106" s="9">
        <f t="shared" si="1"/>
        <v>925.12000000011176</v>
      </c>
    </row>
    <row r="107" spans="1:6" ht="21" x14ac:dyDescent="0.25">
      <c r="A107" s="18" t="s">
        <v>3570</v>
      </c>
      <c r="B107" s="8" t="s">
        <v>3571</v>
      </c>
      <c r="C107" s="9">
        <v>187020</v>
      </c>
      <c r="D107" s="9"/>
      <c r="E107" s="9">
        <f t="shared" si="1"/>
        <v>187945.12000000011</v>
      </c>
    </row>
    <row r="108" spans="1:6" ht="21" x14ac:dyDescent="0.25">
      <c r="A108" s="18" t="s">
        <v>3570</v>
      </c>
      <c r="B108" s="8" t="s">
        <v>2781</v>
      </c>
      <c r="C108" s="9">
        <v>209100</v>
      </c>
      <c r="D108" s="17"/>
      <c r="E108" s="9">
        <f t="shared" si="1"/>
        <v>397045.12000000011</v>
      </c>
    </row>
    <row r="109" spans="1:6" ht="21" x14ac:dyDescent="0.25">
      <c r="A109" s="18" t="s">
        <v>3570</v>
      </c>
      <c r="B109" s="8" t="s">
        <v>3572</v>
      </c>
      <c r="C109" s="9"/>
      <c r="D109" s="9">
        <f>199947.84+52.5</f>
        <v>200000.34</v>
      </c>
      <c r="E109" s="9">
        <f t="shared" si="1"/>
        <v>197044.78000000012</v>
      </c>
    </row>
    <row r="110" spans="1:6" ht="21" x14ac:dyDescent="0.25">
      <c r="A110" s="18" t="s">
        <v>3570</v>
      </c>
      <c r="B110" s="8" t="s">
        <v>3573</v>
      </c>
      <c r="C110" s="9"/>
      <c r="D110" s="9">
        <f>196454.08+52.5</f>
        <v>196506.58</v>
      </c>
      <c r="E110" s="9">
        <f t="shared" si="1"/>
        <v>538.20000000012806</v>
      </c>
    </row>
    <row r="111" spans="1:6" ht="21" x14ac:dyDescent="0.25">
      <c r="A111" s="18" t="s">
        <v>3576</v>
      </c>
      <c r="B111" s="8" t="s">
        <v>396</v>
      </c>
      <c r="C111" s="9">
        <v>367000</v>
      </c>
      <c r="D111" s="9"/>
      <c r="E111" s="9">
        <f t="shared" si="1"/>
        <v>367538.20000000013</v>
      </c>
    </row>
    <row r="112" spans="1:6" ht="21" x14ac:dyDescent="0.25">
      <c r="A112" s="18" t="s">
        <v>3576</v>
      </c>
      <c r="B112" s="8" t="s">
        <v>259</v>
      </c>
      <c r="C112" s="9"/>
      <c r="D112" s="9">
        <v>5.58</v>
      </c>
      <c r="E112" s="9">
        <f t="shared" si="1"/>
        <v>367532.62000000011</v>
      </c>
      <c r="F112" s="14"/>
    </row>
    <row r="113" spans="1:5" ht="21" x14ac:dyDescent="0.25">
      <c r="A113" s="18" t="s">
        <v>3576</v>
      </c>
      <c r="B113" s="8" t="s">
        <v>3161</v>
      </c>
      <c r="C113" s="9"/>
      <c r="D113" s="9">
        <v>366800</v>
      </c>
      <c r="E113" s="9">
        <f t="shared" si="1"/>
        <v>732.62000000011176</v>
      </c>
    </row>
    <row r="114" spans="1:5" ht="21" x14ac:dyDescent="0.25">
      <c r="A114" s="18" t="s">
        <v>3578</v>
      </c>
      <c r="B114" s="8" t="s">
        <v>2781</v>
      </c>
      <c r="C114" s="9">
        <v>66500</v>
      </c>
      <c r="D114" s="9"/>
      <c r="E114" s="9">
        <f t="shared" si="1"/>
        <v>67232.620000000112</v>
      </c>
    </row>
    <row r="115" spans="1:5" ht="21" x14ac:dyDescent="0.25">
      <c r="A115" s="18" t="s">
        <v>3578</v>
      </c>
      <c r="B115" s="8" t="s">
        <v>3312</v>
      </c>
      <c r="C115" s="9"/>
      <c r="D115" s="9">
        <v>67000</v>
      </c>
      <c r="E115" s="9">
        <f t="shared" si="1"/>
        <v>232.62000000011176</v>
      </c>
    </row>
    <row r="116" spans="1:5" ht="21" x14ac:dyDescent="0.25">
      <c r="A116" s="18" t="s">
        <v>3581</v>
      </c>
      <c r="B116" s="8" t="s">
        <v>3566</v>
      </c>
      <c r="C116" s="9">
        <v>132648</v>
      </c>
      <c r="D116" s="9"/>
      <c r="E116" s="9">
        <f t="shared" si="1"/>
        <v>132880.62000000011</v>
      </c>
    </row>
    <row r="117" spans="1:5" ht="21" x14ac:dyDescent="0.25">
      <c r="A117" s="18" t="s">
        <v>3581</v>
      </c>
      <c r="B117" s="8" t="s">
        <v>396</v>
      </c>
      <c r="C117" s="9">
        <v>29360</v>
      </c>
      <c r="D117" s="9"/>
      <c r="E117" s="9">
        <f t="shared" si="1"/>
        <v>162240.62000000011</v>
      </c>
    </row>
    <row r="118" spans="1:5" ht="21" x14ac:dyDescent="0.25">
      <c r="A118" s="18" t="s">
        <v>3581</v>
      </c>
      <c r="B118" s="8" t="s">
        <v>3584</v>
      </c>
      <c r="C118" s="9"/>
      <c r="D118" s="9">
        <v>160115</v>
      </c>
      <c r="E118" s="9">
        <f t="shared" si="1"/>
        <v>2125.6200000001118</v>
      </c>
    </row>
    <row r="119" spans="1:5" ht="21" x14ac:dyDescent="0.25">
      <c r="A119" s="18" t="s">
        <v>3587</v>
      </c>
      <c r="B119" s="8" t="s">
        <v>2884</v>
      </c>
      <c r="C119" s="9">
        <v>199202</v>
      </c>
      <c r="D119" s="9"/>
      <c r="E119" s="9">
        <f t="shared" si="1"/>
        <v>201327.62000000011</v>
      </c>
    </row>
    <row r="120" spans="1:5" ht="21" x14ac:dyDescent="0.25">
      <c r="A120" s="18" t="s">
        <v>3587</v>
      </c>
      <c r="B120" s="8" t="s">
        <v>3312</v>
      </c>
      <c r="C120" s="9"/>
      <c r="D120" s="9">
        <v>146185.4</v>
      </c>
      <c r="E120" s="9">
        <f t="shared" si="1"/>
        <v>55142.220000000118</v>
      </c>
    </row>
    <row r="121" spans="1:5" ht="21" x14ac:dyDescent="0.25">
      <c r="A121" s="18" t="s">
        <v>3587</v>
      </c>
      <c r="B121" s="8" t="s">
        <v>3161</v>
      </c>
      <c r="C121" s="9"/>
      <c r="D121" s="9">
        <v>53502</v>
      </c>
      <c r="E121" s="9">
        <f t="shared" si="1"/>
        <v>1640.2200000001176</v>
      </c>
    </row>
    <row r="122" spans="1:5" ht="21" x14ac:dyDescent="0.25">
      <c r="A122" s="18" t="s">
        <v>3592</v>
      </c>
      <c r="B122" s="8" t="s">
        <v>396</v>
      </c>
      <c r="C122" s="9">
        <v>365899</v>
      </c>
      <c r="D122" s="9"/>
      <c r="E122" s="9">
        <f t="shared" si="1"/>
        <v>367539.22000000009</v>
      </c>
    </row>
    <row r="123" spans="1:5" ht="21" x14ac:dyDescent="0.25">
      <c r="A123" s="18" t="s">
        <v>3592</v>
      </c>
      <c r="B123" s="8" t="s">
        <v>3489</v>
      </c>
      <c r="C123" s="9"/>
      <c r="D123" s="9">
        <v>366204</v>
      </c>
      <c r="E123" s="9">
        <f t="shared" si="1"/>
        <v>1335.2200000000885</v>
      </c>
    </row>
    <row r="124" spans="1:5" ht="21" x14ac:dyDescent="0.25">
      <c r="A124" s="18" t="s">
        <v>3598</v>
      </c>
      <c r="B124" s="8" t="s">
        <v>396</v>
      </c>
      <c r="C124" s="9">
        <v>557399.6</v>
      </c>
      <c r="D124" s="9"/>
      <c r="E124" s="9">
        <f t="shared" si="1"/>
        <v>558734.82000000007</v>
      </c>
    </row>
    <row r="125" spans="1:5" ht="21" x14ac:dyDescent="0.25">
      <c r="A125" s="18" t="s">
        <v>3598</v>
      </c>
      <c r="B125" s="8" t="s">
        <v>3489</v>
      </c>
      <c r="C125" s="9"/>
      <c r="D125" s="9">
        <v>557980</v>
      </c>
      <c r="E125" s="9">
        <f t="shared" si="1"/>
        <v>754.82000000006519</v>
      </c>
    </row>
    <row r="126" spans="1:5" ht="21" x14ac:dyDescent="0.25">
      <c r="A126" s="18" t="s">
        <v>3611</v>
      </c>
      <c r="B126" s="8" t="s">
        <v>2884</v>
      </c>
      <c r="C126" s="9">
        <v>331505</v>
      </c>
      <c r="D126" s="9"/>
      <c r="E126" s="9">
        <f t="shared" si="1"/>
        <v>332259.82000000007</v>
      </c>
    </row>
    <row r="127" spans="1:5" ht="21" x14ac:dyDescent="0.25">
      <c r="A127" s="18" t="s">
        <v>3611</v>
      </c>
      <c r="B127" s="8" t="s">
        <v>2781</v>
      </c>
      <c r="C127" s="9">
        <v>74046</v>
      </c>
      <c r="D127" s="9"/>
      <c r="E127" s="9">
        <f t="shared" si="1"/>
        <v>406305.82000000007</v>
      </c>
    </row>
    <row r="128" spans="1:5" ht="21" x14ac:dyDescent="0.25">
      <c r="A128" s="18" t="s">
        <v>3611</v>
      </c>
      <c r="B128" s="8" t="s">
        <v>3614</v>
      </c>
      <c r="C128" s="9"/>
      <c r="D128" s="9">
        <f>399947.32+52.5</f>
        <v>399999.82</v>
      </c>
      <c r="E128" s="9">
        <f t="shared" si="1"/>
        <v>6306.0000000000582</v>
      </c>
    </row>
    <row r="129" spans="1:5" ht="21" x14ac:dyDescent="0.25">
      <c r="A129" s="18" t="s">
        <v>3615</v>
      </c>
      <c r="B129" s="8" t="s">
        <v>396</v>
      </c>
      <c r="C129" s="9">
        <v>741284.95</v>
      </c>
      <c r="D129" s="9"/>
      <c r="E129" s="9">
        <f t="shared" si="1"/>
        <v>747590.95</v>
      </c>
    </row>
    <row r="130" spans="1:5" ht="21" x14ac:dyDescent="0.25">
      <c r="A130" s="18" t="s">
        <v>3615</v>
      </c>
      <c r="B130" s="8" t="s">
        <v>3489</v>
      </c>
      <c r="C130" s="9"/>
      <c r="D130" s="9">
        <v>746980</v>
      </c>
      <c r="E130" s="9">
        <f t="shared" si="1"/>
        <v>610.94999999995343</v>
      </c>
    </row>
    <row r="131" spans="1:5" ht="21" x14ac:dyDescent="0.25">
      <c r="A131" s="18" t="s">
        <v>3624</v>
      </c>
      <c r="B131" s="8" t="s">
        <v>3566</v>
      </c>
      <c r="C131" s="9">
        <v>135200</v>
      </c>
      <c r="D131" s="9"/>
      <c r="E131" s="9">
        <f t="shared" si="1"/>
        <v>135810.94999999995</v>
      </c>
    </row>
    <row r="132" spans="1:5" ht="21" x14ac:dyDescent="0.25">
      <c r="A132" s="18" t="s">
        <v>3624</v>
      </c>
      <c r="B132" s="8" t="s">
        <v>3023</v>
      </c>
      <c r="C132" s="9">
        <v>165023</v>
      </c>
      <c r="D132" s="9"/>
      <c r="E132" s="9">
        <f t="shared" si="1"/>
        <v>300833.94999999995</v>
      </c>
    </row>
    <row r="133" spans="1:5" ht="21" x14ac:dyDescent="0.25">
      <c r="A133" s="18" t="s">
        <v>3624</v>
      </c>
      <c r="B133" s="8" t="s">
        <v>3632</v>
      </c>
      <c r="C133" s="9"/>
      <c r="D133" s="9">
        <f>299948.26+52.5</f>
        <v>300000.76</v>
      </c>
      <c r="E133" s="9">
        <f t="shared" ref="E133:E196" si="2">E132+C133-D133</f>
        <v>833.18999999994412</v>
      </c>
    </row>
    <row r="134" spans="1:5" ht="21" x14ac:dyDescent="0.25">
      <c r="A134" s="18" t="s">
        <v>3635</v>
      </c>
      <c r="B134" s="8" t="s">
        <v>396</v>
      </c>
      <c r="C134" s="9">
        <v>66060</v>
      </c>
      <c r="D134" s="9"/>
      <c r="E134" s="9">
        <f t="shared" si="2"/>
        <v>66893.189999999944</v>
      </c>
    </row>
    <row r="135" spans="1:5" ht="21" x14ac:dyDescent="0.25">
      <c r="A135" s="18" t="s">
        <v>3635</v>
      </c>
      <c r="B135" s="8" t="s">
        <v>3161</v>
      </c>
      <c r="C135" s="9"/>
      <c r="D135" s="9">
        <v>66120</v>
      </c>
      <c r="E135" s="9">
        <f t="shared" si="2"/>
        <v>773.18999999994412</v>
      </c>
    </row>
    <row r="136" spans="1:5" ht="21" x14ac:dyDescent="0.25">
      <c r="A136" s="18" t="s">
        <v>3637</v>
      </c>
      <c r="B136" s="8" t="s">
        <v>3439</v>
      </c>
      <c r="C136" s="9">
        <v>123500</v>
      </c>
      <c r="D136" s="9"/>
      <c r="E136" s="9">
        <f t="shared" si="2"/>
        <v>124273.18999999994</v>
      </c>
    </row>
    <row r="137" spans="1:5" ht="21" x14ac:dyDescent="0.25">
      <c r="A137" s="18" t="s">
        <v>3637</v>
      </c>
      <c r="B137" s="8" t="s">
        <v>3638</v>
      </c>
      <c r="C137" s="9"/>
      <c r="D137" s="9">
        <v>123866</v>
      </c>
      <c r="E137" s="9">
        <f t="shared" si="2"/>
        <v>407.18999999994412</v>
      </c>
    </row>
    <row r="138" spans="1:5" ht="21" x14ac:dyDescent="0.25">
      <c r="A138" s="18" t="s">
        <v>3648</v>
      </c>
      <c r="B138" s="8" t="s">
        <v>259</v>
      </c>
      <c r="C138" s="9"/>
      <c r="D138" s="9">
        <v>99</v>
      </c>
      <c r="E138" s="9">
        <f t="shared" si="2"/>
        <v>308.18999999994412</v>
      </c>
    </row>
    <row r="139" spans="1:5" ht="21" x14ac:dyDescent="0.25">
      <c r="A139" s="18" t="s">
        <v>3648</v>
      </c>
      <c r="B139" s="8" t="s">
        <v>3023</v>
      </c>
      <c r="C139" s="9">
        <v>77257</v>
      </c>
      <c r="D139" s="9"/>
      <c r="E139" s="9">
        <f t="shared" si="2"/>
        <v>77565.189999999944</v>
      </c>
    </row>
    <row r="140" spans="1:5" ht="21" x14ac:dyDescent="0.25">
      <c r="A140" s="18" t="s">
        <v>3648</v>
      </c>
      <c r="B140" s="8" t="s">
        <v>3312</v>
      </c>
      <c r="C140" s="9"/>
      <c r="D140" s="9">
        <v>74745.55</v>
      </c>
      <c r="E140" s="9">
        <f t="shared" si="2"/>
        <v>2819.6399999999412</v>
      </c>
    </row>
    <row r="141" spans="1:5" ht="21" x14ac:dyDescent="0.25">
      <c r="A141" s="18" t="s">
        <v>3648</v>
      </c>
      <c r="B141" s="8" t="s">
        <v>3312</v>
      </c>
      <c r="C141" s="9"/>
      <c r="D141" s="9">
        <v>500</v>
      </c>
      <c r="E141" s="9">
        <f t="shared" si="2"/>
        <v>2319.6399999999412</v>
      </c>
    </row>
    <row r="142" spans="1:5" ht="21" x14ac:dyDescent="0.25">
      <c r="A142" s="18" t="s">
        <v>3648</v>
      </c>
      <c r="B142" s="8" t="s">
        <v>396</v>
      </c>
      <c r="C142" s="9">
        <v>1640049.6</v>
      </c>
      <c r="D142" s="9"/>
      <c r="E142" s="9">
        <f t="shared" si="2"/>
        <v>1642369.24</v>
      </c>
    </row>
    <row r="143" spans="1:5" ht="21" x14ac:dyDescent="0.25">
      <c r="A143" s="18" t="s">
        <v>3648</v>
      </c>
      <c r="B143" s="8" t="s">
        <v>3161</v>
      </c>
      <c r="C143" s="9"/>
      <c r="D143" s="9">
        <v>750396</v>
      </c>
      <c r="E143" s="9">
        <f t="shared" si="2"/>
        <v>891973.24</v>
      </c>
    </row>
    <row r="144" spans="1:5" ht="21" x14ac:dyDescent="0.25">
      <c r="A144" s="18" t="s">
        <v>3648</v>
      </c>
      <c r="B144" s="8" t="s">
        <v>3161</v>
      </c>
      <c r="C144" s="9"/>
      <c r="D144" s="9">
        <v>538132</v>
      </c>
      <c r="E144" s="9">
        <f t="shared" si="2"/>
        <v>353841.24</v>
      </c>
    </row>
    <row r="145" spans="1:5" ht="21" x14ac:dyDescent="0.25">
      <c r="A145" s="18" t="s">
        <v>3648</v>
      </c>
      <c r="B145" s="8" t="s">
        <v>3161</v>
      </c>
      <c r="C145" s="9"/>
      <c r="D145" s="9">
        <v>353502</v>
      </c>
      <c r="E145" s="9">
        <f t="shared" si="2"/>
        <v>339.23999999999069</v>
      </c>
    </row>
    <row r="146" spans="1:5" ht="21" x14ac:dyDescent="0.25">
      <c r="A146" s="18" t="s">
        <v>3655</v>
      </c>
      <c r="B146" s="8" t="s">
        <v>396</v>
      </c>
      <c r="C146" s="9">
        <v>37243.160000000003</v>
      </c>
      <c r="D146" s="9"/>
      <c r="E146" s="9">
        <f t="shared" si="2"/>
        <v>37582.399999999994</v>
      </c>
    </row>
    <row r="147" spans="1:5" ht="21" x14ac:dyDescent="0.25">
      <c r="A147" s="18" t="s">
        <v>3655</v>
      </c>
      <c r="B147" s="8" t="s">
        <v>3161</v>
      </c>
      <c r="C147" s="9"/>
      <c r="D147" s="9">
        <v>37023</v>
      </c>
      <c r="E147" s="9">
        <f t="shared" si="2"/>
        <v>559.39999999999418</v>
      </c>
    </row>
    <row r="148" spans="1:5" ht="21" x14ac:dyDescent="0.25">
      <c r="A148" s="18" t="s">
        <v>3664</v>
      </c>
      <c r="B148" s="8" t="s">
        <v>396</v>
      </c>
      <c r="C148" s="9">
        <v>1393165.03</v>
      </c>
      <c r="D148" s="9"/>
      <c r="E148" s="9">
        <f t="shared" si="2"/>
        <v>1393724.43</v>
      </c>
    </row>
    <row r="149" spans="1:5" ht="21" x14ac:dyDescent="0.25">
      <c r="A149" s="18" t="s">
        <v>3664</v>
      </c>
      <c r="B149" s="8" t="s">
        <v>3161</v>
      </c>
      <c r="C149" s="9"/>
      <c r="D149" s="9">
        <v>854620</v>
      </c>
      <c r="E149" s="9">
        <f t="shared" si="2"/>
        <v>539104.42999999993</v>
      </c>
    </row>
    <row r="150" spans="1:5" ht="21" x14ac:dyDescent="0.25">
      <c r="A150" s="18" t="s">
        <v>3664</v>
      </c>
      <c r="B150" s="8" t="s">
        <v>3161</v>
      </c>
      <c r="C150" s="9"/>
      <c r="D150" s="9">
        <v>538587</v>
      </c>
      <c r="E150" s="9">
        <f t="shared" si="2"/>
        <v>517.42999999993481</v>
      </c>
    </row>
    <row r="151" spans="1:5" ht="21" x14ac:dyDescent="0.25">
      <c r="A151" s="18" t="s">
        <v>3670</v>
      </c>
      <c r="B151" s="8" t="s">
        <v>2781</v>
      </c>
      <c r="C151" s="9">
        <v>383023</v>
      </c>
      <c r="D151" s="9"/>
      <c r="E151" s="9">
        <f t="shared" si="2"/>
        <v>383540.42999999993</v>
      </c>
    </row>
    <row r="152" spans="1:5" ht="21" x14ac:dyDescent="0.25">
      <c r="A152" s="18" t="s">
        <v>3670</v>
      </c>
      <c r="B152" s="8" t="s">
        <v>3671</v>
      </c>
      <c r="C152" s="9"/>
      <c r="D152" s="9">
        <f>382722.49+52.5</f>
        <v>382774.99</v>
      </c>
      <c r="E152" s="9">
        <f t="shared" si="2"/>
        <v>765.43999999994412</v>
      </c>
    </row>
    <row r="153" spans="1:5" ht="21" x14ac:dyDescent="0.25">
      <c r="A153" s="18" t="s">
        <v>3672</v>
      </c>
      <c r="B153" s="8" t="s">
        <v>396</v>
      </c>
      <c r="C153" s="9">
        <v>2796907</v>
      </c>
      <c r="D153" s="9"/>
      <c r="E153" s="9">
        <f t="shared" si="2"/>
        <v>2797672.44</v>
      </c>
    </row>
    <row r="154" spans="1:5" ht="21" x14ac:dyDescent="0.25">
      <c r="A154" s="18" t="s">
        <v>3672</v>
      </c>
      <c r="B154" s="8" t="s">
        <v>3161</v>
      </c>
      <c r="C154" s="9"/>
      <c r="D154" s="9">
        <v>985004</v>
      </c>
      <c r="E154" s="9">
        <f t="shared" si="2"/>
        <v>1812668.44</v>
      </c>
    </row>
    <row r="155" spans="1:5" ht="21" x14ac:dyDescent="0.25">
      <c r="A155" s="18" t="s">
        <v>3672</v>
      </c>
      <c r="B155" s="8" t="s">
        <v>259</v>
      </c>
      <c r="C155" s="9"/>
      <c r="D155" s="9">
        <v>1.05</v>
      </c>
      <c r="E155" s="9">
        <f t="shared" si="2"/>
        <v>1812667.39</v>
      </c>
    </row>
    <row r="156" spans="1:5" ht="21" x14ac:dyDescent="0.25">
      <c r="A156" s="18" t="s">
        <v>3672</v>
      </c>
      <c r="B156" s="8" t="s">
        <v>3161</v>
      </c>
      <c r="C156" s="9"/>
      <c r="D156" s="9">
        <v>758046</v>
      </c>
      <c r="E156" s="9">
        <f t="shared" si="2"/>
        <v>1054621.3899999999</v>
      </c>
    </row>
    <row r="157" spans="1:5" ht="21" x14ac:dyDescent="0.25">
      <c r="A157" s="18" t="s">
        <v>3672</v>
      </c>
      <c r="B157" s="8" t="s">
        <v>259</v>
      </c>
      <c r="C157" s="9"/>
      <c r="D157" s="9">
        <v>1.05</v>
      </c>
      <c r="E157" s="9">
        <f t="shared" si="2"/>
        <v>1054620.3399999999</v>
      </c>
    </row>
    <row r="158" spans="1:5" ht="21" x14ac:dyDescent="0.25">
      <c r="A158" s="18" t="s">
        <v>3672</v>
      </c>
      <c r="B158" s="8" t="s">
        <v>3489</v>
      </c>
      <c r="C158" s="9"/>
      <c r="D158" s="9">
        <v>1053980</v>
      </c>
      <c r="E158" s="9">
        <f t="shared" si="2"/>
        <v>640.33999999985099</v>
      </c>
    </row>
    <row r="159" spans="1:5" ht="21" x14ac:dyDescent="0.25">
      <c r="A159" s="18" t="s">
        <v>3686</v>
      </c>
      <c r="B159" s="8" t="s">
        <v>3023</v>
      </c>
      <c r="C159" s="9">
        <v>232133</v>
      </c>
      <c r="D159" s="9"/>
      <c r="E159" s="9">
        <f t="shared" si="2"/>
        <v>232773.33999999985</v>
      </c>
    </row>
    <row r="160" spans="1:5" ht="21" x14ac:dyDescent="0.25">
      <c r="A160" s="18" t="s">
        <v>3686</v>
      </c>
      <c r="B160" s="8" t="s">
        <v>3312</v>
      </c>
      <c r="C160" s="9"/>
      <c r="D160" s="9">
        <v>165100</v>
      </c>
      <c r="E160" s="9">
        <f t="shared" si="2"/>
        <v>67673.339999999851</v>
      </c>
    </row>
    <row r="161" spans="1:5" ht="21" x14ac:dyDescent="0.25">
      <c r="A161" s="18" t="s">
        <v>3686</v>
      </c>
      <c r="B161" s="8" t="s">
        <v>3161</v>
      </c>
      <c r="C161" s="9"/>
      <c r="D161" s="9">
        <v>66721</v>
      </c>
      <c r="E161" s="9">
        <f t="shared" si="2"/>
        <v>952.33999999985099</v>
      </c>
    </row>
    <row r="162" spans="1:5" ht="21" x14ac:dyDescent="0.25">
      <c r="A162" s="18" t="s">
        <v>3686</v>
      </c>
      <c r="B162" s="8" t="s">
        <v>259</v>
      </c>
      <c r="C162" s="9"/>
      <c r="D162" s="9">
        <v>1.05</v>
      </c>
      <c r="E162" s="9">
        <f t="shared" si="2"/>
        <v>951.28999999985103</v>
      </c>
    </row>
    <row r="163" spans="1:5" ht="21" x14ac:dyDescent="0.25">
      <c r="A163" s="18" t="s">
        <v>3696</v>
      </c>
      <c r="B163" s="8" t="s">
        <v>3697</v>
      </c>
      <c r="C163" s="9">
        <v>53250</v>
      </c>
      <c r="D163" s="9"/>
      <c r="E163" s="9">
        <f t="shared" si="2"/>
        <v>54201.289999999848</v>
      </c>
    </row>
    <row r="164" spans="1:5" ht="21" x14ac:dyDescent="0.25">
      <c r="A164" s="18" t="s">
        <v>3696</v>
      </c>
      <c r="B164" s="8" t="s">
        <v>3698</v>
      </c>
      <c r="C164" s="9"/>
      <c r="D164" s="9">
        <f>49947.47+52.5</f>
        <v>49999.97</v>
      </c>
      <c r="E164" s="9">
        <f t="shared" si="2"/>
        <v>4201.3199999998469</v>
      </c>
    </row>
    <row r="165" spans="1:5" ht="21" x14ac:dyDescent="0.25">
      <c r="A165" s="18" t="s">
        <v>3696</v>
      </c>
      <c r="B165" s="8" t="s">
        <v>3697</v>
      </c>
      <c r="C165" s="9">
        <v>446230</v>
      </c>
      <c r="D165" s="9"/>
      <c r="E165" s="9">
        <f t="shared" si="2"/>
        <v>450431.31999999983</v>
      </c>
    </row>
    <row r="166" spans="1:5" ht="21" x14ac:dyDescent="0.25">
      <c r="A166" s="18" t="s">
        <v>3696</v>
      </c>
      <c r="B166" s="8" t="s">
        <v>3699</v>
      </c>
      <c r="C166" s="9"/>
      <c r="D166" s="9">
        <f>449949.85+52.5</f>
        <v>450002.35</v>
      </c>
      <c r="E166" s="9">
        <f t="shared" si="2"/>
        <v>428.96999999985565</v>
      </c>
    </row>
    <row r="167" spans="1:5" ht="21" x14ac:dyDescent="0.25">
      <c r="A167" s="18" t="s">
        <v>3700</v>
      </c>
      <c r="B167" s="8" t="s">
        <v>3697</v>
      </c>
      <c r="C167" s="9">
        <v>479521</v>
      </c>
      <c r="D167" s="9"/>
      <c r="E167" s="9">
        <f t="shared" si="2"/>
        <v>479949.96999999986</v>
      </c>
    </row>
    <row r="168" spans="1:5" ht="21" x14ac:dyDescent="0.25">
      <c r="A168" s="18" t="s">
        <v>3700</v>
      </c>
      <c r="B168" s="8" t="s">
        <v>3705</v>
      </c>
      <c r="C168" s="9"/>
      <c r="D168" s="9">
        <f>479333.85+52.5</f>
        <v>479386.35</v>
      </c>
      <c r="E168" s="9">
        <f t="shared" si="2"/>
        <v>563.61999999987893</v>
      </c>
    </row>
    <row r="169" spans="1:5" ht="21" x14ac:dyDescent="0.25">
      <c r="A169" s="18"/>
      <c r="B169" s="8"/>
      <c r="C169" s="9"/>
      <c r="D169" s="9"/>
      <c r="E169" s="9">
        <f t="shared" si="2"/>
        <v>563.61999999987893</v>
      </c>
    </row>
    <row r="170" spans="1:5" ht="21" x14ac:dyDescent="0.25">
      <c r="A170" s="18"/>
      <c r="B170" s="8"/>
      <c r="C170" s="9"/>
      <c r="D170" s="9"/>
      <c r="E170" s="9">
        <f t="shared" si="2"/>
        <v>563.61999999987893</v>
      </c>
    </row>
    <row r="171" spans="1:5" ht="21" x14ac:dyDescent="0.25">
      <c r="A171" s="18"/>
      <c r="B171" s="8"/>
      <c r="C171" s="9"/>
      <c r="D171" s="9"/>
      <c r="E171" s="9">
        <f t="shared" si="2"/>
        <v>563.61999999987893</v>
      </c>
    </row>
    <row r="172" spans="1:5" ht="21" x14ac:dyDescent="0.25">
      <c r="A172" s="18"/>
      <c r="B172" s="8"/>
      <c r="C172" s="9"/>
      <c r="D172" s="9"/>
      <c r="E172" s="9">
        <f t="shared" si="2"/>
        <v>563.61999999987893</v>
      </c>
    </row>
    <row r="173" spans="1:5" ht="21" x14ac:dyDescent="0.25">
      <c r="A173" s="18"/>
      <c r="B173" s="8"/>
      <c r="C173" s="9"/>
      <c r="D173" s="9"/>
      <c r="E173" s="9">
        <f t="shared" si="2"/>
        <v>563.61999999987893</v>
      </c>
    </row>
    <row r="174" spans="1:5" ht="21" x14ac:dyDescent="0.25">
      <c r="A174" s="18"/>
      <c r="B174" s="8"/>
      <c r="C174" s="9"/>
      <c r="D174" s="9"/>
      <c r="E174" s="9">
        <f t="shared" si="2"/>
        <v>563.61999999987893</v>
      </c>
    </row>
    <row r="175" spans="1:5" ht="21" x14ac:dyDescent="0.25">
      <c r="A175" s="18"/>
      <c r="B175" s="8"/>
      <c r="C175" s="9"/>
      <c r="D175" s="9"/>
      <c r="E175" s="9">
        <f t="shared" si="2"/>
        <v>563.61999999987893</v>
      </c>
    </row>
    <row r="176" spans="1:5" ht="21" x14ac:dyDescent="0.25">
      <c r="A176" s="18"/>
      <c r="B176" s="8"/>
      <c r="C176" s="9"/>
      <c r="D176" s="9"/>
      <c r="E176" s="9">
        <f t="shared" si="2"/>
        <v>563.61999999987893</v>
      </c>
    </row>
    <row r="177" spans="1:5" ht="21" x14ac:dyDescent="0.25">
      <c r="A177" s="18"/>
      <c r="B177" s="8"/>
      <c r="C177" s="9"/>
      <c r="D177" s="9"/>
      <c r="E177" s="9">
        <f t="shared" si="2"/>
        <v>563.61999999987893</v>
      </c>
    </row>
    <row r="178" spans="1:5" ht="21" x14ac:dyDescent="0.25">
      <c r="A178" s="18"/>
      <c r="B178" s="8"/>
      <c r="C178" s="9"/>
      <c r="D178" s="9"/>
      <c r="E178" s="9">
        <f t="shared" si="2"/>
        <v>563.61999999987893</v>
      </c>
    </row>
    <row r="179" spans="1:5" ht="21" x14ac:dyDescent="0.25">
      <c r="A179" s="18"/>
      <c r="B179" s="8"/>
      <c r="C179" s="9"/>
      <c r="D179" s="9"/>
      <c r="E179" s="9">
        <f t="shared" si="2"/>
        <v>563.61999999987893</v>
      </c>
    </row>
    <row r="180" spans="1:5" ht="21" x14ac:dyDescent="0.25">
      <c r="A180" s="18"/>
      <c r="B180" s="8"/>
      <c r="C180" s="9"/>
      <c r="D180" s="9"/>
      <c r="E180" s="9">
        <f t="shared" si="2"/>
        <v>563.61999999987893</v>
      </c>
    </row>
    <row r="181" spans="1:5" ht="21" x14ac:dyDescent="0.25">
      <c r="A181" s="18"/>
      <c r="B181" s="8"/>
      <c r="C181" s="9"/>
      <c r="D181" s="9"/>
      <c r="E181" s="9">
        <f t="shared" si="2"/>
        <v>563.61999999987893</v>
      </c>
    </row>
    <row r="182" spans="1:5" ht="21" x14ac:dyDescent="0.25">
      <c r="A182" s="18"/>
      <c r="B182" s="8"/>
      <c r="C182" s="9"/>
      <c r="D182" s="9"/>
      <c r="E182" s="9">
        <f t="shared" si="2"/>
        <v>563.61999999987893</v>
      </c>
    </row>
    <row r="183" spans="1:5" ht="21" x14ac:dyDescent="0.25">
      <c r="A183" s="18"/>
      <c r="B183" s="8"/>
      <c r="C183" s="9"/>
      <c r="D183" s="9"/>
      <c r="E183" s="9">
        <f t="shared" si="2"/>
        <v>563.61999999987893</v>
      </c>
    </row>
    <row r="184" spans="1:5" ht="21" x14ac:dyDescent="0.25">
      <c r="A184" s="18"/>
      <c r="B184" s="8"/>
      <c r="C184" s="9"/>
      <c r="D184" s="9"/>
      <c r="E184" s="9">
        <f t="shared" si="2"/>
        <v>563.61999999987893</v>
      </c>
    </row>
    <row r="185" spans="1:5" ht="21" x14ac:dyDescent="0.25">
      <c r="A185" s="18"/>
      <c r="B185" s="8"/>
      <c r="C185" s="9"/>
      <c r="D185" s="9"/>
      <c r="E185" s="9">
        <f t="shared" si="2"/>
        <v>563.61999999987893</v>
      </c>
    </row>
    <row r="186" spans="1:5" ht="21" x14ac:dyDescent="0.25">
      <c r="A186" s="18"/>
      <c r="B186" s="8"/>
      <c r="C186" s="9"/>
      <c r="D186" s="9"/>
      <c r="E186" s="9">
        <f t="shared" si="2"/>
        <v>563.61999999987893</v>
      </c>
    </row>
    <row r="187" spans="1:5" ht="21" x14ac:dyDescent="0.25">
      <c r="A187" s="18"/>
      <c r="B187" s="8"/>
      <c r="C187" s="9"/>
      <c r="D187" s="9"/>
      <c r="E187" s="9">
        <f t="shared" si="2"/>
        <v>563.61999999987893</v>
      </c>
    </row>
    <row r="188" spans="1:5" ht="21" x14ac:dyDescent="0.25">
      <c r="A188" s="18"/>
      <c r="B188" s="8"/>
      <c r="C188" s="9"/>
      <c r="D188" s="9"/>
      <c r="E188" s="9">
        <f t="shared" si="2"/>
        <v>563.61999999987893</v>
      </c>
    </row>
    <row r="189" spans="1:5" ht="21" x14ac:dyDescent="0.25">
      <c r="A189" s="18"/>
      <c r="B189" s="8"/>
      <c r="C189" s="9"/>
      <c r="D189" s="9"/>
      <c r="E189" s="9">
        <f t="shared" si="2"/>
        <v>563.61999999987893</v>
      </c>
    </row>
    <row r="190" spans="1:5" ht="21" x14ac:dyDescent="0.25">
      <c r="A190" s="18"/>
      <c r="B190" s="8"/>
      <c r="C190" s="9"/>
      <c r="D190" s="9"/>
      <c r="E190" s="9">
        <f t="shared" si="2"/>
        <v>563.61999999987893</v>
      </c>
    </row>
    <row r="191" spans="1:5" ht="21" x14ac:dyDescent="0.25">
      <c r="A191" s="18"/>
      <c r="B191" s="8"/>
      <c r="C191" s="9"/>
      <c r="D191" s="9"/>
      <c r="E191" s="9">
        <f t="shared" si="2"/>
        <v>563.61999999987893</v>
      </c>
    </row>
    <row r="192" spans="1:5" ht="21" x14ac:dyDescent="0.25">
      <c r="A192" s="18"/>
      <c r="B192" s="8"/>
      <c r="C192" s="9"/>
      <c r="D192" s="9"/>
      <c r="E192" s="9">
        <f t="shared" si="2"/>
        <v>563.61999999987893</v>
      </c>
    </row>
    <row r="193" spans="1:5" ht="21" x14ac:dyDescent="0.25">
      <c r="A193" s="18"/>
      <c r="B193" s="8"/>
      <c r="C193" s="9"/>
      <c r="D193" s="9"/>
      <c r="E193" s="9">
        <f t="shared" si="2"/>
        <v>563.61999999987893</v>
      </c>
    </row>
    <row r="194" spans="1:5" ht="21" x14ac:dyDescent="0.25">
      <c r="A194" s="18"/>
      <c r="B194" s="8"/>
      <c r="C194" s="9"/>
      <c r="D194" s="9"/>
      <c r="E194" s="9">
        <f t="shared" si="2"/>
        <v>563.61999999987893</v>
      </c>
    </row>
    <row r="195" spans="1:5" ht="21" x14ac:dyDescent="0.25">
      <c r="A195" s="18"/>
      <c r="B195" s="8"/>
      <c r="C195" s="9"/>
      <c r="D195" s="9"/>
      <c r="E195" s="9">
        <f t="shared" si="2"/>
        <v>563.61999999987893</v>
      </c>
    </row>
    <row r="196" spans="1:5" ht="21" x14ac:dyDescent="0.25">
      <c r="A196" s="18"/>
      <c r="B196" s="8"/>
      <c r="C196" s="9"/>
      <c r="D196" s="9"/>
      <c r="E196" s="9">
        <f t="shared" si="2"/>
        <v>563.61999999987893</v>
      </c>
    </row>
    <row r="197" spans="1:5" ht="21" x14ac:dyDescent="0.25">
      <c r="A197" s="18"/>
      <c r="B197" s="8"/>
      <c r="C197" s="9"/>
      <c r="D197" s="9"/>
      <c r="E197" s="9">
        <f t="shared" ref="E197:E209" si="3">E196+C197-D197</f>
        <v>563.61999999987893</v>
      </c>
    </row>
    <row r="198" spans="1:5" ht="21" x14ac:dyDescent="0.25">
      <c r="A198" s="18"/>
      <c r="B198" s="8"/>
      <c r="C198" s="9"/>
      <c r="D198" s="9"/>
      <c r="E198" s="9">
        <f t="shared" si="3"/>
        <v>563.61999999987893</v>
      </c>
    </row>
    <row r="199" spans="1:5" ht="21" x14ac:dyDescent="0.25">
      <c r="A199" s="18"/>
      <c r="B199" s="8"/>
      <c r="C199" s="9"/>
      <c r="D199" s="9"/>
      <c r="E199" s="9">
        <f t="shared" si="3"/>
        <v>563.61999999987893</v>
      </c>
    </row>
    <row r="200" spans="1:5" ht="21" x14ac:dyDescent="0.25">
      <c r="A200" s="18"/>
      <c r="B200" s="8"/>
      <c r="C200" s="9"/>
      <c r="D200" s="9"/>
      <c r="E200" s="9">
        <f t="shared" si="3"/>
        <v>563.61999999987893</v>
      </c>
    </row>
    <row r="201" spans="1:5" ht="21" x14ac:dyDescent="0.25">
      <c r="A201" s="18"/>
      <c r="B201" s="8"/>
      <c r="C201" s="9"/>
      <c r="D201" s="9"/>
      <c r="E201" s="9">
        <f t="shared" si="3"/>
        <v>563.61999999987893</v>
      </c>
    </row>
    <row r="202" spans="1:5" ht="21" x14ac:dyDescent="0.25">
      <c r="A202" s="18"/>
      <c r="B202" s="8"/>
      <c r="C202" s="9"/>
      <c r="D202" s="9"/>
      <c r="E202" s="9">
        <f t="shared" si="3"/>
        <v>563.61999999987893</v>
      </c>
    </row>
    <row r="203" spans="1:5" ht="21" x14ac:dyDescent="0.25">
      <c r="A203" s="18"/>
      <c r="B203" s="8"/>
      <c r="C203" s="9"/>
      <c r="D203" s="9"/>
      <c r="E203" s="9">
        <f t="shared" si="3"/>
        <v>563.61999999987893</v>
      </c>
    </row>
    <row r="204" spans="1:5" ht="21" x14ac:dyDescent="0.25">
      <c r="A204" s="18"/>
      <c r="B204" s="8"/>
      <c r="C204" s="9"/>
      <c r="D204" s="9"/>
      <c r="E204" s="9">
        <f t="shared" si="3"/>
        <v>563.61999999987893</v>
      </c>
    </row>
    <row r="205" spans="1:5" ht="21" x14ac:dyDescent="0.25">
      <c r="A205" s="18"/>
      <c r="B205" s="8"/>
      <c r="C205" s="9"/>
      <c r="D205" s="9"/>
      <c r="E205" s="9">
        <f t="shared" si="3"/>
        <v>563.61999999987893</v>
      </c>
    </row>
    <row r="206" spans="1:5" ht="21" x14ac:dyDescent="0.25">
      <c r="A206" s="18"/>
      <c r="B206" s="8"/>
      <c r="C206" s="9"/>
      <c r="D206" s="9"/>
      <c r="E206" s="9">
        <f t="shared" si="3"/>
        <v>563.61999999987893</v>
      </c>
    </row>
    <row r="207" spans="1:5" ht="21" x14ac:dyDescent="0.25">
      <c r="A207" s="18"/>
      <c r="B207" s="8"/>
      <c r="C207" s="9"/>
      <c r="D207" s="9"/>
      <c r="E207" s="9">
        <f t="shared" si="3"/>
        <v>563.61999999987893</v>
      </c>
    </row>
    <row r="208" spans="1:5" ht="21" x14ac:dyDescent="0.25">
      <c r="A208" s="18"/>
      <c r="B208" s="8"/>
      <c r="C208" s="9"/>
      <c r="D208" s="9"/>
      <c r="E208" s="9">
        <f t="shared" si="3"/>
        <v>563.61999999987893</v>
      </c>
    </row>
    <row r="209" spans="1:5" ht="21" x14ac:dyDescent="0.25">
      <c r="A209" s="18"/>
      <c r="B209" s="8"/>
      <c r="C209" s="9"/>
      <c r="D209" s="9"/>
      <c r="E209" s="9">
        <f t="shared" si="3"/>
        <v>563.61999999987893</v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5A5A0-5DD1-426F-844E-CA08543B7091}">
  <dimension ref="A1:E100"/>
  <sheetViews>
    <sheetView topLeftCell="A50" workbookViewId="0">
      <selection activeCell="A55" sqref="A55"/>
    </sheetView>
  </sheetViews>
  <sheetFormatPr baseColWidth="10" defaultColWidth="8.83203125" defaultRowHeight="15" x14ac:dyDescent="0.2"/>
  <cols>
    <col min="1" max="1" width="15.5" bestFit="1" customWidth="1"/>
    <col min="2" max="2" width="64" bestFit="1" customWidth="1"/>
    <col min="3" max="5" width="19.5" bestFit="1" customWidth="1"/>
  </cols>
  <sheetData>
    <row r="1" spans="1:5" ht="29" x14ac:dyDescent="0.35">
      <c r="A1" s="160" t="s">
        <v>3403</v>
      </c>
      <c r="B1" s="160"/>
      <c r="C1" s="160"/>
      <c r="D1" s="160"/>
      <c r="E1" s="160"/>
    </row>
    <row r="2" spans="1:5" ht="21" x14ac:dyDescent="0.25">
      <c r="A2" s="10"/>
      <c r="B2" s="10"/>
      <c r="C2" s="10"/>
      <c r="D2" s="10"/>
      <c r="E2" s="10"/>
    </row>
    <row r="3" spans="1:5" ht="21" x14ac:dyDescent="0.25">
      <c r="A3" s="18"/>
      <c r="B3" s="8"/>
      <c r="C3" s="9"/>
      <c r="D3" s="9"/>
      <c r="E3" s="9">
        <f>C3</f>
        <v>0</v>
      </c>
    </row>
    <row r="4" spans="1:5" ht="21" x14ac:dyDescent="0.25">
      <c r="A4" s="18" t="s">
        <v>3398</v>
      </c>
      <c r="B4" s="8" t="s">
        <v>2751</v>
      </c>
      <c r="C4" s="16">
        <v>600000</v>
      </c>
      <c r="D4" s="9"/>
      <c r="E4" s="9">
        <f>E3+C4-D4</f>
        <v>600000</v>
      </c>
    </row>
    <row r="5" spans="1:5" ht="21" x14ac:dyDescent="0.25">
      <c r="A5" s="18" t="s">
        <v>3401</v>
      </c>
      <c r="B5" s="8" t="s">
        <v>2879</v>
      </c>
      <c r="C5" s="9"/>
      <c r="D5" s="9">
        <v>380640</v>
      </c>
      <c r="E5" s="9">
        <f t="shared" ref="E5:E68" si="0">E4+C5-D5</f>
        <v>219360</v>
      </c>
    </row>
    <row r="6" spans="1:5" ht="21" x14ac:dyDescent="0.25">
      <c r="A6" s="18" t="s">
        <v>3401</v>
      </c>
      <c r="B6" s="8" t="s">
        <v>259</v>
      </c>
      <c r="C6" s="9"/>
      <c r="D6" s="9">
        <v>1.05</v>
      </c>
      <c r="E6" s="9">
        <f t="shared" si="0"/>
        <v>219358.95</v>
      </c>
    </row>
    <row r="7" spans="1:5" ht="21" x14ac:dyDescent="0.25">
      <c r="A7" s="18" t="s">
        <v>3401</v>
      </c>
      <c r="B7" s="8" t="s">
        <v>2879</v>
      </c>
      <c r="C7" s="9"/>
      <c r="D7" s="9">
        <v>214203</v>
      </c>
      <c r="E7" s="9">
        <f t="shared" si="0"/>
        <v>5155.9500000000116</v>
      </c>
    </row>
    <row r="8" spans="1:5" ht="21" x14ac:dyDescent="0.25">
      <c r="A8" s="18" t="s">
        <v>3401</v>
      </c>
      <c r="B8" s="8" t="s">
        <v>259</v>
      </c>
      <c r="C8" s="9"/>
      <c r="D8" s="9">
        <v>1.05</v>
      </c>
      <c r="E8" s="9">
        <f t="shared" si="0"/>
        <v>5154.9000000000115</v>
      </c>
    </row>
    <row r="9" spans="1:5" ht="21" x14ac:dyDescent="0.25">
      <c r="A9" s="18" t="s">
        <v>3401</v>
      </c>
      <c r="B9" s="8" t="s">
        <v>2751</v>
      </c>
      <c r="C9" s="16">
        <v>600000</v>
      </c>
      <c r="D9" s="9"/>
      <c r="E9" s="9">
        <f t="shared" si="0"/>
        <v>605154.9</v>
      </c>
    </row>
    <row r="10" spans="1:5" ht="21" x14ac:dyDescent="0.25">
      <c r="A10" s="18" t="s">
        <v>3401</v>
      </c>
      <c r="B10" s="8" t="s">
        <v>3344</v>
      </c>
      <c r="C10" s="9"/>
      <c r="D10" s="9">
        <v>502385</v>
      </c>
      <c r="E10" s="9">
        <f t="shared" si="0"/>
        <v>102769.90000000002</v>
      </c>
    </row>
    <row r="11" spans="1:5" ht="21" x14ac:dyDescent="0.25">
      <c r="A11" s="18" t="s">
        <v>3401</v>
      </c>
      <c r="B11" s="8" t="s">
        <v>259</v>
      </c>
      <c r="C11" s="9"/>
      <c r="D11" s="9">
        <v>1.05</v>
      </c>
      <c r="E11" s="9">
        <f t="shared" si="0"/>
        <v>102768.85000000002</v>
      </c>
    </row>
    <row r="12" spans="1:5" ht="21" x14ac:dyDescent="0.25">
      <c r="A12" s="18" t="s">
        <v>3407</v>
      </c>
      <c r="B12" s="8" t="s">
        <v>3161</v>
      </c>
      <c r="C12" s="9"/>
      <c r="D12" s="9">
        <v>97520</v>
      </c>
      <c r="E12" s="9">
        <f t="shared" si="0"/>
        <v>5248.8500000000204</v>
      </c>
    </row>
    <row r="13" spans="1:5" ht="21" x14ac:dyDescent="0.25">
      <c r="A13" s="18" t="s">
        <v>3407</v>
      </c>
      <c r="B13" s="8" t="s">
        <v>259</v>
      </c>
      <c r="C13" s="9"/>
      <c r="D13" s="9">
        <v>1.05</v>
      </c>
      <c r="E13" s="9">
        <f t="shared" si="0"/>
        <v>5247.8000000000202</v>
      </c>
    </row>
    <row r="14" spans="1:5" ht="21" x14ac:dyDescent="0.25">
      <c r="A14" s="18" t="s">
        <v>3407</v>
      </c>
      <c r="B14" s="8" t="s">
        <v>2751</v>
      </c>
      <c r="C14" s="9">
        <v>850000</v>
      </c>
      <c r="D14" s="9"/>
      <c r="E14" s="9">
        <f t="shared" si="0"/>
        <v>855247.8</v>
      </c>
    </row>
    <row r="15" spans="1:5" ht="21" x14ac:dyDescent="0.25">
      <c r="A15" s="18" t="s">
        <v>3407</v>
      </c>
      <c r="B15" s="8" t="s">
        <v>3161</v>
      </c>
      <c r="C15" s="9"/>
      <c r="D15" s="9">
        <v>452081</v>
      </c>
      <c r="E15" s="9">
        <f t="shared" si="0"/>
        <v>403166.80000000005</v>
      </c>
    </row>
    <row r="16" spans="1:5" ht="21" x14ac:dyDescent="0.25">
      <c r="A16" s="18" t="s">
        <v>3407</v>
      </c>
      <c r="B16" s="8" t="s">
        <v>259</v>
      </c>
      <c r="C16" s="9"/>
      <c r="D16" s="9">
        <v>1.05</v>
      </c>
      <c r="E16" s="9">
        <f t="shared" si="0"/>
        <v>403165.75000000006</v>
      </c>
    </row>
    <row r="17" spans="1:5" ht="21" x14ac:dyDescent="0.25">
      <c r="A17" s="18" t="s">
        <v>3409</v>
      </c>
      <c r="B17" s="8" t="s">
        <v>3344</v>
      </c>
      <c r="C17" s="9"/>
      <c r="D17" s="9">
        <v>399856</v>
      </c>
      <c r="E17" s="9">
        <f t="shared" si="0"/>
        <v>3309.7500000000582</v>
      </c>
    </row>
    <row r="18" spans="1:5" ht="21" x14ac:dyDescent="0.25">
      <c r="A18" s="18" t="s">
        <v>3409</v>
      </c>
      <c r="B18" s="8" t="s">
        <v>259</v>
      </c>
      <c r="C18" s="9"/>
      <c r="D18" s="9">
        <v>1.05</v>
      </c>
      <c r="E18" s="9">
        <f t="shared" si="0"/>
        <v>3308.700000000058</v>
      </c>
    </row>
    <row r="19" spans="1:5" ht="21" x14ac:dyDescent="0.25">
      <c r="A19" s="18" t="s">
        <v>3409</v>
      </c>
      <c r="B19" s="8" t="s">
        <v>2751</v>
      </c>
      <c r="C19" s="9">
        <v>1600000</v>
      </c>
      <c r="D19" s="9"/>
      <c r="E19" s="9">
        <f t="shared" si="0"/>
        <v>1603308.7</v>
      </c>
    </row>
    <row r="20" spans="1:5" ht="21" x14ac:dyDescent="0.25">
      <c r="A20" s="18" t="s">
        <v>3409</v>
      </c>
      <c r="B20" s="8" t="s">
        <v>3344</v>
      </c>
      <c r="C20" s="9"/>
      <c r="D20" s="9">
        <v>650130</v>
      </c>
      <c r="E20" s="9">
        <f t="shared" si="0"/>
        <v>953178.7</v>
      </c>
    </row>
    <row r="21" spans="1:5" ht="21" x14ac:dyDescent="0.25">
      <c r="A21" s="18" t="s">
        <v>3416</v>
      </c>
      <c r="B21" s="8" t="s">
        <v>3417</v>
      </c>
      <c r="C21" s="9"/>
      <c r="D21" s="9">
        <v>949856</v>
      </c>
      <c r="E21" s="9">
        <f t="shared" si="0"/>
        <v>3322.6999999999534</v>
      </c>
    </row>
    <row r="22" spans="1:5" ht="21" x14ac:dyDescent="0.25">
      <c r="A22" s="18" t="s">
        <v>3416</v>
      </c>
      <c r="B22" s="8" t="s">
        <v>259</v>
      </c>
      <c r="C22" s="9"/>
      <c r="D22" s="9">
        <v>1.05</v>
      </c>
      <c r="E22" s="9">
        <f t="shared" si="0"/>
        <v>3321.6499999999533</v>
      </c>
    </row>
    <row r="23" spans="1:5" ht="21" x14ac:dyDescent="0.25">
      <c r="A23" s="18" t="s">
        <v>3416</v>
      </c>
      <c r="B23" s="8" t="s">
        <v>2751</v>
      </c>
      <c r="C23" s="9">
        <v>2400000</v>
      </c>
      <c r="D23" s="9"/>
      <c r="E23" s="9">
        <f t="shared" si="0"/>
        <v>2403321.65</v>
      </c>
    </row>
    <row r="24" spans="1:5" ht="21" x14ac:dyDescent="0.25">
      <c r="A24" s="18" t="s">
        <v>3416</v>
      </c>
      <c r="B24" s="8" t="s">
        <v>3417</v>
      </c>
      <c r="C24" s="9"/>
      <c r="D24" s="9">
        <v>1063000</v>
      </c>
      <c r="E24" s="9">
        <f t="shared" si="0"/>
        <v>1340321.6499999999</v>
      </c>
    </row>
    <row r="25" spans="1:5" ht="21" x14ac:dyDescent="0.25">
      <c r="A25" s="18" t="s">
        <v>3416</v>
      </c>
      <c r="B25" s="8" t="s">
        <v>259</v>
      </c>
      <c r="C25" s="9"/>
      <c r="D25" s="9">
        <v>1.05</v>
      </c>
      <c r="E25" s="9">
        <f t="shared" si="0"/>
        <v>1340320.5999999999</v>
      </c>
    </row>
    <row r="26" spans="1:5" ht="21" x14ac:dyDescent="0.25">
      <c r="A26" s="18" t="s">
        <v>3416</v>
      </c>
      <c r="B26" s="8" t="s">
        <v>259</v>
      </c>
      <c r="C26" s="9"/>
      <c r="D26" s="9">
        <v>1.05</v>
      </c>
      <c r="E26" s="9">
        <f t="shared" si="0"/>
        <v>1340319.5499999998</v>
      </c>
    </row>
    <row r="27" spans="1:5" ht="21" x14ac:dyDescent="0.25">
      <c r="A27" s="18" t="s">
        <v>3416</v>
      </c>
      <c r="B27" s="8" t="s">
        <v>3161</v>
      </c>
      <c r="C27" s="9"/>
      <c r="D27" s="9">
        <v>480146</v>
      </c>
      <c r="E27" s="9">
        <f t="shared" si="0"/>
        <v>860173.54999999981</v>
      </c>
    </row>
    <row r="28" spans="1:5" ht="21" x14ac:dyDescent="0.25">
      <c r="A28" s="18" t="s">
        <v>3416</v>
      </c>
      <c r="B28" s="8" t="s">
        <v>259</v>
      </c>
      <c r="C28" s="9"/>
      <c r="D28" s="9">
        <v>1.05</v>
      </c>
      <c r="E28" s="9">
        <f t="shared" si="0"/>
        <v>860172.49999999977</v>
      </c>
    </row>
    <row r="29" spans="1:5" ht="21" x14ac:dyDescent="0.25">
      <c r="A29" s="18" t="s">
        <v>3416</v>
      </c>
      <c r="B29" s="8" t="s">
        <v>3383</v>
      </c>
      <c r="C29" s="9"/>
      <c r="D29" s="9">
        <v>799857</v>
      </c>
      <c r="E29" s="9">
        <f t="shared" si="0"/>
        <v>60315.499999999767</v>
      </c>
    </row>
    <row r="30" spans="1:5" ht="21" x14ac:dyDescent="0.25">
      <c r="A30" s="18" t="s">
        <v>3416</v>
      </c>
      <c r="B30" s="8" t="s">
        <v>259</v>
      </c>
      <c r="C30" s="9"/>
      <c r="D30" s="9">
        <v>1.05</v>
      </c>
      <c r="E30" s="9">
        <f t="shared" si="0"/>
        <v>60314.449999999764</v>
      </c>
    </row>
    <row r="31" spans="1:5" ht="21" x14ac:dyDescent="0.25">
      <c r="A31" s="18" t="s">
        <v>3431</v>
      </c>
      <c r="B31" s="8" t="s">
        <v>2751</v>
      </c>
      <c r="C31" s="9">
        <v>2500000</v>
      </c>
      <c r="D31" s="9"/>
      <c r="E31" s="9">
        <f t="shared" si="0"/>
        <v>2560314.4499999997</v>
      </c>
    </row>
    <row r="32" spans="1:5" ht="21" x14ac:dyDescent="0.25">
      <c r="A32" s="18" t="s">
        <v>3431</v>
      </c>
      <c r="B32" s="8" t="s">
        <v>3161</v>
      </c>
      <c r="C32" s="9"/>
      <c r="D32" s="9">
        <v>612870</v>
      </c>
      <c r="E32" s="9">
        <f t="shared" si="0"/>
        <v>1947444.4499999997</v>
      </c>
    </row>
    <row r="33" spans="1:5" ht="21" x14ac:dyDescent="0.25">
      <c r="A33" s="18" t="s">
        <v>3431</v>
      </c>
      <c r="B33" s="8" t="s">
        <v>259</v>
      </c>
      <c r="C33" s="9"/>
      <c r="D33" s="9">
        <v>1.05</v>
      </c>
      <c r="E33" s="9">
        <f t="shared" si="0"/>
        <v>1947443.3999999997</v>
      </c>
    </row>
    <row r="34" spans="1:5" ht="21" x14ac:dyDescent="0.25">
      <c r="A34" s="18" t="s">
        <v>3431</v>
      </c>
      <c r="B34" s="8" t="s">
        <v>3161</v>
      </c>
      <c r="C34" s="9"/>
      <c r="D34" s="9">
        <v>637133</v>
      </c>
      <c r="E34" s="9">
        <f t="shared" si="0"/>
        <v>1310310.3999999997</v>
      </c>
    </row>
    <row r="35" spans="1:5" ht="21" x14ac:dyDescent="0.25">
      <c r="A35" s="18" t="s">
        <v>3431</v>
      </c>
      <c r="B35" s="8" t="s">
        <v>259</v>
      </c>
      <c r="C35" s="9"/>
      <c r="D35" s="9">
        <v>1.05</v>
      </c>
      <c r="E35" s="9">
        <f t="shared" si="0"/>
        <v>1310309.3499999996</v>
      </c>
    </row>
    <row r="36" spans="1:5" ht="21" x14ac:dyDescent="0.25">
      <c r="A36" s="18" t="s">
        <v>3431</v>
      </c>
      <c r="B36" s="8" t="s">
        <v>3161</v>
      </c>
      <c r="C36" s="9"/>
      <c r="D36" s="9">
        <v>145213</v>
      </c>
      <c r="E36" s="9">
        <f t="shared" si="0"/>
        <v>1165096.3499999996</v>
      </c>
    </row>
    <row r="37" spans="1:5" ht="21" x14ac:dyDescent="0.25">
      <c r="A37" s="18" t="s">
        <v>3431</v>
      </c>
      <c r="B37" s="8" t="s">
        <v>259</v>
      </c>
      <c r="C37" s="9"/>
      <c r="D37" s="9">
        <v>1.05</v>
      </c>
      <c r="E37" s="9">
        <f t="shared" si="0"/>
        <v>1165095.2999999996</v>
      </c>
    </row>
    <row r="38" spans="1:5" ht="21" x14ac:dyDescent="0.25">
      <c r="A38" s="18" t="s">
        <v>3436</v>
      </c>
      <c r="B38" s="8" t="s">
        <v>3438</v>
      </c>
      <c r="C38" s="9"/>
      <c r="D38" s="9">
        <v>274000</v>
      </c>
      <c r="E38" s="9">
        <f t="shared" si="0"/>
        <v>891095.29999999958</v>
      </c>
    </row>
    <row r="39" spans="1:5" ht="21" x14ac:dyDescent="0.25">
      <c r="A39" s="18" t="s">
        <v>3436</v>
      </c>
      <c r="B39" s="8" t="s">
        <v>259</v>
      </c>
      <c r="C39" s="9"/>
      <c r="D39" s="9">
        <v>1.05</v>
      </c>
      <c r="E39" s="9">
        <f t="shared" si="0"/>
        <v>891094.24999999953</v>
      </c>
    </row>
    <row r="40" spans="1:5" ht="21" x14ac:dyDescent="0.25">
      <c r="A40" s="18" t="s">
        <v>3436</v>
      </c>
      <c r="B40" s="8" t="s">
        <v>2879</v>
      </c>
      <c r="C40" s="9"/>
      <c r="D40" s="9">
        <v>879080</v>
      </c>
      <c r="E40" s="9">
        <f t="shared" si="0"/>
        <v>12014.249999999534</v>
      </c>
    </row>
    <row r="41" spans="1:5" ht="21" x14ac:dyDescent="0.25">
      <c r="A41" s="18" t="s">
        <v>3436</v>
      </c>
      <c r="B41" s="8" t="s">
        <v>259</v>
      </c>
      <c r="C41" s="9"/>
      <c r="D41" s="9">
        <v>1.05</v>
      </c>
      <c r="E41" s="9">
        <f t="shared" si="0"/>
        <v>12013.199999999535</v>
      </c>
    </row>
    <row r="42" spans="1:5" ht="21" x14ac:dyDescent="0.25">
      <c r="A42" s="18" t="s">
        <v>3461</v>
      </c>
      <c r="B42" s="8" t="s">
        <v>3468</v>
      </c>
      <c r="C42" s="9"/>
      <c r="D42" s="9">
        <v>6260</v>
      </c>
      <c r="E42" s="9">
        <f t="shared" si="0"/>
        <v>5753.1999999995351</v>
      </c>
    </row>
    <row r="43" spans="1:5" ht="21" x14ac:dyDescent="0.25">
      <c r="A43" s="18" t="s">
        <v>3461</v>
      </c>
      <c r="B43" s="8" t="s">
        <v>259</v>
      </c>
      <c r="C43" s="9"/>
      <c r="D43" s="9">
        <v>1.05</v>
      </c>
      <c r="E43" s="9">
        <f t="shared" si="0"/>
        <v>5752.1499999995349</v>
      </c>
    </row>
    <row r="44" spans="1:5" ht="21" x14ac:dyDescent="0.25">
      <c r="A44" s="18" t="s">
        <v>3635</v>
      </c>
      <c r="B44" s="8" t="s">
        <v>259</v>
      </c>
      <c r="C44" s="9"/>
      <c r="D44" s="9">
        <v>472.5</v>
      </c>
      <c r="E44" s="9">
        <f t="shared" si="0"/>
        <v>5279.6499999995349</v>
      </c>
    </row>
    <row r="45" spans="1:5" ht="21" x14ac:dyDescent="0.25">
      <c r="A45" s="18" t="s">
        <v>3635</v>
      </c>
      <c r="B45" s="8" t="s">
        <v>2751</v>
      </c>
      <c r="C45" s="9">
        <v>1002697.5</v>
      </c>
      <c r="D45" s="9"/>
      <c r="E45" s="9">
        <f t="shared" si="0"/>
        <v>1007977.1499999996</v>
      </c>
    </row>
    <row r="46" spans="1:5" ht="21" x14ac:dyDescent="0.25">
      <c r="A46" s="18" t="s">
        <v>3637</v>
      </c>
      <c r="B46" s="8" t="s">
        <v>3499</v>
      </c>
      <c r="C46" s="9"/>
      <c r="D46" s="9">
        <v>123500</v>
      </c>
      <c r="E46" s="9">
        <f t="shared" si="0"/>
        <v>884477.14999999956</v>
      </c>
    </row>
    <row r="47" spans="1:5" ht="21" x14ac:dyDescent="0.25">
      <c r="A47" s="18" t="s">
        <v>3637</v>
      </c>
      <c r="B47" s="8" t="s">
        <v>259</v>
      </c>
      <c r="C47" s="9"/>
      <c r="D47" s="9">
        <v>1.05</v>
      </c>
      <c r="E47" s="9">
        <f t="shared" si="0"/>
        <v>884476.09999999951</v>
      </c>
    </row>
    <row r="48" spans="1:5" ht="21" x14ac:dyDescent="0.25">
      <c r="A48" s="18" t="s">
        <v>3637</v>
      </c>
      <c r="B48" s="8" t="s">
        <v>3161</v>
      </c>
      <c r="C48" s="9"/>
      <c r="D48" s="9">
        <v>881503</v>
      </c>
      <c r="E48" s="9">
        <f t="shared" si="0"/>
        <v>2973.0999999995111</v>
      </c>
    </row>
    <row r="49" spans="1:5" ht="21" x14ac:dyDescent="0.25">
      <c r="A49" s="18" t="s">
        <v>3637</v>
      </c>
      <c r="B49" s="8" t="s">
        <v>259</v>
      </c>
      <c r="C49" s="9"/>
      <c r="D49" s="9">
        <v>1.05</v>
      </c>
      <c r="E49" s="9">
        <f t="shared" si="0"/>
        <v>2972.0499999995109</v>
      </c>
    </row>
    <row r="50" spans="1:5" ht="21" x14ac:dyDescent="0.25">
      <c r="A50" s="18" t="s">
        <v>3700</v>
      </c>
      <c r="B50" s="8" t="s">
        <v>259</v>
      </c>
      <c r="C50" s="9"/>
      <c r="D50" s="9">
        <v>367.5</v>
      </c>
      <c r="E50" s="9">
        <f t="shared" si="0"/>
        <v>2604.5499999995109</v>
      </c>
    </row>
    <row r="51" spans="1:5" ht="21" x14ac:dyDescent="0.25">
      <c r="A51" s="18" t="s">
        <v>3708</v>
      </c>
      <c r="B51" s="8" t="s">
        <v>2751</v>
      </c>
      <c r="C51" s="9">
        <v>1100000</v>
      </c>
      <c r="D51" s="9"/>
      <c r="E51" s="9">
        <f t="shared" si="0"/>
        <v>1102604.5499999996</v>
      </c>
    </row>
    <row r="52" spans="1:5" ht="21" x14ac:dyDescent="0.25">
      <c r="A52" s="18" t="s">
        <v>3708</v>
      </c>
      <c r="B52" s="8" t="s">
        <v>3161</v>
      </c>
      <c r="C52" s="9"/>
      <c r="D52" s="9">
        <v>589046</v>
      </c>
      <c r="E52" s="9">
        <f t="shared" si="0"/>
        <v>513558.54999999958</v>
      </c>
    </row>
    <row r="53" spans="1:5" ht="21" x14ac:dyDescent="0.25">
      <c r="A53" s="18" t="s">
        <v>3708</v>
      </c>
      <c r="B53" s="8" t="s">
        <v>259</v>
      </c>
      <c r="C53" s="9"/>
      <c r="D53" s="9">
        <v>1.05</v>
      </c>
      <c r="E53" s="9">
        <f t="shared" si="0"/>
        <v>513557.49999999959</v>
      </c>
    </row>
    <row r="54" spans="1:5" ht="21" x14ac:dyDescent="0.25">
      <c r="A54" s="18" t="s">
        <v>3708</v>
      </c>
      <c r="B54" s="8" t="s">
        <v>3161</v>
      </c>
      <c r="C54" s="9"/>
      <c r="D54" s="9">
        <v>511680</v>
      </c>
      <c r="E54" s="9">
        <f t="shared" si="0"/>
        <v>1877.4999999995925</v>
      </c>
    </row>
    <row r="55" spans="1:5" ht="21" x14ac:dyDescent="0.25">
      <c r="A55" s="18" t="s">
        <v>3708</v>
      </c>
      <c r="B55" s="8" t="s">
        <v>259</v>
      </c>
      <c r="C55" s="9"/>
      <c r="D55" s="9">
        <v>1.05</v>
      </c>
      <c r="E55" s="9">
        <f t="shared" si="0"/>
        <v>1876.4499999995926</v>
      </c>
    </row>
    <row r="56" spans="1:5" ht="21" x14ac:dyDescent="0.25">
      <c r="A56" s="18"/>
      <c r="B56" s="8"/>
      <c r="C56" s="9"/>
      <c r="D56" s="9"/>
      <c r="E56" s="9">
        <f t="shared" si="0"/>
        <v>1876.4499999995926</v>
      </c>
    </row>
    <row r="57" spans="1:5" ht="21" x14ac:dyDescent="0.25">
      <c r="A57" s="18"/>
      <c r="B57" s="8"/>
      <c r="C57" s="9"/>
      <c r="D57" s="9"/>
      <c r="E57" s="9">
        <f t="shared" si="0"/>
        <v>1876.4499999995926</v>
      </c>
    </row>
    <row r="58" spans="1:5" ht="21" x14ac:dyDescent="0.25">
      <c r="A58" s="18"/>
      <c r="B58" s="8"/>
      <c r="C58" s="9"/>
      <c r="D58" s="9"/>
      <c r="E58" s="9">
        <f t="shared" si="0"/>
        <v>1876.4499999995926</v>
      </c>
    </row>
    <row r="59" spans="1:5" ht="21" x14ac:dyDescent="0.25">
      <c r="A59" s="18"/>
      <c r="B59" s="8"/>
      <c r="C59" s="9"/>
      <c r="D59" s="9"/>
      <c r="E59" s="9">
        <f t="shared" si="0"/>
        <v>1876.4499999995926</v>
      </c>
    </row>
    <row r="60" spans="1:5" ht="21" x14ac:dyDescent="0.25">
      <c r="A60" s="18"/>
      <c r="B60" s="8"/>
      <c r="C60" s="9"/>
      <c r="D60" s="9"/>
      <c r="E60" s="9">
        <f t="shared" si="0"/>
        <v>1876.4499999995926</v>
      </c>
    </row>
    <row r="61" spans="1:5" ht="21" x14ac:dyDescent="0.25">
      <c r="A61" s="18"/>
      <c r="B61" s="8"/>
      <c r="C61" s="9"/>
      <c r="D61" s="9"/>
      <c r="E61" s="9">
        <f t="shared" si="0"/>
        <v>1876.4499999995926</v>
      </c>
    </row>
    <row r="62" spans="1:5" ht="21" x14ac:dyDescent="0.25">
      <c r="A62" s="18"/>
      <c r="B62" s="8"/>
      <c r="C62" s="9"/>
      <c r="D62" s="9"/>
      <c r="E62" s="9">
        <f t="shared" si="0"/>
        <v>1876.4499999995926</v>
      </c>
    </row>
    <row r="63" spans="1:5" ht="21" x14ac:dyDescent="0.25">
      <c r="A63" s="18"/>
      <c r="B63" s="8"/>
      <c r="C63" s="9"/>
      <c r="D63" s="9"/>
      <c r="E63" s="9">
        <f t="shared" si="0"/>
        <v>1876.4499999995926</v>
      </c>
    </row>
    <row r="64" spans="1:5" ht="21" x14ac:dyDescent="0.25">
      <c r="A64" s="18"/>
      <c r="B64" s="8"/>
      <c r="C64" s="9"/>
      <c r="D64" s="9"/>
      <c r="E64" s="9">
        <f t="shared" si="0"/>
        <v>1876.4499999995926</v>
      </c>
    </row>
    <row r="65" spans="1:5" ht="21" x14ac:dyDescent="0.25">
      <c r="A65" s="18"/>
      <c r="B65" s="8"/>
      <c r="C65" s="9"/>
      <c r="D65" s="9"/>
      <c r="E65" s="9">
        <f t="shared" si="0"/>
        <v>1876.4499999995926</v>
      </c>
    </row>
    <row r="66" spans="1:5" ht="21" x14ac:dyDescent="0.25">
      <c r="A66" s="18"/>
      <c r="B66" s="8"/>
      <c r="C66" s="9"/>
      <c r="D66" s="9"/>
      <c r="E66" s="9">
        <f t="shared" si="0"/>
        <v>1876.4499999995926</v>
      </c>
    </row>
    <row r="67" spans="1:5" ht="21" x14ac:dyDescent="0.25">
      <c r="A67" s="18"/>
      <c r="B67" s="8"/>
      <c r="C67" s="9"/>
      <c r="D67" s="9"/>
      <c r="E67" s="9">
        <f t="shared" si="0"/>
        <v>1876.4499999995926</v>
      </c>
    </row>
    <row r="68" spans="1:5" ht="21" x14ac:dyDescent="0.25">
      <c r="A68" s="18"/>
      <c r="B68" s="8"/>
      <c r="C68" s="9"/>
      <c r="D68" s="9"/>
      <c r="E68" s="9">
        <f t="shared" si="0"/>
        <v>1876.4499999995926</v>
      </c>
    </row>
    <row r="69" spans="1:5" ht="21" x14ac:dyDescent="0.25">
      <c r="A69" s="18"/>
      <c r="B69" s="8"/>
      <c r="C69" s="9"/>
      <c r="D69" s="9"/>
      <c r="E69" s="9">
        <f t="shared" ref="E69:E100" si="1">E68+C69-D69</f>
        <v>1876.4499999995926</v>
      </c>
    </row>
    <row r="70" spans="1:5" ht="21" x14ac:dyDescent="0.25">
      <c r="A70" s="18"/>
      <c r="B70" s="8"/>
      <c r="C70" s="9"/>
      <c r="D70" s="9"/>
      <c r="E70" s="9">
        <f t="shared" si="1"/>
        <v>1876.4499999995926</v>
      </c>
    </row>
    <row r="71" spans="1:5" ht="21" x14ac:dyDescent="0.25">
      <c r="A71" s="18"/>
      <c r="B71" s="8"/>
      <c r="C71" s="9"/>
      <c r="D71" s="9"/>
      <c r="E71" s="9">
        <f t="shared" si="1"/>
        <v>1876.4499999995926</v>
      </c>
    </row>
    <row r="72" spans="1:5" ht="21" x14ac:dyDescent="0.25">
      <c r="A72" s="18"/>
      <c r="B72" s="8"/>
      <c r="C72" s="9"/>
      <c r="D72" s="9"/>
      <c r="E72" s="9">
        <f t="shared" si="1"/>
        <v>1876.4499999995926</v>
      </c>
    </row>
    <row r="73" spans="1:5" ht="21" x14ac:dyDescent="0.25">
      <c r="A73" s="18"/>
      <c r="B73" s="8"/>
      <c r="C73" s="9"/>
      <c r="D73" s="9"/>
      <c r="E73" s="9">
        <f t="shared" si="1"/>
        <v>1876.4499999995926</v>
      </c>
    </row>
    <row r="74" spans="1:5" ht="21" x14ac:dyDescent="0.25">
      <c r="A74" s="18"/>
      <c r="B74" s="8"/>
      <c r="C74" s="9"/>
      <c r="D74" s="9"/>
      <c r="E74" s="9">
        <f t="shared" si="1"/>
        <v>1876.4499999995926</v>
      </c>
    </row>
    <row r="75" spans="1:5" ht="21" x14ac:dyDescent="0.25">
      <c r="A75" s="18"/>
      <c r="B75" s="8"/>
      <c r="C75" s="86"/>
      <c r="D75" s="9"/>
      <c r="E75" s="9">
        <f t="shared" si="1"/>
        <v>1876.4499999995926</v>
      </c>
    </row>
    <row r="76" spans="1:5" ht="21" x14ac:dyDescent="0.25">
      <c r="A76" s="18"/>
      <c r="B76" s="8"/>
      <c r="C76" s="86"/>
      <c r="D76" s="9"/>
      <c r="E76" s="9">
        <f t="shared" si="1"/>
        <v>1876.4499999995926</v>
      </c>
    </row>
    <row r="77" spans="1:5" ht="21" x14ac:dyDescent="0.25">
      <c r="A77" s="18"/>
      <c r="B77" s="8"/>
      <c r="C77" s="9"/>
      <c r="D77" s="9"/>
      <c r="E77" s="9">
        <f t="shared" si="1"/>
        <v>1876.4499999995926</v>
      </c>
    </row>
    <row r="78" spans="1:5" ht="21" x14ac:dyDescent="0.25">
      <c r="A78" s="18"/>
      <c r="B78" s="8"/>
      <c r="C78" s="9"/>
      <c r="D78" s="9"/>
      <c r="E78" s="9">
        <f t="shared" si="1"/>
        <v>1876.4499999995926</v>
      </c>
    </row>
    <row r="79" spans="1:5" ht="21" x14ac:dyDescent="0.25">
      <c r="A79" s="18"/>
      <c r="B79" s="8"/>
      <c r="C79" s="9"/>
      <c r="D79" s="9"/>
      <c r="E79" s="9">
        <f t="shared" si="1"/>
        <v>1876.4499999995926</v>
      </c>
    </row>
    <row r="80" spans="1:5" ht="21" x14ac:dyDescent="0.25">
      <c r="A80" s="18"/>
      <c r="B80" s="8"/>
      <c r="C80" s="9"/>
      <c r="D80" s="9"/>
      <c r="E80" s="9">
        <f t="shared" si="1"/>
        <v>1876.4499999995926</v>
      </c>
    </row>
    <row r="81" spans="1:5" ht="21" x14ac:dyDescent="0.25">
      <c r="A81" s="18"/>
      <c r="B81" s="8"/>
      <c r="C81" s="9"/>
      <c r="D81" s="9"/>
      <c r="E81" s="9">
        <f t="shared" si="1"/>
        <v>1876.4499999995926</v>
      </c>
    </row>
    <row r="82" spans="1:5" ht="21" x14ac:dyDescent="0.25">
      <c r="A82" s="18"/>
      <c r="B82" s="8"/>
      <c r="C82" s="9"/>
      <c r="D82" s="9"/>
      <c r="E82" s="9">
        <f t="shared" si="1"/>
        <v>1876.4499999995926</v>
      </c>
    </row>
    <row r="83" spans="1:5" ht="21" x14ac:dyDescent="0.25">
      <c r="A83" s="18"/>
      <c r="B83" s="8"/>
      <c r="C83" s="9"/>
      <c r="D83" s="9"/>
      <c r="E83" s="9">
        <f t="shared" si="1"/>
        <v>1876.4499999995926</v>
      </c>
    </row>
    <row r="84" spans="1:5" ht="21" x14ac:dyDescent="0.25">
      <c r="A84" s="18"/>
      <c r="B84" s="8"/>
      <c r="C84" s="9"/>
      <c r="D84" s="9"/>
      <c r="E84" s="9">
        <f t="shared" si="1"/>
        <v>1876.4499999995926</v>
      </c>
    </row>
    <row r="85" spans="1:5" ht="21" x14ac:dyDescent="0.25">
      <c r="A85" s="18"/>
      <c r="B85" s="8"/>
      <c r="C85" s="9"/>
      <c r="D85" s="9"/>
      <c r="E85" s="9">
        <f t="shared" si="1"/>
        <v>1876.4499999995926</v>
      </c>
    </row>
    <row r="86" spans="1:5" ht="21" x14ac:dyDescent="0.25">
      <c r="A86" s="18"/>
      <c r="B86" s="8"/>
      <c r="C86" s="9"/>
      <c r="D86" s="9"/>
      <c r="E86" s="9">
        <f t="shared" si="1"/>
        <v>1876.4499999995926</v>
      </c>
    </row>
    <row r="87" spans="1:5" ht="24" x14ac:dyDescent="0.3">
      <c r="A87" s="18"/>
      <c r="B87" s="8"/>
      <c r="C87" s="9"/>
      <c r="D87" s="31"/>
      <c r="E87" s="9">
        <f t="shared" si="1"/>
        <v>1876.4499999995926</v>
      </c>
    </row>
    <row r="88" spans="1:5" ht="21" x14ac:dyDescent="0.25">
      <c r="A88" s="18"/>
      <c r="B88" s="8"/>
      <c r="C88" s="9"/>
      <c r="D88" s="9"/>
      <c r="E88" s="9">
        <f t="shared" si="1"/>
        <v>1876.4499999995926</v>
      </c>
    </row>
    <row r="89" spans="1:5" ht="21" x14ac:dyDescent="0.25">
      <c r="A89" s="18"/>
      <c r="B89" s="8"/>
      <c r="C89" s="9"/>
      <c r="D89" s="9"/>
      <c r="E89" s="9">
        <f t="shared" si="1"/>
        <v>1876.4499999995926</v>
      </c>
    </row>
    <row r="90" spans="1:5" ht="21" x14ac:dyDescent="0.25">
      <c r="A90" s="18"/>
      <c r="B90" s="8"/>
      <c r="C90" s="9"/>
      <c r="D90" s="9"/>
      <c r="E90" s="9">
        <f t="shared" si="1"/>
        <v>1876.4499999995926</v>
      </c>
    </row>
    <row r="91" spans="1:5" ht="21" x14ac:dyDescent="0.25">
      <c r="A91" s="18"/>
      <c r="B91" s="8"/>
      <c r="C91" s="9"/>
      <c r="D91" s="9"/>
      <c r="E91" s="9">
        <f t="shared" si="1"/>
        <v>1876.4499999995926</v>
      </c>
    </row>
    <row r="92" spans="1:5" ht="21" x14ac:dyDescent="0.25">
      <c r="A92" s="18"/>
      <c r="B92" s="8"/>
      <c r="C92" s="9"/>
      <c r="D92" s="9"/>
      <c r="E92" s="9">
        <f t="shared" si="1"/>
        <v>1876.4499999995926</v>
      </c>
    </row>
    <row r="93" spans="1:5" ht="21" x14ac:dyDescent="0.25">
      <c r="A93" s="18"/>
      <c r="B93" s="8"/>
      <c r="C93" s="9"/>
      <c r="D93" s="9"/>
      <c r="E93" s="9">
        <f t="shared" si="1"/>
        <v>1876.4499999995926</v>
      </c>
    </row>
    <row r="94" spans="1:5" ht="21" x14ac:dyDescent="0.25">
      <c r="A94" s="18"/>
      <c r="B94" s="8"/>
      <c r="C94" s="9"/>
      <c r="D94" s="9"/>
      <c r="E94" s="9">
        <f t="shared" si="1"/>
        <v>1876.4499999995926</v>
      </c>
    </row>
    <row r="95" spans="1:5" ht="21" x14ac:dyDescent="0.25">
      <c r="A95" s="18"/>
      <c r="B95" s="8"/>
      <c r="C95" s="9"/>
      <c r="D95" s="9"/>
      <c r="E95" s="9">
        <f t="shared" si="1"/>
        <v>1876.4499999995926</v>
      </c>
    </row>
    <row r="96" spans="1:5" ht="21" x14ac:dyDescent="0.25">
      <c r="A96" s="18"/>
      <c r="B96" s="8"/>
      <c r="C96" s="9"/>
      <c r="D96" s="9"/>
      <c r="E96" s="9">
        <f t="shared" si="1"/>
        <v>1876.4499999995926</v>
      </c>
    </row>
    <row r="97" spans="1:5" ht="21" x14ac:dyDescent="0.25">
      <c r="A97" s="18"/>
      <c r="B97" s="8"/>
      <c r="C97" s="9"/>
      <c r="D97" s="9"/>
      <c r="E97" s="9">
        <f t="shared" si="1"/>
        <v>1876.4499999995926</v>
      </c>
    </row>
    <row r="98" spans="1:5" ht="21" x14ac:dyDescent="0.25">
      <c r="A98" s="18"/>
      <c r="B98" s="8"/>
      <c r="C98" s="9"/>
      <c r="D98" s="9"/>
      <c r="E98" s="9">
        <f t="shared" si="1"/>
        <v>1876.4499999995926</v>
      </c>
    </row>
    <row r="99" spans="1:5" ht="21" x14ac:dyDescent="0.25">
      <c r="A99" s="18"/>
      <c r="B99" s="8"/>
      <c r="C99" s="9"/>
      <c r="D99" s="9"/>
      <c r="E99" s="9">
        <f t="shared" si="1"/>
        <v>1876.4499999995926</v>
      </c>
    </row>
    <row r="100" spans="1:5" ht="21" x14ac:dyDescent="0.25">
      <c r="A100" s="18"/>
      <c r="B100" s="8"/>
      <c r="C100" s="9"/>
      <c r="D100" s="9"/>
      <c r="E100" s="9">
        <f t="shared" si="1"/>
        <v>1876.4499999995926</v>
      </c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6D97-9BDB-48B4-B40C-C11742639BED}">
  <dimension ref="A1:F209"/>
  <sheetViews>
    <sheetView topLeftCell="A127" workbookViewId="0">
      <selection sqref="A1:E140"/>
    </sheetView>
  </sheetViews>
  <sheetFormatPr baseColWidth="10" defaultColWidth="8.83203125" defaultRowHeight="15" x14ac:dyDescent="0.2"/>
  <cols>
    <col min="1" max="1" width="15.6640625" bestFit="1" customWidth="1"/>
    <col min="2" max="2" width="71" bestFit="1" customWidth="1"/>
    <col min="3" max="5" width="17.1640625" bestFit="1" customWidth="1"/>
  </cols>
  <sheetData>
    <row r="1" spans="1:5" ht="29" x14ac:dyDescent="0.35">
      <c r="A1" s="160" t="s">
        <v>143</v>
      </c>
      <c r="B1" s="160"/>
      <c r="C1" s="160"/>
      <c r="D1" s="160"/>
      <c r="E1" s="160"/>
    </row>
    <row r="2" spans="1:5" ht="21" x14ac:dyDescent="0.25">
      <c r="A2" s="10"/>
      <c r="B2" s="10"/>
      <c r="C2" s="10"/>
      <c r="D2" s="10"/>
      <c r="E2" s="10"/>
    </row>
    <row r="3" spans="1:5" ht="21" x14ac:dyDescent="0.25">
      <c r="A3" s="18"/>
      <c r="B3" s="8"/>
      <c r="C3" s="9">
        <v>5000</v>
      </c>
      <c r="D3" s="9"/>
      <c r="E3" s="9">
        <f>C3</f>
        <v>5000</v>
      </c>
    </row>
    <row r="4" spans="1:5" ht="21" x14ac:dyDescent="0.25">
      <c r="A4" s="18"/>
      <c r="B4" s="8" t="s">
        <v>259</v>
      </c>
      <c r="C4" s="16"/>
      <c r="D4" s="9">
        <v>628.5</v>
      </c>
      <c r="E4" s="9">
        <f>E3+C4-D4</f>
        <v>4371.5</v>
      </c>
    </row>
    <row r="5" spans="1:5" ht="21" x14ac:dyDescent="0.25">
      <c r="A5" s="18" t="s">
        <v>3232</v>
      </c>
      <c r="B5" s="8" t="s">
        <v>2751</v>
      </c>
      <c r="C5" s="9">
        <v>244000</v>
      </c>
      <c r="D5" s="9"/>
      <c r="E5" s="9">
        <f t="shared" ref="E5:E68" si="0">E4+C5-D5</f>
        <v>248371.5</v>
      </c>
    </row>
    <row r="6" spans="1:5" ht="21" x14ac:dyDescent="0.25">
      <c r="A6" s="18" t="s">
        <v>3232</v>
      </c>
      <c r="B6" s="8" t="s">
        <v>3143</v>
      </c>
      <c r="C6" s="9"/>
      <c r="D6" s="9">
        <v>246908</v>
      </c>
      <c r="E6" s="9">
        <f t="shared" si="0"/>
        <v>1463.5</v>
      </c>
    </row>
    <row r="7" spans="1:5" ht="21" x14ac:dyDescent="0.25">
      <c r="A7" s="18" t="s">
        <v>3232</v>
      </c>
      <c r="B7" s="8" t="s">
        <v>259</v>
      </c>
      <c r="C7" s="9"/>
      <c r="D7" s="9">
        <v>425.25</v>
      </c>
      <c r="E7" s="9">
        <f t="shared" si="0"/>
        <v>1038.25</v>
      </c>
    </row>
    <row r="8" spans="1:5" ht="21" x14ac:dyDescent="0.25">
      <c r="A8" s="18" t="s">
        <v>3247</v>
      </c>
      <c r="B8" s="8" t="s">
        <v>2751</v>
      </c>
      <c r="C8" s="9">
        <v>250000</v>
      </c>
      <c r="D8" s="9"/>
      <c r="E8" s="9">
        <f t="shared" si="0"/>
        <v>251038.25</v>
      </c>
    </row>
    <row r="9" spans="1:5" ht="21" x14ac:dyDescent="0.25">
      <c r="A9" s="18" t="s">
        <v>3247</v>
      </c>
      <c r="B9" s="8" t="s">
        <v>3248</v>
      </c>
      <c r="C9" s="9"/>
      <c r="D9" s="9">
        <v>250031</v>
      </c>
      <c r="E9" s="9">
        <f t="shared" si="0"/>
        <v>1007.25</v>
      </c>
    </row>
    <row r="10" spans="1:5" ht="21" x14ac:dyDescent="0.25">
      <c r="A10" s="18" t="s">
        <v>3247</v>
      </c>
      <c r="B10" s="8" t="s">
        <v>259</v>
      </c>
      <c r="C10" s="9"/>
      <c r="D10" s="9">
        <v>1.05</v>
      </c>
      <c r="E10" s="9">
        <f t="shared" si="0"/>
        <v>1006.2</v>
      </c>
    </row>
    <row r="11" spans="1:5" ht="21" x14ac:dyDescent="0.25">
      <c r="A11" s="18" t="s">
        <v>3247</v>
      </c>
      <c r="B11" s="8" t="s">
        <v>2751</v>
      </c>
      <c r="C11" s="9">
        <v>100000</v>
      </c>
      <c r="D11" s="9"/>
      <c r="E11" s="9">
        <f t="shared" si="0"/>
        <v>101006.2</v>
      </c>
    </row>
    <row r="12" spans="1:5" ht="21" x14ac:dyDescent="0.25">
      <c r="A12" s="18" t="s">
        <v>3247</v>
      </c>
      <c r="B12" s="8" t="s">
        <v>3143</v>
      </c>
      <c r="C12" s="9"/>
      <c r="D12" s="9">
        <v>100264</v>
      </c>
      <c r="E12" s="9">
        <f t="shared" si="0"/>
        <v>742.19999999999709</v>
      </c>
    </row>
    <row r="13" spans="1:5" ht="21" x14ac:dyDescent="0.25">
      <c r="A13" s="18" t="s">
        <v>3251</v>
      </c>
      <c r="B13" s="8" t="s">
        <v>2751</v>
      </c>
      <c r="C13" s="9">
        <v>250000</v>
      </c>
      <c r="D13" s="9"/>
      <c r="E13" s="9">
        <f t="shared" si="0"/>
        <v>250742.2</v>
      </c>
    </row>
    <row r="14" spans="1:5" ht="21" x14ac:dyDescent="0.25">
      <c r="A14" s="18" t="s">
        <v>3251</v>
      </c>
      <c r="B14" s="8" t="s">
        <v>2751</v>
      </c>
      <c r="C14" s="9">
        <v>99500</v>
      </c>
      <c r="D14" s="9"/>
      <c r="E14" s="9">
        <f t="shared" si="0"/>
        <v>350242.2</v>
      </c>
    </row>
    <row r="15" spans="1:5" ht="21" x14ac:dyDescent="0.25">
      <c r="A15" s="18" t="s">
        <v>3251</v>
      </c>
      <c r="B15" s="8" t="s">
        <v>2867</v>
      </c>
      <c r="C15" s="9"/>
      <c r="D15" s="9">
        <v>349985</v>
      </c>
      <c r="E15" s="9">
        <f t="shared" si="0"/>
        <v>257.20000000001164</v>
      </c>
    </row>
    <row r="16" spans="1:5" ht="21" x14ac:dyDescent="0.25">
      <c r="A16" s="18" t="s">
        <v>3251</v>
      </c>
      <c r="B16" s="8" t="s">
        <v>259</v>
      </c>
      <c r="C16" s="9"/>
      <c r="D16" s="9">
        <v>1.05</v>
      </c>
      <c r="E16" s="9">
        <f t="shared" si="0"/>
        <v>256.15000000001163</v>
      </c>
    </row>
    <row r="17" spans="1:6" ht="21" x14ac:dyDescent="0.25">
      <c r="A17" s="18" t="s">
        <v>3267</v>
      </c>
      <c r="B17" s="8" t="s">
        <v>2751</v>
      </c>
      <c r="C17" s="9">
        <v>250000</v>
      </c>
      <c r="D17" s="9"/>
      <c r="E17" s="9">
        <f t="shared" si="0"/>
        <v>250256.15000000002</v>
      </c>
    </row>
    <row r="18" spans="1:6" ht="21" x14ac:dyDescent="0.25">
      <c r="A18" s="18" t="s">
        <v>3267</v>
      </c>
      <c r="B18" s="8" t="s">
        <v>3143</v>
      </c>
      <c r="C18" s="9"/>
      <c r="D18" s="9">
        <v>249893</v>
      </c>
      <c r="E18" s="9">
        <f t="shared" si="0"/>
        <v>363.15000000002328</v>
      </c>
    </row>
    <row r="19" spans="1:6" ht="21" x14ac:dyDescent="0.25">
      <c r="A19" s="18" t="s">
        <v>3298</v>
      </c>
      <c r="B19" s="8" t="s">
        <v>2751</v>
      </c>
      <c r="C19" s="9">
        <v>100000</v>
      </c>
      <c r="D19" s="9"/>
      <c r="E19" s="9">
        <f t="shared" si="0"/>
        <v>100363.15000000002</v>
      </c>
    </row>
    <row r="20" spans="1:6" ht="21" x14ac:dyDescent="0.25">
      <c r="A20" s="18" t="s">
        <v>3298</v>
      </c>
      <c r="B20" s="8" t="s">
        <v>3300</v>
      </c>
      <c r="C20" s="9">
        <v>154000</v>
      </c>
      <c r="D20" s="9"/>
      <c r="E20" s="9">
        <f t="shared" si="0"/>
        <v>254363.15000000002</v>
      </c>
    </row>
    <row r="21" spans="1:6" ht="21" x14ac:dyDescent="0.25">
      <c r="A21" s="18" t="s">
        <v>3298</v>
      </c>
      <c r="B21" s="8" t="s">
        <v>3300</v>
      </c>
      <c r="C21" s="9">
        <v>177023</v>
      </c>
      <c r="D21" s="9"/>
      <c r="E21" s="9">
        <f t="shared" si="0"/>
        <v>431386.15</v>
      </c>
    </row>
    <row r="22" spans="1:6" ht="21" x14ac:dyDescent="0.25">
      <c r="A22" s="18" t="s">
        <v>3298</v>
      </c>
      <c r="B22" s="8" t="s">
        <v>3299</v>
      </c>
      <c r="C22" s="9"/>
      <c r="D22" s="9">
        <v>400000</v>
      </c>
      <c r="E22" s="9">
        <f t="shared" si="0"/>
        <v>31386.150000000023</v>
      </c>
    </row>
    <row r="23" spans="1:6" ht="21" x14ac:dyDescent="0.25">
      <c r="A23" s="18" t="s">
        <v>3298</v>
      </c>
      <c r="B23" s="8" t="s">
        <v>3301</v>
      </c>
      <c r="C23" s="9"/>
      <c r="D23" s="9">
        <v>31023</v>
      </c>
      <c r="E23" s="9">
        <f t="shared" si="0"/>
        <v>363.15000000002328</v>
      </c>
    </row>
    <row r="24" spans="1:6" ht="21" x14ac:dyDescent="0.25">
      <c r="A24" s="18" t="s">
        <v>3302</v>
      </c>
      <c r="B24" s="8" t="s">
        <v>259</v>
      </c>
      <c r="C24" s="9"/>
      <c r="D24" s="9">
        <v>336</v>
      </c>
      <c r="E24" s="9">
        <f t="shared" si="0"/>
        <v>27.150000000023283</v>
      </c>
      <c r="F24" s="14"/>
    </row>
    <row r="25" spans="1:6" ht="21" x14ac:dyDescent="0.25">
      <c r="A25" s="18" t="s">
        <v>3302</v>
      </c>
      <c r="B25" s="8" t="s">
        <v>259</v>
      </c>
      <c r="C25" s="9"/>
      <c r="D25" s="9">
        <v>20</v>
      </c>
      <c r="E25" s="9">
        <f t="shared" si="0"/>
        <v>7.1500000000232831</v>
      </c>
    </row>
    <row r="26" spans="1:6" ht="21" x14ac:dyDescent="0.25">
      <c r="A26" s="18" t="s">
        <v>3302</v>
      </c>
      <c r="B26" s="8" t="s">
        <v>259</v>
      </c>
      <c r="C26" s="9"/>
      <c r="D26" s="9">
        <v>71.05</v>
      </c>
      <c r="E26" s="9">
        <f t="shared" si="0"/>
        <v>-63.899999999976714</v>
      </c>
      <c r="F26" s="14"/>
    </row>
    <row r="27" spans="1:6" ht="21" x14ac:dyDescent="0.25">
      <c r="A27" s="18" t="s">
        <v>3335</v>
      </c>
      <c r="B27" s="8" t="s">
        <v>2751</v>
      </c>
      <c r="C27" s="9">
        <v>142500</v>
      </c>
      <c r="D27" s="9"/>
      <c r="E27" s="9">
        <f t="shared" si="0"/>
        <v>142436.10000000003</v>
      </c>
    </row>
    <row r="28" spans="1:6" ht="21" x14ac:dyDescent="0.25">
      <c r="A28" s="18" t="s">
        <v>3335</v>
      </c>
      <c r="B28" s="8" t="s">
        <v>3143</v>
      </c>
      <c r="C28" s="9"/>
      <c r="D28" s="9">
        <v>142031</v>
      </c>
      <c r="E28" s="9">
        <f t="shared" si="0"/>
        <v>405.10000000003492</v>
      </c>
    </row>
    <row r="29" spans="1:6" ht="21" x14ac:dyDescent="0.25">
      <c r="A29" s="18" t="s">
        <v>3340</v>
      </c>
      <c r="B29" s="8" t="s">
        <v>2751</v>
      </c>
      <c r="C29" s="9">
        <v>79900</v>
      </c>
      <c r="D29" s="9"/>
      <c r="E29" s="9">
        <f t="shared" si="0"/>
        <v>80305.100000000035</v>
      </c>
    </row>
    <row r="30" spans="1:6" ht="21" x14ac:dyDescent="0.25">
      <c r="A30" s="18" t="s">
        <v>3340</v>
      </c>
      <c r="B30" s="8" t="s">
        <v>3143</v>
      </c>
      <c r="C30" s="9"/>
      <c r="D30" s="9">
        <v>79803</v>
      </c>
      <c r="E30" s="9">
        <f t="shared" si="0"/>
        <v>502.10000000003492</v>
      </c>
    </row>
    <row r="31" spans="1:6" ht="21" x14ac:dyDescent="0.25">
      <c r="A31" s="18" t="s">
        <v>3341</v>
      </c>
      <c r="B31" s="8" t="s">
        <v>2751</v>
      </c>
      <c r="C31" s="9">
        <v>263000</v>
      </c>
      <c r="D31" s="9"/>
      <c r="E31" s="9">
        <f t="shared" si="0"/>
        <v>263502.10000000003</v>
      </c>
    </row>
    <row r="32" spans="1:6" ht="21" x14ac:dyDescent="0.25">
      <c r="A32" s="18" t="s">
        <v>3341</v>
      </c>
      <c r="B32" s="8" t="s">
        <v>2867</v>
      </c>
      <c r="C32" s="9"/>
      <c r="D32" s="9">
        <v>263003</v>
      </c>
      <c r="E32" s="9">
        <f t="shared" si="0"/>
        <v>499.10000000003492</v>
      </c>
    </row>
    <row r="33" spans="1:6" ht="21" x14ac:dyDescent="0.25">
      <c r="A33" s="18" t="s">
        <v>3341</v>
      </c>
      <c r="B33" s="8" t="s">
        <v>259</v>
      </c>
      <c r="C33" s="9"/>
      <c r="D33" s="9">
        <v>1.05</v>
      </c>
      <c r="E33" s="9">
        <f t="shared" si="0"/>
        <v>498.05000000003491</v>
      </c>
    </row>
    <row r="34" spans="1:6" ht="21" x14ac:dyDescent="0.25">
      <c r="A34" s="18" t="s">
        <v>3343</v>
      </c>
      <c r="B34" s="8" t="s">
        <v>2751</v>
      </c>
      <c r="C34" s="9">
        <v>250000</v>
      </c>
      <c r="D34" s="9"/>
      <c r="E34" s="9">
        <f t="shared" si="0"/>
        <v>250498.05000000005</v>
      </c>
    </row>
    <row r="35" spans="1:6" ht="21" x14ac:dyDescent="0.25">
      <c r="A35" s="18" t="s">
        <v>3343</v>
      </c>
      <c r="B35" s="8" t="s">
        <v>3344</v>
      </c>
      <c r="C35" s="9"/>
      <c r="D35" s="9">
        <v>250031</v>
      </c>
      <c r="E35" s="9">
        <f t="shared" si="0"/>
        <v>467.05000000004657</v>
      </c>
    </row>
    <row r="36" spans="1:6" ht="21" x14ac:dyDescent="0.25">
      <c r="A36" s="18" t="s">
        <v>3343</v>
      </c>
      <c r="B36" s="8" t="s">
        <v>259</v>
      </c>
      <c r="C36" s="9"/>
      <c r="D36" s="9">
        <v>1.05</v>
      </c>
      <c r="E36" s="9">
        <f t="shared" si="0"/>
        <v>466.00000000004655</v>
      </c>
    </row>
    <row r="37" spans="1:6" ht="21" x14ac:dyDescent="0.25">
      <c r="A37" s="18" t="s">
        <v>3355</v>
      </c>
      <c r="B37" s="8" t="s">
        <v>2751</v>
      </c>
      <c r="C37" s="9">
        <v>200000</v>
      </c>
      <c r="D37" s="9"/>
      <c r="E37" s="9">
        <f t="shared" si="0"/>
        <v>200466.00000000006</v>
      </c>
    </row>
    <row r="38" spans="1:6" ht="21" x14ac:dyDescent="0.25">
      <c r="A38" s="18" t="s">
        <v>3355</v>
      </c>
      <c r="B38" s="8" t="s">
        <v>3344</v>
      </c>
      <c r="C38" s="9"/>
      <c r="D38" s="9">
        <v>200104</v>
      </c>
      <c r="E38" s="9">
        <f t="shared" si="0"/>
        <v>362.00000000005821</v>
      </c>
    </row>
    <row r="39" spans="1:6" ht="21" x14ac:dyDescent="0.25">
      <c r="A39" s="18" t="s">
        <v>3355</v>
      </c>
      <c r="B39" s="8" t="s">
        <v>259</v>
      </c>
      <c r="C39" s="9"/>
      <c r="D39" s="9">
        <v>1.05</v>
      </c>
      <c r="E39" s="9">
        <f t="shared" si="0"/>
        <v>360.9500000000582</v>
      </c>
    </row>
    <row r="40" spans="1:6" ht="21" x14ac:dyDescent="0.25">
      <c r="A40" s="8" t="s">
        <v>3364</v>
      </c>
      <c r="B40" s="8" t="s">
        <v>2751</v>
      </c>
      <c r="C40" s="9">
        <v>200000</v>
      </c>
      <c r="D40" s="9"/>
      <c r="E40" s="9">
        <f t="shared" si="0"/>
        <v>200360.95000000007</v>
      </c>
    </row>
    <row r="41" spans="1:6" ht="21" x14ac:dyDescent="0.25">
      <c r="A41" s="8" t="s">
        <v>3364</v>
      </c>
      <c r="B41" s="8" t="s">
        <v>3143</v>
      </c>
      <c r="C41" s="9"/>
      <c r="D41" s="9">
        <v>200013</v>
      </c>
      <c r="E41" s="9">
        <f t="shared" si="0"/>
        <v>347.95000000006985</v>
      </c>
    </row>
    <row r="42" spans="1:6" ht="21" x14ac:dyDescent="0.25">
      <c r="A42" s="18" t="s">
        <v>3365</v>
      </c>
      <c r="B42" s="8" t="s">
        <v>2751</v>
      </c>
      <c r="C42" s="9">
        <v>250000</v>
      </c>
      <c r="D42" s="9"/>
      <c r="E42" s="9">
        <f t="shared" si="0"/>
        <v>250347.95000000007</v>
      </c>
    </row>
    <row r="43" spans="1:6" ht="21" x14ac:dyDescent="0.25">
      <c r="A43" s="18" t="s">
        <v>3365</v>
      </c>
      <c r="B43" s="8" t="s">
        <v>3248</v>
      </c>
      <c r="C43" s="9"/>
      <c r="D43" s="9">
        <v>250014</v>
      </c>
      <c r="E43" s="9">
        <f t="shared" si="0"/>
        <v>333.95000000006985</v>
      </c>
    </row>
    <row r="44" spans="1:6" ht="21" x14ac:dyDescent="0.25">
      <c r="A44" s="18" t="s">
        <v>3365</v>
      </c>
      <c r="B44" s="8" t="s">
        <v>259</v>
      </c>
      <c r="C44" s="9"/>
      <c r="D44" s="9">
        <v>1.05</v>
      </c>
      <c r="E44" s="9">
        <f t="shared" si="0"/>
        <v>332.90000000006984</v>
      </c>
    </row>
    <row r="45" spans="1:6" ht="21" x14ac:dyDescent="0.25">
      <c r="A45" s="18" t="s">
        <v>3379</v>
      </c>
      <c r="B45" s="8" t="s">
        <v>259</v>
      </c>
      <c r="C45" s="9"/>
      <c r="D45" s="9">
        <v>308.39999999999998</v>
      </c>
      <c r="E45" s="9">
        <f t="shared" si="0"/>
        <v>24.500000000069861</v>
      </c>
    </row>
    <row r="46" spans="1:6" ht="21" x14ac:dyDescent="0.25">
      <c r="A46" s="18" t="s">
        <v>3379</v>
      </c>
      <c r="B46" s="8" t="s">
        <v>259</v>
      </c>
      <c r="C46" s="9"/>
      <c r="D46" s="9">
        <v>116.1</v>
      </c>
      <c r="E46" s="9">
        <f t="shared" si="0"/>
        <v>-91.599999999930134</v>
      </c>
      <c r="F46" s="14">
        <f>+D46-8</f>
        <v>108.1</v>
      </c>
    </row>
    <row r="47" spans="1:6" ht="21" x14ac:dyDescent="0.25">
      <c r="A47" s="18" t="s">
        <v>3382</v>
      </c>
      <c r="B47" s="8" t="s">
        <v>2751</v>
      </c>
      <c r="C47" s="9">
        <f>225000+25000</f>
        <v>250000</v>
      </c>
      <c r="D47" s="9"/>
      <c r="E47" s="9">
        <f t="shared" si="0"/>
        <v>249908.40000000008</v>
      </c>
    </row>
    <row r="48" spans="1:6" ht="21" x14ac:dyDescent="0.25">
      <c r="A48" s="18" t="s">
        <v>3382</v>
      </c>
      <c r="B48" s="8" t="s">
        <v>3357</v>
      </c>
      <c r="C48" s="9">
        <v>248804</v>
      </c>
      <c r="D48" s="9"/>
      <c r="E48" s="9">
        <f t="shared" si="0"/>
        <v>498712.40000000008</v>
      </c>
    </row>
    <row r="49" spans="1:6" ht="21" x14ac:dyDescent="0.25">
      <c r="A49" s="18" t="s">
        <v>3382</v>
      </c>
      <c r="B49" s="8" t="s">
        <v>3383</v>
      </c>
      <c r="C49" s="9"/>
      <c r="D49" s="9">
        <v>299230</v>
      </c>
      <c r="E49" s="9">
        <f t="shared" si="0"/>
        <v>199482.40000000008</v>
      </c>
      <c r="F49" s="14">
        <f>+E49-498712.4</f>
        <v>-299229.99999999994</v>
      </c>
    </row>
    <row r="50" spans="1:6" ht="21" x14ac:dyDescent="0.25">
      <c r="A50" s="18" t="s">
        <v>3382</v>
      </c>
      <c r="B50" s="8" t="s">
        <v>3143</v>
      </c>
      <c r="C50" s="9"/>
      <c r="D50" s="9">
        <v>199024</v>
      </c>
      <c r="E50" s="9">
        <f t="shared" si="0"/>
        <v>458.40000000008149</v>
      </c>
    </row>
    <row r="51" spans="1:6" ht="21" x14ac:dyDescent="0.25">
      <c r="A51" s="18" t="s">
        <v>3391</v>
      </c>
      <c r="B51" s="8" t="s">
        <v>2751</v>
      </c>
      <c r="C51" s="9">
        <v>200000</v>
      </c>
      <c r="D51" s="9"/>
      <c r="E51" s="9">
        <f t="shared" si="0"/>
        <v>200458.40000000008</v>
      </c>
    </row>
    <row r="52" spans="1:6" ht="21" x14ac:dyDescent="0.25">
      <c r="A52" s="18" t="s">
        <v>3391</v>
      </c>
      <c r="B52" s="8" t="s">
        <v>3357</v>
      </c>
      <c r="C52" s="9">
        <v>249250</v>
      </c>
      <c r="D52" s="9"/>
      <c r="E52" s="9">
        <f t="shared" si="0"/>
        <v>449708.40000000008</v>
      </c>
    </row>
    <row r="53" spans="1:6" ht="21" x14ac:dyDescent="0.25">
      <c r="A53" s="18" t="s">
        <v>3391</v>
      </c>
      <c r="B53" s="8" t="s">
        <v>3383</v>
      </c>
      <c r="C53" s="9"/>
      <c r="D53" s="9">
        <v>448950</v>
      </c>
      <c r="E53" s="9">
        <f t="shared" si="0"/>
        <v>758.40000000008149</v>
      </c>
    </row>
    <row r="54" spans="1:6" ht="21" x14ac:dyDescent="0.25">
      <c r="A54" s="18" t="s">
        <v>3401</v>
      </c>
      <c r="B54" s="8" t="s">
        <v>3300</v>
      </c>
      <c r="C54" s="9">
        <v>50000</v>
      </c>
      <c r="D54" s="9"/>
      <c r="E54" s="9">
        <f t="shared" si="0"/>
        <v>50758.400000000081</v>
      </c>
    </row>
    <row r="55" spans="1:6" ht="21" x14ac:dyDescent="0.25">
      <c r="A55" s="18" t="s">
        <v>3401</v>
      </c>
      <c r="B55" s="8" t="s">
        <v>3405</v>
      </c>
      <c r="C55" s="9"/>
      <c r="D55" s="9">
        <v>1000</v>
      </c>
      <c r="E55" s="9">
        <f t="shared" si="0"/>
        <v>49758.400000000081</v>
      </c>
    </row>
    <row r="56" spans="1:6" ht="21" x14ac:dyDescent="0.25">
      <c r="A56" s="18" t="s">
        <v>3401</v>
      </c>
      <c r="B56" s="8" t="s">
        <v>3405</v>
      </c>
      <c r="C56" s="9"/>
      <c r="D56" s="9">
        <v>49015</v>
      </c>
      <c r="E56" s="9">
        <f t="shared" si="0"/>
        <v>743.40000000008149</v>
      </c>
    </row>
    <row r="57" spans="1:6" ht="21" x14ac:dyDescent="0.25">
      <c r="A57" s="18" t="s">
        <v>3401</v>
      </c>
      <c r="B57" s="8" t="s">
        <v>259</v>
      </c>
      <c r="C57" s="9"/>
      <c r="D57" s="9">
        <v>1</v>
      </c>
      <c r="E57" s="9">
        <f t="shared" si="0"/>
        <v>742.40000000008149</v>
      </c>
    </row>
    <row r="58" spans="1:6" ht="21" x14ac:dyDescent="0.25">
      <c r="A58" s="18" t="s">
        <v>3409</v>
      </c>
      <c r="B58" s="8" t="s">
        <v>2751</v>
      </c>
      <c r="C58" s="9">
        <v>248000</v>
      </c>
      <c r="D58" s="9"/>
      <c r="E58" s="9">
        <f t="shared" si="0"/>
        <v>248742.40000000008</v>
      </c>
    </row>
    <row r="59" spans="1:6" ht="21" x14ac:dyDescent="0.25">
      <c r="A59" s="18" t="s">
        <v>3409</v>
      </c>
      <c r="B59" s="8" t="s">
        <v>3344</v>
      </c>
      <c r="C59" s="9"/>
      <c r="D59" s="9">
        <v>248234</v>
      </c>
      <c r="E59" s="9">
        <f t="shared" si="0"/>
        <v>508.40000000008149</v>
      </c>
    </row>
    <row r="60" spans="1:6" ht="21" x14ac:dyDescent="0.25">
      <c r="A60" s="18" t="s">
        <v>3409</v>
      </c>
      <c r="B60" s="8" t="s">
        <v>259</v>
      </c>
      <c r="C60" s="9"/>
      <c r="D60" s="9">
        <v>1.05</v>
      </c>
      <c r="E60" s="9">
        <f t="shared" si="0"/>
        <v>507.35000000008148</v>
      </c>
    </row>
    <row r="61" spans="1:6" ht="21" x14ac:dyDescent="0.25">
      <c r="A61" s="18" t="s">
        <v>3409</v>
      </c>
      <c r="B61" s="8" t="s">
        <v>3411</v>
      </c>
      <c r="C61" s="9">
        <v>249203</v>
      </c>
      <c r="D61" s="9"/>
      <c r="E61" s="9">
        <f t="shared" si="0"/>
        <v>249710.35000000009</v>
      </c>
    </row>
    <row r="62" spans="1:6" ht="21" x14ac:dyDescent="0.25">
      <c r="A62" s="18" t="s">
        <v>3409</v>
      </c>
      <c r="B62" s="8" t="s">
        <v>3344</v>
      </c>
      <c r="C62" s="9"/>
      <c r="D62" s="9">
        <v>149201</v>
      </c>
      <c r="E62" s="9">
        <f t="shared" si="0"/>
        <v>100509.35000000009</v>
      </c>
    </row>
    <row r="63" spans="1:6" ht="21" x14ac:dyDescent="0.25">
      <c r="A63" s="18" t="s">
        <v>3409</v>
      </c>
      <c r="B63" s="8" t="s">
        <v>259</v>
      </c>
      <c r="C63" s="9"/>
      <c r="D63" s="9">
        <v>1.05</v>
      </c>
      <c r="E63" s="9">
        <f t="shared" si="0"/>
        <v>100508.30000000009</v>
      </c>
    </row>
    <row r="64" spans="1:6" ht="21" x14ac:dyDescent="0.25">
      <c r="A64" s="18" t="s">
        <v>3409</v>
      </c>
      <c r="B64" s="8" t="s">
        <v>3414</v>
      </c>
      <c r="C64" s="9"/>
      <c r="D64" s="9">
        <v>100014</v>
      </c>
      <c r="E64" s="9">
        <f t="shared" si="0"/>
        <v>494.30000000009022</v>
      </c>
    </row>
    <row r="65" spans="1:5" ht="21" x14ac:dyDescent="0.25">
      <c r="A65" s="18" t="s">
        <v>3409</v>
      </c>
      <c r="B65" s="8" t="s">
        <v>259</v>
      </c>
      <c r="C65" s="9"/>
      <c r="D65" s="9">
        <v>1.05</v>
      </c>
      <c r="E65" s="9">
        <f t="shared" si="0"/>
        <v>493.25000000009021</v>
      </c>
    </row>
    <row r="66" spans="1:5" ht="21" x14ac:dyDescent="0.25">
      <c r="A66" s="18" t="s">
        <v>3416</v>
      </c>
      <c r="B66" s="8" t="s">
        <v>3300</v>
      </c>
      <c r="C66" s="9">
        <v>22500</v>
      </c>
      <c r="D66" s="9"/>
      <c r="E66" s="9">
        <f t="shared" si="0"/>
        <v>22993.250000000091</v>
      </c>
    </row>
    <row r="67" spans="1:5" ht="21" x14ac:dyDescent="0.25">
      <c r="A67" s="18" t="s">
        <v>3416</v>
      </c>
      <c r="B67" s="8" t="s">
        <v>3420</v>
      </c>
      <c r="C67" s="9"/>
      <c r="D67" s="9">
        <v>22400</v>
      </c>
      <c r="E67" s="9">
        <f t="shared" si="0"/>
        <v>593.25000000009095</v>
      </c>
    </row>
    <row r="68" spans="1:5" ht="21" x14ac:dyDescent="0.25">
      <c r="A68" s="18" t="s">
        <v>3416</v>
      </c>
      <c r="B68" s="8" t="s">
        <v>259</v>
      </c>
      <c r="C68" s="9"/>
      <c r="D68" s="9">
        <v>0.5</v>
      </c>
      <c r="E68" s="9">
        <f t="shared" si="0"/>
        <v>592.75000000009095</v>
      </c>
    </row>
    <row r="69" spans="1:5" ht="21" x14ac:dyDescent="0.25">
      <c r="A69" s="18" t="s">
        <v>3479</v>
      </c>
      <c r="B69" s="8" t="s">
        <v>3480</v>
      </c>
      <c r="C69" s="9">
        <v>1687</v>
      </c>
      <c r="D69" s="9"/>
      <c r="E69" s="9">
        <f t="shared" ref="E69:E132" si="1">E68+C69-D69</f>
        <v>2279.7500000000909</v>
      </c>
    </row>
    <row r="70" spans="1:5" ht="21" x14ac:dyDescent="0.25">
      <c r="A70" s="18" t="s">
        <v>3479</v>
      </c>
      <c r="B70" s="8" t="s">
        <v>3481</v>
      </c>
      <c r="C70" s="9"/>
      <c r="D70" s="9">
        <v>1743.07</v>
      </c>
      <c r="E70" s="9">
        <f t="shared" si="1"/>
        <v>536.68000000009101</v>
      </c>
    </row>
    <row r="71" spans="1:5" ht="21" x14ac:dyDescent="0.25">
      <c r="A71" s="18" t="s">
        <v>3479</v>
      </c>
      <c r="B71" s="8" t="s">
        <v>259</v>
      </c>
      <c r="C71" s="9"/>
      <c r="D71" s="9">
        <v>0.5</v>
      </c>
      <c r="E71" s="9">
        <f t="shared" si="1"/>
        <v>536.18000000009101</v>
      </c>
    </row>
    <row r="72" spans="1:5" ht="21" x14ac:dyDescent="0.25">
      <c r="A72" s="18" t="s">
        <v>3479</v>
      </c>
      <c r="B72" s="8" t="s">
        <v>259</v>
      </c>
      <c r="C72" s="9"/>
      <c r="D72" s="9">
        <v>425.25</v>
      </c>
      <c r="E72" s="9">
        <f t="shared" si="1"/>
        <v>110.93000000009101</v>
      </c>
    </row>
    <row r="73" spans="1:5" ht="21" x14ac:dyDescent="0.25">
      <c r="A73" s="18" t="s">
        <v>3486</v>
      </c>
      <c r="B73" s="8" t="s">
        <v>3488</v>
      </c>
      <c r="C73" s="9">
        <v>665230</v>
      </c>
      <c r="D73" s="9"/>
      <c r="E73" s="9">
        <f t="shared" si="1"/>
        <v>665340.93000000005</v>
      </c>
    </row>
    <row r="74" spans="1:5" ht="21" x14ac:dyDescent="0.25">
      <c r="A74" s="18" t="s">
        <v>3486</v>
      </c>
      <c r="B74" s="8" t="s">
        <v>3491</v>
      </c>
      <c r="C74" s="9"/>
      <c r="D74" s="9">
        <v>499903</v>
      </c>
      <c r="E74" s="9">
        <f t="shared" si="1"/>
        <v>165437.93000000005</v>
      </c>
    </row>
    <row r="75" spans="1:5" ht="21" x14ac:dyDescent="0.25">
      <c r="A75" s="18" t="s">
        <v>3486</v>
      </c>
      <c r="B75" s="8" t="s">
        <v>259</v>
      </c>
      <c r="C75" s="86"/>
      <c r="D75" s="9">
        <v>1.05</v>
      </c>
      <c r="E75" s="9">
        <f t="shared" si="1"/>
        <v>165436.88000000006</v>
      </c>
    </row>
    <row r="76" spans="1:5" ht="21" x14ac:dyDescent="0.25">
      <c r="A76" s="18" t="s">
        <v>3492</v>
      </c>
      <c r="B76" s="8" t="s">
        <v>3499</v>
      </c>
      <c r="C76" s="86"/>
      <c r="D76" s="9">
        <v>164988</v>
      </c>
      <c r="E76" s="9">
        <f t="shared" si="1"/>
        <v>448.88000000006286</v>
      </c>
    </row>
    <row r="77" spans="1:5" ht="21" x14ac:dyDescent="0.25">
      <c r="A77" s="18" t="s">
        <v>3504</v>
      </c>
      <c r="B77" s="8" t="s">
        <v>2751</v>
      </c>
      <c r="C77" s="9">
        <v>199000</v>
      </c>
      <c r="D77" s="9"/>
      <c r="E77" s="9">
        <f t="shared" si="1"/>
        <v>199448.88000000006</v>
      </c>
    </row>
    <row r="78" spans="1:5" ht="21" x14ac:dyDescent="0.25">
      <c r="A78" s="18" t="s">
        <v>3504</v>
      </c>
      <c r="B78" s="8" t="s">
        <v>259</v>
      </c>
      <c r="C78" s="9"/>
      <c r="D78" s="9">
        <v>1.6</v>
      </c>
      <c r="E78" s="9">
        <f t="shared" si="1"/>
        <v>199447.28000000006</v>
      </c>
    </row>
    <row r="79" spans="1:5" ht="21" x14ac:dyDescent="0.25">
      <c r="A79" s="18" t="s">
        <v>3504</v>
      </c>
      <c r="B79" s="8" t="s">
        <v>3248</v>
      </c>
      <c r="C79" s="9"/>
      <c r="D79" s="9">
        <v>199023</v>
      </c>
      <c r="E79" s="9">
        <f t="shared" si="1"/>
        <v>424.28000000005704</v>
      </c>
    </row>
    <row r="80" spans="1:5" ht="21" x14ac:dyDescent="0.25">
      <c r="A80" s="18" t="s">
        <v>3504</v>
      </c>
      <c r="B80" s="8" t="s">
        <v>259</v>
      </c>
      <c r="C80" s="9"/>
      <c r="D80" s="9">
        <v>1.05</v>
      </c>
      <c r="E80" s="9">
        <f t="shared" si="1"/>
        <v>423.23000000005703</v>
      </c>
    </row>
    <row r="81" spans="1:5" ht="21" x14ac:dyDescent="0.25">
      <c r="A81" s="18" t="s">
        <v>3546</v>
      </c>
      <c r="B81" s="8" t="s">
        <v>2751</v>
      </c>
      <c r="C81" s="9">
        <v>176500</v>
      </c>
      <c r="D81" s="9"/>
      <c r="E81" s="9">
        <f t="shared" si="1"/>
        <v>176923.23000000007</v>
      </c>
    </row>
    <row r="82" spans="1:5" ht="21" x14ac:dyDescent="0.25">
      <c r="A82" s="18" t="s">
        <v>3546</v>
      </c>
      <c r="B82" s="8" t="s">
        <v>259</v>
      </c>
      <c r="C82" s="9"/>
      <c r="D82" s="9">
        <v>210</v>
      </c>
      <c r="E82" s="9">
        <f t="shared" si="1"/>
        <v>176713.23000000007</v>
      </c>
    </row>
    <row r="83" spans="1:5" ht="21" x14ac:dyDescent="0.25">
      <c r="A83" s="18" t="s">
        <v>3546</v>
      </c>
      <c r="B83" s="8" t="s">
        <v>3143</v>
      </c>
      <c r="C83" s="9"/>
      <c r="D83" s="9">
        <v>175969</v>
      </c>
      <c r="E83" s="9">
        <f t="shared" si="1"/>
        <v>744.23000000006869</v>
      </c>
    </row>
    <row r="84" spans="1:5" ht="21" x14ac:dyDescent="0.25">
      <c r="A84" s="18" t="s">
        <v>3560</v>
      </c>
      <c r="B84" s="8" t="s">
        <v>2751</v>
      </c>
      <c r="C84" s="9">
        <v>200000</v>
      </c>
      <c r="D84" s="9"/>
      <c r="E84" s="9">
        <f t="shared" si="1"/>
        <v>200744.23000000007</v>
      </c>
    </row>
    <row r="85" spans="1:5" ht="21" x14ac:dyDescent="0.25">
      <c r="A85" s="18" t="s">
        <v>3560</v>
      </c>
      <c r="B85" s="8" t="s">
        <v>3357</v>
      </c>
      <c r="C85" s="9">
        <v>149680</v>
      </c>
      <c r="D85" s="9"/>
      <c r="E85" s="9">
        <f t="shared" si="1"/>
        <v>350424.2300000001</v>
      </c>
    </row>
    <row r="86" spans="1:5" ht="21" x14ac:dyDescent="0.25">
      <c r="A86" s="18" t="s">
        <v>3560</v>
      </c>
      <c r="B86" s="8" t="s">
        <v>3499</v>
      </c>
      <c r="C86" s="9"/>
      <c r="D86" s="9">
        <v>350000</v>
      </c>
      <c r="E86" s="9">
        <f t="shared" si="1"/>
        <v>424.23000000009779</v>
      </c>
    </row>
    <row r="87" spans="1:5" ht="24" x14ac:dyDescent="0.3">
      <c r="A87" s="18" t="s">
        <v>3560</v>
      </c>
      <c r="B87" s="8" t="s">
        <v>259</v>
      </c>
      <c r="C87" s="9"/>
      <c r="D87" s="31">
        <v>1.05</v>
      </c>
      <c r="E87" s="9">
        <f t="shared" si="1"/>
        <v>423.18000000009778</v>
      </c>
    </row>
    <row r="88" spans="1:5" ht="21" x14ac:dyDescent="0.25">
      <c r="A88" s="18" t="s">
        <v>3565</v>
      </c>
      <c r="B88" s="8" t="s">
        <v>2751</v>
      </c>
      <c r="C88" s="9">
        <v>199000</v>
      </c>
      <c r="D88" s="9"/>
      <c r="E88" s="9">
        <f t="shared" si="1"/>
        <v>199423.18000000011</v>
      </c>
    </row>
    <row r="89" spans="1:5" ht="21" x14ac:dyDescent="0.25">
      <c r="A89" s="18" t="s">
        <v>3565</v>
      </c>
      <c r="B89" s="8" t="s">
        <v>259</v>
      </c>
      <c r="C89" s="9"/>
      <c r="D89" s="9">
        <v>5.25</v>
      </c>
      <c r="E89" s="9">
        <f t="shared" si="1"/>
        <v>199417.93000000011</v>
      </c>
    </row>
    <row r="90" spans="1:5" ht="21" x14ac:dyDescent="0.25">
      <c r="A90" s="18" t="s">
        <v>3565</v>
      </c>
      <c r="B90" s="8" t="s">
        <v>3499</v>
      </c>
      <c r="C90" s="9"/>
      <c r="D90" s="9">
        <v>199100</v>
      </c>
      <c r="E90" s="9">
        <f t="shared" si="1"/>
        <v>317.93000000010943</v>
      </c>
    </row>
    <row r="91" spans="1:5" ht="21" x14ac:dyDescent="0.25">
      <c r="A91" s="18" t="s">
        <v>3565</v>
      </c>
      <c r="B91" s="8" t="s">
        <v>259</v>
      </c>
      <c r="C91" s="9"/>
      <c r="D91" s="9">
        <v>1.05</v>
      </c>
      <c r="E91" s="9">
        <f t="shared" si="1"/>
        <v>316.88000000010942</v>
      </c>
    </row>
    <row r="92" spans="1:5" ht="21" x14ac:dyDescent="0.25">
      <c r="A92" s="18" t="s">
        <v>3565</v>
      </c>
      <c r="B92" s="8" t="s">
        <v>3568</v>
      </c>
      <c r="C92" s="9">
        <v>8520</v>
      </c>
      <c r="D92" s="9"/>
      <c r="E92" s="9">
        <f t="shared" si="1"/>
        <v>8836.8800000001102</v>
      </c>
    </row>
    <row r="93" spans="1:5" ht="21" x14ac:dyDescent="0.25">
      <c r="A93" s="18" t="s">
        <v>3565</v>
      </c>
      <c r="B93" s="8" t="s">
        <v>3420</v>
      </c>
      <c r="C93" s="9"/>
      <c r="D93" s="9">
        <v>8300</v>
      </c>
      <c r="E93" s="9">
        <f t="shared" si="1"/>
        <v>536.88000000011016</v>
      </c>
    </row>
    <row r="94" spans="1:5" ht="21" x14ac:dyDescent="0.25">
      <c r="A94" s="18" t="s">
        <v>3565</v>
      </c>
      <c r="B94" s="8" t="s">
        <v>259</v>
      </c>
      <c r="C94" s="9"/>
      <c r="D94" s="9">
        <v>0.5</v>
      </c>
      <c r="E94" s="9">
        <f t="shared" si="1"/>
        <v>536.38000000011016</v>
      </c>
    </row>
    <row r="95" spans="1:5" ht="21" x14ac:dyDescent="0.25">
      <c r="A95" s="18" t="s">
        <v>3570</v>
      </c>
      <c r="B95" s="8" t="s">
        <v>259</v>
      </c>
      <c r="C95" s="9"/>
      <c r="D95" s="9">
        <v>420</v>
      </c>
      <c r="E95" s="9">
        <f t="shared" si="1"/>
        <v>116.38000000011016</v>
      </c>
    </row>
    <row r="96" spans="1:5" ht="21" x14ac:dyDescent="0.25">
      <c r="A96" s="18" t="s">
        <v>3581</v>
      </c>
      <c r="B96" s="8" t="s">
        <v>2751</v>
      </c>
      <c r="C96" s="9">
        <v>274500</v>
      </c>
      <c r="D96" s="9"/>
      <c r="E96" s="9">
        <f t="shared" si="1"/>
        <v>274616.38000000012</v>
      </c>
    </row>
    <row r="97" spans="1:5" ht="21" x14ac:dyDescent="0.25">
      <c r="A97" s="18" t="s">
        <v>3587</v>
      </c>
      <c r="B97" s="8" t="s">
        <v>3143</v>
      </c>
      <c r="C97" s="9"/>
      <c r="D97" s="9">
        <v>273980</v>
      </c>
      <c r="E97" s="9">
        <f t="shared" si="1"/>
        <v>636.38000000012107</v>
      </c>
    </row>
    <row r="98" spans="1:5" ht="21" x14ac:dyDescent="0.25">
      <c r="A98" s="18" t="s">
        <v>3592</v>
      </c>
      <c r="B98" s="8" t="s">
        <v>3564</v>
      </c>
      <c r="C98" s="9">
        <v>789755</v>
      </c>
      <c r="D98" s="9"/>
      <c r="E98" s="9">
        <f t="shared" si="1"/>
        <v>790391.38000000012</v>
      </c>
    </row>
    <row r="99" spans="1:5" ht="21" x14ac:dyDescent="0.25">
      <c r="A99" s="18" t="s">
        <v>3592</v>
      </c>
      <c r="B99" s="8" t="s">
        <v>3597</v>
      </c>
      <c r="C99" s="9"/>
      <c r="D99" s="9">
        <v>499996</v>
      </c>
      <c r="E99" s="9">
        <f t="shared" si="1"/>
        <v>290395.38000000012</v>
      </c>
    </row>
    <row r="100" spans="1:5" ht="21" x14ac:dyDescent="0.25">
      <c r="A100" s="18" t="s">
        <v>3592</v>
      </c>
      <c r="B100" s="8" t="s">
        <v>259</v>
      </c>
      <c r="C100" s="9"/>
      <c r="D100" s="9">
        <v>1.05</v>
      </c>
      <c r="E100" s="9">
        <f t="shared" si="1"/>
        <v>290394.33000000013</v>
      </c>
    </row>
    <row r="101" spans="1:5" ht="21" x14ac:dyDescent="0.25">
      <c r="A101" s="18" t="s">
        <v>3592</v>
      </c>
      <c r="B101" s="8" t="s">
        <v>3143</v>
      </c>
      <c r="C101" s="16"/>
      <c r="D101" s="9">
        <v>288968</v>
      </c>
      <c r="E101" s="9">
        <f t="shared" si="1"/>
        <v>1426.3300000001327</v>
      </c>
    </row>
    <row r="102" spans="1:5" ht="21" x14ac:dyDescent="0.25">
      <c r="A102" s="18" t="s">
        <v>3598</v>
      </c>
      <c r="B102" s="8" t="s">
        <v>3564</v>
      </c>
      <c r="C102" s="16">
        <v>327835</v>
      </c>
      <c r="D102" s="9"/>
      <c r="E102" s="9">
        <f t="shared" si="1"/>
        <v>329261.33000000013</v>
      </c>
    </row>
    <row r="103" spans="1:5" ht="21" x14ac:dyDescent="0.25">
      <c r="A103" s="18" t="s">
        <v>3598</v>
      </c>
      <c r="B103" s="8" t="s">
        <v>3599</v>
      </c>
      <c r="C103" s="86"/>
      <c r="D103" s="9">
        <v>328500</v>
      </c>
      <c r="E103" s="9">
        <f t="shared" si="1"/>
        <v>761.33000000013271</v>
      </c>
    </row>
    <row r="104" spans="1:5" ht="21" x14ac:dyDescent="0.25">
      <c r="A104" s="18" t="s">
        <v>3694</v>
      </c>
      <c r="B104" s="8" t="s">
        <v>2751</v>
      </c>
      <c r="C104" s="9">
        <v>200000</v>
      </c>
      <c r="D104" s="9"/>
      <c r="E104" s="9">
        <f t="shared" si="1"/>
        <v>200761.33000000013</v>
      </c>
    </row>
    <row r="105" spans="1:5" ht="21" x14ac:dyDescent="0.25">
      <c r="A105" s="18" t="s">
        <v>3694</v>
      </c>
      <c r="B105" s="8" t="s">
        <v>3143</v>
      </c>
      <c r="C105" s="9"/>
      <c r="D105" s="9">
        <v>200241</v>
      </c>
      <c r="E105" s="9">
        <f t="shared" si="1"/>
        <v>520.33000000013271</v>
      </c>
    </row>
    <row r="106" spans="1:5" ht="21" x14ac:dyDescent="0.25">
      <c r="A106" s="18" t="s">
        <v>3700</v>
      </c>
      <c r="B106" s="8" t="s">
        <v>259</v>
      </c>
      <c r="C106" s="9"/>
      <c r="D106" s="9">
        <v>425.25</v>
      </c>
      <c r="E106" s="9">
        <f t="shared" si="1"/>
        <v>95.080000000132713</v>
      </c>
    </row>
    <row r="107" spans="1:5" ht="21" x14ac:dyDescent="0.25">
      <c r="A107" s="18"/>
      <c r="B107" s="8"/>
      <c r="C107" s="9"/>
      <c r="D107" s="9"/>
      <c r="E107" s="9">
        <f t="shared" si="1"/>
        <v>95.080000000132713</v>
      </c>
    </row>
    <row r="108" spans="1:5" ht="21" x14ac:dyDescent="0.25">
      <c r="A108" s="18"/>
      <c r="B108" s="8"/>
      <c r="C108" s="9"/>
      <c r="D108" s="17"/>
      <c r="E108" s="9">
        <f t="shared" si="1"/>
        <v>95.080000000132713</v>
      </c>
    </row>
    <row r="109" spans="1:5" ht="21" x14ac:dyDescent="0.25">
      <c r="A109" s="18"/>
      <c r="B109" s="8"/>
      <c r="C109" s="9"/>
      <c r="D109" s="17"/>
      <c r="E109" s="9">
        <f t="shared" si="1"/>
        <v>95.080000000132713</v>
      </c>
    </row>
    <row r="110" spans="1:5" ht="21" x14ac:dyDescent="0.25">
      <c r="A110" s="18"/>
      <c r="B110" s="8"/>
      <c r="C110" s="9"/>
      <c r="D110" s="9"/>
      <c r="E110" s="9">
        <f t="shared" si="1"/>
        <v>95.080000000132713</v>
      </c>
    </row>
    <row r="111" spans="1:5" ht="21" x14ac:dyDescent="0.25">
      <c r="A111" s="18"/>
      <c r="B111" s="8"/>
      <c r="C111" s="9"/>
      <c r="D111" s="9"/>
      <c r="E111" s="9">
        <f t="shared" si="1"/>
        <v>95.080000000132713</v>
      </c>
    </row>
    <row r="112" spans="1:5" ht="21" x14ac:dyDescent="0.25">
      <c r="A112" s="18"/>
      <c r="B112" s="8"/>
      <c r="C112" s="9"/>
      <c r="D112" s="9"/>
      <c r="E112" s="9">
        <f t="shared" si="1"/>
        <v>95.080000000132713</v>
      </c>
    </row>
    <row r="113" spans="1:5" ht="21" x14ac:dyDescent="0.25">
      <c r="A113" s="18"/>
      <c r="B113" s="8"/>
      <c r="C113" s="9"/>
      <c r="D113" s="9"/>
      <c r="E113" s="9">
        <f t="shared" si="1"/>
        <v>95.080000000132713</v>
      </c>
    </row>
    <row r="114" spans="1:5" ht="21" x14ac:dyDescent="0.25">
      <c r="A114" s="18"/>
      <c r="B114" s="8"/>
      <c r="C114" s="9"/>
      <c r="D114" s="9"/>
      <c r="E114" s="9">
        <f t="shared" si="1"/>
        <v>95.080000000132713</v>
      </c>
    </row>
    <row r="115" spans="1:5" ht="21" x14ac:dyDescent="0.25">
      <c r="A115" s="18"/>
      <c r="B115" s="8"/>
      <c r="C115" s="9"/>
      <c r="D115" s="9"/>
      <c r="E115" s="9">
        <f t="shared" si="1"/>
        <v>95.080000000132713</v>
      </c>
    </row>
    <row r="116" spans="1:5" ht="21" x14ac:dyDescent="0.25">
      <c r="A116" s="18"/>
      <c r="B116" s="8"/>
      <c r="C116" s="9"/>
      <c r="D116" s="9"/>
      <c r="E116" s="9">
        <f t="shared" si="1"/>
        <v>95.080000000132713</v>
      </c>
    </row>
    <row r="117" spans="1:5" ht="21" x14ac:dyDescent="0.25">
      <c r="A117" s="18"/>
      <c r="B117" s="8"/>
      <c r="C117" s="9"/>
      <c r="D117" s="9"/>
      <c r="E117" s="9">
        <f t="shared" si="1"/>
        <v>95.080000000132713</v>
      </c>
    </row>
    <row r="118" spans="1:5" ht="21" x14ac:dyDescent="0.25">
      <c r="A118" s="18"/>
      <c r="B118" s="8"/>
      <c r="C118" s="9"/>
      <c r="D118" s="9"/>
      <c r="E118" s="9">
        <f t="shared" si="1"/>
        <v>95.080000000132713</v>
      </c>
    </row>
    <row r="119" spans="1:5" ht="21" x14ac:dyDescent="0.25">
      <c r="A119" s="18"/>
      <c r="B119" s="8"/>
      <c r="C119" s="9"/>
      <c r="D119" s="9"/>
      <c r="E119" s="9">
        <f t="shared" si="1"/>
        <v>95.080000000132713</v>
      </c>
    </row>
    <row r="120" spans="1:5" ht="21" x14ac:dyDescent="0.25">
      <c r="A120" s="18"/>
      <c r="B120" s="8"/>
      <c r="C120" s="9"/>
      <c r="D120" s="9"/>
      <c r="E120" s="9">
        <f t="shared" si="1"/>
        <v>95.080000000132713</v>
      </c>
    </row>
    <row r="121" spans="1:5" ht="21" x14ac:dyDescent="0.25">
      <c r="A121" s="18"/>
      <c r="B121" s="8"/>
      <c r="C121" s="9"/>
      <c r="D121" s="9"/>
      <c r="E121" s="9">
        <f t="shared" si="1"/>
        <v>95.080000000132713</v>
      </c>
    </row>
    <row r="122" spans="1:5" ht="21" x14ac:dyDescent="0.25">
      <c r="A122" s="18"/>
      <c r="B122" s="8"/>
      <c r="C122" s="9"/>
      <c r="D122" s="9"/>
      <c r="E122" s="9">
        <f t="shared" si="1"/>
        <v>95.080000000132713</v>
      </c>
    </row>
    <row r="123" spans="1:5" ht="21" x14ac:dyDescent="0.25">
      <c r="A123" s="18"/>
      <c r="B123" s="8"/>
      <c r="C123" s="9"/>
      <c r="D123" s="9"/>
      <c r="E123" s="9">
        <f t="shared" si="1"/>
        <v>95.080000000132713</v>
      </c>
    </row>
    <row r="124" spans="1:5" ht="21" x14ac:dyDescent="0.25">
      <c r="A124" s="18"/>
      <c r="B124" s="8"/>
      <c r="C124" s="9"/>
      <c r="D124" s="9"/>
      <c r="E124" s="9">
        <f t="shared" si="1"/>
        <v>95.080000000132713</v>
      </c>
    </row>
    <row r="125" spans="1:5" ht="21" x14ac:dyDescent="0.25">
      <c r="A125" s="18"/>
      <c r="B125" s="8"/>
      <c r="C125" s="9"/>
      <c r="D125" s="9"/>
      <c r="E125" s="9">
        <f t="shared" si="1"/>
        <v>95.080000000132713</v>
      </c>
    </row>
    <row r="126" spans="1:5" ht="21" x14ac:dyDescent="0.25">
      <c r="A126" s="18"/>
      <c r="B126" s="8"/>
      <c r="C126" s="9"/>
      <c r="D126" s="9"/>
      <c r="E126" s="9">
        <f t="shared" si="1"/>
        <v>95.080000000132713</v>
      </c>
    </row>
    <row r="127" spans="1:5" ht="21" x14ac:dyDescent="0.25">
      <c r="A127" s="18"/>
      <c r="B127" s="8"/>
      <c r="C127" s="9"/>
      <c r="D127" s="9"/>
      <c r="E127" s="9">
        <f t="shared" si="1"/>
        <v>95.080000000132713</v>
      </c>
    </row>
    <row r="128" spans="1:5" ht="21" x14ac:dyDescent="0.25">
      <c r="A128" s="18"/>
      <c r="B128" s="8"/>
      <c r="C128" s="9"/>
      <c r="D128" s="9"/>
      <c r="E128" s="9">
        <f t="shared" si="1"/>
        <v>95.080000000132713</v>
      </c>
    </row>
    <row r="129" spans="1:5" ht="21" x14ac:dyDescent="0.25">
      <c r="A129" s="18"/>
      <c r="B129" s="8"/>
      <c r="C129" s="9"/>
      <c r="D129" s="9"/>
      <c r="E129" s="9">
        <f t="shared" si="1"/>
        <v>95.080000000132713</v>
      </c>
    </row>
    <row r="130" spans="1:5" ht="21" x14ac:dyDescent="0.25">
      <c r="A130" s="18"/>
      <c r="B130" s="8"/>
      <c r="C130" s="9"/>
      <c r="D130" s="9"/>
      <c r="E130" s="9">
        <f t="shared" si="1"/>
        <v>95.080000000132713</v>
      </c>
    </row>
    <row r="131" spans="1:5" ht="21" x14ac:dyDescent="0.25">
      <c r="A131" s="18"/>
      <c r="B131" s="8"/>
      <c r="C131" s="9"/>
      <c r="D131" s="9"/>
      <c r="E131" s="9">
        <f t="shared" si="1"/>
        <v>95.080000000132713</v>
      </c>
    </row>
    <row r="132" spans="1:5" ht="21" x14ac:dyDescent="0.25">
      <c r="A132" s="18"/>
      <c r="B132" s="8"/>
      <c r="C132" s="9"/>
      <c r="D132" s="9"/>
      <c r="E132" s="9">
        <f t="shared" si="1"/>
        <v>95.080000000132713</v>
      </c>
    </row>
    <row r="133" spans="1:5" ht="21" x14ac:dyDescent="0.25">
      <c r="A133" s="18"/>
      <c r="B133" s="8"/>
      <c r="C133" s="9"/>
      <c r="D133" s="9"/>
      <c r="E133" s="9">
        <f t="shared" ref="E133:E196" si="2">E132+C133-D133</f>
        <v>95.080000000132713</v>
      </c>
    </row>
    <row r="134" spans="1:5" ht="21" x14ac:dyDescent="0.25">
      <c r="A134" s="18"/>
      <c r="B134" s="8"/>
      <c r="C134" s="9"/>
      <c r="D134" s="9"/>
      <c r="E134" s="9">
        <f t="shared" si="2"/>
        <v>95.080000000132713</v>
      </c>
    </row>
    <row r="135" spans="1:5" ht="21" x14ac:dyDescent="0.25">
      <c r="A135" s="18"/>
      <c r="B135" s="8"/>
      <c r="C135" s="9"/>
      <c r="D135" s="9"/>
      <c r="E135" s="9">
        <f t="shared" si="2"/>
        <v>95.080000000132713</v>
      </c>
    </row>
    <row r="136" spans="1:5" ht="21" x14ac:dyDescent="0.25">
      <c r="A136" s="18"/>
      <c r="B136" s="8"/>
      <c r="C136" s="9"/>
      <c r="D136" s="9"/>
      <c r="E136" s="9">
        <f t="shared" si="2"/>
        <v>95.080000000132713</v>
      </c>
    </row>
    <row r="137" spans="1:5" ht="21" x14ac:dyDescent="0.25">
      <c r="A137" s="18"/>
      <c r="B137" s="8"/>
      <c r="C137" s="9"/>
      <c r="D137" s="9"/>
      <c r="E137" s="9">
        <f t="shared" si="2"/>
        <v>95.080000000132713</v>
      </c>
    </row>
    <row r="138" spans="1:5" ht="21" x14ac:dyDescent="0.25">
      <c r="A138" s="18"/>
      <c r="B138" s="8"/>
      <c r="C138" s="9"/>
      <c r="D138" s="9"/>
      <c r="E138" s="9">
        <f t="shared" si="2"/>
        <v>95.080000000132713</v>
      </c>
    </row>
    <row r="139" spans="1:5" ht="21" x14ac:dyDescent="0.25">
      <c r="A139" s="18"/>
      <c r="B139" s="8"/>
      <c r="C139" s="9"/>
      <c r="D139" s="9"/>
      <c r="E139" s="9">
        <f t="shared" si="2"/>
        <v>95.080000000132713</v>
      </c>
    </row>
    <row r="140" spans="1:5" ht="21" x14ac:dyDescent="0.25">
      <c r="A140" s="18"/>
      <c r="B140" s="8"/>
      <c r="C140" s="9"/>
      <c r="D140" s="9"/>
      <c r="E140" s="9">
        <f t="shared" si="2"/>
        <v>95.080000000132713</v>
      </c>
    </row>
    <row r="141" spans="1:5" ht="21" x14ac:dyDescent="0.25">
      <c r="A141" s="18"/>
      <c r="B141" s="8"/>
      <c r="C141" s="9"/>
      <c r="D141" s="9"/>
      <c r="E141" s="9">
        <f t="shared" si="2"/>
        <v>95.080000000132713</v>
      </c>
    </row>
    <row r="142" spans="1:5" ht="21" x14ac:dyDescent="0.25">
      <c r="A142" s="18"/>
      <c r="B142" s="8"/>
      <c r="C142" s="9"/>
      <c r="D142" s="9"/>
      <c r="E142" s="9">
        <f t="shared" si="2"/>
        <v>95.080000000132713</v>
      </c>
    </row>
    <row r="143" spans="1:5" ht="21" x14ac:dyDescent="0.25">
      <c r="A143" s="18"/>
      <c r="B143" s="8"/>
      <c r="C143" s="9"/>
      <c r="D143" s="9"/>
      <c r="E143" s="9">
        <f t="shared" si="2"/>
        <v>95.080000000132713</v>
      </c>
    </row>
    <row r="144" spans="1:5" ht="21" x14ac:dyDescent="0.25">
      <c r="A144" s="18"/>
      <c r="B144" s="8"/>
      <c r="C144" s="9"/>
      <c r="D144" s="9"/>
      <c r="E144" s="9">
        <f t="shared" si="2"/>
        <v>95.080000000132713</v>
      </c>
    </row>
    <row r="145" spans="1:5" ht="21" x14ac:dyDescent="0.25">
      <c r="A145" s="18"/>
      <c r="B145" s="8"/>
      <c r="C145" s="9"/>
      <c r="D145" s="9"/>
      <c r="E145" s="9">
        <f t="shared" si="2"/>
        <v>95.080000000132713</v>
      </c>
    </row>
    <row r="146" spans="1:5" ht="21" x14ac:dyDescent="0.25">
      <c r="A146" s="18"/>
      <c r="B146" s="8"/>
      <c r="C146" s="9"/>
      <c r="D146" s="9"/>
      <c r="E146" s="9">
        <f t="shared" si="2"/>
        <v>95.080000000132713</v>
      </c>
    </row>
    <row r="147" spans="1:5" ht="21" x14ac:dyDescent="0.25">
      <c r="A147" s="18"/>
      <c r="B147" s="8"/>
      <c r="C147" s="9"/>
      <c r="D147" s="9"/>
      <c r="E147" s="9">
        <f t="shared" si="2"/>
        <v>95.080000000132713</v>
      </c>
    </row>
    <row r="148" spans="1:5" ht="21" x14ac:dyDescent="0.25">
      <c r="A148" s="18"/>
      <c r="B148" s="8"/>
      <c r="C148" s="9"/>
      <c r="D148" s="9"/>
      <c r="E148" s="9">
        <f t="shared" si="2"/>
        <v>95.080000000132713</v>
      </c>
    </row>
    <row r="149" spans="1:5" ht="21" x14ac:dyDescent="0.25">
      <c r="A149" s="18"/>
      <c r="B149" s="8"/>
      <c r="C149" s="9"/>
      <c r="D149" s="9"/>
      <c r="E149" s="9">
        <f t="shared" si="2"/>
        <v>95.080000000132713</v>
      </c>
    </row>
    <row r="150" spans="1:5" ht="21" x14ac:dyDescent="0.25">
      <c r="A150" s="18"/>
      <c r="B150" s="8"/>
      <c r="C150" s="9"/>
      <c r="D150" s="9"/>
      <c r="E150" s="9">
        <f t="shared" si="2"/>
        <v>95.080000000132713</v>
      </c>
    </row>
    <row r="151" spans="1:5" ht="21" x14ac:dyDescent="0.25">
      <c r="A151" s="18"/>
      <c r="B151" s="8"/>
      <c r="C151" s="9"/>
      <c r="D151" s="9"/>
      <c r="E151" s="9">
        <f t="shared" si="2"/>
        <v>95.080000000132713</v>
      </c>
    </row>
    <row r="152" spans="1:5" ht="21" x14ac:dyDescent="0.25">
      <c r="A152" s="18"/>
      <c r="B152" s="8"/>
      <c r="C152" s="9"/>
      <c r="D152" s="9"/>
      <c r="E152" s="9">
        <f t="shared" si="2"/>
        <v>95.080000000132713</v>
      </c>
    </row>
    <row r="153" spans="1:5" ht="21" x14ac:dyDescent="0.25">
      <c r="A153" s="18"/>
      <c r="B153" s="8"/>
      <c r="C153" s="9"/>
      <c r="D153" s="9"/>
      <c r="E153" s="9">
        <f t="shared" si="2"/>
        <v>95.080000000132713</v>
      </c>
    </row>
    <row r="154" spans="1:5" ht="21" x14ac:dyDescent="0.25">
      <c r="A154" s="18"/>
      <c r="B154" s="8"/>
      <c r="C154" s="9"/>
      <c r="D154" s="9"/>
      <c r="E154" s="9">
        <f t="shared" si="2"/>
        <v>95.080000000132713</v>
      </c>
    </row>
    <row r="155" spans="1:5" ht="21" x14ac:dyDescent="0.25">
      <c r="A155" s="18"/>
      <c r="B155" s="8"/>
      <c r="C155" s="9"/>
      <c r="D155" s="9"/>
      <c r="E155" s="9">
        <f t="shared" si="2"/>
        <v>95.080000000132713</v>
      </c>
    </row>
    <row r="156" spans="1:5" ht="21" x14ac:dyDescent="0.25">
      <c r="A156" s="18"/>
      <c r="B156" s="8"/>
      <c r="C156" s="9"/>
      <c r="D156" s="9"/>
      <c r="E156" s="9">
        <f t="shared" si="2"/>
        <v>95.080000000132713</v>
      </c>
    </row>
    <row r="157" spans="1:5" ht="21" x14ac:dyDescent="0.25">
      <c r="A157" s="18"/>
      <c r="B157" s="8"/>
      <c r="C157" s="9"/>
      <c r="D157" s="9"/>
      <c r="E157" s="9">
        <f t="shared" si="2"/>
        <v>95.080000000132713</v>
      </c>
    </row>
    <row r="158" spans="1:5" ht="21" x14ac:dyDescent="0.25">
      <c r="A158" s="18"/>
      <c r="B158" s="8"/>
      <c r="C158" s="9"/>
      <c r="D158" s="9"/>
      <c r="E158" s="9">
        <f t="shared" si="2"/>
        <v>95.080000000132713</v>
      </c>
    </row>
    <row r="159" spans="1:5" ht="21" x14ac:dyDescent="0.25">
      <c r="A159" s="18"/>
      <c r="B159" s="8"/>
      <c r="C159" s="9"/>
      <c r="D159" s="9"/>
      <c r="E159" s="9">
        <f t="shared" si="2"/>
        <v>95.080000000132713</v>
      </c>
    </row>
    <row r="160" spans="1:5" ht="21" x14ac:dyDescent="0.25">
      <c r="A160" s="18"/>
      <c r="B160" s="8"/>
      <c r="C160" s="9"/>
      <c r="D160" s="9"/>
      <c r="E160" s="9">
        <f t="shared" si="2"/>
        <v>95.080000000132713</v>
      </c>
    </row>
    <row r="161" spans="1:5" ht="21" x14ac:dyDescent="0.25">
      <c r="A161" s="18"/>
      <c r="B161" s="8"/>
      <c r="C161" s="9"/>
      <c r="D161" s="9"/>
      <c r="E161" s="9">
        <f t="shared" si="2"/>
        <v>95.080000000132713</v>
      </c>
    </row>
    <row r="162" spans="1:5" ht="21" x14ac:dyDescent="0.25">
      <c r="A162" s="18"/>
      <c r="B162" s="8"/>
      <c r="C162" s="9"/>
      <c r="D162" s="9"/>
      <c r="E162" s="9">
        <f t="shared" si="2"/>
        <v>95.080000000132713</v>
      </c>
    </row>
    <row r="163" spans="1:5" ht="21" x14ac:dyDescent="0.25">
      <c r="A163" s="18"/>
      <c r="B163" s="8"/>
      <c r="C163" s="9"/>
      <c r="D163" s="9"/>
      <c r="E163" s="9">
        <f t="shared" si="2"/>
        <v>95.080000000132713</v>
      </c>
    </row>
    <row r="164" spans="1:5" ht="21" x14ac:dyDescent="0.25">
      <c r="A164" s="18"/>
      <c r="B164" s="8"/>
      <c r="C164" s="9"/>
      <c r="D164" s="9"/>
      <c r="E164" s="9">
        <f t="shared" si="2"/>
        <v>95.080000000132713</v>
      </c>
    </row>
    <row r="165" spans="1:5" ht="21" x14ac:dyDescent="0.25">
      <c r="A165" s="18"/>
      <c r="B165" s="8"/>
      <c r="C165" s="9"/>
      <c r="D165" s="9"/>
      <c r="E165" s="9">
        <f t="shared" si="2"/>
        <v>95.080000000132713</v>
      </c>
    </row>
    <row r="166" spans="1:5" ht="21" x14ac:dyDescent="0.25">
      <c r="A166" s="18"/>
      <c r="B166" s="8"/>
      <c r="C166" s="9"/>
      <c r="D166" s="9"/>
      <c r="E166" s="9">
        <f t="shared" si="2"/>
        <v>95.080000000132713</v>
      </c>
    </row>
    <row r="167" spans="1:5" ht="21" x14ac:dyDescent="0.25">
      <c r="A167" s="18"/>
      <c r="B167" s="8"/>
      <c r="C167" s="9"/>
      <c r="D167" s="9"/>
      <c r="E167" s="9">
        <f t="shared" si="2"/>
        <v>95.080000000132713</v>
      </c>
    </row>
    <row r="168" spans="1:5" ht="21" x14ac:dyDescent="0.25">
      <c r="A168" s="18"/>
      <c r="B168" s="8"/>
      <c r="C168" s="9"/>
      <c r="D168" s="9"/>
      <c r="E168" s="9">
        <f t="shared" si="2"/>
        <v>95.080000000132713</v>
      </c>
    </row>
    <row r="169" spans="1:5" ht="21" x14ac:dyDescent="0.25">
      <c r="A169" s="18"/>
      <c r="B169" s="8"/>
      <c r="C169" s="9"/>
      <c r="D169" s="9"/>
      <c r="E169" s="9">
        <f t="shared" si="2"/>
        <v>95.080000000132713</v>
      </c>
    </row>
    <row r="170" spans="1:5" ht="21" x14ac:dyDescent="0.25">
      <c r="A170" s="18"/>
      <c r="B170" s="8"/>
      <c r="C170" s="9"/>
      <c r="D170" s="9"/>
      <c r="E170" s="9">
        <f t="shared" si="2"/>
        <v>95.080000000132713</v>
      </c>
    </row>
    <row r="171" spans="1:5" ht="21" x14ac:dyDescent="0.25">
      <c r="A171" s="18"/>
      <c r="B171" s="8"/>
      <c r="C171" s="9"/>
      <c r="D171" s="9"/>
      <c r="E171" s="9">
        <f t="shared" si="2"/>
        <v>95.080000000132713</v>
      </c>
    </row>
    <row r="172" spans="1:5" ht="21" x14ac:dyDescent="0.25">
      <c r="A172" s="18"/>
      <c r="B172" s="8"/>
      <c r="C172" s="9"/>
      <c r="D172" s="9"/>
      <c r="E172" s="9">
        <f t="shared" si="2"/>
        <v>95.080000000132713</v>
      </c>
    </row>
    <row r="173" spans="1:5" ht="21" x14ac:dyDescent="0.25">
      <c r="A173" s="18"/>
      <c r="B173" s="8"/>
      <c r="C173" s="9"/>
      <c r="D173" s="9"/>
      <c r="E173" s="9">
        <f t="shared" si="2"/>
        <v>95.080000000132713</v>
      </c>
    </row>
    <row r="174" spans="1:5" ht="21" x14ac:dyDescent="0.25">
      <c r="A174" s="18"/>
      <c r="B174" s="8"/>
      <c r="C174" s="9"/>
      <c r="D174" s="9"/>
      <c r="E174" s="9">
        <f t="shared" si="2"/>
        <v>95.080000000132713</v>
      </c>
    </row>
    <row r="175" spans="1:5" ht="21" x14ac:dyDescent="0.25">
      <c r="A175" s="18"/>
      <c r="B175" s="8"/>
      <c r="C175" s="9"/>
      <c r="D175" s="9"/>
      <c r="E175" s="9">
        <f t="shared" si="2"/>
        <v>95.080000000132713</v>
      </c>
    </row>
    <row r="176" spans="1:5" ht="21" x14ac:dyDescent="0.25">
      <c r="A176" s="18"/>
      <c r="B176" s="8"/>
      <c r="C176" s="9"/>
      <c r="D176" s="9"/>
      <c r="E176" s="9">
        <f t="shared" si="2"/>
        <v>95.080000000132713</v>
      </c>
    </row>
    <row r="177" spans="1:5" ht="21" x14ac:dyDescent="0.25">
      <c r="A177" s="18"/>
      <c r="B177" s="8"/>
      <c r="C177" s="9"/>
      <c r="D177" s="9"/>
      <c r="E177" s="9">
        <f t="shared" si="2"/>
        <v>95.080000000132713</v>
      </c>
    </row>
    <row r="178" spans="1:5" ht="21" x14ac:dyDescent="0.25">
      <c r="A178" s="18"/>
      <c r="B178" s="8"/>
      <c r="C178" s="9"/>
      <c r="D178" s="9"/>
      <c r="E178" s="9">
        <f t="shared" si="2"/>
        <v>95.080000000132713</v>
      </c>
    </row>
    <row r="179" spans="1:5" ht="21" x14ac:dyDescent="0.25">
      <c r="A179" s="18"/>
      <c r="B179" s="8"/>
      <c r="C179" s="9"/>
      <c r="D179" s="9"/>
      <c r="E179" s="9">
        <f t="shared" si="2"/>
        <v>95.080000000132713</v>
      </c>
    </row>
    <row r="180" spans="1:5" ht="21" x14ac:dyDescent="0.25">
      <c r="A180" s="18"/>
      <c r="B180" s="8"/>
      <c r="C180" s="9"/>
      <c r="D180" s="9"/>
      <c r="E180" s="9">
        <f t="shared" si="2"/>
        <v>95.080000000132713</v>
      </c>
    </row>
    <row r="181" spans="1:5" ht="21" x14ac:dyDescent="0.25">
      <c r="A181" s="18"/>
      <c r="B181" s="8"/>
      <c r="C181" s="9"/>
      <c r="D181" s="9"/>
      <c r="E181" s="9">
        <f t="shared" si="2"/>
        <v>95.080000000132713</v>
      </c>
    </row>
    <row r="182" spans="1:5" ht="21" x14ac:dyDescent="0.25">
      <c r="A182" s="18"/>
      <c r="B182" s="8"/>
      <c r="C182" s="9"/>
      <c r="D182" s="9"/>
      <c r="E182" s="9">
        <f t="shared" si="2"/>
        <v>95.080000000132713</v>
      </c>
    </row>
    <row r="183" spans="1:5" ht="21" x14ac:dyDescent="0.25">
      <c r="A183" s="18"/>
      <c r="B183" s="8"/>
      <c r="C183" s="9"/>
      <c r="D183" s="9"/>
      <c r="E183" s="9">
        <f t="shared" si="2"/>
        <v>95.080000000132713</v>
      </c>
    </row>
    <row r="184" spans="1:5" ht="21" x14ac:dyDescent="0.25">
      <c r="A184" s="18"/>
      <c r="B184" s="8"/>
      <c r="C184" s="9"/>
      <c r="D184" s="9"/>
      <c r="E184" s="9">
        <f t="shared" si="2"/>
        <v>95.080000000132713</v>
      </c>
    </row>
    <row r="185" spans="1:5" ht="21" x14ac:dyDescent="0.25">
      <c r="A185" s="18"/>
      <c r="B185" s="8"/>
      <c r="C185" s="9"/>
      <c r="D185" s="9"/>
      <c r="E185" s="9">
        <f t="shared" si="2"/>
        <v>95.080000000132713</v>
      </c>
    </row>
    <row r="186" spans="1:5" ht="21" x14ac:dyDescent="0.25">
      <c r="A186" s="18"/>
      <c r="B186" s="8"/>
      <c r="C186" s="9"/>
      <c r="D186" s="9"/>
      <c r="E186" s="9">
        <f t="shared" si="2"/>
        <v>95.080000000132713</v>
      </c>
    </row>
    <row r="187" spans="1:5" ht="21" x14ac:dyDescent="0.25">
      <c r="A187" s="18"/>
      <c r="B187" s="8"/>
      <c r="C187" s="9"/>
      <c r="D187" s="9"/>
      <c r="E187" s="9">
        <f t="shared" si="2"/>
        <v>95.080000000132713</v>
      </c>
    </row>
    <row r="188" spans="1:5" ht="21" x14ac:dyDescent="0.25">
      <c r="A188" s="18"/>
      <c r="B188" s="8"/>
      <c r="C188" s="9"/>
      <c r="D188" s="9"/>
      <c r="E188" s="9">
        <f t="shared" si="2"/>
        <v>95.080000000132713</v>
      </c>
    </row>
    <row r="189" spans="1:5" ht="21" x14ac:dyDescent="0.25">
      <c r="A189" s="18"/>
      <c r="B189" s="8"/>
      <c r="C189" s="9"/>
      <c r="D189" s="9"/>
      <c r="E189" s="9">
        <f t="shared" si="2"/>
        <v>95.080000000132713</v>
      </c>
    </row>
    <row r="190" spans="1:5" ht="21" x14ac:dyDescent="0.25">
      <c r="A190" s="18"/>
      <c r="B190" s="8"/>
      <c r="C190" s="9"/>
      <c r="D190" s="9"/>
      <c r="E190" s="9">
        <f t="shared" si="2"/>
        <v>95.080000000132713</v>
      </c>
    </row>
    <row r="191" spans="1:5" ht="21" x14ac:dyDescent="0.25">
      <c r="A191" s="18"/>
      <c r="B191" s="8"/>
      <c r="C191" s="9"/>
      <c r="D191" s="9"/>
      <c r="E191" s="9">
        <f t="shared" si="2"/>
        <v>95.080000000132713</v>
      </c>
    </row>
    <row r="192" spans="1:5" ht="21" x14ac:dyDescent="0.25">
      <c r="A192" s="18"/>
      <c r="B192" s="8"/>
      <c r="C192" s="9"/>
      <c r="D192" s="9"/>
      <c r="E192" s="9">
        <f t="shared" si="2"/>
        <v>95.080000000132713</v>
      </c>
    </row>
    <row r="193" spans="1:5" ht="21" x14ac:dyDescent="0.25">
      <c r="A193" s="18"/>
      <c r="B193" s="8"/>
      <c r="C193" s="9"/>
      <c r="D193" s="9"/>
      <c r="E193" s="9">
        <f t="shared" si="2"/>
        <v>95.080000000132713</v>
      </c>
    </row>
    <row r="194" spans="1:5" ht="21" x14ac:dyDescent="0.25">
      <c r="A194" s="18"/>
      <c r="B194" s="8"/>
      <c r="C194" s="9"/>
      <c r="D194" s="9"/>
      <c r="E194" s="9">
        <f t="shared" si="2"/>
        <v>95.080000000132713</v>
      </c>
    </row>
    <row r="195" spans="1:5" ht="21" x14ac:dyDescent="0.25">
      <c r="A195" s="18"/>
      <c r="B195" s="8"/>
      <c r="C195" s="9"/>
      <c r="D195" s="9"/>
      <c r="E195" s="9">
        <f t="shared" si="2"/>
        <v>95.080000000132713</v>
      </c>
    </row>
    <row r="196" spans="1:5" ht="21" x14ac:dyDescent="0.25">
      <c r="A196" s="18"/>
      <c r="B196" s="8"/>
      <c r="C196" s="9"/>
      <c r="D196" s="9"/>
      <c r="E196" s="9">
        <f t="shared" si="2"/>
        <v>95.080000000132713</v>
      </c>
    </row>
    <row r="197" spans="1:5" ht="21" x14ac:dyDescent="0.25">
      <c r="A197" s="18"/>
      <c r="B197" s="8"/>
      <c r="C197" s="9"/>
      <c r="D197" s="9"/>
      <c r="E197" s="9">
        <f t="shared" ref="E197:E209" si="3">E196+C197-D197</f>
        <v>95.080000000132713</v>
      </c>
    </row>
    <row r="198" spans="1:5" ht="21" x14ac:dyDescent="0.25">
      <c r="A198" s="18"/>
      <c r="B198" s="8"/>
      <c r="C198" s="9"/>
      <c r="D198" s="9"/>
      <c r="E198" s="9">
        <f t="shared" si="3"/>
        <v>95.080000000132713</v>
      </c>
    </row>
    <row r="199" spans="1:5" ht="21" x14ac:dyDescent="0.25">
      <c r="A199" s="18"/>
      <c r="B199" s="8"/>
      <c r="C199" s="9"/>
      <c r="D199" s="9"/>
      <c r="E199" s="9">
        <f t="shared" si="3"/>
        <v>95.080000000132713</v>
      </c>
    </row>
    <row r="200" spans="1:5" ht="21" x14ac:dyDescent="0.25">
      <c r="A200" s="18"/>
      <c r="B200" s="8"/>
      <c r="C200" s="9"/>
      <c r="D200" s="9"/>
      <c r="E200" s="9">
        <f t="shared" si="3"/>
        <v>95.080000000132713</v>
      </c>
    </row>
    <row r="201" spans="1:5" ht="21" x14ac:dyDescent="0.25">
      <c r="A201" s="18"/>
      <c r="B201" s="8"/>
      <c r="C201" s="9"/>
      <c r="D201" s="9"/>
      <c r="E201" s="9">
        <f t="shared" si="3"/>
        <v>95.080000000132713</v>
      </c>
    </row>
    <row r="202" spans="1:5" ht="21" x14ac:dyDescent="0.25">
      <c r="A202" s="18"/>
      <c r="B202" s="8"/>
      <c r="C202" s="9"/>
      <c r="D202" s="9"/>
      <c r="E202" s="9">
        <f t="shared" si="3"/>
        <v>95.080000000132713</v>
      </c>
    </row>
    <row r="203" spans="1:5" ht="21" x14ac:dyDescent="0.25">
      <c r="A203" s="18"/>
      <c r="B203" s="8"/>
      <c r="C203" s="9"/>
      <c r="D203" s="9"/>
      <c r="E203" s="9">
        <f t="shared" si="3"/>
        <v>95.080000000132713</v>
      </c>
    </row>
    <row r="204" spans="1:5" ht="21" x14ac:dyDescent="0.25">
      <c r="A204" s="18"/>
      <c r="B204" s="8"/>
      <c r="C204" s="9"/>
      <c r="D204" s="9"/>
      <c r="E204" s="9">
        <f t="shared" si="3"/>
        <v>95.080000000132713</v>
      </c>
    </row>
    <row r="205" spans="1:5" ht="21" x14ac:dyDescent="0.25">
      <c r="A205" s="18"/>
      <c r="B205" s="8"/>
      <c r="C205" s="9"/>
      <c r="D205" s="9"/>
      <c r="E205" s="9">
        <f t="shared" si="3"/>
        <v>95.080000000132713</v>
      </c>
    </row>
    <row r="206" spans="1:5" ht="21" x14ac:dyDescent="0.25">
      <c r="A206" s="18"/>
      <c r="B206" s="8"/>
      <c r="C206" s="9"/>
      <c r="D206" s="9"/>
      <c r="E206" s="9">
        <f t="shared" si="3"/>
        <v>95.080000000132713</v>
      </c>
    </row>
    <row r="207" spans="1:5" ht="21" x14ac:dyDescent="0.25">
      <c r="A207" s="18"/>
      <c r="B207" s="8"/>
      <c r="C207" s="9"/>
      <c r="D207" s="9"/>
      <c r="E207" s="9">
        <f t="shared" si="3"/>
        <v>95.080000000132713</v>
      </c>
    </row>
    <row r="208" spans="1:5" ht="21" x14ac:dyDescent="0.25">
      <c r="A208" s="18"/>
      <c r="B208" s="8"/>
      <c r="C208" s="9"/>
      <c r="D208" s="9"/>
      <c r="E208" s="9">
        <f t="shared" si="3"/>
        <v>95.080000000132713</v>
      </c>
    </row>
    <row r="209" spans="1:5" ht="21" x14ac:dyDescent="0.25">
      <c r="A209" s="18"/>
      <c r="B209" s="8"/>
      <c r="C209" s="9"/>
      <c r="D209" s="9"/>
      <c r="E209" s="9">
        <f t="shared" si="3"/>
        <v>95.080000000132713</v>
      </c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B6BD-C3C6-40BD-8043-4DEF7989CA9E}">
  <dimension ref="A1:E140"/>
  <sheetViews>
    <sheetView topLeftCell="A4" workbookViewId="0">
      <selection activeCell="A9" sqref="A9:D9"/>
    </sheetView>
  </sheetViews>
  <sheetFormatPr baseColWidth="10" defaultColWidth="8.83203125" defaultRowHeight="15" x14ac:dyDescent="0.2"/>
  <cols>
    <col min="1" max="1" width="15.5" bestFit="1" customWidth="1"/>
    <col min="2" max="2" width="71.5" bestFit="1" customWidth="1"/>
    <col min="3" max="5" width="17.1640625" bestFit="1" customWidth="1"/>
  </cols>
  <sheetData>
    <row r="1" spans="1:5" ht="29" x14ac:dyDescent="0.35">
      <c r="A1" s="160" t="s">
        <v>3701</v>
      </c>
      <c r="B1" s="160"/>
      <c r="C1" s="160"/>
      <c r="D1" s="160"/>
      <c r="E1" s="160"/>
    </row>
    <row r="2" spans="1:5" ht="21" x14ac:dyDescent="0.25">
      <c r="A2" s="10"/>
      <c r="B2" s="10"/>
      <c r="C2" s="10"/>
      <c r="D2" s="10"/>
      <c r="E2" s="10"/>
    </row>
    <row r="3" spans="1:5" ht="21" x14ac:dyDescent="0.25">
      <c r="A3" s="18"/>
      <c r="B3" s="8"/>
      <c r="C3" s="9"/>
      <c r="D3" s="9"/>
      <c r="E3" s="9">
        <f>C3</f>
        <v>0</v>
      </c>
    </row>
    <row r="4" spans="1:5" ht="21" x14ac:dyDescent="0.25">
      <c r="A4" s="18" t="s">
        <v>3470</v>
      </c>
      <c r="B4" s="8" t="s">
        <v>2673</v>
      </c>
      <c r="C4" s="16">
        <v>6000</v>
      </c>
      <c r="D4" s="9"/>
      <c r="E4" s="9">
        <f>E3+C4-D4</f>
        <v>6000</v>
      </c>
    </row>
    <row r="5" spans="1:5" ht="21" x14ac:dyDescent="0.25">
      <c r="A5" s="18" t="s">
        <v>3474</v>
      </c>
      <c r="B5" s="8" t="s">
        <v>259</v>
      </c>
      <c r="C5" s="9"/>
      <c r="D5" s="9">
        <v>105</v>
      </c>
      <c r="E5" s="9">
        <f t="shared" ref="E5:E68" si="0">E4+C5-D5</f>
        <v>5895</v>
      </c>
    </row>
    <row r="6" spans="1:5" ht="21" x14ac:dyDescent="0.25">
      <c r="A6" s="18" t="s">
        <v>3474</v>
      </c>
      <c r="B6" s="8" t="s">
        <v>3312</v>
      </c>
      <c r="C6" s="9"/>
      <c r="D6" s="9">
        <v>927.38</v>
      </c>
      <c r="E6" s="9">
        <f t="shared" si="0"/>
        <v>4967.62</v>
      </c>
    </row>
    <row r="7" spans="1:5" ht="21" x14ac:dyDescent="0.25">
      <c r="A7" s="18" t="s">
        <v>3477</v>
      </c>
      <c r="B7" s="8" t="s">
        <v>3312</v>
      </c>
      <c r="C7" s="9"/>
      <c r="D7" s="9">
        <v>4700</v>
      </c>
      <c r="E7" s="9">
        <f t="shared" si="0"/>
        <v>267.61999999999989</v>
      </c>
    </row>
    <row r="8" spans="1:5" ht="21" x14ac:dyDescent="0.25">
      <c r="A8" s="18" t="s">
        <v>3702</v>
      </c>
      <c r="B8" s="8" t="s">
        <v>259</v>
      </c>
      <c r="C8" s="9"/>
      <c r="D8" s="9">
        <v>105</v>
      </c>
      <c r="E8" s="9">
        <f t="shared" si="0"/>
        <v>162.61999999999989</v>
      </c>
    </row>
    <row r="9" spans="1:5" ht="21" x14ac:dyDescent="0.25">
      <c r="A9" s="18" t="s">
        <v>3700</v>
      </c>
      <c r="B9" s="8" t="s">
        <v>259</v>
      </c>
      <c r="C9" s="9"/>
      <c r="D9" s="9">
        <v>105</v>
      </c>
      <c r="E9" s="9">
        <f t="shared" si="0"/>
        <v>57.619999999999891</v>
      </c>
    </row>
    <row r="10" spans="1:5" ht="21" x14ac:dyDescent="0.25">
      <c r="A10" s="18"/>
      <c r="B10" s="8"/>
      <c r="C10" s="9"/>
      <c r="D10" s="9"/>
      <c r="E10" s="9">
        <f t="shared" si="0"/>
        <v>57.619999999999891</v>
      </c>
    </row>
    <row r="11" spans="1:5" ht="21" x14ac:dyDescent="0.25">
      <c r="A11" s="18"/>
      <c r="B11" s="8"/>
      <c r="C11" s="9"/>
      <c r="D11" s="9"/>
      <c r="E11" s="9">
        <f t="shared" si="0"/>
        <v>57.619999999999891</v>
      </c>
    </row>
    <row r="12" spans="1:5" ht="21" x14ac:dyDescent="0.25">
      <c r="A12" s="18"/>
      <c r="B12" s="8"/>
      <c r="C12" s="9"/>
      <c r="D12" s="9"/>
      <c r="E12" s="9">
        <f t="shared" si="0"/>
        <v>57.619999999999891</v>
      </c>
    </row>
    <row r="13" spans="1:5" ht="21" x14ac:dyDescent="0.25">
      <c r="A13" s="18"/>
      <c r="B13" s="8"/>
      <c r="C13" s="9"/>
      <c r="D13" s="9"/>
      <c r="E13" s="9">
        <f t="shared" si="0"/>
        <v>57.619999999999891</v>
      </c>
    </row>
    <row r="14" spans="1:5" ht="21" x14ac:dyDescent="0.25">
      <c r="A14" s="18"/>
      <c r="B14" s="8"/>
      <c r="C14" s="9"/>
      <c r="D14" s="9"/>
      <c r="E14" s="9">
        <f t="shared" si="0"/>
        <v>57.619999999999891</v>
      </c>
    </row>
    <row r="15" spans="1:5" ht="21" x14ac:dyDescent="0.25">
      <c r="A15" s="18"/>
      <c r="B15" s="8"/>
      <c r="C15" s="9"/>
      <c r="D15" s="9"/>
      <c r="E15" s="9">
        <f t="shared" si="0"/>
        <v>57.619999999999891</v>
      </c>
    </row>
    <row r="16" spans="1:5" ht="21" x14ac:dyDescent="0.25">
      <c r="A16" s="18"/>
      <c r="B16" s="8"/>
      <c r="C16" s="9"/>
      <c r="D16" s="9"/>
      <c r="E16" s="9">
        <f t="shared" si="0"/>
        <v>57.619999999999891</v>
      </c>
    </row>
    <row r="17" spans="1:5" ht="21" x14ac:dyDescent="0.25">
      <c r="A17" s="18"/>
      <c r="B17" s="8"/>
      <c r="C17" s="9"/>
      <c r="D17" s="9"/>
      <c r="E17" s="9">
        <f t="shared" si="0"/>
        <v>57.619999999999891</v>
      </c>
    </row>
    <row r="18" spans="1:5" ht="21" x14ac:dyDescent="0.25">
      <c r="A18" s="18"/>
      <c r="B18" s="8"/>
      <c r="C18" s="9"/>
      <c r="D18" s="9"/>
      <c r="E18" s="9">
        <f t="shared" si="0"/>
        <v>57.619999999999891</v>
      </c>
    </row>
    <row r="19" spans="1:5" ht="21" x14ac:dyDescent="0.25">
      <c r="A19" s="18"/>
      <c r="B19" s="8"/>
      <c r="C19" s="9"/>
      <c r="D19" s="9"/>
      <c r="E19" s="9">
        <f t="shared" si="0"/>
        <v>57.619999999999891</v>
      </c>
    </row>
    <row r="20" spans="1:5" ht="21" x14ac:dyDescent="0.25">
      <c r="A20" s="18"/>
      <c r="B20" s="8"/>
      <c r="C20" s="9"/>
      <c r="D20" s="9"/>
      <c r="E20" s="9">
        <f t="shared" si="0"/>
        <v>57.619999999999891</v>
      </c>
    </row>
    <row r="21" spans="1:5" ht="21" x14ac:dyDescent="0.25">
      <c r="A21" s="18"/>
      <c r="B21" s="8"/>
      <c r="C21" s="9"/>
      <c r="D21" s="9"/>
      <c r="E21" s="9">
        <f t="shared" si="0"/>
        <v>57.619999999999891</v>
      </c>
    </row>
    <row r="22" spans="1:5" ht="21" x14ac:dyDescent="0.25">
      <c r="A22" s="18"/>
      <c r="B22" s="8"/>
      <c r="C22" s="9"/>
      <c r="D22" s="9"/>
      <c r="E22" s="9">
        <f t="shared" si="0"/>
        <v>57.619999999999891</v>
      </c>
    </row>
    <row r="23" spans="1:5" ht="21" x14ac:dyDescent="0.25">
      <c r="A23" s="18"/>
      <c r="B23" s="8"/>
      <c r="C23" s="9"/>
      <c r="D23" s="9"/>
      <c r="E23" s="9">
        <f t="shared" si="0"/>
        <v>57.619999999999891</v>
      </c>
    </row>
    <row r="24" spans="1:5" ht="21" x14ac:dyDescent="0.25">
      <c r="A24" s="18"/>
      <c r="B24" s="8"/>
      <c r="C24" s="9"/>
      <c r="D24" s="9"/>
      <c r="E24" s="9">
        <f t="shared" si="0"/>
        <v>57.619999999999891</v>
      </c>
    </row>
    <row r="25" spans="1:5" ht="21" x14ac:dyDescent="0.25">
      <c r="A25" s="18"/>
      <c r="B25" s="8"/>
      <c r="C25" s="9"/>
      <c r="D25" s="9"/>
      <c r="E25" s="9">
        <f t="shared" si="0"/>
        <v>57.619999999999891</v>
      </c>
    </row>
    <row r="26" spans="1:5" ht="21" x14ac:dyDescent="0.25">
      <c r="A26" s="18"/>
      <c r="B26" s="8"/>
      <c r="C26" s="9"/>
      <c r="D26" s="9"/>
      <c r="E26" s="9">
        <f t="shared" si="0"/>
        <v>57.619999999999891</v>
      </c>
    </row>
    <row r="27" spans="1:5" ht="21" x14ac:dyDescent="0.25">
      <c r="A27" s="18"/>
      <c r="B27" s="8"/>
      <c r="C27" s="9"/>
      <c r="D27" s="9"/>
      <c r="E27" s="9">
        <f t="shared" si="0"/>
        <v>57.619999999999891</v>
      </c>
    </row>
    <row r="28" spans="1:5" ht="21" x14ac:dyDescent="0.25">
      <c r="A28" s="18"/>
      <c r="B28" s="8"/>
      <c r="C28" s="9"/>
      <c r="D28" s="9"/>
      <c r="E28" s="9">
        <f t="shared" si="0"/>
        <v>57.619999999999891</v>
      </c>
    </row>
    <row r="29" spans="1:5" ht="21" x14ac:dyDescent="0.25">
      <c r="A29" s="18"/>
      <c r="B29" s="8"/>
      <c r="C29" s="9"/>
      <c r="D29" s="9"/>
      <c r="E29" s="9">
        <f t="shared" si="0"/>
        <v>57.619999999999891</v>
      </c>
    </row>
    <row r="30" spans="1:5" ht="21" x14ac:dyDescent="0.25">
      <c r="A30" s="18"/>
      <c r="B30" s="8"/>
      <c r="C30" s="9"/>
      <c r="D30" s="9"/>
      <c r="E30" s="9">
        <f t="shared" si="0"/>
        <v>57.619999999999891</v>
      </c>
    </row>
    <row r="31" spans="1:5" ht="21" x14ac:dyDescent="0.25">
      <c r="A31" s="18"/>
      <c r="B31" s="8"/>
      <c r="C31" s="9"/>
      <c r="D31" s="9"/>
      <c r="E31" s="9">
        <f t="shared" si="0"/>
        <v>57.619999999999891</v>
      </c>
    </row>
    <row r="32" spans="1:5" ht="21" x14ac:dyDescent="0.25">
      <c r="A32" s="18"/>
      <c r="B32" s="8"/>
      <c r="C32" s="9"/>
      <c r="D32" s="9"/>
      <c r="E32" s="9">
        <f t="shared" si="0"/>
        <v>57.619999999999891</v>
      </c>
    </row>
    <row r="33" spans="1:5" ht="21" x14ac:dyDescent="0.25">
      <c r="A33" s="18"/>
      <c r="B33" s="8"/>
      <c r="C33" s="9"/>
      <c r="D33" s="9"/>
      <c r="E33" s="9">
        <f t="shared" si="0"/>
        <v>57.619999999999891</v>
      </c>
    </row>
    <row r="34" spans="1:5" ht="21" x14ac:dyDescent="0.25">
      <c r="A34" s="18"/>
      <c r="B34" s="8"/>
      <c r="C34" s="9"/>
      <c r="D34" s="9"/>
      <c r="E34" s="9">
        <f t="shared" si="0"/>
        <v>57.619999999999891</v>
      </c>
    </row>
    <row r="35" spans="1:5" ht="21" x14ac:dyDescent="0.25">
      <c r="A35" s="18"/>
      <c r="B35" s="8"/>
      <c r="C35" s="9"/>
      <c r="D35" s="9"/>
      <c r="E35" s="9">
        <f t="shared" si="0"/>
        <v>57.619999999999891</v>
      </c>
    </row>
    <row r="36" spans="1:5" ht="21" x14ac:dyDescent="0.25">
      <c r="A36" s="18"/>
      <c r="B36" s="8"/>
      <c r="C36" s="9"/>
      <c r="D36" s="9"/>
      <c r="E36" s="9">
        <f t="shared" si="0"/>
        <v>57.619999999999891</v>
      </c>
    </row>
    <row r="37" spans="1:5" ht="21" x14ac:dyDescent="0.25">
      <c r="A37" s="18"/>
      <c r="B37" s="8"/>
      <c r="C37" s="9"/>
      <c r="D37" s="9"/>
      <c r="E37" s="9">
        <f t="shared" si="0"/>
        <v>57.619999999999891</v>
      </c>
    </row>
    <row r="38" spans="1:5" ht="21" x14ac:dyDescent="0.25">
      <c r="A38" s="18"/>
      <c r="B38" s="8"/>
      <c r="C38" s="9"/>
      <c r="D38" s="9"/>
      <c r="E38" s="9">
        <f t="shared" si="0"/>
        <v>57.619999999999891</v>
      </c>
    </row>
    <row r="39" spans="1:5" ht="21" x14ac:dyDescent="0.25">
      <c r="A39" s="18"/>
      <c r="B39" s="8"/>
      <c r="C39" s="9"/>
      <c r="D39" s="9"/>
      <c r="E39" s="9">
        <f t="shared" si="0"/>
        <v>57.619999999999891</v>
      </c>
    </row>
    <row r="40" spans="1:5" ht="21" x14ac:dyDescent="0.25">
      <c r="A40" s="8"/>
      <c r="B40" s="8"/>
      <c r="C40" s="9"/>
      <c r="D40" s="9"/>
      <c r="E40" s="9">
        <f t="shared" si="0"/>
        <v>57.619999999999891</v>
      </c>
    </row>
    <row r="41" spans="1:5" ht="21" x14ac:dyDescent="0.25">
      <c r="A41" s="8"/>
      <c r="B41" s="8"/>
      <c r="C41" s="9"/>
      <c r="D41" s="9"/>
      <c r="E41" s="9">
        <f t="shared" si="0"/>
        <v>57.619999999999891</v>
      </c>
    </row>
    <row r="42" spans="1:5" ht="21" x14ac:dyDescent="0.25">
      <c r="A42" s="18"/>
      <c r="B42" s="8"/>
      <c r="C42" s="9"/>
      <c r="D42" s="9"/>
      <c r="E42" s="9">
        <f t="shared" si="0"/>
        <v>57.619999999999891</v>
      </c>
    </row>
    <row r="43" spans="1:5" ht="21" x14ac:dyDescent="0.25">
      <c r="A43" s="18"/>
      <c r="B43" s="8"/>
      <c r="C43" s="9"/>
      <c r="D43" s="9"/>
      <c r="E43" s="9">
        <f t="shared" si="0"/>
        <v>57.619999999999891</v>
      </c>
    </row>
    <row r="44" spans="1:5" ht="21" x14ac:dyDescent="0.25">
      <c r="A44" s="18"/>
      <c r="B44" s="8"/>
      <c r="C44" s="9"/>
      <c r="D44" s="9"/>
      <c r="E44" s="9">
        <f t="shared" si="0"/>
        <v>57.619999999999891</v>
      </c>
    </row>
    <row r="45" spans="1:5" ht="21" x14ac:dyDescent="0.25">
      <c r="A45" s="18"/>
      <c r="B45" s="8"/>
      <c r="C45" s="9"/>
      <c r="D45" s="9"/>
      <c r="E45" s="9">
        <f t="shared" si="0"/>
        <v>57.619999999999891</v>
      </c>
    </row>
    <row r="46" spans="1:5" ht="21" x14ac:dyDescent="0.25">
      <c r="A46" s="18"/>
      <c r="B46" s="8"/>
      <c r="C46" s="9"/>
      <c r="D46" s="9"/>
      <c r="E46" s="9">
        <f t="shared" si="0"/>
        <v>57.619999999999891</v>
      </c>
    </row>
    <row r="47" spans="1:5" ht="21" x14ac:dyDescent="0.25">
      <c r="A47" s="18"/>
      <c r="B47" s="8"/>
      <c r="C47" s="9"/>
      <c r="D47" s="9"/>
      <c r="E47" s="9">
        <f t="shared" si="0"/>
        <v>57.619999999999891</v>
      </c>
    </row>
    <row r="48" spans="1:5" ht="21" x14ac:dyDescent="0.25">
      <c r="A48" s="18"/>
      <c r="B48" s="8"/>
      <c r="C48" s="9"/>
      <c r="D48" s="9"/>
      <c r="E48" s="9">
        <f t="shared" si="0"/>
        <v>57.619999999999891</v>
      </c>
    </row>
    <row r="49" spans="1:5" ht="21" x14ac:dyDescent="0.25">
      <c r="A49" s="18"/>
      <c r="B49" s="8"/>
      <c r="C49" s="9"/>
      <c r="D49" s="9"/>
      <c r="E49" s="9">
        <f t="shared" si="0"/>
        <v>57.619999999999891</v>
      </c>
    </row>
    <row r="50" spans="1:5" ht="21" x14ac:dyDescent="0.25">
      <c r="A50" s="18"/>
      <c r="B50" s="8"/>
      <c r="C50" s="9"/>
      <c r="D50" s="9"/>
      <c r="E50" s="9">
        <f t="shared" si="0"/>
        <v>57.619999999999891</v>
      </c>
    </row>
    <row r="51" spans="1:5" ht="21" x14ac:dyDescent="0.25">
      <c r="A51" s="18"/>
      <c r="B51" s="8"/>
      <c r="C51" s="9"/>
      <c r="D51" s="9"/>
      <c r="E51" s="9">
        <f t="shared" si="0"/>
        <v>57.619999999999891</v>
      </c>
    </row>
    <row r="52" spans="1:5" ht="21" x14ac:dyDescent="0.25">
      <c r="A52" s="18"/>
      <c r="B52" s="8"/>
      <c r="C52" s="9"/>
      <c r="D52" s="9"/>
      <c r="E52" s="9">
        <f t="shared" si="0"/>
        <v>57.619999999999891</v>
      </c>
    </row>
    <row r="53" spans="1:5" ht="21" x14ac:dyDescent="0.25">
      <c r="A53" s="18"/>
      <c r="B53" s="8"/>
      <c r="C53" s="9"/>
      <c r="D53" s="9"/>
      <c r="E53" s="9">
        <f t="shared" si="0"/>
        <v>57.619999999999891</v>
      </c>
    </row>
    <row r="54" spans="1:5" ht="21" x14ac:dyDescent="0.25">
      <c r="A54" s="18"/>
      <c r="B54" s="8"/>
      <c r="C54" s="9"/>
      <c r="D54" s="9"/>
      <c r="E54" s="9">
        <f t="shared" si="0"/>
        <v>57.619999999999891</v>
      </c>
    </row>
    <row r="55" spans="1:5" ht="21" x14ac:dyDescent="0.25">
      <c r="A55" s="18"/>
      <c r="B55" s="8"/>
      <c r="C55" s="9"/>
      <c r="D55" s="9"/>
      <c r="E55" s="9">
        <f t="shared" si="0"/>
        <v>57.619999999999891</v>
      </c>
    </row>
    <row r="56" spans="1:5" ht="21" x14ac:dyDescent="0.25">
      <c r="A56" s="18"/>
      <c r="B56" s="8"/>
      <c r="C56" s="9"/>
      <c r="D56" s="9"/>
      <c r="E56" s="9">
        <f t="shared" si="0"/>
        <v>57.619999999999891</v>
      </c>
    </row>
    <row r="57" spans="1:5" ht="21" x14ac:dyDescent="0.25">
      <c r="A57" s="18"/>
      <c r="B57" s="8"/>
      <c r="C57" s="9"/>
      <c r="D57" s="9"/>
      <c r="E57" s="9">
        <f t="shared" si="0"/>
        <v>57.619999999999891</v>
      </c>
    </row>
    <row r="58" spans="1:5" ht="21" x14ac:dyDescent="0.25">
      <c r="A58" s="18"/>
      <c r="B58" s="8"/>
      <c r="C58" s="9"/>
      <c r="D58" s="9"/>
      <c r="E58" s="9">
        <f t="shared" si="0"/>
        <v>57.619999999999891</v>
      </c>
    </row>
    <row r="59" spans="1:5" ht="21" x14ac:dyDescent="0.25">
      <c r="A59" s="18"/>
      <c r="B59" s="8"/>
      <c r="C59" s="9"/>
      <c r="D59" s="9"/>
      <c r="E59" s="9">
        <f t="shared" si="0"/>
        <v>57.619999999999891</v>
      </c>
    </row>
    <row r="60" spans="1:5" ht="21" x14ac:dyDescent="0.25">
      <c r="A60" s="18"/>
      <c r="B60" s="8"/>
      <c r="C60" s="9"/>
      <c r="D60" s="9"/>
      <c r="E60" s="9">
        <f t="shared" si="0"/>
        <v>57.619999999999891</v>
      </c>
    </row>
    <row r="61" spans="1:5" ht="21" x14ac:dyDescent="0.25">
      <c r="A61" s="18"/>
      <c r="B61" s="8"/>
      <c r="C61" s="9"/>
      <c r="D61" s="9"/>
      <c r="E61" s="9">
        <f t="shared" si="0"/>
        <v>57.619999999999891</v>
      </c>
    </row>
    <row r="62" spans="1:5" ht="21" x14ac:dyDescent="0.25">
      <c r="A62" s="18"/>
      <c r="B62" s="8"/>
      <c r="C62" s="9"/>
      <c r="D62" s="9"/>
      <c r="E62" s="9">
        <f t="shared" si="0"/>
        <v>57.619999999999891</v>
      </c>
    </row>
    <row r="63" spans="1:5" ht="21" x14ac:dyDescent="0.25">
      <c r="A63" s="18"/>
      <c r="B63" s="8"/>
      <c r="C63" s="9"/>
      <c r="D63" s="9"/>
      <c r="E63" s="9">
        <f t="shared" si="0"/>
        <v>57.619999999999891</v>
      </c>
    </row>
    <row r="64" spans="1:5" ht="21" x14ac:dyDescent="0.25">
      <c r="A64" s="18"/>
      <c r="B64" s="8"/>
      <c r="C64" s="9"/>
      <c r="D64" s="9"/>
      <c r="E64" s="9">
        <f t="shared" si="0"/>
        <v>57.619999999999891</v>
      </c>
    </row>
    <row r="65" spans="1:5" ht="21" x14ac:dyDescent="0.25">
      <c r="A65" s="18"/>
      <c r="B65" s="8"/>
      <c r="C65" s="9"/>
      <c r="D65" s="9"/>
      <c r="E65" s="9">
        <f t="shared" si="0"/>
        <v>57.619999999999891</v>
      </c>
    </row>
    <row r="66" spans="1:5" ht="21" x14ac:dyDescent="0.25">
      <c r="A66" s="18"/>
      <c r="B66" s="8"/>
      <c r="C66" s="9"/>
      <c r="D66" s="9"/>
      <c r="E66" s="9">
        <f t="shared" si="0"/>
        <v>57.619999999999891</v>
      </c>
    </row>
    <row r="67" spans="1:5" ht="21" x14ac:dyDescent="0.25">
      <c r="A67" s="18"/>
      <c r="B67" s="8"/>
      <c r="C67" s="9"/>
      <c r="D67" s="9"/>
      <c r="E67" s="9">
        <f t="shared" si="0"/>
        <v>57.619999999999891</v>
      </c>
    </row>
    <row r="68" spans="1:5" ht="21" x14ac:dyDescent="0.25">
      <c r="A68" s="18"/>
      <c r="B68" s="8"/>
      <c r="C68" s="9"/>
      <c r="D68" s="9"/>
      <c r="E68" s="9">
        <f t="shared" si="0"/>
        <v>57.619999999999891</v>
      </c>
    </row>
    <row r="69" spans="1:5" ht="21" x14ac:dyDescent="0.25">
      <c r="A69" s="18"/>
      <c r="B69" s="8"/>
      <c r="C69" s="9"/>
      <c r="D69" s="9"/>
      <c r="E69" s="9">
        <f t="shared" ref="E69:E132" si="1">E68+C69-D69</f>
        <v>57.619999999999891</v>
      </c>
    </row>
    <row r="70" spans="1:5" ht="21" x14ac:dyDescent="0.25">
      <c r="A70" s="18"/>
      <c r="B70" s="8"/>
      <c r="C70" s="9"/>
      <c r="D70" s="9"/>
      <c r="E70" s="9">
        <f t="shared" si="1"/>
        <v>57.619999999999891</v>
      </c>
    </row>
    <row r="71" spans="1:5" ht="21" x14ac:dyDescent="0.25">
      <c r="A71" s="18"/>
      <c r="B71" s="8"/>
      <c r="C71" s="9"/>
      <c r="D71" s="9"/>
      <c r="E71" s="9">
        <f t="shared" si="1"/>
        <v>57.619999999999891</v>
      </c>
    </row>
    <row r="72" spans="1:5" ht="21" x14ac:dyDescent="0.25">
      <c r="A72" s="18"/>
      <c r="B72" s="8"/>
      <c r="C72" s="9"/>
      <c r="D72" s="9"/>
      <c r="E72" s="9">
        <f t="shared" si="1"/>
        <v>57.619999999999891</v>
      </c>
    </row>
    <row r="73" spans="1:5" ht="21" x14ac:dyDescent="0.25">
      <c r="A73" s="18"/>
      <c r="B73" s="8"/>
      <c r="C73" s="9"/>
      <c r="D73" s="9"/>
      <c r="E73" s="9">
        <f t="shared" si="1"/>
        <v>57.619999999999891</v>
      </c>
    </row>
    <row r="74" spans="1:5" ht="21" x14ac:dyDescent="0.25">
      <c r="A74" s="18"/>
      <c r="B74" s="8"/>
      <c r="C74" s="9"/>
      <c r="D74" s="9"/>
      <c r="E74" s="9">
        <f t="shared" si="1"/>
        <v>57.619999999999891</v>
      </c>
    </row>
    <row r="75" spans="1:5" ht="21" x14ac:dyDescent="0.25">
      <c r="A75" s="18"/>
      <c r="B75" s="8"/>
      <c r="C75" s="86"/>
      <c r="D75" s="9"/>
      <c r="E75" s="9">
        <f t="shared" si="1"/>
        <v>57.619999999999891</v>
      </c>
    </row>
    <row r="76" spans="1:5" ht="21" x14ac:dyDescent="0.25">
      <c r="A76" s="18"/>
      <c r="B76" s="8"/>
      <c r="C76" s="86"/>
      <c r="D76" s="9"/>
      <c r="E76" s="9">
        <f t="shared" si="1"/>
        <v>57.619999999999891</v>
      </c>
    </row>
    <row r="77" spans="1:5" ht="21" x14ac:dyDescent="0.25">
      <c r="A77" s="18"/>
      <c r="B77" s="8"/>
      <c r="C77" s="9"/>
      <c r="D77" s="9"/>
      <c r="E77" s="9">
        <f t="shared" si="1"/>
        <v>57.619999999999891</v>
      </c>
    </row>
    <row r="78" spans="1:5" ht="21" x14ac:dyDescent="0.25">
      <c r="A78" s="18"/>
      <c r="B78" s="8"/>
      <c r="C78" s="9"/>
      <c r="D78" s="9"/>
      <c r="E78" s="9">
        <f t="shared" si="1"/>
        <v>57.619999999999891</v>
      </c>
    </row>
    <row r="79" spans="1:5" ht="21" x14ac:dyDescent="0.25">
      <c r="A79" s="18"/>
      <c r="B79" s="8"/>
      <c r="C79" s="9"/>
      <c r="D79" s="9"/>
      <c r="E79" s="9">
        <f t="shared" si="1"/>
        <v>57.619999999999891</v>
      </c>
    </row>
    <row r="80" spans="1:5" ht="21" x14ac:dyDescent="0.25">
      <c r="A80" s="18"/>
      <c r="B80" s="8"/>
      <c r="C80" s="9"/>
      <c r="D80" s="9"/>
      <c r="E80" s="9">
        <f t="shared" si="1"/>
        <v>57.619999999999891</v>
      </c>
    </row>
    <row r="81" spans="1:5" ht="21" x14ac:dyDescent="0.25">
      <c r="A81" s="18"/>
      <c r="B81" s="8"/>
      <c r="C81" s="9"/>
      <c r="D81" s="9"/>
      <c r="E81" s="9">
        <f t="shared" si="1"/>
        <v>57.619999999999891</v>
      </c>
    </row>
    <row r="82" spans="1:5" ht="21" x14ac:dyDescent="0.25">
      <c r="A82" s="18"/>
      <c r="B82" s="8"/>
      <c r="C82" s="9"/>
      <c r="D82" s="9"/>
      <c r="E82" s="9">
        <f t="shared" si="1"/>
        <v>57.619999999999891</v>
      </c>
    </row>
    <row r="83" spans="1:5" ht="21" x14ac:dyDescent="0.25">
      <c r="A83" s="18"/>
      <c r="B83" s="8"/>
      <c r="C83" s="9"/>
      <c r="D83" s="9"/>
      <c r="E83" s="9">
        <f t="shared" si="1"/>
        <v>57.619999999999891</v>
      </c>
    </row>
    <row r="84" spans="1:5" ht="21" x14ac:dyDescent="0.25">
      <c r="A84" s="18"/>
      <c r="B84" s="8"/>
      <c r="C84" s="9"/>
      <c r="D84" s="9"/>
      <c r="E84" s="9">
        <f t="shared" si="1"/>
        <v>57.619999999999891</v>
      </c>
    </row>
    <row r="85" spans="1:5" ht="21" x14ac:dyDescent="0.25">
      <c r="A85" s="18"/>
      <c r="B85" s="8"/>
      <c r="C85" s="9"/>
      <c r="D85" s="9"/>
      <c r="E85" s="9">
        <f t="shared" si="1"/>
        <v>57.619999999999891</v>
      </c>
    </row>
    <row r="86" spans="1:5" ht="21" x14ac:dyDescent="0.25">
      <c r="A86" s="18"/>
      <c r="B86" s="8"/>
      <c r="C86" s="9"/>
      <c r="D86" s="9"/>
      <c r="E86" s="9">
        <f t="shared" si="1"/>
        <v>57.619999999999891</v>
      </c>
    </row>
    <row r="87" spans="1:5" ht="24" x14ac:dyDescent="0.3">
      <c r="A87" s="18"/>
      <c r="B87" s="8"/>
      <c r="C87" s="9"/>
      <c r="D87" s="31"/>
      <c r="E87" s="9">
        <f t="shared" si="1"/>
        <v>57.619999999999891</v>
      </c>
    </row>
    <row r="88" spans="1:5" ht="21" x14ac:dyDescent="0.25">
      <c r="A88" s="18"/>
      <c r="B88" s="8"/>
      <c r="C88" s="9"/>
      <c r="D88" s="9"/>
      <c r="E88" s="9">
        <f t="shared" si="1"/>
        <v>57.619999999999891</v>
      </c>
    </row>
    <row r="89" spans="1:5" ht="21" x14ac:dyDescent="0.25">
      <c r="A89" s="18"/>
      <c r="B89" s="8"/>
      <c r="C89" s="9"/>
      <c r="D89" s="9"/>
      <c r="E89" s="9">
        <f t="shared" si="1"/>
        <v>57.619999999999891</v>
      </c>
    </row>
    <row r="90" spans="1:5" ht="21" x14ac:dyDescent="0.25">
      <c r="A90" s="18"/>
      <c r="B90" s="8"/>
      <c r="C90" s="9"/>
      <c r="D90" s="9"/>
      <c r="E90" s="9">
        <f t="shared" si="1"/>
        <v>57.619999999999891</v>
      </c>
    </row>
    <row r="91" spans="1:5" ht="21" x14ac:dyDescent="0.25">
      <c r="A91" s="18"/>
      <c r="B91" s="8"/>
      <c r="C91" s="9"/>
      <c r="D91" s="9"/>
      <c r="E91" s="9">
        <f t="shared" si="1"/>
        <v>57.619999999999891</v>
      </c>
    </row>
    <row r="92" spans="1:5" ht="21" x14ac:dyDescent="0.25">
      <c r="A92" s="18"/>
      <c r="B92" s="8"/>
      <c r="C92" s="9"/>
      <c r="D92" s="9"/>
      <c r="E92" s="9">
        <f t="shared" si="1"/>
        <v>57.619999999999891</v>
      </c>
    </row>
    <row r="93" spans="1:5" ht="21" x14ac:dyDescent="0.25">
      <c r="A93" s="18"/>
      <c r="B93" s="8"/>
      <c r="C93" s="9"/>
      <c r="D93" s="9"/>
      <c r="E93" s="9">
        <f t="shared" si="1"/>
        <v>57.619999999999891</v>
      </c>
    </row>
    <row r="94" spans="1:5" ht="21" x14ac:dyDescent="0.25">
      <c r="A94" s="18"/>
      <c r="B94" s="8"/>
      <c r="C94" s="9"/>
      <c r="D94" s="9"/>
      <c r="E94" s="9">
        <f t="shared" si="1"/>
        <v>57.619999999999891</v>
      </c>
    </row>
    <row r="95" spans="1:5" ht="21" x14ac:dyDescent="0.25">
      <c r="A95" s="18"/>
      <c r="B95" s="8"/>
      <c r="C95" s="9"/>
      <c r="D95" s="9"/>
      <c r="E95" s="9">
        <f t="shared" si="1"/>
        <v>57.619999999999891</v>
      </c>
    </row>
    <row r="96" spans="1:5" ht="21" x14ac:dyDescent="0.25">
      <c r="A96" s="18"/>
      <c r="B96" s="8"/>
      <c r="C96" s="9"/>
      <c r="D96" s="9"/>
      <c r="E96" s="9">
        <f t="shared" si="1"/>
        <v>57.619999999999891</v>
      </c>
    </row>
    <row r="97" spans="1:5" ht="21" x14ac:dyDescent="0.25">
      <c r="A97" s="18"/>
      <c r="B97" s="8"/>
      <c r="C97" s="9"/>
      <c r="D97" s="9"/>
      <c r="E97" s="9">
        <f t="shared" si="1"/>
        <v>57.619999999999891</v>
      </c>
    </row>
    <row r="98" spans="1:5" ht="21" x14ac:dyDescent="0.25">
      <c r="A98" s="18"/>
      <c r="B98" s="8"/>
      <c r="C98" s="9"/>
      <c r="D98" s="9"/>
      <c r="E98" s="9">
        <f t="shared" si="1"/>
        <v>57.619999999999891</v>
      </c>
    </row>
    <row r="99" spans="1:5" ht="21" x14ac:dyDescent="0.25">
      <c r="A99" s="18"/>
      <c r="B99" s="8"/>
      <c r="C99" s="9"/>
      <c r="D99" s="9"/>
      <c r="E99" s="9">
        <f t="shared" si="1"/>
        <v>57.619999999999891</v>
      </c>
    </row>
    <row r="100" spans="1:5" ht="21" x14ac:dyDescent="0.25">
      <c r="A100" s="18"/>
      <c r="B100" s="8"/>
      <c r="C100" s="9"/>
      <c r="D100" s="9"/>
      <c r="E100" s="9">
        <f t="shared" si="1"/>
        <v>57.619999999999891</v>
      </c>
    </row>
    <row r="101" spans="1:5" ht="21" x14ac:dyDescent="0.25">
      <c r="A101" s="18"/>
      <c r="B101" s="8"/>
      <c r="C101" s="16"/>
      <c r="D101" s="9"/>
      <c r="E101" s="9">
        <f t="shared" si="1"/>
        <v>57.619999999999891</v>
      </c>
    </row>
    <row r="102" spans="1:5" ht="21" x14ac:dyDescent="0.25">
      <c r="A102" s="18"/>
      <c r="B102" s="8"/>
      <c r="C102" s="16"/>
      <c r="D102" s="9"/>
      <c r="E102" s="9">
        <f t="shared" si="1"/>
        <v>57.619999999999891</v>
      </c>
    </row>
    <row r="103" spans="1:5" ht="21" x14ac:dyDescent="0.25">
      <c r="A103" s="18"/>
      <c r="B103" s="8"/>
      <c r="C103" s="86"/>
      <c r="D103" s="9"/>
      <c r="E103" s="9">
        <f t="shared" si="1"/>
        <v>57.619999999999891</v>
      </c>
    </row>
    <row r="104" spans="1:5" ht="21" x14ac:dyDescent="0.25">
      <c r="A104" s="18"/>
      <c r="B104" s="8"/>
      <c r="C104" s="9"/>
      <c r="D104" s="9"/>
      <c r="E104" s="9">
        <f t="shared" si="1"/>
        <v>57.619999999999891</v>
      </c>
    </row>
    <row r="105" spans="1:5" ht="21" x14ac:dyDescent="0.25">
      <c r="A105" s="18"/>
      <c r="B105" s="8"/>
      <c r="C105" s="9"/>
      <c r="D105" s="9"/>
      <c r="E105" s="9">
        <f t="shared" si="1"/>
        <v>57.619999999999891</v>
      </c>
    </row>
    <row r="106" spans="1:5" ht="21" x14ac:dyDescent="0.25">
      <c r="A106" s="18"/>
      <c r="B106" s="8"/>
      <c r="C106" s="9"/>
      <c r="D106" s="9"/>
      <c r="E106" s="9">
        <f t="shared" si="1"/>
        <v>57.619999999999891</v>
      </c>
    </row>
    <row r="107" spans="1:5" ht="21" x14ac:dyDescent="0.25">
      <c r="A107" s="18"/>
      <c r="B107" s="8"/>
      <c r="C107" s="9"/>
      <c r="D107" s="9"/>
      <c r="E107" s="9">
        <f t="shared" si="1"/>
        <v>57.619999999999891</v>
      </c>
    </row>
    <row r="108" spans="1:5" ht="21" x14ac:dyDescent="0.25">
      <c r="A108" s="18"/>
      <c r="B108" s="8"/>
      <c r="C108" s="9"/>
      <c r="D108" s="17"/>
      <c r="E108" s="9">
        <f t="shared" si="1"/>
        <v>57.619999999999891</v>
      </c>
    </row>
    <row r="109" spans="1:5" ht="21" x14ac:dyDescent="0.25">
      <c r="A109" s="18"/>
      <c r="B109" s="8"/>
      <c r="C109" s="9"/>
      <c r="D109" s="17"/>
      <c r="E109" s="9">
        <f t="shared" si="1"/>
        <v>57.619999999999891</v>
      </c>
    </row>
    <row r="110" spans="1:5" ht="21" x14ac:dyDescent="0.25">
      <c r="A110" s="18"/>
      <c r="B110" s="8"/>
      <c r="C110" s="9"/>
      <c r="D110" s="9"/>
      <c r="E110" s="9">
        <f t="shared" si="1"/>
        <v>57.619999999999891</v>
      </c>
    </row>
    <row r="111" spans="1:5" ht="21" x14ac:dyDescent="0.25">
      <c r="A111" s="18"/>
      <c r="B111" s="8"/>
      <c r="C111" s="9"/>
      <c r="D111" s="9"/>
      <c r="E111" s="9">
        <f t="shared" si="1"/>
        <v>57.619999999999891</v>
      </c>
    </row>
    <row r="112" spans="1:5" ht="21" x14ac:dyDescent="0.25">
      <c r="A112" s="18"/>
      <c r="B112" s="8"/>
      <c r="C112" s="9"/>
      <c r="D112" s="9"/>
      <c r="E112" s="9">
        <f t="shared" si="1"/>
        <v>57.619999999999891</v>
      </c>
    </row>
    <row r="113" spans="1:5" ht="21" x14ac:dyDescent="0.25">
      <c r="A113" s="18"/>
      <c r="B113" s="8"/>
      <c r="C113" s="9"/>
      <c r="D113" s="9"/>
      <c r="E113" s="9">
        <f t="shared" si="1"/>
        <v>57.619999999999891</v>
      </c>
    </row>
    <row r="114" spans="1:5" ht="21" x14ac:dyDescent="0.25">
      <c r="A114" s="18"/>
      <c r="B114" s="8"/>
      <c r="C114" s="9"/>
      <c r="D114" s="9"/>
      <c r="E114" s="9">
        <f t="shared" si="1"/>
        <v>57.619999999999891</v>
      </c>
    </row>
    <row r="115" spans="1:5" ht="21" x14ac:dyDescent="0.25">
      <c r="A115" s="18"/>
      <c r="B115" s="8"/>
      <c r="C115" s="9"/>
      <c r="D115" s="9"/>
      <c r="E115" s="9">
        <f t="shared" si="1"/>
        <v>57.619999999999891</v>
      </c>
    </row>
    <row r="116" spans="1:5" ht="21" x14ac:dyDescent="0.25">
      <c r="A116" s="18"/>
      <c r="B116" s="8"/>
      <c r="C116" s="9"/>
      <c r="D116" s="9"/>
      <c r="E116" s="9">
        <f t="shared" si="1"/>
        <v>57.619999999999891</v>
      </c>
    </row>
    <row r="117" spans="1:5" ht="21" x14ac:dyDescent="0.25">
      <c r="A117" s="18"/>
      <c r="B117" s="8"/>
      <c r="C117" s="9"/>
      <c r="D117" s="9"/>
      <c r="E117" s="9">
        <f t="shared" si="1"/>
        <v>57.619999999999891</v>
      </c>
    </row>
    <row r="118" spans="1:5" ht="21" x14ac:dyDescent="0.25">
      <c r="A118" s="18"/>
      <c r="B118" s="8"/>
      <c r="C118" s="9"/>
      <c r="D118" s="9"/>
      <c r="E118" s="9">
        <f t="shared" si="1"/>
        <v>57.619999999999891</v>
      </c>
    </row>
    <row r="119" spans="1:5" ht="21" x14ac:dyDescent="0.25">
      <c r="A119" s="18"/>
      <c r="B119" s="8"/>
      <c r="C119" s="9"/>
      <c r="D119" s="9"/>
      <c r="E119" s="9">
        <f t="shared" si="1"/>
        <v>57.619999999999891</v>
      </c>
    </row>
    <row r="120" spans="1:5" ht="21" x14ac:dyDescent="0.25">
      <c r="A120" s="18"/>
      <c r="B120" s="8"/>
      <c r="C120" s="9"/>
      <c r="D120" s="9"/>
      <c r="E120" s="9">
        <f t="shared" si="1"/>
        <v>57.619999999999891</v>
      </c>
    </row>
    <row r="121" spans="1:5" ht="21" x14ac:dyDescent="0.25">
      <c r="A121" s="18"/>
      <c r="B121" s="8"/>
      <c r="C121" s="9"/>
      <c r="D121" s="9"/>
      <c r="E121" s="9">
        <f t="shared" si="1"/>
        <v>57.619999999999891</v>
      </c>
    </row>
    <row r="122" spans="1:5" ht="21" x14ac:dyDescent="0.25">
      <c r="A122" s="18"/>
      <c r="B122" s="8"/>
      <c r="C122" s="9"/>
      <c r="D122" s="9"/>
      <c r="E122" s="9">
        <f t="shared" si="1"/>
        <v>57.619999999999891</v>
      </c>
    </row>
    <row r="123" spans="1:5" ht="21" x14ac:dyDescent="0.25">
      <c r="A123" s="18"/>
      <c r="B123" s="8"/>
      <c r="C123" s="9"/>
      <c r="D123" s="9"/>
      <c r="E123" s="9">
        <f t="shared" si="1"/>
        <v>57.619999999999891</v>
      </c>
    </row>
    <row r="124" spans="1:5" ht="21" x14ac:dyDescent="0.25">
      <c r="A124" s="18"/>
      <c r="B124" s="8"/>
      <c r="C124" s="9"/>
      <c r="D124" s="9"/>
      <c r="E124" s="9">
        <f t="shared" si="1"/>
        <v>57.619999999999891</v>
      </c>
    </row>
    <row r="125" spans="1:5" ht="21" x14ac:dyDescent="0.25">
      <c r="A125" s="18"/>
      <c r="B125" s="8"/>
      <c r="C125" s="9"/>
      <c r="D125" s="9"/>
      <c r="E125" s="9">
        <f t="shared" si="1"/>
        <v>57.619999999999891</v>
      </c>
    </row>
    <row r="126" spans="1:5" ht="21" x14ac:dyDescent="0.25">
      <c r="A126" s="18"/>
      <c r="B126" s="8"/>
      <c r="C126" s="9"/>
      <c r="D126" s="9"/>
      <c r="E126" s="9">
        <f t="shared" si="1"/>
        <v>57.619999999999891</v>
      </c>
    </row>
    <row r="127" spans="1:5" ht="21" x14ac:dyDescent="0.25">
      <c r="A127" s="18"/>
      <c r="B127" s="8"/>
      <c r="C127" s="9"/>
      <c r="D127" s="9"/>
      <c r="E127" s="9">
        <f t="shared" si="1"/>
        <v>57.619999999999891</v>
      </c>
    </row>
    <row r="128" spans="1:5" ht="21" x14ac:dyDescent="0.25">
      <c r="A128" s="18"/>
      <c r="B128" s="8"/>
      <c r="C128" s="9"/>
      <c r="D128" s="9"/>
      <c r="E128" s="9">
        <f t="shared" si="1"/>
        <v>57.619999999999891</v>
      </c>
    </row>
    <row r="129" spans="1:5" ht="21" x14ac:dyDescent="0.25">
      <c r="A129" s="18"/>
      <c r="B129" s="8"/>
      <c r="C129" s="9"/>
      <c r="D129" s="9"/>
      <c r="E129" s="9">
        <f t="shared" si="1"/>
        <v>57.619999999999891</v>
      </c>
    </row>
    <row r="130" spans="1:5" ht="21" x14ac:dyDescent="0.25">
      <c r="A130" s="18"/>
      <c r="B130" s="8"/>
      <c r="C130" s="9"/>
      <c r="D130" s="9"/>
      <c r="E130" s="9">
        <f t="shared" si="1"/>
        <v>57.619999999999891</v>
      </c>
    </row>
    <row r="131" spans="1:5" ht="21" x14ac:dyDescent="0.25">
      <c r="A131" s="18"/>
      <c r="B131" s="8"/>
      <c r="C131" s="9"/>
      <c r="D131" s="9"/>
      <c r="E131" s="9">
        <f t="shared" si="1"/>
        <v>57.619999999999891</v>
      </c>
    </row>
    <row r="132" spans="1:5" ht="21" x14ac:dyDescent="0.25">
      <c r="A132" s="18"/>
      <c r="B132" s="8"/>
      <c r="C132" s="9"/>
      <c r="D132" s="9"/>
      <c r="E132" s="9">
        <f t="shared" si="1"/>
        <v>57.619999999999891</v>
      </c>
    </row>
    <row r="133" spans="1:5" ht="21" x14ac:dyDescent="0.25">
      <c r="A133" s="18"/>
      <c r="B133" s="8"/>
      <c r="C133" s="9"/>
      <c r="D133" s="9"/>
      <c r="E133" s="9">
        <f t="shared" ref="E133:E140" si="2">E132+C133-D133</f>
        <v>57.619999999999891</v>
      </c>
    </row>
    <row r="134" spans="1:5" ht="21" x14ac:dyDescent="0.25">
      <c r="A134" s="18"/>
      <c r="B134" s="8"/>
      <c r="C134" s="9"/>
      <c r="D134" s="9"/>
      <c r="E134" s="9">
        <f t="shared" si="2"/>
        <v>57.619999999999891</v>
      </c>
    </row>
    <row r="135" spans="1:5" ht="21" x14ac:dyDescent="0.25">
      <c r="A135" s="18"/>
      <c r="B135" s="8"/>
      <c r="C135" s="9"/>
      <c r="D135" s="9"/>
      <c r="E135" s="9">
        <f t="shared" si="2"/>
        <v>57.619999999999891</v>
      </c>
    </row>
    <row r="136" spans="1:5" ht="21" x14ac:dyDescent="0.25">
      <c r="A136" s="18"/>
      <c r="B136" s="8"/>
      <c r="C136" s="9"/>
      <c r="D136" s="9"/>
      <c r="E136" s="9">
        <f t="shared" si="2"/>
        <v>57.619999999999891</v>
      </c>
    </row>
    <row r="137" spans="1:5" ht="21" x14ac:dyDescent="0.25">
      <c r="A137" s="18"/>
      <c r="B137" s="8"/>
      <c r="C137" s="9"/>
      <c r="D137" s="9"/>
      <c r="E137" s="9">
        <f t="shared" si="2"/>
        <v>57.619999999999891</v>
      </c>
    </row>
    <row r="138" spans="1:5" ht="21" x14ac:dyDescent="0.25">
      <c r="A138" s="18"/>
      <c r="B138" s="8"/>
      <c r="C138" s="9"/>
      <c r="D138" s="9"/>
      <c r="E138" s="9">
        <f t="shared" si="2"/>
        <v>57.619999999999891</v>
      </c>
    </row>
    <row r="139" spans="1:5" ht="21" x14ac:dyDescent="0.25">
      <c r="A139" s="18"/>
      <c r="B139" s="8"/>
      <c r="C139" s="9"/>
      <c r="D139" s="9"/>
      <c r="E139" s="9">
        <f t="shared" si="2"/>
        <v>57.619999999999891</v>
      </c>
    </row>
    <row r="140" spans="1:5" ht="21" x14ac:dyDescent="0.25">
      <c r="A140" s="18"/>
      <c r="B140" s="8"/>
      <c r="C140" s="9"/>
      <c r="D140" s="9"/>
      <c r="E140" s="9">
        <f t="shared" si="2"/>
        <v>57.619999999999891</v>
      </c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4CF3-68A2-4FB2-8310-6EA230A602AD}">
  <dimension ref="A1:E100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15.5" bestFit="1" customWidth="1"/>
    <col min="2" max="2" width="48" bestFit="1" customWidth="1"/>
    <col min="3" max="5" width="14" bestFit="1" customWidth="1"/>
  </cols>
  <sheetData>
    <row r="1" spans="1:5" ht="29" x14ac:dyDescent="0.35">
      <c r="A1" s="160" t="s">
        <v>3703</v>
      </c>
      <c r="B1" s="160"/>
      <c r="C1" s="160"/>
      <c r="D1" s="160"/>
      <c r="E1" s="160"/>
    </row>
    <row r="2" spans="1:5" ht="21" x14ac:dyDescent="0.25">
      <c r="A2" s="10"/>
      <c r="B2" s="10"/>
      <c r="C2" s="10"/>
      <c r="D2" s="10"/>
      <c r="E2" s="10"/>
    </row>
    <row r="3" spans="1:5" ht="21" x14ac:dyDescent="0.25">
      <c r="A3" s="18"/>
      <c r="B3" s="8"/>
      <c r="C3" s="9"/>
      <c r="D3" s="9"/>
      <c r="E3" s="9">
        <f>C3</f>
        <v>0</v>
      </c>
    </row>
    <row r="4" spans="1:5" ht="21" x14ac:dyDescent="0.25">
      <c r="A4" s="18" t="s">
        <v>3474</v>
      </c>
      <c r="B4" s="8" t="s">
        <v>3312</v>
      </c>
      <c r="C4" s="16">
        <v>250</v>
      </c>
      <c r="D4" s="9"/>
      <c r="E4" s="9">
        <f>E3+C4-D4</f>
        <v>250</v>
      </c>
    </row>
    <row r="5" spans="1:5" ht="21" x14ac:dyDescent="0.25">
      <c r="A5" s="18" t="s">
        <v>3477</v>
      </c>
      <c r="B5" s="8" t="s">
        <v>3312</v>
      </c>
      <c r="C5" s="9">
        <v>1267.02</v>
      </c>
      <c r="D5" s="9"/>
      <c r="E5" s="9">
        <f t="shared" ref="E5:E68" si="0">E4+C5-D5</f>
        <v>1517.02</v>
      </c>
    </row>
    <row r="6" spans="1:5" ht="21" x14ac:dyDescent="0.25">
      <c r="A6" s="18" t="s">
        <v>3570</v>
      </c>
      <c r="B6" s="8" t="s">
        <v>3704</v>
      </c>
      <c r="C6" s="9">
        <v>0.36</v>
      </c>
      <c r="D6" s="9"/>
      <c r="E6" s="9">
        <f t="shared" si="0"/>
        <v>1517.3799999999999</v>
      </c>
    </row>
    <row r="7" spans="1:5" ht="21" x14ac:dyDescent="0.25">
      <c r="A7" s="18"/>
      <c r="B7" s="8"/>
      <c r="C7" s="9"/>
      <c r="D7" s="9"/>
      <c r="E7" s="9">
        <f t="shared" si="0"/>
        <v>1517.3799999999999</v>
      </c>
    </row>
    <row r="8" spans="1:5" ht="21" x14ac:dyDescent="0.25">
      <c r="A8" s="18"/>
      <c r="B8" s="8"/>
      <c r="C8" s="9"/>
      <c r="D8" s="9"/>
      <c r="E8" s="9">
        <f t="shared" si="0"/>
        <v>1517.3799999999999</v>
      </c>
    </row>
    <row r="9" spans="1:5" ht="21" x14ac:dyDescent="0.25">
      <c r="A9" s="18"/>
      <c r="B9" s="8"/>
      <c r="C9" s="9"/>
      <c r="D9" s="9"/>
      <c r="E9" s="9">
        <f t="shared" si="0"/>
        <v>1517.3799999999999</v>
      </c>
    </row>
    <row r="10" spans="1:5" ht="21" x14ac:dyDescent="0.25">
      <c r="A10" s="18"/>
      <c r="B10" s="8"/>
      <c r="C10" s="9"/>
      <c r="D10" s="9"/>
      <c r="E10" s="9">
        <f t="shared" si="0"/>
        <v>1517.3799999999999</v>
      </c>
    </row>
    <row r="11" spans="1:5" ht="21" x14ac:dyDescent="0.25">
      <c r="A11" s="18"/>
      <c r="B11" s="8"/>
      <c r="C11" s="9"/>
      <c r="D11" s="9"/>
      <c r="E11" s="9">
        <f t="shared" si="0"/>
        <v>1517.3799999999999</v>
      </c>
    </row>
    <row r="12" spans="1:5" ht="21" x14ac:dyDescent="0.25">
      <c r="A12" s="18"/>
      <c r="B12" s="8"/>
      <c r="C12" s="9"/>
      <c r="D12" s="9"/>
      <c r="E12" s="9">
        <f t="shared" si="0"/>
        <v>1517.3799999999999</v>
      </c>
    </row>
    <row r="13" spans="1:5" ht="21" x14ac:dyDescent="0.25">
      <c r="A13" s="18"/>
      <c r="B13" s="8"/>
      <c r="C13" s="9"/>
      <c r="D13" s="9"/>
      <c r="E13" s="9">
        <f t="shared" si="0"/>
        <v>1517.3799999999999</v>
      </c>
    </row>
    <row r="14" spans="1:5" ht="21" x14ac:dyDescent="0.25">
      <c r="A14" s="18"/>
      <c r="B14" s="8"/>
      <c r="C14" s="9"/>
      <c r="D14" s="9"/>
      <c r="E14" s="9">
        <f t="shared" si="0"/>
        <v>1517.3799999999999</v>
      </c>
    </row>
    <row r="15" spans="1:5" ht="21" x14ac:dyDescent="0.25">
      <c r="A15" s="18"/>
      <c r="B15" s="8"/>
      <c r="C15" s="9"/>
      <c r="D15" s="9"/>
      <c r="E15" s="9">
        <f t="shared" si="0"/>
        <v>1517.3799999999999</v>
      </c>
    </row>
    <row r="16" spans="1:5" ht="21" x14ac:dyDescent="0.25">
      <c r="A16" s="18"/>
      <c r="B16" s="8"/>
      <c r="C16" s="9"/>
      <c r="D16" s="9"/>
      <c r="E16" s="9">
        <f t="shared" si="0"/>
        <v>1517.3799999999999</v>
      </c>
    </row>
    <row r="17" spans="1:5" ht="21" x14ac:dyDescent="0.25">
      <c r="A17" s="18"/>
      <c r="B17" s="8"/>
      <c r="C17" s="9"/>
      <c r="D17" s="9"/>
      <c r="E17" s="9">
        <f t="shared" si="0"/>
        <v>1517.3799999999999</v>
      </c>
    </row>
    <row r="18" spans="1:5" ht="21" x14ac:dyDescent="0.25">
      <c r="A18" s="18"/>
      <c r="B18" s="8"/>
      <c r="C18" s="9"/>
      <c r="D18" s="9"/>
      <c r="E18" s="9">
        <f t="shared" si="0"/>
        <v>1517.3799999999999</v>
      </c>
    </row>
    <row r="19" spans="1:5" ht="21" x14ac:dyDescent="0.25">
      <c r="A19" s="18"/>
      <c r="B19" s="8"/>
      <c r="C19" s="9"/>
      <c r="D19" s="9"/>
      <c r="E19" s="9">
        <f t="shared" si="0"/>
        <v>1517.3799999999999</v>
      </c>
    </row>
    <row r="20" spans="1:5" ht="21" x14ac:dyDescent="0.25">
      <c r="A20" s="18"/>
      <c r="B20" s="8"/>
      <c r="C20" s="9"/>
      <c r="D20" s="9"/>
      <c r="E20" s="9">
        <f t="shared" si="0"/>
        <v>1517.3799999999999</v>
      </c>
    </row>
    <row r="21" spans="1:5" ht="21" x14ac:dyDescent="0.25">
      <c r="A21" s="18"/>
      <c r="B21" s="8"/>
      <c r="C21" s="9"/>
      <c r="D21" s="9"/>
      <c r="E21" s="9">
        <f t="shared" si="0"/>
        <v>1517.3799999999999</v>
      </c>
    </row>
    <row r="22" spans="1:5" ht="21" x14ac:dyDescent="0.25">
      <c r="A22" s="18"/>
      <c r="B22" s="8"/>
      <c r="C22" s="9"/>
      <c r="D22" s="9"/>
      <c r="E22" s="9">
        <f t="shared" si="0"/>
        <v>1517.3799999999999</v>
      </c>
    </row>
    <row r="23" spans="1:5" ht="21" x14ac:dyDescent="0.25">
      <c r="A23" s="18"/>
      <c r="B23" s="8"/>
      <c r="C23" s="9"/>
      <c r="D23" s="9"/>
      <c r="E23" s="9">
        <f t="shared" si="0"/>
        <v>1517.3799999999999</v>
      </c>
    </row>
    <row r="24" spans="1:5" ht="21" x14ac:dyDescent="0.25">
      <c r="A24" s="18"/>
      <c r="B24" s="8"/>
      <c r="C24" s="9"/>
      <c r="D24" s="9"/>
      <c r="E24" s="9">
        <f t="shared" si="0"/>
        <v>1517.3799999999999</v>
      </c>
    </row>
    <row r="25" spans="1:5" ht="21" x14ac:dyDescent="0.25">
      <c r="A25" s="18"/>
      <c r="B25" s="8"/>
      <c r="C25" s="9"/>
      <c r="D25" s="9"/>
      <c r="E25" s="9">
        <f t="shared" si="0"/>
        <v>1517.3799999999999</v>
      </c>
    </row>
    <row r="26" spans="1:5" ht="21" x14ac:dyDescent="0.25">
      <c r="A26" s="18"/>
      <c r="B26" s="8"/>
      <c r="C26" s="9"/>
      <c r="D26" s="9"/>
      <c r="E26" s="9">
        <f t="shared" si="0"/>
        <v>1517.3799999999999</v>
      </c>
    </row>
    <row r="27" spans="1:5" ht="21" x14ac:dyDescent="0.25">
      <c r="A27" s="18"/>
      <c r="B27" s="8"/>
      <c r="C27" s="9"/>
      <c r="D27" s="9"/>
      <c r="E27" s="9">
        <f t="shared" si="0"/>
        <v>1517.3799999999999</v>
      </c>
    </row>
    <row r="28" spans="1:5" ht="21" x14ac:dyDescent="0.25">
      <c r="A28" s="18"/>
      <c r="B28" s="8"/>
      <c r="C28" s="9"/>
      <c r="D28" s="9"/>
      <c r="E28" s="9">
        <f t="shared" si="0"/>
        <v>1517.3799999999999</v>
      </c>
    </row>
    <row r="29" spans="1:5" ht="21" x14ac:dyDescent="0.25">
      <c r="A29" s="18"/>
      <c r="B29" s="8"/>
      <c r="C29" s="9"/>
      <c r="D29" s="9"/>
      <c r="E29" s="9">
        <f t="shared" si="0"/>
        <v>1517.3799999999999</v>
      </c>
    </row>
    <row r="30" spans="1:5" ht="21" x14ac:dyDescent="0.25">
      <c r="A30" s="18"/>
      <c r="B30" s="8"/>
      <c r="C30" s="9"/>
      <c r="D30" s="9"/>
      <c r="E30" s="9">
        <f t="shared" si="0"/>
        <v>1517.3799999999999</v>
      </c>
    </row>
    <row r="31" spans="1:5" ht="21" x14ac:dyDescent="0.25">
      <c r="A31" s="18"/>
      <c r="B31" s="8"/>
      <c r="C31" s="9"/>
      <c r="D31" s="9"/>
      <c r="E31" s="9">
        <f t="shared" si="0"/>
        <v>1517.3799999999999</v>
      </c>
    </row>
    <row r="32" spans="1:5" ht="21" x14ac:dyDescent="0.25">
      <c r="A32" s="18"/>
      <c r="B32" s="8"/>
      <c r="C32" s="9"/>
      <c r="D32" s="9"/>
      <c r="E32" s="9">
        <f t="shared" si="0"/>
        <v>1517.3799999999999</v>
      </c>
    </row>
    <row r="33" spans="1:5" ht="21" x14ac:dyDescent="0.25">
      <c r="A33" s="18"/>
      <c r="B33" s="8"/>
      <c r="C33" s="9"/>
      <c r="D33" s="9"/>
      <c r="E33" s="9">
        <f t="shared" si="0"/>
        <v>1517.3799999999999</v>
      </c>
    </row>
    <row r="34" spans="1:5" ht="21" x14ac:dyDescent="0.25">
      <c r="A34" s="18"/>
      <c r="B34" s="8"/>
      <c r="C34" s="9"/>
      <c r="D34" s="9"/>
      <c r="E34" s="9">
        <f t="shared" si="0"/>
        <v>1517.3799999999999</v>
      </c>
    </row>
    <row r="35" spans="1:5" ht="21" x14ac:dyDescent="0.25">
      <c r="A35" s="18"/>
      <c r="B35" s="8"/>
      <c r="C35" s="9"/>
      <c r="D35" s="9"/>
      <c r="E35" s="9">
        <f t="shared" si="0"/>
        <v>1517.3799999999999</v>
      </c>
    </row>
    <row r="36" spans="1:5" ht="21" x14ac:dyDescent="0.25">
      <c r="A36" s="18"/>
      <c r="B36" s="8"/>
      <c r="C36" s="9"/>
      <c r="D36" s="9"/>
      <c r="E36" s="9">
        <f t="shared" si="0"/>
        <v>1517.3799999999999</v>
      </c>
    </row>
    <row r="37" spans="1:5" ht="21" x14ac:dyDescent="0.25">
      <c r="A37" s="18"/>
      <c r="B37" s="8"/>
      <c r="C37" s="9"/>
      <c r="D37" s="9"/>
      <c r="E37" s="9">
        <f t="shared" si="0"/>
        <v>1517.3799999999999</v>
      </c>
    </row>
    <row r="38" spans="1:5" ht="21" x14ac:dyDescent="0.25">
      <c r="A38" s="18"/>
      <c r="B38" s="8"/>
      <c r="C38" s="9"/>
      <c r="D38" s="9"/>
      <c r="E38" s="9">
        <f t="shared" si="0"/>
        <v>1517.3799999999999</v>
      </c>
    </row>
    <row r="39" spans="1:5" ht="21" x14ac:dyDescent="0.25">
      <c r="A39" s="18"/>
      <c r="B39" s="8"/>
      <c r="C39" s="9"/>
      <c r="D39" s="9"/>
      <c r="E39" s="9">
        <f t="shared" si="0"/>
        <v>1517.3799999999999</v>
      </c>
    </row>
    <row r="40" spans="1:5" ht="21" x14ac:dyDescent="0.25">
      <c r="A40" s="8"/>
      <c r="B40" s="8"/>
      <c r="C40" s="9"/>
      <c r="D40" s="9"/>
      <c r="E40" s="9">
        <f t="shared" si="0"/>
        <v>1517.3799999999999</v>
      </c>
    </row>
    <row r="41" spans="1:5" ht="21" x14ac:dyDescent="0.25">
      <c r="A41" s="8"/>
      <c r="B41" s="8"/>
      <c r="C41" s="9"/>
      <c r="D41" s="9"/>
      <c r="E41" s="9">
        <f t="shared" si="0"/>
        <v>1517.3799999999999</v>
      </c>
    </row>
    <row r="42" spans="1:5" ht="21" x14ac:dyDescent="0.25">
      <c r="A42" s="18"/>
      <c r="B42" s="8"/>
      <c r="C42" s="9"/>
      <c r="D42" s="9"/>
      <c r="E42" s="9">
        <f t="shared" si="0"/>
        <v>1517.3799999999999</v>
      </c>
    </row>
    <row r="43" spans="1:5" ht="21" x14ac:dyDescent="0.25">
      <c r="A43" s="18"/>
      <c r="B43" s="8"/>
      <c r="C43" s="9"/>
      <c r="D43" s="9"/>
      <c r="E43" s="9">
        <f t="shared" si="0"/>
        <v>1517.3799999999999</v>
      </c>
    </row>
    <row r="44" spans="1:5" ht="21" x14ac:dyDescent="0.25">
      <c r="A44" s="18"/>
      <c r="B44" s="8"/>
      <c r="C44" s="9"/>
      <c r="D44" s="9"/>
      <c r="E44" s="9">
        <f t="shared" si="0"/>
        <v>1517.3799999999999</v>
      </c>
    </row>
    <row r="45" spans="1:5" ht="21" x14ac:dyDescent="0.25">
      <c r="A45" s="18"/>
      <c r="B45" s="8"/>
      <c r="C45" s="9"/>
      <c r="D45" s="9"/>
      <c r="E45" s="9">
        <f t="shared" si="0"/>
        <v>1517.3799999999999</v>
      </c>
    </row>
    <row r="46" spans="1:5" ht="21" x14ac:dyDescent="0.25">
      <c r="A46" s="18"/>
      <c r="B46" s="8"/>
      <c r="C46" s="9"/>
      <c r="D46" s="9"/>
      <c r="E46" s="9">
        <f t="shared" si="0"/>
        <v>1517.3799999999999</v>
      </c>
    </row>
    <row r="47" spans="1:5" ht="21" x14ac:dyDescent="0.25">
      <c r="A47" s="18"/>
      <c r="B47" s="8"/>
      <c r="C47" s="9"/>
      <c r="D47" s="9"/>
      <c r="E47" s="9">
        <f t="shared" si="0"/>
        <v>1517.3799999999999</v>
      </c>
    </row>
    <row r="48" spans="1:5" ht="21" x14ac:dyDescent="0.25">
      <c r="A48" s="18"/>
      <c r="B48" s="8"/>
      <c r="C48" s="9"/>
      <c r="D48" s="9"/>
      <c r="E48" s="9">
        <f t="shared" si="0"/>
        <v>1517.3799999999999</v>
      </c>
    </row>
    <row r="49" spans="1:5" ht="21" x14ac:dyDescent="0.25">
      <c r="A49" s="18"/>
      <c r="B49" s="8"/>
      <c r="C49" s="9"/>
      <c r="D49" s="9"/>
      <c r="E49" s="9">
        <f t="shared" si="0"/>
        <v>1517.3799999999999</v>
      </c>
    </row>
    <row r="50" spans="1:5" ht="21" x14ac:dyDescent="0.25">
      <c r="A50" s="18"/>
      <c r="B50" s="8"/>
      <c r="C50" s="9"/>
      <c r="D50" s="9"/>
      <c r="E50" s="9">
        <f t="shared" si="0"/>
        <v>1517.3799999999999</v>
      </c>
    </row>
    <row r="51" spans="1:5" ht="21" x14ac:dyDescent="0.25">
      <c r="A51" s="18"/>
      <c r="B51" s="8"/>
      <c r="C51" s="9"/>
      <c r="D51" s="9"/>
      <c r="E51" s="9">
        <f t="shared" si="0"/>
        <v>1517.3799999999999</v>
      </c>
    </row>
    <row r="52" spans="1:5" ht="21" x14ac:dyDescent="0.25">
      <c r="A52" s="18"/>
      <c r="B52" s="8"/>
      <c r="C52" s="9"/>
      <c r="D52" s="9"/>
      <c r="E52" s="9">
        <f t="shared" si="0"/>
        <v>1517.3799999999999</v>
      </c>
    </row>
    <row r="53" spans="1:5" ht="21" x14ac:dyDescent="0.25">
      <c r="A53" s="18"/>
      <c r="B53" s="8"/>
      <c r="C53" s="9"/>
      <c r="D53" s="9"/>
      <c r="E53" s="9">
        <f t="shared" si="0"/>
        <v>1517.3799999999999</v>
      </c>
    </row>
    <row r="54" spans="1:5" ht="21" x14ac:dyDescent="0.25">
      <c r="A54" s="18"/>
      <c r="B54" s="8"/>
      <c r="C54" s="9"/>
      <c r="D54" s="9"/>
      <c r="E54" s="9">
        <f t="shared" si="0"/>
        <v>1517.3799999999999</v>
      </c>
    </row>
    <row r="55" spans="1:5" ht="21" x14ac:dyDescent="0.25">
      <c r="A55" s="18"/>
      <c r="B55" s="8"/>
      <c r="C55" s="9"/>
      <c r="D55" s="9"/>
      <c r="E55" s="9">
        <f t="shared" si="0"/>
        <v>1517.3799999999999</v>
      </c>
    </row>
    <row r="56" spans="1:5" ht="21" x14ac:dyDescent="0.25">
      <c r="A56" s="18"/>
      <c r="B56" s="8"/>
      <c r="C56" s="9"/>
      <c r="D56" s="9"/>
      <c r="E56" s="9">
        <f t="shared" si="0"/>
        <v>1517.3799999999999</v>
      </c>
    </row>
    <row r="57" spans="1:5" ht="21" x14ac:dyDescent="0.25">
      <c r="A57" s="18"/>
      <c r="B57" s="8"/>
      <c r="C57" s="9"/>
      <c r="D57" s="9"/>
      <c r="E57" s="9">
        <f t="shared" si="0"/>
        <v>1517.3799999999999</v>
      </c>
    </row>
    <row r="58" spans="1:5" ht="21" x14ac:dyDescent="0.25">
      <c r="A58" s="18"/>
      <c r="B58" s="8"/>
      <c r="C58" s="9"/>
      <c r="D58" s="9"/>
      <c r="E58" s="9">
        <f t="shared" si="0"/>
        <v>1517.3799999999999</v>
      </c>
    </row>
    <row r="59" spans="1:5" ht="21" x14ac:dyDescent="0.25">
      <c r="A59" s="18"/>
      <c r="B59" s="8"/>
      <c r="C59" s="9"/>
      <c r="D59" s="9"/>
      <c r="E59" s="9">
        <f t="shared" si="0"/>
        <v>1517.3799999999999</v>
      </c>
    </row>
    <row r="60" spans="1:5" ht="21" x14ac:dyDescent="0.25">
      <c r="A60" s="18"/>
      <c r="B60" s="8"/>
      <c r="C60" s="9"/>
      <c r="D60" s="9"/>
      <c r="E60" s="9">
        <f t="shared" si="0"/>
        <v>1517.3799999999999</v>
      </c>
    </row>
    <row r="61" spans="1:5" ht="21" x14ac:dyDescent="0.25">
      <c r="A61" s="18"/>
      <c r="B61" s="8"/>
      <c r="C61" s="9"/>
      <c r="D61" s="9"/>
      <c r="E61" s="9">
        <f t="shared" si="0"/>
        <v>1517.3799999999999</v>
      </c>
    </row>
    <row r="62" spans="1:5" ht="21" x14ac:dyDescent="0.25">
      <c r="A62" s="18"/>
      <c r="B62" s="8"/>
      <c r="C62" s="9"/>
      <c r="D62" s="9"/>
      <c r="E62" s="9">
        <f t="shared" si="0"/>
        <v>1517.3799999999999</v>
      </c>
    </row>
    <row r="63" spans="1:5" ht="21" x14ac:dyDescent="0.25">
      <c r="A63" s="18"/>
      <c r="B63" s="8"/>
      <c r="C63" s="9"/>
      <c r="D63" s="9"/>
      <c r="E63" s="9">
        <f t="shared" si="0"/>
        <v>1517.3799999999999</v>
      </c>
    </row>
    <row r="64" spans="1:5" ht="21" x14ac:dyDescent="0.25">
      <c r="A64" s="18"/>
      <c r="B64" s="8"/>
      <c r="C64" s="9"/>
      <c r="D64" s="9"/>
      <c r="E64" s="9">
        <f t="shared" si="0"/>
        <v>1517.3799999999999</v>
      </c>
    </row>
    <row r="65" spans="1:5" ht="21" x14ac:dyDescent="0.25">
      <c r="A65" s="18"/>
      <c r="B65" s="8"/>
      <c r="C65" s="9"/>
      <c r="D65" s="9"/>
      <c r="E65" s="9">
        <f t="shared" si="0"/>
        <v>1517.3799999999999</v>
      </c>
    </row>
    <row r="66" spans="1:5" ht="21" x14ac:dyDescent="0.25">
      <c r="A66" s="18"/>
      <c r="B66" s="8"/>
      <c r="C66" s="9"/>
      <c r="D66" s="9"/>
      <c r="E66" s="9">
        <f t="shared" si="0"/>
        <v>1517.3799999999999</v>
      </c>
    </row>
    <row r="67" spans="1:5" ht="21" x14ac:dyDescent="0.25">
      <c r="A67" s="18"/>
      <c r="B67" s="8"/>
      <c r="C67" s="9"/>
      <c r="D67" s="9"/>
      <c r="E67" s="9">
        <f t="shared" si="0"/>
        <v>1517.3799999999999</v>
      </c>
    </row>
    <row r="68" spans="1:5" ht="21" x14ac:dyDescent="0.25">
      <c r="A68" s="18"/>
      <c r="B68" s="8"/>
      <c r="C68" s="9"/>
      <c r="D68" s="9"/>
      <c r="E68" s="9">
        <f t="shared" si="0"/>
        <v>1517.3799999999999</v>
      </c>
    </row>
    <row r="69" spans="1:5" ht="21" x14ac:dyDescent="0.25">
      <c r="A69" s="18"/>
      <c r="B69" s="8"/>
      <c r="C69" s="9"/>
      <c r="D69" s="9"/>
      <c r="E69" s="9">
        <f t="shared" ref="E69:E100" si="1">E68+C69-D69</f>
        <v>1517.3799999999999</v>
      </c>
    </row>
    <row r="70" spans="1:5" ht="21" x14ac:dyDescent="0.25">
      <c r="A70" s="18"/>
      <c r="B70" s="8"/>
      <c r="C70" s="9"/>
      <c r="D70" s="9"/>
      <c r="E70" s="9">
        <f t="shared" si="1"/>
        <v>1517.3799999999999</v>
      </c>
    </row>
    <row r="71" spans="1:5" ht="21" x14ac:dyDescent="0.25">
      <c r="A71" s="18"/>
      <c r="B71" s="8"/>
      <c r="C71" s="9"/>
      <c r="D71" s="9"/>
      <c r="E71" s="9">
        <f t="shared" si="1"/>
        <v>1517.3799999999999</v>
      </c>
    </row>
    <row r="72" spans="1:5" ht="21" x14ac:dyDescent="0.25">
      <c r="A72" s="18"/>
      <c r="B72" s="8"/>
      <c r="C72" s="9"/>
      <c r="D72" s="9"/>
      <c r="E72" s="9">
        <f t="shared" si="1"/>
        <v>1517.3799999999999</v>
      </c>
    </row>
    <row r="73" spans="1:5" ht="21" x14ac:dyDescent="0.25">
      <c r="A73" s="18"/>
      <c r="B73" s="8"/>
      <c r="C73" s="9"/>
      <c r="D73" s="9"/>
      <c r="E73" s="9">
        <f t="shared" si="1"/>
        <v>1517.3799999999999</v>
      </c>
    </row>
    <row r="74" spans="1:5" ht="21" x14ac:dyDescent="0.25">
      <c r="A74" s="18"/>
      <c r="B74" s="8"/>
      <c r="C74" s="9"/>
      <c r="D74" s="9"/>
      <c r="E74" s="9">
        <f t="shared" si="1"/>
        <v>1517.3799999999999</v>
      </c>
    </row>
    <row r="75" spans="1:5" ht="21" x14ac:dyDescent="0.25">
      <c r="A75" s="18"/>
      <c r="B75" s="8"/>
      <c r="C75" s="86"/>
      <c r="D75" s="9"/>
      <c r="E75" s="9">
        <f t="shared" si="1"/>
        <v>1517.3799999999999</v>
      </c>
    </row>
    <row r="76" spans="1:5" ht="21" x14ac:dyDescent="0.25">
      <c r="A76" s="18"/>
      <c r="B76" s="8"/>
      <c r="C76" s="86"/>
      <c r="D76" s="9"/>
      <c r="E76" s="9">
        <f t="shared" si="1"/>
        <v>1517.3799999999999</v>
      </c>
    </row>
    <row r="77" spans="1:5" ht="21" x14ac:dyDescent="0.25">
      <c r="A77" s="18"/>
      <c r="B77" s="8"/>
      <c r="C77" s="9"/>
      <c r="D77" s="9"/>
      <c r="E77" s="9">
        <f t="shared" si="1"/>
        <v>1517.3799999999999</v>
      </c>
    </row>
    <row r="78" spans="1:5" ht="21" x14ac:dyDescent="0.25">
      <c r="A78" s="18"/>
      <c r="B78" s="8"/>
      <c r="C78" s="9"/>
      <c r="D78" s="9"/>
      <c r="E78" s="9">
        <f t="shared" si="1"/>
        <v>1517.3799999999999</v>
      </c>
    </row>
    <row r="79" spans="1:5" ht="21" x14ac:dyDescent="0.25">
      <c r="A79" s="18"/>
      <c r="B79" s="8"/>
      <c r="C79" s="9"/>
      <c r="D79" s="9"/>
      <c r="E79" s="9">
        <f t="shared" si="1"/>
        <v>1517.3799999999999</v>
      </c>
    </row>
    <row r="80" spans="1:5" ht="21" x14ac:dyDescent="0.25">
      <c r="A80" s="18"/>
      <c r="B80" s="8"/>
      <c r="C80" s="9"/>
      <c r="D80" s="9"/>
      <c r="E80" s="9">
        <f t="shared" si="1"/>
        <v>1517.3799999999999</v>
      </c>
    </row>
    <row r="81" spans="1:5" ht="21" x14ac:dyDescent="0.25">
      <c r="A81" s="18"/>
      <c r="B81" s="8"/>
      <c r="C81" s="9"/>
      <c r="D81" s="9"/>
      <c r="E81" s="9">
        <f t="shared" si="1"/>
        <v>1517.3799999999999</v>
      </c>
    </row>
    <row r="82" spans="1:5" ht="21" x14ac:dyDescent="0.25">
      <c r="A82" s="18"/>
      <c r="B82" s="8"/>
      <c r="C82" s="9"/>
      <c r="D82" s="9"/>
      <c r="E82" s="9">
        <f t="shared" si="1"/>
        <v>1517.3799999999999</v>
      </c>
    </row>
    <row r="83" spans="1:5" ht="21" x14ac:dyDescent="0.25">
      <c r="A83" s="18"/>
      <c r="B83" s="8"/>
      <c r="C83" s="9"/>
      <c r="D83" s="9"/>
      <c r="E83" s="9">
        <f t="shared" si="1"/>
        <v>1517.3799999999999</v>
      </c>
    </row>
    <row r="84" spans="1:5" ht="21" x14ac:dyDescent="0.25">
      <c r="A84" s="18"/>
      <c r="B84" s="8"/>
      <c r="C84" s="9"/>
      <c r="D84" s="9"/>
      <c r="E84" s="9">
        <f t="shared" si="1"/>
        <v>1517.3799999999999</v>
      </c>
    </row>
    <row r="85" spans="1:5" ht="21" x14ac:dyDescent="0.25">
      <c r="A85" s="18"/>
      <c r="B85" s="8"/>
      <c r="C85" s="9"/>
      <c r="D85" s="9"/>
      <c r="E85" s="9">
        <f t="shared" si="1"/>
        <v>1517.3799999999999</v>
      </c>
    </row>
    <row r="86" spans="1:5" ht="21" x14ac:dyDescent="0.25">
      <c r="A86" s="18"/>
      <c r="B86" s="8"/>
      <c r="C86" s="9"/>
      <c r="D86" s="9"/>
      <c r="E86" s="9">
        <f t="shared" si="1"/>
        <v>1517.3799999999999</v>
      </c>
    </row>
    <row r="87" spans="1:5" ht="24" x14ac:dyDescent="0.3">
      <c r="A87" s="18"/>
      <c r="B87" s="8"/>
      <c r="C87" s="9"/>
      <c r="D87" s="31"/>
      <c r="E87" s="9">
        <f t="shared" si="1"/>
        <v>1517.3799999999999</v>
      </c>
    </row>
    <row r="88" spans="1:5" ht="21" x14ac:dyDescent="0.25">
      <c r="A88" s="18"/>
      <c r="B88" s="8"/>
      <c r="C88" s="9"/>
      <c r="D88" s="9"/>
      <c r="E88" s="9">
        <f t="shared" si="1"/>
        <v>1517.3799999999999</v>
      </c>
    </row>
    <row r="89" spans="1:5" ht="21" x14ac:dyDescent="0.25">
      <c r="A89" s="18"/>
      <c r="B89" s="8"/>
      <c r="C89" s="9"/>
      <c r="D89" s="9"/>
      <c r="E89" s="9">
        <f t="shared" si="1"/>
        <v>1517.3799999999999</v>
      </c>
    </row>
    <row r="90" spans="1:5" ht="21" x14ac:dyDescent="0.25">
      <c r="A90" s="18"/>
      <c r="B90" s="8"/>
      <c r="C90" s="9"/>
      <c r="D90" s="9"/>
      <c r="E90" s="9">
        <f t="shared" si="1"/>
        <v>1517.3799999999999</v>
      </c>
    </row>
    <row r="91" spans="1:5" ht="21" x14ac:dyDescent="0.25">
      <c r="A91" s="18"/>
      <c r="B91" s="8"/>
      <c r="C91" s="9"/>
      <c r="D91" s="9"/>
      <c r="E91" s="9">
        <f t="shared" si="1"/>
        <v>1517.3799999999999</v>
      </c>
    </row>
    <row r="92" spans="1:5" ht="21" x14ac:dyDescent="0.25">
      <c r="A92" s="18"/>
      <c r="B92" s="8"/>
      <c r="C92" s="9"/>
      <c r="D92" s="9"/>
      <c r="E92" s="9">
        <f t="shared" si="1"/>
        <v>1517.3799999999999</v>
      </c>
    </row>
    <row r="93" spans="1:5" ht="21" x14ac:dyDescent="0.25">
      <c r="A93" s="18"/>
      <c r="B93" s="8"/>
      <c r="C93" s="9"/>
      <c r="D93" s="9"/>
      <c r="E93" s="9">
        <f t="shared" si="1"/>
        <v>1517.3799999999999</v>
      </c>
    </row>
    <row r="94" spans="1:5" ht="21" x14ac:dyDescent="0.25">
      <c r="A94" s="18"/>
      <c r="B94" s="8"/>
      <c r="C94" s="9"/>
      <c r="D94" s="9"/>
      <c r="E94" s="9">
        <f t="shared" si="1"/>
        <v>1517.3799999999999</v>
      </c>
    </row>
    <row r="95" spans="1:5" ht="21" x14ac:dyDescent="0.25">
      <c r="A95" s="18"/>
      <c r="B95" s="8"/>
      <c r="C95" s="9"/>
      <c r="D95" s="9"/>
      <c r="E95" s="9">
        <f t="shared" si="1"/>
        <v>1517.3799999999999</v>
      </c>
    </row>
    <row r="96" spans="1:5" ht="21" x14ac:dyDescent="0.25">
      <c r="A96" s="18"/>
      <c r="B96" s="8"/>
      <c r="C96" s="9"/>
      <c r="D96" s="9"/>
      <c r="E96" s="9">
        <f t="shared" si="1"/>
        <v>1517.3799999999999</v>
      </c>
    </row>
    <row r="97" spans="1:5" ht="21" x14ac:dyDescent="0.25">
      <c r="A97" s="18"/>
      <c r="B97" s="8"/>
      <c r="C97" s="9"/>
      <c r="D97" s="9"/>
      <c r="E97" s="9">
        <f t="shared" si="1"/>
        <v>1517.3799999999999</v>
      </c>
    </row>
    <row r="98" spans="1:5" ht="21" x14ac:dyDescent="0.25">
      <c r="A98" s="18"/>
      <c r="B98" s="8"/>
      <c r="C98" s="9"/>
      <c r="D98" s="9"/>
      <c r="E98" s="9">
        <f t="shared" si="1"/>
        <v>1517.3799999999999</v>
      </c>
    </row>
    <row r="99" spans="1:5" ht="21" x14ac:dyDescent="0.25">
      <c r="A99" s="18"/>
      <c r="B99" s="8"/>
      <c r="C99" s="9"/>
      <c r="D99" s="9"/>
      <c r="E99" s="9">
        <f t="shared" si="1"/>
        <v>1517.3799999999999</v>
      </c>
    </row>
    <row r="100" spans="1:5" ht="21" x14ac:dyDescent="0.25">
      <c r="A100" s="18"/>
      <c r="B100" s="8"/>
      <c r="C100" s="9"/>
      <c r="D100" s="9"/>
      <c r="E100" s="9">
        <f t="shared" si="1"/>
        <v>1517.3799999999999</v>
      </c>
    </row>
  </sheetData>
  <mergeCells count="1">
    <mergeCell ref="A1:E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7080-F4B9-43B6-A215-54020D3F0017}">
  <dimension ref="A1:F100"/>
  <sheetViews>
    <sheetView workbookViewId="0">
      <selection sqref="A1:E1"/>
    </sheetView>
  </sheetViews>
  <sheetFormatPr baseColWidth="10" defaultColWidth="58" defaultRowHeight="15" x14ac:dyDescent="0.2"/>
  <cols>
    <col min="1" max="1" width="14.6640625" customWidth="1"/>
    <col min="2" max="2" width="72.33203125" bestFit="1" customWidth="1"/>
    <col min="3" max="3" width="17.1640625" bestFit="1" customWidth="1"/>
    <col min="4" max="4" width="19.5" bestFit="1" customWidth="1"/>
    <col min="5" max="5" width="17.1640625" bestFit="1" customWidth="1"/>
  </cols>
  <sheetData>
    <row r="1" spans="1:6" ht="29" x14ac:dyDescent="0.35">
      <c r="A1" s="160" t="s">
        <v>3505</v>
      </c>
      <c r="B1" s="160"/>
      <c r="C1" s="160"/>
      <c r="D1" s="160"/>
      <c r="E1" s="160"/>
    </row>
    <row r="2" spans="1:6" ht="21" x14ac:dyDescent="0.25">
      <c r="A2" s="10" t="s">
        <v>3273</v>
      </c>
      <c r="B2" s="10" t="s">
        <v>3274</v>
      </c>
      <c r="C2" s="11" t="s">
        <v>6</v>
      </c>
      <c r="D2" s="11" t="s">
        <v>7</v>
      </c>
      <c r="E2" s="11" t="s">
        <v>8</v>
      </c>
    </row>
    <row r="3" spans="1:6" ht="21" x14ac:dyDescent="0.25">
      <c r="A3" s="18"/>
      <c r="B3" s="8"/>
      <c r="C3" s="9">
        <v>11021</v>
      </c>
      <c r="D3" s="9"/>
      <c r="E3" s="9">
        <f>C3</f>
        <v>11021</v>
      </c>
    </row>
    <row r="4" spans="1:6" ht="21" x14ac:dyDescent="0.25">
      <c r="A4" s="18"/>
      <c r="B4" s="8"/>
      <c r="C4" s="16"/>
      <c r="D4" s="9">
        <v>9500</v>
      </c>
      <c r="E4" s="9">
        <f>E3+C4-D4</f>
        <v>1521</v>
      </c>
    </row>
    <row r="5" spans="1:6" ht="21" x14ac:dyDescent="0.25">
      <c r="A5" s="18" t="s">
        <v>3173</v>
      </c>
      <c r="B5" s="8" t="s">
        <v>3179</v>
      </c>
      <c r="C5" s="9">
        <v>299000</v>
      </c>
      <c r="D5" s="9"/>
      <c r="E5" s="9">
        <f t="shared" ref="E5:E68" si="0">E4+C5-D5</f>
        <v>300521</v>
      </c>
    </row>
    <row r="6" spans="1:6" ht="21" x14ac:dyDescent="0.25">
      <c r="A6" s="18" t="s">
        <v>3173</v>
      </c>
      <c r="B6" s="8" t="s">
        <v>2978</v>
      </c>
      <c r="C6" s="9"/>
      <c r="D6" s="9">
        <v>100000</v>
      </c>
      <c r="E6" s="9">
        <f t="shared" si="0"/>
        <v>200521</v>
      </c>
    </row>
    <row r="7" spans="1:6" ht="21" x14ac:dyDescent="0.25">
      <c r="A7" s="18" t="s">
        <v>3173</v>
      </c>
      <c r="B7" s="8" t="s">
        <v>2978</v>
      </c>
      <c r="C7" s="9"/>
      <c r="D7" s="9">
        <v>199696</v>
      </c>
      <c r="E7" s="9">
        <f t="shared" si="0"/>
        <v>825</v>
      </c>
    </row>
    <row r="8" spans="1:6" ht="21" x14ac:dyDescent="0.25">
      <c r="A8" s="18" t="s">
        <v>3173</v>
      </c>
      <c r="B8" s="8" t="s">
        <v>259</v>
      </c>
      <c r="C8" s="9"/>
      <c r="D8" s="9">
        <v>2.1</v>
      </c>
      <c r="E8" s="9">
        <f t="shared" si="0"/>
        <v>822.9</v>
      </c>
    </row>
    <row r="9" spans="1:6" ht="21" x14ac:dyDescent="0.25">
      <c r="A9" s="18" t="s">
        <v>3234</v>
      </c>
      <c r="B9" s="8" t="s">
        <v>3235</v>
      </c>
      <c r="C9" s="9">
        <v>980528</v>
      </c>
      <c r="D9" s="9"/>
      <c r="E9" s="9">
        <f t="shared" si="0"/>
        <v>981350.9</v>
      </c>
    </row>
    <row r="10" spans="1:6" ht="21" x14ac:dyDescent="0.25">
      <c r="A10" s="18" t="s">
        <v>3234</v>
      </c>
      <c r="B10" s="8" t="s">
        <v>3236</v>
      </c>
      <c r="C10" s="9"/>
      <c r="D10" s="9">
        <v>120018</v>
      </c>
      <c r="E10" s="9">
        <f t="shared" si="0"/>
        <v>861332.9</v>
      </c>
    </row>
    <row r="11" spans="1:6" ht="21" x14ac:dyDescent="0.25">
      <c r="A11" s="18" t="s">
        <v>3277</v>
      </c>
      <c r="B11" s="8" t="s">
        <v>2751</v>
      </c>
      <c r="C11" s="9">
        <v>120500</v>
      </c>
      <c r="D11" s="9"/>
      <c r="E11" s="9">
        <f t="shared" si="0"/>
        <v>981832.9</v>
      </c>
    </row>
    <row r="12" spans="1:6" ht="21" x14ac:dyDescent="0.25">
      <c r="A12" s="18" t="s">
        <v>3277</v>
      </c>
      <c r="B12" s="8" t="s">
        <v>259</v>
      </c>
      <c r="C12" s="9"/>
      <c r="D12" s="9">
        <v>525</v>
      </c>
      <c r="E12" s="9">
        <f t="shared" si="0"/>
        <v>981307.9</v>
      </c>
    </row>
    <row r="13" spans="1:6" ht="21" x14ac:dyDescent="0.25">
      <c r="A13" s="18" t="s">
        <v>3288</v>
      </c>
      <c r="B13" s="143" t="s">
        <v>3287</v>
      </c>
      <c r="C13" s="144"/>
      <c r="D13" s="144">
        <v>980528</v>
      </c>
      <c r="E13" s="9">
        <f t="shared" si="0"/>
        <v>779.90000000002328</v>
      </c>
      <c r="F13" s="14">
        <f>+E13-779.9</f>
        <v>2.3305801732931286E-11</v>
      </c>
    </row>
    <row r="14" spans="1:6" ht="21" x14ac:dyDescent="0.25">
      <c r="A14" s="18" t="s">
        <v>3302</v>
      </c>
      <c r="B14" s="8" t="s">
        <v>259</v>
      </c>
      <c r="C14" s="9"/>
      <c r="D14" s="9">
        <v>210</v>
      </c>
      <c r="E14" s="9">
        <f t="shared" si="0"/>
        <v>569.90000000002328</v>
      </c>
    </row>
    <row r="15" spans="1:6" ht="21" x14ac:dyDescent="0.25">
      <c r="A15" s="18"/>
      <c r="B15" s="8"/>
      <c r="C15" s="9"/>
      <c r="D15" s="9"/>
      <c r="E15" s="9">
        <f t="shared" si="0"/>
        <v>569.90000000002328</v>
      </c>
    </row>
    <row r="16" spans="1:6" ht="21" x14ac:dyDescent="0.25">
      <c r="A16" s="18"/>
      <c r="B16" s="8"/>
      <c r="C16" s="9"/>
      <c r="D16" s="9"/>
      <c r="E16" s="9">
        <f t="shared" si="0"/>
        <v>569.90000000002328</v>
      </c>
    </row>
    <row r="17" spans="1:5" ht="21" x14ac:dyDescent="0.25">
      <c r="A17" s="18"/>
      <c r="B17" s="8"/>
      <c r="C17" s="9"/>
      <c r="D17" s="9"/>
      <c r="E17" s="9">
        <f t="shared" si="0"/>
        <v>569.90000000002328</v>
      </c>
    </row>
    <row r="18" spans="1:5" ht="21" x14ac:dyDescent="0.25">
      <c r="A18" s="18"/>
      <c r="B18" s="8"/>
      <c r="C18" s="9"/>
      <c r="D18" s="9"/>
      <c r="E18" s="9">
        <f t="shared" si="0"/>
        <v>569.90000000002328</v>
      </c>
    </row>
    <row r="19" spans="1:5" ht="21" x14ac:dyDescent="0.25">
      <c r="A19" s="18"/>
      <c r="B19" s="8"/>
      <c r="C19" s="9"/>
      <c r="D19" s="9"/>
      <c r="E19" s="9">
        <f t="shared" si="0"/>
        <v>569.90000000002328</v>
      </c>
    </row>
    <row r="20" spans="1:5" ht="21" x14ac:dyDescent="0.25">
      <c r="A20" s="18"/>
      <c r="B20" s="8"/>
      <c r="C20" s="9"/>
      <c r="D20" s="9"/>
      <c r="E20" s="9">
        <f t="shared" si="0"/>
        <v>569.90000000002328</v>
      </c>
    </row>
    <row r="21" spans="1:5" ht="21" x14ac:dyDescent="0.25">
      <c r="A21" s="18"/>
      <c r="B21" s="8"/>
      <c r="C21" s="9"/>
      <c r="D21" s="9"/>
      <c r="E21" s="9">
        <f t="shared" si="0"/>
        <v>569.90000000002328</v>
      </c>
    </row>
    <row r="22" spans="1:5" ht="21" x14ac:dyDescent="0.25">
      <c r="A22" s="18"/>
      <c r="B22" s="8"/>
      <c r="C22" s="9"/>
      <c r="D22" s="9"/>
      <c r="E22" s="9">
        <f t="shared" si="0"/>
        <v>569.90000000002328</v>
      </c>
    </row>
    <row r="23" spans="1:5" ht="21" x14ac:dyDescent="0.25">
      <c r="A23" s="18"/>
      <c r="B23" s="8"/>
      <c r="C23" s="9"/>
      <c r="D23" s="9"/>
      <c r="E23" s="9">
        <f t="shared" si="0"/>
        <v>569.90000000002328</v>
      </c>
    </row>
    <row r="24" spans="1:5" ht="21" x14ac:dyDescent="0.25">
      <c r="A24" s="18"/>
      <c r="B24" s="8"/>
      <c r="C24" s="9"/>
      <c r="D24" s="9"/>
      <c r="E24" s="9">
        <f t="shared" si="0"/>
        <v>569.90000000002328</v>
      </c>
    </row>
    <row r="25" spans="1:5" ht="21" x14ac:dyDescent="0.25">
      <c r="A25" s="18"/>
      <c r="B25" s="8"/>
      <c r="C25" s="9"/>
      <c r="D25" s="9"/>
      <c r="E25" s="9">
        <f t="shared" si="0"/>
        <v>569.90000000002328</v>
      </c>
    </row>
    <row r="26" spans="1:5" ht="21" x14ac:dyDescent="0.25">
      <c r="A26" s="18"/>
      <c r="B26" s="8"/>
      <c r="C26" s="9"/>
      <c r="D26" s="9"/>
      <c r="E26" s="9">
        <f t="shared" si="0"/>
        <v>569.90000000002328</v>
      </c>
    </row>
    <row r="27" spans="1:5" ht="21" x14ac:dyDescent="0.25">
      <c r="A27" s="18"/>
      <c r="B27" s="8"/>
      <c r="C27" s="9"/>
      <c r="D27" s="9"/>
      <c r="E27" s="9">
        <f t="shared" si="0"/>
        <v>569.90000000002328</v>
      </c>
    </row>
    <row r="28" spans="1:5" ht="21" x14ac:dyDescent="0.25">
      <c r="A28" s="18"/>
      <c r="B28" s="8"/>
      <c r="C28" s="9"/>
      <c r="D28" s="9"/>
      <c r="E28" s="9">
        <f t="shared" si="0"/>
        <v>569.90000000002328</v>
      </c>
    </row>
    <row r="29" spans="1:5" ht="21" x14ac:dyDescent="0.25">
      <c r="A29" s="18"/>
      <c r="B29" s="8"/>
      <c r="C29" s="9"/>
      <c r="D29" s="9"/>
      <c r="E29" s="9">
        <f t="shared" si="0"/>
        <v>569.90000000002328</v>
      </c>
    </row>
    <row r="30" spans="1:5" ht="21" x14ac:dyDescent="0.25">
      <c r="A30" s="18"/>
      <c r="B30" s="8"/>
      <c r="C30" s="9"/>
      <c r="D30" s="9"/>
      <c r="E30" s="9">
        <f t="shared" si="0"/>
        <v>569.90000000002328</v>
      </c>
    </row>
    <row r="31" spans="1:5" ht="21" x14ac:dyDescent="0.25">
      <c r="A31" s="18"/>
      <c r="B31" s="8"/>
      <c r="C31" s="9"/>
      <c r="D31" s="9"/>
      <c r="E31" s="9">
        <f t="shared" si="0"/>
        <v>569.90000000002328</v>
      </c>
    </row>
    <row r="32" spans="1:5" ht="21" x14ac:dyDescent="0.25">
      <c r="A32" s="18"/>
      <c r="B32" s="8"/>
      <c r="C32" s="9"/>
      <c r="D32" s="9"/>
      <c r="E32" s="9">
        <f t="shared" si="0"/>
        <v>569.90000000002328</v>
      </c>
    </row>
    <row r="33" spans="1:5" ht="21" x14ac:dyDescent="0.25">
      <c r="A33" s="18"/>
      <c r="B33" s="8"/>
      <c r="C33" s="9"/>
      <c r="D33" s="9"/>
      <c r="E33" s="9">
        <f t="shared" si="0"/>
        <v>569.90000000002328</v>
      </c>
    </row>
    <row r="34" spans="1:5" ht="21" x14ac:dyDescent="0.25">
      <c r="A34" s="18"/>
      <c r="B34" s="8"/>
      <c r="C34" s="9"/>
      <c r="D34" s="9"/>
      <c r="E34" s="9">
        <f t="shared" si="0"/>
        <v>569.90000000002328</v>
      </c>
    </row>
    <row r="35" spans="1:5" ht="21" x14ac:dyDescent="0.25">
      <c r="A35" s="18"/>
      <c r="B35" s="8"/>
      <c r="C35" s="9"/>
      <c r="D35" s="9"/>
      <c r="E35" s="9">
        <f t="shared" si="0"/>
        <v>569.90000000002328</v>
      </c>
    </row>
    <row r="36" spans="1:5" ht="21" x14ac:dyDescent="0.25">
      <c r="A36" s="18"/>
      <c r="B36" s="8"/>
      <c r="C36" s="9"/>
      <c r="D36" s="9"/>
      <c r="E36" s="9">
        <f t="shared" si="0"/>
        <v>569.90000000002328</v>
      </c>
    </row>
    <row r="37" spans="1:5" ht="21" x14ac:dyDescent="0.25">
      <c r="A37" s="18"/>
      <c r="B37" s="8"/>
      <c r="C37" s="9"/>
      <c r="D37" s="9"/>
      <c r="E37" s="9">
        <f t="shared" si="0"/>
        <v>569.90000000002328</v>
      </c>
    </row>
    <row r="38" spans="1:5" ht="21" x14ac:dyDescent="0.25">
      <c r="A38" s="18"/>
      <c r="B38" s="8"/>
      <c r="C38" s="9"/>
      <c r="D38" s="9"/>
      <c r="E38" s="9">
        <f t="shared" si="0"/>
        <v>569.90000000002328</v>
      </c>
    </row>
    <row r="39" spans="1:5" ht="21" x14ac:dyDescent="0.25">
      <c r="A39" s="18"/>
      <c r="B39" s="8"/>
      <c r="C39" s="9"/>
      <c r="D39" s="9"/>
      <c r="E39" s="9">
        <f t="shared" si="0"/>
        <v>569.90000000002328</v>
      </c>
    </row>
    <row r="40" spans="1:5" ht="21" x14ac:dyDescent="0.25">
      <c r="A40" s="8"/>
      <c r="B40" s="8"/>
      <c r="C40" s="9"/>
      <c r="D40" s="9"/>
      <c r="E40" s="9">
        <f t="shared" si="0"/>
        <v>569.90000000002328</v>
      </c>
    </row>
    <row r="41" spans="1:5" ht="21" x14ac:dyDescent="0.25">
      <c r="A41" s="8"/>
      <c r="B41" s="8"/>
      <c r="C41" s="9"/>
      <c r="D41" s="9"/>
      <c r="E41" s="9">
        <f t="shared" si="0"/>
        <v>569.90000000002328</v>
      </c>
    </row>
    <row r="42" spans="1:5" ht="21" x14ac:dyDescent="0.25">
      <c r="A42" s="18"/>
      <c r="B42" s="8"/>
      <c r="C42" s="9"/>
      <c r="D42" s="9"/>
      <c r="E42" s="9">
        <f t="shared" si="0"/>
        <v>569.90000000002328</v>
      </c>
    </row>
    <row r="43" spans="1:5" ht="21" x14ac:dyDescent="0.25">
      <c r="A43" s="18"/>
      <c r="B43" s="8"/>
      <c r="C43" s="9"/>
      <c r="D43" s="9"/>
      <c r="E43" s="9">
        <f t="shared" si="0"/>
        <v>569.90000000002328</v>
      </c>
    </row>
    <row r="44" spans="1:5" ht="21" x14ac:dyDescent="0.25">
      <c r="A44" s="18"/>
      <c r="B44" s="8"/>
      <c r="C44" s="9"/>
      <c r="D44" s="9"/>
      <c r="E44" s="9">
        <f t="shared" si="0"/>
        <v>569.90000000002328</v>
      </c>
    </row>
    <row r="45" spans="1:5" ht="21" x14ac:dyDescent="0.25">
      <c r="A45" s="18"/>
      <c r="B45" s="8"/>
      <c r="C45" s="9"/>
      <c r="D45" s="9"/>
      <c r="E45" s="9">
        <f t="shared" si="0"/>
        <v>569.90000000002328</v>
      </c>
    </row>
    <row r="46" spans="1:5" ht="21" x14ac:dyDescent="0.25">
      <c r="A46" s="18"/>
      <c r="B46" s="8"/>
      <c r="C46" s="9"/>
      <c r="D46" s="9"/>
      <c r="E46" s="9">
        <f t="shared" si="0"/>
        <v>569.90000000002328</v>
      </c>
    </row>
    <row r="47" spans="1:5" ht="21" x14ac:dyDescent="0.25">
      <c r="A47" s="18"/>
      <c r="B47" s="8"/>
      <c r="C47" s="9"/>
      <c r="D47" s="9"/>
      <c r="E47" s="9">
        <f t="shared" si="0"/>
        <v>569.90000000002328</v>
      </c>
    </row>
    <row r="48" spans="1:5" ht="21" x14ac:dyDescent="0.25">
      <c r="A48" s="18"/>
      <c r="B48" s="8"/>
      <c r="C48" s="9"/>
      <c r="D48" s="9"/>
      <c r="E48" s="9">
        <f t="shared" si="0"/>
        <v>569.90000000002328</v>
      </c>
    </row>
    <row r="49" spans="1:5" ht="21" x14ac:dyDescent="0.25">
      <c r="A49" s="18"/>
      <c r="B49" s="8"/>
      <c r="C49" s="9"/>
      <c r="D49" s="9"/>
      <c r="E49" s="9">
        <f t="shared" si="0"/>
        <v>569.90000000002328</v>
      </c>
    </row>
    <row r="50" spans="1:5" ht="21" x14ac:dyDescent="0.25">
      <c r="A50" s="18"/>
      <c r="B50" s="8"/>
      <c r="C50" s="9"/>
      <c r="D50" s="9"/>
      <c r="E50" s="9">
        <f t="shared" si="0"/>
        <v>569.90000000002328</v>
      </c>
    </row>
    <row r="51" spans="1:5" ht="21" x14ac:dyDescent="0.25">
      <c r="A51" s="18"/>
      <c r="B51" s="8"/>
      <c r="C51" s="9"/>
      <c r="D51" s="9"/>
      <c r="E51" s="9">
        <f t="shared" si="0"/>
        <v>569.90000000002328</v>
      </c>
    </row>
    <row r="52" spans="1:5" ht="21" x14ac:dyDescent="0.25">
      <c r="A52" s="18"/>
      <c r="B52" s="8"/>
      <c r="C52" s="9"/>
      <c r="D52" s="9"/>
      <c r="E52" s="9">
        <f t="shared" si="0"/>
        <v>569.90000000002328</v>
      </c>
    </row>
    <row r="53" spans="1:5" ht="21" x14ac:dyDescent="0.25">
      <c r="A53" s="18"/>
      <c r="B53" s="8"/>
      <c r="C53" s="9"/>
      <c r="D53" s="9"/>
      <c r="E53" s="9">
        <f t="shared" si="0"/>
        <v>569.90000000002328</v>
      </c>
    </row>
    <row r="54" spans="1:5" ht="21" x14ac:dyDescent="0.25">
      <c r="A54" s="18"/>
      <c r="B54" s="8"/>
      <c r="C54" s="9"/>
      <c r="D54" s="9"/>
      <c r="E54" s="9">
        <f t="shared" si="0"/>
        <v>569.90000000002328</v>
      </c>
    </row>
    <row r="55" spans="1:5" ht="21" x14ac:dyDescent="0.25">
      <c r="A55" s="18"/>
      <c r="B55" s="8"/>
      <c r="C55" s="9"/>
      <c r="D55" s="9"/>
      <c r="E55" s="9">
        <f t="shared" si="0"/>
        <v>569.90000000002328</v>
      </c>
    </row>
    <row r="56" spans="1:5" ht="21" x14ac:dyDescent="0.25">
      <c r="A56" s="18"/>
      <c r="B56" s="8"/>
      <c r="C56" s="9"/>
      <c r="D56" s="9"/>
      <c r="E56" s="9">
        <f t="shared" si="0"/>
        <v>569.90000000002328</v>
      </c>
    </row>
    <row r="57" spans="1:5" ht="21" x14ac:dyDescent="0.25">
      <c r="A57" s="18"/>
      <c r="B57" s="8"/>
      <c r="C57" s="9"/>
      <c r="D57" s="9"/>
      <c r="E57" s="9">
        <f t="shared" si="0"/>
        <v>569.90000000002328</v>
      </c>
    </row>
    <row r="58" spans="1:5" ht="21" x14ac:dyDescent="0.25">
      <c r="A58" s="18"/>
      <c r="B58" s="8"/>
      <c r="C58" s="9"/>
      <c r="D58" s="9"/>
      <c r="E58" s="9">
        <f t="shared" si="0"/>
        <v>569.90000000002328</v>
      </c>
    </row>
    <row r="59" spans="1:5" ht="21" x14ac:dyDescent="0.25">
      <c r="A59" s="18"/>
      <c r="B59" s="8"/>
      <c r="C59" s="9"/>
      <c r="D59" s="9"/>
      <c r="E59" s="9">
        <f t="shared" si="0"/>
        <v>569.90000000002328</v>
      </c>
    </row>
    <row r="60" spans="1:5" ht="21" x14ac:dyDescent="0.25">
      <c r="A60" s="18"/>
      <c r="B60" s="8"/>
      <c r="C60" s="9"/>
      <c r="D60" s="9"/>
      <c r="E60" s="9">
        <f t="shared" si="0"/>
        <v>569.90000000002328</v>
      </c>
    </row>
    <row r="61" spans="1:5" ht="21" x14ac:dyDescent="0.25">
      <c r="A61" s="18"/>
      <c r="B61" s="8"/>
      <c r="C61" s="9"/>
      <c r="D61" s="9"/>
      <c r="E61" s="9">
        <f t="shared" si="0"/>
        <v>569.90000000002328</v>
      </c>
    </row>
    <row r="62" spans="1:5" ht="21" x14ac:dyDescent="0.25">
      <c r="A62" s="18"/>
      <c r="B62" s="8"/>
      <c r="C62" s="9"/>
      <c r="D62" s="9"/>
      <c r="E62" s="9">
        <f t="shared" si="0"/>
        <v>569.90000000002328</v>
      </c>
    </row>
    <row r="63" spans="1:5" ht="21" x14ac:dyDescent="0.25">
      <c r="A63" s="18"/>
      <c r="B63" s="8"/>
      <c r="C63" s="9"/>
      <c r="D63" s="9"/>
      <c r="E63" s="9">
        <f t="shared" si="0"/>
        <v>569.90000000002328</v>
      </c>
    </row>
    <row r="64" spans="1:5" ht="21" x14ac:dyDescent="0.25">
      <c r="A64" s="18"/>
      <c r="B64" s="8"/>
      <c r="C64" s="9"/>
      <c r="D64" s="9"/>
      <c r="E64" s="9">
        <f t="shared" si="0"/>
        <v>569.90000000002328</v>
      </c>
    </row>
    <row r="65" spans="1:5" ht="21" x14ac:dyDescent="0.25">
      <c r="A65" s="18"/>
      <c r="B65" s="8"/>
      <c r="C65" s="9"/>
      <c r="D65" s="9"/>
      <c r="E65" s="9">
        <f t="shared" si="0"/>
        <v>569.90000000002328</v>
      </c>
    </row>
    <row r="66" spans="1:5" ht="21" x14ac:dyDescent="0.25">
      <c r="A66" s="18"/>
      <c r="B66" s="8"/>
      <c r="C66" s="9"/>
      <c r="D66" s="9"/>
      <c r="E66" s="9">
        <f t="shared" si="0"/>
        <v>569.90000000002328</v>
      </c>
    </row>
    <row r="67" spans="1:5" ht="21" x14ac:dyDescent="0.25">
      <c r="A67" s="18"/>
      <c r="B67" s="8"/>
      <c r="C67" s="9"/>
      <c r="D67" s="9"/>
      <c r="E67" s="9">
        <f t="shared" si="0"/>
        <v>569.90000000002328</v>
      </c>
    </row>
    <row r="68" spans="1:5" ht="21" x14ac:dyDescent="0.25">
      <c r="A68" s="18"/>
      <c r="B68" s="8"/>
      <c r="C68" s="9"/>
      <c r="D68" s="9"/>
      <c r="E68" s="9">
        <f t="shared" si="0"/>
        <v>569.90000000002328</v>
      </c>
    </row>
    <row r="69" spans="1:5" ht="21" x14ac:dyDescent="0.25">
      <c r="A69" s="18"/>
      <c r="B69" s="8"/>
      <c r="C69" s="9"/>
      <c r="D69" s="9"/>
      <c r="E69" s="9">
        <f t="shared" ref="E69:E100" si="1">E68+C69-D69</f>
        <v>569.90000000002328</v>
      </c>
    </row>
    <row r="70" spans="1:5" ht="21" x14ac:dyDescent="0.25">
      <c r="A70" s="18"/>
      <c r="B70" s="8"/>
      <c r="C70" s="9"/>
      <c r="D70" s="9"/>
      <c r="E70" s="9">
        <f t="shared" si="1"/>
        <v>569.90000000002328</v>
      </c>
    </row>
    <row r="71" spans="1:5" ht="21" x14ac:dyDescent="0.25">
      <c r="A71" s="18"/>
      <c r="B71" s="8"/>
      <c r="C71" s="9"/>
      <c r="D71" s="9"/>
      <c r="E71" s="9">
        <f t="shared" si="1"/>
        <v>569.90000000002328</v>
      </c>
    </row>
    <row r="72" spans="1:5" ht="21" x14ac:dyDescent="0.25">
      <c r="A72" s="18"/>
      <c r="B72" s="8"/>
      <c r="C72" s="9"/>
      <c r="D72" s="9"/>
      <c r="E72" s="9">
        <f t="shared" si="1"/>
        <v>569.90000000002328</v>
      </c>
    </row>
    <row r="73" spans="1:5" ht="21" x14ac:dyDescent="0.25">
      <c r="A73" s="18"/>
      <c r="B73" s="8"/>
      <c r="C73" s="9"/>
      <c r="D73" s="9"/>
      <c r="E73" s="9">
        <f t="shared" si="1"/>
        <v>569.90000000002328</v>
      </c>
    </row>
    <row r="74" spans="1:5" ht="21" x14ac:dyDescent="0.25">
      <c r="A74" s="18"/>
      <c r="B74" s="8"/>
      <c r="C74" s="9"/>
      <c r="D74" s="9"/>
      <c r="E74" s="9">
        <f t="shared" si="1"/>
        <v>569.90000000002328</v>
      </c>
    </row>
    <row r="75" spans="1:5" ht="21" x14ac:dyDescent="0.25">
      <c r="A75" s="18"/>
      <c r="B75" s="8"/>
      <c r="C75" s="86"/>
      <c r="D75" s="9"/>
      <c r="E75" s="9">
        <f t="shared" si="1"/>
        <v>569.90000000002328</v>
      </c>
    </row>
    <row r="76" spans="1:5" ht="21" x14ac:dyDescent="0.25">
      <c r="A76" s="18"/>
      <c r="B76" s="8"/>
      <c r="C76" s="86"/>
      <c r="D76" s="9"/>
      <c r="E76" s="9">
        <f t="shared" si="1"/>
        <v>569.90000000002328</v>
      </c>
    </row>
    <row r="77" spans="1:5" ht="21" x14ac:dyDescent="0.25">
      <c r="A77" s="18"/>
      <c r="B77" s="8"/>
      <c r="C77" s="9"/>
      <c r="D77" s="9"/>
      <c r="E77" s="9">
        <f t="shared" si="1"/>
        <v>569.90000000002328</v>
      </c>
    </row>
    <row r="78" spans="1:5" ht="21" x14ac:dyDescent="0.25">
      <c r="A78" s="18"/>
      <c r="B78" s="8"/>
      <c r="C78" s="9"/>
      <c r="D78" s="9"/>
      <c r="E78" s="9">
        <f t="shared" si="1"/>
        <v>569.90000000002328</v>
      </c>
    </row>
    <row r="79" spans="1:5" ht="21" x14ac:dyDescent="0.25">
      <c r="A79" s="18"/>
      <c r="B79" s="8"/>
      <c r="C79" s="9"/>
      <c r="D79" s="9"/>
      <c r="E79" s="9">
        <f t="shared" si="1"/>
        <v>569.90000000002328</v>
      </c>
    </row>
    <row r="80" spans="1:5" ht="21" x14ac:dyDescent="0.25">
      <c r="A80" s="18"/>
      <c r="B80" s="8"/>
      <c r="C80" s="9"/>
      <c r="D80" s="9"/>
      <c r="E80" s="9">
        <f t="shared" si="1"/>
        <v>569.90000000002328</v>
      </c>
    </row>
    <row r="81" spans="1:5" ht="21" x14ac:dyDescent="0.25">
      <c r="A81" s="18"/>
      <c r="B81" s="8"/>
      <c r="C81" s="9"/>
      <c r="D81" s="9"/>
      <c r="E81" s="9">
        <f t="shared" si="1"/>
        <v>569.90000000002328</v>
      </c>
    </row>
    <row r="82" spans="1:5" ht="21" x14ac:dyDescent="0.25">
      <c r="A82" s="18"/>
      <c r="B82" s="8"/>
      <c r="C82" s="9"/>
      <c r="D82" s="9"/>
      <c r="E82" s="9">
        <f t="shared" si="1"/>
        <v>569.90000000002328</v>
      </c>
    </row>
    <row r="83" spans="1:5" ht="21" x14ac:dyDescent="0.25">
      <c r="A83" s="18"/>
      <c r="B83" s="8"/>
      <c r="C83" s="9"/>
      <c r="D83" s="9"/>
      <c r="E83" s="9">
        <f t="shared" si="1"/>
        <v>569.90000000002328</v>
      </c>
    </row>
    <row r="84" spans="1:5" ht="21" x14ac:dyDescent="0.25">
      <c r="A84" s="18"/>
      <c r="B84" s="8"/>
      <c r="C84" s="9"/>
      <c r="D84" s="9"/>
      <c r="E84" s="9">
        <f t="shared" si="1"/>
        <v>569.90000000002328</v>
      </c>
    </row>
    <row r="85" spans="1:5" ht="21" x14ac:dyDescent="0.25">
      <c r="A85" s="18"/>
      <c r="B85" s="8"/>
      <c r="C85" s="9"/>
      <c r="D85" s="9"/>
      <c r="E85" s="9">
        <f t="shared" si="1"/>
        <v>569.90000000002328</v>
      </c>
    </row>
    <row r="86" spans="1:5" ht="21" x14ac:dyDescent="0.25">
      <c r="A86" s="18"/>
      <c r="B86" s="8"/>
      <c r="C86" s="9"/>
      <c r="D86" s="9"/>
      <c r="E86" s="9">
        <f t="shared" si="1"/>
        <v>569.90000000002328</v>
      </c>
    </row>
    <row r="87" spans="1:5" ht="24" x14ac:dyDescent="0.3">
      <c r="A87" s="18"/>
      <c r="B87" s="8"/>
      <c r="C87" s="9"/>
      <c r="D87" s="31"/>
      <c r="E87" s="9">
        <f t="shared" si="1"/>
        <v>569.90000000002328</v>
      </c>
    </row>
    <row r="88" spans="1:5" ht="21" x14ac:dyDescent="0.25">
      <c r="A88" s="18"/>
      <c r="B88" s="8"/>
      <c r="C88" s="9"/>
      <c r="D88" s="9"/>
      <c r="E88" s="9">
        <f t="shared" si="1"/>
        <v>569.90000000002328</v>
      </c>
    </row>
    <row r="89" spans="1:5" ht="21" x14ac:dyDescent="0.25">
      <c r="A89" s="18"/>
      <c r="B89" s="8"/>
      <c r="C89" s="9"/>
      <c r="D89" s="9"/>
      <c r="E89" s="9">
        <f t="shared" si="1"/>
        <v>569.90000000002328</v>
      </c>
    </row>
    <row r="90" spans="1:5" ht="21" x14ac:dyDescent="0.25">
      <c r="A90" s="18"/>
      <c r="B90" s="8"/>
      <c r="C90" s="9"/>
      <c r="D90" s="9"/>
      <c r="E90" s="9">
        <f t="shared" si="1"/>
        <v>569.90000000002328</v>
      </c>
    </row>
    <row r="91" spans="1:5" ht="21" x14ac:dyDescent="0.25">
      <c r="A91" s="18"/>
      <c r="B91" s="8"/>
      <c r="C91" s="9"/>
      <c r="D91" s="9"/>
      <c r="E91" s="9">
        <f t="shared" si="1"/>
        <v>569.90000000002328</v>
      </c>
    </row>
    <row r="92" spans="1:5" ht="21" x14ac:dyDescent="0.25">
      <c r="A92" s="18"/>
      <c r="B92" s="8"/>
      <c r="C92" s="9"/>
      <c r="D92" s="9"/>
      <c r="E92" s="9">
        <f t="shared" si="1"/>
        <v>569.90000000002328</v>
      </c>
    </row>
    <row r="93" spans="1:5" ht="21" x14ac:dyDescent="0.25">
      <c r="A93" s="18"/>
      <c r="B93" s="8"/>
      <c r="C93" s="9"/>
      <c r="D93" s="9"/>
      <c r="E93" s="9">
        <f t="shared" si="1"/>
        <v>569.90000000002328</v>
      </c>
    </row>
    <row r="94" spans="1:5" ht="21" x14ac:dyDescent="0.25">
      <c r="A94" s="18"/>
      <c r="B94" s="8"/>
      <c r="C94" s="9"/>
      <c r="D94" s="9"/>
      <c r="E94" s="9">
        <f t="shared" si="1"/>
        <v>569.90000000002328</v>
      </c>
    </row>
    <row r="95" spans="1:5" ht="21" x14ac:dyDescent="0.25">
      <c r="A95" s="18"/>
      <c r="B95" s="8"/>
      <c r="C95" s="9"/>
      <c r="D95" s="9"/>
      <c r="E95" s="9">
        <f t="shared" si="1"/>
        <v>569.90000000002328</v>
      </c>
    </row>
    <row r="96" spans="1:5" ht="21" x14ac:dyDescent="0.25">
      <c r="A96" s="18"/>
      <c r="B96" s="8"/>
      <c r="C96" s="9"/>
      <c r="D96" s="9"/>
      <c r="E96" s="9">
        <f t="shared" si="1"/>
        <v>569.90000000002328</v>
      </c>
    </row>
    <row r="97" spans="1:5" ht="21" x14ac:dyDescent="0.25">
      <c r="A97" s="18"/>
      <c r="B97" s="8"/>
      <c r="C97" s="9"/>
      <c r="D97" s="9"/>
      <c r="E97" s="9">
        <f t="shared" si="1"/>
        <v>569.90000000002328</v>
      </c>
    </row>
    <row r="98" spans="1:5" ht="21" x14ac:dyDescent="0.25">
      <c r="A98" s="18"/>
      <c r="B98" s="8"/>
      <c r="C98" s="9"/>
      <c r="D98" s="9"/>
      <c r="E98" s="9">
        <f t="shared" si="1"/>
        <v>569.90000000002328</v>
      </c>
    </row>
    <row r="99" spans="1:5" ht="21" x14ac:dyDescent="0.25">
      <c r="A99" s="18"/>
      <c r="B99" s="8"/>
      <c r="C99" s="9"/>
      <c r="D99" s="9"/>
      <c r="E99" s="9">
        <f t="shared" si="1"/>
        <v>569.90000000002328</v>
      </c>
    </row>
    <row r="100" spans="1:5" ht="21" x14ac:dyDescent="0.25">
      <c r="A100" s="18"/>
      <c r="B100" s="8"/>
      <c r="C100" s="9"/>
      <c r="D100" s="9"/>
      <c r="E100" s="9">
        <f t="shared" si="1"/>
        <v>569.90000000002328</v>
      </c>
    </row>
  </sheetData>
  <mergeCells count="1"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7F2E-2272-4DB6-8764-F27D6453F2D7}">
  <dimension ref="A1:E130"/>
  <sheetViews>
    <sheetView topLeftCell="A2" workbookViewId="0">
      <selection activeCell="B9" sqref="B9"/>
    </sheetView>
  </sheetViews>
  <sheetFormatPr baseColWidth="10" defaultColWidth="8.83203125" defaultRowHeight="15" x14ac:dyDescent="0.2"/>
  <cols>
    <col min="1" max="1" width="15.5" bestFit="1" customWidth="1"/>
    <col min="2" max="2" width="72.33203125" bestFit="1" customWidth="1"/>
    <col min="3" max="3" width="17.1640625" bestFit="1" customWidth="1"/>
    <col min="4" max="4" width="18.5" bestFit="1" customWidth="1"/>
    <col min="5" max="5" width="17.1640625" bestFit="1" customWidth="1"/>
  </cols>
  <sheetData>
    <row r="1" spans="1:5" ht="29" x14ac:dyDescent="0.35">
      <c r="A1" s="160" t="s">
        <v>3272</v>
      </c>
      <c r="B1" s="160"/>
      <c r="C1" s="160"/>
      <c r="D1" s="160"/>
      <c r="E1" s="160"/>
    </row>
    <row r="2" spans="1:5" ht="21" x14ac:dyDescent="0.25">
      <c r="A2" s="10" t="s">
        <v>3273</v>
      </c>
      <c r="B2" s="10" t="s">
        <v>3274</v>
      </c>
      <c r="C2" s="11" t="s">
        <v>6</v>
      </c>
      <c r="D2" s="11" t="s">
        <v>7</v>
      </c>
      <c r="E2" s="11" t="s">
        <v>8</v>
      </c>
    </row>
    <row r="3" spans="1:5" ht="21" x14ac:dyDescent="0.25">
      <c r="A3" s="18" t="s">
        <v>3372</v>
      </c>
      <c r="B3" s="8"/>
      <c r="C3" s="9">
        <v>5000</v>
      </c>
      <c r="D3" s="9"/>
      <c r="E3" s="9">
        <f>C3</f>
        <v>5000</v>
      </c>
    </row>
    <row r="4" spans="1:5" ht="21" x14ac:dyDescent="0.25">
      <c r="A4" s="18" t="s">
        <v>3379</v>
      </c>
      <c r="B4" s="8" t="s">
        <v>259</v>
      </c>
      <c r="C4" s="16"/>
      <c r="D4" s="9">
        <v>210</v>
      </c>
      <c r="E4" s="9">
        <f>E3+C4-D4</f>
        <v>4790</v>
      </c>
    </row>
    <row r="5" spans="1:5" ht="21" x14ac:dyDescent="0.25">
      <c r="A5" s="18" t="s">
        <v>3504</v>
      </c>
      <c r="B5" s="8" t="s">
        <v>259</v>
      </c>
      <c r="C5" s="9"/>
      <c r="D5" s="9">
        <v>425.25</v>
      </c>
      <c r="E5" s="9">
        <f t="shared" ref="E5:E68" si="0">E4+C5-D5</f>
        <v>4364.75</v>
      </c>
    </row>
    <row r="6" spans="1:5" ht="21" x14ac:dyDescent="0.25">
      <c r="A6" s="18" t="s">
        <v>3570</v>
      </c>
      <c r="B6" s="8" t="s">
        <v>259</v>
      </c>
      <c r="C6" s="9"/>
      <c r="D6" s="9">
        <v>425.25</v>
      </c>
      <c r="E6" s="9">
        <f t="shared" si="0"/>
        <v>3939.5</v>
      </c>
    </row>
    <row r="7" spans="1:5" ht="21" x14ac:dyDescent="0.25">
      <c r="A7" s="18" t="s">
        <v>3587</v>
      </c>
      <c r="B7" s="8" t="s">
        <v>3588</v>
      </c>
      <c r="C7" s="9"/>
      <c r="D7" s="9">
        <v>1000</v>
      </c>
      <c r="E7" s="9">
        <f t="shared" si="0"/>
        <v>2939.5</v>
      </c>
    </row>
    <row r="8" spans="1:5" ht="21" x14ac:dyDescent="0.25">
      <c r="A8" s="18" t="s">
        <v>3587</v>
      </c>
      <c r="B8" s="8" t="s">
        <v>259</v>
      </c>
      <c r="C8" s="9"/>
      <c r="D8" s="9">
        <v>0.5</v>
      </c>
      <c r="E8" s="9">
        <f t="shared" si="0"/>
        <v>2939</v>
      </c>
    </row>
    <row r="9" spans="1:5" ht="21" x14ac:dyDescent="0.25">
      <c r="A9" s="18" t="s">
        <v>3587</v>
      </c>
      <c r="B9" s="8" t="s">
        <v>3590</v>
      </c>
      <c r="C9" s="9">
        <v>202860</v>
      </c>
      <c r="D9" s="9"/>
      <c r="E9" s="9">
        <f t="shared" si="0"/>
        <v>205799</v>
      </c>
    </row>
    <row r="10" spans="1:5" ht="21" x14ac:dyDescent="0.25">
      <c r="A10" s="18" t="s">
        <v>3587</v>
      </c>
      <c r="B10" s="8" t="s">
        <v>3588</v>
      </c>
      <c r="C10" s="9"/>
      <c r="D10" s="9">
        <v>204890</v>
      </c>
      <c r="E10" s="9">
        <f t="shared" si="0"/>
        <v>909</v>
      </c>
    </row>
    <row r="11" spans="1:5" ht="21" x14ac:dyDescent="0.25">
      <c r="A11" s="18" t="s">
        <v>3587</v>
      </c>
      <c r="B11" s="8" t="s">
        <v>259</v>
      </c>
      <c r="C11" s="9"/>
      <c r="D11" s="9">
        <v>1.05</v>
      </c>
      <c r="E11" s="9">
        <f t="shared" si="0"/>
        <v>907.95</v>
      </c>
    </row>
    <row r="12" spans="1:5" ht="21" x14ac:dyDescent="0.25">
      <c r="A12" s="18" t="s">
        <v>3604</v>
      </c>
      <c r="B12" s="8" t="s">
        <v>2751</v>
      </c>
      <c r="C12" s="9"/>
      <c r="D12" s="9"/>
      <c r="E12" s="9">
        <f t="shared" si="0"/>
        <v>907.95</v>
      </c>
    </row>
    <row r="13" spans="1:5" ht="21" x14ac:dyDescent="0.25">
      <c r="A13" s="18" t="s">
        <v>3604</v>
      </c>
      <c r="B13" s="8" t="s">
        <v>3590</v>
      </c>
      <c r="C13" s="152">
        <v>250100</v>
      </c>
      <c r="D13" s="144"/>
      <c r="E13" s="9">
        <f t="shared" si="0"/>
        <v>251007.95</v>
      </c>
    </row>
    <row r="14" spans="1:5" ht="21" x14ac:dyDescent="0.25">
      <c r="A14" s="18" t="s">
        <v>3604</v>
      </c>
      <c r="B14" s="8" t="s">
        <v>2751</v>
      </c>
      <c r="C14" s="9">
        <v>200000</v>
      </c>
      <c r="D14" s="9"/>
      <c r="E14" s="9">
        <f t="shared" si="0"/>
        <v>451007.95</v>
      </c>
    </row>
    <row r="15" spans="1:5" ht="21" x14ac:dyDescent="0.25">
      <c r="A15" s="18" t="s">
        <v>3604</v>
      </c>
      <c r="B15" s="8" t="s">
        <v>3608</v>
      </c>
      <c r="C15" s="9"/>
      <c r="D15" s="9">
        <v>450645</v>
      </c>
      <c r="E15" s="9">
        <f t="shared" si="0"/>
        <v>362.95000000001164</v>
      </c>
    </row>
    <row r="16" spans="1:5" ht="21" x14ac:dyDescent="0.25">
      <c r="A16" s="18" t="s">
        <v>3624</v>
      </c>
      <c r="B16" s="8" t="s">
        <v>2751</v>
      </c>
      <c r="C16" s="9">
        <v>100000</v>
      </c>
      <c r="D16" s="9"/>
      <c r="E16" s="9">
        <f t="shared" si="0"/>
        <v>100362.95000000001</v>
      </c>
    </row>
    <row r="17" spans="1:5" ht="21" x14ac:dyDescent="0.25">
      <c r="A17" s="18" t="s">
        <v>3624</v>
      </c>
      <c r="B17" s="8" t="s">
        <v>3590</v>
      </c>
      <c r="C17" s="9">
        <v>243900</v>
      </c>
      <c r="D17" s="9"/>
      <c r="E17" s="9">
        <f t="shared" si="0"/>
        <v>344262.95</v>
      </c>
    </row>
    <row r="18" spans="1:5" ht="21" x14ac:dyDescent="0.25">
      <c r="A18" s="18" t="s">
        <v>3624</v>
      </c>
      <c r="B18" s="8" t="s">
        <v>3625</v>
      </c>
      <c r="C18" s="9"/>
      <c r="D18" s="9">
        <v>110230</v>
      </c>
      <c r="E18" s="9">
        <f t="shared" si="0"/>
        <v>234032.95</v>
      </c>
    </row>
    <row r="19" spans="1:5" ht="21" x14ac:dyDescent="0.25">
      <c r="A19" s="18" t="s">
        <v>3624</v>
      </c>
      <c r="B19" s="8" t="s">
        <v>259</v>
      </c>
      <c r="C19" s="9"/>
      <c r="D19" s="9">
        <v>1.05</v>
      </c>
      <c r="E19" s="9">
        <f t="shared" si="0"/>
        <v>234031.90000000002</v>
      </c>
    </row>
    <row r="20" spans="1:5" ht="21" x14ac:dyDescent="0.25">
      <c r="A20" s="18" t="s">
        <v>3624</v>
      </c>
      <c r="B20" s="8" t="s">
        <v>3627</v>
      </c>
      <c r="C20" s="9">
        <v>201560</v>
      </c>
      <c r="D20" s="9"/>
      <c r="E20" s="9">
        <f t="shared" si="0"/>
        <v>435591.9</v>
      </c>
    </row>
    <row r="21" spans="1:5" ht="21" x14ac:dyDescent="0.25">
      <c r="A21" s="18" t="s">
        <v>3624</v>
      </c>
      <c r="B21" s="8" t="s">
        <v>3625</v>
      </c>
      <c r="C21" s="9"/>
      <c r="D21" s="9">
        <v>434550</v>
      </c>
      <c r="E21" s="9">
        <f t="shared" si="0"/>
        <v>1041.9000000000233</v>
      </c>
    </row>
    <row r="22" spans="1:5" ht="21" x14ac:dyDescent="0.25">
      <c r="A22" s="18" t="s">
        <v>3624</v>
      </c>
      <c r="B22" s="8" t="s">
        <v>259</v>
      </c>
      <c r="C22" s="9"/>
      <c r="D22" s="9">
        <v>1.05</v>
      </c>
      <c r="E22" s="9">
        <f t="shared" si="0"/>
        <v>1040.8500000000233</v>
      </c>
    </row>
    <row r="23" spans="1:5" ht="21" x14ac:dyDescent="0.25">
      <c r="A23" s="18" t="s">
        <v>3637</v>
      </c>
      <c r="B23" s="8" t="s">
        <v>2751</v>
      </c>
      <c r="C23" s="9">
        <v>56000</v>
      </c>
      <c r="D23" s="9"/>
      <c r="E23" s="9">
        <f t="shared" si="0"/>
        <v>57040.85000000002</v>
      </c>
    </row>
    <row r="24" spans="1:5" ht="21" x14ac:dyDescent="0.25">
      <c r="A24" s="18" t="s">
        <v>3637</v>
      </c>
      <c r="B24" s="8" t="s">
        <v>3143</v>
      </c>
      <c r="C24" s="9"/>
      <c r="D24" s="9">
        <v>56500</v>
      </c>
      <c r="E24" s="9">
        <f t="shared" si="0"/>
        <v>540.85000000002037</v>
      </c>
    </row>
    <row r="25" spans="1:5" ht="21" x14ac:dyDescent="0.25">
      <c r="A25" s="18" t="s">
        <v>3694</v>
      </c>
      <c r="B25" s="8" t="s">
        <v>2751</v>
      </c>
      <c r="C25" s="9">
        <v>200000</v>
      </c>
      <c r="D25" s="9"/>
      <c r="E25" s="9">
        <f t="shared" si="0"/>
        <v>200540.85000000003</v>
      </c>
    </row>
    <row r="26" spans="1:5" ht="21" x14ac:dyDescent="0.25">
      <c r="A26" s="18" t="s">
        <v>3694</v>
      </c>
      <c r="B26" s="8" t="s">
        <v>3608</v>
      </c>
      <c r="C26" s="9"/>
      <c r="D26" s="9">
        <v>200243</v>
      </c>
      <c r="E26" s="9">
        <f t="shared" si="0"/>
        <v>297.85000000003492</v>
      </c>
    </row>
    <row r="27" spans="1:5" ht="21" x14ac:dyDescent="0.25">
      <c r="A27" s="18"/>
      <c r="B27" s="8"/>
      <c r="C27" s="9"/>
      <c r="D27" s="9"/>
      <c r="E27" s="9">
        <f t="shared" si="0"/>
        <v>297.85000000003492</v>
      </c>
    </row>
    <row r="28" spans="1:5" ht="21" x14ac:dyDescent="0.25">
      <c r="A28" s="18"/>
      <c r="B28" s="8"/>
      <c r="C28" s="9"/>
      <c r="D28" s="9"/>
      <c r="E28" s="9">
        <f t="shared" si="0"/>
        <v>297.85000000003492</v>
      </c>
    </row>
    <row r="29" spans="1:5" ht="21" x14ac:dyDescent="0.25">
      <c r="A29" s="18"/>
      <c r="B29" s="8"/>
      <c r="C29" s="9"/>
      <c r="D29" s="9"/>
      <c r="E29" s="9">
        <f t="shared" si="0"/>
        <v>297.85000000003492</v>
      </c>
    </row>
    <row r="30" spans="1:5" ht="21" x14ac:dyDescent="0.25">
      <c r="A30" s="18"/>
      <c r="B30" s="8"/>
      <c r="C30" s="9"/>
      <c r="D30" s="9"/>
      <c r="E30" s="9">
        <f t="shared" si="0"/>
        <v>297.85000000003492</v>
      </c>
    </row>
    <row r="31" spans="1:5" ht="21" x14ac:dyDescent="0.25">
      <c r="A31" s="18"/>
      <c r="B31" s="8"/>
      <c r="C31" s="9"/>
      <c r="D31" s="9"/>
      <c r="E31" s="9">
        <f t="shared" si="0"/>
        <v>297.85000000003492</v>
      </c>
    </row>
    <row r="32" spans="1:5" ht="21" x14ac:dyDescent="0.25">
      <c r="A32" s="18"/>
      <c r="B32" s="8"/>
      <c r="C32" s="9"/>
      <c r="D32" s="9"/>
      <c r="E32" s="9">
        <f t="shared" si="0"/>
        <v>297.85000000003492</v>
      </c>
    </row>
    <row r="33" spans="1:5" ht="21" x14ac:dyDescent="0.25">
      <c r="A33" s="18"/>
      <c r="B33" s="8"/>
      <c r="C33" s="9"/>
      <c r="D33" s="9"/>
      <c r="E33" s="9">
        <f t="shared" si="0"/>
        <v>297.85000000003492</v>
      </c>
    </row>
    <row r="34" spans="1:5" ht="21" x14ac:dyDescent="0.25">
      <c r="A34" s="18"/>
      <c r="B34" s="8"/>
      <c r="C34" s="9"/>
      <c r="D34" s="9"/>
      <c r="E34" s="9">
        <f t="shared" si="0"/>
        <v>297.85000000003492</v>
      </c>
    </row>
    <row r="35" spans="1:5" ht="21" x14ac:dyDescent="0.25">
      <c r="A35" s="18"/>
      <c r="B35" s="8"/>
      <c r="C35" s="9"/>
      <c r="D35" s="9"/>
      <c r="E35" s="9">
        <f t="shared" si="0"/>
        <v>297.85000000003492</v>
      </c>
    </row>
    <row r="36" spans="1:5" ht="21" x14ac:dyDescent="0.25">
      <c r="A36" s="18"/>
      <c r="B36" s="8"/>
      <c r="C36" s="9"/>
      <c r="D36" s="9"/>
      <c r="E36" s="9">
        <f t="shared" si="0"/>
        <v>297.85000000003492</v>
      </c>
    </row>
    <row r="37" spans="1:5" ht="21" x14ac:dyDescent="0.25">
      <c r="A37" s="18"/>
      <c r="B37" s="8"/>
      <c r="C37" s="9"/>
      <c r="D37" s="9"/>
      <c r="E37" s="9">
        <f t="shared" si="0"/>
        <v>297.85000000003492</v>
      </c>
    </row>
    <row r="38" spans="1:5" ht="21" x14ac:dyDescent="0.25">
      <c r="A38" s="18"/>
      <c r="B38" s="8"/>
      <c r="C38" s="9"/>
      <c r="D38" s="9"/>
      <c r="E38" s="9">
        <f t="shared" si="0"/>
        <v>297.85000000003492</v>
      </c>
    </row>
    <row r="39" spans="1:5" ht="21" x14ac:dyDescent="0.25">
      <c r="A39" s="18"/>
      <c r="B39" s="8"/>
      <c r="C39" s="9"/>
      <c r="D39" s="9"/>
      <c r="E39" s="9">
        <f t="shared" si="0"/>
        <v>297.85000000003492</v>
      </c>
    </row>
    <row r="40" spans="1:5" ht="21" x14ac:dyDescent="0.25">
      <c r="A40" s="8"/>
      <c r="B40" s="8"/>
      <c r="C40" s="9"/>
      <c r="D40" s="9"/>
      <c r="E40" s="9">
        <f t="shared" si="0"/>
        <v>297.85000000003492</v>
      </c>
    </row>
    <row r="41" spans="1:5" ht="21" x14ac:dyDescent="0.25">
      <c r="A41" s="8"/>
      <c r="B41" s="8"/>
      <c r="C41" s="9"/>
      <c r="D41" s="9"/>
      <c r="E41" s="9">
        <f t="shared" si="0"/>
        <v>297.85000000003492</v>
      </c>
    </row>
    <row r="42" spans="1:5" ht="21" x14ac:dyDescent="0.25">
      <c r="A42" s="18"/>
      <c r="B42" s="8"/>
      <c r="C42" s="9"/>
      <c r="D42" s="9"/>
      <c r="E42" s="9">
        <f t="shared" si="0"/>
        <v>297.85000000003492</v>
      </c>
    </row>
    <row r="43" spans="1:5" ht="21" x14ac:dyDescent="0.25">
      <c r="A43" s="18"/>
      <c r="B43" s="8"/>
      <c r="C43" s="9"/>
      <c r="D43" s="9"/>
      <c r="E43" s="9">
        <f t="shared" si="0"/>
        <v>297.85000000003492</v>
      </c>
    </row>
    <row r="44" spans="1:5" ht="21" x14ac:dyDescent="0.25">
      <c r="A44" s="18"/>
      <c r="B44" s="8"/>
      <c r="C44" s="9"/>
      <c r="D44" s="9"/>
      <c r="E44" s="9">
        <f t="shared" si="0"/>
        <v>297.85000000003492</v>
      </c>
    </row>
    <row r="45" spans="1:5" ht="21" x14ac:dyDescent="0.25">
      <c r="A45" s="18"/>
      <c r="B45" s="8"/>
      <c r="C45" s="9"/>
      <c r="D45" s="9"/>
      <c r="E45" s="9">
        <f t="shared" si="0"/>
        <v>297.85000000003492</v>
      </c>
    </row>
    <row r="46" spans="1:5" ht="21" x14ac:dyDescent="0.25">
      <c r="A46" s="18"/>
      <c r="B46" s="8"/>
      <c r="C46" s="9"/>
      <c r="D46" s="9"/>
      <c r="E46" s="9">
        <f t="shared" si="0"/>
        <v>297.85000000003492</v>
      </c>
    </row>
    <row r="47" spans="1:5" ht="21" x14ac:dyDescent="0.25">
      <c r="A47" s="18"/>
      <c r="B47" s="8"/>
      <c r="C47" s="9"/>
      <c r="D47" s="9"/>
      <c r="E47" s="9">
        <f t="shared" si="0"/>
        <v>297.85000000003492</v>
      </c>
    </row>
    <row r="48" spans="1:5" ht="21" x14ac:dyDescent="0.25">
      <c r="A48" s="18"/>
      <c r="B48" s="8"/>
      <c r="C48" s="9"/>
      <c r="D48" s="9"/>
      <c r="E48" s="9">
        <f t="shared" si="0"/>
        <v>297.85000000003492</v>
      </c>
    </row>
    <row r="49" spans="1:5" ht="21" x14ac:dyDescent="0.25">
      <c r="A49" s="18"/>
      <c r="B49" s="8"/>
      <c r="C49" s="9"/>
      <c r="D49" s="9"/>
      <c r="E49" s="9">
        <f t="shared" si="0"/>
        <v>297.85000000003492</v>
      </c>
    </row>
    <row r="50" spans="1:5" ht="21" x14ac:dyDescent="0.25">
      <c r="A50" s="18"/>
      <c r="B50" s="8"/>
      <c r="C50" s="9"/>
      <c r="D50" s="9"/>
      <c r="E50" s="9">
        <f t="shared" si="0"/>
        <v>297.85000000003492</v>
      </c>
    </row>
    <row r="51" spans="1:5" ht="21" x14ac:dyDescent="0.25">
      <c r="A51" s="18"/>
      <c r="B51" s="8"/>
      <c r="C51" s="9"/>
      <c r="D51" s="9"/>
      <c r="E51" s="9">
        <f t="shared" si="0"/>
        <v>297.85000000003492</v>
      </c>
    </row>
    <row r="52" spans="1:5" ht="21" x14ac:dyDescent="0.25">
      <c r="A52" s="18"/>
      <c r="B52" s="8"/>
      <c r="C52" s="9"/>
      <c r="D52" s="9"/>
      <c r="E52" s="9">
        <f t="shared" si="0"/>
        <v>297.85000000003492</v>
      </c>
    </row>
    <row r="53" spans="1:5" ht="21" x14ac:dyDescent="0.25">
      <c r="A53" s="18"/>
      <c r="B53" s="8"/>
      <c r="C53" s="9"/>
      <c r="D53" s="9"/>
      <c r="E53" s="9">
        <f t="shared" si="0"/>
        <v>297.85000000003492</v>
      </c>
    </row>
    <row r="54" spans="1:5" ht="21" x14ac:dyDescent="0.25">
      <c r="A54" s="18"/>
      <c r="B54" s="8"/>
      <c r="C54" s="9"/>
      <c r="D54" s="9"/>
      <c r="E54" s="9">
        <f t="shared" si="0"/>
        <v>297.85000000003492</v>
      </c>
    </row>
    <row r="55" spans="1:5" ht="21" x14ac:dyDescent="0.25">
      <c r="A55" s="18"/>
      <c r="B55" s="8"/>
      <c r="C55" s="9"/>
      <c r="D55" s="9"/>
      <c r="E55" s="9">
        <f t="shared" si="0"/>
        <v>297.85000000003492</v>
      </c>
    </row>
    <row r="56" spans="1:5" ht="21" x14ac:dyDescent="0.25">
      <c r="A56" s="18"/>
      <c r="B56" s="8"/>
      <c r="C56" s="9"/>
      <c r="D56" s="9"/>
      <c r="E56" s="9">
        <f t="shared" si="0"/>
        <v>297.85000000003492</v>
      </c>
    </row>
    <row r="57" spans="1:5" ht="21" x14ac:dyDescent="0.25">
      <c r="A57" s="18"/>
      <c r="B57" s="8"/>
      <c r="C57" s="9"/>
      <c r="D57" s="9"/>
      <c r="E57" s="9">
        <f t="shared" si="0"/>
        <v>297.85000000003492</v>
      </c>
    </row>
    <row r="58" spans="1:5" ht="21" x14ac:dyDescent="0.25">
      <c r="A58" s="18"/>
      <c r="B58" s="8"/>
      <c r="C58" s="9"/>
      <c r="D58" s="9"/>
      <c r="E58" s="9">
        <f t="shared" si="0"/>
        <v>297.85000000003492</v>
      </c>
    </row>
    <row r="59" spans="1:5" ht="21" x14ac:dyDescent="0.25">
      <c r="A59" s="18"/>
      <c r="B59" s="8"/>
      <c r="C59" s="9"/>
      <c r="D59" s="9"/>
      <c r="E59" s="9">
        <f t="shared" si="0"/>
        <v>297.85000000003492</v>
      </c>
    </row>
    <row r="60" spans="1:5" ht="21" x14ac:dyDescent="0.25">
      <c r="A60" s="18"/>
      <c r="B60" s="8"/>
      <c r="C60" s="9"/>
      <c r="D60" s="9"/>
      <c r="E60" s="9">
        <f t="shared" si="0"/>
        <v>297.85000000003492</v>
      </c>
    </row>
    <row r="61" spans="1:5" ht="21" x14ac:dyDescent="0.25">
      <c r="A61" s="18"/>
      <c r="B61" s="8"/>
      <c r="C61" s="9"/>
      <c r="D61" s="9"/>
      <c r="E61" s="9">
        <f t="shared" si="0"/>
        <v>297.85000000003492</v>
      </c>
    </row>
    <row r="62" spans="1:5" ht="21" x14ac:dyDescent="0.25">
      <c r="A62" s="18"/>
      <c r="B62" s="8"/>
      <c r="C62" s="9"/>
      <c r="D62" s="9"/>
      <c r="E62" s="9">
        <f t="shared" si="0"/>
        <v>297.85000000003492</v>
      </c>
    </row>
    <row r="63" spans="1:5" ht="21" x14ac:dyDescent="0.25">
      <c r="A63" s="18"/>
      <c r="B63" s="8"/>
      <c r="C63" s="9"/>
      <c r="D63" s="9"/>
      <c r="E63" s="9">
        <f t="shared" si="0"/>
        <v>297.85000000003492</v>
      </c>
    </row>
    <row r="64" spans="1:5" ht="21" x14ac:dyDescent="0.25">
      <c r="A64" s="18"/>
      <c r="B64" s="8"/>
      <c r="C64" s="9"/>
      <c r="D64" s="9"/>
      <c r="E64" s="9">
        <f t="shared" si="0"/>
        <v>297.85000000003492</v>
      </c>
    </row>
    <row r="65" spans="1:5" ht="21" x14ac:dyDescent="0.25">
      <c r="A65" s="18"/>
      <c r="B65" s="8"/>
      <c r="C65" s="9"/>
      <c r="D65" s="9"/>
      <c r="E65" s="9">
        <f t="shared" si="0"/>
        <v>297.85000000003492</v>
      </c>
    </row>
    <row r="66" spans="1:5" ht="21" x14ac:dyDescent="0.25">
      <c r="A66" s="18"/>
      <c r="B66" s="8"/>
      <c r="C66" s="9"/>
      <c r="D66" s="9"/>
      <c r="E66" s="9">
        <f t="shared" si="0"/>
        <v>297.85000000003492</v>
      </c>
    </row>
    <row r="67" spans="1:5" ht="21" x14ac:dyDescent="0.25">
      <c r="A67" s="18"/>
      <c r="B67" s="8"/>
      <c r="C67" s="9"/>
      <c r="D67" s="9"/>
      <c r="E67" s="9">
        <f t="shared" si="0"/>
        <v>297.85000000003492</v>
      </c>
    </row>
    <row r="68" spans="1:5" ht="21" x14ac:dyDescent="0.25">
      <c r="A68" s="18"/>
      <c r="B68" s="8"/>
      <c r="C68" s="9"/>
      <c r="D68" s="9"/>
      <c r="E68" s="9">
        <f t="shared" si="0"/>
        <v>297.85000000003492</v>
      </c>
    </row>
    <row r="69" spans="1:5" ht="21" x14ac:dyDescent="0.25">
      <c r="A69" s="18"/>
      <c r="B69" s="8"/>
      <c r="C69" s="9"/>
      <c r="D69" s="9"/>
      <c r="E69" s="9">
        <f t="shared" ref="E69:E130" si="1">E68+C69-D69</f>
        <v>297.85000000003492</v>
      </c>
    </row>
    <row r="70" spans="1:5" ht="21" x14ac:dyDescent="0.25">
      <c r="A70" s="18"/>
      <c r="B70" s="8"/>
      <c r="C70" s="9"/>
      <c r="D70" s="9"/>
      <c r="E70" s="9">
        <f t="shared" si="1"/>
        <v>297.85000000003492</v>
      </c>
    </row>
    <row r="71" spans="1:5" ht="21" x14ac:dyDescent="0.25">
      <c r="A71" s="18"/>
      <c r="B71" s="8"/>
      <c r="C71" s="9"/>
      <c r="D71" s="9"/>
      <c r="E71" s="9">
        <f t="shared" si="1"/>
        <v>297.85000000003492</v>
      </c>
    </row>
    <row r="72" spans="1:5" ht="21" x14ac:dyDescent="0.25">
      <c r="A72" s="18"/>
      <c r="B72" s="8"/>
      <c r="C72" s="9"/>
      <c r="D72" s="9"/>
      <c r="E72" s="9">
        <f t="shared" si="1"/>
        <v>297.85000000003492</v>
      </c>
    </row>
    <row r="73" spans="1:5" ht="21" x14ac:dyDescent="0.25">
      <c r="A73" s="18"/>
      <c r="B73" s="8"/>
      <c r="C73" s="9"/>
      <c r="D73" s="9"/>
      <c r="E73" s="9">
        <f t="shared" si="1"/>
        <v>297.85000000003492</v>
      </c>
    </row>
    <row r="74" spans="1:5" ht="21" x14ac:dyDescent="0.25">
      <c r="A74" s="18"/>
      <c r="B74" s="8"/>
      <c r="C74" s="9"/>
      <c r="D74" s="9"/>
      <c r="E74" s="9">
        <f t="shared" si="1"/>
        <v>297.85000000003492</v>
      </c>
    </row>
    <row r="75" spans="1:5" ht="21" x14ac:dyDescent="0.25">
      <c r="A75" s="18"/>
      <c r="B75" s="8"/>
      <c r="C75" s="86"/>
      <c r="D75" s="9"/>
      <c r="E75" s="9">
        <f t="shared" si="1"/>
        <v>297.85000000003492</v>
      </c>
    </row>
    <row r="76" spans="1:5" ht="21" x14ac:dyDescent="0.25">
      <c r="A76" s="18"/>
      <c r="B76" s="8"/>
      <c r="C76" s="86"/>
      <c r="D76" s="9"/>
      <c r="E76" s="9">
        <f t="shared" si="1"/>
        <v>297.85000000003492</v>
      </c>
    </row>
    <row r="77" spans="1:5" ht="21" x14ac:dyDescent="0.25">
      <c r="A77" s="18"/>
      <c r="B77" s="8"/>
      <c r="C77" s="9"/>
      <c r="D77" s="9"/>
      <c r="E77" s="9">
        <f t="shared" si="1"/>
        <v>297.85000000003492</v>
      </c>
    </row>
    <row r="78" spans="1:5" ht="21" x14ac:dyDescent="0.25">
      <c r="A78" s="18"/>
      <c r="B78" s="8"/>
      <c r="C78" s="9"/>
      <c r="D78" s="9"/>
      <c r="E78" s="9">
        <f t="shared" si="1"/>
        <v>297.85000000003492</v>
      </c>
    </row>
    <row r="79" spans="1:5" ht="21" x14ac:dyDescent="0.25">
      <c r="A79" s="18"/>
      <c r="B79" s="8"/>
      <c r="C79" s="9"/>
      <c r="D79" s="9"/>
      <c r="E79" s="9">
        <f t="shared" si="1"/>
        <v>297.85000000003492</v>
      </c>
    </row>
    <row r="80" spans="1:5" ht="21" x14ac:dyDescent="0.25">
      <c r="A80" s="18"/>
      <c r="B80" s="8"/>
      <c r="C80" s="9"/>
      <c r="D80" s="9"/>
      <c r="E80" s="9">
        <f t="shared" si="1"/>
        <v>297.85000000003492</v>
      </c>
    </row>
    <row r="81" spans="1:5" ht="21" x14ac:dyDescent="0.25">
      <c r="A81" s="18"/>
      <c r="B81" s="8"/>
      <c r="C81" s="9"/>
      <c r="D81" s="9"/>
      <c r="E81" s="9">
        <f t="shared" si="1"/>
        <v>297.85000000003492</v>
      </c>
    </row>
    <row r="82" spans="1:5" ht="21" x14ac:dyDescent="0.25">
      <c r="A82" s="18"/>
      <c r="B82" s="8"/>
      <c r="C82" s="9"/>
      <c r="D82" s="9"/>
      <c r="E82" s="9">
        <f t="shared" si="1"/>
        <v>297.85000000003492</v>
      </c>
    </row>
    <row r="83" spans="1:5" ht="21" x14ac:dyDescent="0.25">
      <c r="A83" s="18"/>
      <c r="B83" s="8"/>
      <c r="C83" s="9"/>
      <c r="D83" s="9"/>
      <c r="E83" s="9">
        <f t="shared" si="1"/>
        <v>297.85000000003492</v>
      </c>
    </row>
    <row r="84" spans="1:5" ht="21" x14ac:dyDescent="0.25">
      <c r="A84" s="18"/>
      <c r="B84" s="8"/>
      <c r="C84" s="9"/>
      <c r="D84" s="9"/>
      <c r="E84" s="9">
        <f t="shared" si="1"/>
        <v>297.85000000003492</v>
      </c>
    </row>
    <row r="85" spans="1:5" ht="21" x14ac:dyDescent="0.25">
      <c r="A85" s="18"/>
      <c r="B85" s="8"/>
      <c r="C85" s="9"/>
      <c r="D85" s="9"/>
      <c r="E85" s="9">
        <f t="shared" si="1"/>
        <v>297.85000000003492</v>
      </c>
    </row>
    <row r="86" spans="1:5" ht="21" x14ac:dyDescent="0.25">
      <c r="A86" s="18"/>
      <c r="B86" s="8"/>
      <c r="C86" s="9"/>
      <c r="D86" s="9"/>
      <c r="E86" s="9">
        <f t="shared" si="1"/>
        <v>297.85000000003492</v>
      </c>
    </row>
    <row r="87" spans="1:5" ht="24" x14ac:dyDescent="0.3">
      <c r="A87" s="18"/>
      <c r="B87" s="8"/>
      <c r="C87" s="9"/>
      <c r="D87" s="31"/>
      <c r="E87" s="9">
        <f t="shared" si="1"/>
        <v>297.85000000003492</v>
      </c>
    </row>
    <row r="88" spans="1:5" ht="21" x14ac:dyDescent="0.25">
      <c r="A88" s="18"/>
      <c r="B88" s="8"/>
      <c r="C88" s="9"/>
      <c r="D88" s="9"/>
      <c r="E88" s="9">
        <f t="shared" si="1"/>
        <v>297.85000000003492</v>
      </c>
    </row>
    <row r="89" spans="1:5" ht="21" x14ac:dyDescent="0.25">
      <c r="A89" s="18"/>
      <c r="B89" s="8"/>
      <c r="C89" s="9"/>
      <c r="D89" s="9"/>
      <c r="E89" s="9">
        <f t="shared" si="1"/>
        <v>297.85000000003492</v>
      </c>
    </row>
    <row r="90" spans="1:5" ht="21" x14ac:dyDescent="0.25">
      <c r="A90" s="18"/>
      <c r="B90" s="8"/>
      <c r="C90" s="9"/>
      <c r="D90" s="9"/>
      <c r="E90" s="9">
        <f t="shared" si="1"/>
        <v>297.85000000003492</v>
      </c>
    </row>
    <row r="91" spans="1:5" ht="21" x14ac:dyDescent="0.25">
      <c r="A91" s="18"/>
      <c r="B91" s="8"/>
      <c r="C91" s="9"/>
      <c r="D91" s="9"/>
      <c r="E91" s="9">
        <f t="shared" si="1"/>
        <v>297.85000000003492</v>
      </c>
    </row>
    <row r="92" spans="1:5" ht="21" x14ac:dyDescent="0.25">
      <c r="A92" s="18"/>
      <c r="B92" s="8"/>
      <c r="C92" s="9"/>
      <c r="D92" s="9"/>
      <c r="E92" s="9">
        <f t="shared" si="1"/>
        <v>297.85000000003492</v>
      </c>
    </row>
    <row r="93" spans="1:5" ht="21" x14ac:dyDescent="0.25">
      <c r="A93" s="18"/>
      <c r="B93" s="8"/>
      <c r="C93" s="9"/>
      <c r="D93" s="9"/>
      <c r="E93" s="9">
        <f t="shared" si="1"/>
        <v>297.85000000003492</v>
      </c>
    </row>
    <row r="94" spans="1:5" ht="21" x14ac:dyDescent="0.25">
      <c r="A94" s="18"/>
      <c r="B94" s="8"/>
      <c r="C94" s="9"/>
      <c r="D94" s="9"/>
      <c r="E94" s="9">
        <f t="shared" si="1"/>
        <v>297.85000000003492</v>
      </c>
    </row>
    <row r="95" spans="1:5" ht="21" x14ac:dyDescent="0.25">
      <c r="A95" s="18"/>
      <c r="B95" s="8"/>
      <c r="C95" s="9"/>
      <c r="D95" s="9"/>
      <c r="E95" s="9">
        <f t="shared" si="1"/>
        <v>297.85000000003492</v>
      </c>
    </row>
    <row r="96" spans="1:5" ht="21" x14ac:dyDescent="0.25">
      <c r="E96" s="9">
        <f t="shared" si="1"/>
        <v>297.85000000003492</v>
      </c>
    </row>
    <row r="97" spans="5:5" ht="21" x14ac:dyDescent="0.25">
      <c r="E97" s="9">
        <f t="shared" si="1"/>
        <v>297.85000000003492</v>
      </c>
    </row>
    <row r="98" spans="5:5" ht="21" x14ac:dyDescent="0.25">
      <c r="E98" s="9">
        <f t="shared" si="1"/>
        <v>297.85000000003492</v>
      </c>
    </row>
    <row r="99" spans="5:5" ht="21" x14ac:dyDescent="0.25">
      <c r="E99" s="9">
        <f t="shared" si="1"/>
        <v>297.85000000003492</v>
      </c>
    </row>
    <row r="100" spans="5:5" ht="21" x14ac:dyDescent="0.25">
      <c r="E100" s="9">
        <f t="shared" si="1"/>
        <v>297.85000000003492</v>
      </c>
    </row>
    <row r="101" spans="5:5" ht="21" x14ac:dyDescent="0.25">
      <c r="E101" s="9">
        <f t="shared" si="1"/>
        <v>297.85000000003492</v>
      </c>
    </row>
    <row r="102" spans="5:5" ht="21" x14ac:dyDescent="0.25">
      <c r="E102" s="9">
        <f t="shared" si="1"/>
        <v>297.85000000003492</v>
      </c>
    </row>
    <row r="103" spans="5:5" ht="21" x14ac:dyDescent="0.25">
      <c r="E103" s="9">
        <f t="shared" si="1"/>
        <v>297.85000000003492</v>
      </c>
    </row>
    <row r="104" spans="5:5" ht="21" x14ac:dyDescent="0.25">
      <c r="E104" s="9">
        <f t="shared" si="1"/>
        <v>297.85000000003492</v>
      </c>
    </row>
    <row r="105" spans="5:5" ht="21" x14ac:dyDescent="0.25">
      <c r="E105" s="9">
        <f t="shared" si="1"/>
        <v>297.85000000003492</v>
      </c>
    </row>
    <row r="106" spans="5:5" ht="21" x14ac:dyDescent="0.25">
      <c r="E106" s="9">
        <f t="shared" si="1"/>
        <v>297.85000000003492</v>
      </c>
    </row>
    <row r="107" spans="5:5" ht="21" x14ac:dyDescent="0.25">
      <c r="E107" s="9">
        <f t="shared" si="1"/>
        <v>297.85000000003492</v>
      </c>
    </row>
    <row r="108" spans="5:5" ht="21" x14ac:dyDescent="0.25">
      <c r="E108" s="9">
        <f t="shared" si="1"/>
        <v>297.85000000003492</v>
      </c>
    </row>
    <row r="109" spans="5:5" ht="21" x14ac:dyDescent="0.25">
      <c r="E109" s="9">
        <f t="shared" si="1"/>
        <v>297.85000000003492</v>
      </c>
    </row>
    <row r="110" spans="5:5" ht="21" x14ac:dyDescent="0.25">
      <c r="E110" s="9">
        <f t="shared" si="1"/>
        <v>297.85000000003492</v>
      </c>
    </row>
    <row r="111" spans="5:5" ht="21" x14ac:dyDescent="0.25">
      <c r="E111" s="9">
        <f t="shared" si="1"/>
        <v>297.85000000003492</v>
      </c>
    </row>
    <row r="112" spans="5:5" ht="21" x14ac:dyDescent="0.25">
      <c r="E112" s="9">
        <f t="shared" si="1"/>
        <v>297.85000000003492</v>
      </c>
    </row>
    <row r="113" spans="5:5" ht="21" x14ac:dyDescent="0.25">
      <c r="E113" s="9">
        <f t="shared" si="1"/>
        <v>297.85000000003492</v>
      </c>
    </row>
    <row r="114" spans="5:5" ht="21" x14ac:dyDescent="0.25">
      <c r="E114" s="9">
        <f t="shared" si="1"/>
        <v>297.85000000003492</v>
      </c>
    </row>
    <row r="115" spans="5:5" ht="21" x14ac:dyDescent="0.25">
      <c r="E115" s="9">
        <f t="shared" si="1"/>
        <v>297.85000000003492</v>
      </c>
    </row>
    <row r="116" spans="5:5" ht="21" x14ac:dyDescent="0.25">
      <c r="E116" s="9">
        <f t="shared" si="1"/>
        <v>297.85000000003492</v>
      </c>
    </row>
    <row r="117" spans="5:5" ht="21" x14ac:dyDescent="0.25">
      <c r="E117" s="9">
        <f t="shared" si="1"/>
        <v>297.85000000003492</v>
      </c>
    </row>
    <row r="118" spans="5:5" ht="21" x14ac:dyDescent="0.25">
      <c r="E118" s="9">
        <f t="shared" si="1"/>
        <v>297.85000000003492</v>
      </c>
    </row>
    <row r="119" spans="5:5" ht="21" x14ac:dyDescent="0.25">
      <c r="E119" s="9">
        <f t="shared" si="1"/>
        <v>297.85000000003492</v>
      </c>
    </row>
    <row r="120" spans="5:5" ht="21" x14ac:dyDescent="0.25">
      <c r="E120" s="9">
        <f t="shared" si="1"/>
        <v>297.85000000003492</v>
      </c>
    </row>
    <row r="121" spans="5:5" ht="21" x14ac:dyDescent="0.25">
      <c r="E121" s="9">
        <f t="shared" si="1"/>
        <v>297.85000000003492</v>
      </c>
    </row>
    <row r="122" spans="5:5" ht="21" x14ac:dyDescent="0.25">
      <c r="E122" s="9">
        <f t="shared" si="1"/>
        <v>297.85000000003492</v>
      </c>
    </row>
    <row r="123" spans="5:5" ht="21" x14ac:dyDescent="0.25">
      <c r="E123" s="9">
        <f t="shared" si="1"/>
        <v>297.85000000003492</v>
      </c>
    </row>
    <row r="124" spans="5:5" ht="21" x14ac:dyDescent="0.25">
      <c r="E124" s="9">
        <f t="shared" si="1"/>
        <v>297.85000000003492</v>
      </c>
    </row>
    <row r="125" spans="5:5" ht="21" x14ac:dyDescent="0.25">
      <c r="E125" s="9">
        <f t="shared" si="1"/>
        <v>297.85000000003492</v>
      </c>
    </row>
    <row r="126" spans="5:5" ht="21" x14ac:dyDescent="0.25">
      <c r="E126" s="9">
        <f t="shared" si="1"/>
        <v>297.85000000003492</v>
      </c>
    </row>
    <row r="127" spans="5:5" ht="21" x14ac:dyDescent="0.25">
      <c r="E127" s="9">
        <f t="shared" si="1"/>
        <v>297.85000000003492</v>
      </c>
    </row>
    <row r="128" spans="5:5" ht="21" x14ac:dyDescent="0.25">
      <c r="E128" s="9">
        <f t="shared" si="1"/>
        <v>297.85000000003492</v>
      </c>
    </row>
    <row r="129" spans="5:5" ht="21" x14ac:dyDescent="0.25">
      <c r="E129" s="9">
        <f t="shared" si="1"/>
        <v>297.85000000003492</v>
      </c>
    </row>
    <row r="130" spans="5:5" ht="21" x14ac:dyDescent="0.25">
      <c r="E130" s="9">
        <f t="shared" si="1"/>
        <v>297.85000000003492</v>
      </c>
    </row>
  </sheetData>
  <mergeCells count="1">
    <mergeCell ref="A1: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7A9F-3235-4EA7-ABA5-478BA7CF5DA5}">
  <dimension ref="A1:G1048576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3603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 t="s">
        <v>3538</v>
      </c>
      <c r="B4" s="8" t="s">
        <v>2931</v>
      </c>
      <c r="C4" s="9">
        <v>5000</v>
      </c>
      <c r="D4" s="9"/>
      <c r="E4" s="9">
        <f>C4</f>
        <v>5000</v>
      </c>
    </row>
    <row r="5" spans="1:5" ht="21" x14ac:dyDescent="0.25">
      <c r="A5" s="18" t="s">
        <v>3604</v>
      </c>
      <c r="B5" s="8" t="s">
        <v>259</v>
      </c>
      <c r="C5" s="16"/>
      <c r="D5" s="9">
        <f>7.5+150+4.95</f>
        <v>162.44999999999999</v>
      </c>
      <c r="E5" s="9">
        <f>E4+C5-D5</f>
        <v>4837.55</v>
      </c>
    </row>
    <row r="6" spans="1:5" ht="21" x14ac:dyDescent="0.25">
      <c r="A6" s="18" t="s">
        <v>3604</v>
      </c>
      <c r="B6" s="8" t="s">
        <v>259</v>
      </c>
      <c r="C6" s="9"/>
      <c r="D6" s="9">
        <v>99</v>
      </c>
      <c r="E6" s="9">
        <f t="shared" ref="E6:E69" si="0">E5+C6-D6</f>
        <v>4738.55</v>
      </c>
    </row>
    <row r="7" spans="1:5" ht="21" x14ac:dyDescent="0.25">
      <c r="A7" s="18"/>
      <c r="B7" s="8"/>
      <c r="C7" s="9"/>
      <c r="D7" s="9"/>
      <c r="E7" s="9">
        <f t="shared" si="0"/>
        <v>4738.55</v>
      </c>
    </row>
    <row r="8" spans="1:5" ht="21" x14ac:dyDescent="0.25">
      <c r="A8" s="18"/>
      <c r="B8" s="8"/>
      <c r="C8" s="9"/>
      <c r="D8" s="9"/>
      <c r="E8" s="9">
        <f t="shared" si="0"/>
        <v>4738.55</v>
      </c>
    </row>
    <row r="9" spans="1:5" ht="21" x14ac:dyDescent="0.25">
      <c r="A9" s="18"/>
      <c r="B9" s="8"/>
      <c r="C9" s="9"/>
      <c r="D9" s="9"/>
      <c r="E9" s="9">
        <f t="shared" si="0"/>
        <v>4738.55</v>
      </c>
    </row>
    <row r="10" spans="1:5" ht="21" x14ac:dyDescent="0.25">
      <c r="A10" s="18"/>
      <c r="B10" s="8"/>
      <c r="C10" s="9"/>
      <c r="D10" s="9"/>
      <c r="E10" s="9">
        <f t="shared" si="0"/>
        <v>4738.55</v>
      </c>
    </row>
    <row r="11" spans="1:5" ht="21" x14ac:dyDescent="0.25">
      <c r="A11" s="18"/>
      <c r="B11" s="8"/>
      <c r="C11" s="9"/>
      <c r="D11" s="9"/>
      <c r="E11" s="9">
        <f t="shared" si="0"/>
        <v>4738.55</v>
      </c>
    </row>
    <row r="12" spans="1:5" ht="21" x14ac:dyDescent="0.25">
      <c r="A12" s="18"/>
      <c r="B12" s="8"/>
      <c r="C12" s="9"/>
      <c r="D12" s="9"/>
      <c r="E12" s="9">
        <f t="shared" si="0"/>
        <v>4738.55</v>
      </c>
    </row>
    <row r="13" spans="1:5" ht="21" x14ac:dyDescent="0.25">
      <c r="A13" s="18"/>
      <c r="B13" s="8"/>
      <c r="C13" s="9"/>
      <c r="D13" s="9"/>
      <c r="E13" s="9">
        <f t="shared" si="0"/>
        <v>4738.55</v>
      </c>
    </row>
    <row r="14" spans="1:5" ht="21" x14ac:dyDescent="0.25">
      <c r="A14" s="18"/>
      <c r="B14" s="8"/>
      <c r="C14" s="9"/>
      <c r="D14" s="9"/>
      <c r="E14" s="9">
        <f t="shared" si="0"/>
        <v>4738.55</v>
      </c>
    </row>
    <row r="15" spans="1:5" ht="21" x14ac:dyDescent="0.25">
      <c r="A15" s="18"/>
      <c r="B15" s="8"/>
      <c r="C15" s="9"/>
      <c r="D15" s="9"/>
      <c r="E15" s="9">
        <f t="shared" si="0"/>
        <v>4738.55</v>
      </c>
    </row>
    <row r="16" spans="1:5" ht="21" x14ac:dyDescent="0.25">
      <c r="A16" s="18"/>
      <c r="B16" s="8"/>
      <c r="C16" s="9"/>
      <c r="D16" s="9"/>
      <c r="E16" s="9">
        <f t="shared" si="0"/>
        <v>4738.55</v>
      </c>
    </row>
    <row r="17" spans="1:5" ht="21" x14ac:dyDescent="0.25">
      <c r="A17" s="18"/>
      <c r="B17" s="8"/>
      <c r="C17" s="9"/>
      <c r="D17" s="9"/>
      <c r="E17" s="9">
        <f t="shared" si="0"/>
        <v>4738.55</v>
      </c>
    </row>
    <row r="18" spans="1:5" ht="21" x14ac:dyDescent="0.25">
      <c r="A18" s="18"/>
      <c r="B18" s="8"/>
      <c r="C18" s="9"/>
      <c r="D18" s="9"/>
      <c r="E18" s="9">
        <f t="shared" si="0"/>
        <v>4738.55</v>
      </c>
    </row>
    <row r="19" spans="1:5" ht="21" x14ac:dyDescent="0.25">
      <c r="A19" s="18"/>
      <c r="B19" s="8"/>
      <c r="C19" s="9"/>
      <c r="D19" s="9"/>
      <c r="E19" s="9">
        <f t="shared" si="0"/>
        <v>4738.55</v>
      </c>
    </row>
    <row r="20" spans="1:5" ht="21" x14ac:dyDescent="0.25">
      <c r="A20" s="18"/>
      <c r="B20" s="8"/>
      <c r="C20" s="9"/>
      <c r="D20" s="9"/>
      <c r="E20" s="9">
        <f t="shared" si="0"/>
        <v>4738.55</v>
      </c>
    </row>
    <row r="21" spans="1:5" ht="21" x14ac:dyDescent="0.25">
      <c r="A21" s="18"/>
      <c r="B21" s="8"/>
      <c r="C21" s="9"/>
      <c r="D21" s="9"/>
      <c r="E21" s="9">
        <f t="shared" si="0"/>
        <v>4738.55</v>
      </c>
    </row>
    <row r="22" spans="1:5" ht="21" x14ac:dyDescent="0.25">
      <c r="A22" s="18"/>
      <c r="B22" s="8"/>
      <c r="C22" s="9"/>
      <c r="D22" s="9"/>
      <c r="E22" s="9">
        <f t="shared" si="0"/>
        <v>4738.55</v>
      </c>
    </row>
    <row r="23" spans="1:5" ht="21" x14ac:dyDescent="0.25">
      <c r="A23" s="18"/>
      <c r="B23" s="8"/>
      <c r="C23" s="9"/>
      <c r="D23" s="9"/>
      <c r="E23" s="9">
        <f t="shared" si="0"/>
        <v>4738.55</v>
      </c>
    </row>
    <row r="24" spans="1:5" ht="21" x14ac:dyDescent="0.25">
      <c r="A24" s="18"/>
      <c r="B24" s="8"/>
      <c r="C24" s="9"/>
      <c r="D24" s="9"/>
      <c r="E24" s="9">
        <f t="shared" si="0"/>
        <v>4738.55</v>
      </c>
    </row>
    <row r="25" spans="1:5" ht="21" x14ac:dyDescent="0.25">
      <c r="A25" s="18"/>
      <c r="B25" s="8"/>
      <c r="C25" s="9"/>
      <c r="D25" s="9"/>
      <c r="E25" s="9">
        <f t="shared" si="0"/>
        <v>4738.55</v>
      </c>
    </row>
    <row r="26" spans="1:5" ht="21" x14ac:dyDescent="0.25">
      <c r="A26" s="18"/>
      <c r="B26" s="8"/>
      <c r="C26" s="9"/>
      <c r="D26" s="9"/>
      <c r="E26" s="9">
        <f t="shared" si="0"/>
        <v>4738.55</v>
      </c>
    </row>
    <row r="27" spans="1:5" ht="21" x14ac:dyDescent="0.25">
      <c r="A27" s="18"/>
      <c r="B27" s="8"/>
      <c r="C27" s="9"/>
      <c r="D27" s="9"/>
      <c r="E27" s="9">
        <f t="shared" si="0"/>
        <v>4738.55</v>
      </c>
    </row>
    <row r="28" spans="1:5" ht="21" x14ac:dyDescent="0.25">
      <c r="A28" s="18"/>
      <c r="B28" s="8"/>
      <c r="C28" s="9"/>
      <c r="D28" s="9"/>
      <c r="E28" s="9">
        <f t="shared" si="0"/>
        <v>4738.55</v>
      </c>
    </row>
    <row r="29" spans="1:5" ht="21" x14ac:dyDescent="0.25">
      <c r="A29" s="18"/>
      <c r="B29" s="8"/>
      <c r="C29" s="9"/>
      <c r="D29" s="9"/>
      <c r="E29" s="9">
        <f t="shared" si="0"/>
        <v>4738.55</v>
      </c>
    </row>
    <row r="30" spans="1:5" ht="21" x14ac:dyDescent="0.25">
      <c r="A30" s="18"/>
      <c r="B30" s="8"/>
      <c r="C30" s="9"/>
      <c r="D30" s="9"/>
      <c r="E30" s="9">
        <f t="shared" si="0"/>
        <v>4738.55</v>
      </c>
    </row>
    <row r="31" spans="1:5" ht="21" x14ac:dyDescent="0.25">
      <c r="A31" s="18"/>
      <c r="B31" s="8"/>
      <c r="C31" s="9"/>
      <c r="D31" s="9"/>
      <c r="E31" s="9">
        <f t="shared" si="0"/>
        <v>4738.55</v>
      </c>
    </row>
    <row r="32" spans="1:5" ht="21" x14ac:dyDescent="0.25">
      <c r="A32" s="18"/>
      <c r="B32" s="8"/>
      <c r="C32" s="9"/>
      <c r="D32" s="9"/>
      <c r="E32" s="9">
        <f t="shared" si="0"/>
        <v>4738.55</v>
      </c>
    </row>
    <row r="33" spans="1:5" ht="21" x14ac:dyDescent="0.25">
      <c r="A33" s="18"/>
      <c r="B33" s="8"/>
      <c r="C33" s="9"/>
      <c r="D33" s="9"/>
      <c r="E33" s="9">
        <f t="shared" si="0"/>
        <v>4738.55</v>
      </c>
    </row>
    <row r="34" spans="1:5" ht="21" x14ac:dyDescent="0.25">
      <c r="A34" s="18"/>
      <c r="B34" s="8"/>
      <c r="C34" s="9"/>
      <c r="D34" s="9"/>
      <c r="E34" s="9">
        <f t="shared" si="0"/>
        <v>4738.55</v>
      </c>
    </row>
    <row r="35" spans="1:5" ht="21" x14ac:dyDescent="0.25">
      <c r="A35" s="18"/>
      <c r="B35" s="8"/>
      <c r="C35" s="9"/>
      <c r="D35" s="9"/>
      <c r="E35" s="9">
        <f t="shared" si="0"/>
        <v>4738.55</v>
      </c>
    </row>
    <row r="36" spans="1:5" ht="21" x14ac:dyDescent="0.25">
      <c r="A36" s="18"/>
      <c r="B36" s="8"/>
      <c r="C36" s="9"/>
      <c r="D36" s="9"/>
      <c r="E36" s="9">
        <f t="shared" si="0"/>
        <v>4738.55</v>
      </c>
    </row>
    <row r="37" spans="1:5" ht="21" x14ac:dyDescent="0.25">
      <c r="A37" s="18"/>
      <c r="B37" s="8"/>
      <c r="C37" s="9"/>
      <c r="D37" s="9"/>
      <c r="E37" s="9">
        <f t="shared" si="0"/>
        <v>4738.55</v>
      </c>
    </row>
    <row r="38" spans="1:5" ht="21" x14ac:dyDescent="0.25">
      <c r="A38" s="18"/>
      <c r="B38" s="8"/>
      <c r="C38" s="9"/>
      <c r="D38" s="9"/>
      <c r="E38" s="9">
        <f t="shared" si="0"/>
        <v>4738.55</v>
      </c>
    </row>
    <row r="39" spans="1:5" ht="21" x14ac:dyDescent="0.25">
      <c r="A39" s="18"/>
      <c r="B39" s="8"/>
      <c r="C39" s="9"/>
      <c r="D39" s="9"/>
      <c r="E39" s="9">
        <f t="shared" si="0"/>
        <v>4738.55</v>
      </c>
    </row>
    <row r="40" spans="1:5" ht="21" x14ac:dyDescent="0.25">
      <c r="A40" s="18"/>
      <c r="B40" s="8"/>
      <c r="C40" s="9"/>
      <c r="D40" s="9"/>
      <c r="E40" s="9">
        <f t="shared" si="0"/>
        <v>4738.55</v>
      </c>
    </row>
    <row r="41" spans="1:5" ht="21" x14ac:dyDescent="0.25">
      <c r="A41" s="8"/>
      <c r="B41" s="8"/>
      <c r="C41" s="9"/>
      <c r="D41" s="9"/>
      <c r="E41" s="9">
        <f t="shared" si="0"/>
        <v>4738.55</v>
      </c>
    </row>
    <row r="42" spans="1:5" ht="21" x14ac:dyDescent="0.25">
      <c r="A42" s="8"/>
      <c r="B42" s="8"/>
      <c r="C42" s="9"/>
      <c r="D42" s="9"/>
      <c r="E42" s="9">
        <f t="shared" si="0"/>
        <v>4738.55</v>
      </c>
    </row>
    <row r="43" spans="1:5" ht="21" x14ac:dyDescent="0.25">
      <c r="A43" s="18"/>
      <c r="B43" s="8"/>
      <c r="C43" s="9"/>
      <c r="D43" s="9"/>
      <c r="E43" s="9">
        <f t="shared" si="0"/>
        <v>4738.55</v>
      </c>
    </row>
    <row r="44" spans="1:5" ht="21" x14ac:dyDescent="0.25">
      <c r="A44" s="18"/>
      <c r="B44" s="8"/>
      <c r="C44" s="9"/>
      <c r="D44" s="9"/>
      <c r="E44" s="9">
        <f t="shared" si="0"/>
        <v>4738.55</v>
      </c>
    </row>
    <row r="45" spans="1:5" ht="21" x14ac:dyDescent="0.25">
      <c r="A45" s="18"/>
      <c r="B45" s="8"/>
      <c r="C45" s="9"/>
      <c r="D45" s="9"/>
      <c r="E45" s="9">
        <f t="shared" si="0"/>
        <v>4738.55</v>
      </c>
    </row>
    <row r="46" spans="1:5" ht="21" x14ac:dyDescent="0.25">
      <c r="A46" s="18"/>
      <c r="B46" s="8"/>
      <c r="C46" s="9"/>
      <c r="D46" s="9"/>
      <c r="E46" s="9">
        <f t="shared" si="0"/>
        <v>4738.55</v>
      </c>
    </row>
    <row r="47" spans="1:5" ht="21" x14ac:dyDescent="0.25">
      <c r="A47" s="18"/>
      <c r="B47" s="8"/>
      <c r="C47" s="9"/>
      <c r="D47" s="9"/>
      <c r="E47" s="9">
        <f t="shared" si="0"/>
        <v>4738.55</v>
      </c>
    </row>
    <row r="48" spans="1:5" ht="21" x14ac:dyDescent="0.25">
      <c r="A48" s="18"/>
      <c r="B48" s="8"/>
      <c r="C48" s="9"/>
      <c r="D48" s="9"/>
      <c r="E48" s="9">
        <f t="shared" si="0"/>
        <v>4738.55</v>
      </c>
    </row>
    <row r="49" spans="1:5" ht="21" x14ac:dyDescent="0.25">
      <c r="A49" s="18"/>
      <c r="B49" s="8"/>
      <c r="C49" s="9"/>
      <c r="D49" s="9"/>
      <c r="E49" s="9">
        <f t="shared" si="0"/>
        <v>4738.55</v>
      </c>
    </row>
    <row r="50" spans="1:5" ht="21" x14ac:dyDescent="0.25">
      <c r="A50" s="18"/>
      <c r="B50" s="8"/>
      <c r="C50" s="9"/>
      <c r="D50" s="9"/>
      <c r="E50" s="9">
        <f t="shared" si="0"/>
        <v>4738.55</v>
      </c>
    </row>
    <row r="51" spans="1:5" ht="21" x14ac:dyDescent="0.25">
      <c r="A51" s="18"/>
      <c r="B51" s="8"/>
      <c r="C51" s="9"/>
      <c r="D51" s="9"/>
      <c r="E51" s="9">
        <f t="shared" si="0"/>
        <v>4738.55</v>
      </c>
    </row>
    <row r="52" spans="1:5" ht="21" x14ac:dyDescent="0.25">
      <c r="A52" s="18"/>
      <c r="B52" s="8"/>
      <c r="C52" s="9"/>
      <c r="D52" s="9"/>
      <c r="E52" s="9">
        <f t="shared" si="0"/>
        <v>4738.55</v>
      </c>
    </row>
    <row r="53" spans="1:5" ht="21" x14ac:dyDescent="0.25">
      <c r="A53" s="18"/>
      <c r="B53" s="8"/>
      <c r="C53" s="9"/>
      <c r="D53" s="9"/>
      <c r="E53" s="9">
        <f t="shared" si="0"/>
        <v>4738.55</v>
      </c>
    </row>
    <row r="54" spans="1:5" ht="21" x14ac:dyDescent="0.25">
      <c r="A54" s="18"/>
      <c r="B54" s="8"/>
      <c r="C54" s="9"/>
      <c r="D54" s="9"/>
      <c r="E54" s="9">
        <f t="shared" si="0"/>
        <v>4738.55</v>
      </c>
    </row>
    <row r="55" spans="1:5" ht="21" x14ac:dyDescent="0.25">
      <c r="A55" s="18"/>
      <c r="B55" s="8"/>
      <c r="C55" s="9"/>
      <c r="D55" s="9"/>
      <c r="E55" s="9">
        <f t="shared" si="0"/>
        <v>4738.55</v>
      </c>
    </row>
    <row r="56" spans="1:5" ht="21" x14ac:dyDescent="0.25">
      <c r="A56" s="18"/>
      <c r="B56" s="8"/>
      <c r="C56" s="9"/>
      <c r="D56" s="9"/>
      <c r="E56" s="9">
        <f t="shared" si="0"/>
        <v>4738.55</v>
      </c>
    </row>
    <row r="57" spans="1:5" ht="21" x14ac:dyDescent="0.25">
      <c r="A57" s="18"/>
      <c r="B57" s="8"/>
      <c r="C57" s="9"/>
      <c r="D57" s="9"/>
      <c r="E57" s="9">
        <f t="shared" si="0"/>
        <v>4738.55</v>
      </c>
    </row>
    <row r="58" spans="1:5" ht="21" x14ac:dyDescent="0.25">
      <c r="A58" s="18"/>
      <c r="B58" s="8"/>
      <c r="C58" s="9"/>
      <c r="D58" s="9"/>
      <c r="E58" s="9">
        <f t="shared" si="0"/>
        <v>4738.55</v>
      </c>
    </row>
    <row r="59" spans="1:5" ht="21" x14ac:dyDescent="0.25">
      <c r="A59" s="18"/>
      <c r="B59" s="8"/>
      <c r="C59" s="9"/>
      <c r="D59" s="9"/>
      <c r="E59" s="9">
        <f t="shared" si="0"/>
        <v>4738.55</v>
      </c>
    </row>
    <row r="60" spans="1:5" ht="21" x14ac:dyDescent="0.25">
      <c r="A60" s="18"/>
      <c r="B60" s="8"/>
      <c r="C60" s="9"/>
      <c r="D60" s="9"/>
      <c r="E60" s="9">
        <f t="shared" si="0"/>
        <v>4738.55</v>
      </c>
    </row>
    <row r="61" spans="1:5" ht="21" x14ac:dyDescent="0.25">
      <c r="A61" s="18"/>
      <c r="B61" s="8"/>
      <c r="C61" s="9"/>
      <c r="D61" s="9"/>
      <c r="E61" s="9">
        <f t="shared" si="0"/>
        <v>4738.55</v>
      </c>
    </row>
    <row r="62" spans="1:5" ht="21" x14ac:dyDescent="0.25">
      <c r="A62" s="18"/>
      <c r="B62" s="8"/>
      <c r="C62" s="9"/>
      <c r="D62" s="9"/>
      <c r="E62" s="9">
        <f t="shared" si="0"/>
        <v>4738.55</v>
      </c>
    </row>
    <row r="63" spans="1:5" ht="21" x14ac:dyDescent="0.25">
      <c r="A63" s="18"/>
      <c r="B63" s="8"/>
      <c r="C63" s="9"/>
      <c r="D63" s="9"/>
      <c r="E63" s="9">
        <f t="shared" si="0"/>
        <v>4738.55</v>
      </c>
    </row>
    <row r="64" spans="1:5" ht="21" x14ac:dyDescent="0.25">
      <c r="A64" s="18"/>
      <c r="B64" s="8"/>
      <c r="C64" s="9"/>
      <c r="D64" s="9"/>
      <c r="E64" s="9">
        <f t="shared" si="0"/>
        <v>4738.55</v>
      </c>
    </row>
    <row r="65" spans="1:5" ht="21" x14ac:dyDescent="0.25">
      <c r="A65" s="18"/>
      <c r="B65" s="8"/>
      <c r="C65" s="9"/>
      <c r="D65" s="9"/>
      <c r="E65" s="9">
        <f t="shared" si="0"/>
        <v>4738.55</v>
      </c>
    </row>
    <row r="66" spans="1:5" ht="21" x14ac:dyDescent="0.25">
      <c r="A66" s="18"/>
      <c r="B66" s="8"/>
      <c r="C66" s="9"/>
      <c r="D66" s="9"/>
      <c r="E66" s="9">
        <f t="shared" si="0"/>
        <v>4738.55</v>
      </c>
    </row>
    <row r="67" spans="1:5" ht="21" x14ac:dyDescent="0.25">
      <c r="A67" s="18"/>
      <c r="B67" s="8"/>
      <c r="C67" s="9"/>
      <c r="D67" s="9"/>
      <c r="E67" s="9">
        <f t="shared" si="0"/>
        <v>4738.55</v>
      </c>
    </row>
    <row r="68" spans="1:5" ht="21" x14ac:dyDescent="0.25">
      <c r="A68" s="18"/>
      <c r="B68" s="8"/>
      <c r="C68" s="9"/>
      <c r="D68" s="9"/>
      <c r="E68" s="9">
        <f t="shared" si="0"/>
        <v>4738.55</v>
      </c>
    </row>
    <row r="69" spans="1:5" ht="21" x14ac:dyDescent="0.25">
      <c r="A69" s="18"/>
      <c r="B69" s="8"/>
      <c r="C69" s="9"/>
      <c r="D69" s="9"/>
      <c r="E69" s="9">
        <f t="shared" si="0"/>
        <v>4738.55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4738.55</v>
      </c>
    </row>
    <row r="71" spans="1:5" ht="21" x14ac:dyDescent="0.25">
      <c r="A71" s="18"/>
      <c r="B71" s="8"/>
      <c r="C71" s="9"/>
      <c r="D71" s="9"/>
      <c r="E71" s="9">
        <f t="shared" si="1"/>
        <v>4738.55</v>
      </c>
    </row>
    <row r="72" spans="1:5" ht="21" x14ac:dyDescent="0.25">
      <c r="A72" s="18"/>
      <c r="B72" s="8"/>
      <c r="C72" s="9"/>
      <c r="D72" s="9"/>
      <c r="E72" s="9">
        <f t="shared" si="1"/>
        <v>4738.55</v>
      </c>
    </row>
    <row r="73" spans="1:5" ht="21" x14ac:dyDescent="0.25">
      <c r="A73" s="18"/>
      <c r="B73" s="8"/>
      <c r="C73" s="9"/>
      <c r="D73" s="9"/>
      <c r="E73" s="9">
        <f t="shared" si="1"/>
        <v>4738.55</v>
      </c>
    </row>
    <row r="74" spans="1:5" ht="21" x14ac:dyDescent="0.25">
      <c r="A74" s="18"/>
      <c r="B74" s="8"/>
      <c r="C74" s="9"/>
      <c r="D74" s="9"/>
      <c r="E74" s="9">
        <f t="shared" si="1"/>
        <v>4738.55</v>
      </c>
    </row>
    <row r="75" spans="1:5" ht="21" x14ac:dyDescent="0.25">
      <c r="A75" s="18"/>
      <c r="B75" s="8"/>
      <c r="C75" s="9"/>
      <c r="D75" s="9"/>
      <c r="E75" s="9">
        <f t="shared" si="1"/>
        <v>4738.55</v>
      </c>
    </row>
    <row r="76" spans="1:5" ht="21" x14ac:dyDescent="0.25">
      <c r="A76" s="18"/>
      <c r="B76" s="8"/>
      <c r="C76" s="86"/>
      <c r="D76" s="9"/>
      <c r="E76" s="9">
        <f t="shared" si="1"/>
        <v>4738.55</v>
      </c>
    </row>
    <row r="77" spans="1:5" ht="21" x14ac:dyDescent="0.25">
      <c r="A77" s="18"/>
      <c r="B77" s="8"/>
      <c r="C77" s="86"/>
      <c r="D77" s="9"/>
      <c r="E77" s="9">
        <f t="shared" si="1"/>
        <v>4738.55</v>
      </c>
    </row>
    <row r="78" spans="1:5" ht="21" x14ac:dyDescent="0.25">
      <c r="A78" s="18"/>
      <c r="B78" s="8"/>
      <c r="C78" s="9"/>
      <c r="D78" s="9"/>
      <c r="E78" s="9">
        <f t="shared" si="1"/>
        <v>4738.55</v>
      </c>
    </row>
    <row r="79" spans="1:5" ht="21" x14ac:dyDescent="0.25">
      <c r="A79" s="18"/>
      <c r="B79" s="8"/>
      <c r="C79" s="9"/>
      <c r="D79" s="9"/>
      <c r="E79" s="9">
        <f t="shared" si="1"/>
        <v>4738.55</v>
      </c>
    </row>
    <row r="80" spans="1:5" ht="21" x14ac:dyDescent="0.25">
      <c r="A80" s="18"/>
      <c r="B80" s="8"/>
      <c r="C80" s="9"/>
      <c r="D80" s="9"/>
      <c r="E80" s="9">
        <f t="shared" si="1"/>
        <v>4738.55</v>
      </c>
    </row>
    <row r="81" spans="1:5" ht="21" x14ac:dyDescent="0.25">
      <c r="A81" s="18"/>
      <c r="B81" s="8"/>
      <c r="C81" s="9"/>
      <c r="D81" s="9"/>
      <c r="E81" s="9">
        <f t="shared" si="1"/>
        <v>4738.55</v>
      </c>
    </row>
    <row r="82" spans="1:5" ht="21" x14ac:dyDescent="0.25">
      <c r="A82" s="18"/>
      <c r="B82" s="8"/>
      <c r="C82" s="9"/>
      <c r="D82" s="9"/>
      <c r="E82" s="9">
        <f t="shared" si="1"/>
        <v>4738.55</v>
      </c>
    </row>
    <row r="83" spans="1:5" ht="21" x14ac:dyDescent="0.25">
      <c r="A83" s="18"/>
      <c r="B83" s="8"/>
      <c r="C83" s="9"/>
      <c r="D83" s="9"/>
      <c r="E83" s="9">
        <f t="shared" si="1"/>
        <v>4738.55</v>
      </c>
    </row>
    <row r="84" spans="1:5" ht="21" x14ac:dyDescent="0.25">
      <c r="A84" s="18"/>
      <c r="B84" s="8"/>
      <c r="C84" s="9"/>
      <c r="D84" s="9"/>
      <c r="E84" s="9">
        <f t="shared" si="1"/>
        <v>4738.55</v>
      </c>
    </row>
    <row r="85" spans="1:5" ht="21" x14ac:dyDescent="0.25">
      <c r="A85" s="18"/>
      <c r="B85" s="8"/>
      <c r="C85" s="9"/>
      <c r="D85" s="9"/>
      <c r="E85" s="9">
        <f t="shared" si="1"/>
        <v>4738.55</v>
      </c>
    </row>
    <row r="86" spans="1:5" ht="21" x14ac:dyDescent="0.25">
      <c r="A86" s="18"/>
      <c r="B86" s="8"/>
      <c r="C86" s="9"/>
      <c r="D86" s="9"/>
      <c r="E86" s="9">
        <f t="shared" si="1"/>
        <v>4738.55</v>
      </c>
    </row>
    <row r="87" spans="1:5" ht="21" x14ac:dyDescent="0.25">
      <c r="A87" s="18"/>
      <c r="B87" s="8"/>
      <c r="C87" s="9"/>
      <c r="D87" s="9"/>
      <c r="E87" s="9">
        <f t="shared" si="1"/>
        <v>4738.55</v>
      </c>
    </row>
    <row r="88" spans="1:5" ht="24" x14ac:dyDescent="0.3">
      <c r="A88" s="18"/>
      <c r="B88" s="8"/>
      <c r="C88" s="9"/>
      <c r="D88" s="31"/>
      <c r="E88" s="9">
        <f t="shared" si="1"/>
        <v>4738.55</v>
      </c>
    </row>
    <row r="89" spans="1:5" ht="21" x14ac:dyDescent="0.25">
      <c r="A89" s="18"/>
      <c r="B89" s="8"/>
      <c r="C89" s="9"/>
      <c r="D89" s="9"/>
      <c r="E89" s="9">
        <f t="shared" si="1"/>
        <v>4738.55</v>
      </c>
    </row>
    <row r="90" spans="1:5" ht="21" x14ac:dyDescent="0.25">
      <c r="A90" s="18"/>
      <c r="B90" s="8"/>
      <c r="C90" s="9"/>
      <c r="D90" s="9"/>
      <c r="E90" s="9">
        <f t="shared" si="1"/>
        <v>4738.55</v>
      </c>
    </row>
    <row r="91" spans="1:5" ht="21" x14ac:dyDescent="0.25">
      <c r="A91" s="18"/>
      <c r="B91" s="8"/>
      <c r="C91" s="9"/>
      <c r="D91" s="9"/>
      <c r="E91" s="9">
        <f t="shared" si="1"/>
        <v>4738.55</v>
      </c>
    </row>
    <row r="92" spans="1:5" ht="21" x14ac:dyDescent="0.25">
      <c r="A92" s="18"/>
      <c r="B92" s="8"/>
      <c r="C92" s="9"/>
      <c r="D92" s="9"/>
      <c r="E92" s="9">
        <f t="shared" si="1"/>
        <v>4738.55</v>
      </c>
    </row>
    <row r="93" spans="1:5" ht="21" x14ac:dyDescent="0.25">
      <c r="A93" s="18"/>
      <c r="B93" s="8"/>
      <c r="C93" s="9"/>
      <c r="D93" s="9"/>
      <c r="E93" s="9">
        <f t="shared" si="1"/>
        <v>4738.55</v>
      </c>
    </row>
    <row r="94" spans="1:5" ht="21" x14ac:dyDescent="0.25">
      <c r="A94" s="18"/>
      <c r="B94" s="8"/>
      <c r="C94" s="9"/>
      <c r="D94" s="9"/>
      <c r="E94" s="9">
        <f t="shared" si="1"/>
        <v>4738.55</v>
      </c>
    </row>
    <row r="95" spans="1:5" ht="21" x14ac:dyDescent="0.25">
      <c r="A95" s="18"/>
      <c r="B95" s="8"/>
      <c r="C95" s="9"/>
      <c r="D95" s="9"/>
      <c r="E95" s="9">
        <f t="shared" si="1"/>
        <v>4738.55</v>
      </c>
    </row>
    <row r="96" spans="1:5" ht="21" x14ac:dyDescent="0.25">
      <c r="A96" s="18"/>
      <c r="B96" s="8"/>
      <c r="C96" s="9"/>
      <c r="D96" s="9"/>
      <c r="E96" s="9">
        <f t="shared" si="1"/>
        <v>4738.55</v>
      </c>
    </row>
    <row r="97" spans="1:7" ht="21" x14ac:dyDescent="0.25">
      <c r="A97" s="18"/>
      <c r="B97" s="8"/>
      <c r="C97" s="9"/>
      <c r="D97" s="9"/>
      <c r="E97" s="9">
        <f t="shared" si="1"/>
        <v>4738.55</v>
      </c>
    </row>
    <row r="98" spans="1:7" ht="21" x14ac:dyDescent="0.25">
      <c r="A98" s="18"/>
      <c r="B98" s="8"/>
      <c r="C98" s="9"/>
      <c r="D98" s="9"/>
      <c r="E98" s="9">
        <f t="shared" si="1"/>
        <v>4738.55</v>
      </c>
    </row>
    <row r="99" spans="1:7" ht="21" x14ac:dyDescent="0.25">
      <c r="A99" s="18"/>
      <c r="B99" s="8"/>
      <c r="C99" s="9"/>
      <c r="D99" s="9"/>
      <c r="E99" s="9">
        <f t="shared" si="1"/>
        <v>4738.55</v>
      </c>
    </row>
    <row r="100" spans="1:7" ht="21" x14ac:dyDescent="0.25">
      <c r="A100" s="18"/>
      <c r="B100" s="8"/>
      <c r="C100" s="9"/>
      <c r="D100" s="9"/>
      <c r="E100" s="9">
        <f t="shared" si="1"/>
        <v>4738.55</v>
      </c>
    </row>
    <row r="101" spans="1:7" ht="21" x14ac:dyDescent="0.25">
      <c r="A101" s="18"/>
      <c r="B101" s="8"/>
      <c r="C101" s="9"/>
      <c r="D101" s="9"/>
      <c r="E101" s="9">
        <f t="shared" si="1"/>
        <v>4738.55</v>
      </c>
      <c r="G101" s="9"/>
    </row>
    <row r="102" spans="1:7" ht="21" x14ac:dyDescent="0.25">
      <c r="A102" s="18"/>
      <c r="B102" s="8"/>
      <c r="C102" s="16"/>
      <c r="D102" s="9"/>
      <c r="E102" s="9">
        <f t="shared" si="1"/>
        <v>4738.55</v>
      </c>
    </row>
    <row r="103" spans="1:7" ht="21" x14ac:dyDescent="0.25">
      <c r="A103" s="18"/>
      <c r="B103" s="8"/>
      <c r="C103" s="16"/>
      <c r="D103" s="9"/>
      <c r="E103" s="9">
        <f t="shared" si="1"/>
        <v>4738.55</v>
      </c>
    </row>
    <row r="104" spans="1:7" ht="21" x14ac:dyDescent="0.25">
      <c r="A104" s="18"/>
      <c r="B104" s="8"/>
      <c r="C104" s="86"/>
      <c r="D104" s="9"/>
      <c r="E104" s="9">
        <f t="shared" si="1"/>
        <v>4738.55</v>
      </c>
    </row>
    <row r="105" spans="1:7" ht="21" x14ac:dyDescent="0.25">
      <c r="A105" s="18"/>
      <c r="B105" s="8"/>
      <c r="C105" s="9"/>
      <c r="D105" s="9"/>
      <c r="E105" s="9">
        <f t="shared" si="1"/>
        <v>4738.55</v>
      </c>
    </row>
    <row r="106" spans="1:7" ht="21" x14ac:dyDescent="0.25">
      <c r="A106" s="18"/>
      <c r="B106" s="17"/>
      <c r="C106" s="9"/>
      <c r="D106" s="9"/>
      <c r="E106" s="9">
        <f t="shared" si="1"/>
        <v>4738.55</v>
      </c>
    </row>
    <row r="107" spans="1:7" ht="21" x14ac:dyDescent="0.25">
      <c r="A107" s="18"/>
      <c r="B107" s="8"/>
      <c r="C107" s="9"/>
      <c r="D107" s="9"/>
      <c r="E107" s="9">
        <f t="shared" si="1"/>
        <v>4738.55</v>
      </c>
    </row>
    <row r="108" spans="1:7" ht="21" x14ac:dyDescent="0.25">
      <c r="A108" s="18"/>
      <c r="B108" s="8"/>
      <c r="C108" s="9"/>
      <c r="D108" s="9"/>
      <c r="E108" s="9">
        <f t="shared" si="1"/>
        <v>4738.55</v>
      </c>
    </row>
    <row r="109" spans="1:7" ht="21" x14ac:dyDescent="0.25">
      <c r="A109" s="18"/>
      <c r="B109" s="8"/>
      <c r="C109" s="9"/>
      <c r="D109" s="17"/>
      <c r="E109" s="9">
        <f t="shared" si="1"/>
        <v>4738.55</v>
      </c>
    </row>
    <row r="110" spans="1:7" ht="21" x14ac:dyDescent="0.25">
      <c r="A110" s="18"/>
      <c r="B110" s="8"/>
      <c r="C110" s="9"/>
      <c r="D110" s="17"/>
      <c r="E110" s="9">
        <f t="shared" si="1"/>
        <v>4738.55</v>
      </c>
    </row>
    <row r="111" spans="1:7" ht="21" x14ac:dyDescent="0.25">
      <c r="A111" s="18"/>
      <c r="B111" s="8"/>
      <c r="C111" s="9"/>
      <c r="D111" s="9"/>
      <c r="E111" s="9">
        <f t="shared" si="1"/>
        <v>4738.55</v>
      </c>
    </row>
    <row r="112" spans="1:7" ht="21" x14ac:dyDescent="0.25">
      <c r="A112" s="18"/>
      <c r="B112" s="8"/>
      <c r="C112" s="9"/>
      <c r="D112" s="9"/>
      <c r="E112" s="9">
        <f t="shared" si="1"/>
        <v>4738.55</v>
      </c>
    </row>
    <row r="113" spans="1:5" ht="21" x14ac:dyDescent="0.25">
      <c r="A113" s="18"/>
      <c r="B113" s="8"/>
      <c r="C113" s="9"/>
      <c r="D113" s="9"/>
      <c r="E113" s="9">
        <f t="shared" si="1"/>
        <v>4738.55</v>
      </c>
    </row>
    <row r="114" spans="1:5" ht="21" x14ac:dyDescent="0.25">
      <c r="A114" s="18"/>
      <c r="B114" s="8"/>
      <c r="C114" s="9"/>
      <c r="D114" s="9"/>
      <c r="E114" s="9">
        <f t="shared" si="1"/>
        <v>4738.55</v>
      </c>
    </row>
    <row r="115" spans="1:5" ht="21" x14ac:dyDescent="0.25">
      <c r="A115" s="18"/>
      <c r="B115" s="8"/>
      <c r="C115" s="9"/>
      <c r="D115" s="9"/>
      <c r="E115" s="9">
        <f t="shared" si="1"/>
        <v>4738.55</v>
      </c>
    </row>
    <row r="116" spans="1:5" ht="21" x14ac:dyDescent="0.25">
      <c r="A116" s="18"/>
      <c r="B116" s="8"/>
      <c r="C116" s="9"/>
      <c r="D116" s="9"/>
      <c r="E116" s="9">
        <f t="shared" si="1"/>
        <v>4738.55</v>
      </c>
    </row>
    <row r="117" spans="1:5" ht="21" x14ac:dyDescent="0.25">
      <c r="A117" s="18"/>
      <c r="B117" s="8"/>
      <c r="C117" s="9"/>
      <c r="D117" s="9"/>
      <c r="E117" s="9">
        <f t="shared" si="1"/>
        <v>4738.55</v>
      </c>
    </row>
    <row r="118" spans="1:5" ht="21" x14ac:dyDescent="0.25">
      <c r="A118" s="18"/>
      <c r="B118" s="8"/>
      <c r="C118" s="9"/>
      <c r="D118" s="9"/>
      <c r="E118" s="9">
        <f t="shared" si="1"/>
        <v>4738.55</v>
      </c>
    </row>
    <row r="119" spans="1:5" ht="21" x14ac:dyDescent="0.25">
      <c r="A119" s="18"/>
      <c r="B119" s="8"/>
      <c r="C119" s="9"/>
      <c r="D119" s="9"/>
      <c r="E119" s="9">
        <f t="shared" si="1"/>
        <v>4738.55</v>
      </c>
    </row>
    <row r="120" spans="1:5" ht="21" x14ac:dyDescent="0.25">
      <c r="A120" s="18"/>
      <c r="B120" s="8"/>
      <c r="C120" s="9"/>
      <c r="D120" s="9"/>
      <c r="E120" s="9">
        <f t="shared" si="1"/>
        <v>4738.55</v>
      </c>
    </row>
    <row r="121" spans="1:5" ht="21" x14ac:dyDescent="0.25">
      <c r="A121" s="18"/>
      <c r="B121" s="8"/>
      <c r="C121" s="9"/>
      <c r="D121" s="9"/>
      <c r="E121" s="9">
        <f t="shared" si="1"/>
        <v>4738.55</v>
      </c>
    </row>
    <row r="122" spans="1:5" ht="21" x14ac:dyDescent="0.25">
      <c r="A122" s="18"/>
      <c r="B122" s="8"/>
      <c r="C122" s="9"/>
      <c r="D122" s="9"/>
      <c r="E122" s="9">
        <f t="shared" si="1"/>
        <v>4738.55</v>
      </c>
    </row>
    <row r="123" spans="1:5" ht="21" x14ac:dyDescent="0.25">
      <c r="A123" s="18"/>
      <c r="B123" s="8"/>
      <c r="C123" s="9"/>
      <c r="D123" s="9"/>
      <c r="E123" s="9">
        <f t="shared" si="1"/>
        <v>4738.55</v>
      </c>
    </row>
    <row r="124" spans="1:5" ht="21" x14ac:dyDescent="0.25">
      <c r="A124" s="18"/>
      <c r="B124" s="8"/>
      <c r="C124" s="9"/>
      <c r="D124" s="9"/>
      <c r="E124" s="9">
        <f t="shared" si="1"/>
        <v>4738.55</v>
      </c>
    </row>
    <row r="125" spans="1:5" ht="21" x14ac:dyDescent="0.25">
      <c r="A125" s="18"/>
      <c r="B125" s="8"/>
      <c r="C125" s="9"/>
      <c r="D125" s="9"/>
      <c r="E125" s="9">
        <f t="shared" si="1"/>
        <v>4738.55</v>
      </c>
    </row>
    <row r="126" spans="1:5" ht="21" x14ac:dyDescent="0.25">
      <c r="A126" s="18"/>
      <c r="B126" s="8"/>
      <c r="C126" s="9"/>
      <c r="D126" s="9"/>
      <c r="E126" s="9">
        <f t="shared" si="1"/>
        <v>4738.55</v>
      </c>
    </row>
    <row r="127" spans="1:5" ht="21" x14ac:dyDescent="0.25">
      <c r="A127" s="18"/>
      <c r="B127" s="8"/>
      <c r="C127" s="9"/>
      <c r="D127" s="9"/>
      <c r="E127" s="9">
        <f t="shared" si="1"/>
        <v>4738.55</v>
      </c>
    </row>
    <row r="128" spans="1:5" ht="21" x14ac:dyDescent="0.25">
      <c r="A128" s="18"/>
      <c r="B128" s="8"/>
      <c r="C128" s="9"/>
      <c r="D128" s="9"/>
      <c r="E128" s="9">
        <f t="shared" si="1"/>
        <v>4738.55</v>
      </c>
    </row>
    <row r="129" spans="1:5" ht="21" x14ac:dyDescent="0.25">
      <c r="A129" s="18"/>
      <c r="B129" s="8"/>
      <c r="C129" s="9"/>
      <c r="D129" s="9"/>
      <c r="E129" s="9">
        <f t="shared" si="1"/>
        <v>4738.55</v>
      </c>
    </row>
    <row r="130" spans="1:5" ht="21" x14ac:dyDescent="0.25">
      <c r="A130" s="18"/>
      <c r="B130" s="8"/>
      <c r="C130" s="9"/>
      <c r="D130" s="9"/>
      <c r="E130" s="9">
        <f t="shared" si="1"/>
        <v>4738.55</v>
      </c>
    </row>
    <row r="131" spans="1:5" ht="21" x14ac:dyDescent="0.25">
      <c r="A131" s="18"/>
      <c r="B131" s="8"/>
      <c r="C131" s="9"/>
      <c r="D131" s="9"/>
      <c r="E131" s="9">
        <f t="shared" si="1"/>
        <v>4738.55</v>
      </c>
    </row>
    <row r="132" spans="1:5" ht="21" x14ac:dyDescent="0.25">
      <c r="A132" s="18"/>
      <c r="B132" s="8"/>
      <c r="C132" s="9"/>
      <c r="D132" s="9"/>
      <c r="E132" s="9">
        <f t="shared" si="1"/>
        <v>4738.55</v>
      </c>
    </row>
    <row r="133" spans="1:5" ht="21" x14ac:dyDescent="0.25">
      <c r="A133" s="18"/>
      <c r="B133" s="8"/>
      <c r="C133" s="9"/>
      <c r="D133" s="9"/>
      <c r="E133" s="9">
        <f t="shared" si="1"/>
        <v>4738.55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4738.55</v>
      </c>
    </row>
    <row r="135" spans="1:5" ht="21" x14ac:dyDescent="0.25">
      <c r="A135" s="18"/>
      <c r="B135" s="8"/>
      <c r="C135" s="9"/>
      <c r="D135" s="9"/>
      <c r="E135" s="9">
        <f t="shared" si="2"/>
        <v>4738.55</v>
      </c>
    </row>
    <row r="136" spans="1:5" ht="21" x14ac:dyDescent="0.25">
      <c r="A136" s="18"/>
      <c r="B136" s="8"/>
      <c r="C136" s="9"/>
      <c r="D136" s="9"/>
      <c r="E136" s="9">
        <f t="shared" si="2"/>
        <v>4738.55</v>
      </c>
    </row>
    <row r="137" spans="1:5" ht="21" x14ac:dyDescent="0.25">
      <c r="A137" s="18"/>
      <c r="B137" s="8"/>
      <c r="C137" s="9"/>
      <c r="D137" s="9"/>
      <c r="E137" s="9">
        <f t="shared" si="2"/>
        <v>4738.55</v>
      </c>
    </row>
    <row r="138" spans="1:5" ht="21" x14ac:dyDescent="0.25">
      <c r="A138" s="18"/>
      <c r="B138" s="8"/>
      <c r="C138" s="9"/>
      <c r="D138" s="9"/>
      <c r="E138" s="9">
        <f t="shared" si="2"/>
        <v>4738.55</v>
      </c>
    </row>
    <row r="139" spans="1:5" ht="21" x14ac:dyDescent="0.25">
      <c r="A139" s="18"/>
      <c r="B139" s="8"/>
      <c r="C139" s="9"/>
      <c r="D139" s="9"/>
      <c r="E139" s="9">
        <f t="shared" si="2"/>
        <v>4738.55</v>
      </c>
    </row>
    <row r="140" spans="1:5" ht="21" x14ac:dyDescent="0.25">
      <c r="A140" s="18"/>
      <c r="B140" s="8"/>
      <c r="C140" s="9"/>
      <c r="D140" s="9"/>
      <c r="E140" s="9">
        <f t="shared" si="2"/>
        <v>4738.55</v>
      </c>
    </row>
    <row r="141" spans="1:5" ht="21" x14ac:dyDescent="0.25">
      <c r="A141" s="18"/>
      <c r="B141" s="8"/>
      <c r="C141" s="9"/>
      <c r="D141" s="9"/>
      <c r="E141" s="9">
        <f t="shared" si="2"/>
        <v>4738.55</v>
      </c>
    </row>
    <row r="142" spans="1:5" ht="21" x14ac:dyDescent="0.25">
      <c r="A142" s="18"/>
      <c r="B142" s="8"/>
      <c r="C142" s="9"/>
      <c r="D142" s="9"/>
      <c r="E142" s="9">
        <f t="shared" si="2"/>
        <v>4738.55</v>
      </c>
    </row>
    <row r="143" spans="1:5" ht="21" x14ac:dyDescent="0.25">
      <c r="A143" s="18"/>
      <c r="B143" s="8"/>
      <c r="C143" s="9"/>
      <c r="D143" s="9"/>
      <c r="E143" s="9">
        <f t="shared" si="2"/>
        <v>4738.55</v>
      </c>
    </row>
    <row r="144" spans="1:5" ht="21" x14ac:dyDescent="0.25">
      <c r="A144" s="18"/>
      <c r="B144" s="8"/>
      <c r="C144" s="9"/>
      <c r="D144" s="9"/>
      <c r="E144" s="9">
        <f t="shared" si="2"/>
        <v>4738.55</v>
      </c>
    </row>
    <row r="145" spans="1:5" ht="21" x14ac:dyDescent="0.25">
      <c r="A145" s="18"/>
      <c r="B145" s="8"/>
      <c r="C145" s="9"/>
      <c r="D145" s="9"/>
      <c r="E145" s="9">
        <f t="shared" si="2"/>
        <v>4738.55</v>
      </c>
    </row>
    <row r="146" spans="1:5" ht="21" x14ac:dyDescent="0.25">
      <c r="A146" s="18"/>
      <c r="B146" s="8"/>
      <c r="C146" s="9"/>
      <c r="D146" s="9"/>
      <c r="E146" s="9">
        <f t="shared" si="2"/>
        <v>4738.55</v>
      </c>
    </row>
    <row r="147" spans="1:5" ht="21" x14ac:dyDescent="0.25">
      <c r="A147" s="18"/>
      <c r="B147" s="8"/>
      <c r="C147" s="9"/>
      <c r="D147" s="9"/>
      <c r="E147" s="9">
        <f t="shared" si="2"/>
        <v>4738.55</v>
      </c>
    </row>
    <row r="148" spans="1:5" ht="21" x14ac:dyDescent="0.25">
      <c r="A148" s="18"/>
      <c r="B148" s="8"/>
      <c r="C148" s="9"/>
      <c r="D148" s="9"/>
      <c r="E148" s="9">
        <f t="shared" si="2"/>
        <v>4738.55</v>
      </c>
    </row>
    <row r="149" spans="1:5" ht="21" x14ac:dyDescent="0.25">
      <c r="A149" s="18"/>
      <c r="B149" s="8"/>
      <c r="C149" s="9"/>
      <c r="D149" s="9"/>
      <c r="E149" s="9">
        <f t="shared" si="2"/>
        <v>4738.55</v>
      </c>
    </row>
    <row r="150" spans="1:5" ht="21" x14ac:dyDescent="0.25">
      <c r="A150" s="18"/>
      <c r="B150" s="8"/>
      <c r="C150" s="9"/>
      <c r="D150" s="9"/>
      <c r="E150" s="9">
        <f t="shared" si="2"/>
        <v>4738.55</v>
      </c>
    </row>
    <row r="151" spans="1:5" ht="21" x14ac:dyDescent="0.25">
      <c r="A151" s="18"/>
      <c r="B151" s="8"/>
      <c r="C151" s="9"/>
      <c r="D151" s="9"/>
      <c r="E151" s="9">
        <f t="shared" si="2"/>
        <v>4738.55</v>
      </c>
    </row>
    <row r="152" spans="1:5" ht="21" x14ac:dyDescent="0.25">
      <c r="A152" s="18"/>
      <c r="B152" s="8"/>
      <c r="C152" s="9"/>
      <c r="D152" s="9"/>
      <c r="E152" s="9">
        <f t="shared" si="2"/>
        <v>4738.55</v>
      </c>
    </row>
    <row r="153" spans="1:5" ht="21" x14ac:dyDescent="0.25">
      <c r="A153" s="18"/>
      <c r="B153" s="8"/>
      <c r="C153" s="9"/>
      <c r="D153" s="9"/>
      <c r="E153" s="9">
        <f t="shared" si="2"/>
        <v>4738.55</v>
      </c>
    </row>
    <row r="154" spans="1:5" ht="21" x14ac:dyDescent="0.25">
      <c r="A154" s="18"/>
      <c r="B154" s="8"/>
      <c r="C154" s="9"/>
      <c r="D154" s="9"/>
      <c r="E154" s="9">
        <f t="shared" si="2"/>
        <v>4738.55</v>
      </c>
    </row>
    <row r="155" spans="1:5" ht="21" x14ac:dyDescent="0.25">
      <c r="A155" s="18"/>
      <c r="B155" s="8"/>
      <c r="C155" s="9"/>
      <c r="D155" s="9"/>
      <c r="E155" s="9">
        <f t="shared" si="2"/>
        <v>4738.55</v>
      </c>
    </row>
    <row r="156" spans="1:5" ht="21" x14ac:dyDescent="0.25">
      <c r="A156" s="18"/>
      <c r="B156" s="8"/>
      <c r="C156" s="9"/>
      <c r="D156" s="9"/>
      <c r="E156" s="9">
        <f t="shared" si="2"/>
        <v>4738.55</v>
      </c>
    </row>
    <row r="157" spans="1:5" ht="21" x14ac:dyDescent="0.25">
      <c r="A157" s="18"/>
      <c r="B157" s="8"/>
      <c r="C157" s="9"/>
      <c r="D157" s="9"/>
      <c r="E157" s="9">
        <f t="shared" si="2"/>
        <v>4738.55</v>
      </c>
    </row>
    <row r="158" spans="1:5" ht="21" x14ac:dyDescent="0.25">
      <c r="A158" s="18"/>
      <c r="B158" s="8"/>
      <c r="C158" s="9"/>
      <c r="D158" s="9"/>
      <c r="E158" s="9">
        <f t="shared" si="2"/>
        <v>4738.55</v>
      </c>
    </row>
    <row r="159" spans="1:5" ht="21" x14ac:dyDescent="0.25">
      <c r="A159" s="18"/>
      <c r="B159" s="8"/>
      <c r="C159" s="9"/>
      <c r="D159" s="9"/>
      <c r="E159" s="9">
        <f t="shared" si="2"/>
        <v>4738.55</v>
      </c>
    </row>
    <row r="160" spans="1:5" ht="21" x14ac:dyDescent="0.25">
      <c r="A160" s="18"/>
      <c r="B160" s="8"/>
      <c r="C160" s="9"/>
      <c r="D160" s="9"/>
      <c r="E160" s="9">
        <f t="shared" si="2"/>
        <v>4738.55</v>
      </c>
    </row>
    <row r="161" spans="1:5" ht="21" x14ac:dyDescent="0.25">
      <c r="A161" s="18"/>
      <c r="B161" s="8"/>
      <c r="C161" s="9"/>
      <c r="D161" s="9"/>
      <c r="E161" s="9">
        <f t="shared" si="2"/>
        <v>4738.55</v>
      </c>
    </row>
    <row r="162" spans="1:5" ht="21" x14ac:dyDescent="0.25">
      <c r="A162" s="18"/>
      <c r="B162" s="8"/>
      <c r="C162" s="9"/>
      <c r="D162" s="9"/>
      <c r="E162" s="9">
        <f t="shared" si="2"/>
        <v>4738.55</v>
      </c>
    </row>
    <row r="163" spans="1:5" ht="21" x14ac:dyDescent="0.25">
      <c r="A163" s="18"/>
      <c r="B163" s="8"/>
      <c r="C163" s="9"/>
      <c r="D163" s="9"/>
      <c r="E163" s="9">
        <f t="shared" si="2"/>
        <v>4738.55</v>
      </c>
    </row>
    <row r="164" spans="1:5" ht="21" x14ac:dyDescent="0.25">
      <c r="A164" s="18"/>
      <c r="B164" s="8"/>
      <c r="C164" s="9"/>
      <c r="D164" s="9"/>
      <c r="E164" s="9">
        <f t="shared" si="2"/>
        <v>4738.55</v>
      </c>
    </row>
    <row r="165" spans="1:5" ht="21" x14ac:dyDescent="0.25">
      <c r="A165" s="18"/>
      <c r="B165" s="8"/>
      <c r="C165" s="9"/>
      <c r="D165" s="9"/>
      <c r="E165" s="9">
        <f t="shared" si="2"/>
        <v>4738.55</v>
      </c>
    </row>
    <row r="166" spans="1:5" ht="21" x14ac:dyDescent="0.25">
      <c r="A166" s="18"/>
      <c r="B166" s="8"/>
      <c r="C166" s="9"/>
      <c r="D166" s="9"/>
      <c r="E166" s="9">
        <f t="shared" si="2"/>
        <v>4738.55</v>
      </c>
    </row>
    <row r="167" spans="1:5" ht="21" x14ac:dyDescent="0.25">
      <c r="A167" s="18"/>
      <c r="B167" s="8"/>
      <c r="C167" s="9"/>
      <c r="D167" s="9"/>
      <c r="E167" s="9">
        <f t="shared" si="2"/>
        <v>4738.55</v>
      </c>
    </row>
    <row r="168" spans="1:5" ht="21" x14ac:dyDescent="0.25">
      <c r="A168" s="18"/>
      <c r="B168" s="8"/>
      <c r="C168" s="9"/>
      <c r="D168" s="9"/>
      <c r="E168" s="9">
        <f t="shared" si="2"/>
        <v>4738.55</v>
      </c>
    </row>
    <row r="169" spans="1:5" ht="21" x14ac:dyDescent="0.25">
      <c r="A169" s="18"/>
      <c r="B169" s="8"/>
      <c r="C169" s="9"/>
      <c r="D169" s="9"/>
      <c r="E169" s="9">
        <f t="shared" si="2"/>
        <v>4738.55</v>
      </c>
    </row>
    <row r="170" spans="1:5" ht="21" x14ac:dyDescent="0.25">
      <c r="A170" s="18"/>
      <c r="B170" s="8"/>
      <c r="C170" s="9"/>
      <c r="D170" s="9"/>
      <c r="E170" s="9">
        <f t="shared" si="2"/>
        <v>4738.55</v>
      </c>
    </row>
    <row r="171" spans="1:5" ht="21" x14ac:dyDescent="0.25">
      <c r="A171" s="18"/>
      <c r="B171" s="8"/>
      <c r="C171" s="9"/>
      <c r="D171" s="9"/>
      <c r="E171" s="9">
        <f t="shared" si="2"/>
        <v>4738.55</v>
      </c>
    </row>
    <row r="172" spans="1:5" ht="21" x14ac:dyDescent="0.25">
      <c r="A172" s="18"/>
      <c r="B172" s="8"/>
      <c r="C172" s="9"/>
      <c r="D172" s="9"/>
      <c r="E172" s="9">
        <f t="shared" si="2"/>
        <v>4738.55</v>
      </c>
    </row>
    <row r="173" spans="1:5" ht="21" x14ac:dyDescent="0.25">
      <c r="A173" s="18"/>
      <c r="B173" s="8"/>
      <c r="C173" s="9"/>
      <c r="D173" s="9"/>
      <c r="E173" s="9">
        <f t="shared" si="2"/>
        <v>4738.55</v>
      </c>
    </row>
    <row r="174" spans="1:5" ht="21" x14ac:dyDescent="0.25">
      <c r="A174" s="18"/>
      <c r="B174" s="8"/>
      <c r="C174" s="9"/>
      <c r="D174" s="9"/>
      <c r="E174" s="9">
        <f t="shared" si="2"/>
        <v>4738.55</v>
      </c>
    </row>
    <row r="175" spans="1:5" ht="21" x14ac:dyDescent="0.25">
      <c r="A175" s="18"/>
      <c r="B175" s="8"/>
      <c r="C175" s="9"/>
      <c r="D175" s="9"/>
      <c r="E175" s="9">
        <f t="shared" si="2"/>
        <v>4738.55</v>
      </c>
    </row>
    <row r="176" spans="1:5" ht="21" x14ac:dyDescent="0.25">
      <c r="A176" s="18"/>
      <c r="B176" s="8"/>
      <c r="C176" s="9"/>
      <c r="D176" s="9"/>
      <c r="E176" s="9">
        <f t="shared" si="2"/>
        <v>4738.55</v>
      </c>
    </row>
    <row r="177" spans="1:5" ht="21" x14ac:dyDescent="0.25">
      <c r="A177" s="18"/>
      <c r="B177" s="8"/>
      <c r="C177" s="9"/>
      <c r="D177" s="9"/>
      <c r="E177" s="9">
        <f t="shared" si="2"/>
        <v>4738.55</v>
      </c>
    </row>
    <row r="178" spans="1:5" ht="21" x14ac:dyDescent="0.25">
      <c r="A178" s="18"/>
      <c r="B178" s="8"/>
      <c r="C178" s="9"/>
      <c r="D178" s="9"/>
      <c r="E178" s="9">
        <f t="shared" si="2"/>
        <v>4738.55</v>
      </c>
    </row>
    <row r="179" spans="1:5" ht="21" x14ac:dyDescent="0.25">
      <c r="A179" s="18"/>
      <c r="B179" s="8"/>
      <c r="C179" s="9"/>
      <c r="D179" s="9"/>
      <c r="E179" s="9">
        <f t="shared" si="2"/>
        <v>4738.55</v>
      </c>
    </row>
    <row r="180" spans="1:5" ht="21" x14ac:dyDescent="0.25">
      <c r="A180" s="18"/>
      <c r="B180" s="8"/>
      <c r="C180" s="9"/>
      <c r="D180" s="9"/>
      <c r="E180" s="9">
        <f t="shared" si="2"/>
        <v>4738.55</v>
      </c>
    </row>
    <row r="181" spans="1:5" ht="21" x14ac:dyDescent="0.25">
      <c r="A181" s="18"/>
      <c r="B181" s="8"/>
      <c r="C181" s="9"/>
      <c r="D181" s="9"/>
      <c r="E181" s="9">
        <f t="shared" si="2"/>
        <v>4738.55</v>
      </c>
    </row>
    <row r="182" spans="1:5" ht="21" x14ac:dyDescent="0.25">
      <c r="A182" s="18"/>
      <c r="B182" s="8"/>
      <c r="C182" s="9"/>
      <c r="D182" s="9"/>
      <c r="E182" s="9">
        <f t="shared" si="2"/>
        <v>4738.55</v>
      </c>
    </row>
    <row r="183" spans="1:5" ht="21" x14ac:dyDescent="0.25">
      <c r="A183" s="18"/>
      <c r="B183" s="8"/>
      <c r="C183" s="9"/>
      <c r="D183" s="9"/>
      <c r="E183" s="9">
        <f t="shared" si="2"/>
        <v>4738.55</v>
      </c>
    </row>
    <row r="184" spans="1:5" ht="21" x14ac:dyDescent="0.25">
      <c r="A184" s="18"/>
      <c r="B184" s="8"/>
      <c r="C184" s="9"/>
      <c r="D184" s="9"/>
      <c r="E184" s="9">
        <f t="shared" si="2"/>
        <v>4738.55</v>
      </c>
    </row>
    <row r="185" spans="1:5" ht="21" x14ac:dyDescent="0.25">
      <c r="A185" s="18"/>
      <c r="B185" s="8"/>
      <c r="C185" s="9"/>
      <c r="D185" s="9"/>
      <c r="E185" s="9">
        <f t="shared" si="2"/>
        <v>4738.55</v>
      </c>
    </row>
    <row r="186" spans="1:5" ht="21" x14ac:dyDescent="0.25">
      <c r="A186" s="18"/>
      <c r="B186" s="8"/>
      <c r="C186" s="9"/>
      <c r="D186" s="9"/>
      <c r="E186" s="9">
        <f t="shared" si="2"/>
        <v>4738.55</v>
      </c>
    </row>
    <row r="187" spans="1:5" ht="21" x14ac:dyDescent="0.25">
      <c r="A187" s="18"/>
      <c r="B187" s="8"/>
      <c r="C187" s="9"/>
      <c r="D187" s="9"/>
      <c r="E187" s="9">
        <f t="shared" si="2"/>
        <v>4738.55</v>
      </c>
    </row>
    <row r="188" spans="1:5" ht="21" x14ac:dyDescent="0.25">
      <c r="A188" s="18"/>
      <c r="B188" s="8"/>
      <c r="C188" s="9"/>
      <c r="D188" s="9"/>
      <c r="E188" s="9">
        <f t="shared" si="2"/>
        <v>4738.55</v>
      </c>
    </row>
    <row r="189" spans="1:5" ht="21" x14ac:dyDescent="0.25">
      <c r="A189" s="18"/>
      <c r="B189" s="8"/>
      <c r="C189" s="9"/>
      <c r="D189" s="9"/>
      <c r="E189" s="9">
        <f t="shared" si="2"/>
        <v>4738.55</v>
      </c>
    </row>
    <row r="190" spans="1:5" ht="21" x14ac:dyDescent="0.25">
      <c r="A190" s="18"/>
      <c r="B190" s="8"/>
      <c r="C190" s="9"/>
      <c r="D190" s="9"/>
      <c r="E190" s="9">
        <f t="shared" si="2"/>
        <v>4738.55</v>
      </c>
    </row>
    <row r="191" spans="1:5" ht="21" x14ac:dyDescent="0.25">
      <c r="A191" s="18"/>
      <c r="B191" s="8"/>
      <c r="C191" s="9"/>
      <c r="D191" s="9"/>
      <c r="E191" s="9">
        <f t="shared" si="2"/>
        <v>4738.55</v>
      </c>
    </row>
    <row r="192" spans="1:5" ht="21" x14ac:dyDescent="0.25">
      <c r="A192" s="18"/>
      <c r="B192" s="8"/>
      <c r="C192" s="9"/>
      <c r="D192" s="9"/>
      <c r="E192" s="9">
        <f t="shared" si="2"/>
        <v>4738.55</v>
      </c>
    </row>
    <row r="193" spans="1:5" ht="21" x14ac:dyDescent="0.25">
      <c r="A193" s="18"/>
      <c r="B193" s="8"/>
      <c r="C193" s="9"/>
      <c r="D193" s="9"/>
      <c r="E193" s="9">
        <f t="shared" si="2"/>
        <v>4738.55</v>
      </c>
    </row>
    <row r="194" spans="1:5" ht="21" x14ac:dyDescent="0.25">
      <c r="A194" s="18"/>
      <c r="B194" s="8"/>
      <c r="C194" s="9"/>
      <c r="D194" s="9"/>
      <c r="E194" s="9">
        <f t="shared" si="2"/>
        <v>4738.55</v>
      </c>
    </row>
    <row r="195" spans="1:5" ht="21" x14ac:dyDescent="0.25">
      <c r="A195" s="18"/>
      <c r="B195" s="8"/>
      <c r="C195" s="9"/>
      <c r="D195" s="9"/>
      <c r="E195" s="9">
        <f t="shared" si="2"/>
        <v>4738.55</v>
      </c>
    </row>
    <row r="196" spans="1:5" ht="21" x14ac:dyDescent="0.25">
      <c r="A196" s="18"/>
      <c r="B196" s="8"/>
      <c r="C196" s="9"/>
      <c r="D196" s="9"/>
      <c r="E196" s="9">
        <f t="shared" si="2"/>
        <v>4738.55</v>
      </c>
    </row>
    <row r="197" spans="1:5" ht="21" x14ac:dyDescent="0.25">
      <c r="A197" s="18"/>
      <c r="B197" s="8"/>
      <c r="C197" s="9"/>
      <c r="D197" s="9"/>
      <c r="E197" s="9">
        <f t="shared" si="2"/>
        <v>4738.55</v>
      </c>
    </row>
    <row r="198" spans="1:5" ht="21" x14ac:dyDescent="0.25">
      <c r="A198" s="18"/>
      <c r="B198" s="8"/>
      <c r="C198" s="9"/>
      <c r="D198" s="9"/>
      <c r="E198" s="9">
        <f t="shared" ref="E198:E210" si="3">E197+C198-D198</f>
        <v>4738.55</v>
      </c>
    </row>
    <row r="199" spans="1:5" ht="21" x14ac:dyDescent="0.25">
      <c r="A199" s="18"/>
      <c r="B199" s="8"/>
      <c r="C199" s="9"/>
      <c r="D199" s="9"/>
      <c r="E199" s="9">
        <f t="shared" si="3"/>
        <v>4738.55</v>
      </c>
    </row>
    <row r="200" spans="1:5" ht="21" x14ac:dyDescent="0.25">
      <c r="A200" s="18"/>
      <c r="B200" s="8"/>
      <c r="C200" s="9"/>
      <c r="D200" s="9"/>
      <c r="E200" s="9">
        <f t="shared" si="3"/>
        <v>4738.55</v>
      </c>
    </row>
    <row r="201" spans="1:5" ht="21" x14ac:dyDescent="0.25">
      <c r="A201" s="18"/>
      <c r="B201" s="8"/>
      <c r="C201" s="9"/>
      <c r="D201" s="9"/>
      <c r="E201" s="9">
        <f t="shared" si="3"/>
        <v>4738.55</v>
      </c>
    </row>
    <row r="202" spans="1:5" ht="21" x14ac:dyDescent="0.25">
      <c r="A202" s="18"/>
      <c r="B202" s="8"/>
      <c r="C202" s="9"/>
      <c r="D202" s="9"/>
      <c r="E202" s="9">
        <f t="shared" si="3"/>
        <v>4738.55</v>
      </c>
    </row>
    <row r="203" spans="1:5" ht="21" x14ac:dyDescent="0.25">
      <c r="A203" s="18"/>
      <c r="B203" s="8"/>
      <c r="C203" s="9"/>
      <c r="D203" s="9"/>
      <c r="E203" s="9">
        <f t="shared" si="3"/>
        <v>4738.55</v>
      </c>
    </row>
    <row r="204" spans="1:5" ht="21" x14ac:dyDescent="0.25">
      <c r="A204" s="18"/>
      <c r="B204" s="8"/>
      <c r="C204" s="9"/>
      <c r="D204" s="9"/>
      <c r="E204" s="9">
        <f t="shared" si="3"/>
        <v>4738.55</v>
      </c>
    </row>
    <row r="205" spans="1:5" ht="21" x14ac:dyDescent="0.25">
      <c r="A205" s="18"/>
      <c r="B205" s="8"/>
      <c r="C205" s="9"/>
      <c r="D205" s="9"/>
      <c r="E205" s="9">
        <f t="shared" si="3"/>
        <v>4738.55</v>
      </c>
    </row>
    <row r="206" spans="1:5" ht="21" x14ac:dyDescent="0.25">
      <c r="A206" s="18"/>
      <c r="B206" s="8"/>
      <c r="C206" s="9"/>
      <c r="D206" s="9"/>
      <c r="E206" s="9">
        <f t="shared" si="3"/>
        <v>4738.55</v>
      </c>
    </row>
    <row r="207" spans="1:5" ht="21" x14ac:dyDescent="0.25">
      <c r="A207" s="18"/>
      <c r="B207" s="8"/>
      <c r="C207" s="9"/>
      <c r="D207" s="9"/>
      <c r="E207" s="9">
        <f t="shared" si="3"/>
        <v>4738.55</v>
      </c>
    </row>
    <row r="208" spans="1:5" ht="21" x14ac:dyDescent="0.25">
      <c r="A208" s="18"/>
      <c r="B208" s="8"/>
      <c r="C208" s="9"/>
      <c r="D208" s="9"/>
      <c r="E208" s="9">
        <f t="shared" si="3"/>
        <v>4738.55</v>
      </c>
    </row>
    <row r="209" spans="1:5" ht="21" x14ac:dyDescent="0.25">
      <c r="A209" s="18"/>
      <c r="B209" s="8"/>
      <c r="C209" s="9"/>
      <c r="D209" s="9"/>
      <c r="E209" s="9">
        <f t="shared" si="3"/>
        <v>4738.55</v>
      </c>
    </row>
    <row r="210" spans="1:5" ht="21" x14ac:dyDescent="0.25">
      <c r="A210" s="18"/>
      <c r="B210" s="8"/>
      <c r="C210" s="9"/>
      <c r="D210" s="9"/>
      <c r="E210" s="9">
        <f t="shared" si="3"/>
        <v>4738.55</v>
      </c>
    </row>
    <row r="211" spans="1:5" ht="21" x14ac:dyDescent="0.25">
      <c r="A211" s="18"/>
      <c r="B211" s="8"/>
      <c r="C211" s="9"/>
      <c r="D211" s="9"/>
      <c r="E211" s="9"/>
    </row>
    <row r="212" spans="1:5" ht="21" x14ac:dyDescent="0.25">
      <c r="A212" s="18"/>
      <c r="B212" s="8"/>
      <c r="C212" s="9"/>
      <c r="D212" s="9"/>
      <c r="E212" s="9"/>
    </row>
    <row r="213" spans="1:5" ht="21" x14ac:dyDescent="0.25">
      <c r="A213" s="18"/>
      <c r="B213" s="8"/>
      <c r="C213" s="9"/>
      <c r="D213" s="9"/>
      <c r="E213" s="9"/>
    </row>
    <row r="214" spans="1:5" ht="21" x14ac:dyDescent="0.25">
      <c r="A214" s="18"/>
      <c r="B214" s="8"/>
      <c r="C214" s="9"/>
      <c r="D214" s="9"/>
      <c r="E214" s="9"/>
    </row>
    <row r="215" spans="1:5" ht="21" x14ac:dyDescent="0.25">
      <c r="A215" s="18"/>
      <c r="B215" s="8"/>
      <c r="C215" s="9"/>
      <c r="D215" s="9"/>
      <c r="E215" s="9"/>
    </row>
    <row r="216" spans="1:5" ht="21" x14ac:dyDescent="0.25">
      <c r="A216" s="18"/>
      <c r="B216" s="8"/>
      <c r="C216" s="9"/>
      <c r="D216" s="9"/>
      <c r="E216" s="9"/>
    </row>
    <row r="217" spans="1:5" ht="21" x14ac:dyDescent="0.25">
      <c r="A217" s="18"/>
      <c r="B217" s="8"/>
      <c r="C217" s="9"/>
      <c r="D217" s="9"/>
      <c r="E217" s="9"/>
    </row>
    <row r="218" spans="1:5" ht="21" x14ac:dyDescent="0.25">
      <c r="A218" s="18"/>
      <c r="B218" s="8"/>
      <c r="C218" s="9"/>
      <c r="D218" s="9"/>
      <c r="E218" s="9"/>
    </row>
    <row r="219" spans="1:5" ht="21" x14ac:dyDescent="0.25">
      <c r="A219" s="18"/>
      <c r="B219" s="8"/>
      <c r="C219" s="9"/>
      <c r="D219" s="9"/>
      <c r="E219" s="9"/>
    </row>
    <row r="220" spans="1:5" ht="21" x14ac:dyDescent="0.25">
      <c r="A220" s="18"/>
      <c r="B220" s="8"/>
      <c r="C220" s="9"/>
      <c r="D220" s="9"/>
      <c r="E220" s="9"/>
    </row>
    <row r="221" spans="1:5" ht="21" x14ac:dyDescent="0.25">
      <c r="A221" s="18"/>
      <c r="B221" s="8"/>
      <c r="C221" s="9"/>
      <c r="D221" s="9"/>
      <c r="E221" s="9"/>
    </row>
    <row r="222" spans="1:5" ht="21" x14ac:dyDescent="0.25">
      <c r="A222" s="18"/>
      <c r="B222" s="8"/>
      <c r="C222" s="9"/>
      <c r="D222" s="9"/>
      <c r="E222" s="9"/>
    </row>
    <row r="223" spans="1:5" ht="21" x14ac:dyDescent="0.25">
      <c r="A223" s="18"/>
      <c r="B223" s="8"/>
      <c r="C223" s="9"/>
      <c r="D223" s="9"/>
      <c r="E223" s="9"/>
    </row>
    <row r="224" spans="1:5" ht="21" x14ac:dyDescent="0.25">
      <c r="A224" s="18"/>
      <c r="B224" s="8"/>
      <c r="C224" s="9"/>
      <c r="D224" s="9"/>
      <c r="E224" s="9"/>
    </row>
    <row r="225" spans="1:5" ht="21" x14ac:dyDescent="0.25">
      <c r="A225" s="18"/>
      <c r="B225" s="8"/>
      <c r="C225" s="9"/>
      <c r="D225" s="9"/>
      <c r="E225" s="9"/>
    </row>
    <row r="226" spans="1:5" ht="21" x14ac:dyDescent="0.25">
      <c r="A226" s="18"/>
      <c r="B226" s="8"/>
      <c r="C226" s="9"/>
      <c r="D226" s="9"/>
      <c r="E226" s="9"/>
    </row>
    <row r="227" spans="1:5" ht="21" x14ac:dyDescent="0.25">
      <c r="A227" s="18"/>
      <c r="B227" s="8"/>
      <c r="C227" s="9"/>
      <c r="D227" s="9"/>
      <c r="E227" s="9"/>
    </row>
    <row r="228" spans="1:5" ht="21" x14ac:dyDescent="0.25">
      <c r="A228" s="18"/>
      <c r="B228" s="8"/>
      <c r="C228" s="9"/>
      <c r="D228" s="9"/>
      <c r="E228" s="9"/>
    </row>
    <row r="229" spans="1:5" ht="21" x14ac:dyDescent="0.25">
      <c r="A229" s="18"/>
      <c r="B229" s="8"/>
      <c r="C229" s="9"/>
      <c r="D229" s="9"/>
      <c r="E229" s="9"/>
    </row>
    <row r="230" spans="1:5" ht="21" x14ac:dyDescent="0.25">
      <c r="A230" s="18"/>
      <c r="B230" s="8"/>
      <c r="C230" s="9"/>
      <c r="D230" s="9"/>
      <c r="E230" s="9"/>
    </row>
    <row r="231" spans="1:5" ht="21" x14ac:dyDescent="0.25">
      <c r="A231" s="18"/>
      <c r="B231" s="8"/>
      <c r="C231" s="9"/>
      <c r="D231" s="9"/>
      <c r="E231" s="9"/>
    </row>
    <row r="232" spans="1:5" ht="21" x14ac:dyDescent="0.25">
      <c r="A232" s="18"/>
      <c r="B232" s="8"/>
      <c r="C232" s="9"/>
      <c r="D232" s="9"/>
      <c r="E232" s="9"/>
    </row>
    <row r="233" spans="1:5" ht="21" x14ac:dyDescent="0.25">
      <c r="A233" s="18"/>
      <c r="B233" s="8"/>
      <c r="C233" s="9"/>
      <c r="D233" s="9"/>
      <c r="E233" s="9"/>
    </row>
    <row r="234" spans="1:5" ht="21" x14ac:dyDescent="0.25">
      <c r="A234" s="18"/>
      <c r="B234" s="8"/>
      <c r="C234" s="9"/>
      <c r="D234" s="9"/>
      <c r="E234" s="9"/>
    </row>
    <row r="235" spans="1:5" ht="21" x14ac:dyDescent="0.25">
      <c r="A235" s="18"/>
      <c r="B235" s="8"/>
      <c r="C235" s="9"/>
      <c r="D235" s="9"/>
      <c r="E235" s="9"/>
    </row>
    <row r="236" spans="1:5" ht="21" x14ac:dyDescent="0.25">
      <c r="A236" s="18"/>
      <c r="B236" s="8"/>
      <c r="C236" s="9"/>
      <c r="D236" s="9"/>
      <c r="E236" s="9"/>
    </row>
    <row r="237" spans="1:5" ht="21" x14ac:dyDescent="0.25">
      <c r="A237" s="18"/>
      <c r="B237" s="8"/>
      <c r="C237" s="9"/>
      <c r="D237" s="9"/>
      <c r="E237" s="9"/>
    </row>
    <row r="238" spans="1:5" ht="21" x14ac:dyDescent="0.25">
      <c r="A238" s="18"/>
      <c r="B238" s="8"/>
      <c r="C238" s="9"/>
      <c r="D238" s="9"/>
      <c r="E238" s="9"/>
    </row>
    <row r="239" spans="1:5" ht="21" x14ac:dyDescent="0.25">
      <c r="A239" s="18"/>
      <c r="B239" s="8"/>
      <c r="C239" s="9"/>
      <c r="D239" s="9"/>
      <c r="E239" s="9"/>
    </row>
    <row r="240" spans="1:5" ht="21" x14ac:dyDescent="0.25">
      <c r="A240" s="18"/>
      <c r="B240" s="8"/>
      <c r="C240" s="9"/>
      <c r="D240" s="9"/>
      <c r="E240" s="9"/>
    </row>
    <row r="241" spans="1:5" ht="21" x14ac:dyDescent="0.25">
      <c r="A241" s="18"/>
      <c r="B241" s="8"/>
      <c r="C241" s="9"/>
      <c r="D241" s="9"/>
      <c r="E241" s="9"/>
    </row>
    <row r="242" spans="1:5" ht="21" x14ac:dyDescent="0.25">
      <c r="A242" s="18"/>
      <c r="B242" s="8"/>
      <c r="C242" s="9"/>
      <c r="D242" s="9"/>
      <c r="E242" s="9"/>
    </row>
    <row r="243" spans="1:5" ht="21" x14ac:dyDescent="0.25">
      <c r="A243" s="18"/>
      <c r="B243" s="8"/>
      <c r="D243" s="9"/>
      <c r="E243" s="9"/>
    </row>
    <row r="244" spans="1:5" ht="21" x14ac:dyDescent="0.25">
      <c r="A244" s="18"/>
      <c r="B244" s="8"/>
      <c r="C244" s="25"/>
      <c r="D244" s="9"/>
      <c r="E244" s="9"/>
    </row>
    <row r="245" spans="1:5" ht="21" x14ac:dyDescent="0.25">
      <c r="A245" s="18"/>
      <c r="B245" s="8"/>
      <c r="C245" s="9"/>
      <c r="D245" s="9"/>
      <c r="E245" s="9"/>
    </row>
    <row r="246" spans="1:5" ht="21" x14ac:dyDescent="0.25">
      <c r="A246" s="18"/>
      <c r="B246" s="8"/>
      <c r="C246" s="9"/>
      <c r="D246" s="9"/>
      <c r="E246" s="9"/>
    </row>
    <row r="247" spans="1:5" ht="21" x14ac:dyDescent="0.25">
      <c r="A247" s="18"/>
      <c r="B247" s="8"/>
      <c r="C247" s="9"/>
      <c r="D247" s="9"/>
      <c r="E247" s="9"/>
    </row>
    <row r="248" spans="1:5" ht="21" x14ac:dyDescent="0.25">
      <c r="A248" s="18"/>
      <c r="B248" s="8"/>
      <c r="C248" s="9"/>
      <c r="D248" s="90"/>
      <c r="E248" s="9"/>
    </row>
    <row r="249" spans="1:5" ht="21" x14ac:dyDescent="0.25">
      <c r="A249" s="18"/>
      <c r="B249" s="8"/>
      <c r="C249" s="9"/>
      <c r="D249" s="9"/>
      <c r="E249" s="9"/>
    </row>
    <row r="250" spans="1:5" ht="21" x14ac:dyDescent="0.25">
      <c r="A250" s="18"/>
      <c r="B250" s="8"/>
      <c r="C250" s="9"/>
      <c r="D250" s="9"/>
      <c r="E250" s="9"/>
    </row>
    <row r="251" spans="1:5" ht="21" x14ac:dyDescent="0.25">
      <c r="A251" s="18"/>
      <c r="B251" s="8"/>
      <c r="C251" s="9"/>
      <c r="D251" s="9"/>
      <c r="E251" s="9"/>
    </row>
    <row r="252" spans="1:5" ht="21" x14ac:dyDescent="0.25">
      <c r="A252" s="18"/>
      <c r="B252" s="8"/>
      <c r="C252" s="9"/>
      <c r="D252" s="9"/>
      <c r="E252" s="9"/>
    </row>
    <row r="253" spans="1:5" ht="21" x14ac:dyDescent="0.25">
      <c r="A253" s="18"/>
      <c r="B253" s="8"/>
      <c r="C253" s="9"/>
      <c r="D253" s="9"/>
      <c r="E253" s="9"/>
    </row>
    <row r="254" spans="1:5" ht="21" x14ac:dyDescent="0.25">
      <c r="A254" s="18"/>
      <c r="B254" s="8"/>
      <c r="C254" s="9"/>
      <c r="D254" s="9"/>
      <c r="E254" s="9"/>
    </row>
    <row r="255" spans="1:5" ht="21" x14ac:dyDescent="0.25">
      <c r="A255" s="18"/>
      <c r="B255" s="8"/>
      <c r="C255" s="9"/>
      <c r="D255" s="9"/>
      <c r="E255" s="9"/>
    </row>
    <row r="256" spans="1:5" ht="21" x14ac:dyDescent="0.25">
      <c r="A256" s="18"/>
      <c r="B256" s="8"/>
      <c r="C256" s="9"/>
      <c r="D256" s="9"/>
      <c r="E256" s="9"/>
    </row>
    <row r="257" spans="1:5" ht="21" x14ac:dyDescent="0.25">
      <c r="A257" s="18"/>
      <c r="B257" s="8"/>
      <c r="C257" s="9"/>
      <c r="D257" s="9"/>
      <c r="E257" s="9"/>
    </row>
    <row r="258" spans="1:5" ht="21" x14ac:dyDescent="0.25">
      <c r="A258" s="18"/>
      <c r="B258" s="8"/>
      <c r="C258" s="9"/>
      <c r="D258" s="9"/>
      <c r="E258" s="9"/>
    </row>
    <row r="259" spans="1:5" ht="21" x14ac:dyDescent="0.25">
      <c r="A259" s="18"/>
      <c r="B259" s="8"/>
      <c r="C259" s="9"/>
      <c r="D259" s="9"/>
      <c r="E259" s="9"/>
    </row>
    <row r="260" spans="1:5" ht="21" x14ac:dyDescent="0.25">
      <c r="A260" s="18"/>
      <c r="B260" s="8"/>
      <c r="C260" s="9"/>
      <c r="D260" s="9"/>
      <c r="E260" s="9"/>
    </row>
    <row r="261" spans="1:5" ht="21" x14ac:dyDescent="0.25">
      <c r="A261" s="18"/>
      <c r="B261" s="8"/>
      <c r="C261" s="9"/>
      <c r="D261" s="9"/>
      <c r="E261" s="9"/>
    </row>
    <row r="262" spans="1:5" ht="21" x14ac:dyDescent="0.25">
      <c r="A262" s="18"/>
      <c r="B262" s="8"/>
      <c r="C262" s="9"/>
      <c r="D262" s="9"/>
      <c r="E262" s="9"/>
    </row>
    <row r="263" spans="1:5" ht="21" x14ac:dyDescent="0.25">
      <c r="A263" s="18"/>
      <c r="B263" s="8"/>
      <c r="C263" s="9"/>
      <c r="D263" s="9"/>
      <c r="E263" s="9"/>
    </row>
    <row r="264" spans="1:5" ht="21" x14ac:dyDescent="0.25">
      <c r="A264" s="18"/>
      <c r="B264" s="8"/>
      <c r="C264" s="9"/>
      <c r="D264" s="9"/>
      <c r="E264" s="9"/>
    </row>
    <row r="265" spans="1:5" ht="21" x14ac:dyDescent="0.25">
      <c r="A265" s="18"/>
      <c r="B265" s="8"/>
      <c r="C265" s="9"/>
      <c r="D265" s="9"/>
      <c r="E265" s="9"/>
    </row>
    <row r="266" spans="1:5" ht="21" x14ac:dyDescent="0.25">
      <c r="A266" s="18"/>
      <c r="B266" s="8"/>
      <c r="C266" s="9"/>
      <c r="D266" s="9"/>
      <c r="E266" s="9"/>
    </row>
    <row r="267" spans="1:5" ht="21" x14ac:dyDescent="0.25">
      <c r="A267" s="18"/>
      <c r="B267" s="8"/>
      <c r="C267" s="9"/>
      <c r="D267" s="9"/>
      <c r="E267" s="9"/>
    </row>
    <row r="268" spans="1:5" ht="21" x14ac:dyDescent="0.25">
      <c r="A268" s="18"/>
      <c r="B268" s="8"/>
      <c r="C268" s="9"/>
      <c r="D268" s="9"/>
      <c r="E268" s="9"/>
    </row>
    <row r="269" spans="1:5" ht="21" x14ac:dyDescent="0.25">
      <c r="A269" s="18"/>
      <c r="B269" s="8"/>
      <c r="C269" s="9"/>
      <c r="D269" s="9"/>
      <c r="E269" s="9"/>
    </row>
    <row r="270" spans="1:5" ht="21" x14ac:dyDescent="0.25">
      <c r="A270" s="18"/>
      <c r="B270" s="8"/>
      <c r="C270" s="9"/>
      <c r="D270" s="9"/>
      <c r="E270" s="9"/>
    </row>
    <row r="271" spans="1:5" ht="21" x14ac:dyDescent="0.25">
      <c r="A271" s="18"/>
      <c r="B271" s="8"/>
      <c r="C271" s="9"/>
      <c r="D271" s="9"/>
      <c r="E271" s="9"/>
    </row>
    <row r="272" spans="1:5" ht="21" x14ac:dyDescent="0.25">
      <c r="A272" s="18"/>
      <c r="B272" s="8"/>
      <c r="C272" s="9"/>
      <c r="D272" s="9"/>
      <c r="E272" s="9"/>
    </row>
    <row r="273" spans="1:5" ht="21" x14ac:dyDescent="0.25">
      <c r="A273" s="18"/>
      <c r="B273" s="8"/>
      <c r="C273" s="84"/>
      <c r="D273" s="9"/>
      <c r="E273" s="9"/>
    </row>
    <row r="274" spans="1:5" ht="21" x14ac:dyDescent="0.25">
      <c r="A274" s="18"/>
      <c r="B274" s="8"/>
      <c r="C274" s="9"/>
      <c r="D274" s="9"/>
      <c r="E274" s="9"/>
    </row>
    <row r="275" spans="1:5" ht="21" x14ac:dyDescent="0.25">
      <c r="A275" s="18"/>
      <c r="B275" s="8"/>
      <c r="C275" s="9"/>
      <c r="D275" s="9"/>
      <c r="E275" s="9"/>
    </row>
    <row r="276" spans="1:5" ht="21" x14ac:dyDescent="0.25">
      <c r="A276" s="18"/>
      <c r="B276" s="8"/>
      <c r="C276" s="9"/>
      <c r="D276" s="9"/>
      <c r="E276" s="9"/>
    </row>
    <row r="277" spans="1:5" ht="21" x14ac:dyDescent="0.25">
      <c r="A277" s="18"/>
      <c r="B277" s="8"/>
      <c r="C277" s="9"/>
      <c r="D277" s="9"/>
      <c r="E277" s="9"/>
    </row>
    <row r="278" spans="1:5" ht="21" x14ac:dyDescent="0.25">
      <c r="A278" s="18"/>
      <c r="B278" s="8"/>
      <c r="C278" s="9"/>
      <c r="D278" s="9"/>
      <c r="E278" s="9"/>
    </row>
    <row r="279" spans="1:5" ht="21" x14ac:dyDescent="0.25">
      <c r="A279" s="18"/>
      <c r="B279" s="8"/>
      <c r="C279" s="9"/>
      <c r="D279" s="9"/>
      <c r="E279" s="9"/>
    </row>
    <row r="280" spans="1:5" ht="21" x14ac:dyDescent="0.25">
      <c r="A280" s="18"/>
      <c r="B280" s="8"/>
      <c r="C280" s="9"/>
      <c r="D280" s="9"/>
      <c r="E280" s="9"/>
    </row>
    <row r="281" spans="1:5" ht="21" x14ac:dyDescent="0.25">
      <c r="A281" s="18"/>
      <c r="B281" s="8"/>
      <c r="C281" s="9"/>
      <c r="D281" s="9"/>
      <c r="E281" s="9"/>
    </row>
    <row r="282" spans="1:5" ht="21" x14ac:dyDescent="0.25">
      <c r="A282" s="18"/>
      <c r="B282" s="8"/>
      <c r="C282" s="9"/>
      <c r="D282" s="9"/>
      <c r="E282" s="9"/>
    </row>
    <row r="283" spans="1:5" ht="21" x14ac:dyDescent="0.25">
      <c r="A283" s="18"/>
      <c r="B283" s="8"/>
      <c r="C283" s="9"/>
      <c r="D283" s="9"/>
      <c r="E283" s="9"/>
    </row>
    <row r="284" spans="1:5" ht="21" x14ac:dyDescent="0.25">
      <c r="A284" s="18"/>
      <c r="B284" s="8"/>
      <c r="C284" s="9"/>
      <c r="D284" s="9"/>
      <c r="E284" s="9"/>
    </row>
    <row r="285" spans="1:5" ht="21" x14ac:dyDescent="0.25">
      <c r="A285" s="18"/>
      <c r="B285" s="8"/>
      <c r="C285" s="9"/>
      <c r="D285" s="9"/>
      <c r="E285" s="9"/>
    </row>
    <row r="286" spans="1:5" ht="21" x14ac:dyDescent="0.25">
      <c r="A286" s="18"/>
      <c r="B286" s="8"/>
      <c r="C286" s="9"/>
      <c r="D286" s="9"/>
      <c r="E286" s="9"/>
    </row>
    <row r="287" spans="1:5" ht="21" x14ac:dyDescent="0.25">
      <c r="A287" s="18"/>
      <c r="B287" s="8"/>
      <c r="C287" s="9"/>
      <c r="D287" s="9"/>
      <c r="E287" s="9"/>
    </row>
    <row r="288" spans="1:5" ht="21" x14ac:dyDescent="0.25">
      <c r="A288" s="18"/>
      <c r="B288" s="8"/>
      <c r="C288" s="9"/>
      <c r="D288" s="9"/>
      <c r="E288" s="9"/>
    </row>
    <row r="289" spans="1:5" ht="21" x14ac:dyDescent="0.25">
      <c r="A289" s="18"/>
      <c r="B289" s="8"/>
      <c r="C289" s="9"/>
      <c r="D289" s="9"/>
      <c r="E289" s="9"/>
    </row>
    <row r="290" spans="1:5" ht="21" x14ac:dyDescent="0.25">
      <c r="A290" s="18"/>
      <c r="B290" s="8"/>
      <c r="C290" s="9"/>
      <c r="D290" s="9"/>
      <c r="E290" s="9"/>
    </row>
    <row r="291" spans="1:5" ht="21" x14ac:dyDescent="0.25">
      <c r="A291" s="18"/>
      <c r="B291" s="8"/>
      <c r="C291" s="9"/>
      <c r="D291" s="9"/>
      <c r="E291" s="9"/>
    </row>
    <row r="292" spans="1:5" ht="21" x14ac:dyDescent="0.25">
      <c r="A292" s="18"/>
      <c r="B292" s="8"/>
      <c r="C292" s="9"/>
      <c r="D292" s="9"/>
      <c r="E292" s="9"/>
    </row>
    <row r="293" spans="1:5" ht="21" x14ac:dyDescent="0.25">
      <c r="A293" s="18"/>
      <c r="B293" s="8"/>
      <c r="C293" s="9"/>
      <c r="D293" s="9"/>
      <c r="E293" s="9"/>
    </row>
    <row r="294" spans="1:5" ht="21" x14ac:dyDescent="0.25">
      <c r="A294" s="18"/>
      <c r="B294" s="8"/>
      <c r="C294" s="9"/>
      <c r="D294" s="9"/>
      <c r="E294" s="9"/>
    </row>
    <row r="295" spans="1:5" ht="21" x14ac:dyDescent="0.25">
      <c r="A295" s="18"/>
      <c r="B295" s="8"/>
      <c r="C295" s="9"/>
      <c r="D295" s="9"/>
      <c r="E295" s="9"/>
    </row>
    <row r="296" spans="1:5" ht="21" x14ac:dyDescent="0.25">
      <c r="A296" s="18"/>
      <c r="B296" s="8"/>
      <c r="C296" s="9"/>
      <c r="D296" s="9"/>
      <c r="E296" s="9"/>
    </row>
    <row r="297" spans="1:5" ht="21" x14ac:dyDescent="0.25">
      <c r="A297" s="18"/>
      <c r="B297" s="8"/>
      <c r="C297" s="9"/>
      <c r="D297" s="9"/>
      <c r="E297" s="9"/>
    </row>
    <row r="298" spans="1:5" ht="21" x14ac:dyDescent="0.25">
      <c r="A298" s="18"/>
      <c r="B298" s="8"/>
      <c r="C298" s="9"/>
      <c r="D298" s="9"/>
      <c r="E298" s="9"/>
    </row>
    <row r="299" spans="1:5" ht="21" x14ac:dyDescent="0.25">
      <c r="A299" s="18"/>
      <c r="B299" s="8"/>
      <c r="C299" s="9"/>
      <c r="D299" s="9"/>
      <c r="E299" s="9"/>
    </row>
    <row r="300" spans="1:5" ht="21" x14ac:dyDescent="0.25">
      <c r="A300" s="18"/>
      <c r="B300" s="8"/>
      <c r="C300" s="9"/>
      <c r="D300" s="9"/>
      <c r="E300" s="9"/>
    </row>
    <row r="301" spans="1:5" ht="21" x14ac:dyDescent="0.25">
      <c r="A301" s="18"/>
      <c r="B301" s="8"/>
      <c r="C301" s="9"/>
      <c r="D301" s="9"/>
      <c r="E301" s="9"/>
    </row>
    <row r="302" spans="1:5" ht="21" x14ac:dyDescent="0.25">
      <c r="A302" s="18"/>
      <c r="B302" s="8"/>
      <c r="C302" s="9"/>
      <c r="D302" s="9"/>
      <c r="E302" s="9"/>
    </row>
    <row r="303" spans="1:5" ht="21" x14ac:dyDescent="0.25">
      <c r="A303" s="18"/>
      <c r="B303" s="8"/>
      <c r="C303" s="9"/>
      <c r="D303" s="9"/>
      <c r="E303" s="9"/>
    </row>
    <row r="304" spans="1:5" ht="21" x14ac:dyDescent="0.25">
      <c r="A304" s="18"/>
      <c r="B304" s="8"/>
      <c r="C304" s="9"/>
      <c r="D304" s="9"/>
      <c r="E304" s="9"/>
    </row>
    <row r="305" spans="1:5" ht="21" x14ac:dyDescent="0.25">
      <c r="A305" s="18"/>
      <c r="B305" s="8"/>
      <c r="C305" s="9"/>
      <c r="D305" s="9"/>
      <c r="E305" s="9"/>
    </row>
    <row r="306" spans="1:5" ht="21" x14ac:dyDescent="0.25">
      <c r="A306" s="18"/>
      <c r="B306" s="8"/>
      <c r="C306" s="9"/>
      <c r="D306" s="9"/>
      <c r="E306" s="9"/>
    </row>
    <row r="307" spans="1:5" ht="21" x14ac:dyDescent="0.25">
      <c r="A307" s="18"/>
      <c r="B307" s="8"/>
      <c r="C307" s="9"/>
      <c r="D307" s="9"/>
      <c r="E307" s="9"/>
    </row>
    <row r="308" spans="1:5" ht="21" x14ac:dyDescent="0.25">
      <c r="A308" s="18"/>
      <c r="B308" s="8"/>
      <c r="C308" s="9"/>
      <c r="D308" s="9"/>
      <c r="E308" s="9"/>
    </row>
    <row r="309" spans="1:5" ht="21" x14ac:dyDescent="0.25">
      <c r="A309" s="18"/>
      <c r="B309" s="8"/>
      <c r="C309" s="9"/>
      <c r="D309" s="9"/>
      <c r="E309" s="9"/>
    </row>
    <row r="310" spans="1:5" ht="21" x14ac:dyDescent="0.25">
      <c r="A310" s="18"/>
      <c r="B310" s="8"/>
      <c r="C310" s="9"/>
      <c r="D310" s="9"/>
      <c r="E310" s="9"/>
    </row>
    <row r="311" spans="1:5" ht="21" x14ac:dyDescent="0.25">
      <c r="A311" s="18"/>
      <c r="B311" s="8"/>
      <c r="C311" s="9"/>
      <c r="D311" s="9"/>
      <c r="E311" s="9"/>
    </row>
    <row r="312" spans="1:5" ht="21" x14ac:dyDescent="0.25">
      <c r="A312" s="18"/>
      <c r="B312" s="8"/>
      <c r="C312" s="9"/>
      <c r="D312" s="9"/>
      <c r="E312" s="9"/>
    </row>
    <row r="313" spans="1:5" ht="21" x14ac:dyDescent="0.25">
      <c r="A313" s="18"/>
      <c r="B313" s="8"/>
      <c r="C313" s="9"/>
      <c r="D313" s="9"/>
      <c r="E313" s="9"/>
    </row>
    <row r="314" spans="1:5" ht="21" x14ac:dyDescent="0.25">
      <c r="A314" s="18"/>
      <c r="B314" s="8"/>
      <c r="C314" s="9"/>
      <c r="D314" s="9"/>
      <c r="E314" s="9"/>
    </row>
    <row r="315" spans="1:5" ht="21" x14ac:dyDescent="0.25">
      <c r="A315" s="18"/>
      <c r="B315" s="8"/>
      <c r="C315" s="9"/>
      <c r="D315" s="9"/>
      <c r="E315" s="9"/>
    </row>
    <row r="316" spans="1:5" ht="21" x14ac:dyDescent="0.25">
      <c r="A316" s="18"/>
      <c r="B316" s="8"/>
      <c r="C316" s="9"/>
      <c r="D316" s="9"/>
      <c r="E316" s="9"/>
    </row>
    <row r="317" spans="1:5" ht="21" x14ac:dyDescent="0.25">
      <c r="A317" s="18"/>
      <c r="B317" s="8"/>
      <c r="C317" s="9"/>
      <c r="D317" s="9"/>
      <c r="E317" s="9"/>
    </row>
    <row r="318" spans="1:5" ht="21" x14ac:dyDescent="0.25">
      <c r="A318" s="18"/>
      <c r="B318" s="8"/>
      <c r="C318" s="9"/>
      <c r="D318" s="9"/>
      <c r="E318" s="9"/>
    </row>
    <row r="319" spans="1:5" ht="21" x14ac:dyDescent="0.25">
      <c r="A319" s="18"/>
      <c r="B319" s="8"/>
      <c r="C319" s="9"/>
      <c r="D319" s="9"/>
      <c r="E319" s="9"/>
    </row>
    <row r="320" spans="1:5" ht="21" x14ac:dyDescent="0.25">
      <c r="A320" s="18"/>
      <c r="B320" s="8"/>
      <c r="C320" s="9"/>
      <c r="D320" s="9"/>
      <c r="E320" s="9"/>
    </row>
    <row r="321" spans="1:5" ht="21" x14ac:dyDescent="0.25">
      <c r="A321" s="18"/>
      <c r="B321" s="8"/>
      <c r="C321" s="9"/>
      <c r="D321" s="9"/>
      <c r="E321" s="9"/>
    </row>
    <row r="322" spans="1:5" ht="21" x14ac:dyDescent="0.25">
      <c r="A322" s="18"/>
      <c r="B322" s="8"/>
      <c r="C322" s="9"/>
      <c r="D322" s="9"/>
      <c r="E322" s="9"/>
    </row>
    <row r="323" spans="1:5" ht="21" x14ac:dyDescent="0.25">
      <c r="A323" s="18"/>
      <c r="B323" s="8"/>
      <c r="C323" s="9"/>
      <c r="D323" s="9"/>
      <c r="E323" s="9"/>
    </row>
    <row r="324" spans="1:5" ht="21" x14ac:dyDescent="0.25">
      <c r="A324" s="18"/>
      <c r="B324" s="8"/>
      <c r="C324" s="9"/>
      <c r="D324" s="9"/>
      <c r="E324" s="9"/>
    </row>
    <row r="325" spans="1:5" ht="21" x14ac:dyDescent="0.25">
      <c r="A325" s="18"/>
      <c r="B325" s="8"/>
      <c r="C325" s="9"/>
      <c r="D325" s="9"/>
      <c r="E325" s="9"/>
    </row>
    <row r="326" spans="1:5" ht="21" x14ac:dyDescent="0.25">
      <c r="A326" s="18"/>
      <c r="B326" s="8"/>
      <c r="C326" s="9"/>
      <c r="D326" s="9"/>
      <c r="E326" s="9"/>
    </row>
    <row r="327" spans="1:5" ht="21" x14ac:dyDescent="0.25">
      <c r="A327" s="18"/>
      <c r="B327" s="8"/>
      <c r="C327" s="9"/>
      <c r="D327" s="9"/>
      <c r="E327" s="9"/>
    </row>
    <row r="328" spans="1:5" ht="21" x14ac:dyDescent="0.25">
      <c r="A328" s="18"/>
      <c r="B328" s="8"/>
      <c r="C328" s="9"/>
      <c r="D328" s="9"/>
      <c r="E328" s="9"/>
    </row>
    <row r="329" spans="1:5" ht="21" x14ac:dyDescent="0.25">
      <c r="A329" s="18"/>
      <c r="B329" s="8"/>
      <c r="C329" s="9"/>
      <c r="D329" s="9"/>
      <c r="E329" s="9"/>
    </row>
    <row r="330" spans="1:5" ht="21" x14ac:dyDescent="0.25">
      <c r="A330" s="18"/>
      <c r="B330" s="8"/>
      <c r="C330" s="9"/>
      <c r="D330" s="9"/>
      <c r="E330" s="9"/>
    </row>
    <row r="331" spans="1:5" ht="21" x14ac:dyDescent="0.25">
      <c r="A331" s="18"/>
      <c r="B331" s="8"/>
      <c r="C331" s="9"/>
      <c r="D331" s="9"/>
      <c r="E331" s="9"/>
    </row>
    <row r="332" spans="1:5" ht="21" x14ac:dyDescent="0.25">
      <c r="A332" s="18"/>
      <c r="B332" s="8"/>
      <c r="C332" s="9"/>
      <c r="D332" s="9"/>
      <c r="E332" s="9"/>
    </row>
    <row r="333" spans="1:5" ht="21" x14ac:dyDescent="0.25">
      <c r="A333" s="18"/>
      <c r="B333" s="8"/>
      <c r="C333" s="9"/>
      <c r="D333" s="9"/>
      <c r="E333" s="9"/>
    </row>
    <row r="334" spans="1:5" ht="21" x14ac:dyDescent="0.25">
      <c r="A334" s="18"/>
      <c r="B334" s="8"/>
      <c r="C334" s="9"/>
      <c r="D334" s="9"/>
      <c r="E334" s="9"/>
    </row>
    <row r="335" spans="1:5" ht="21" x14ac:dyDescent="0.25">
      <c r="A335" s="18"/>
      <c r="B335" s="8"/>
      <c r="C335" s="9"/>
      <c r="D335" s="9"/>
      <c r="E335" s="9"/>
    </row>
    <row r="336" spans="1:5" ht="21" x14ac:dyDescent="0.25">
      <c r="A336" s="18"/>
      <c r="B336" s="8"/>
      <c r="C336" s="9"/>
      <c r="D336" s="9"/>
      <c r="E336" s="9"/>
    </row>
    <row r="337" spans="1:5" ht="21" x14ac:dyDescent="0.25">
      <c r="A337" s="18"/>
      <c r="B337" s="8"/>
      <c r="C337" s="9"/>
      <c r="D337" s="9"/>
      <c r="E337" s="9"/>
    </row>
    <row r="338" spans="1:5" ht="21" x14ac:dyDescent="0.25">
      <c r="A338" s="18"/>
      <c r="B338" s="8"/>
      <c r="C338" s="9"/>
      <c r="D338" s="9"/>
      <c r="E338" s="9"/>
    </row>
    <row r="339" spans="1:5" ht="21" x14ac:dyDescent="0.25">
      <c r="A339" s="18"/>
      <c r="B339" s="8"/>
      <c r="C339" s="9"/>
      <c r="D339" s="9"/>
      <c r="E339" s="9"/>
    </row>
    <row r="340" spans="1:5" ht="21" x14ac:dyDescent="0.25">
      <c r="A340" s="18"/>
      <c r="B340" s="8"/>
      <c r="C340" s="9"/>
      <c r="D340" s="9"/>
      <c r="E340" s="9"/>
    </row>
    <row r="341" spans="1:5" ht="21" x14ac:dyDescent="0.25">
      <c r="A341" s="18"/>
      <c r="B341" s="8"/>
      <c r="C341" s="9"/>
      <c r="D341" s="9"/>
      <c r="E341" s="9"/>
    </row>
    <row r="342" spans="1:5" ht="21" x14ac:dyDescent="0.25">
      <c r="A342" s="18"/>
      <c r="B342" s="8"/>
      <c r="C342" s="9"/>
      <c r="D342" s="9"/>
      <c r="E342" s="9"/>
    </row>
    <row r="343" spans="1:5" ht="21" x14ac:dyDescent="0.25">
      <c r="A343" s="18"/>
      <c r="B343" s="8"/>
      <c r="C343" s="9"/>
      <c r="D343" s="9"/>
      <c r="E343" s="9"/>
    </row>
    <row r="344" spans="1:5" ht="21" x14ac:dyDescent="0.25">
      <c r="A344" s="18"/>
      <c r="B344" s="8"/>
      <c r="C344" s="9"/>
      <c r="D344" s="9"/>
      <c r="E344" s="9"/>
    </row>
    <row r="345" spans="1:5" ht="21" x14ac:dyDescent="0.25">
      <c r="A345" s="18"/>
      <c r="B345" s="8"/>
      <c r="C345" s="9"/>
      <c r="D345" s="9"/>
      <c r="E345" s="9"/>
    </row>
    <row r="346" spans="1:5" ht="21" x14ac:dyDescent="0.25">
      <c r="A346" s="18"/>
      <c r="B346" s="8"/>
      <c r="C346" s="9"/>
      <c r="D346" s="9"/>
      <c r="E346" s="9"/>
    </row>
    <row r="347" spans="1:5" ht="21" x14ac:dyDescent="0.25">
      <c r="A347" s="18"/>
      <c r="B347" s="8"/>
      <c r="C347" s="9"/>
      <c r="D347" s="9"/>
      <c r="E347" s="9"/>
    </row>
    <row r="348" spans="1:5" ht="21" x14ac:dyDescent="0.25">
      <c r="A348" s="18"/>
      <c r="B348" s="8"/>
      <c r="C348" s="9"/>
      <c r="D348" s="9"/>
      <c r="E348" s="9"/>
    </row>
    <row r="349" spans="1:5" ht="21" x14ac:dyDescent="0.25">
      <c r="A349" s="18"/>
      <c r="B349" s="8"/>
      <c r="C349" s="9"/>
      <c r="D349" s="9"/>
      <c r="E349" s="9"/>
    </row>
    <row r="350" spans="1:5" ht="21" x14ac:dyDescent="0.25">
      <c r="A350" s="18"/>
      <c r="B350" s="8"/>
      <c r="C350" s="9"/>
      <c r="D350" s="9"/>
      <c r="E350" s="9"/>
    </row>
    <row r="351" spans="1:5" ht="21" x14ac:dyDescent="0.25">
      <c r="A351" s="18"/>
      <c r="B351" s="8"/>
      <c r="C351" s="9"/>
      <c r="D351" s="9"/>
      <c r="E351" s="9"/>
    </row>
    <row r="352" spans="1:5" ht="21" x14ac:dyDescent="0.25">
      <c r="A352" s="18"/>
      <c r="B352" s="8"/>
      <c r="C352" s="9"/>
      <c r="D352" s="9"/>
      <c r="E352" s="9"/>
    </row>
    <row r="353" spans="1:5" ht="21" x14ac:dyDescent="0.25">
      <c r="A353" s="18"/>
      <c r="B353" s="8"/>
      <c r="C353" s="9"/>
      <c r="D353" s="9"/>
      <c r="E353" s="9"/>
    </row>
    <row r="354" spans="1:5" ht="21" x14ac:dyDescent="0.25">
      <c r="A354" s="18"/>
      <c r="B354" s="8"/>
      <c r="C354" s="9"/>
      <c r="D354" s="9"/>
      <c r="E354" s="9"/>
    </row>
    <row r="355" spans="1:5" ht="21" x14ac:dyDescent="0.25">
      <c r="A355" s="18"/>
      <c r="B355" s="8"/>
      <c r="C355" s="9"/>
      <c r="D355" s="9"/>
      <c r="E355" s="9"/>
    </row>
    <row r="356" spans="1:5" ht="21" x14ac:dyDescent="0.25">
      <c r="A356" s="18"/>
      <c r="B356" s="8"/>
      <c r="C356" s="9"/>
      <c r="D356" s="9"/>
      <c r="E356" s="9"/>
    </row>
    <row r="357" spans="1:5" ht="21" x14ac:dyDescent="0.25">
      <c r="A357" s="18"/>
      <c r="B357" s="8"/>
      <c r="C357" s="9"/>
      <c r="D357" s="9"/>
      <c r="E357" s="9"/>
    </row>
    <row r="358" spans="1:5" ht="21" x14ac:dyDescent="0.25">
      <c r="A358" s="18"/>
      <c r="B358" s="8"/>
      <c r="C358" s="9"/>
      <c r="D358" s="9"/>
      <c r="E358" s="9"/>
    </row>
    <row r="359" spans="1:5" ht="21" x14ac:dyDescent="0.25">
      <c r="A359" s="18"/>
      <c r="B359" s="8"/>
      <c r="C359" s="9"/>
      <c r="D359" s="9"/>
      <c r="E359" s="9"/>
    </row>
    <row r="360" spans="1:5" ht="21" x14ac:dyDescent="0.25">
      <c r="A360" s="18"/>
      <c r="B360" s="8"/>
      <c r="C360" s="9"/>
      <c r="D360" s="9"/>
      <c r="E360" s="9"/>
    </row>
    <row r="361" spans="1:5" ht="21" x14ac:dyDescent="0.25">
      <c r="A361" s="18"/>
      <c r="B361" s="8"/>
      <c r="C361" s="9"/>
      <c r="D361" s="9"/>
      <c r="E361" s="9"/>
    </row>
    <row r="362" spans="1:5" ht="21" x14ac:dyDescent="0.25">
      <c r="A362" s="18"/>
      <c r="B362" s="8"/>
      <c r="C362" s="9"/>
      <c r="D362" s="9"/>
      <c r="E362" s="9"/>
    </row>
    <row r="363" spans="1:5" ht="21" x14ac:dyDescent="0.25">
      <c r="A363" s="18"/>
      <c r="B363" s="8"/>
      <c r="C363" s="9"/>
      <c r="D363" s="9"/>
      <c r="E363" s="9"/>
    </row>
    <row r="364" spans="1:5" ht="21" x14ac:dyDescent="0.25">
      <c r="A364" s="18"/>
      <c r="B364" s="8"/>
      <c r="C364" s="9"/>
      <c r="D364" s="9"/>
      <c r="E364" s="9"/>
    </row>
    <row r="365" spans="1:5" ht="21" x14ac:dyDescent="0.25">
      <c r="A365" s="18"/>
      <c r="B365" s="8"/>
      <c r="C365" s="9"/>
      <c r="D365" s="9"/>
      <c r="E365" s="9"/>
    </row>
    <row r="366" spans="1:5" ht="21" x14ac:dyDescent="0.25">
      <c r="A366" s="18"/>
      <c r="B366" s="8"/>
      <c r="C366" s="9"/>
      <c r="D366" s="9"/>
      <c r="E366" s="9"/>
    </row>
    <row r="367" spans="1:5" ht="21" x14ac:dyDescent="0.25">
      <c r="A367" s="18"/>
      <c r="B367" s="8"/>
      <c r="C367" s="9"/>
      <c r="D367" s="9"/>
      <c r="E367" s="9"/>
    </row>
    <row r="368" spans="1:5" ht="21" x14ac:dyDescent="0.25">
      <c r="A368" s="18"/>
      <c r="B368" s="8"/>
      <c r="C368" s="9"/>
      <c r="D368" s="9"/>
      <c r="E368" s="9"/>
    </row>
    <row r="369" spans="1:5" ht="21" x14ac:dyDescent="0.25">
      <c r="A369" s="18"/>
      <c r="B369" s="8"/>
      <c r="C369" s="9"/>
      <c r="D369" s="9"/>
      <c r="E369" s="9"/>
    </row>
    <row r="370" spans="1:5" ht="21" x14ac:dyDescent="0.25">
      <c r="A370" s="18"/>
      <c r="B370" s="8"/>
      <c r="C370" s="9"/>
      <c r="D370" s="9"/>
      <c r="E370" s="9"/>
    </row>
    <row r="371" spans="1:5" ht="21" x14ac:dyDescent="0.25">
      <c r="A371" s="18"/>
      <c r="B371" s="8"/>
      <c r="C371" s="9"/>
      <c r="D371" s="9"/>
      <c r="E371" s="9"/>
    </row>
    <row r="372" spans="1:5" ht="21" x14ac:dyDescent="0.25">
      <c r="A372" s="18"/>
      <c r="B372" s="8"/>
      <c r="C372" s="9"/>
      <c r="D372" s="9"/>
      <c r="E372" s="9"/>
    </row>
    <row r="373" spans="1:5" ht="21" x14ac:dyDescent="0.25">
      <c r="A373" s="18"/>
      <c r="B373" s="8"/>
      <c r="C373" s="9"/>
      <c r="D373" s="9"/>
      <c r="E373" s="9"/>
    </row>
    <row r="374" spans="1:5" ht="21" x14ac:dyDescent="0.25">
      <c r="A374" s="18"/>
      <c r="B374" s="8"/>
      <c r="C374" s="9"/>
      <c r="D374" s="9"/>
      <c r="E374" s="9"/>
    </row>
    <row r="375" spans="1:5" ht="21" x14ac:dyDescent="0.25">
      <c r="A375" s="18"/>
      <c r="B375" s="8"/>
      <c r="C375" s="9"/>
      <c r="D375" s="9"/>
      <c r="E375" s="9"/>
    </row>
    <row r="376" spans="1:5" ht="21" x14ac:dyDescent="0.25">
      <c r="A376" s="18"/>
      <c r="B376" s="8"/>
      <c r="C376" s="9"/>
      <c r="D376" s="9"/>
      <c r="E376" s="9"/>
    </row>
    <row r="377" spans="1:5" ht="21" x14ac:dyDescent="0.25">
      <c r="A377" s="18"/>
      <c r="B377" s="8"/>
      <c r="C377" s="9"/>
      <c r="D377" s="9"/>
      <c r="E377" s="9"/>
    </row>
    <row r="378" spans="1:5" ht="21" x14ac:dyDescent="0.25">
      <c r="A378" s="18"/>
      <c r="B378" s="8"/>
      <c r="C378" s="9"/>
      <c r="D378" s="9"/>
      <c r="E378" s="9"/>
    </row>
    <row r="379" spans="1:5" ht="21" x14ac:dyDescent="0.25">
      <c r="A379" s="18"/>
      <c r="B379" s="8"/>
      <c r="C379" s="9"/>
      <c r="D379" s="9"/>
      <c r="E379" s="9"/>
    </row>
    <row r="380" spans="1:5" ht="21" x14ac:dyDescent="0.25">
      <c r="A380" s="18"/>
      <c r="B380" s="8"/>
      <c r="C380" s="9"/>
      <c r="D380" s="9"/>
      <c r="E380" s="9"/>
    </row>
    <row r="381" spans="1:5" ht="21" x14ac:dyDescent="0.25">
      <c r="A381" s="18"/>
      <c r="B381" s="8"/>
      <c r="C381" s="9"/>
      <c r="D381" s="9"/>
      <c r="E381" s="9"/>
    </row>
    <row r="382" spans="1:5" ht="21" x14ac:dyDescent="0.25">
      <c r="A382" s="18"/>
      <c r="B382" s="8"/>
      <c r="C382" s="9"/>
      <c r="D382" s="9"/>
      <c r="E382" s="9"/>
    </row>
    <row r="383" spans="1:5" ht="21" x14ac:dyDescent="0.25">
      <c r="A383" s="18"/>
      <c r="B383" s="8"/>
      <c r="C383" s="9"/>
      <c r="D383" s="9"/>
      <c r="E383" s="9"/>
    </row>
    <row r="384" spans="1:5" ht="21" x14ac:dyDescent="0.25">
      <c r="A384" s="18"/>
      <c r="B384" s="8"/>
      <c r="C384" s="9"/>
      <c r="D384" s="9"/>
      <c r="E384" s="9"/>
    </row>
    <row r="385" spans="1:5" ht="21" x14ac:dyDescent="0.25">
      <c r="A385" s="18"/>
      <c r="B385" s="8"/>
      <c r="C385" s="9"/>
      <c r="D385" s="9"/>
      <c r="E385" s="9"/>
    </row>
    <row r="386" spans="1:5" ht="21" x14ac:dyDescent="0.25">
      <c r="A386" s="18"/>
      <c r="B386" s="8"/>
      <c r="C386" s="9"/>
      <c r="D386" s="9"/>
      <c r="E386" s="9"/>
    </row>
    <row r="387" spans="1:5" ht="21" x14ac:dyDescent="0.25">
      <c r="A387" s="18"/>
      <c r="B387" s="8"/>
      <c r="C387" s="9"/>
      <c r="D387" s="9"/>
      <c r="E387" s="9"/>
    </row>
    <row r="388" spans="1:5" ht="21" x14ac:dyDescent="0.25">
      <c r="A388" s="18"/>
      <c r="B388" s="8"/>
      <c r="C388" s="9"/>
      <c r="D388" s="9"/>
      <c r="E388" s="9"/>
    </row>
    <row r="389" spans="1:5" ht="21" x14ac:dyDescent="0.25">
      <c r="A389" s="18"/>
      <c r="B389" s="8"/>
      <c r="C389" s="9"/>
      <c r="D389" s="9"/>
      <c r="E389" s="9"/>
    </row>
    <row r="390" spans="1:5" ht="21" x14ac:dyDescent="0.25">
      <c r="A390" s="18"/>
      <c r="B390" s="8"/>
      <c r="C390" s="9"/>
      <c r="D390" s="9"/>
      <c r="E390" s="9"/>
    </row>
    <row r="391" spans="1:5" ht="21" x14ac:dyDescent="0.25">
      <c r="A391" s="18"/>
      <c r="B391" s="8"/>
      <c r="C391" s="9"/>
      <c r="D391" s="9"/>
      <c r="E391" s="9"/>
    </row>
    <row r="392" spans="1:5" ht="21" x14ac:dyDescent="0.25">
      <c r="A392" s="18"/>
      <c r="B392" s="8"/>
      <c r="C392" s="9"/>
      <c r="D392" s="9"/>
      <c r="E392" s="9"/>
    </row>
    <row r="393" spans="1:5" ht="21" x14ac:dyDescent="0.25">
      <c r="A393" s="18"/>
      <c r="B393" s="8"/>
      <c r="C393" s="9"/>
      <c r="D393" s="9"/>
      <c r="E393" s="9"/>
    </row>
    <row r="394" spans="1:5" ht="21" x14ac:dyDescent="0.25">
      <c r="A394" s="18"/>
      <c r="B394" s="8"/>
      <c r="C394" s="9"/>
      <c r="D394" s="9"/>
      <c r="E394" s="9"/>
    </row>
    <row r="395" spans="1:5" ht="21" x14ac:dyDescent="0.25">
      <c r="A395" s="18"/>
      <c r="B395" s="8"/>
      <c r="C395" s="9"/>
      <c r="D395" s="9"/>
      <c r="E395" s="9"/>
    </row>
    <row r="396" spans="1:5" ht="21" x14ac:dyDescent="0.25">
      <c r="A396" s="18"/>
      <c r="B396" s="8"/>
      <c r="C396" s="9"/>
      <c r="D396" s="9"/>
      <c r="E396" s="9"/>
    </row>
    <row r="397" spans="1:5" ht="21" x14ac:dyDescent="0.25">
      <c r="A397" s="18"/>
      <c r="B397" s="8"/>
      <c r="C397" s="9"/>
      <c r="D397" s="9"/>
      <c r="E397" s="9"/>
    </row>
    <row r="398" spans="1:5" ht="21" x14ac:dyDescent="0.25">
      <c r="A398" s="18"/>
      <c r="B398" s="8"/>
      <c r="C398" s="9"/>
      <c r="D398" s="9"/>
      <c r="E398" s="9"/>
    </row>
    <row r="399" spans="1:5" ht="21" x14ac:dyDescent="0.25">
      <c r="A399" s="18"/>
      <c r="B399" s="8"/>
      <c r="C399" s="9"/>
      <c r="D399" s="9"/>
      <c r="E399" s="9"/>
    </row>
    <row r="400" spans="1:5" ht="21" x14ac:dyDescent="0.25">
      <c r="A400" s="18"/>
      <c r="B400" s="8"/>
      <c r="C400" s="9"/>
      <c r="D400" s="9"/>
      <c r="E400" s="9"/>
    </row>
    <row r="401" spans="1:5" ht="21" x14ac:dyDescent="0.25">
      <c r="A401" s="18"/>
      <c r="B401" s="8"/>
      <c r="C401" s="9"/>
      <c r="D401" s="9"/>
      <c r="E401" s="9"/>
    </row>
    <row r="402" spans="1:5" ht="21" x14ac:dyDescent="0.25">
      <c r="A402" s="18"/>
      <c r="B402" s="8"/>
      <c r="C402" s="9"/>
      <c r="D402" s="9"/>
      <c r="E402" s="9"/>
    </row>
    <row r="403" spans="1:5" ht="21" x14ac:dyDescent="0.25">
      <c r="A403" s="18"/>
      <c r="B403" s="8"/>
      <c r="C403" s="9"/>
      <c r="D403" s="9"/>
      <c r="E403" s="9"/>
    </row>
    <row r="404" spans="1:5" ht="21" x14ac:dyDescent="0.25">
      <c r="A404" s="18"/>
      <c r="B404" s="8"/>
      <c r="C404" s="9"/>
      <c r="D404" s="9"/>
      <c r="E404" s="9"/>
    </row>
    <row r="405" spans="1:5" ht="21" x14ac:dyDescent="0.25">
      <c r="A405" s="18"/>
      <c r="B405" s="8"/>
      <c r="C405" s="9"/>
      <c r="D405" s="9"/>
      <c r="E405" s="9"/>
    </row>
    <row r="406" spans="1:5" ht="21" x14ac:dyDescent="0.25">
      <c r="A406" s="18"/>
      <c r="B406" s="8"/>
      <c r="C406" s="9"/>
      <c r="D406" s="9"/>
      <c r="E406" s="9"/>
    </row>
    <row r="407" spans="1:5" ht="21" x14ac:dyDescent="0.25">
      <c r="A407" s="18"/>
      <c r="B407" s="8"/>
      <c r="C407" s="9"/>
      <c r="D407" s="9"/>
      <c r="E407" s="9"/>
    </row>
    <row r="408" spans="1:5" ht="21" x14ac:dyDescent="0.25">
      <c r="A408" s="18"/>
      <c r="B408" s="8"/>
      <c r="C408" s="9"/>
      <c r="D408" s="9"/>
      <c r="E408" s="9"/>
    </row>
    <row r="409" spans="1:5" ht="21" x14ac:dyDescent="0.25">
      <c r="A409" s="18"/>
      <c r="B409" s="8"/>
      <c r="C409" s="9"/>
      <c r="D409" s="9"/>
      <c r="E409" s="9"/>
    </row>
    <row r="410" spans="1:5" ht="21" x14ac:dyDescent="0.25">
      <c r="A410" s="18"/>
      <c r="B410" s="8"/>
      <c r="C410" s="9"/>
      <c r="D410" s="9"/>
      <c r="E410" s="9"/>
    </row>
    <row r="411" spans="1:5" ht="21" x14ac:dyDescent="0.25">
      <c r="A411" s="18"/>
      <c r="B411" s="8"/>
      <c r="C411" s="9"/>
      <c r="D411" s="9"/>
      <c r="E411" s="9"/>
    </row>
    <row r="412" spans="1:5" ht="21" x14ac:dyDescent="0.25">
      <c r="A412" s="18"/>
      <c r="B412" s="8"/>
      <c r="C412" s="9"/>
      <c r="D412" s="9"/>
      <c r="E412" s="9"/>
    </row>
    <row r="413" spans="1:5" ht="21" x14ac:dyDescent="0.25">
      <c r="A413" s="18"/>
      <c r="B413" s="8"/>
      <c r="C413" s="9"/>
      <c r="D413" s="9"/>
      <c r="E413" s="9"/>
    </row>
    <row r="414" spans="1:5" ht="21" x14ac:dyDescent="0.25">
      <c r="A414" s="18"/>
      <c r="B414" s="8"/>
      <c r="C414" s="9"/>
      <c r="D414" s="9"/>
      <c r="E414" s="9"/>
    </row>
    <row r="415" spans="1:5" ht="21" x14ac:dyDescent="0.25">
      <c r="A415" s="18"/>
      <c r="B415" s="8"/>
      <c r="C415" s="9"/>
      <c r="D415" s="9"/>
      <c r="E415" s="9"/>
    </row>
    <row r="416" spans="1:5" ht="21" x14ac:dyDescent="0.25">
      <c r="A416" s="18"/>
      <c r="B416" s="8"/>
      <c r="C416" s="9"/>
      <c r="D416" s="9"/>
      <c r="E416" s="9"/>
    </row>
    <row r="417" spans="1:5" ht="21" x14ac:dyDescent="0.25">
      <c r="A417" s="18"/>
      <c r="B417" s="8"/>
      <c r="C417" s="9"/>
      <c r="D417" s="9"/>
      <c r="E417" s="9"/>
    </row>
    <row r="418" spans="1:5" ht="21" x14ac:dyDescent="0.25">
      <c r="A418" s="18"/>
      <c r="B418" s="8"/>
      <c r="C418" s="9"/>
      <c r="D418" s="9"/>
      <c r="E418" s="9"/>
    </row>
    <row r="419" spans="1:5" ht="21" x14ac:dyDescent="0.25">
      <c r="A419" s="18"/>
      <c r="B419" s="8"/>
      <c r="C419" s="9"/>
      <c r="D419" s="9"/>
      <c r="E419" s="9"/>
    </row>
    <row r="420" spans="1:5" ht="21" x14ac:dyDescent="0.25">
      <c r="A420" s="18"/>
      <c r="B420" s="8"/>
      <c r="C420" s="9"/>
      <c r="D420" s="9"/>
      <c r="E420" s="9"/>
    </row>
    <row r="421" spans="1:5" ht="21" x14ac:dyDescent="0.25">
      <c r="A421" s="18"/>
      <c r="B421" s="8"/>
      <c r="C421" s="9"/>
      <c r="D421" s="9"/>
      <c r="E421" s="9"/>
    </row>
    <row r="422" spans="1:5" ht="21" x14ac:dyDescent="0.25">
      <c r="A422" s="18"/>
      <c r="B422" s="8"/>
      <c r="C422" s="9"/>
      <c r="D422" s="9"/>
      <c r="E422" s="9"/>
    </row>
    <row r="423" spans="1:5" ht="21" x14ac:dyDescent="0.25">
      <c r="A423" s="18"/>
      <c r="B423" s="8"/>
      <c r="C423" s="9"/>
      <c r="D423" s="9"/>
      <c r="E423" s="9"/>
    </row>
    <row r="424" spans="1:5" ht="21" x14ac:dyDescent="0.25">
      <c r="A424" s="18"/>
      <c r="B424" s="8"/>
      <c r="C424" s="9"/>
      <c r="D424" s="9"/>
      <c r="E424" s="9"/>
    </row>
    <row r="425" spans="1:5" ht="21" x14ac:dyDescent="0.25">
      <c r="A425" s="18"/>
      <c r="B425" s="8"/>
      <c r="C425" s="9"/>
      <c r="D425" s="9"/>
      <c r="E425" s="9"/>
    </row>
    <row r="426" spans="1:5" ht="21" x14ac:dyDescent="0.25">
      <c r="A426" s="18"/>
      <c r="B426" s="8"/>
      <c r="C426" s="9"/>
      <c r="D426" s="9"/>
      <c r="E426" s="9"/>
    </row>
    <row r="427" spans="1:5" ht="21" x14ac:dyDescent="0.25">
      <c r="A427" s="18"/>
      <c r="B427" s="8"/>
      <c r="C427" s="9"/>
      <c r="D427" s="9"/>
      <c r="E427" s="9"/>
    </row>
    <row r="428" spans="1:5" ht="21" x14ac:dyDescent="0.25">
      <c r="A428" s="18"/>
      <c r="B428" s="8"/>
      <c r="C428" s="9"/>
      <c r="D428" s="9"/>
      <c r="E428" s="9"/>
    </row>
    <row r="429" spans="1:5" ht="21" x14ac:dyDescent="0.25">
      <c r="A429" s="18"/>
      <c r="B429" s="8"/>
      <c r="C429" s="9"/>
      <c r="D429" s="9"/>
      <c r="E429" s="9"/>
    </row>
    <row r="430" spans="1:5" ht="21" x14ac:dyDescent="0.25">
      <c r="A430" s="18"/>
      <c r="B430" s="8"/>
      <c r="C430" s="9"/>
      <c r="D430" s="9"/>
      <c r="E430" s="9"/>
    </row>
    <row r="431" spans="1:5" ht="21" x14ac:dyDescent="0.25">
      <c r="A431" s="18"/>
      <c r="B431" s="8"/>
      <c r="C431" s="9"/>
      <c r="D431" s="9"/>
      <c r="E431" s="9"/>
    </row>
    <row r="432" spans="1:5" ht="21" x14ac:dyDescent="0.25">
      <c r="A432" s="18"/>
      <c r="B432" s="8"/>
      <c r="C432" s="9"/>
      <c r="D432" s="9"/>
      <c r="E432" s="9"/>
    </row>
    <row r="433" spans="1:5" ht="21" x14ac:dyDescent="0.25">
      <c r="A433" s="18"/>
      <c r="B433" s="8"/>
      <c r="C433" s="9"/>
      <c r="D433" s="9"/>
      <c r="E433" s="9"/>
    </row>
    <row r="434" spans="1:5" ht="21" x14ac:dyDescent="0.25">
      <c r="A434" s="18"/>
      <c r="B434" s="8"/>
      <c r="C434" s="9"/>
      <c r="D434" s="9"/>
      <c r="E434" s="9"/>
    </row>
    <row r="435" spans="1:5" ht="21" x14ac:dyDescent="0.25">
      <c r="A435" s="18"/>
      <c r="B435" s="8"/>
      <c r="C435" s="9"/>
      <c r="D435" s="9"/>
      <c r="E435" s="9"/>
    </row>
    <row r="436" spans="1:5" ht="21" x14ac:dyDescent="0.25">
      <c r="A436" s="18"/>
      <c r="B436" s="8"/>
      <c r="C436" s="9"/>
      <c r="D436" s="9"/>
      <c r="E436" s="9"/>
    </row>
    <row r="437" spans="1:5" ht="21" x14ac:dyDescent="0.25">
      <c r="A437" s="18"/>
      <c r="B437" s="8"/>
      <c r="C437" s="9"/>
      <c r="D437" s="9"/>
      <c r="E437" s="9"/>
    </row>
    <row r="438" spans="1:5" ht="21" x14ac:dyDescent="0.25">
      <c r="A438" s="18"/>
      <c r="B438" s="8"/>
      <c r="C438" s="9"/>
      <c r="D438" s="9"/>
      <c r="E438" s="9"/>
    </row>
    <row r="439" spans="1:5" ht="21" x14ac:dyDescent="0.25">
      <c r="A439" s="18"/>
      <c r="B439" s="8"/>
      <c r="C439" s="9"/>
      <c r="D439" s="9"/>
      <c r="E439" s="9"/>
    </row>
    <row r="440" spans="1:5" ht="21" x14ac:dyDescent="0.25">
      <c r="A440" s="18"/>
      <c r="B440" s="8"/>
      <c r="C440" s="9"/>
      <c r="D440" s="9"/>
      <c r="E440" s="9"/>
    </row>
    <row r="441" spans="1:5" ht="21" x14ac:dyDescent="0.25">
      <c r="A441" s="18"/>
      <c r="B441" s="8"/>
      <c r="C441" s="9"/>
      <c r="D441" s="9"/>
      <c r="E441" s="9"/>
    </row>
    <row r="442" spans="1:5" ht="21" x14ac:dyDescent="0.25">
      <c r="A442" s="18"/>
      <c r="B442" s="8"/>
      <c r="C442" s="9"/>
      <c r="D442" s="9"/>
      <c r="E442" s="9"/>
    </row>
    <row r="443" spans="1:5" ht="21" x14ac:dyDescent="0.25">
      <c r="A443" s="18"/>
      <c r="B443" s="8"/>
      <c r="C443" s="9"/>
      <c r="D443" s="9"/>
      <c r="E443" s="9"/>
    </row>
    <row r="444" spans="1:5" ht="21" x14ac:dyDescent="0.25">
      <c r="A444" s="18"/>
      <c r="B444" s="8"/>
      <c r="C444" s="9"/>
      <c r="D444" s="9"/>
      <c r="E444" s="9"/>
    </row>
    <row r="445" spans="1:5" ht="21" x14ac:dyDescent="0.25">
      <c r="A445" s="18"/>
      <c r="B445" s="8"/>
      <c r="C445" s="9"/>
      <c r="D445" s="9"/>
      <c r="E445" s="9"/>
    </row>
    <row r="446" spans="1:5" ht="21" x14ac:dyDescent="0.25">
      <c r="A446" s="18"/>
      <c r="B446" s="8"/>
      <c r="C446" s="9"/>
      <c r="D446" s="9"/>
      <c r="E446" s="9"/>
    </row>
    <row r="447" spans="1:5" ht="21" x14ac:dyDescent="0.25">
      <c r="A447" s="18"/>
      <c r="B447" s="8"/>
      <c r="C447" s="9"/>
      <c r="D447" s="9"/>
      <c r="E447" s="9"/>
    </row>
    <row r="448" spans="1:5" ht="21" x14ac:dyDescent="0.25">
      <c r="A448" s="18"/>
      <c r="B448" s="8"/>
      <c r="C448" s="9"/>
      <c r="D448" s="9"/>
      <c r="E448" s="9"/>
    </row>
    <row r="449" spans="1:5" ht="21" x14ac:dyDescent="0.25">
      <c r="A449" s="18"/>
      <c r="B449" s="8"/>
      <c r="C449" s="9"/>
      <c r="D449" s="9"/>
      <c r="E449" s="9"/>
    </row>
    <row r="450" spans="1:5" ht="21" x14ac:dyDescent="0.25">
      <c r="A450" s="18"/>
      <c r="B450" s="8"/>
      <c r="C450" s="9"/>
      <c r="D450" s="9"/>
      <c r="E450" s="9"/>
    </row>
    <row r="451" spans="1:5" ht="21" x14ac:dyDescent="0.25">
      <c r="A451" s="18"/>
      <c r="B451" s="8"/>
      <c r="C451" s="9"/>
      <c r="D451" s="9"/>
      <c r="E451" s="9"/>
    </row>
    <row r="452" spans="1:5" ht="21" x14ac:dyDescent="0.25">
      <c r="A452" s="18"/>
      <c r="B452" s="8"/>
      <c r="C452" s="9"/>
      <c r="D452" s="9"/>
      <c r="E452" s="9"/>
    </row>
    <row r="453" spans="1:5" ht="21" x14ac:dyDescent="0.25">
      <c r="A453" s="18"/>
      <c r="B453" s="8"/>
      <c r="C453" s="9"/>
      <c r="D453" s="9"/>
      <c r="E453" s="9"/>
    </row>
    <row r="454" spans="1:5" ht="21" x14ac:dyDescent="0.25">
      <c r="A454" s="18"/>
      <c r="B454" s="8"/>
      <c r="C454" s="9"/>
      <c r="D454" s="9"/>
      <c r="E454" s="9"/>
    </row>
    <row r="455" spans="1:5" ht="21" x14ac:dyDescent="0.25">
      <c r="A455" s="18"/>
      <c r="B455" s="8"/>
      <c r="C455" s="9"/>
      <c r="D455" s="9"/>
      <c r="E455" s="9"/>
    </row>
    <row r="456" spans="1:5" ht="21" x14ac:dyDescent="0.25">
      <c r="A456" s="18"/>
      <c r="B456" s="8"/>
      <c r="C456" s="9"/>
      <c r="D456" s="9"/>
      <c r="E456" s="9"/>
    </row>
    <row r="457" spans="1:5" ht="21" x14ac:dyDescent="0.25">
      <c r="A457" s="18"/>
      <c r="B457" s="8"/>
      <c r="C457" s="9"/>
      <c r="D457" s="9"/>
      <c r="E457" s="9"/>
    </row>
    <row r="458" spans="1:5" ht="21" x14ac:dyDescent="0.25">
      <c r="A458" s="18"/>
      <c r="B458" s="8"/>
      <c r="C458" s="9"/>
      <c r="D458" s="9"/>
      <c r="E458" s="9"/>
    </row>
    <row r="459" spans="1:5" ht="21" x14ac:dyDescent="0.25">
      <c r="A459" s="18"/>
      <c r="B459" s="8"/>
      <c r="C459" s="9"/>
      <c r="D459" s="9"/>
      <c r="E459" s="9"/>
    </row>
    <row r="460" spans="1:5" ht="21" x14ac:dyDescent="0.25">
      <c r="A460" s="18"/>
      <c r="B460" s="8"/>
      <c r="C460" s="9"/>
      <c r="D460" s="9"/>
      <c r="E460" s="9"/>
    </row>
    <row r="461" spans="1:5" ht="21" x14ac:dyDescent="0.25">
      <c r="A461" s="18"/>
      <c r="B461" s="8"/>
      <c r="C461" s="9"/>
      <c r="D461" s="9"/>
      <c r="E461" s="9"/>
    </row>
    <row r="462" spans="1:5" ht="21" x14ac:dyDescent="0.25">
      <c r="A462" s="18"/>
      <c r="B462" s="8"/>
      <c r="C462" s="9"/>
      <c r="D462" s="9"/>
      <c r="E462" s="9"/>
    </row>
    <row r="463" spans="1:5" ht="21" x14ac:dyDescent="0.25">
      <c r="A463" s="18"/>
      <c r="B463" s="8"/>
      <c r="C463" s="9"/>
      <c r="D463" s="9"/>
      <c r="E463" s="9"/>
    </row>
    <row r="464" spans="1:5" ht="21" x14ac:dyDescent="0.25">
      <c r="A464" s="18"/>
      <c r="B464" s="8"/>
      <c r="C464" s="9"/>
      <c r="D464" s="9"/>
      <c r="E464" s="9"/>
    </row>
    <row r="465" spans="1:5" ht="21" x14ac:dyDescent="0.25">
      <c r="A465" s="18"/>
      <c r="B465" s="8"/>
      <c r="C465" s="9"/>
      <c r="D465" s="9"/>
      <c r="E465" s="9"/>
    </row>
    <row r="466" spans="1:5" ht="21" x14ac:dyDescent="0.25">
      <c r="A466" s="18"/>
      <c r="B466" s="8"/>
      <c r="C466" s="9"/>
      <c r="D466" s="9"/>
      <c r="E466" s="9"/>
    </row>
    <row r="467" spans="1:5" ht="21" x14ac:dyDescent="0.25">
      <c r="A467" s="18"/>
      <c r="B467" s="8"/>
      <c r="C467" s="9"/>
      <c r="D467" s="9"/>
      <c r="E467" s="9"/>
    </row>
    <row r="468" spans="1:5" ht="21" x14ac:dyDescent="0.25">
      <c r="A468" s="18"/>
      <c r="B468" s="8"/>
      <c r="C468" s="9"/>
      <c r="D468" s="9"/>
      <c r="E468" s="9"/>
    </row>
    <row r="469" spans="1:5" ht="21" x14ac:dyDescent="0.25">
      <c r="B469" s="8"/>
      <c r="C469" s="9"/>
      <c r="D469" s="9"/>
      <c r="E469" s="9"/>
    </row>
    <row r="470" spans="1:5" ht="21" x14ac:dyDescent="0.25">
      <c r="B470" s="8"/>
      <c r="C470" s="9"/>
      <c r="D470" s="9"/>
      <c r="E470" s="9"/>
    </row>
    <row r="471" spans="1:5" ht="21" x14ac:dyDescent="0.25">
      <c r="B471" s="8"/>
      <c r="C471" s="9"/>
      <c r="D471" s="9"/>
      <c r="E471" s="9"/>
    </row>
    <row r="472" spans="1:5" ht="21" x14ac:dyDescent="0.25">
      <c r="B472" s="8"/>
      <c r="C472" s="9"/>
      <c r="D472" s="9"/>
      <c r="E472" s="9"/>
    </row>
    <row r="473" spans="1:5" ht="21" x14ac:dyDescent="0.25">
      <c r="B473" s="8"/>
      <c r="C473" s="9"/>
      <c r="D473" s="9"/>
      <c r="E473" s="9"/>
    </row>
    <row r="474" spans="1:5" ht="21" x14ac:dyDescent="0.25">
      <c r="B474" s="8"/>
      <c r="C474" s="9"/>
      <c r="D474" s="9"/>
      <c r="E474" s="9"/>
    </row>
    <row r="475" spans="1:5" ht="21" x14ac:dyDescent="0.25">
      <c r="B475" s="8"/>
      <c r="C475" s="9"/>
      <c r="D475" s="9"/>
      <c r="E475" s="9"/>
    </row>
    <row r="476" spans="1:5" ht="21" x14ac:dyDescent="0.25">
      <c r="B476" s="8"/>
      <c r="C476" s="9"/>
      <c r="D476" s="9"/>
      <c r="E476" s="9"/>
    </row>
    <row r="477" spans="1:5" ht="21" x14ac:dyDescent="0.25">
      <c r="B477" s="8"/>
      <c r="C477" s="9"/>
      <c r="D477" s="9"/>
      <c r="E477" s="9"/>
    </row>
    <row r="478" spans="1:5" ht="21" x14ac:dyDescent="0.25">
      <c r="B478" s="8"/>
      <c r="C478" s="9"/>
      <c r="D478" s="9"/>
      <c r="E478" s="9"/>
    </row>
    <row r="479" spans="1:5" ht="21" x14ac:dyDescent="0.25">
      <c r="B479" s="8"/>
      <c r="C479" s="9"/>
      <c r="D479" s="9"/>
      <c r="E479" s="9"/>
    </row>
    <row r="480" spans="1:5" ht="21" x14ac:dyDescent="0.25">
      <c r="B480" s="8"/>
      <c r="C480" s="9"/>
      <c r="D480" s="9"/>
      <c r="E480" s="9"/>
    </row>
    <row r="481" spans="2:5" ht="21" x14ac:dyDescent="0.25">
      <c r="B481" s="8"/>
      <c r="C481" s="9"/>
      <c r="D481" s="9"/>
      <c r="E481" s="9"/>
    </row>
    <row r="482" spans="2:5" ht="21" x14ac:dyDescent="0.25">
      <c r="B482" s="8"/>
      <c r="C482" s="9"/>
      <c r="D482" s="9"/>
      <c r="E482" s="9"/>
    </row>
    <row r="483" spans="2:5" ht="21" x14ac:dyDescent="0.25">
      <c r="B483" s="8"/>
      <c r="C483" s="9"/>
      <c r="D483" s="9"/>
      <c r="E483" s="9"/>
    </row>
    <row r="484" spans="2:5" ht="21" x14ac:dyDescent="0.25">
      <c r="B484" s="8"/>
      <c r="C484" s="9"/>
      <c r="D484" s="9"/>
      <c r="E484" s="9"/>
    </row>
    <row r="485" spans="2:5" ht="21" x14ac:dyDescent="0.25">
      <c r="B485" s="8"/>
      <c r="C485" s="9"/>
      <c r="D485" s="9"/>
      <c r="E485" s="9"/>
    </row>
    <row r="486" spans="2:5" ht="21" x14ac:dyDescent="0.25">
      <c r="B486" s="8"/>
      <c r="C486" s="9"/>
      <c r="D486" s="9"/>
      <c r="E486" s="9"/>
    </row>
    <row r="487" spans="2:5" ht="21" x14ac:dyDescent="0.25">
      <c r="B487" s="8"/>
      <c r="C487" s="9"/>
      <c r="D487" s="9"/>
      <c r="E487" s="9"/>
    </row>
    <row r="488" spans="2:5" ht="21" x14ac:dyDescent="0.25">
      <c r="B488" s="8"/>
      <c r="C488" s="9"/>
      <c r="D488" s="9"/>
      <c r="E488" s="9"/>
    </row>
    <row r="489" spans="2:5" ht="21" x14ac:dyDescent="0.25">
      <c r="B489" s="8"/>
      <c r="C489" s="9"/>
      <c r="D489" s="9"/>
      <c r="E489" s="9"/>
    </row>
    <row r="490" spans="2:5" ht="21" x14ac:dyDescent="0.25">
      <c r="B490" s="8"/>
      <c r="C490" s="9"/>
      <c r="D490" s="9"/>
      <c r="E490" s="9"/>
    </row>
    <row r="491" spans="2:5" ht="21" x14ac:dyDescent="0.25">
      <c r="B491" s="8"/>
      <c r="C491" s="9"/>
      <c r="D491" s="9"/>
      <c r="E491" s="9"/>
    </row>
    <row r="492" spans="2:5" ht="21" x14ac:dyDescent="0.25">
      <c r="B492" s="8"/>
      <c r="C492" s="9"/>
      <c r="D492" s="9"/>
      <c r="E492" s="9"/>
    </row>
    <row r="493" spans="2:5" ht="21" x14ac:dyDescent="0.25">
      <c r="B493" s="8"/>
      <c r="C493" s="9"/>
      <c r="D493" s="9"/>
      <c r="E493" s="9"/>
    </row>
    <row r="494" spans="2:5" ht="21" x14ac:dyDescent="0.25">
      <c r="B494" s="8"/>
      <c r="C494" s="9"/>
      <c r="D494" s="9"/>
      <c r="E494" s="9"/>
    </row>
    <row r="495" spans="2:5" ht="21" x14ac:dyDescent="0.25">
      <c r="B495" s="8"/>
      <c r="C495" s="9"/>
      <c r="D495" s="9"/>
      <c r="E495" s="9"/>
    </row>
    <row r="496" spans="2:5" ht="21" x14ac:dyDescent="0.25">
      <c r="B496" s="8"/>
      <c r="C496" s="9"/>
      <c r="D496" s="9"/>
      <c r="E496" s="9"/>
    </row>
    <row r="497" spans="2:5" ht="21" x14ac:dyDescent="0.25">
      <c r="B497" s="8"/>
      <c r="C497" s="9"/>
      <c r="D497" s="9"/>
      <c r="E497" s="9"/>
    </row>
    <row r="498" spans="2:5" ht="21" x14ac:dyDescent="0.25">
      <c r="B498" s="8"/>
      <c r="C498" s="9"/>
      <c r="D498" s="9"/>
      <c r="E498" s="9"/>
    </row>
    <row r="499" spans="2:5" ht="21" x14ac:dyDescent="0.25">
      <c r="B499" s="8"/>
      <c r="C499" s="9"/>
      <c r="D499" s="9"/>
      <c r="E499" s="9"/>
    </row>
    <row r="500" spans="2:5" ht="21" x14ac:dyDescent="0.25">
      <c r="B500" s="8"/>
      <c r="C500" s="9"/>
      <c r="D500" s="9"/>
      <c r="E500" s="9"/>
    </row>
    <row r="501" spans="2:5" ht="21" x14ac:dyDescent="0.25">
      <c r="B501" s="8"/>
      <c r="C501" s="9"/>
      <c r="D501" s="9"/>
      <c r="E501" s="9"/>
    </row>
    <row r="502" spans="2:5" ht="21" x14ac:dyDescent="0.25">
      <c r="B502" s="8"/>
      <c r="C502" s="9"/>
      <c r="D502" s="9"/>
      <c r="E502" s="9"/>
    </row>
    <row r="503" spans="2:5" ht="21" x14ac:dyDescent="0.25">
      <c r="B503" s="8"/>
      <c r="C503" s="9"/>
      <c r="D503" s="9"/>
      <c r="E503" s="9"/>
    </row>
    <row r="504" spans="2:5" ht="21" x14ac:dyDescent="0.25">
      <c r="B504" s="8"/>
      <c r="C504" s="9"/>
      <c r="D504" s="9"/>
      <c r="E504" s="9"/>
    </row>
    <row r="505" spans="2:5" ht="21" x14ac:dyDescent="0.25">
      <c r="B505" s="8"/>
      <c r="C505" s="9"/>
      <c r="D505" s="9"/>
      <c r="E505" s="9"/>
    </row>
    <row r="506" spans="2:5" ht="21" x14ac:dyDescent="0.25">
      <c r="B506" s="8"/>
      <c r="C506" s="9"/>
      <c r="D506" s="9"/>
      <c r="E506" s="9"/>
    </row>
    <row r="507" spans="2:5" ht="21" x14ac:dyDescent="0.25">
      <c r="B507" s="8"/>
      <c r="C507" s="9"/>
      <c r="D507" s="9"/>
      <c r="E507" s="9"/>
    </row>
    <row r="508" spans="2:5" ht="21" x14ac:dyDescent="0.25">
      <c r="B508" s="8"/>
      <c r="C508" s="9"/>
      <c r="D508" s="9"/>
      <c r="E508" s="9"/>
    </row>
    <row r="509" spans="2:5" ht="21" x14ac:dyDescent="0.25">
      <c r="B509" s="8"/>
      <c r="C509" s="9"/>
      <c r="D509" s="9"/>
      <c r="E509" s="9"/>
    </row>
    <row r="510" spans="2:5" ht="21" x14ac:dyDescent="0.25">
      <c r="B510" s="8"/>
      <c r="C510" s="9"/>
      <c r="D510" s="9"/>
      <c r="E510" s="9"/>
    </row>
    <row r="511" spans="2:5" ht="21" x14ac:dyDescent="0.25">
      <c r="B511" s="8"/>
      <c r="C511" s="9"/>
      <c r="D511" s="9"/>
      <c r="E511" s="9"/>
    </row>
    <row r="512" spans="2:5" ht="21" x14ac:dyDescent="0.25">
      <c r="B512" s="8"/>
      <c r="C512" s="9"/>
      <c r="D512" s="9"/>
      <c r="E512" s="9"/>
    </row>
    <row r="513" spans="2:5" ht="21" x14ac:dyDescent="0.25">
      <c r="B513" s="8"/>
      <c r="C513" s="9"/>
      <c r="D513" s="9"/>
      <c r="E513" s="9"/>
    </row>
    <row r="514" spans="2:5" ht="21" x14ac:dyDescent="0.25">
      <c r="B514" s="8"/>
      <c r="C514" s="9"/>
      <c r="D514" s="9"/>
      <c r="E514" s="9"/>
    </row>
    <row r="515" spans="2:5" ht="21" x14ac:dyDescent="0.25">
      <c r="B515" s="8"/>
      <c r="C515" s="9"/>
      <c r="D515" s="9"/>
      <c r="E515" s="9"/>
    </row>
    <row r="516" spans="2:5" ht="21" x14ac:dyDescent="0.25">
      <c r="B516" s="8"/>
      <c r="C516" s="9"/>
      <c r="D516" s="9"/>
      <c r="E516" s="9"/>
    </row>
    <row r="517" spans="2:5" ht="21" x14ac:dyDescent="0.25">
      <c r="B517" s="8"/>
      <c r="C517" s="9"/>
      <c r="D517" s="9"/>
      <c r="E517" s="9"/>
    </row>
    <row r="518" spans="2:5" ht="21" x14ac:dyDescent="0.25">
      <c r="B518" s="8"/>
      <c r="C518" s="9"/>
      <c r="D518" s="9"/>
      <c r="E518" s="9"/>
    </row>
    <row r="519" spans="2:5" ht="21" x14ac:dyDescent="0.25">
      <c r="B519" s="8"/>
      <c r="C519" s="9"/>
      <c r="D519" s="9"/>
      <c r="E519" s="9"/>
    </row>
    <row r="520" spans="2:5" ht="21" x14ac:dyDescent="0.25">
      <c r="B520" s="8"/>
      <c r="C520" s="9"/>
      <c r="D520" s="9"/>
      <c r="E520" s="9"/>
    </row>
    <row r="521" spans="2:5" ht="21" x14ac:dyDescent="0.25">
      <c r="B521" s="8"/>
      <c r="C521" s="9"/>
      <c r="D521" s="9"/>
      <c r="E521" s="9"/>
    </row>
    <row r="522" spans="2:5" ht="21" x14ac:dyDescent="0.25">
      <c r="B522" s="8"/>
      <c r="C522" s="9"/>
      <c r="D522" s="9"/>
      <c r="E522" s="9"/>
    </row>
    <row r="523" spans="2:5" ht="21" x14ac:dyDescent="0.25">
      <c r="B523" s="8"/>
      <c r="C523" s="9"/>
      <c r="D523" s="9"/>
      <c r="E523" s="9"/>
    </row>
    <row r="524" spans="2:5" ht="21" x14ac:dyDescent="0.25">
      <c r="B524" s="8"/>
      <c r="C524" s="9"/>
      <c r="D524" s="9"/>
      <c r="E524" s="9"/>
    </row>
    <row r="525" spans="2:5" ht="21" x14ac:dyDescent="0.25">
      <c r="B525" s="8"/>
      <c r="C525" s="9"/>
      <c r="D525" s="9"/>
      <c r="E525" s="9"/>
    </row>
    <row r="526" spans="2:5" ht="21" x14ac:dyDescent="0.25">
      <c r="B526" s="8"/>
      <c r="C526" s="9"/>
      <c r="D526" s="9"/>
      <c r="E526" s="9"/>
    </row>
    <row r="527" spans="2:5" ht="21" x14ac:dyDescent="0.25">
      <c r="B527" s="8"/>
      <c r="C527" s="9"/>
      <c r="D527" s="9"/>
      <c r="E527" s="9"/>
    </row>
    <row r="528" spans="2:5" ht="21" x14ac:dyDescent="0.25">
      <c r="B528" s="8"/>
      <c r="C528" s="9"/>
      <c r="D528" s="9"/>
      <c r="E528" s="9"/>
    </row>
    <row r="529" spans="2:5" ht="21" x14ac:dyDescent="0.25">
      <c r="B529" s="8"/>
      <c r="C529" s="9"/>
      <c r="D529" s="9"/>
      <c r="E529" s="9"/>
    </row>
    <row r="530" spans="2:5" ht="21" x14ac:dyDescent="0.25">
      <c r="B530" s="8"/>
      <c r="C530" s="9"/>
      <c r="D530" s="9"/>
      <c r="E530" s="9"/>
    </row>
    <row r="531" spans="2:5" ht="21" x14ac:dyDescent="0.25">
      <c r="B531" s="8"/>
      <c r="C531" s="9"/>
      <c r="D531" s="9"/>
      <c r="E531" s="9"/>
    </row>
    <row r="532" spans="2:5" ht="21" x14ac:dyDescent="0.25">
      <c r="B532" s="8"/>
      <c r="C532" s="9"/>
      <c r="D532" s="9"/>
      <c r="E532" s="9"/>
    </row>
    <row r="533" spans="2:5" ht="21" x14ac:dyDescent="0.25">
      <c r="B533" s="8"/>
      <c r="C533" s="9"/>
      <c r="D533" s="9"/>
      <c r="E533" s="9"/>
    </row>
    <row r="534" spans="2:5" ht="21" x14ac:dyDescent="0.25">
      <c r="B534" s="8"/>
      <c r="C534" s="9"/>
      <c r="D534" s="9"/>
      <c r="E534" s="9"/>
    </row>
    <row r="535" spans="2:5" ht="21" x14ac:dyDescent="0.25">
      <c r="B535" s="8"/>
      <c r="C535" s="9"/>
      <c r="D535" s="9"/>
      <c r="E535" s="9"/>
    </row>
    <row r="536" spans="2:5" ht="21" x14ac:dyDescent="0.25">
      <c r="B536" s="8"/>
      <c r="C536" s="9"/>
      <c r="D536" s="9"/>
      <c r="E536" s="9"/>
    </row>
    <row r="537" spans="2:5" ht="21" x14ac:dyDescent="0.25">
      <c r="B537" s="8"/>
      <c r="C537" s="9"/>
      <c r="D537" s="9"/>
      <c r="E537" s="9"/>
    </row>
    <row r="538" spans="2:5" ht="21" x14ac:dyDescent="0.25">
      <c r="B538" s="8"/>
      <c r="C538" s="9"/>
      <c r="D538" s="9"/>
      <c r="E538" s="9"/>
    </row>
    <row r="539" spans="2:5" ht="21" x14ac:dyDescent="0.25">
      <c r="B539" s="8"/>
      <c r="C539" s="9"/>
      <c r="D539" s="9"/>
      <c r="E539" s="9"/>
    </row>
    <row r="540" spans="2:5" ht="21" x14ac:dyDescent="0.25">
      <c r="B540" s="8"/>
      <c r="C540" s="9"/>
      <c r="D540" s="9"/>
      <c r="E540" s="9"/>
    </row>
    <row r="541" spans="2:5" ht="21" x14ac:dyDescent="0.25">
      <c r="B541" s="8"/>
      <c r="C541" s="9"/>
      <c r="D541" s="9"/>
      <c r="E541" s="9"/>
    </row>
    <row r="542" spans="2:5" ht="21" x14ac:dyDescent="0.25">
      <c r="B542" s="8"/>
      <c r="C542" s="9"/>
      <c r="D542" s="9"/>
      <c r="E542" s="9"/>
    </row>
    <row r="543" spans="2:5" ht="21" x14ac:dyDescent="0.25">
      <c r="B543" s="8"/>
      <c r="C543" s="9"/>
      <c r="D543" s="9"/>
      <c r="E543" s="9"/>
    </row>
    <row r="544" spans="2:5" ht="21" x14ac:dyDescent="0.25">
      <c r="B544" s="8"/>
      <c r="C544" s="9"/>
      <c r="D544" s="9"/>
      <c r="E544" s="9"/>
    </row>
    <row r="545" spans="2:5" ht="21" x14ac:dyDescent="0.25">
      <c r="B545" s="8"/>
      <c r="C545" s="9"/>
      <c r="D545" s="9"/>
      <c r="E545" s="9"/>
    </row>
    <row r="546" spans="2:5" ht="21" x14ac:dyDescent="0.25">
      <c r="B546" s="8"/>
      <c r="C546" s="9"/>
      <c r="D546" s="9"/>
      <c r="E546" s="9"/>
    </row>
    <row r="547" spans="2:5" ht="21" x14ac:dyDescent="0.25">
      <c r="B547" s="8"/>
      <c r="C547" s="9"/>
      <c r="D547" s="9"/>
      <c r="E547" s="9"/>
    </row>
    <row r="548" spans="2:5" ht="21" x14ac:dyDescent="0.25">
      <c r="B548" s="8"/>
      <c r="C548" s="9"/>
      <c r="D548" s="9"/>
      <c r="E548" s="9"/>
    </row>
    <row r="549" spans="2:5" ht="21" x14ac:dyDescent="0.25">
      <c r="B549" s="8"/>
      <c r="C549" s="9"/>
      <c r="D549" s="9"/>
      <c r="E549" s="9"/>
    </row>
    <row r="550" spans="2:5" ht="21" x14ac:dyDescent="0.25">
      <c r="B550" s="8"/>
      <c r="C550" s="9"/>
      <c r="D550" s="9"/>
      <c r="E550" s="9"/>
    </row>
    <row r="551" spans="2:5" ht="21" x14ac:dyDescent="0.25">
      <c r="B551" s="8"/>
      <c r="C551" s="9"/>
      <c r="D551" s="9"/>
      <c r="E551" s="9"/>
    </row>
    <row r="552" spans="2:5" ht="21" x14ac:dyDescent="0.25">
      <c r="B552" s="8"/>
      <c r="C552" s="9"/>
      <c r="D552" s="9"/>
      <c r="E552" s="9"/>
    </row>
    <row r="553" spans="2:5" ht="21" x14ac:dyDescent="0.25">
      <c r="B553" s="8"/>
      <c r="C553" s="9"/>
      <c r="D553" s="9"/>
      <c r="E553" s="9"/>
    </row>
    <row r="554" spans="2:5" ht="21" x14ac:dyDescent="0.25">
      <c r="B554" s="8"/>
      <c r="C554" s="9"/>
      <c r="D554" s="9"/>
      <c r="E554" s="9"/>
    </row>
    <row r="555" spans="2:5" ht="21" x14ac:dyDescent="0.25">
      <c r="B555" s="8"/>
      <c r="C555" s="9"/>
      <c r="D555" s="9"/>
      <c r="E555" s="9"/>
    </row>
    <row r="556" spans="2:5" ht="21" x14ac:dyDescent="0.25">
      <c r="B556" s="8"/>
      <c r="C556" s="9"/>
      <c r="D556" s="9"/>
      <c r="E556" s="9"/>
    </row>
    <row r="557" spans="2:5" ht="21" x14ac:dyDescent="0.25">
      <c r="B557" s="8"/>
      <c r="C557" s="9"/>
      <c r="D557" s="9"/>
      <c r="E557" s="9"/>
    </row>
    <row r="558" spans="2:5" ht="21" x14ac:dyDescent="0.25">
      <c r="B558" s="8"/>
      <c r="C558" s="9"/>
      <c r="D558" s="9"/>
      <c r="E558" s="9"/>
    </row>
    <row r="559" spans="2:5" ht="21" x14ac:dyDescent="0.25">
      <c r="B559" s="8"/>
      <c r="C559" s="9"/>
      <c r="D559" s="9"/>
      <c r="E559" s="9"/>
    </row>
    <row r="560" spans="2:5" ht="21" x14ac:dyDescent="0.25">
      <c r="B560" s="8"/>
      <c r="C560" s="9"/>
      <c r="D560" s="9"/>
      <c r="E560" s="9"/>
    </row>
    <row r="561" spans="2:5" ht="21" x14ac:dyDescent="0.25">
      <c r="B561" s="8"/>
      <c r="C561" s="9"/>
      <c r="D561" s="9"/>
      <c r="E561" s="9"/>
    </row>
    <row r="562" spans="2:5" ht="21" x14ac:dyDescent="0.25">
      <c r="B562" s="8"/>
      <c r="C562" s="9"/>
      <c r="D562" s="9"/>
      <c r="E562" s="9"/>
    </row>
    <row r="563" spans="2:5" ht="21" x14ac:dyDescent="0.25">
      <c r="B563" s="8"/>
      <c r="C563" s="9"/>
      <c r="D563" s="9"/>
      <c r="E563" s="9"/>
    </row>
    <row r="564" spans="2:5" ht="21" x14ac:dyDescent="0.25">
      <c r="B564" s="8"/>
      <c r="C564" s="9"/>
      <c r="D564" s="9"/>
      <c r="E564" s="9"/>
    </row>
    <row r="565" spans="2:5" ht="21" x14ac:dyDescent="0.25">
      <c r="B565" s="8"/>
      <c r="C565" s="9"/>
      <c r="D565" s="9"/>
      <c r="E565" s="9"/>
    </row>
    <row r="566" spans="2:5" ht="21" x14ac:dyDescent="0.25">
      <c r="B566" s="8"/>
      <c r="C566" s="9"/>
      <c r="D566" s="9"/>
      <c r="E566" s="9"/>
    </row>
    <row r="567" spans="2:5" ht="21" x14ac:dyDescent="0.25">
      <c r="B567" s="8"/>
      <c r="C567" s="9"/>
      <c r="D567" s="9"/>
      <c r="E567" s="9"/>
    </row>
    <row r="568" spans="2:5" ht="21" x14ac:dyDescent="0.25">
      <c r="B568" s="8"/>
      <c r="C568" s="9"/>
      <c r="D568" s="9"/>
      <c r="E568" s="9"/>
    </row>
    <row r="569" spans="2:5" ht="21" x14ac:dyDescent="0.25">
      <c r="B569" s="8"/>
      <c r="C569" s="9"/>
      <c r="D569" s="9"/>
      <c r="E569" s="9"/>
    </row>
    <row r="570" spans="2:5" ht="21" x14ac:dyDescent="0.25">
      <c r="B570" s="8"/>
      <c r="C570" s="9"/>
      <c r="D570" s="9"/>
      <c r="E570" s="9"/>
    </row>
    <row r="571" spans="2:5" ht="21" x14ac:dyDescent="0.25">
      <c r="B571" s="8"/>
      <c r="C571" s="9"/>
      <c r="D571" s="9"/>
      <c r="E571" s="9"/>
    </row>
    <row r="572" spans="2:5" ht="21" x14ac:dyDescent="0.25">
      <c r="B572" s="8"/>
      <c r="C572" s="9"/>
      <c r="D572" s="9"/>
      <c r="E572" s="9"/>
    </row>
    <row r="573" spans="2:5" ht="21" x14ac:dyDescent="0.25">
      <c r="B573" s="8"/>
      <c r="C573" s="9"/>
      <c r="D573" s="9"/>
      <c r="E573" s="9"/>
    </row>
    <row r="574" spans="2:5" ht="21" x14ac:dyDescent="0.25">
      <c r="B574" s="8"/>
      <c r="C574" s="9"/>
      <c r="D574" s="9"/>
      <c r="E574" s="9"/>
    </row>
    <row r="575" spans="2:5" ht="21" x14ac:dyDescent="0.25">
      <c r="B575" s="8"/>
      <c r="C575" s="9"/>
      <c r="D575" s="9"/>
      <c r="E575" s="9"/>
    </row>
    <row r="576" spans="2:5" ht="21" x14ac:dyDescent="0.25">
      <c r="B576" s="8"/>
      <c r="C576" s="9"/>
      <c r="D576" s="9"/>
      <c r="E576" s="9"/>
    </row>
    <row r="577" spans="2:5" ht="21" x14ac:dyDescent="0.25">
      <c r="B577" s="8"/>
      <c r="C577" s="9"/>
      <c r="D577" s="9"/>
      <c r="E577" s="9"/>
    </row>
    <row r="578" spans="2:5" ht="21" x14ac:dyDescent="0.25">
      <c r="B578" s="8"/>
      <c r="C578" s="9"/>
      <c r="D578" s="9"/>
      <c r="E578" s="9"/>
    </row>
    <row r="579" spans="2:5" ht="21" x14ac:dyDescent="0.25">
      <c r="B579" s="8"/>
      <c r="C579" s="9"/>
      <c r="D579" s="9"/>
      <c r="E579" s="9"/>
    </row>
    <row r="580" spans="2:5" ht="21" x14ac:dyDescent="0.25">
      <c r="B580" s="8"/>
      <c r="C580" s="9"/>
      <c r="D580" s="9"/>
      <c r="E580" s="9"/>
    </row>
    <row r="581" spans="2:5" ht="21" x14ac:dyDescent="0.25">
      <c r="B581" s="8"/>
      <c r="C581" s="9"/>
      <c r="D581" s="9"/>
      <c r="E581" s="9"/>
    </row>
    <row r="582" spans="2:5" ht="21" x14ac:dyDescent="0.25">
      <c r="B582" s="8"/>
      <c r="C582" s="9"/>
      <c r="D582" s="9"/>
      <c r="E582" s="9"/>
    </row>
    <row r="583" spans="2:5" ht="21" x14ac:dyDescent="0.25">
      <c r="B583" s="8"/>
      <c r="C583" s="9"/>
      <c r="D583" s="9"/>
      <c r="E583" s="9"/>
    </row>
    <row r="584" spans="2:5" ht="21" x14ac:dyDescent="0.25">
      <c r="B584" s="8"/>
      <c r="C584" s="9"/>
      <c r="D584" s="9"/>
      <c r="E584" s="9"/>
    </row>
    <row r="585" spans="2:5" ht="21" x14ac:dyDescent="0.25">
      <c r="B585" s="8"/>
      <c r="C585" s="9"/>
      <c r="D585" s="9"/>
      <c r="E585" s="9"/>
    </row>
    <row r="586" spans="2:5" ht="21" x14ac:dyDescent="0.25">
      <c r="B586" s="8"/>
      <c r="C586" s="9"/>
      <c r="D586" s="9"/>
      <c r="E586" s="9"/>
    </row>
    <row r="587" spans="2:5" ht="21" x14ac:dyDescent="0.25">
      <c r="B587" s="8"/>
      <c r="C587" s="9"/>
      <c r="D587" s="9"/>
      <c r="E587" s="9"/>
    </row>
    <row r="588" spans="2:5" ht="21" x14ac:dyDescent="0.25">
      <c r="C588" s="9"/>
      <c r="D588" s="9"/>
      <c r="E588" s="9"/>
    </row>
    <row r="589" spans="2:5" ht="21" x14ac:dyDescent="0.25">
      <c r="C589" s="9"/>
      <c r="D589" s="9"/>
      <c r="E589" s="9"/>
    </row>
    <row r="590" spans="2:5" ht="21" x14ac:dyDescent="0.25">
      <c r="C590" s="9"/>
      <c r="D590" s="9"/>
      <c r="E590" s="9"/>
    </row>
    <row r="591" spans="2:5" ht="21" x14ac:dyDescent="0.25">
      <c r="C591" s="9"/>
      <c r="D591" s="9"/>
      <c r="E591" s="9"/>
    </row>
    <row r="592" spans="2:5" ht="21" x14ac:dyDescent="0.25">
      <c r="C592" s="9"/>
      <c r="D592" s="9"/>
      <c r="E592" s="9"/>
    </row>
    <row r="593" spans="3:5" ht="21" x14ac:dyDescent="0.25">
      <c r="C593" s="9"/>
      <c r="D593" s="9"/>
      <c r="E593" s="9"/>
    </row>
    <row r="594" spans="3:5" ht="21" x14ac:dyDescent="0.25">
      <c r="C594" s="9"/>
      <c r="D594" s="9"/>
      <c r="E594" s="9"/>
    </row>
    <row r="595" spans="3:5" ht="21" x14ac:dyDescent="0.25">
      <c r="C595" s="9"/>
      <c r="D595" s="9"/>
      <c r="E595" s="9"/>
    </row>
    <row r="596" spans="3:5" ht="21" x14ac:dyDescent="0.25">
      <c r="C596" s="9"/>
      <c r="D596" s="9"/>
      <c r="E596" s="9"/>
    </row>
    <row r="597" spans="3:5" ht="21" x14ac:dyDescent="0.25">
      <c r="C597" s="9"/>
      <c r="E597" s="9"/>
    </row>
    <row r="598" spans="3:5" ht="21" x14ac:dyDescent="0.25">
      <c r="C598" s="9"/>
      <c r="E598" s="9"/>
    </row>
    <row r="599" spans="3:5" ht="21" x14ac:dyDescent="0.25">
      <c r="C599" s="9"/>
      <c r="E599" s="9"/>
    </row>
    <row r="600" spans="3:5" ht="21" x14ac:dyDescent="0.25">
      <c r="C600" s="9"/>
      <c r="E600" s="9"/>
    </row>
    <row r="601" spans="3:5" ht="21" x14ac:dyDescent="0.25">
      <c r="C601" s="9"/>
      <c r="E601" s="9"/>
    </row>
    <row r="602" spans="3:5" ht="21" x14ac:dyDescent="0.25">
      <c r="C602" s="9"/>
      <c r="E602" s="9"/>
    </row>
    <row r="603" spans="3:5" ht="21" x14ac:dyDescent="0.25">
      <c r="C603" s="9"/>
      <c r="E603" s="9"/>
    </row>
    <row r="604" spans="3:5" ht="21" x14ac:dyDescent="0.25">
      <c r="C604" s="9"/>
      <c r="E604" s="9"/>
    </row>
    <row r="605" spans="3:5" ht="21" x14ac:dyDescent="0.25">
      <c r="C605" s="9"/>
      <c r="E605" s="9"/>
    </row>
    <row r="606" spans="3:5" ht="21" x14ac:dyDescent="0.25">
      <c r="C606" s="9"/>
      <c r="E606" s="9"/>
    </row>
    <row r="607" spans="3:5" ht="21" x14ac:dyDescent="0.25">
      <c r="C607" s="9"/>
      <c r="E607" s="9"/>
    </row>
    <row r="608" spans="3:5" ht="21" x14ac:dyDescent="0.25">
      <c r="C608" s="9"/>
      <c r="E608" s="9"/>
    </row>
    <row r="609" spans="3:5" ht="21" x14ac:dyDescent="0.25">
      <c r="C609" s="9"/>
      <c r="E609" s="9"/>
    </row>
    <row r="610" spans="3:5" ht="21" x14ac:dyDescent="0.25">
      <c r="C610" s="9"/>
      <c r="E610" s="9"/>
    </row>
    <row r="611" spans="3:5" ht="21" x14ac:dyDescent="0.25">
      <c r="C611" s="9"/>
      <c r="E611" s="9"/>
    </row>
    <row r="612" spans="3:5" ht="21" x14ac:dyDescent="0.25">
      <c r="C612" s="9"/>
      <c r="E612" s="9"/>
    </row>
    <row r="613" spans="3:5" ht="21" x14ac:dyDescent="0.25">
      <c r="C613" s="9"/>
      <c r="E613" s="9"/>
    </row>
    <row r="614" spans="3:5" ht="21" x14ac:dyDescent="0.25">
      <c r="C614" s="9"/>
      <c r="E614" s="9"/>
    </row>
    <row r="615" spans="3:5" ht="21" x14ac:dyDescent="0.25">
      <c r="C615" s="9"/>
      <c r="E615" s="9"/>
    </row>
    <row r="616" spans="3:5" ht="21" x14ac:dyDescent="0.25">
      <c r="C616" s="9"/>
      <c r="E616" s="9"/>
    </row>
    <row r="617" spans="3:5" ht="21" x14ac:dyDescent="0.25">
      <c r="C617" s="9"/>
      <c r="E617" s="9"/>
    </row>
    <row r="618" spans="3:5" ht="21" x14ac:dyDescent="0.25">
      <c r="C618" s="9"/>
      <c r="E618" s="9"/>
    </row>
    <row r="619" spans="3:5" ht="21" x14ac:dyDescent="0.25">
      <c r="C619" s="9"/>
      <c r="E619" s="9"/>
    </row>
    <row r="620" spans="3:5" ht="21" x14ac:dyDescent="0.25">
      <c r="C620" s="9"/>
      <c r="E620" s="9"/>
    </row>
    <row r="621" spans="3:5" ht="21" x14ac:dyDescent="0.25">
      <c r="C621" s="9"/>
      <c r="E621" s="9"/>
    </row>
    <row r="622" spans="3:5" ht="21" x14ac:dyDescent="0.25">
      <c r="C622" s="9"/>
      <c r="E622" s="9"/>
    </row>
    <row r="623" spans="3:5" ht="21" x14ac:dyDescent="0.25">
      <c r="C623" s="9"/>
      <c r="E623" s="9"/>
    </row>
    <row r="624" spans="3:5" ht="21" x14ac:dyDescent="0.25">
      <c r="C624" s="9"/>
      <c r="E624" s="9"/>
    </row>
    <row r="625" spans="3:5" ht="21" x14ac:dyDescent="0.25">
      <c r="C625" s="9"/>
      <c r="E625" s="9"/>
    </row>
    <row r="626" spans="3:5" ht="21" x14ac:dyDescent="0.25">
      <c r="C626" s="9"/>
      <c r="E626" s="9"/>
    </row>
    <row r="627" spans="3:5" ht="21" x14ac:dyDescent="0.25">
      <c r="C627" s="9"/>
      <c r="E627" s="9"/>
    </row>
    <row r="628" spans="3:5" ht="21" x14ac:dyDescent="0.25">
      <c r="C628" s="9"/>
      <c r="E628" s="9"/>
    </row>
    <row r="629" spans="3:5" ht="21" x14ac:dyDescent="0.25">
      <c r="C629" s="9"/>
      <c r="E629" s="9"/>
    </row>
    <row r="630" spans="3:5" ht="21" x14ac:dyDescent="0.25">
      <c r="C630" s="9"/>
      <c r="E630" s="9"/>
    </row>
    <row r="631" spans="3:5" ht="21" x14ac:dyDescent="0.25">
      <c r="C631" s="9"/>
      <c r="E631" s="9"/>
    </row>
    <row r="632" spans="3:5" ht="21" x14ac:dyDescent="0.25">
      <c r="C632" s="9"/>
      <c r="E632" s="9"/>
    </row>
    <row r="633" spans="3:5" ht="21" x14ac:dyDescent="0.25">
      <c r="C633" s="9"/>
      <c r="E633" s="9"/>
    </row>
    <row r="634" spans="3:5" ht="21" x14ac:dyDescent="0.25">
      <c r="C634" s="9"/>
      <c r="E634" s="9"/>
    </row>
    <row r="635" spans="3:5" ht="21" x14ac:dyDescent="0.25">
      <c r="C635" s="9"/>
      <c r="E635" s="9"/>
    </row>
    <row r="636" spans="3:5" ht="21" x14ac:dyDescent="0.25">
      <c r="C636" s="9"/>
      <c r="E636" s="9"/>
    </row>
    <row r="637" spans="3:5" ht="21" x14ac:dyDescent="0.25">
      <c r="C637" s="9"/>
      <c r="E637" s="9"/>
    </row>
    <row r="638" spans="3:5" ht="21" x14ac:dyDescent="0.25">
      <c r="C638" s="9"/>
      <c r="E638" s="9"/>
    </row>
    <row r="639" spans="3:5" ht="21" x14ac:dyDescent="0.25">
      <c r="C639" s="9"/>
      <c r="E639" s="9"/>
    </row>
    <row r="640" spans="3:5" ht="21" x14ac:dyDescent="0.25">
      <c r="C640" s="9"/>
      <c r="E640" s="9"/>
    </row>
    <row r="641" spans="3:5" ht="21" x14ac:dyDescent="0.25">
      <c r="C641" s="9"/>
      <c r="E641" s="9"/>
    </row>
    <row r="642" spans="3:5" ht="21" x14ac:dyDescent="0.25">
      <c r="C642" s="9"/>
      <c r="E642" s="9"/>
    </row>
    <row r="643" spans="3:5" ht="21" x14ac:dyDescent="0.25">
      <c r="C643" s="9"/>
      <c r="E643" s="9"/>
    </row>
    <row r="644" spans="3:5" ht="21" x14ac:dyDescent="0.25">
      <c r="C644" s="9"/>
      <c r="E644" s="9"/>
    </row>
    <row r="645" spans="3:5" ht="21" x14ac:dyDescent="0.25">
      <c r="C645" s="9"/>
      <c r="E645" s="9"/>
    </row>
    <row r="646" spans="3:5" ht="21" x14ac:dyDescent="0.25">
      <c r="C646" s="9"/>
      <c r="E646" s="9"/>
    </row>
    <row r="647" spans="3:5" ht="21" x14ac:dyDescent="0.25">
      <c r="C647" s="9"/>
      <c r="E647" s="9"/>
    </row>
    <row r="648" spans="3:5" ht="21" x14ac:dyDescent="0.25">
      <c r="C648" s="9"/>
      <c r="E648" s="9"/>
    </row>
    <row r="649" spans="3:5" ht="21" x14ac:dyDescent="0.25">
      <c r="C649" s="9"/>
      <c r="E649" s="9"/>
    </row>
    <row r="650" spans="3:5" ht="21" x14ac:dyDescent="0.25">
      <c r="E650" s="9"/>
    </row>
    <row r="651" spans="3:5" ht="21" x14ac:dyDescent="0.25">
      <c r="E651" s="9"/>
    </row>
    <row r="652" spans="3:5" ht="21" x14ac:dyDescent="0.25">
      <c r="E652" s="9"/>
    </row>
    <row r="653" spans="3:5" ht="21" x14ac:dyDescent="0.25">
      <c r="E653" s="9"/>
    </row>
    <row r="654" spans="3:5" ht="21" x14ac:dyDescent="0.25">
      <c r="E654" s="9"/>
    </row>
    <row r="655" spans="3:5" ht="21" x14ac:dyDescent="0.25">
      <c r="E655" s="9"/>
    </row>
    <row r="656" spans="3:5" ht="21" x14ac:dyDescent="0.25">
      <c r="E656" s="9"/>
    </row>
    <row r="657" spans="5:5" ht="21" x14ac:dyDescent="0.25">
      <c r="E657" s="9"/>
    </row>
    <row r="658" spans="5:5" ht="21" x14ac:dyDescent="0.25">
      <c r="E658" s="9"/>
    </row>
    <row r="659" spans="5:5" ht="21" x14ac:dyDescent="0.25">
      <c r="E659" s="9"/>
    </row>
    <row r="660" spans="5:5" ht="21" x14ac:dyDescent="0.25">
      <c r="E660" s="9"/>
    </row>
    <row r="661" spans="5:5" ht="21" x14ac:dyDescent="0.25">
      <c r="E661" s="9"/>
    </row>
    <row r="662" spans="5:5" ht="21" x14ac:dyDescent="0.25">
      <c r="E662" s="9"/>
    </row>
    <row r="663" spans="5:5" ht="21" x14ac:dyDescent="0.25">
      <c r="E663" s="9"/>
    </row>
    <row r="664" spans="5:5" ht="21" x14ac:dyDescent="0.25">
      <c r="E664" s="9"/>
    </row>
    <row r="665" spans="5:5" ht="21" x14ac:dyDescent="0.25">
      <c r="E665" s="9"/>
    </row>
    <row r="666" spans="5:5" ht="21" x14ac:dyDescent="0.25">
      <c r="E666" s="9"/>
    </row>
    <row r="667" spans="5:5" ht="21" x14ac:dyDescent="0.25">
      <c r="E667" s="9"/>
    </row>
    <row r="668" spans="5:5" ht="21" x14ac:dyDescent="0.25">
      <c r="E668" s="9"/>
    </row>
    <row r="669" spans="5:5" ht="21" x14ac:dyDescent="0.25">
      <c r="E669" s="9"/>
    </row>
    <row r="670" spans="5:5" ht="21" x14ac:dyDescent="0.25">
      <c r="E670" s="9"/>
    </row>
    <row r="671" spans="5:5" ht="21" x14ac:dyDescent="0.25">
      <c r="E671" s="9"/>
    </row>
    <row r="672" spans="5:5" ht="21" x14ac:dyDescent="0.25">
      <c r="E672" s="9"/>
    </row>
    <row r="673" spans="5:5" ht="21" x14ac:dyDescent="0.25">
      <c r="E673" s="9"/>
    </row>
    <row r="1048576" spans="1:1" ht="21" x14ac:dyDescent="0.25">
      <c r="A1048576" s="18"/>
    </row>
  </sheetData>
  <mergeCells count="2">
    <mergeCell ref="A1:E1"/>
    <mergeCell ref="A2:E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3544-EC4E-4290-9F9F-302423665F9F}">
  <dimension ref="A1:G1048576"/>
  <sheetViews>
    <sheetView topLeftCell="A2" workbookViewId="0">
      <selection activeCell="B18" sqref="B18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3088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 t="s">
        <v>3084</v>
      </c>
      <c r="B4" s="8" t="s">
        <v>3085</v>
      </c>
      <c r="C4" s="9">
        <v>12896</v>
      </c>
      <c r="D4" s="9"/>
      <c r="E4" s="9">
        <f>C4</f>
        <v>12896</v>
      </c>
    </row>
    <row r="5" spans="1:5" ht="21" x14ac:dyDescent="0.25">
      <c r="A5" s="18" t="s">
        <v>3084</v>
      </c>
      <c r="B5" s="8" t="s">
        <v>259</v>
      </c>
      <c r="C5" s="16"/>
      <c r="D5" s="9">
        <v>640.5</v>
      </c>
      <c r="E5" s="9">
        <f>E4+C5-D5</f>
        <v>12255.5</v>
      </c>
    </row>
    <row r="6" spans="1:5" ht="21" x14ac:dyDescent="0.25">
      <c r="A6" s="18" t="s">
        <v>3089</v>
      </c>
      <c r="B6" s="8" t="s">
        <v>3090</v>
      </c>
      <c r="C6" s="9"/>
      <c r="D6" s="9">
        <v>8333</v>
      </c>
      <c r="E6" s="9">
        <f t="shared" ref="E6:E69" si="0">E5+C6-D6</f>
        <v>3922.5</v>
      </c>
    </row>
    <row r="7" spans="1:5" ht="21" x14ac:dyDescent="0.25">
      <c r="A7" s="18"/>
      <c r="B7" s="8" t="s">
        <v>259</v>
      </c>
      <c r="C7" s="9"/>
      <c r="D7" s="9">
        <v>210</v>
      </c>
      <c r="E7" s="9">
        <f t="shared" si="0"/>
        <v>3712.5</v>
      </c>
    </row>
    <row r="8" spans="1:5" ht="21" x14ac:dyDescent="0.25">
      <c r="A8" s="18"/>
      <c r="B8" s="8" t="s">
        <v>259</v>
      </c>
      <c r="C8" s="9"/>
      <c r="D8" s="9">
        <v>315</v>
      </c>
      <c r="E8" s="9">
        <f t="shared" si="0"/>
        <v>3397.5</v>
      </c>
    </row>
    <row r="9" spans="1:5" ht="21" x14ac:dyDescent="0.25">
      <c r="A9" s="18" t="s">
        <v>3215</v>
      </c>
      <c r="B9" s="8" t="s">
        <v>259</v>
      </c>
      <c r="C9" s="9"/>
      <c r="D9" s="9">
        <v>210</v>
      </c>
      <c r="E9" s="9">
        <f t="shared" si="0"/>
        <v>3187.5</v>
      </c>
    </row>
    <row r="10" spans="1:5" ht="21" x14ac:dyDescent="0.25">
      <c r="A10" s="18" t="s">
        <v>3215</v>
      </c>
      <c r="B10" s="8" t="s">
        <v>259</v>
      </c>
      <c r="C10" s="9"/>
      <c r="D10" s="9">
        <v>315</v>
      </c>
      <c r="E10" s="9">
        <f t="shared" si="0"/>
        <v>2872.5</v>
      </c>
    </row>
    <row r="11" spans="1:5" ht="21" x14ac:dyDescent="0.25">
      <c r="A11" s="18" t="s">
        <v>3302</v>
      </c>
      <c r="B11" s="8" t="s">
        <v>259</v>
      </c>
      <c r="C11" s="9"/>
      <c r="D11" s="9">
        <v>210</v>
      </c>
      <c r="E11" s="9">
        <f t="shared" si="0"/>
        <v>2662.5</v>
      </c>
    </row>
    <row r="12" spans="1:5" ht="21" x14ac:dyDescent="0.25">
      <c r="A12" s="18" t="s">
        <v>3455</v>
      </c>
      <c r="B12" s="8" t="s">
        <v>2884</v>
      </c>
      <c r="C12" s="9">
        <v>8623</v>
      </c>
      <c r="D12" s="9"/>
      <c r="E12" s="9">
        <f t="shared" si="0"/>
        <v>11285.5</v>
      </c>
    </row>
    <row r="13" spans="1:5" ht="21" x14ac:dyDescent="0.25">
      <c r="A13" s="18" t="s">
        <v>3455</v>
      </c>
      <c r="B13" s="8" t="s">
        <v>259</v>
      </c>
      <c r="C13" s="9"/>
      <c r="D13" s="9">
        <v>210</v>
      </c>
      <c r="E13" s="9">
        <f t="shared" si="0"/>
        <v>11075.5</v>
      </c>
    </row>
    <row r="14" spans="1:5" ht="21" x14ac:dyDescent="0.25">
      <c r="A14" s="18" t="s">
        <v>3461</v>
      </c>
      <c r="B14" s="8" t="s">
        <v>3462</v>
      </c>
      <c r="C14" s="9"/>
      <c r="D14" s="9">
        <v>8333</v>
      </c>
      <c r="E14" s="9">
        <f t="shared" si="0"/>
        <v>2742.5</v>
      </c>
    </row>
    <row r="15" spans="1:5" ht="21" x14ac:dyDescent="0.25">
      <c r="A15" s="18" t="s">
        <v>3598</v>
      </c>
      <c r="B15" s="8" t="s">
        <v>259</v>
      </c>
      <c r="C15" s="9"/>
      <c r="D15" s="9">
        <v>210</v>
      </c>
      <c r="E15" s="9">
        <f t="shared" si="0"/>
        <v>2532.5</v>
      </c>
    </row>
    <row r="16" spans="1:5" ht="21" x14ac:dyDescent="0.25">
      <c r="A16" s="18" t="s">
        <v>3598</v>
      </c>
      <c r="B16" s="8" t="s">
        <v>259</v>
      </c>
      <c r="C16" s="9"/>
      <c r="D16" s="9">
        <v>210</v>
      </c>
      <c r="E16" s="9">
        <f t="shared" si="0"/>
        <v>2322.5</v>
      </c>
    </row>
    <row r="17" spans="1:5" ht="21" x14ac:dyDescent="0.25">
      <c r="A17" s="18" t="s">
        <v>3598</v>
      </c>
      <c r="B17" s="8" t="s">
        <v>3601</v>
      </c>
      <c r="C17" s="9">
        <v>7231</v>
      </c>
      <c r="D17" s="9"/>
      <c r="E17" s="9">
        <f t="shared" si="0"/>
        <v>9553.5</v>
      </c>
    </row>
    <row r="18" spans="1:5" ht="21" x14ac:dyDescent="0.25">
      <c r="A18" s="18" t="s">
        <v>3615</v>
      </c>
      <c r="B18" s="8" t="s">
        <v>3616</v>
      </c>
      <c r="C18" s="9"/>
      <c r="D18" s="9">
        <v>8250</v>
      </c>
      <c r="E18" s="9">
        <f t="shared" si="0"/>
        <v>1303.5</v>
      </c>
    </row>
    <row r="19" spans="1:5" ht="21" x14ac:dyDescent="0.25">
      <c r="A19" s="18"/>
      <c r="B19" s="8"/>
      <c r="C19" s="9"/>
      <c r="D19" s="9"/>
      <c r="E19" s="9">
        <f t="shared" si="0"/>
        <v>1303.5</v>
      </c>
    </row>
    <row r="20" spans="1:5" ht="21" x14ac:dyDescent="0.25">
      <c r="A20" s="18"/>
      <c r="B20" s="8"/>
      <c r="C20" s="9"/>
      <c r="D20" s="9"/>
      <c r="E20" s="9">
        <f t="shared" si="0"/>
        <v>1303.5</v>
      </c>
    </row>
    <row r="21" spans="1:5" ht="21" x14ac:dyDescent="0.25">
      <c r="A21" s="18"/>
      <c r="B21" s="8"/>
      <c r="C21" s="9"/>
      <c r="D21" s="9"/>
      <c r="E21" s="9">
        <f t="shared" si="0"/>
        <v>1303.5</v>
      </c>
    </row>
    <row r="22" spans="1:5" ht="21" x14ac:dyDescent="0.25">
      <c r="A22" s="18"/>
      <c r="B22" s="8"/>
      <c r="C22" s="9"/>
      <c r="D22" s="9"/>
      <c r="E22" s="9">
        <f t="shared" si="0"/>
        <v>1303.5</v>
      </c>
    </row>
    <row r="23" spans="1:5" ht="21" x14ac:dyDescent="0.25">
      <c r="A23" s="18"/>
      <c r="B23" s="8"/>
      <c r="C23" s="9"/>
      <c r="D23" s="9"/>
      <c r="E23" s="9">
        <f t="shared" si="0"/>
        <v>1303.5</v>
      </c>
    </row>
    <row r="24" spans="1:5" ht="21" x14ac:dyDescent="0.25">
      <c r="A24" s="18"/>
      <c r="B24" s="8"/>
      <c r="C24" s="9"/>
      <c r="D24" s="9"/>
      <c r="E24" s="9">
        <f t="shared" si="0"/>
        <v>1303.5</v>
      </c>
    </row>
    <row r="25" spans="1:5" ht="21" x14ac:dyDescent="0.25">
      <c r="A25" s="18"/>
      <c r="B25" s="8"/>
      <c r="C25" s="9"/>
      <c r="D25" s="9"/>
      <c r="E25" s="9">
        <f t="shared" si="0"/>
        <v>1303.5</v>
      </c>
    </row>
    <row r="26" spans="1:5" ht="21" x14ac:dyDescent="0.25">
      <c r="A26" s="18"/>
      <c r="B26" s="8"/>
      <c r="C26" s="9"/>
      <c r="D26" s="9"/>
      <c r="E26" s="9">
        <f t="shared" si="0"/>
        <v>1303.5</v>
      </c>
    </row>
    <row r="27" spans="1:5" ht="21" x14ac:dyDescent="0.25">
      <c r="A27" s="18"/>
      <c r="B27" s="8"/>
      <c r="C27" s="9"/>
      <c r="D27" s="9"/>
      <c r="E27" s="9">
        <f t="shared" si="0"/>
        <v>1303.5</v>
      </c>
    </row>
    <row r="28" spans="1:5" ht="21" x14ac:dyDescent="0.25">
      <c r="A28" s="18"/>
      <c r="B28" s="8"/>
      <c r="C28" s="9"/>
      <c r="D28" s="9"/>
      <c r="E28" s="9">
        <f t="shared" si="0"/>
        <v>1303.5</v>
      </c>
    </row>
    <row r="29" spans="1:5" ht="21" x14ac:dyDescent="0.25">
      <c r="A29" s="18"/>
      <c r="B29" s="8"/>
      <c r="C29" s="9"/>
      <c r="D29" s="9"/>
      <c r="E29" s="9">
        <f t="shared" si="0"/>
        <v>1303.5</v>
      </c>
    </row>
    <row r="30" spans="1:5" ht="21" x14ac:dyDescent="0.25">
      <c r="A30" s="18"/>
      <c r="B30" s="8"/>
      <c r="C30" s="9"/>
      <c r="D30" s="9"/>
      <c r="E30" s="9">
        <f t="shared" si="0"/>
        <v>1303.5</v>
      </c>
    </row>
    <row r="31" spans="1:5" ht="21" x14ac:dyDescent="0.25">
      <c r="A31" s="18"/>
      <c r="B31" s="8"/>
      <c r="C31" s="9"/>
      <c r="D31" s="9"/>
      <c r="E31" s="9">
        <f t="shared" si="0"/>
        <v>1303.5</v>
      </c>
    </row>
    <row r="32" spans="1:5" ht="21" x14ac:dyDescent="0.25">
      <c r="A32" s="18"/>
      <c r="B32" s="8"/>
      <c r="C32" s="9"/>
      <c r="D32" s="9"/>
      <c r="E32" s="9">
        <f t="shared" si="0"/>
        <v>1303.5</v>
      </c>
    </row>
    <row r="33" spans="1:5" ht="21" x14ac:dyDescent="0.25">
      <c r="A33" s="18"/>
      <c r="B33" s="8"/>
      <c r="C33" s="9"/>
      <c r="D33" s="9"/>
      <c r="E33" s="9">
        <f t="shared" si="0"/>
        <v>1303.5</v>
      </c>
    </row>
    <row r="34" spans="1:5" ht="21" x14ac:dyDescent="0.25">
      <c r="A34" s="18"/>
      <c r="B34" s="8"/>
      <c r="C34" s="9"/>
      <c r="D34" s="9"/>
      <c r="E34" s="9">
        <f t="shared" si="0"/>
        <v>1303.5</v>
      </c>
    </row>
    <row r="35" spans="1:5" ht="21" x14ac:dyDescent="0.25">
      <c r="A35" s="18"/>
      <c r="B35" s="8"/>
      <c r="C35" s="9"/>
      <c r="D35" s="9"/>
      <c r="E35" s="9">
        <f t="shared" si="0"/>
        <v>1303.5</v>
      </c>
    </row>
    <row r="36" spans="1:5" ht="21" x14ac:dyDescent="0.25">
      <c r="A36" s="18"/>
      <c r="B36" s="8"/>
      <c r="C36" s="9"/>
      <c r="D36" s="9"/>
      <c r="E36" s="9">
        <f t="shared" si="0"/>
        <v>1303.5</v>
      </c>
    </row>
    <row r="37" spans="1:5" ht="21" x14ac:dyDescent="0.25">
      <c r="A37" s="18"/>
      <c r="B37" s="8"/>
      <c r="C37" s="9"/>
      <c r="D37" s="9"/>
      <c r="E37" s="9">
        <f t="shared" si="0"/>
        <v>1303.5</v>
      </c>
    </row>
    <row r="38" spans="1:5" ht="21" x14ac:dyDescent="0.25">
      <c r="A38" s="18"/>
      <c r="B38" s="8"/>
      <c r="C38" s="9"/>
      <c r="D38" s="9"/>
      <c r="E38" s="9">
        <f t="shared" si="0"/>
        <v>1303.5</v>
      </c>
    </row>
    <row r="39" spans="1:5" ht="21" x14ac:dyDescent="0.25">
      <c r="A39" s="18"/>
      <c r="B39" s="8"/>
      <c r="C39" s="9"/>
      <c r="D39" s="9"/>
      <c r="E39" s="9">
        <f t="shared" si="0"/>
        <v>1303.5</v>
      </c>
    </row>
    <row r="40" spans="1:5" ht="21" x14ac:dyDescent="0.25">
      <c r="A40" s="18"/>
      <c r="B40" s="8"/>
      <c r="C40" s="9"/>
      <c r="D40" s="9"/>
      <c r="E40" s="9">
        <f t="shared" si="0"/>
        <v>1303.5</v>
      </c>
    </row>
    <row r="41" spans="1:5" ht="21" x14ac:dyDescent="0.25">
      <c r="A41" s="8"/>
      <c r="B41" s="8"/>
      <c r="C41" s="9"/>
      <c r="D41" s="9"/>
      <c r="E41" s="9">
        <f t="shared" si="0"/>
        <v>1303.5</v>
      </c>
    </row>
    <row r="42" spans="1:5" ht="21" x14ac:dyDescent="0.25">
      <c r="A42" s="8"/>
      <c r="B42" s="8"/>
      <c r="C42" s="9"/>
      <c r="D42" s="9"/>
      <c r="E42" s="9">
        <f t="shared" si="0"/>
        <v>1303.5</v>
      </c>
    </row>
    <row r="43" spans="1:5" ht="21" x14ac:dyDescent="0.25">
      <c r="A43" s="18"/>
      <c r="B43" s="8"/>
      <c r="C43" s="9"/>
      <c r="D43" s="9"/>
      <c r="E43" s="9">
        <f t="shared" si="0"/>
        <v>1303.5</v>
      </c>
    </row>
    <row r="44" spans="1:5" ht="21" x14ac:dyDescent="0.25">
      <c r="A44" s="18"/>
      <c r="B44" s="8"/>
      <c r="C44" s="9"/>
      <c r="D44" s="9"/>
      <c r="E44" s="9">
        <f t="shared" si="0"/>
        <v>1303.5</v>
      </c>
    </row>
    <row r="45" spans="1:5" ht="21" x14ac:dyDescent="0.25">
      <c r="A45" s="18"/>
      <c r="B45" s="8"/>
      <c r="C45" s="9"/>
      <c r="D45" s="9"/>
      <c r="E45" s="9">
        <f t="shared" si="0"/>
        <v>1303.5</v>
      </c>
    </row>
    <row r="46" spans="1:5" ht="21" x14ac:dyDescent="0.25">
      <c r="A46" s="18"/>
      <c r="B46" s="8"/>
      <c r="C46" s="9"/>
      <c r="D46" s="9"/>
      <c r="E46" s="9">
        <f t="shared" si="0"/>
        <v>1303.5</v>
      </c>
    </row>
    <row r="47" spans="1:5" ht="21" x14ac:dyDescent="0.25">
      <c r="A47" s="18"/>
      <c r="B47" s="8"/>
      <c r="C47" s="9"/>
      <c r="D47" s="9"/>
      <c r="E47" s="9">
        <f t="shared" si="0"/>
        <v>1303.5</v>
      </c>
    </row>
    <row r="48" spans="1:5" ht="21" x14ac:dyDescent="0.25">
      <c r="A48" s="18"/>
      <c r="B48" s="8"/>
      <c r="C48" s="9"/>
      <c r="D48" s="9"/>
      <c r="E48" s="9">
        <f t="shared" si="0"/>
        <v>1303.5</v>
      </c>
    </row>
    <row r="49" spans="1:5" ht="21" x14ac:dyDescent="0.25">
      <c r="A49" s="18"/>
      <c r="B49" s="8"/>
      <c r="C49" s="9"/>
      <c r="D49" s="9"/>
      <c r="E49" s="9">
        <f t="shared" si="0"/>
        <v>1303.5</v>
      </c>
    </row>
    <row r="50" spans="1:5" ht="21" x14ac:dyDescent="0.25">
      <c r="A50" s="18"/>
      <c r="B50" s="8"/>
      <c r="C50" s="9"/>
      <c r="D50" s="9"/>
      <c r="E50" s="9">
        <f t="shared" si="0"/>
        <v>1303.5</v>
      </c>
    </row>
    <row r="51" spans="1:5" ht="21" x14ac:dyDescent="0.25">
      <c r="A51" s="18"/>
      <c r="B51" s="8"/>
      <c r="C51" s="9"/>
      <c r="D51" s="9"/>
      <c r="E51" s="9">
        <f t="shared" si="0"/>
        <v>1303.5</v>
      </c>
    </row>
    <row r="52" spans="1:5" ht="21" x14ac:dyDescent="0.25">
      <c r="A52" s="18"/>
      <c r="B52" s="8"/>
      <c r="C52" s="9"/>
      <c r="D52" s="9"/>
      <c r="E52" s="9">
        <f t="shared" si="0"/>
        <v>1303.5</v>
      </c>
    </row>
    <row r="53" spans="1:5" ht="21" x14ac:dyDescent="0.25">
      <c r="A53" s="18"/>
      <c r="B53" s="8"/>
      <c r="C53" s="9"/>
      <c r="D53" s="9"/>
      <c r="E53" s="9">
        <f t="shared" si="0"/>
        <v>1303.5</v>
      </c>
    </row>
    <row r="54" spans="1:5" ht="21" x14ac:dyDescent="0.25">
      <c r="A54" s="18"/>
      <c r="B54" s="8"/>
      <c r="C54" s="9"/>
      <c r="D54" s="9"/>
      <c r="E54" s="9">
        <f t="shared" si="0"/>
        <v>1303.5</v>
      </c>
    </row>
    <row r="55" spans="1:5" ht="21" x14ac:dyDescent="0.25">
      <c r="A55" s="18"/>
      <c r="B55" s="8"/>
      <c r="C55" s="9"/>
      <c r="D55" s="9"/>
      <c r="E55" s="9">
        <f t="shared" si="0"/>
        <v>1303.5</v>
      </c>
    </row>
    <row r="56" spans="1:5" ht="21" x14ac:dyDescent="0.25">
      <c r="A56" s="18"/>
      <c r="B56" s="8"/>
      <c r="C56" s="9"/>
      <c r="D56" s="9"/>
      <c r="E56" s="9">
        <f t="shared" si="0"/>
        <v>1303.5</v>
      </c>
    </row>
    <row r="57" spans="1:5" ht="21" x14ac:dyDescent="0.25">
      <c r="A57" s="18"/>
      <c r="B57" s="8"/>
      <c r="C57" s="9"/>
      <c r="D57" s="9"/>
      <c r="E57" s="9">
        <f t="shared" si="0"/>
        <v>1303.5</v>
      </c>
    </row>
    <row r="58" spans="1:5" ht="21" x14ac:dyDescent="0.25">
      <c r="A58" s="18"/>
      <c r="B58" s="8"/>
      <c r="C58" s="9"/>
      <c r="D58" s="9"/>
      <c r="E58" s="9">
        <f t="shared" si="0"/>
        <v>1303.5</v>
      </c>
    </row>
    <row r="59" spans="1:5" ht="21" x14ac:dyDescent="0.25">
      <c r="A59" s="18"/>
      <c r="B59" s="8"/>
      <c r="C59" s="9"/>
      <c r="D59" s="9"/>
      <c r="E59" s="9">
        <f t="shared" si="0"/>
        <v>1303.5</v>
      </c>
    </row>
    <row r="60" spans="1:5" ht="21" x14ac:dyDescent="0.25">
      <c r="A60" s="18"/>
      <c r="B60" s="8"/>
      <c r="C60" s="9"/>
      <c r="D60" s="9"/>
      <c r="E60" s="9">
        <f t="shared" si="0"/>
        <v>1303.5</v>
      </c>
    </row>
    <row r="61" spans="1:5" ht="21" x14ac:dyDescent="0.25">
      <c r="A61" s="18"/>
      <c r="B61" s="8"/>
      <c r="C61" s="9"/>
      <c r="D61" s="9"/>
      <c r="E61" s="9">
        <f t="shared" si="0"/>
        <v>1303.5</v>
      </c>
    </row>
    <row r="62" spans="1:5" ht="21" x14ac:dyDescent="0.25">
      <c r="A62" s="18"/>
      <c r="B62" s="8"/>
      <c r="C62" s="9"/>
      <c r="D62" s="9"/>
      <c r="E62" s="9">
        <f t="shared" si="0"/>
        <v>1303.5</v>
      </c>
    </row>
    <row r="63" spans="1:5" ht="21" x14ac:dyDescent="0.25">
      <c r="A63" s="18"/>
      <c r="B63" s="8"/>
      <c r="C63" s="9"/>
      <c r="D63" s="9"/>
      <c r="E63" s="9">
        <f t="shared" si="0"/>
        <v>1303.5</v>
      </c>
    </row>
    <row r="64" spans="1:5" ht="21" x14ac:dyDescent="0.25">
      <c r="A64" s="18"/>
      <c r="B64" s="8"/>
      <c r="C64" s="9"/>
      <c r="D64" s="9"/>
      <c r="E64" s="9">
        <f t="shared" si="0"/>
        <v>1303.5</v>
      </c>
    </row>
    <row r="65" spans="1:5" ht="21" x14ac:dyDescent="0.25">
      <c r="A65" s="18"/>
      <c r="B65" s="8"/>
      <c r="C65" s="9"/>
      <c r="D65" s="9"/>
      <c r="E65" s="9">
        <f t="shared" si="0"/>
        <v>1303.5</v>
      </c>
    </row>
    <row r="66" spans="1:5" ht="21" x14ac:dyDescent="0.25">
      <c r="A66" s="18"/>
      <c r="B66" s="8"/>
      <c r="C66" s="9"/>
      <c r="D66" s="9"/>
      <c r="E66" s="9">
        <f t="shared" si="0"/>
        <v>1303.5</v>
      </c>
    </row>
    <row r="67" spans="1:5" ht="21" x14ac:dyDescent="0.25">
      <c r="A67" s="18"/>
      <c r="B67" s="8"/>
      <c r="C67" s="9"/>
      <c r="D67" s="9"/>
      <c r="E67" s="9">
        <f t="shared" si="0"/>
        <v>1303.5</v>
      </c>
    </row>
    <row r="68" spans="1:5" ht="21" x14ac:dyDescent="0.25">
      <c r="A68" s="18"/>
      <c r="B68" s="8"/>
      <c r="C68" s="9"/>
      <c r="D68" s="9"/>
      <c r="E68" s="9">
        <f t="shared" si="0"/>
        <v>1303.5</v>
      </c>
    </row>
    <row r="69" spans="1:5" ht="21" x14ac:dyDescent="0.25">
      <c r="A69" s="18"/>
      <c r="B69" s="8"/>
      <c r="C69" s="9"/>
      <c r="D69" s="9"/>
      <c r="E69" s="9">
        <f t="shared" si="0"/>
        <v>1303.5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1303.5</v>
      </c>
    </row>
    <row r="71" spans="1:5" ht="21" x14ac:dyDescent="0.25">
      <c r="A71" s="18"/>
      <c r="B71" s="8"/>
      <c r="C71" s="9"/>
      <c r="D71" s="9"/>
      <c r="E71" s="9">
        <f t="shared" si="1"/>
        <v>1303.5</v>
      </c>
    </row>
    <row r="72" spans="1:5" ht="21" x14ac:dyDescent="0.25">
      <c r="A72" s="18"/>
      <c r="B72" s="8"/>
      <c r="C72" s="9"/>
      <c r="D72" s="9"/>
      <c r="E72" s="9">
        <f t="shared" si="1"/>
        <v>1303.5</v>
      </c>
    </row>
    <row r="73" spans="1:5" ht="21" x14ac:dyDescent="0.25">
      <c r="A73" s="18"/>
      <c r="B73" s="8"/>
      <c r="C73" s="9"/>
      <c r="D73" s="9"/>
      <c r="E73" s="9">
        <f t="shared" si="1"/>
        <v>1303.5</v>
      </c>
    </row>
    <row r="74" spans="1:5" ht="21" x14ac:dyDescent="0.25">
      <c r="A74" s="18"/>
      <c r="B74" s="8"/>
      <c r="C74" s="9"/>
      <c r="D74" s="9"/>
      <c r="E74" s="9">
        <f t="shared" si="1"/>
        <v>1303.5</v>
      </c>
    </row>
    <row r="75" spans="1:5" ht="21" x14ac:dyDescent="0.25">
      <c r="A75" s="18"/>
      <c r="B75" s="8"/>
      <c r="C75" s="9"/>
      <c r="D75" s="9"/>
      <c r="E75" s="9">
        <f t="shared" si="1"/>
        <v>1303.5</v>
      </c>
    </row>
    <row r="76" spans="1:5" ht="21" x14ac:dyDescent="0.25">
      <c r="A76" s="18"/>
      <c r="B76" s="8"/>
      <c r="C76" s="86"/>
      <c r="D76" s="9"/>
      <c r="E76" s="9">
        <f t="shared" si="1"/>
        <v>1303.5</v>
      </c>
    </row>
    <row r="77" spans="1:5" ht="21" x14ac:dyDescent="0.25">
      <c r="A77" s="18"/>
      <c r="B77" s="8"/>
      <c r="C77" s="86"/>
      <c r="D77" s="9"/>
      <c r="E77" s="9">
        <f t="shared" si="1"/>
        <v>1303.5</v>
      </c>
    </row>
    <row r="78" spans="1:5" ht="21" x14ac:dyDescent="0.25">
      <c r="A78" s="18"/>
      <c r="B78" s="8"/>
      <c r="C78" s="9"/>
      <c r="D78" s="9"/>
      <c r="E78" s="9">
        <f t="shared" si="1"/>
        <v>1303.5</v>
      </c>
    </row>
    <row r="79" spans="1:5" ht="21" x14ac:dyDescent="0.25">
      <c r="A79" s="18"/>
      <c r="B79" s="8"/>
      <c r="C79" s="9"/>
      <c r="D79" s="9"/>
      <c r="E79" s="9">
        <f t="shared" si="1"/>
        <v>1303.5</v>
      </c>
    </row>
    <row r="80" spans="1:5" ht="21" x14ac:dyDescent="0.25">
      <c r="A80" s="18"/>
      <c r="B80" s="8"/>
      <c r="C80" s="9"/>
      <c r="D80" s="9"/>
      <c r="E80" s="9">
        <f t="shared" si="1"/>
        <v>1303.5</v>
      </c>
    </row>
    <row r="81" spans="1:5" ht="21" x14ac:dyDescent="0.25">
      <c r="A81" s="18"/>
      <c r="B81" s="8"/>
      <c r="C81" s="9"/>
      <c r="D81" s="9"/>
      <c r="E81" s="9">
        <f t="shared" si="1"/>
        <v>1303.5</v>
      </c>
    </row>
    <row r="82" spans="1:5" ht="21" x14ac:dyDescent="0.25">
      <c r="A82" s="18"/>
      <c r="B82" s="8"/>
      <c r="C82" s="9"/>
      <c r="D82" s="9"/>
      <c r="E82" s="9">
        <f t="shared" si="1"/>
        <v>1303.5</v>
      </c>
    </row>
    <row r="83" spans="1:5" ht="21" x14ac:dyDescent="0.25">
      <c r="A83" s="18"/>
      <c r="B83" s="8"/>
      <c r="C83" s="9"/>
      <c r="D83" s="9"/>
      <c r="E83" s="9">
        <f t="shared" si="1"/>
        <v>1303.5</v>
      </c>
    </row>
    <row r="84" spans="1:5" ht="21" x14ac:dyDescent="0.25">
      <c r="A84" s="18"/>
      <c r="B84" s="8"/>
      <c r="C84" s="9"/>
      <c r="D84" s="9"/>
      <c r="E84" s="9">
        <f t="shared" si="1"/>
        <v>1303.5</v>
      </c>
    </row>
    <row r="85" spans="1:5" ht="21" x14ac:dyDescent="0.25">
      <c r="A85" s="18"/>
      <c r="B85" s="8"/>
      <c r="C85" s="9"/>
      <c r="D85" s="9"/>
      <c r="E85" s="9">
        <f t="shared" si="1"/>
        <v>1303.5</v>
      </c>
    </row>
    <row r="86" spans="1:5" ht="21" x14ac:dyDescent="0.25">
      <c r="A86" s="18"/>
      <c r="B86" s="8"/>
      <c r="C86" s="9"/>
      <c r="D86" s="9"/>
      <c r="E86" s="9">
        <f t="shared" si="1"/>
        <v>1303.5</v>
      </c>
    </row>
    <row r="87" spans="1:5" ht="21" x14ac:dyDescent="0.25">
      <c r="A87" s="18"/>
      <c r="B87" s="8"/>
      <c r="C87" s="9"/>
      <c r="D87" s="9"/>
      <c r="E87" s="9">
        <f t="shared" si="1"/>
        <v>1303.5</v>
      </c>
    </row>
    <row r="88" spans="1:5" ht="24" x14ac:dyDescent="0.3">
      <c r="A88" s="18"/>
      <c r="B88" s="8"/>
      <c r="C88" s="9"/>
      <c r="D88" s="31"/>
      <c r="E88" s="9">
        <f t="shared" si="1"/>
        <v>1303.5</v>
      </c>
    </row>
    <row r="89" spans="1:5" ht="21" x14ac:dyDescent="0.25">
      <c r="A89" s="18"/>
      <c r="B89" s="8"/>
      <c r="C89" s="9"/>
      <c r="D89" s="9"/>
      <c r="E89" s="9">
        <f t="shared" si="1"/>
        <v>1303.5</v>
      </c>
    </row>
    <row r="90" spans="1:5" ht="21" x14ac:dyDescent="0.25">
      <c r="A90" s="18"/>
      <c r="B90" s="8"/>
      <c r="C90" s="9"/>
      <c r="D90" s="9"/>
      <c r="E90" s="9">
        <f t="shared" si="1"/>
        <v>1303.5</v>
      </c>
    </row>
    <row r="91" spans="1:5" ht="21" x14ac:dyDescent="0.25">
      <c r="A91" s="18"/>
      <c r="B91" s="8"/>
      <c r="C91" s="9"/>
      <c r="D91" s="9"/>
      <c r="E91" s="9">
        <f t="shared" si="1"/>
        <v>1303.5</v>
      </c>
    </row>
    <row r="92" spans="1:5" ht="21" x14ac:dyDescent="0.25">
      <c r="A92" s="18"/>
      <c r="B92" s="8"/>
      <c r="C92" s="9"/>
      <c r="D92" s="9"/>
      <c r="E92" s="9">
        <f t="shared" si="1"/>
        <v>1303.5</v>
      </c>
    </row>
    <row r="93" spans="1:5" ht="21" x14ac:dyDescent="0.25">
      <c r="A93" s="18"/>
      <c r="B93" s="8"/>
      <c r="C93" s="9"/>
      <c r="D93" s="9"/>
      <c r="E93" s="9">
        <f t="shared" si="1"/>
        <v>1303.5</v>
      </c>
    </row>
    <row r="94" spans="1:5" ht="21" x14ac:dyDescent="0.25">
      <c r="A94" s="18"/>
      <c r="B94" s="8"/>
      <c r="C94" s="9"/>
      <c r="D94" s="9"/>
      <c r="E94" s="9">
        <f t="shared" si="1"/>
        <v>1303.5</v>
      </c>
    </row>
    <row r="95" spans="1:5" ht="21" x14ac:dyDescent="0.25">
      <c r="A95" s="18"/>
      <c r="B95" s="8"/>
      <c r="C95" s="9"/>
      <c r="D95" s="9"/>
      <c r="E95" s="9">
        <f t="shared" si="1"/>
        <v>1303.5</v>
      </c>
    </row>
    <row r="96" spans="1:5" ht="21" x14ac:dyDescent="0.25">
      <c r="A96" s="18"/>
      <c r="B96" s="8"/>
      <c r="C96" s="9"/>
      <c r="D96" s="9"/>
      <c r="E96" s="9">
        <f t="shared" si="1"/>
        <v>1303.5</v>
      </c>
    </row>
    <row r="97" spans="1:7" ht="21" x14ac:dyDescent="0.25">
      <c r="A97" s="18"/>
      <c r="B97" s="8"/>
      <c r="C97" s="9"/>
      <c r="D97" s="9"/>
      <c r="E97" s="9">
        <f t="shared" si="1"/>
        <v>1303.5</v>
      </c>
    </row>
    <row r="98" spans="1:7" ht="21" x14ac:dyDescent="0.25">
      <c r="A98" s="18"/>
      <c r="B98" s="8"/>
      <c r="C98" s="9"/>
      <c r="D98" s="9"/>
      <c r="E98" s="9">
        <f t="shared" si="1"/>
        <v>1303.5</v>
      </c>
    </row>
    <row r="99" spans="1:7" ht="21" x14ac:dyDescent="0.25">
      <c r="A99" s="18"/>
      <c r="B99" s="8"/>
      <c r="C99" s="9"/>
      <c r="D99" s="9"/>
      <c r="E99" s="9">
        <f t="shared" si="1"/>
        <v>1303.5</v>
      </c>
    </row>
    <row r="100" spans="1:7" ht="21" x14ac:dyDescent="0.25">
      <c r="A100" s="18"/>
      <c r="B100" s="8"/>
      <c r="C100" s="9"/>
      <c r="D100" s="9"/>
      <c r="E100" s="9">
        <f t="shared" si="1"/>
        <v>1303.5</v>
      </c>
    </row>
    <row r="101" spans="1:7" ht="21" x14ac:dyDescent="0.25">
      <c r="A101" s="18"/>
      <c r="B101" s="8"/>
      <c r="C101" s="9"/>
      <c r="D101" s="9"/>
      <c r="E101" s="9">
        <f t="shared" si="1"/>
        <v>1303.5</v>
      </c>
      <c r="G101" s="9"/>
    </row>
    <row r="102" spans="1:7" ht="21" x14ac:dyDescent="0.25">
      <c r="A102" s="18"/>
      <c r="B102" s="8"/>
      <c r="C102" s="16"/>
      <c r="D102" s="9"/>
      <c r="E102" s="9">
        <f t="shared" si="1"/>
        <v>1303.5</v>
      </c>
    </row>
    <row r="103" spans="1:7" ht="21" x14ac:dyDescent="0.25">
      <c r="A103" s="18"/>
      <c r="B103" s="8"/>
      <c r="C103" s="16"/>
      <c r="D103" s="9"/>
      <c r="E103" s="9">
        <f t="shared" si="1"/>
        <v>1303.5</v>
      </c>
    </row>
    <row r="104" spans="1:7" ht="21" x14ac:dyDescent="0.25">
      <c r="A104" s="18"/>
      <c r="B104" s="8"/>
      <c r="C104" s="86"/>
      <c r="D104" s="9"/>
      <c r="E104" s="9">
        <f t="shared" si="1"/>
        <v>1303.5</v>
      </c>
    </row>
    <row r="105" spans="1:7" ht="21" x14ac:dyDescent="0.25">
      <c r="A105" s="18"/>
      <c r="B105" s="8"/>
      <c r="C105" s="9"/>
      <c r="D105" s="9"/>
      <c r="E105" s="9">
        <f t="shared" si="1"/>
        <v>1303.5</v>
      </c>
    </row>
    <row r="106" spans="1:7" ht="21" x14ac:dyDescent="0.25">
      <c r="A106" s="18"/>
      <c r="B106" s="17"/>
      <c r="C106" s="9"/>
      <c r="D106" s="9"/>
      <c r="E106" s="9">
        <f t="shared" si="1"/>
        <v>1303.5</v>
      </c>
    </row>
    <row r="107" spans="1:7" ht="21" x14ac:dyDescent="0.25">
      <c r="A107" s="18"/>
      <c r="B107" s="8"/>
      <c r="C107" s="9"/>
      <c r="D107" s="9"/>
      <c r="E107" s="9">
        <f t="shared" si="1"/>
        <v>1303.5</v>
      </c>
    </row>
    <row r="108" spans="1:7" ht="21" x14ac:dyDescent="0.25">
      <c r="A108" s="18"/>
      <c r="B108" s="8"/>
      <c r="C108" s="9"/>
      <c r="D108" s="9"/>
      <c r="E108" s="9">
        <f t="shared" si="1"/>
        <v>1303.5</v>
      </c>
    </row>
    <row r="109" spans="1:7" ht="21" x14ac:dyDescent="0.25">
      <c r="A109" s="18"/>
      <c r="B109" s="8"/>
      <c r="C109" s="9"/>
      <c r="D109" s="17"/>
      <c r="E109" s="9">
        <f t="shared" si="1"/>
        <v>1303.5</v>
      </c>
    </row>
    <row r="110" spans="1:7" ht="21" x14ac:dyDescent="0.25">
      <c r="A110" s="18"/>
      <c r="B110" s="8"/>
      <c r="C110" s="9"/>
      <c r="D110" s="17"/>
      <c r="E110" s="9">
        <f t="shared" si="1"/>
        <v>1303.5</v>
      </c>
    </row>
    <row r="111" spans="1:7" ht="21" x14ac:dyDescent="0.25">
      <c r="A111" s="18"/>
      <c r="B111" s="8"/>
      <c r="C111" s="9"/>
      <c r="D111" s="9"/>
      <c r="E111" s="9">
        <f t="shared" si="1"/>
        <v>1303.5</v>
      </c>
    </row>
    <row r="112" spans="1:7" ht="21" x14ac:dyDescent="0.25">
      <c r="A112" s="18"/>
      <c r="B112" s="8"/>
      <c r="C112" s="9"/>
      <c r="D112" s="9"/>
      <c r="E112" s="9">
        <f t="shared" si="1"/>
        <v>1303.5</v>
      </c>
    </row>
    <row r="113" spans="1:5" ht="21" x14ac:dyDescent="0.25">
      <c r="A113" s="18"/>
      <c r="B113" s="8"/>
      <c r="C113" s="9"/>
      <c r="D113" s="9"/>
      <c r="E113" s="9">
        <f t="shared" si="1"/>
        <v>1303.5</v>
      </c>
    </row>
    <row r="114" spans="1:5" ht="21" x14ac:dyDescent="0.25">
      <c r="A114" s="18"/>
      <c r="B114" s="8"/>
      <c r="C114" s="9"/>
      <c r="D114" s="9"/>
      <c r="E114" s="9">
        <f t="shared" si="1"/>
        <v>1303.5</v>
      </c>
    </row>
    <row r="115" spans="1:5" ht="21" x14ac:dyDescent="0.25">
      <c r="A115" s="18"/>
      <c r="B115" s="8"/>
      <c r="C115" s="9"/>
      <c r="D115" s="9"/>
      <c r="E115" s="9">
        <f t="shared" si="1"/>
        <v>1303.5</v>
      </c>
    </row>
    <row r="116" spans="1:5" ht="21" x14ac:dyDescent="0.25">
      <c r="A116" s="18"/>
      <c r="B116" s="8"/>
      <c r="C116" s="9"/>
      <c r="D116" s="9"/>
      <c r="E116" s="9">
        <f t="shared" si="1"/>
        <v>1303.5</v>
      </c>
    </row>
    <row r="117" spans="1:5" ht="21" x14ac:dyDescent="0.25">
      <c r="A117" s="18"/>
      <c r="B117" s="8"/>
      <c r="C117" s="9"/>
      <c r="D117" s="9"/>
      <c r="E117" s="9">
        <f t="shared" si="1"/>
        <v>1303.5</v>
      </c>
    </row>
    <row r="118" spans="1:5" ht="21" x14ac:dyDescent="0.25">
      <c r="A118" s="18"/>
      <c r="B118" s="8"/>
      <c r="C118" s="9"/>
      <c r="D118" s="9"/>
      <c r="E118" s="9">
        <f t="shared" si="1"/>
        <v>1303.5</v>
      </c>
    </row>
    <row r="119" spans="1:5" ht="21" x14ac:dyDescent="0.25">
      <c r="A119" s="18"/>
      <c r="B119" s="8"/>
      <c r="C119" s="9"/>
      <c r="D119" s="9"/>
      <c r="E119" s="9">
        <f t="shared" si="1"/>
        <v>1303.5</v>
      </c>
    </row>
    <row r="120" spans="1:5" ht="21" x14ac:dyDescent="0.25">
      <c r="A120" s="18"/>
      <c r="B120" s="8"/>
      <c r="C120" s="9"/>
      <c r="D120" s="9"/>
      <c r="E120" s="9">
        <f t="shared" si="1"/>
        <v>1303.5</v>
      </c>
    </row>
    <row r="121" spans="1:5" ht="21" x14ac:dyDescent="0.25">
      <c r="A121" s="18"/>
      <c r="B121" s="8"/>
      <c r="C121" s="9"/>
      <c r="D121" s="9"/>
      <c r="E121" s="9">
        <f t="shared" si="1"/>
        <v>1303.5</v>
      </c>
    </row>
    <row r="122" spans="1:5" ht="21" x14ac:dyDescent="0.25">
      <c r="A122" s="18"/>
      <c r="B122" s="8"/>
      <c r="C122" s="9"/>
      <c r="D122" s="9"/>
      <c r="E122" s="9">
        <f t="shared" si="1"/>
        <v>1303.5</v>
      </c>
    </row>
    <row r="123" spans="1:5" ht="21" x14ac:dyDescent="0.25">
      <c r="A123" s="18"/>
      <c r="B123" s="8"/>
      <c r="C123" s="9"/>
      <c r="D123" s="9"/>
      <c r="E123" s="9">
        <f t="shared" si="1"/>
        <v>1303.5</v>
      </c>
    </row>
    <row r="124" spans="1:5" ht="21" x14ac:dyDescent="0.25">
      <c r="A124" s="18"/>
      <c r="B124" s="8"/>
      <c r="C124" s="9"/>
      <c r="D124" s="9"/>
      <c r="E124" s="9">
        <f t="shared" si="1"/>
        <v>1303.5</v>
      </c>
    </row>
    <row r="125" spans="1:5" ht="21" x14ac:dyDescent="0.25">
      <c r="A125" s="18"/>
      <c r="B125" s="8"/>
      <c r="C125" s="9"/>
      <c r="D125" s="9"/>
      <c r="E125" s="9">
        <f t="shared" si="1"/>
        <v>1303.5</v>
      </c>
    </row>
    <row r="126" spans="1:5" ht="21" x14ac:dyDescent="0.25">
      <c r="A126" s="18"/>
      <c r="B126" s="8"/>
      <c r="C126" s="9"/>
      <c r="D126" s="9"/>
      <c r="E126" s="9">
        <f t="shared" si="1"/>
        <v>1303.5</v>
      </c>
    </row>
    <row r="127" spans="1:5" ht="21" x14ac:dyDescent="0.25">
      <c r="A127" s="18"/>
      <c r="B127" s="8"/>
      <c r="C127" s="9"/>
      <c r="D127" s="9"/>
      <c r="E127" s="9">
        <f t="shared" si="1"/>
        <v>1303.5</v>
      </c>
    </row>
    <row r="128" spans="1:5" ht="21" x14ac:dyDescent="0.25">
      <c r="A128" s="18"/>
      <c r="B128" s="8"/>
      <c r="C128" s="9"/>
      <c r="D128" s="9"/>
      <c r="E128" s="9">
        <f t="shared" si="1"/>
        <v>1303.5</v>
      </c>
    </row>
    <row r="129" spans="1:5" ht="21" x14ac:dyDescent="0.25">
      <c r="A129" s="18"/>
      <c r="B129" s="8"/>
      <c r="C129" s="9"/>
      <c r="D129" s="9"/>
      <c r="E129" s="9">
        <f t="shared" si="1"/>
        <v>1303.5</v>
      </c>
    </row>
    <row r="130" spans="1:5" ht="21" x14ac:dyDescent="0.25">
      <c r="A130" s="18"/>
      <c r="B130" s="8"/>
      <c r="C130" s="9"/>
      <c r="D130" s="9"/>
      <c r="E130" s="9">
        <f t="shared" si="1"/>
        <v>1303.5</v>
      </c>
    </row>
    <row r="131" spans="1:5" ht="21" x14ac:dyDescent="0.25">
      <c r="A131" s="18"/>
      <c r="B131" s="8"/>
      <c r="C131" s="9"/>
      <c r="D131" s="9"/>
      <c r="E131" s="9">
        <f t="shared" si="1"/>
        <v>1303.5</v>
      </c>
    </row>
    <row r="132" spans="1:5" ht="21" x14ac:dyDescent="0.25">
      <c r="A132" s="18"/>
      <c r="B132" s="8"/>
      <c r="C132" s="9"/>
      <c r="D132" s="9"/>
      <c r="E132" s="9">
        <f t="shared" si="1"/>
        <v>1303.5</v>
      </c>
    </row>
    <row r="133" spans="1:5" ht="21" x14ac:dyDescent="0.25">
      <c r="A133" s="18"/>
      <c r="B133" s="8"/>
      <c r="C133" s="9"/>
      <c r="D133" s="9"/>
      <c r="E133" s="9">
        <f t="shared" si="1"/>
        <v>1303.5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1303.5</v>
      </c>
    </row>
    <row r="135" spans="1:5" ht="21" x14ac:dyDescent="0.25">
      <c r="A135" s="18"/>
      <c r="B135" s="8"/>
      <c r="C135" s="9"/>
      <c r="D135" s="9"/>
      <c r="E135" s="9">
        <f t="shared" si="2"/>
        <v>1303.5</v>
      </c>
    </row>
    <row r="136" spans="1:5" ht="21" x14ac:dyDescent="0.25">
      <c r="A136" s="18"/>
      <c r="B136" s="8"/>
      <c r="C136" s="9"/>
      <c r="D136" s="9"/>
      <c r="E136" s="9">
        <f t="shared" si="2"/>
        <v>1303.5</v>
      </c>
    </row>
    <row r="137" spans="1:5" ht="21" x14ac:dyDescent="0.25">
      <c r="A137" s="18"/>
      <c r="B137" s="8"/>
      <c r="C137" s="9"/>
      <c r="D137" s="9"/>
      <c r="E137" s="9">
        <f t="shared" si="2"/>
        <v>1303.5</v>
      </c>
    </row>
    <row r="138" spans="1:5" ht="21" x14ac:dyDescent="0.25">
      <c r="A138" s="18"/>
      <c r="B138" s="8"/>
      <c r="C138" s="9"/>
      <c r="D138" s="9"/>
      <c r="E138" s="9">
        <f t="shared" si="2"/>
        <v>1303.5</v>
      </c>
    </row>
    <row r="139" spans="1:5" ht="21" x14ac:dyDescent="0.25">
      <c r="A139" s="18"/>
      <c r="B139" s="8"/>
      <c r="C139" s="9"/>
      <c r="D139" s="9"/>
      <c r="E139" s="9">
        <f t="shared" si="2"/>
        <v>1303.5</v>
      </c>
    </row>
    <row r="140" spans="1:5" ht="21" x14ac:dyDescent="0.25">
      <c r="A140" s="18"/>
      <c r="B140" s="8"/>
      <c r="C140" s="9"/>
      <c r="D140" s="9"/>
      <c r="E140" s="9">
        <f t="shared" si="2"/>
        <v>1303.5</v>
      </c>
    </row>
    <row r="141" spans="1:5" ht="21" x14ac:dyDescent="0.25">
      <c r="A141" s="18"/>
      <c r="B141" s="8"/>
      <c r="C141" s="9"/>
      <c r="D141" s="9"/>
      <c r="E141" s="9">
        <f t="shared" si="2"/>
        <v>1303.5</v>
      </c>
    </row>
    <row r="142" spans="1:5" ht="21" x14ac:dyDescent="0.25">
      <c r="A142" s="18"/>
      <c r="B142" s="8"/>
      <c r="C142" s="9"/>
      <c r="D142" s="9"/>
      <c r="E142" s="9">
        <f t="shared" si="2"/>
        <v>1303.5</v>
      </c>
    </row>
    <row r="143" spans="1:5" ht="21" x14ac:dyDescent="0.25">
      <c r="A143" s="18"/>
      <c r="B143" s="8"/>
      <c r="C143" s="9"/>
      <c r="D143" s="9"/>
      <c r="E143" s="9">
        <f t="shared" si="2"/>
        <v>1303.5</v>
      </c>
    </row>
    <row r="144" spans="1:5" ht="21" x14ac:dyDescent="0.25">
      <c r="A144" s="18"/>
      <c r="B144" s="8"/>
      <c r="C144" s="9"/>
      <c r="D144" s="9"/>
      <c r="E144" s="9">
        <f t="shared" si="2"/>
        <v>1303.5</v>
      </c>
    </row>
    <row r="145" spans="1:5" ht="21" x14ac:dyDescent="0.25">
      <c r="A145" s="18"/>
      <c r="B145" s="8"/>
      <c r="C145" s="9"/>
      <c r="D145" s="9"/>
      <c r="E145" s="9">
        <f t="shared" si="2"/>
        <v>1303.5</v>
      </c>
    </row>
    <row r="146" spans="1:5" ht="21" x14ac:dyDescent="0.25">
      <c r="A146" s="18"/>
      <c r="B146" s="8"/>
      <c r="C146" s="9"/>
      <c r="D146" s="9"/>
      <c r="E146" s="9">
        <f t="shared" si="2"/>
        <v>1303.5</v>
      </c>
    </row>
    <row r="147" spans="1:5" ht="21" x14ac:dyDescent="0.25">
      <c r="A147" s="18"/>
      <c r="B147" s="8"/>
      <c r="C147" s="9"/>
      <c r="D147" s="9"/>
      <c r="E147" s="9">
        <f t="shared" si="2"/>
        <v>1303.5</v>
      </c>
    </row>
    <row r="148" spans="1:5" ht="21" x14ac:dyDescent="0.25">
      <c r="A148" s="18"/>
      <c r="B148" s="8"/>
      <c r="C148" s="9"/>
      <c r="D148" s="9"/>
      <c r="E148" s="9">
        <f t="shared" si="2"/>
        <v>1303.5</v>
      </c>
    </row>
    <row r="149" spans="1:5" ht="21" x14ac:dyDescent="0.25">
      <c r="A149" s="18"/>
      <c r="B149" s="8"/>
      <c r="C149" s="9"/>
      <c r="D149" s="9"/>
      <c r="E149" s="9">
        <f t="shared" si="2"/>
        <v>1303.5</v>
      </c>
    </row>
    <row r="150" spans="1:5" ht="21" x14ac:dyDescent="0.25">
      <c r="A150" s="18"/>
      <c r="B150" s="8"/>
      <c r="C150" s="9"/>
      <c r="D150" s="9"/>
      <c r="E150" s="9">
        <f t="shared" si="2"/>
        <v>1303.5</v>
      </c>
    </row>
    <row r="151" spans="1:5" ht="21" x14ac:dyDescent="0.25">
      <c r="A151" s="18"/>
      <c r="B151" s="8"/>
      <c r="C151" s="9"/>
      <c r="D151" s="9"/>
      <c r="E151" s="9">
        <f t="shared" si="2"/>
        <v>1303.5</v>
      </c>
    </row>
    <row r="152" spans="1:5" ht="21" x14ac:dyDescent="0.25">
      <c r="A152" s="18"/>
      <c r="B152" s="8"/>
      <c r="C152" s="9"/>
      <c r="D152" s="9"/>
      <c r="E152" s="9">
        <f t="shared" si="2"/>
        <v>1303.5</v>
      </c>
    </row>
    <row r="153" spans="1:5" ht="21" x14ac:dyDescent="0.25">
      <c r="A153" s="18"/>
      <c r="B153" s="8"/>
      <c r="C153" s="9"/>
      <c r="D153" s="9"/>
      <c r="E153" s="9">
        <f t="shared" si="2"/>
        <v>1303.5</v>
      </c>
    </row>
    <row r="154" spans="1:5" ht="21" x14ac:dyDescent="0.25">
      <c r="A154" s="18"/>
      <c r="B154" s="8"/>
      <c r="C154" s="9"/>
      <c r="D154" s="9"/>
      <c r="E154" s="9">
        <f t="shared" si="2"/>
        <v>1303.5</v>
      </c>
    </row>
    <row r="155" spans="1:5" ht="21" x14ac:dyDescent="0.25">
      <c r="A155" s="18"/>
      <c r="B155" s="8"/>
      <c r="C155" s="9"/>
      <c r="D155" s="9"/>
      <c r="E155" s="9">
        <f t="shared" si="2"/>
        <v>1303.5</v>
      </c>
    </row>
    <row r="156" spans="1:5" ht="21" x14ac:dyDescent="0.25">
      <c r="A156" s="18"/>
      <c r="B156" s="8"/>
      <c r="C156" s="9"/>
      <c r="D156" s="9"/>
      <c r="E156" s="9">
        <f t="shared" si="2"/>
        <v>1303.5</v>
      </c>
    </row>
    <row r="157" spans="1:5" ht="21" x14ac:dyDescent="0.25">
      <c r="A157" s="18"/>
      <c r="B157" s="8"/>
      <c r="C157" s="9"/>
      <c r="D157" s="9"/>
      <c r="E157" s="9">
        <f t="shared" si="2"/>
        <v>1303.5</v>
      </c>
    </row>
    <row r="158" spans="1:5" ht="21" x14ac:dyDescent="0.25">
      <c r="A158" s="18"/>
      <c r="B158" s="8"/>
      <c r="C158" s="9"/>
      <c r="D158" s="9"/>
      <c r="E158" s="9">
        <f t="shared" si="2"/>
        <v>1303.5</v>
      </c>
    </row>
    <row r="159" spans="1:5" ht="21" x14ac:dyDescent="0.25">
      <c r="A159" s="18"/>
      <c r="B159" s="8"/>
      <c r="C159" s="9"/>
      <c r="D159" s="9"/>
      <c r="E159" s="9">
        <f t="shared" si="2"/>
        <v>1303.5</v>
      </c>
    </row>
    <row r="160" spans="1:5" ht="21" x14ac:dyDescent="0.25">
      <c r="A160" s="18"/>
      <c r="B160" s="8"/>
      <c r="C160" s="9"/>
      <c r="D160" s="9"/>
      <c r="E160" s="9">
        <f t="shared" si="2"/>
        <v>1303.5</v>
      </c>
    </row>
    <row r="161" spans="1:5" ht="21" x14ac:dyDescent="0.25">
      <c r="A161" s="18"/>
      <c r="B161" s="8"/>
      <c r="C161" s="9"/>
      <c r="D161" s="9"/>
      <c r="E161" s="9">
        <f t="shared" si="2"/>
        <v>1303.5</v>
      </c>
    </row>
    <row r="162" spans="1:5" ht="21" x14ac:dyDescent="0.25">
      <c r="A162" s="18"/>
      <c r="B162" s="8"/>
      <c r="C162" s="9"/>
      <c r="D162" s="9"/>
      <c r="E162" s="9">
        <f t="shared" si="2"/>
        <v>1303.5</v>
      </c>
    </row>
    <row r="163" spans="1:5" ht="21" x14ac:dyDescent="0.25">
      <c r="A163" s="18"/>
      <c r="B163" s="8"/>
      <c r="C163" s="9"/>
      <c r="D163" s="9"/>
      <c r="E163" s="9">
        <f t="shared" si="2"/>
        <v>1303.5</v>
      </c>
    </row>
    <row r="164" spans="1:5" ht="21" x14ac:dyDescent="0.25">
      <c r="A164" s="18"/>
      <c r="B164" s="8"/>
      <c r="C164" s="9"/>
      <c r="D164" s="9"/>
      <c r="E164" s="9">
        <f t="shared" si="2"/>
        <v>1303.5</v>
      </c>
    </row>
    <row r="165" spans="1:5" ht="21" x14ac:dyDescent="0.25">
      <c r="A165" s="18"/>
      <c r="B165" s="8"/>
      <c r="C165" s="9"/>
      <c r="D165" s="9"/>
      <c r="E165" s="9">
        <f t="shared" si="2"/>
        <v>1303.5</v>
      </c>
    </row>
    <row r="166" spans="1:5" ht="21" x14ac:dyDescent="0.25">
      <c r="A166" s="18"/>
      <c r="B166" s="8"/>
      <c r="C166" s="9"/>
      <c r="D166" s="9"/>
      <c r="E166" s="9">
        <f t="shared" si="2"/>
        <v>1303.5</v>
      </c>
    </row>
    <row r="167" spans="1:5" ht="21" x14ac:dyDescent="0.25">
      <c r="A167" s="18"/>
      <c r="B167" s="8"/>
      <c r="C167" s="9"/>
      <c r="D167" s="9"/>
      <c r="E167" s="9">
        <f t="shared" si="2"/>
        <v>1303.5</v>
      </c>
    </row>
    <row r="168" spans="1:5" ht="21" x14ac:dyDescent="0.25">
      <c r="A168" s="18"/>
      <c r="B168" s="8"/>
      <c r="C168" s="9"/>
      <c r="D168" s="9"/>
      <c r="E168" s="9">
        <f t="shared" si="2"/>
        <v>1303.5</v>
      </c>
    </row>
    <row r="169" spans="1:5" ht="21" x14ac:dyDescent="0.25">
      <c r="A169" s="18"/>
      <c r="B169" s="8"/>
      <c r="C169" s="9"/>
      <c r="D169" s="9"/>
      <c r="E169" s="9">
        <f t="shared" si="2"/>
        <v>1303.5</v>
      </c>
    </row>
    <row r="170" spans="1:5" ht="21" x14ac:dyDescent="0.25">
      <c r="A170" s="18"/>
      <c r="B170" s="8"/>
      <c r="C170" s="9"/>
      <c r="D170" s="9"/>
      <c r="E170" s="9">
        <f t="shared" si="2"/>
        <v>1303.5</v>
      </c>
    </row>
    <row r="171" spans="1:5" ht="21" x14ac:dyDescent="0.25">
      <c r="A171" s="18"/>
      <c r="B171" s="8"/>
      <c r="C171" s="9"/>
      <c r="D171" s="9"/>
      <c r="E171" s="9">
        <f t="shared" si="2"/>
        <v>1303.5</v>
      </c>
    </row>
    <row r="172" spans="1:5" ht="21" x14ac:dyDescent="0.25">
      <c r="A172" s="18"/>
      <c r="B172" s="8"/>
      <c r="C172" s="9"/>
      <c r="D172" s="9"/>
      <c r="E172" s="9">
        <f t="shared" si="2"/>
        <v>1303.5</v>
      </c>
    </row>
    <row r="173" spans="1:5" ht="21" x14ac:dyDescent="0.25">
      <c r="A173" s="18"/>
      <c r="B173" s="8"/>
      <c r="C173" s="9"/>
      <c r="D173" s="9"/>
      <c r="E173" s="9">
        <f t="shared" si="2"/>
        <v>1303.5</v>
      </c>
    </row>
    <row r="174" spans="1:5" ht="21" x14ac:dyDescent="0.25">
      <c r="A174" s="18"/>
      <c r="B174" s="8"/>
      <c r="C174" s="9"/>
      <c r="D174" s="9"/>
      <c r="E174" s="9">
        <f t="shared" si="2"/>
        <v>1303.5</v>
      </c>
    </row>
    <row r="175" spans="1:5" ht="21" x14ac:dyDescent="0.25">
      <c r="A175" s="18"/>
      <c r="B175" s="8"/>
      <c r="C175" s="9"/>
      <c r="D175" s="9"/>
      <c r="E175" s="9">
        <f t="shared" si="2"/>
        <v>1303.5</v>
      </c>
    </row>
    <row r="176" spans="1:5" ht="21" x14ac:dyDescent="0.25">
      <c r="A176" s="18"/>
      <c r="B176" s="8"/>
      <c r="C176" s="9"/>
      <c r="D176" s="9"/>
      <c r="E176" s="9">
        <f t="shared" si="2"/>
        <v>1303.5</v>
      </c>
    </row>
    <row r="177" spans="1:5" ht="21" x14ac:dyDescent="0.25">
      <c r="A177" s="18"/>
      <c r="B177" s="8"/>
      <c r="C177" s="9"/>
      <c r="D177" s="9"/>
      <c r="E177" s="9">
        <f t="shared" si="2"/>
        <v>1303.5</v>
      </c>
    </row>
    <row r="178" spans="1:5" ht="21" x14ac:dyDescent="0.25">
      <c r="A178" s="18"/>
      <c r="B178" s="8"/>
      <c r="C178" s="9"/>
      <c r="D178" s="9"/>
      <c r="E178" s="9">
        <f t="shared" si="2"/>
        <v>1303.5</v>
      </c>
    </row>
    <row r="179" spans="1:5" ht="21" x14ac:dyDescent="0.25">
      <c r="A179" s="18"/>
      <c r="B179" s="8"/>
      <c r="C179" s="9"/>
      <c r="D179" s="9"/>
      <c r="E179" s="9">
        <f t="shared" si="2"/>
        <v>1303.5</v>
      </c>
    </row>
    <row r="180" spans="1:5" ht="21" x14ac:dyDescent="0.25">
      <c r="A180" s="18"/>
      <c r="B180" s="8"/>
      <c r="C180" s="9"/>
      <c r="D180" s="9"/>
      <c r="E180" s="9">
        <f t="shared" si="2"/>
        <v>1303.5</v>
      </c>
    </row>
    <row r="181" spans="1:5" ht="21" x14ac:dyDescent="0.25">
      <c r="A181" s="18"/>
      <c r="B181" s="8"/>
      <c r="C181" s="9"/>
      <c r="D181" s="9"/>
      <c r="E181" s="9">
        <f t="shared" si="2"/>
        <v>1303.5</v>
      </c>
    </row>
    <row r="182" spans="1:5" ht="21" x14ac:dyDescent="0.25">
      <c r="A182" s="18"/>
      <c r="B182" s="8"/>
      <c r="C182" s="9"/>
      <c r="D182" s="9"/>
      <c r="E182" s="9">
        <f t="shared" si="2"/>
        <v>1303.5</v>
      </c>
    </row>
    <row r="183" spans="1:5" ht="21" x14ac:dyDescent="0.25">
      <c r="A183" s="18"/>
      <c r="B183" s="8"/>
      <c r="C183" s="9"/>
      <c r="D183" s="9"/>
      <c r="E183" s="9">
        <f t="shared" si="2"/>
        <v>1303.5</v>
      </c>
    </row>
    <row r="184" spans="1:5" ht="21" x14ac:dyDescent="0.25">
      <c r="A184" s="18"/>
      <c r="B184" s="8"/>
      <c r="C184" s="9"/>
      <c r="D184" s="9"/>
      <c r="E184" s="9">
        <f t="shared" si="2"/>
        <v>1303.5</v>
      </c>
    </row>
    <row r="185" spans="1:5" ht="21" x14ac:dyDescent="0.25">
      <c r="A185" s="18"/>
      <c r="B185" s="8"/>
      <c r="C185" s="9"/>
      <c r="D185" s="9"/>
      <c r="E185" s="9">
        <f t="shared" si="2"/>
        <v>1303.5</v>
      </c>
    </row>
    <row r="186" spans="1:5" ht="21" x14ac:dyDescent="0.25">
      <c r="A186" s="18"/>
      <c r="B186" s="8"/>
      <c r="C186" s="9"/>
      <c r="D186" s="9"/>
      <c r="E186" s="9">
        <f t="shared" si="2"/>
        <v>1303.5</v>
      </c>
    </row>
    <row r="187" spans="1:5" ht="21" x14ac:dyDescent="0.25">
      <c r="A187" s="18"/>
      <c r="B187" s="8"/>
      <c r="C187" s="9"/>
      <c r="D187" s="9"/>
      <c r="E187" s="9">
        <f t="shared" si="2"/>
        <v>1303.5</v>
      </c>
    </row>
    <row r="188" spans="1:5" ht="21" x14ac:dyDescent="0.25">
      <c r="A188" s="18"/>
      <c r="B188" s="8"/>
      <c r="C188" s="9"/>
      <c r="D188" s="9"/>
      <c r="E188" s="9">
        <f t="shared" si="2"/>
        <v>1303.5</v>
      </c>
    </row>
    <row r="189" spans="1:5" ht="21" x14ac:dyDescent="0.25">
      <c r="A189" s="18"/>
      <c r="B189" s="8"/>
      <c r="C189" s="9"/>
      <c r="D189" s="9"/>
      <c r="E189" s="9">
        <f t="shared" si="2"/>
        <v>1303.5</v>
      </c>
    </row>
    <row r="190" spans="1:5" ht="21" x14ac:dyDescent="0.25">
      <c r="A190" s="18"/>
      <c r="B190" s="8"/>
      <c r="C190" s="9"/>
      <c r="D190" s="9"/>
      <c r="E190" s="9">
        <f t="shared" si="2"/>
        <v>1303.5</v>
      </c>
    </row>
    <row r="191" spans="1:5" ht="21" x14ac:dyDescent="0.25">
      <c r="A191" s="18"/>
      <c r="B191" s="8"/>
      <c r="C191" s="9"/>
      <c r="D191" s="9"/>
      <c r="E191" s="9">
        <f t="shared" si="2"/>
        <v>1303.5</v>
      </c>
    </row>
    <row r="192" spans="1:5" ht="21" x14ac:dyDescent="0.25">
      <c r="A192" s="18"/>
      <c r="B192" s="8"/>
      <c r="C192" s="9"/>
      <c r="D192" s="9"/>
      <c r="E192" s="9">
        <f t="shared" si="2"/>
        <v>1303.5</v>
      </c>
    </row>
    <row r="193" spans="1:5" ht="21" x14ac:dyDescent="0.25">
      <c r="A193" s="18"/>
      <c r="B193" s="8"/>
      <c r="C193" s="9"/>
      <c r="D193" s="9"/>
      <c r="E193" s="9">
        <f t="shared" si="2"/>
        <v>1303.5</v>
      </c>
    </row>
    <row r="194" spans="1:5" ht="21" x14ac:dyDescent="0.25">
      <c r="A194" s="18"/>
      <c r="B194" s="8"/>
      <c r="C194" s="9"/>
      <c r="D194" s="9"/>
      <c r="E194" s="9">
        <f t="shared" si="2"/>
        <v>1303.5</v>
      </c>
    </row>
    <row r="195" spans="1:5" ht="21" x14ac:dyDescent="0.25">
      <c r="A195" s="18"/>
      <c r="B195" s="8"/>
      <c r="C195" s="9"/>
      <c r="D195" s="9"/>
      <c r="E195" s="9">
        <f t="shared" si="2"/>
        <v>1303.5</v>
      </c>
    </row>
    <row r="196" spans="1:5" ht="21" x14ac:dyDescent="0.25">
      <c r="A196" s="18"/>
      <c r="B196" s="8"/>
      <c r="C196" s="9"/>
      <c r="D196" s="9"/>
      <c r="E196" s="9">
        <f t="shared" si="2"/>
        <v>1303.5</v>
      </c>
    </row>
    <row r="197" spans="1:5" ht="21" x14ac:dyDescent="0.25">
      <c r="A197" s="18"/>
      <c r="B197" s="8"/>
      <c r="C197" s="9"/>
      <c r="D197" s="9"/>
      <c r="E197" s="9">
        <f t="shared" si="2"/>
        <v>1303.5</v>
      </c>
    </row>
    <row r="198" spans="1:5" ht="21" x14ac:dyDescent="0.25">
      <c r="A198" s="18"/>
      <c r="B198" s="8"/>
      <c r="C198" s="9"/>
      <c r="D198" s="9"/>
      <c r="E198" s="9">
        <f t="shared" ref="E198:E210" si="3">E197+C198-D198</f>
        <v>1303.5</v>
      </c>
    </row>
    <row r="199" spans="1:5" ht="21" x14ac:dyDescent="0.25">
      <c r="A199" s="18"/>
      <c r="B199" s="8"/>
      <c r="C199" s="9"/>
      <c r="D199" s="9"/>
      <c r="E199" s="9">
        <f t="shared" si="3"/>
        <v>1303.5</v>
      </c>
    </row>
    <row r="200" spans="1:5" ht="21" x14ac:dyDescent="0.25">
      <c r="A200" s="18"/>
      <c r="B200" s="8"/>
      <c r="C200" s="9"/>
      <c r="D200" s="9"/>
      <c r="E200" s="9">
        <f t="shared" si="3"/>
        <v>1303.5</v>
      </c>
    </row>
    <row r="201" spans="1:5" ht="21" x14ac:dyDescent="0.25">
      <c r="A201" s="18"/>
      <c r="B201" s="8"/>
      <c r="C201" s="9"/>
      <c r="D201" s="9"/>
      <c r="E201" s="9">
        <f t="shared" si="3"/>
        <v>1303.5</v>
      </c>
    </row>
    <row r="202" spans="1:5" ht="21" x14ac:dyDescent="0.25">
      <c r="A202" s="18"/>
      <c r="B202" s="8"/>
      <c r="C202" s="9"/>
      <c r="D202" s="9"/>
      <c r="E202" s="9">
        <f t="shared" si="3"/>
        <v>1303.5</v>
      </c>
    </row>
    <row r="203" spans="1:5" ht="21" x14ac:dyDescent="0.25">
      <c r="A203" s="18"/>
      <c r="B203" s="8"/>
      <c r="C203" s="9"/>
      <c r="D203" s="9"/>
      <c r="E203" s="9">
        <f t="shared" si="3"/>
        <v>1303.5</v>
      </c>
    </row>
    <row r="204" spans="1:5" ht="21" x14ac:dyDescent="0.25">
      <c r="A204" s="18"/>
      <c r="B204" s="8"/>
      <c r="C204" s="9"/>
      <c r="D204" s="9"/>
      <c r="E204" s="9">
        <f t="shared" si="3"/>
        <v>1303.5</v>
      </c>
    </row>
    <row r="205" spans="1:5" ht="21" x14ac:dyDescent="0.25">
      <c r="A205" s="18"/>
      <c r="B205" s="8"/>
      <c r="C205" s="9"/>
      <c r="D205" s="9"/>
      <c r="E205" s="9">
        <f t="shared" si="3"/>
        <v>1303.5</v>
      </c>
    </row>
    <row r="206" spans="1:5" ht="21" x14ac:dyDescent="0.25">
      <c r="A206" s="18"/>
      <c r="B206" s="8"/>
      <c r="C206" s="9"/>
      <c r="D206" s="9"/>
      <c r="E206" s="9">
        <f t="shared" si="3"/>
        <v>1303.5</v>
      </c>
    </row>
    <row r="207" spans="1:5" ht="21" x14ac:dyDescent="0.25">
      <c r="A207" s="18"/>
      <c r="B207" s="8"/>
      <c r="C207" s="9"/>
      <c r="D207" s="9"/>
      <c r="E207" s="9">
        <f t="shared" si="3"/>
        <v>1303.5</v>
      </c>
    </row>
    <row r="208" spans="1:5" ht="21" x14ac:dyDescent="0.25">
      <c r="A208" s="18"/>
      <c r="B208" s="8"/>
      <c r="C208" s="9"/>
      <c r="D208" s="9"/>
      <c r="E208" s="9">
        <f t="shared" si="3"/>
        <v>1303.5</v>
      </c>
    </row>
    <row r="209" spans="1:5" ht="21" x14ac:dyDescent="0.25">
      <c r="A209" s="18"/>
      <c r="B209" s="8"/>
      <c r="C209" s="9"/>
      <c r="D209" s="9"/>
      <c r="E209" s="9">
        <f t="shared" si="3"/>
        <v>1303.5</v>
      </c>
    </row>
    <row r="210" spans="1:5" ht="21" x14ac:dyDescent="0.25">
      <c r="A210" s="18"/>
      <c r="B210" s="8"/>
      <c r="C210" s="9"/>
      <c r="D210" s="9"/>
      <c r="E210" s="9">
        <f t="shared" si="3"/>
        <v>1303.5</v>
      </c>
    </row>
    <row r="211" spans="1:5" ht="21" x14ac:dyDescent="0.25">
      <c r="A211" s="18"/>
      <c r="B211" s="8"/>
      <c r="C211" s="9"/>
      <c r="D211" s="9"/>
      <c r="E211" s="9"/>
    </row>
    <row r="212" spans="1:5" ht="21" x14ac:dyDescent="0.25">
      <c r="A212" s="18"/>
      <c r="B212" s="8"/>
      <c r="C212" s="9"/>
      <c r="D212" s="9"/>
      <c r="E212" s="9"/>
    </row>
    <row r="213" spans="1:5" ht="21" x14ac:dyDescent="0.25">
      <c r="A213" s="18"/>
      <c r="B213" s="8"/>
      <c r="C213" s="9"/>
      <c r="D213" s="9"/>
      <c r="E213" s="9"/>
    </row>
    <row r="214" spans="1:5" ht="21" x14ac:dyDescent="0.25">
      <c r="A214" s="18"/>
      <c r="B214" s="8"/>
      <c r="C214" s="9"/>
      <c r="D214" s="9"/>
      <c r="E214" s="9"/>
    </row>
    <row r="215" spans="1:5" ht="21" x14ac:dyDescent="0.25">
      <c r="A215" s="18"/>
      <c r="B215" s="8"/>
      <c r="C215" s="9"/>
      <c r="D215" s="9"/>
      <c r="E215" s="9"/>
    </row>
    <row r="216" spans="1:5" ht="21" x14ac:dyDescent="0.25">
      <c r="A216" s="18"/>
      <c r="B216" s="8"/>
      <c r="C216" s="9"/>
      <c r="D216" s="9"/>
      <c r="E216" s="9"/>
    </row>
    <row r="217" spans="1:5" ht="21" x14ac:dyDescent="0.25">
      <c r="A217" s="18"/>
      <c r="B217" s="8"/>
      <c r="C217" s="9"/>
      <c r="D217" s="9"/>
      <c r="E217" s="9"/>
    </row>
    <row r="218" spans="1:5" ht="21" x14ac:dyDescent="0.25">
      <c r="A218" s="18"/>
      <c r="B218" s="8"/>
      <c r="C218" s="9"/>
      <c r="D218" s="9"/>
      <c r="E218" s="9"/>
    </row>
    <row r="219" spans="1:5" ht="21" x14ac:dyDescent="0.25">
      <c r="A219" s="18"/>
      <c r="B219" s="8"/>
      <c r="C219" s="9"/>
      <c r="D219" s="9"/>
      <c r="E219" s="9"/>
    </row>
    <row r="220" spans="1:5" ht="21" x14ac:dyDescent="0.25">
      <c r="A220" s="18"/>
      <c r="B220" s="8"/>
      <c r="C220" s="9"/>
      <c r="D220" s="9"/>
      <c r="E220" s="9"/>
    </row>
    <row r="221" spans="1:5" ht="21" x14ac:dyDescent="0.25">
      <c r="A221" s="18"/>
      <c r="B221" s="8"/>
      <c r="C221" s="9"/>
      <c r="D221" s="9"/>
      <c r="E221" s="9"/>
    </row>
    <row r="222" spans="1:5" ht="21" x14ac:dyDescent="0.25">
      <c r="A222" s="18"/>
      <c r="B222" s="8"/>
      <c r="C222" s="9"/>
      <c r="D222" s="9"/>
      <c r="E222" s="9"/>
    </row>
    <row r="223" spans="1:5" ht="21" x14ac:dyDescent="0.25">
      <c r="A223" s="18"/>
      <c r="B223" s="8"/>
      <c r="C223" s="9"/>
      <c r="D223" s="9"/>
      <c r="E223" s="9"/>
    </row>
    <row r="224" spans="1:5" ht="21" x14ac:dyDescent="0.25">
      <c r="A224" s="18"/>
      <c r="B224" s="8"/>
      <c r="C224" s="9"/>
      <c r="D224" s="9"/>
      <c r="E224" s="9"/>
    </row>
    <row r="225" spans="1:5" ht="21" x14ac:dyDescent="0.25">
      <c r="A225" s="18"/>
      <c r="B225" s="8"/>
      <c r="C225" s="9"/>
      <c r="D225" s="9"/>
      <c r="E225" s="9"/>
    </row>
    <row r="226" spans="1:5" ht="21" x14ac:dyDescent="0.25">
      <c r="A226" s="18"/>
      <c r="B226" s="8"/>
      <c r="C226" s="9"/>
      <c r="D226" s="9"/>
      <c r="E226" s="9"/>
    </row>
    <row r="227" spans="1:5" ht="21" x14ac:dyDescent="0.25">
      <c r="A227" s="18"/>
      <c r="B227" s="8"/>
      <c r="C227" s="9"/>
      <c r="D227" s="9"/>
      <c r="E227" s="9"/>
    </row>
    <row r="228" spans="1:5" ht="21" x14ac:dyDescent="0.25">
      <c r="A228" s="18"/>
      <c r="B228" s="8"/>
      <c r="C228" s="9"/>
      <c r="D228" s="9"/>
      <c r="E228" s="9"/>
    </row>
    <row r="229" spans="1:5" ht="21" x14ac:dyDescent="0.25">
      <c r="A229" s="18"/>
      <c r="B229" s="8"/>
      <c r="C229" s="9"/>
      <c r="D229" s="9"/>
      <c r="E229" s="9"/>
    </row>
    <row r="230" spans="1:5" ht="21" x14ac:dyDescent="0.25">
      <c r="A230" s="18"/>
      <c r="B230" s="8"/>
      <c r="C230" s="9"/>
      <c r="D230" s="9"/>
      <c r="E230" s="9"/>
    </row>
    <row r="231" spans="1:5" ht="21" x14ac:dyDescent="0.25">
      <c r="A231" s="18"/>
      <c r="B231" s="8"/>
      <c r="C231" s="9"/>
      <c r="D231" s="9"/>
      <c r="E231" s="9"/>
    </row>
    <row r="232" spans="1:5" ht="21" x14ac:dyDescent="0.25">
      <c r="A232" s="18"/>
      <c r="B232" s="8"/>
      <c r="C232" s="9"/>
      <c r="D232" s="9"/>
      <c r="E232" s="9"/>
    </row>
    <row r="233" spans="1:5" ht="21" x14ac:dyDescent="0.25">
      <c r="A233" s="18"/>
      <c r="B233" s="8"/>
      <c r="C233" s="9"/>
      <c r="D233" s="9"/>
      <c r="E233" s="9"/>
    </row>
    <row r="234" spans="1:5" ht="21" x14ac:dyDescent="0.25">
      <c r="A234" s="18"/>
      <c r="B234" s="8"/>
      <c r="C234" s="9"/>
      <c r="D234" s="9"/>
      <c r="E234" s="9"/>
    </row>
    <row r="235" spans="1:5" ht="21" x14ac:dyDescent="0.25">
      <c r="A235" s="18"/>
      <c r="B235" s="8"/>
      <c r="C235" s="9"/>
      <c r="D235" s="9"/>
      <c r="E235" s="9"/>
    </row>
    <row r="236" spans="1:5" ht="21" x14ac:dyDescent="0.25">
      <c r="A236" s="18"/>
      <c r="B236" s="8"/>
      <c r="C236" s="9"/>
      <c r="D236" s="9"/>
      <c r="E236" s="9"/>
    </row>
    <row r="237" spans="1:5" ht="21" x14ac:dyDescent="0.25">
      <c r="A237" s="18"/>
      <c r="B237" s="8"/>
      <c r="C237" s="9"/>
      <c r="D237" s="9"/>
      <c r="E237" s="9"/>
    </row>
    <row r="238" spans="1:5" ht="21" x14ac:dyDescent="0.25">
      <c r="A238" s="18"/>
      <c r="B238" s="8"/>
      <c r="C238" s="9"/>
      <c r="D238" s="9"/>
      <c r="E238" s="9"/>
    </row>
    <row r="239" spans="1:5" ht="21" x14ac:dyDescent="0.25">
      <c r="A239" s="18"/>
      <c r="B239" s="8"/>
      <c r="C239" s="9"/>
      <c r="D239" s="9"/>
      <c r="E239" s="9"/>
    </row>
    <row r="240" spans="1:5" ht="21" x14ac:dyDescent="0.25">
      <c r="A240" s="18"/>
      <c r="B240" s="8"/>
      <c r="C240" s="9"/>
      <c r="D240" s="9"/>
      <c r="E240" s="9"/>
    </row>
    <row r="241" spans="1:5" ht="21" x14ac:dyDescent="0.25">
      <c r="A241" s="18"/>
      <c r="B241" s="8"/>
      <c r="C241" s="9"/>
      <c r="D241" s="9"/>
      <c r="E241" s="9"/>
    </row>
    <row r="242" spans="1:5" ht="21" x14ac:dyDescent="0.25">
      <c r="A242" s="18"/>
      <c r="B242" s="8"/>
      <c r="C242" s="9"/>
      <c r="D242" s="9"/>
      <c r="E242" s="9"/>
    </row>
    <row r="243" spans="1:5" ht="21" x14ac:dyDescent="0.25">
      <c r="A243" s="18"/>
      <c r="B243" s="8"/>
      <c r="D243" s="9"/>
      <c r="E243" s="9"/>
    </row>
    <row r="244" spans="1:5" ht="21" x14ac:dyDescent="0.25">
      <c r="A244" s="18"/>
      <c r="B244" s="8"/>
      <c r="C244" s="25"/>
      <c r="D244" s="9"/>
      <c r="E244" s="9"/>
    </row>
    <row r="245" spans="1:5" ht="21" x14ac:dyDescent="0.25">
      <c r="A245" s="18"/>
      <c r="B245" s="8"/>
      <c r="C245" s="9"/>
      <c r="D245" s="9"/>
      <c r="E245" s="9"/>
    </row>
    <row r="246" spans="1:5" ht="21" x14ac:dyDescent="0.25">
      <c r="A246" s="18"/>
      <c r="B246" s="8"/>
      <c r="C246" s="9"/>
      <c r="D246" s="9"/>
      <c r="E246" s="9"/>
    </row>
    <row r="247" spans="1:5" ht="21" x14ac:dyDescent="0.25">
      <c r="A247" s="18"/>
      <c r="B247" s="8"/>
      <c r="C247" s="9"/>
      <c r="D247" s="9"/>
      <c r="E247" s="9"/>
    </row>
    <row r="248" spans="1:5" ht="21" x14ac:dyDescent="0.25">
      <c r="A248" s="18"/>
      <c r="B248" s="8"/>
      <c r="C248" s="9"/>
      <c r="D248" s="90"/>
      <c r="E248" s="9"/>
    </row>
    <row r="249" spans="1:5" ht="21" x14ac:dyDescent="0.25">
      <c r="A249" s="18"/>
      <c r="B249" s="8"/>
      <c r="C249" s="9"/>
      <c r="D249" s="9"/>
      <c r="E249" s="9"/>
    </row>
    <row r="250" spans="1:5" ht="21" x14ac:dyDescent="0.25">
      <c r="A250" s="18"/>
      <c r="B250" s="8"/>
      <c r="C250" s="9"/>
      <c r="D250" s="9"/>
      <c r="E250" s="9"/>
    </row>
    <row r="251" spans="1:5" ht="21" x14ac:dyDescent="0.25">
      <c r="A251" s="18"/>
      <c r="B251" s="8"/>
      <c r="C251" s="9"/>
      <c r="D251" s="9"/>
      <c r="E251" s="9"/>
    </row>
    <row r="252" spans="1:5" ht="21" x14ac:dyDescent="0.25">
      <c r="A252" s="18"/>
      <c r="B252" s="8"/>
      <c r="C252" s="9"/>
      <c r="D252" s="9"/>
      <c r="E252" s="9"/>
    </row>
    <row r="253" spans="1:5" ht="21" x14ac:dyDescent="0.25">
      <c r="A253" s="18"/>
      <c r="B253" s="8"/>
      <c r="C253" s="9"/>
      <c r="D253" s="9"/>
      <c r="E253" s="9"/>
    </row>
    <row r="254" spans="1:5" ht="21" x14ac:dyDescent="0.25">
      <c r="A254" s="18"/>
      <c r="B254" s="8"/>
      <c r="C254" s="9"/>
      <c r="D254" s="9"/>
      <c r="E254" s="9"/>
    </row>
    <row r="255" spans="1:5" ht="21" x14ac:dyDescent="0.25">
      <c r="A255" s="18"/>
      <c r="B255" s="8"/>
      <c r="C255" s="9"/>
      <c r="D255" s="9"/>
      <c r="E255" s="9"/>
    </row>
    <row r="256" spans="1:5" ht="21" x14ac:dyDescent="0.25">
      <c r="A256" s="18"/>
      <c r="B256" s="8"/>
      <c r="C256" s="9"/>
      <c r="D256" s="9"/>
      <c r="E256" s="9"/>
    </row>
    <row r="257" spans="1:5" ht="21" x14ac:dyDescent="0.25">
      <c r="A257" s="18"/>
      <c r="B257" s="8"/>
      <c r="C257" s="9"/>
      <c r="D257" s="9"/>
      <c r="E257" s="9"/>
    </row>
    <row r="258" spans="1:5" ht="21" x14ac:dyDescent="0.25">
      <c r="A258" s="18"/>
      <c r="B258" s="8"/>
      <c r="C258" s="9"/>
      <c r="D258" s="9"/>
      <c r="E258" s="9"/>
    </row>
    <row r="259" spans="1:5" ht="21" x14ac:dyDescent="0.25">
      <c r="A259" s="18"/>
      <c r="B259" s="8"/>
      <c r="C259" s="9"/>
      <c r="D259" s="9"/>
      <c r="E259" s="9"/>
    </row>
    <row r="260" spans="1:5" ht="21" x14ac:dyDescent="0.25">
      <c r="A260" s="18"/>
      <c r="B260" s="8"/>
      <c r="C260" s="9"/>
      <c r="D260" s="9"/>
      <c r="E260" s="9"/>
    </row>
    <row r="261" spans="1:5" ht="21" x14ac:dyDescent="0.25">
      <c r="A261" s="18"/>
      <c r="B261" s="8"/>
      <c r="C261" s="9"/>
      <c r="D261" s="9"/>
      <c r="E261" s="9"/>
    </row>
    <row r="262" spans="1:5" ht="21" x14ac:dyDescent="0.25">
      <c r="A262" s="18"/>
      <c r="B262" s="8"/>
      <c r="C262" s="9"/>
      <c r="D262" s="9"/>
      <c r="E262" s="9"/>
    </row>
    <row r="263" spans="1:5" ht="21" x14ac:dyDescent="0.25">
      <c r="A263" s="18"/>
      <c r="B263" s="8"/>
      <c r="C263" s="9"/>
      <c r="D263" s="9"/>
      <c r="E263" s="9"/>
    </row>
    <row r="264" spans="1:5" ht="21" x14ac:dyDescent="0.25">
      <c r="A264" s="18"/>
      <c r="B264" s="8"/>
      <c r="C264" s="9"/>
      <c r="D264" s="9"/>
      <c r="E264" s="9"/>
    </row>
    <row r="265" spans="1:5" ht="21" x14ac:dyDescent="0.25">
      <c r="A265" s="18"/>
      <c r="B265" s="8"/>
      <c r="C265" s="9"/>
      <c r="D265" s="9"/>
      <c r="E265" s="9"/>
    </row>
    <row r="266" spans="1:5" ht="21" x14ac:dyDescent="0.25">
      <c r="A266" s="18"/>
      <c r="B266" s="8"/>
      <c r="C266" s="9"/>
      <c r="D266" s="9"/>
      <c r="E266" s="9"/>
    </row>
    <row r="267" spans="1:5" ht="21" x14ac:dyDescent="0.25">
      <c r="A267" s="18"/>
      <c r="B267" s="8"/>
      <c r="C267" s="9"/>
      <c r="D267" s="9"/>
      <c r="E267" s="9"/>
    </row>
    <row r="268" spans="1:5" ht="21" x14ac:dyDescent="0.25">
      <c r="A268" s="18"/>
      <c r="B268" s="8"/>
      <c r="C268" s="9"/>
      <c r="D268" s="9"/>
      <c r="E268" s="9"/>
    </row>
    <row r="269" spans="1:5" ht="21" x14ac:dyDescent="0.25">
      <c r="A269" s="18"/>
      <c r="B269" s="8"/>
      <c r="C269" s="9"/>
      <c r="D269" s="9"/>
      <c r="E269" s="9"/>
    </row>
    <row r="270" spans="1:5" ht="21" x14ac:dyDescent="0.25">
      <c r="A270" s="18"/>
      <c r="B270" s="8"/>
      <c r="C270" s="9"/>
      <c r="D270" s="9"/>
      <c r="E270" s="9"/>
    </row>
    <row r="271" spans="1:5" ht="21" x14ac:dyDescent="0.25">
      <c r="A271" s="18"/>
      <c r="B271" s="8"/>
      <c r="C271" s="9"/>
      <c r="D271" s="9"/>
      <c r="E271" s="9"/>
    </row>
    <row r="272" spans="1:5" ht="21" x14ac:dyDescent="0.25">
      <c r="A272" s="18"/>
      <c r="B272" s="8"/>
      <c r="C272" s="9"/>
      <c r="D272" s="9"/>
      <c r="E272" s="9"/>
    </row>
    <row r="273" spans="1:5" ht="21" x14ac:dyDescent="0.25">
      <c r="A273" s="18"/>
      <c r="B273" s="8"/>
      <c r="C273" s="84"/>
      <c r="D273" s="9"/>
      <c r="E273" s="9"/>
    </row>
    <row r="274" spans="1:5" ht="21" x14ac:dyDescent="0.25">
      <c r="A274" s="18"/>
      <c r="B274" s="8"/>
      <c r="C274" s="9"/>
      <c r="D274" s="9"/>
      <c r="E274" s="9"/>
    </row>
    <row r="275" spans="1:5" ht="21" x14ac:dyDescent="0.25">
      <c r="A275" s="18"/>
      <c r="B275" s="8"/>
      <c r="C275" s="9"/>
      <c r="D275" s="9"/>
      <c r="E275" s="9"/>
    </row>
    <row r="276" spans="1:5" ht="21" x14ac:dyDescent="0.25">
      <c r="A276" s="18"/>
      <c r="B276" s="8"/>
      <c r="C276" s="9"/>
      <c r="D276" s="9"/>
      <c r="E276" s="9"/>
    </row>
    <row r="277" spans="1:5" ht="21" x14ac:dyDescent="0.25">
      <c r="A277" s="18"/>
      <c r="B277" s="8"/>
      <c r="C277" s="9"/>
      <c r="D277" s="9"/>
      <c r="E277" s="9"/>
    </row>
    <row r="278" spans="1:5" ht="21" x14ac:dyDescent="0.25">
      <c r="A278" s="18"/>
      <c r="B278" s="8"/>
      <c r="C278" s="9"/>
      <c r="D278" s="9"/>
      <c r="E278" s="9"/>
    </row>
    <row r="279" spans="1:5" ht="21" x14ac:dyDescent="0.25">
      <c r="A279" s="18"/>
      <c r="B279" s="8"/>
      <c r="C279" s="9"/>
      <c r="D279" s="9"/>
      <c r="E279" s="9"/>
    </row>
    <row r="280" spans="1:5" ht="21" x14ac:dyDescent="0.25">
      <c r="A280" s="18"/>
      <c r="B280" s="8"/>
      <c r="C280" s="9"/>
      <c r="D280" s="9"/>
      <c r="E280" s="9"/>
    </row>
    <row r="281" spans="1:5" ht="21" x14ac:dyDescent="0.25">
      <c r="A281" s="18"/>
      <c r="B281" s="8"/>
      <c r="C281" s="9"/>
      <c r="D281" s="9"/>
      <c r="E281" s="9"/>
    </row>
    <row r="282" spans="1:5" ht="21" x14ac:dyDescent="0.25">
      <c r="A282" s="18"/>
      <c r="B282" s="8"/>
      <c r="C282" s="9"/>
      <c r="D282" s="9"/>
      <c r="E282" s="9"/>
    </row>
    <row r="283" spans="1:5" ht="21" x14ac:dyDescent="0.25">
      <c r="A283" s="18"/>
      <c r="B283" s="8"/>
      <c r="C283" s="9"/>
      <c r="D283" s="9"/>
      <c r="E283" s="9"/>
    </row>
    <row r="284" spans="1:5" ht="21" x14ac:dyDescent="0.25">
      <c r="A284" s="18"/>
      <c r="B284" s="8"/>
      <c r="C284" s="9"/>
      <c r="D284" s="9"/>
      <c r="E284" s="9"/>
    </row>
    <row r="285" spans="1:5" ht="21" x14ac:dyDescent="0.25">
      <c r="A285" s="18"/>
      <c r="B285" s="8"/>
      <c r="C285" s="9"/>
      <c r="D285" s="9"/>
      <c r="E285" s="9"/>
    </row>
    <row r="286" spans="1:5" ht="21" x14ac:dyDescent="0.25">
      <c r="A286" s="18"/>
      <c r="B286" s="8"/>
      <c r="C286" s="9"/>
      <c r="D286" s="9"/>
      <c r="E286" s="9"/>
    </row>
    <row r="287" spans="1:5" ht="21" x14ac:dyDescent="0.25">
      <c r="A287" s="18"/>
      <c r="B287" s="8"/>
      <c r="C287" s="9"/>
      <c r="D287" s="9"/>
      <c r="E287" s="9"/>
    </row>
    <row r="288" spans="1:5" ht="21" x14ac:dyDescent="0.25">
      <c r="A288" s="18"/>
      <c r="B288" s="8"/>
      <c r="C288" s="9"/>
      <c r="D288" s="9"/>
      <c r="E288" s="9"/>
    </row>
    <row r="289" spans="1:5" ht="21" x14ac:dyDescent="0.25">
      <c r="A289" s="18"/>
      <c r="B289" s="8"/>
      <c r="C289" s="9"/>
      <c r="D289" s="9"/>
      <c r="E289" s="9"/>
    </row>
    <row r="290" spans="1:5" ht="21" x14ac:dyDescent="0.25">
      <c r="A290" s="18"/>
      <c r="B290" s="8"/>
      <c r="C290" s="9"/>
      <c r="D290" s="9"/>
      <c r="E290" s="9"/>
    </row>
    <row r="291" spans="1:5" ht="21" x14ac:dyDescent="0.25">
      <c r="A291" s="18"/>
      <c r="B291" s="8"/>
      <c r="C291" s="9"/>
      <c r="D291" s="9"/>
      <c r="E291" s="9"/>
    </row>
    <row r="292" spans="1:5" ht="21" x14ac:dyDescent="0.25">
      <c r="A292" s="18"/>
      <c r="B292" s="8"/>
      <c r="C292" s="9"/>
      <c r="D292" s="9"/>
      <c r="E292" s="9"/>
    </row>
    <row r="293" spans="1:5" ht="21" x14ac:dyDescent="0.25">
      <c r="A293" s="18"/>
      <c r="B293" s="8"/>
      <c r="C293" s="9"/>
      <c r="D293" s="9"/>
      <c r="E293" s="9"/>
    </row>
    <row r="294" spans="1:5" ht="21" x14ac:dyDescent="0.25">
      <c r="A294" s="18"/>
      <c r="B294" s="8"/>
      <c r="C294" s="9"/>
      <c r="D294" s="9"/>
      <c r="E294" s="9"/>
    </row>
    <row r="295" spans="1:5" ht="21" x14ac:dyDescent="0.25">
      <c r="A295" s="18"/>
      <c r="B295" s="8"/>
      <c r="C295" s="9"/>
      <c r="D295" s="9"/>
      <c r="E295" s="9"/>
    </row>
    <row r="296" spans="1:5" ht="21" x14ac:dyDescent="0.25">
      <c r="A296" s="18"/>
      <c r="B296" s="8"/>
      <c r="C296" s="9"/>
      <c r="D296" s="9"/>
      <c r="E296" s="9"/>
    </row>
    <row r="297" spans="1:5" ht="21" x14ac:dyDescent="0.25">
      <c r="A297" s="18"/>
      <c r="B297" s="8"/>
      <c r="C297" s="9"/>
      <c r="D297" s="9"/>
      <c r="E297" s="9"/>
    </row>
    <row r="298" spans="1:5" ht="21" x14ac:dyDescent="0.25">
      <c r="A298" s="18"/>
      <c r="B298" s="8"/>
      <c r="C298" s="9"/>
      <c r="D298" s="9"/>
      <c r="E298" s="9"/>
    </row>
    <row r="299" spans="1:5" ht="21" x14ac:dyDescent="0.25">
      <c r="A299" s="18"/>
      <c r="B299" s="8"/>
      <c r="C299" s="9"/>
      <c r="D299" s="9"/>
      <c r="E299" s="9"/>
    </row>
    <row r="300" spans="1:5" ht="21" x14ac:dyDescent="0.25">
      <c r="A300" s="18"/>
      <c r="B300" s="8"/>
      <c r="C300" s="9"/>
      <c r="D300" s="9"/>
      <c r="E300" s="9"/>
    </row>
    <row r="301" spans="1:5" ht="21" x14ac:dyDescent="0.25">
      <c r="A301" s="18"/>
      <c r="B301" s="8"/>
      <c r="C301" s="9"/>
      <c r="D301" s="9"/>
      <c r="E301" s="9"/>
    </row>
    <row r="302" spans="1:5" ht="21" x14ac:dyDescent="0.25">
      <c r="A302" s="18"/>
      <c r="B302" s="8"/>
      <c r="C302" s="9"/>
      <c r="D302" s="9"/>
      <c r="E302" s="9"/>
    </row>
    <row r="303" spans="1:5" ht="21" x14ac:dyDescent="0.25">
      <c r="A303" s="18"/>
      <c r="B303" s="8"/>
      <c r="C303" s="9"/>
      <c r="D303" s="9"/>
      <c r="E303" s="9"/>
    </row>
    <row r="304" spans="1:5" ht="21" x14ac:dyDescent="0.25">
      <c r="A304" s="18"/>
      <c r="B304" s="8"/>
      <c r="C304" s="9"/>
      <c r="D304" s="9"/>
      <c r="E304" s="9"/>
    </row>
    <row r="305" spans="1:5" ht="21" x14ac:dyDescent="0.25">
      <c r="A305" s="18"/>
      <c r="B305" s="8"/>
      <c r="C305" s="9"/>
      <c r="D305" s="9"/>
      <c r="E305" s="9"/>
    </row>
    <row r="306" spans="1:5" ht="21" x14ac:dyDescent="0.25">
      <c r="A306" s="18"/>
      <c r="B306" s="8"/>
      <c r="C306" s="9"/>
      <c r="D306" s="9"/>
      <c r="E306" s="9"/>
    </row>
    <row r="307" spans="1:5" ht="21" x14ac:dyDescent="0.25">
      <c r="A307" s="18"/>
      <c r="B307" s="8"/>
      <c r="C307" s="9"/>
      <c r="D307" s="9"/>
      <c r="E307" s="9"/>
    </row>
    <row r="308" spans="1:5" ht="21" x14ac:dyDescent="0.25">
      <c r="A308" s="18"/>
      <c r="B308" s="8"/>
      <c r="C308" s="9"/>
      <c r="D308" s="9"/>
      <c r="E308" s="9"/>
    </row>
    <row r="309" spans="1:5" ht="21" x14ac:dyDescent="0.25">
      <c r="A309" s="18"/>
      <c r="B309" s="8"/>
      <c r="C309" s="9"/>
      <c r="D309" s="9"/>
      <c r="E309" s="9"/>
    </row>
    <row r="310" spans="1:5" ht="21" x14ac:dyDescent="0.25">
      <c r="A310" s="18"/>
      <c r="B310" s="8"/>
      <c r="C310" s="9"/>
      <c r="D310" s="9"/>
      <c r="E310" s="9"/>
    </row>
    <row r="311" spans="1:5" ht="21" x14ac:dyDescent="0.25">
      <c r="A311" s="18"/>
      <c r="B311" s="8"/>
      <c r="C311" s="9"/>
      <c r="D311" s="9"/>
      <c r="E311" s="9"/>
    </row>
    <row r="312" spans="1:5" ht="21" x14ac:dyDescent="0.25">
      <c r="A312" s="18"/>
      <c r="B312" s="8"/>
      <c r="C312" s="9"/>
      <c r="D312" s="9"/>
      <c r="E312" s="9"/>
    </row>
    <row r="313" spans="1:5" ht="21" x14ac:dyDescent="0.25">
      <c r="A313" s="18"/>
      <c r="B313" s="8"/>
      <c r="C313" s="9"/>
      <c r="D313" s="9"/>
      <c r="E313" s="9"/>
    </row>
    <row r="314" spans="1:5" ht="21" x14ac:dyDescent="0.25">
      <c r="A314" s="18"/>
      <c r="B314" s="8"/>
      <c r="C314" s="9"/>
      <c r="D314" s="9"/>
      <c r="E314" s="9"/>
    </row>
    <row r="315" spans="1:5" ht="21" x14ac:dyDescent="0.25">
      <c r="A315" s="18"/>
      <c r="B315" s="8"/>
      <c r="C315" s="9"/>
      <c r="D315" s="9"/>
      <c r="E315" s="9"/>
    </row>
    <row r="316" spans="1:5" ht="21" x14ac:dyDescent="0.25">
      <c r="A316" s="18"/>
      <c r="B316" s="8"/>
      <c r="C316" s="9"/>
      <c r="D316" s="9"/>
      <c r="E316" s="9"/>
    </row>
    <row r="317" spans="1:5" ht="21" x14ac:dyDescent="0.25">
      <c r="A317" s="18"/>
      <c r="B317" s="8"/>
      <c r="C317" s="9"/>
      <c r="D317" s="9"/>
      <c r="E317" s="9"/>
    </row>
    <row r="318" spans="1:5" ht="21" x14ac:dyDescent="0.25">
      <c r="A318" s="18"/>
      <c r="B318" s="8"/>
      <c r="C318" s="9"/>
      <c r="D318" s="9"/>
      <c r="E318" s="9"/>
    </row>
    <row r="319" spans="1:5" ht="21" x14ac:dyDescent="0.25">
      <c r="A319" s="18"/>
      <c r="B319" s="8"/>
      <c r="C319" s="9"/>
      <c r="D319" s="9"/>
      <c r="E319" s="9"/>
    </row>
    <row r="320" spans="1:5" ht="21" x14ac:dyDescent="0.25">
      <c r="A320" s="18"/>
      <c r="B320" s="8"/>
      <c r="C320" s="9"/>
      <c r="D320" s="9"/>
      <c r="E320" s="9"/>
    </row>
    <row r="321" spans="1:5" ht="21" x14ac:dyDescent="0.25">
      <c r="A321" s="18"/>
      <c r="B321" s="8"/>
      <c r="C321" s="9"/>
      <c r="D321" s="9"/>
      <c r="E321" s="9"/>
    </row>
    <row r="322" spans="1:5" ht="21" x14ac:dyDescent="0.25">
      <c r="A322" s="18"/>
      <c r="B322" s="8"/>
      <c r="C322" s="9"/>
      <c r="D322" s="9"/>
      <c r="E322" s="9"/>
    </row>
    <row r="323" spans="1:5" ht="21" x14ac:dyDescent="0.25">
      <c r="A323" s="18"/>
      <c r="B323" s="8"/>
      <c r="C323" s="9"/>
      <c r="D323" s="9"/>
      <c r="E323" s="9"/>
    </row>
    <row r="324" spans="1:5" ht="21" x14ac:dyDescent="0.25">
      <c r="A324" s="18"/>
      <c r="B324" s="8"/>
      <c r="C324" s="9"/>
      <c r="D324" s="9"/>
      <c r="E324" s="9"/>
    </row>
    <row r="325" spans="1:5" ht="21" x14ac:dyDescent="0.25">
      <c r="A325" s="18"/>
      <c r="B325" s="8"/>
      <c r="C325" s="9"/>
      <c r="D325" s="9"/>
      <c r="E325" s="9"/>
    </row>
    <row r="326" spans="1:5" ht="21" x14ac:dyDescent="0.25">
      <c r="A326" s="18"/>
      <c r="B326" s="8"/>
      <c r="C326" s="9"/>
      <c r="D326" s="9"/>
      <c r="E326" s="9"/>
    </row>
    <row r="327" spans="1:5" ht="21" x14ac:dyDescent="0.25">
      <c r="A327" s="18"/>
      <c r="B327" s="8"/>
      <c r="C327" s="9"/>
      <c r="D327" s="9"/>
      <c r="E327" s="9"/>
    </row>
    <row r="328" spans="1:5" ht="21" x14ac:dyDescent="0.25">
      <c r="A328" s="18"/>
      <c r="B328" s="8"/>
      <c r="C328" s="9"/>
      <c r="D328" s="9"/>
      <c r="E328" s="9"/>
    </row>
    <row r="329" spans="1:5" ht="21" x14ac:dyDescent="0.25">
      <c r="A329" s="18"/>
      <c r="B329" s="8"/>
      <c r="C329" s="9"/>
      <c r="D329" s="9"/>
      <c r="E329" s="9"/>
    </row>
    <row r="330" spans="1:5" ht="21" x14ac:dyDescent="0.25">
      <c r="A330" s="18"/>
      <c r="B330" s="8"/>
      <c r="C330" s="9"/>
      <c r="D330" s="9"/>
      <c r="E330" s="9"/>
    </row>
    <row r="331" spans="1:5" ht="21" x14ac:dyDescent="0.25">
      <c r="A331" s="18"/>
      <c r="B331" s="8"/>
      <c r="C331" s="9"/>
      <c r="D331" s="9"/>
      <c r="E331" s="9"/>
    </row>
    <row r="332" spans="1:5" ht="21" x14ac:dyDescent="0.25">
      <c r="A332" s="18"/>
      <c r="B332" s="8"/>
      <c r="C332" s="9"/>
      <c r="D332" s="9"/>
      <c r="E332" s="9"/>
    </row>
    <row r="333" spans="1:5" ht="21" x14ac:dyDescent="0.25">
      <c r="A333" s="18"/>
      <c r="B333" s="8"/>
      <c r="C333" s="9"/>
      <c r="D333" s="9"/>
      <c r="E333" s="9"/>
    </row>
    <row r="334" spans="1:5" ht="21" x14ac:dyDescent="0.25">
      <c r="A334" s="18"/>
      <c r="B334" s="8"/>
      <c r="C334" s="9"/>
      <c r="D334" s="9"/>
      <c r="E334" s="9"/>
    </row>
    <row r="335" spans="1:5" ht="21" x14ac:dyDescent="0.25">
      <c r="A335" s="18"/>
      <c r="B335" s="8"/>
      <c r="C335" s="9"/>
      <c r="D335" s="9"/>
      <c r="E335" s="9"/>
    </row>
    <row r="336" spans="1:5" ht="21" x14ac:dyDescent="0.25">
      <c r="A336" s="18"/>
      <c r="B336" s="8"/>
      <c r="C336" s="9"/>
      <c r="D336" s="9"/>
      <c r="E336" s="9"/>
    </row>
    <row r="337" spans="1:5" ht="21" x14ac:dyDescent="0.25">
      <c r="A337" s="18"/>
      <c r="B337" s="8"/>
      <c r="C337" s="9"/>
      <c r="D337" s="9"/>
      <c r="E337" s="9"/>
    </row>
    <row r="338" spans="1:5" ht="21" x14ac:dyDescent="0.25">
      <c r="A338" s="18"/>
      <c r="B338" s="8"/>
      <c r="C338" s="9"/>
      <c r="D338" s="9"/>
      <c r="E338" s="9"/>
    </row>
    <row r="339" spans="1:5" ht="21" x14ac:dyDescent="0.25">
      <c r="A339" s="18"/>
      <c r="B339" s="8"/>
      <c r="C339" s="9"/>
      <c r="D339" s="9"/>
      <c r="E339" s="9"/>
    </row>
    <row r="340" spans="1:5" ht="21" x14ac:dyDescent="0.25">
      <c r="A340" s="18"/>
      <c r="B340" s="8"/>
      <c r="C340" s="9"/>
      <c r="D340" s="9"/>
      <c r="E340" s="9"/>
    </row>
    <row r="341" spans="1:5" ht="21" x14ac:dyDescent="0.25">
      <c r="A341" s="18"/>
      <c r="B341" s="8"/>
      <c r="C341" s="9"/>
      <c r="D341" s="9"/>
      <c r="E341" s="9"/>
    </row>
    <row r="342" spans="1:5" ht="21" x14ac:dyDescent="0.25">
      <c r="A342" s="18"/>
      <c r="B342" s="8"/>
      <c r="C342" s="9"/>
      <c r="D342" s="9"/>
      <c r="E342" s="9"/>
    </row>
    <row r="343" spans="1:5" ht="21" x14ac:dyDescent="0.25">
      <c r="A343" s="18"/>
      <c r="B343" s="8"/>
      <c r="C343" s="9"/>
      <c r="D343" s="9"/>
      <c r="E343" s="9"/>
    </row>
    <row r="344" spans="1:5" ht="21" x14ac:dyDescent="0.25">
      <c r="A344" s="18"/>
      <c r="B344" s="8"/>
      <c r="C344" s="9"/>
      <c r="D344" s="9"/>
      <c r="E344" s="9"/>
    </row>
    <row r="345" spans="1:5" ht="21" x14ac:dyDescent="0.25">
      <c r="A345" s="18"/>
      <c r="B345" s="8"/>
      <c r="C345" s="9"/>
      <c r="D345" s="9"/>
      <c r="E345" s="9"/>
    </row>
    <row r="346" spans="1:5" ht="21" x14ac:dyDescent="0.25">
      <c r="A346" s="18"/>
      <c r="B346" s="8"/>
      <c r="C346" s="9"/>
      <c r="D346" s="9"/>
      <c r="E346" s="9"/>
    </row>
    <row r="347" spans="1:5" ht="21" x14ac:dyDescent="0.25">
      <c r="A347" s="18"/>
      <c r="B347" s="8"/>
      <c r="C347" s="9"/>
      <c r="D347" s="9"/>
      <c r="E347" s="9"/>
    </row>
    <row r="348" spans="1:5" ht="21" x14ac:dyDescent="0.25">
      <c r="A348" s="18"/>
      <c r="B348" s="8"/>
      <c r="C348" s="9"/>
      <c r="D348" s="9"/>
      <c r="E348" s="9"/>
    </row>
    <row r="349" spans="1:5" ht="21" x14ac:dyDescent="0.25">
      <c r="A349" s="18"/>
      <c r="B349" s="8"/>
      <c r="C349" s="9"/>
      <c r="D349" s="9"/>
      <c r="E349" s="9"/>
    </row>
    <row r="350" spans="1:5" ht="21" x14ac:dyDescent="0.25">
      <c r="A350" s="18"/>
      <c r="B350" s="8"/>
      <c r="C350" s="9"/>
      <c r="D350" s="9"/>
      <c r="E350" s="9"/>
    </row>
    <row r="351" spans="1:5" ht="21" x14ac:dyDescent="0.25">
      <c r="A351" s="18"/>
      <c r="B351" s="8"/>
      <c r="C351" s="9"/>
      <c r="D351" s="9"/>
      <c r="E351" s="9"/>
    </row>
    <row r="352" spans="1:5" ht="21" x14ac:dyDescent="0.25">
      <c r="A352" s="18"/>
      <c r="B352" s="8"/>
      <c r="C352" s="9"/>
      <c r="D352" s="9"/>
      <c r="E352" s="9"/>
    </row>
    <row r="353" spans="1:5" ht="21" x14ac:dyDescent="0.25">
      <c r="A353" s="18"/>
      <c r="B353" s="8"/>
      <c r="C353" s="9"/>
      <c r="D353" s="9"/>
      <c r="E353" s="9"/>
    </row>
    <row r="354" spans="1:5" ht="21" x14ac:dyDescent="0.25">
      <c r="A354" s="18"/>
      <c r="B354" s="8"/>
      <c r="C354" s="9"/>
      <c r="D354" s="9"/>
      <c r="E354" s="9"/>
    </row>
    <row r="355" spans="1:5" ht="21" x14ac:dyDescent="0.25">
      <c r="A355" s="18"/>
      <c r="B355" s="8"/>
      <c r="C355" s="9"/>
      <c r="D355" s="9"/>
      <c r="E355" s="9"/>
    </row>
    <row r="356" spans="1:5" ht="21" x14ac:dyDescent="0.25">
      <c r="A356" s="18"/>
      <c r="B356" s="8"/>
      <c r="C356" s="9"/>
      <c r="D356" s="9"/>
      <c r="E356" s="9"/>
    </row>
    <row r="357" spans="1:5" ht="21" x14ac:dyDescent="0.25">
      <c r="A357" s="18"/>
      <c r="B357" s="8"/>
      <c r="C357" s="9"/>
      <c r="D357" s="9"/>
      <c r="E357" s="9"/>
    </row>
    <row r="358" spans="1:5" ht="21" x14ac:dyDescent="0.25">
      <c r="A358" s="18"/>
      <c r="B358" s="8"/>
      <c r="C358" s="9"/>
      <c r="D358" s="9"/>
      <c r="E358" s="9"/>
    </row>
    <row r="359" spans="1:5" ht="21" x14ac:dyDescent="0.25">
      <c r="A359" s="18"/>
      <c r="B359" s="8"/>
      <c r="C359" s="9"/>
      <c r="D359" s="9"/>
      <c r="E359" s="9"/>
    </row>
    <row r="360" spans="1:5" ht="21" x14ac:dyDescent="0.25">
      <c r="A360" s="18"/>
      <c r="B360" s="8"/>
      <c r="C360" s="9"/>
      <c r="D360" s="9"/>
      <c r="E360" s="9"/>
    </row>
    <row r="361" spans="1:5" ht="21" x14ac:dyDescent="0.25">
      <c r="A361" s="18"/>
      <c r="B361" s="8"/>
      <c r="C361" s="9"/>
      <c r="D361" s="9"/>
      <c r="E361" s="9"/>
    </row>
    <row r="362" spans="1:5" ht="21" x14ac:dyDescent="0.25">
      <c r="A362" s="18"/>
      <c r="B362" s="8"/>
      <c r="C362" s="9"/>
      <c r="D362" s="9"/>
      <c r="E362" s="9"/>
    </row>
    <row r="363" spans="1:5" ht="21" x14ac:dyDescent="0.25">
      <c r="A363" s="18"/>
      <c r="B363" s="8"/>
      <c r="C363" s="9"/>
      <c r="D363" s="9"/>
      <c r="E363" s="9"/>
    </row>
    <row r="364" spans="1:5" ht="21" x14ac:dyDescent="0.25">
      <c r="A364" s="18"/>
      <c r="B364" s="8"/>
      <c r="C364" s="9"/>
      <c r="D364" s="9"/>
      <c r="E364" s="9"/>
    </row>
    <row r="365" spans="1:5" ht="21" x14ac:dyDescent="0.25">
      <c r="A365" s="18"/>
      <c r="B365" s="8"/>
      <c r="C365" s="9"/>
      <c r="D365" s="9"/>
      <c r="E365" s="9"/>
    </row>
    <row r="366" spans="1:5" ht="21" x14ac:dyDescent="0.25">
      <c r="A366" s="18"/>
      <c r="B366" s="8"/>
      <c r="C366" s="9"/>
      <c r="D366" s="9"/>
      <c r="E366" s="9"/>
    </row>
    <row r="367" spans="1:5" ht="21" x14ac:dyDescent="0.25">
      <c r="A367" s="18"/>
      <c r="B367" s="8"/>
      <c r="C367" s="9"/>
      <c r="D367" s="9"/>
      <c r="E367" s="9"/>
    </row>
    <row r="368" spans="1:5" ht="21" x14ac:dyDescent="0.25">
      <c r="A368" s="18"/>
      <c r="B368" s="8"/>
      <c r="C368" s="9"/>
      <c r="D368" s="9"/>
      <c r="E368" s="9"/>
    </row>
    <row r="369" spans="1:5" ht="21" x14ac:dyDescent="0.25">
      <c r="A369" s="18"/>
      <c r="B369" s="8"/>
      <c r="C369" s="9"/>
      <c r="D369" s="9"/>
      <c r="E369" s="9"/>
    </row>
    <row r="370" spans="1:5" ht="21" x14ac:dyDescent="0.25">
      <c r="A370" s="18"/>
      <c r="B370" s="8"/>
      <c r="C370" s="9"/>
      <c r="D370" s="9"/>
      <c r="E370" s="9"/>
    </row>
    <row r="371" spans="1:5" ht="21" x14ac:dyDescent="0.25">
      <c r="A371" s="18"/>
      <c r="B371" s="8"/>
      <c r="C371" s="9"/>
      <c r="D371" s="9"/>
      <c r="E371" s="9"/>
    </row>
    <row r="372" spans="1:5" ht="21" x14ac:dyDescent="0.25">
      <c r="A372" s="18"/>
      <c r="B372" s="8"/>
      <c r="C372" s="9"/>
      <c r="D372" s="9"/>
      <c r="E372" s="9"/>
    </row>
    <row r="373" spans="1:5" ht="21" x14ac:dyDescent="0.25">
      <c r="A373" s="18"/>
      <c r="B373" s="8"/>
      <c r="C373" s="9"/>
      <c r="D373" s="9"/>
      <c r="E373" s="9"/>
    </row>
    <row r="374" spans="1:5" ht="21" x14ac:dyDescent="0.25">
      <c r="A374" s="18"/>
      <c r="B374" s="8"/>
      <c r="C374" s="9"/>
      <c r="D374" s="9"/>
      <c r="E374" s="9"/>
    </row>
    <row r="375" spans="1:5" ht="21" x14ac:dyDescent="0.25">
      <c r="A375" s="18"/>
      <c r="B375" s="8"/>
      <c r="C375" s="9"/>
      <c r="D375" s="9"/>
      <c r="E375" s="9"/>
    </row>
    <row r="376" spans="1:5" ht="21" x14ac:dyDescent="0.25">
      <c r="A376" s="18"/>
      <c r="B376" s="8"/>
      <c r="C376" s="9"/>
      <c r="D376" s="9"/>
      <c r="E376" s="9"/>
    </row>
    <row r="377" spans="1:5" ht="21" x14ac:dyDescent="0.25">
      <c r="A377" s="18"/>
      <c r="B377" s="8"/>
      <c r="C377" s="9"/>
      <c r="D377" s="9"/>
      <c r="E377" s="9"/>
    </row>
    <row r="378" spans="1:5" ht="21" x14ac:dyDescent="0.25">
      <c r="A378" s="18"/>
      <c r="B378" s="8"/>
      <c r="C378" s="9"/>
      <c r="D378" s="9"/>
      <c r="E378" s="9"/>
    </row>
    <row r="379" spans="1:5" ht="21" x14ac:dyDescent="0.25">
      <c r="A379" s="18"/>
      <c r="B379" s="8"/>
      <c r="C379" s="9"/>
      <c r="D379" s="9"/>
      <c r="E379" s="9"/>
    </row>
    <row r="380" spans="1:5" ht="21" x14ac:dyDescent="0.25">
      <c r="A380" s="18"/>
      <c r="B380" s="8"/>
      <c r="C380" s="9"/>
      <c r="D380" s="9"/>
      <c r="E380" s="9"/>
    </row>
    <row r="381" spans="1:5" ht="21" x14ac:dyDescent="0.25">
      <c r="A381" s="18"/>
      <c r="B381" s="8"/>
      <c r="C381" s="9"/>
      <c r="D381" s="9"/>
      <c r="E381" s="9"/>
    </row>
    <row r="382" spans="1:5" ht="21" x14ac:dyDescent="0.25">
      <c r="A382" s="18"/>
      <c r="B382" s="8"/>
      <c r="C382" s="9"/>
      <c r="D382" s="9"/>
      <c r="E382" s="9"/>
    </row>
    <row r="383" spans="1:5" ht="21" x14ac:dyDescent="0.25">
      <c r="A383" s="18"/>
      <c r="B383" s="8"/>
      <c r="C383" s="9"/>
      <c r="D383" s="9"/>
      <c r="E383" s="9"/>
    </row>
    <row r="384" spans="1:5" ht="21" x14ac:dyDescent="0.25">
      <c r="A384" s="18"/>
      <c r="B384" s="8"/>
      <c r="C384" s="9"/>
      <c r="D384" s="9"/>
      <c r="E384" s="9"/>
    </row>
    <row r="385" spans="1:5" ht="21" x14ac:dyDescent="0.25">
      <c r="A385" s="18"/>
      <c r="B385" s="8"/>
      <c r="C385" s="9"/>
      <c r="D385" s="9"/>
      <c r="E385" s="9"/>
    </row>
    <row r="386" spans="1:5" ht="21" x14ac:dyDescent="0.25">
      <c r="A386" s="18"/>
      <c r="B386" s="8"/>
      <c r="C386" s="9"/>
      <c r="D386" s="9"/>
      <c r="E386" s="9"/>
    </row>
    <row r="387" spans="1:5" ht="21" x14ac:dyDescent="0.25">
      <c r="A387" s="18"/>
      <c r="B387" s="8"/>
      <c r="C387" s="9"/>
      <c r="D387" s="9"/>
      <c r="E387" s="9"/>
    </row>
    <row r="388" spans="1:5" ht="21" x14ac:dyDescent="0.25">
      <c r="A388" s="18"/>
      <c r="B388" s="8"/>
      <c r="C388" s="9"/>
      <c r="D388" s="9"/>
      <c r="E388" s="9"/>
    </row>
    <row r="389" spans="1:5" ht="21" x14ac:dyDescent="0.25">
      <c r="A389" s="18"/>
      <c r="B389" s="8"/>
      <c r="C389" s="9"/>
      <c r="D389" s="9"/>
      <c r="E389" s="9"/>
    </row>
    <row r="390" spans="1:5" ht="21" x14ac:dyDescent="0.25">
      <c r="A390" s="18"/>
      <c r="B390" s="8"/>
      <c r="C390" s="9"/>
      <c r="D390" s="9"/>
      <c r="E390" s="9"/>
    </row>
    <row r="391" spans="1:5" ht="21" x14ac:dyDescent="0.25">
      <c r="A391" s="18"/>
      <c r="B391" s="8"/>
      <c r="C391" s="9"/>
      <c r="D391" s="9"/>
      <c r="E391" s="9"/>
    </row>
    <row r="392" spans="1:5" ht="21" x14ac:dyDescent="0.25">
      <c r="A392" s="18"/>
      <c r="B392" s="8"/>
      <c r="C392" s="9"/>
      <c r="D392" s="9"/>
      <c r="E392" s="9"/>
    </row>
    <row r="393" spans="1:5" ht="21" x14ac:dyDescent="0.25">
      <c r="A393" s="18"/>
      <c r="B393" s="8"/>
      <c r="C393" s="9"/>
      <c r="D393" s="9"/>
      <c r="E393" s="9"/>
    </row>
    <row r="394" spans="1:5" ht="21" x14ac:dyDescent="0.25">
      <c r="A394" s="18"/>
      <c r="B394" s="8"/>
      <c r="C394" s="9"/>
      <c r="D394" s="9"/>
      <c r="E394" s="9"/>
    </row>
    <row r="395" spans="1:5" ht="21" x14ac:dyDescent="0.25">
      <c r="A395" s="18"/>
      <c r="B395" s="8"/>
      <c r="C395" s="9"/>
      <c r="D395" s="9"/>
      <c r="E395" s="9"/>
    </row>
    <row r="396" spans="1:5" ht="21" x14ac:dyDescent="0.25">
      <c r="A396" s="18"/>
      <c r="B396" s="8"/>
      <c r="C396" s="9"/>
      <c r="D396" s="9"/>
      <c r="E396" s="9"/>
    </row>
    <row r="397" spans="1:5" ht="21" x14ac:dyDescent="0.25">
      <c r="A397" s="18"/>
      <c r="B397" s="8"/>
      <c r="C397" s="9"/>
      <c r="D397" s="9"/>
      <c r="E397" s="9"/>
    </row>
    <row r="398" spans="1:5" ht="21" x14ac:dyDescent="0.25">
      <c r="A398" s="18"/>
      <c r="B398" s="8"/>
      <c r="C398" s="9"/>
      <c r="D398" s="9"/>
      <c r="E398" s="9"/>
    </row>
    <row r="399" spans="1:5" ht="21" x14ac:dyDescent="0.25">
      <c r="A399" s="18"/>
      <c r="B399" s="8"/>
      <c r="C399" s="9"/>
      <c r="D399" s="9"/>
      <c r="E399" s="9"/>
    </row>
    <row r="400" spans="1:5" ht="21" x14ac:dyDescent="0.25">
      <c r="A400" s="18"/>
      <c r="B400" s="8"/>
      <c r="C400" s="9"/>
      <c r="D400" s="9"/>
      <c r="E400" s="9"/>
    </row>
    <row r="401" spans="1:5" ht="21" x14ac:dyDescent="0.25">
      <c r="A401" s="18"/>
      <c r="B401" s="8"/>
      <c r="C401" s="9"/>
      <c r="D401" s="9"/>
      <c r="E401" s="9"/>
    </row>
    <row r="402" spans="1:5" ht="21" x14ac:dyDescent="0.25">
      <c r="A402" s="18"/>
      <c r="B402" s="8"/>
      <c r="C402" s="9"/>
      <c r="D402" s="9"/>
      <c r="E402" s="9"/>
    </row>
    <row r="403" spans="1:5" ht="21" x14ac:dyDescent="0.25">
      <c r="A403" s="18"/>
      <c r="B403" s="8"/>
      <c r="C403" s="9"/>
      <c r="D403" s="9"/>
      <c r="E403" s="9"/>
    </row>
    <row r="404" spans="1:5" ht="21" x14ac:dyDescent="0.25">
      <c r="A404" s="18"/>
      <c r="B404" s="8"/>
      <c r="C404" s="9"/>
      <c r="D404" s="9"/>
      <c r="E404" s="9"/>
    </row>
    <row r="405" spans="1:5" ht="21" x14ac:dyDescent="0.25">
      <c r="A405" s="18"/>
      <c r="B405" s="8"/>
      <c r="C405" s="9"/>
      <c r="D405" s="9"/>
      <c r="E405" s="9"/>
    </row>
    <row r="406" spans="1:5" ht="21" x14ac:dyDescent="0.25">
      <c r="A406" s="18"/>
      <c r="B406" s="8"/>
      <c r="C406" s="9"/>
      <c r="D406" s="9"/>
      <c r="E406" s="9"/>
    </row>
    <row r="407" spans="1:5" ht="21" x14ac:dyDescent="0.25">
      <c r="A407" s="18"/>
      <c r="B407" s="8"/>
      <c r="C407" s="9"/>
      <c r="D407" s="9"/>
      <c r="E407" s="9"/>
    </row>
    <row r="408" spans="1:5" ht="21" x14ac:dyDescent="0.25">
      <c r="A408" s="18"/>
      <c r="B408" s="8"/>
      <c r="C408" s="9"/>
      <c r="D408" s="9"/>
      <c r="E408" s="9"/>
    </row>
    <row r="409" spans="1:5" ht="21" x14ac:dyDescent="0.25">
      <c r="A409" s="18"/>
      <c r="B409" s="8"/>
      <c r="C409" s="9"/>
      <c r="D409" s="9"/>
      <c r="E409" s="9"/>
    </row>
    <row r="410" spans="1:5" ht="21" x14ac:dyDescent="0.25">
      <c r="A410" s="18"/>
      <c r="B410" s="8"/>
      <c r="C410" s="9"/>
      <c r="D410" s="9"/>
      <c r="E410" s="9"/>
    </row>
    <row r="411" spans="1:5" ht="21" x14ac:dyDescent="0.25">
      <c r="A411" s="18"/>
      <c r="B411" s="8"/>
      <c r="C411" s="9"/>
      <c r="D411" s="9"/>
      <c r="E411" s="9"/>
    </row>
    <row r="412" spans="1:5" ht="21" x14ac:dyDescent="0.25">
      <c r="A412" s="18"/>
      <c r="B412" s="8"/>
      <c r="C412" s="9"/>
      <c r="D412" s="9"/>
      <c r="E412" s="9"/>
    </row>
    <row r="413" spans="1:5" ht="21" x14ac:dyDescent="0.25">
      <c r="A413" s="18"/>
      <c r="B413" s="8"/>
      <c r="C413" s="9"/>
      <c r="D413" s="9"/>
      <c r="E413" s="9"/>
    </row>
    <row r="414" spans="1:5" ht="21" x14ac:dyDescent="0.25">
      <c r="A414" s="18"/>
      <c r="B414" s="8"/>
      <c r="C414" s="9"/>
      <c r="D414" s="9"/>
      <c r="E414" s="9"/>
    </row>
    <row r="415" spans="1:5" ht="21" x14ac:dyDescent="0.25">
      <c r="A415" s="18"/>
      <c r="B415" s="8"/>
      <c r="C415" s="9"/>
      <c r="D415" s="9"/>
      <c r="E415" s="9"/>
    </row>
    <row r="416" spans="1:5" ht="21" x14ac:dyDescent="0.25">
      <c r="A416" s="18"/>
      <c r="B416" s="8"/>
      <c r="C416" s="9"/>
      <c r="D416" s="9"/>
      <c r="E416" s="9"/>
    </row>
    <row r="417" spans="1:5" ht="21" x14ac:dyDescent="0.25">
      <c r="A417" s="18"/>
      <c r="B417" s="8"/>
      <c r="C417" s="9"/>
      <c r="D417" s="9"/>
      <c r="E417" s="9"/>
    </row>
    <row r="418" spans="1:5" ht="21" x14ac:dyDescent="0.25">
      <c r="A418" s="18"/>
      <c r="B418" s="8"/>
      <c r="C418" s="9"/>
      <c r="D418" s="9"/>
      <c r="E418" s="9"/>
    </row>
    <row r="419" spans="1:5" ht="21" x14ac:dyDescent="0.25">
      <c r="A419" s="18"/>
      <c r="B419" s="8"/>
      <c r="C419" s="9"/>
      <c r="D419" s="9"/>
      <c r="E419" s="9"/>
    </row>
    <row r="420" spans="1:5" ht="21" x14ac:dyDescent="0.25">
      <c r="A420" s="18"/>
      <c r="B420" s="8"/>
      <c r="C420" s="9"/>
      <c r="D420" s="9"/>
      <c r="E420" s="9"/>
    </row>
    <row r="421" spans="1:5" ht="21" x14ac:dyDescent="0.25">
      <c r="A421" s="18"/>
      <c r="B421" s="8"/>
      <c r="C421" s="9"/>
      <c r="D421" s="9"/>
      <c r="E421" s="9"/>
    </row>
    <row r="422" spans="1:5" ht="21" x14ac:dyDescent="0.25">
      <c r="A422" s="18"/>
      <c r="B422" s="8"/>
      <c r="C422" s="9"/>
      <c r="D422" s="9"/>
      <c r="E422" s="9"/>
    </row>
    <row r="423" spans="1:5" ht="21" x14ac:dyDescent="0.25">
      <c r="A423" s="18"/>
      <c r="B423" s="8"/>
      <c r="C423" s="9"/>
      <c r="D423" s="9"/>
      <c r="E423" s="9"/>
    </row>
    <row r="424" spans="1:5" ht="21" x14ac:dyDescent="0.25">
      <c r="A424" s="18"/>
      <c r="B424" s="8"/>
      <c r="C424" s="9"/>
      <c r="D424" s="9"/>
      <c r="E424" s="9"/>
    </row>
    <row r="425" spans="1:5" ht="21" x14ac:dyDescent="0.25">
      <c r="A425" s="18"/>
      <c r="B425" s="8"/>
      <c r="C425" s="9"/>
      <c r="D425" s="9"/>
      <c r="E425" s="9"/>
    </row>
    <row r="426" spans="1:5" ht="21" x14ac:dyDescent="0.25">
      <c r="A426" s="18"/>
      <c r="B426" s="8"/>
      <c r="C426" s="9"/>
      <c r="D426" s="9"/>
      <c r="E426" s="9"/>
    </row>
    <row r="427" spans="1:5" ht="21" x14ac:dyDescent="0.25">
      <c r="A427" s="18"/>
      <c r="B427" s="8"/>
      <c r="C427" s="9"/>
      <c r="D427" s="9"/>
      <c r="E427" s="9"/>
    </row>
    <row r="428" spans="1:5" ht="21" x14ac:dyDescent="0.25">
      <c r="A428" s="18"/>
      <c r="B428" s="8"/>
      <c r="C428" s="9"/>
      <c r="D428" s="9"/>
      <c r="E428" s="9"/>
    </row>
    <row r="429" spans="1:5" ht="21" x14ac:dyDescent="0.25">
      <c r="A429" s="18"/>
      <c r="B429" s="8"/>
      <c r="C429" s="9"/>
      <c r="D429" s="9"/>
      <c r="E429" s="9"/>
    </row>
    <row r="430" spans="1:5" ht="21" x14ac:dyDescent="0.25">
      <c r="A430" s="18"/>
      <c r="B430" s="8"/>
      <c r="C430" s="9"/>
      <c r="D430" s="9"/>
      <c r="E430" s="9"/>
    </row>
    <row r="431" spans="1:5" ht="21" x14ac:dyDescent="0.25">
      <c r="A431" s="18"/>
      <c r="B431" s="8"/>
      <c r="C431" s="9"/>
      <c r="D431" s="9"/>
      <c r="E431" s="9"/>
    </row>
    <row r="432" spans="1:5" ht="21" x14ac:dyDescent="0.25">
      <c r="A432" s="18"/>
      <c r="B432" s="8"/>
      <c r="C432" s="9"/>
      <c r="D432" s="9"/>
      <c r="E432" s="9"/>
    </row>
    <row r="433" spans="1:5" ht="21" x14ac:dyDescent="0.25">
      <c r="A433" s="18"/>
      <c r="B433" s="8"/>
      <c r="C433" s="9"/>
      <c r="D433" s="9"/>
      <c r="E433" s="9"/>
    </row>
    <row r="434" spans="1:5" ht="21" x14ac:dyDescent="0.25">
      <c r="A434" s="18"/>
      <c r="B434" s="8"/>
      <c r="C434" s="9"/>
      <c r="D434" s="9"/>
      <c r="E434" s="9"/>
    </row>
    <row r="435" spans="1:5" ht="21" x14ac:dyDescent="0.25">
      <c r="A435" s="18"/>
      <c r="B435" s="8"/>
      <c r="C435" s="9"/>
      <c r="D435" s="9"/>
      <c r="E435" s="9"/>
    </row>
    <row r="436" spans="1:5" ht="21" x14ac:dyDescent="0.25">
      <c r="A436" s="18"/>
      <c r="B436" s="8"/>
      <c r="C436" s="9"/>
      <c r="D436" s="9"/>
      <c r="E436" s="9"/>
    </row>
    <row r="437" spans="1:5" ht="21" x14ac:dyDescent="0.25">
      <c r="A437" s="18"/>
      <c r="B437" s="8"/>
      <c r="C437" s="9"/>
      <c r="D437" s="9"/>
      <c r="E437" s="9"/>
    </row>
    <row r="438" spans="1:5" ht="21" x14ac:dyDescent="0.25">
      <c r="A438" s="18"/>
      <c r="B438" s="8"/>
      <c r="C438" s="9"/>
      <c r="D438" s="9"/>
      <c r="E438" s="9"/>
    </row>
    <row r="439" spans="1:5" ht="21" x14ac:dyDescent="0.25">
      <c r="A439" s="18"/>
      <c r="B439" s="8"/>
      <c r="C439" s="9"/>
      <c r="D439" s="9"/>
      <c r="E439" s="9"/>
    </row>
    <row r="440" spans="1:5" ht="21" x14ac:dyDescent="0.25">
      <c r="A440" s="18"/>
      <c r="B440" s="8"/>
      <c r="C440" s="9"/>
      <c r="D440" s="9"/>
      <c r="E440" s="9"/>
    </row>
    <row r="441" spans="1:5" ht="21" x14ac:dyDescent="0.25">
      <c r="A441" s="18"/>
      <c r="B441" s="8"/>
      <c r="C441" s="9"/>
      <c r="D441" s="9"/>
      <c r="E441" s="9"/>
    </row>
    <row r="442" spans="1:5" ht="21" x14ac:dyDescent="0.25">
      <c r="A442" s="18"/>
      <c r="B442" s="8"/>
      <c r="C442" s="9"/>
      <c r="D442" s="9"/>
      <c r="E442" s="9"/>
    </row>
    <row r="443" spans="1:5" ht="21" x14ac:dyDescent="0.25">
      <c r="A443" s="18"/>
      <c r="B443" s="8"/>
      <c r="C443" s="9"/>
      <c r="D443" s="9"/>
      <c r="E443" s="9"/>
    </row>
    <row r="444" spans="1:5" ht="21" x14ac:dyDescent="0.25">
      <c r="A444" s="18"/>
      <c r="B444" s="8"/>
      <c r="C444" s="9"/>
      <c r="D444" s="9"/>
      <c r="E444" s="9"/>
    </row>
    <row r="445" spans="1:5" ht="21" x14ac:dyDescent="0.25">
      <c r="A445" s="18"/>
      <c r="B445" s="8"/>
      <c r="C445" s="9"/>
      <c r="D445" s="9"/>
      <c r="E445" s="9"/>
    </row>
    <row r="446" spans="1:5" ht="21" x14ac:dyDescent="0.25">
      <c r="A446" s="18"/>
      <c r="B446" s="8"/>
      <c r="C446" s="9"/>
      <c r="D446" s="9"/>
      <c r="E446" s="9"/>
    </row>
    <row r="447" spans="1:5" ht="21" x14ac:dyDescent="0.25">
      <c r="A447" s="18"/>
      <c r="B447" s="8"/>
      <c r="C447" s="9"/>
      <c r="D447" s="9"/>
      <c r="E447" s="9"/>
    </row>
    <row r="448" spans="1:5" ht="21" x14ac:dyDescent="0.25">
      <c r="A448" s="18"/>
      <c r="B448" s="8"/>
      <c r="C448" s="9"/>
      <c r="D448" s="9"/>
      <c r="E448" s="9"/>
    </row>
    <row r="449" spans="1:5" ht="21" x14ac:dyDescent="0.25">
      <c r="A449" s="18"/>
      <c r="B449" s="8"/>
      <c r="C449" s="9"/>
      <c r="D449" s="9"/>
      <c r="E449" s="9"/>
    </row>
    <row r="450" spans="1:5" ht="21" x14ac:dyDescent="0.25">
      <c r="A450" s="18"/>
      <c r="B450" s="8"/>
      <c r="C450" s="9"/>
      <c r="D450" s="9"/>
      <c r="E450" s="9"/>
    </row>
    <row r="451" spans="1:5" ht="21" x14ac:dyDescent="0.25">
      <c r="A451" s="18"/>
      <c r="B451" s="8"/>
      <c r="C451" s="9"/>
      <c r="D451" s="9"/>
      <c r="E451" s="9"/>
    </row>
    <row r="452" spans="1:5" ht="21" x14ac:dyDescent="0.25">
      <c r="A452" s="18"/>
      <c r="B452" s="8"/>
      <c r="C452" s="9"/>
      <c r="D452" s="9"/>
      <c r="E452" s="9"/>
    </row>
    <row r="453" spans="1:5" ht="21" x14ac:dyDescent="0.25">
      <c r="A453" s="18"/>
      <c r="B453" s="8"/>
      <c r="C453" s="9"/>
      <c r="D453" s="9"/>
      <c r="E453" s="9"/>
    </row>
    <row r="454" spans="1:5" ht="21" x14ac:dyDescent="0.25">
      <c r="A454" s="18"/>
      <c r="B454" s="8"/>
      <c r="C454" s="9"/>
      <c r="D454" s="9"/>
      <c r="E454" s="9"/>
    </row>
    <row r="455" spans="1:5" ht="21" x14ac:dyDescent="0.25">
      <c r="A455" s="18"/>
      <c r="B455" s="8"/>
      <c r="C455" s="9"/>
      <c r="D455" s="9"/>
      <c r="E455" s="9"/>
    </row>
    <row r="456" spans="1:5" ht="21" x14ac:dyDescent="0.25">
      <c r="A456" s="18"/>
      <c r="B456" s="8"/>
      <c r="C456" s="9"/>
      <c r="D456" s="9"/>
      <c r="E456" s="9"/>
    </row>
    <row r="457" spans="1:5" ht="21" x14ac:dyDescent="0.25">
      <c r="A457" s="18"/>
      <c r="B457" s="8"/>
      <c r="C457" s="9"/>
      <c r="D457" s="9"/>
      <c r="E457" s="9"/>
    </row>
    <row r="458" spans="1:5" ht="21" x14ac:dyDescent="0.25">
      <c r="A458" s="18"/>
      <c r="B458" s="8"/>
      <c r="C458" s="9"/>
      <c r="D458" s="9"/>
      <c r="E458" s="9"/>
    </row>
    <row r="459" spans="1:5" ht="21" x14ac:dyDescent="0.25">
      <c r="A459" s="18"/>
      <c r="B459" s="8"/>
      <c r="C459" s="9"/>
      <c r="D459" s="9"/>
      <c r="E459" s="9"/>
    </row>
    <row r="460" spans="1:5" ht="21" x14ac:dyDescent="0.25">
      <c r="A460" s="18"/>
      <c r="B460" s="8"/>
      <c r="C460" s="9"/>
      <c r="D460" s="9"/>
      <c r="E460" s="9"/>
    </row>
    <row r="461" spans="1:5" ht="21" x14ac:dyDescent="0.25">
      <c r="A461" s="18"/>
      <c r="B461" s="8"/>
      <c r="C461" s="9"/>
      <c r="D461" s="9"/>
      <c r="E461" s="9"/>
    </row>
    <row r="462" spans="1:5" ht="21" x14ac:dyDescent="0.25">
      <c r="A462" s="18"/>
      <c r="B462" s="8"/>
      <c r="C462" s="9"/>
      <c r="D462" s="9"/>
      <c r="E462" s="9"/>
    </row>
    <row r="463" spans="1:5" ht="21" x14ac:dyDescent="0.25">
      <c r="A463" s="18"/>
      <c r="B463" s="8"/>
      <c r="C463" s="9"/>
      <c r="D463" s="9"/>
      <c r="E463" s="9"/>
    </row>
    <row r="464" spans="1:5" ht="21" x14ac:dyDescent="0.25">
      <c r="A464" s="18"/>
      <c r="B464" s="8"/>
      <c r="C464" s="9"/>
      <c r="D464" s="9"/>
      <c r="E464" s="9"/>
    </row>
    <row r="465" spans="1:5" ht="21" x14ac:dyDescent="0.25">
      <c r="A465" s="18"/>
      <c r="B465" s="8"/>
      <c r="C465" s="9"/>
      <c r="D465" s="9"/>
      <c r="E465" s="9"/>
    </row>
    <row r="466" spans="1:5" ht="21" x14ac:dyDescent="0.25">
      <c r="A466" s="18"/>
      <c r="B466" s="8"/>
      <c r="C466" s="9"/>
      <c r="D466" s="9"/>
      <c r="E466" s="9"/>
    </row>
    <row r="467" spans="1:5" ht="21" x14ac:dyDescent="0.25">
      <c r="A467" s="18"/>
      <c r="B467" s="8"/>
      <c r="C467" s="9"/>
      <c r="D467" s="9"/>
      <c r="E467" s="9"/>
    </row>
    <row r="468" spans="1:5" ht="21" x14ac:dyDescent="0.25">
      <c r="A468" s="18"/>
      <c r="B468" s="8"/>
      <c r="C468" s="9"/>
      <c r="D468" s="9"/>
      <c r="E468" s="9"/>
    </row>
    <row r="469" spans="1:5" ht="21" x14ac:dyDescent="0.25">
      <c r="B469" s="8"/>
      <c r="C469" s="9"/>
      <c r="D469" s="9"/>
      <c r="E469" s="9"/>
    </row>
    <row r="470" spans="1:5" ht="21" x14ac:dyDescent="0.25">
      <c r="B470" s="8"/>
      <c r="C470" s="9"/>
      <c r="D470" s="9"/>
      <c r="E470" s="9"/>
    </row>
    <row r="471" spans="1:5" ht="21" x14ac:dyDescent="0.25">
      <c r="B471" s="8"/>
      <c r="C471" s="9"/>
      <c r="D471" s="9"/>
      <c r="E471" s="9"/>
    </row>
    <row r="472" spans="1:5" ht="21" x14ac:dyDescent="0.25">
      <c r="B472" s="8"/>
      <c r="C472" s="9"/>
      <c r="D472" s="9"/>
      <c r="E472" s="9"/>
    </row>
    <row r="473" spans="1:5" ht="21" x14ac:dyDescent="0.25">
      <c r="B473" s="8"/>
      <c r="C473" s="9"/>
      <c r="D473" s="9"/>
      <c r="E473" s="9"/>
    </row>
    <row r="474" spans="1:5" ht="21" x14ac:dyDescent="0.25">
      <c r="B474" s="8"/>
      <c r="C474" s="9"/>
      <c r="D474" s="9"/>
      <c r="E474" s="9"/>
    </row>
    <row r="475" spans="1:5" ht="21" x14ac:dyDescent="0.25">
      <c r="B475" s="8"/>
      <c r="C475" s="9"/>
      <c r="D475" s="9"/>
      <c r="E475" s="9"/>
    </row>
    <row r="476" spans="1:5" ht="21" x14ac:dyDescent="0.25">
      <c r="B476" s="8"/>
      <c r="C476" s="9"/>
      <c r="D476" s="9"/>
      <c r="E476" s="9"/>
    </row>
    <row r="477" spans="1:5" ht="21" x14ac:dyDescent="0.25">
      <c r="B477" s="8"/>
      <c r="C477" s="9"/>
      <c r="D477" s="9"/>
      <c r="E477" s="9"/>
    </row>
    <row r="478" spans="1:5" ht="21" x14ac:dyDescent="0.25">
      <c r="B478" s="8"/>
      <c r="C478" s="9"/>
      <c r="D478" s="9"/>
      <c r="E478" s="9"/>
    </row>
    <row r="479" spans="1:5" ht="21" x14ac:dyDescent="0.25">
      <c r="B479" s="8"/>
      <c r="C479" s="9"/>
      <c r="D479" s="9"/>
      <c r="E479" s="9"/>
    </row>
    <row r="480" spans="1:5" ht="21" x14ac:dyDescent="0.25">
      <c r="B480" s="8"/>
      <c r="C480" s="9"/>
      <c r="D480" s="9"/>
      <c r="E480" s="9"/>
    </row>
    <row r="481" spans="2:5" ht="21" x14ac:dyDescent="0.25">
      <c r="B481" s="8"/>
      <c r="C481" s="9"/>
      <c r="D481" s="9"/>
      <c r="E481" s="9"/>
    </row>
    <row r="482" spans="2:5" ht="21" x14ac:dyDescent="0.25">
      <c r="B482" s="8"/>
      <c r="C482" s="9"/>
      <c r="D482" s="9"/>
      <c r="E482" s="9"/>
    </row>
    <row r="483" spans="2:5" ht="21" x14ac:dyDescent="0.25">
      <c r="B483" s="8"/>
      <c r="C483" s="9"/>
      <c r="D483" s="9"/>
      <c r="E483" s="9"/>
    </row>
    <row r="484" spans="2:5" ht="21" x14ac:dyDescent="0.25">
      <c r="B484" s="8"/>
      <c r="C484" s="9"/>
      <c r="D484" s="9"/>
      <c r="E484" s="9"/>
    </row>
    <row r="485" spans="2:5" ht="21" x14ac:dyDescent="0.25">
      <c r="B485" s="8"/>
      <c r="C485" s="9"/>
      <c r="D485" s="9"/>
      <c r="E485" s="9"/>
    </row>
    <row r="486" spans="2:5" ht="21" x14ac:dyDescent="0.25">
      <c r="B486" s="8"/>
      <c r="C486" s="9"/>
      <c r="D486" s="9"/>
      <c r="E486" s="9"/>
    </row>
    <row r="487" spans="2:5" ht="21" x14ac:dyDescent="0.25">
      <c r="B487" s="8"/>
      <c r="C487" s="9"/>
      <c r="D487" s="9"/>
      <c r="E487" s="9"/>
    </row>
    <row r="488" spans="2:5" ht="21" x14ac:dyDescent="0.25">
      <c r="B488" s="8"/>
      <c r="C488" s="9"/>
      <c r="D488" s="9"/>
      <c r="E488" s="9"/>
    </row>
    <row r="489" spans="2:5" ht="21" x14ac:dyDescent="0.25">
      <c r="B489" s="8"/>
      <c r="C489" s="9"/>
      <c r="D489" s="9"/>
      <c r="E489" s="9"/>
    </row>
    <row r="490" spans="2:5" ht="21" x14ac:dyDescent="0.25">
      <c r="B490" s="8"/>
      <c r="C490" s="9"/>
      <c r="D490" s="9"/>
      <c r="E490" s="9"/>
    </row>
    <row r="491" spans="2:5" ht="21" x14ac:dyDescent="0.25">
      <c r="B491" s="8"/>
      <c r="C491" s="9"/>
      <c r="D491" s="9"/>
      <c r="E491" s="9"/>
    </row>
    <row r="492" spans="2:5" ht="21" x14ac:dyDescent="0.25">
      <c r="B492" s="8"/>
      <c r="C492" s="9"/>
      <c r="D492" s="9"/>
      <c r="E492" s="9"/>
    </row>
    <row r="493" spans="2:5" ht="21" x14ac:dyDescent="0.25">
      <c r="B493" s="8"/>
      <c r="C493" s="9"/>
      <c r="D493" s="9"/>
      <c r="E493" s="9"/>
    </row>
    <row r="494" spans="2:5" ht="21" x14ac:dyDescent="0.25">
      <c r="B494" s="8"/>
      <c r="C494" s="9"/>
      <c r="D494" s="9"/>
      <c r="E494" s="9"/>
    </row>
    <row r="495" spans="2:5" ht="21" x14ac:dyDescent="0.25">
      <c r="B495" s="8"/>
      <c r="C495" s="9"/>
      <c r="D495" s="9"/>
      <c r="E495" s="9"/>
    </row>
    <row r="496" spans="2:5" ht="21" x14ac:dyDescent="0.25">
      <c r="B496" s="8"/>
      <c r="C496" s="9"/>
      <c r="D496" s="9"/>
      <c r="E496" s="9"/>
    </row>
    <row r="497" spans="2:5" ht="21" x14ac:dyDescent="0.25">
      <c r="B497" s="8"/>
      <c r="C497" s="9"/>
      <c r="D497" s="9"/>
      <c r="E497" s="9"/>
    </row>
    <row r="498" spans="2:5" ht="21" x14ac:dyDescent="0.25">
      <c r="B498" s="8"/>
      <c r="C498" s="9"/>
      <c r="D498" s="9"/>
      <c r="E498" s="9"/>
    </row>
    <row r="499" spans="2:5" ht="21" x14ac:dyDescent="0.25">
      <c r="B499" s="8"/>
      <c r="C499" s="9"/>
      <c r="D499" s="9"/>
      <c r="E499" s="9"/>
    </row>
    <row r="500" spans="2:5" ht="21" x14ac:dyDescent="0.25">
      <c r="B500" s="8"/>
      <c r="C500" s="9"/>
      <c r="D500" s="9"/>
      <c r="E500" s="9"/>
    </row>
    <row r="501" spans="2:5" ht="21" x14ac:dyDescent="0.25">
      <c r="B501" s="8"/>
      <c r="C501" s="9"/>
      <c r="D501" s="9"/>
      <c r="E501" s="9"/>
    </row>
    <row r="502" spans="2:5" ht="21" x14ac:dyDescent="0.25">
      <c r="B502" s="8"/>
      <c r="C502" s="9"/>
      <c r="D502" s="9"/>
      <c r="E502" s="9"/>
    </row>
    <row r="503" spans="2:5" ht="21" x14ac:dyDescent="0.25">
      <c r="B503" s="8"/>
      <c r="C503" s="9"/>
      <c r="D503" s="9"/>
      <c r="E503" s="9"/>
    </row>
    <row r="504" spans="2:5" ht="21" x14ac:dyDescent="0.25">
      <c r="B504" s="8"/>
      <c r="C504" s="9"/>
      <c r="D504" s="9"/>
      <c r="E504" s="9"/>
    </row>
    <row r="505" spans="2:5" ht="21" x14ac:dyDescent="0.25">
      <c r="B505" s="8"/>
      <c r="C505" s="9"/>
      <c r="D505" s="9"/>
      <c r="E505" s="9"/>
    </row>
    <row r="506" spans="2:5" ht="21" x14ac:dyDescent="0.25">
      <c r="B506" s="8"/>
      <c r="C506" s="9"/>
      <c r="D506" s="9"/>
      <c r="E506" s="9"/>
    </row>
    <row r="507" spans="2:5" ht="21" x14ac:dyDescent="0.25">
      <c r="B507" s="8"/>
      <c r="C507" s="9"/>
      <c r="D507" s="9"/>
      <c r="E507" s="9"/>
    </row>
    <row r="508" spans="2:5" ht="21" x14ac:dyDescent="0.25">
      <c r="B508" s="8"/>
      <c r="C508" s="9"/>
      <c r="D508" s="9"/>
      <c r="E508" s="9"/>
    </row>
    <row r="509" spans="2:5" ht="21" x14ac:dyDescent="0.25">
      <c r="B509" s="8"/>
      <c r="C509" s="9"/>
      <c r="D509" s="9"/>
      <c r="E509" s="9"/>
    </row>
    <row r="510" spans="2:5" ht="21" x14ac:dyDescent="0.25">
      <c r="B510" s="8"/>
      <c r="C510" s="9"/>
      <c r="D510" s="9"/>
      <c r="E510" s="9"/>
    </row>
    <row r="511" spans="2:5" ht="21" x14ac:dyDescent="0.25">
      <c r="B511" s="8"/>
      <c r="C511" s="9"/>
      <c r="D511" s="9"/>
      <c r="E511" s="9"/>
    </row>
    <row r="512" spans="2:5" ht="21" x14ac:dyDescent="0.25">
      <c r="B512" s="8"/>
      <c r="C512" s="9"/>
      <c r="D512" s="9"/>
      <c r="E512" s="9"/>
    </row>
    <row r="513" spans="2:5" ht="21" x14ac:dyDescent="0.25">
      <c r="B513" s="8"/>
      <c r="C513" s="9"/>
      <c r="D513" s="9"/>
      <c r="E513" s="9"/>
    </row>
    <row r="514" spans="2:5" ht="21" x14ac:dyDescent="0.25">
      <c r="B514" s="8"/>
      <c r="C514" s="9"/>
      <c r="D514" s="9"/>
      <c r="E514" s="9"/>
    </row>
    <row r="515" spans="2:5" ht="21" x14ac:dyDescent="0.25">
      <c r="B515" s="8"/>
      <c r="C515" s="9"/>
      <c r="D515" s="9"/>
      <c r="E515" s="9"/>
    </row>
    <row r="516" spans="2:5" ht="21" x14ac:dyDescent="0.25">
      <c r="B516" s="8"/>
      <c r="C516" s="9"/>
      <c r="D516" s="9"/>
      <c r="E516" s="9"/>
    </row>
    <row r="517" spans="2:5" ht="21" x14ac:dyDescent="0.25">
      <c r="B517" s="8"/>
      <c r="C517" s="9"/>
      <c r="D517" s="9"/>
      <c r="E517" s="9"/>
    </row>
    <row r="518" spans="2:5" ht="21" x14ac:dyDescent="0.25">
      <c r="B518" s="8"/>
      <c r="C518" s="9"/>
      <c r="D518" s="9"/>
      <c r="E518" s="9"/>
    </row>
    <row r="519" spans="2:5" ht="21" x14ac:dyDescent="0.25">
      <c r="B519" s="8"/>
      <c r="C519" s="9"/>
      <c r="D519" s="9"/>
      <c r="E519" s="9"/>
    </row>
    <row r="520" spans="2:5" ht="21" x14ac:dyDescent="0.25">
      <c r="B520" s="8"/>
      <c r="C520" s="9"/>
      <c r="D520" s="9"/>
      <c r="E520" s="9"/>
    </row>
    <row r="521" spans="2:5" ht="21" x14ac:dyDescent="0.25">
      <c r="B521" s="8"/>
      <c r="C521" s="9"/>
      <c r="D521" s="9"/>
      <c r="E521" s="9"/>
    </row>
    <row r="522" spans="2:5" ht="21" x14ac:dyDescent="0.25">
      <c r="B522" s="8"/>
      <c r="C522" s="9"/>
      <c r="D522" s="9"/>
      <c r="E522" s="9"/>
    </row>
    <row r="523" spans="2:5" ht="21" x14ac:dyDescent="0.25">
      <c r="B523" s="8"/>
      <c r="C523" s="9"/>
      <c r="D523" s="9"/>
      <c r="E523" s="9"/>
    </row>
    <row r="524" spans="2:5" ht="21" x14ac:dyDescent="0.25">
      <c r="B524" s="8"/>
      <c r="C524" s="9"/>
      <c r="D524" s="9"/>
      <c r="E524" s="9"/>
    </row>
    <row r="525" spans="2:5" ht="21" x14ac:dyDescent="0.25">
      <c r="B525" s="8"/>
      <c r="C525" s="9"/>
      <c r="D525" s="9"/>
      <c r="E525" s="9"/>
    </row>
    <row r="526" spans="2:5" ht="21" x14ac:dyDescent="0.25">
      <c r="B526" s="8"/>
      <c r="C526" s="9"/>
      <c r="D526" s="9"/>
      <c r="E526" s="9"/>
    </row>
    <row r="527" spans="2:5" ht="21" x14ac:dyDescent="0.25">
      <c r="B527" s="8"/>
      <c r="C527" s="9"/>
      <c r="D527" s="9"/>
      <c r="E527" s="9"/>
    </row>
    <row r="528" spans="2:5" ht="21" x14ac:dyDescent="0.25">
      <c r="B528" s="8"/>
      <c r="C528" s="9"/>
      <c r="D528" s="9"/>
      <c r="E528" s="9"/>
    </row>
    <row r="529" spans="2:5" ht="21" x14ac:dyDescent="0.25">
      <c r="B529" s="8"/>
      <c r="C529" s="9"/>
      <c r="D529" s="9"/>
      <c r="E529" s="9"/>
    </row>
    <row r="530" spans="2:5" ht="21" x14ac:dyDescent="0.25">
      <c r="B530" s="8"/>
      <c r="C530" s="9"/>
      <c r="D530" s="9"/>
      <c r="E530" s="9"/>
    </row>
    <row r="531" spans="2:5" ht="21" x14ac:dyDescent="0.25">
      <c r="B531" s="8"/>
      <c r="C531" s="9"/>
      <c r="D531" s="9"/>
      <c r="E531" s="9"/>
    </row>
    <row r="532" spans="2:5" ht="21" x14ac:dyDescent="0.25">
      <c r="B532" s="8"/>
      <c r="C532" s="9"/>
      <c r="D532" s="9"/>
      <c r="E532" s="9"/>
    </row>
    <row r="533" spans="2:5" ht="21" x14ac:dyDescent="0.25">
      <c r="B533" s="8"/>
      <c r="C533" s="9"/>
      <c r="D533" s="9"/>
      <c r="E533" s="9"/>
    </row>
    <row r="534" spans="2:5" ht="21" x14ac:dyDescent="0.25">
      <c r="B534" s="8"/>
      <c r="C534" s="9"/>
      <c r="D534" s="9"/>
      <c r="E534" s="9"/>
    </row>
    <row r="535" spans="2:5" ht="21" x14ac:dyDescent="0.25">
      <c r="B535" s="8"/>
      <c r="C535" s="9"/>
      <c r="D535" s="9"/>
      <c r="E535" s="9"/>
    </row>
    <row r="536" spans="2:5" ht="21" x14ac:dyDescent="0.25">
      <c r="B536" s="8"/>
      <c r="C536" s="9"/>
      <c r="D536" s="9"/>
      <c r="E536" s="9"/>
    </row>
    <row r="537" spans="2:5" ht="21" x14ac:dyDescent="0.25">
      <c r="B537" s="8"/>
      <c r="C537" s="9"/>
      <c r="D537" s="9"/>
      <c r="E537" s="9"/>
    </row>
    <row r="538" spans="2:5" ht="21" x14ac:dyDescent="0.25">
      <c r="B538" s="8"/>
      <c r="C538" s="9"/>
      <c r="D538" s="9"/>
      <c r="E538" s="9"/>
    </row>
    <row r="539" spans="2:5" ht="21" x14ac:dyDescent="0.25">
      <c r="B539" s="8"/>
      <c r="C539" s="9"/>
      <c r="D539" s="9"/>
      <c r="E539" s="9"/>
    </row>
    <row r="540" spans="2:5" ht="21" x14ac:dyDescent="0.25">
      <c r="B540" s="8"/>
      <c r="C540" s="9"/>
      <c r="D540" s="9"/>
      <c r="E540" s="9"/>
    </row>
    <row r="541" spans="2:5" ht="21" x14ac:dyDescent="0.25">
      <c r="B541" s="8"/>
      <c r="C541" s="9"/>
      <c r="D541" s="9"/>
      <c r="E541" s="9"/>
    </row>
    <row r="542" spans="2:5" ht="21" x14ac:dyDescent="0.25">
      <c r="B542" s="8"/>
      <c r="C542" s="9"/>
      <c r="D542" s="9"/>
      <c r="E542" s="9"/>
    </row>
    <row r="543" spans="2:5" ht="21" x14ac:dyDescent="0.25">
      <c r="B543" s="8"/>
      <c r="C543" s="9"/>
      <c r="D543" s="9"/>
      <c r="E543" s="9"/>
    </row>
    <row r="544" spans="2:5" ht="21" x14ac:dyDescent="0.25">
      <c r="B544" s="8"/>
      <c r="C544" s="9"/>
      <c r="D544" s="9"/>
      <c r="E544" s="9"/>
    </row>
    <row r="545" spans="2:5" ht="21" x14ac:dyDescent="0.25">
      <c r="B545" s="8"/>
      <c r="C545" s="9"/>
      <c r="D545" s="9"/>
      <c r="E545" s="9"/>
    </row>
    <row r="546" spans="2:5" ht="21" x14ac:dyDescent="0.25">
      <c r="B546" s="8"/>
      <c r="C546" s="9"/>
      <c r="D546" s="9"/>
      <c r="E546" s="9"/>
    </row>
    <row r="547" spans="2:5" ht="21" x14ac:dyDescent="0.25">
      <c r="B547" s="8"/>
      <c r="C547" s="9"/>
      <c r="D547" s="9"/>
      <c r="E547" s="9"/>
    </row>
    <row r="548" spans="2:5" ht="21" x14ac:dyDescent="0.25">
      <c r="B548" s="8"/>
      <c r="C548" s="9"/>
      <c r="D548" s="9"/>
      <c r="E548" s="9"/>
    </row>
    <row r="549" spans="2:5" ht="21" x14ac:dyDescent="0.25">
      <c r="B549" s="8"/>
      <c r="C549" s="9"/>
      <c r="D549" s="9"/>
      <c r="E549" s="9"/>
    </row>
    <row r="550" spans="2:5" ht="21" x14ac:dyDescent="0.25">
      <c r="B550" s="8"/>
      <c r="C550" s="9"/>
      <c r="D550" s="9"/>
      <c r="E550" s="9"/>
    </row>
    <row r="551" spans="2:5" ht="21" x14ac:dyDescent="0.25">
      <c r="B551" s="8"/>
      <c r="C551" s="9"/>
      <c r="D551" s="9"/>
      <c r="E551" s="9"/>
    </row>
    <row r="552" spans="2:5" ht="21" x14ac:dyDescent="0.25">
      <c r="B552" s="8"/>
      <c r="C552" s="9"/>
      <c r="D552" s="9"/>
      <c r="E552" s="9"/>
    </row>
    <row r="553" spans="2:5" ht="21" x14ac:dyDescent="0.25">
      <c r="B553" s="8"/>
      <c r="C553" s="9"/>
      <c r="D553" s="9"/>
      <c r="E553" s="9"/>
    </row>
    <row r="554" spans="2:5" ht="21" x14ac:dyDescent="0.25">
      <c r="B554" s="8"/>
      <c r="C554" s="9"/>
      <c r="D554" s="9"/>
      <c r="E554" s="9"/>
    </row>
    <row r="555" spans="2:5" ht="21" x14ac:dyDescent="0.25">
      <c r="B555" s="8"/>
      <c r="C555" s="9"/>
      <c r="D555" s="9"/>
      <c r="E555" s="9"/>
    </row>
    <row r="556" spans="2:5" ht="21" x14ac:dyDescent="0.25">
      <c r="B556" s="8"/>
      <c r="C556" s="9"/>
      <c r="D556" s="9"/>
      <c r="E556" s="9"/>
    </row>
    <row r="557" spans="2:5" ht="21" x14ac:dyDescent="0.25">
      <c r="B557" s="8"/>
      <c r="C557" s="9"/>
      <c r="D557" s="9"/>
      <c r="E557" s="9"/>
    </row>
    <row r="558" spans="2:5" ht="21" x14ac:dyDescent="0.25">
      <c r="B558" s="8"/>
      <c r="C558" s="9"/>
      <c r="D558" s="9"/>
      <c r="E558" s="9"/>
    </row>
    <row r="559" spans="2:5" ht="21" x14ac:dyDescent="0.25">
      <c r="B559" s="8"/>
      <c r="C559" s="9"/>
      <c r="D559" s="9"/>
      <c r="E559" s="9"/>
    </row>
    <row r="560" spans="2:5" ht="21" x14ac:dyDescent="0.25">
      <c r="B560" s="8"/>
      <c r="C560" s="9"/>
      <c r="D560" s="9"/>
      <c r="E560" s="9"/>
    </row>
    <row r="561" spans="2:5" ht="21" x14ac:dyDescent="0.25">
      <c r="B561" s="8"/>
      <c r="C561" s="9"/>
      <c r="D561" s="9"/>
      <c r="E561" s="9"/>
    </row>
    <row r="562" spans="2:5" ht="21" x14ac:dyDescent="0.25">
      <c r="B562" s="8"/>
      <c r="C562" s="9"/>
      <c r="D562" s="9"/>
      <c r="E562" s="9"/>
    </row>
    <row r="563" spans="2:5" ht="21" x14ac:dyDescent="0.25">
      <c r="B563" s="8"/>
      <c r="C563" s="9"/>
      <c r="D563" s="9"/>
      <c r="E563" s="9"/>
    </row>
    <row r="564" spans="2:5" ht="21" x14ac:dyDescent="0.25">
      <c r="B564" s="8"/>
      <c r="C564" s="9"/>
      <c r="D564" s="9"/>
      <c r="E564" s="9"/>
    </row>
    <row r="565" spans="2:5" ht="21" x14ac:dyDescent="0.25">
      <c r="B565" s="8"/>
      <c r="C565" s="9"/>
      <c r="D565" s="9"/>
      <c r="E565" s="9"/>
    </row>
    <row r="566" spans="2:5" ht="21" x14ac:dyDescent="0.25">
      <c r="B566" s="8"/>
      <c r="C566" s="9"/>
      <c r="D566" s="9"/>
      <c r="E566" s="9"/>
    </row>
    <row r="567" spans="2:5" ht="21" x14ac:dyDescent="0.25">
      <c r="B567" s="8"/>
      <c r="C567" s="9"/>
      <c r="D567" s="9"/>
      <c r="E567" s="9"/>
    </row>
    <row r="568" spans="2:5" ht="21" x14ac:dyDescent="0.25">
      <c r="B568" s="8"/>
      <c r="C568" s="9"/>
      <c r="D568" s="9"/>
      <c r="E568" s="9"/>
    </row>
    <row r="569" spans="2:5" ht="21" x14ac:dyDescent="0.25">
      <c r="B569" s="8"/>
      <c r="C569" s="9"/>
      <c r="D569" s="9"/>
      <c r="E569" s="9"/>
    </row>
    <row r="570" spans="2:5" ht="21" x14ac:dyDescent="0.25">
      <c r="B570" s="8"/>
      <c r="C570" s="9"/>
      <c r="D570" s="9"/>
      <c r="E570" s="9"/>
    </row>
    <row r="571" spans="2:5" ht="21" x14ac:dyDescent="0.25">
      <c r="B571" s="8"/>
      <c r="C571" s="9"/>
      <c r="D571" s="9"/>
      <c r="E571" s="9"/>
    </row>
    <row r="572" spans="2:5" ht="21" x14ac:dyDescent="0.25">
      <c r="B572" s="8"/>
      <c r="C572" s="9"/>
      <c r="D572" s="9"/>
      <c r="E572" s="9"/>
    </row>
    <row r="573" spans="2:5" ht="21" x14ac:dyDescent="0.25">
      <c r="B573" s="8"/>
      <c r="C573" s="9"/>
      <c r="D573" s="9"/>
      <c r="E573" s="9"/>
    </row>
    <row r="574" spans="2:5" ht="21" x14ac:dyDescent="0.25">
      <c r="B574" s="8"/>
      <c r="C574" s="9"/>
      <c r="D574" s="9"/>
      <c r="E574" s="9"/>
    </row>
    <row r="575" spans="2:5" ht="21" x14ac:dyDescent="0.25">
      <c r="B575" s="8"/>
      <c r="C575" s="9"/>
      <c r="D575" s="9"/>
      <c r="E575" s="9"/>
    </row>
    <row r="576" spans="2:5" ht="21" x14ac:dyDescent="0.25">
      <c r="B576" s="8"/>
      <c r="C576" s="9"/>
      <c r="D576" s="9"/>
      <c r="E576" s="9"/>
    </row>
    <row r="577" spans="2:5" ht="21" x14ac:dyDescent="0.25">
      <c r="B577" s="8"/>
      <c r="C577" s="9"/>
      <c r="D577" s="9"/>
      <c r="E577" s="9"/>
    </row>
    <row r="578" spans="2:5" ht="21" x14ac:dyDescent="0.25">
      <c r="B578" s="8"/>
      <c r="C578" s="9"/>
      <c r="D578" s="9"/>
      <c r="E578" s="9"/>
    </row>
    <row r="579" spans="2:5" ht="21" x14ac:dyDescent="0.25">
      <c r="B579" s="8"/>
      <c r="C579" s="9"/>
      <c r="D579" s="9"/>
      <c r="E579" s="9"/>
    </row>
    <row r="580" spans="2:5" ht="21" x14ac:dyDescent="0.25">
      <c r="B580" s="8"/>
      <c r="C580" s="9"/>
      <c r="D580" s="9"/>
      <c r="E580" s="9"/>
    </row>
    <row r="581" spans="2:5" ht="21" x14ac:dyDescent="0.25">
      <c r="B581" s="8"/>
      <c r="C581" s="9"/>
      <c r="D581" s="9"/>
      <c r="E581" s="9"/>
    </row>
    <row r="582" spans="2:5" ht="21" x14ac:dyDescent="0.25">
      <c r="B582" s="8"/>
      <c r="C582" s="9"/>
      <c r="D582" s="9"/>
      <c r="E582" s="9"/>
    </row>
    <row r="583" spans="2:5" ht="21" x14ac:dyDescent="0.25">
      <c r="B583" s="8"/>
      <c r="C583" s="9"/>
      <c r="D583" s="9"/>
      <c r="E583" s="9"/>
    </row>
    <row r="584" spans="2:5" ht="21" x14ac:dyDescent="0.25">
      <c r="B584" s="8"/>
      <c r="C584" s="9"/>
      <c r="D584" s="9"/>
      <c r="E584" s="9"/>
    </row>
    <row r="585" spans="2:5" ht="21" x14ac:dyDescent="0.25">
      <c r="B585" s="8"/>
      <c r="C585" s="9"/>
      <c r="D585" s="9"/>
      <c r="E585" s="9"/>
    </row>
    <row r="586" spans="2:5" ht="21" x14ac:dyDescent="0.25">
      <c r="B586" s="8"/>
      <c r="C586" s="9"/>
      <c r="D586" s="9"/>
      <c r="E586" s="9"/>
    </row>
    <row r="587" spans="2:5" ht="21" x14ac:dyDescent="0.25">
      <c r="B587" s="8"/>
      <c r="C587" s="9"/>
      <c r="D587" s="9"/>
      <c r="E587" s="9"/>
    </row>
    <row r="588" spans="2:5" ht="21" x14ac:dyDescent="0.25">
      <c r="C588" s="9"/>
      <c r="D588" s="9"/>
      <c r="E588" s="9"/>
    </row>
    <row r="589" spans="2:5" ht="21" x14ac:dyDescent="0.25">
      <c r="C589" s="9"/>
      <c r="D589" s="9"/>
      <c r="E589" s="9"/>
    </row>
    <row r="590" spans="2:5" ht="21" x14ac:dyDescent="0.25">
      <c r="C590" s="9"/>
      <c r="D590" s="9"/>
      <c r="E590" s="9"/>
    </row>
    <row r="591" spans="2:5" ht="21" x14ac:dyDescent="0.25">
      <c r="C591" s="9"/>
      <c r="D591" s="9"/>
      <c r="E591" s="9"/>
    </row>
    <row r="592" spans="2:5" ht="21" x14ac:dyDescent="0.25">
      <c r="C592" s="9"/>
      <c r="D592" s="9"/>
      <c r="E592" s="9"/>
    </row>
    <row r="593" spans="3:5" ht="21" x14ac:dyDescent="0.25">
      <c r="C593" s="9"/>
      <c r="D593" s="9"/>
      <c r="E593" s="9"/>
    </row>
    <row r="594" spans="3:5" ht="21" x14ac:dyDescent="0.25">
      <c r="C594" s="9"/>
      <c r="D594" s="9"/>
      <c r="E594" s="9"/>
    </row>
    <row r="595" spans="3:5" ht="21" x14ac:dyDescent="0.25">
      <c r="C595" s="9"/>
      <c r="D595" s="9"/>
      <c r="E595" s="9"/>
    </row>
    <row r="596" spans="3:5" ht="21" x14ac:dyDescent="0.25">
      <c r="C596" s="9"/>
      <c r="D596" s="9"/>
      <c r="E596" s="9"/>
    </row>
    <row r="597" spans="3:5" ht="21" x14ac:dyDescent="0.25">
      <c r="C597" s="9"/>
      <c r="E597" s="9"/>
    </row>
    <row r="598" spans="3:5" ht="21" x14ac:dyDescent="0.25">
      <c r="C598" s="9"/>
      <c r="E598" s="9"/>
    </row>
    <row r="599" spans="3:5" ht="21" x14ac:dyDescent="0.25">
      <c r="C599" s="9"/>
      <c r="E599" s="9"/>
    </row>
    <row r="600" spans="3:5" ht="21" x14ac:dyDescent="0.25">
      <c r="C600" s="9"/>
      <c r="E600" s="9"/>
    </row>
    <row r="601" spans="3:5" ht="21" x14ac:dyDescent="0.25">
      <c r="C601" s="9"/>
      <c r="E601" s="9"/>
    </row>
    <row r="602" spans="3:5" ht="21" x14ac:dyDescent="0.25">
      <c r="C602" s="9"/>
      <c r="E602" s="9"/>
    </row>
    <row r="603" spans="3:5" ht="21" x14ac:dyDescent="0.25">
      <c r="C603" s="9"/>
      <c r="E603" s="9"/>
    </row>
    <row r="604" spans="3:5" ht="21" x14ac:dyDescent="0.25">
      <c r="C604" s="9"/>
      <c r="E604" s="9"/>
    </row>
    <row r="605" spans="3:5" ht="21" x14ac:dyDescent="0.25">
      <c r="C605" s="9"/>
      <c r="E605" s="9"/>
    </row>
    <row r="606" spans="3:5" ht="21" x14ac:dyDescent="0.25">
      <c r="C606" s="9"/>
      <c r="E606" s="9"/>
    </row>
    <row r="607" spans="3:5" ht="21" x14ac:dyDescent="0.25">
      <c r="C607" s="9"/>
      <c r="E607" s="9"/>
    </row>
    <row r="608" spans="3:5" ht="21" x14ac:dyDescent="0.25">
      <c r="C608" s="9"/>
      <c r="E608" s="9"/>
    </row>
    <row r="609" spans="3:5" ht="21" x14ac:dyDescent="0.25">
      <c r="C609" s="9"/>
      <c r="E609" s="9"/>
    </row>
    <row r="610" spans="3:5" ht="21" x14ac:dyDescent="0.25">
      <c r="C610" s="9"/>
      <c r="E610" s="9"/>
    </row>
    <row r="611" spans="3:5" ht="21" x14ac:dyDescent="0.25">
      <c r="C611" s="9"/>
      <c r="E611" s="9"/>
    </row>
    <row r="612" spans="3:5" ht="21" x14ac:dyDescent="0.25">
      <c r="C612" s="9"/>
      <c r="E612" s="9"/>
    </row>
    <row r="613" spans="3:5" ht="21" x14ac:dyDescent="0.25">
      <c r="C613" s="9"/>
      <c r="E613" s="9"/>
    </row>
    <row r="614" spans="3:5" ht="21" x14ac:dyDescent="0.25">
      <c r="C614" s="9"/>
      <c r="E614" s="9"/>
    </row>
    <row r="615" spans="3:5" ht="21" x14ac:dyDescent="0.25">
      <c r="C615" s="9"/>
      <c r="E615" s="9"/>
    </row>
    <row r="616" spans="3:5" ht="21" x14ac:dyDescent="0.25">
      <c r="C616" s="9"/>
      <c r="E616" s="9"/>
    </row>
    <row r="617" spans="3:5" ht="21" x14ac:dyDescent="0.25">
      <c r="C617" s="9"/>
      <c r="E617" s="9"/>
    </row>
    <row r="618" spans="3:5" ht="21" x14ac:dyDescent="0.25">
      <c r="C618" s="9"/>
      <c r="E618" s="9"/>
    </row>
    <row r="619" spans="3:5" ht="21" x14ac:dyDescent="0.25">
      <c r="C619" s="9"/>
      <c r="E619" s="9"/>
    </row>
    <row r="620" spans="3:5" ht="21" x14ac:dyDescent="0.25">
      <c r="C620" s="9"/>
      <c r="E620" s="9"/>
    </row>
    <row r="621" spans="3:5" ht="21" x14ac:dyDescent="0.25">
      <c r="C621" s="9"/>
      <c r="E621" s="9"/>
    </row>
    <row r="622" spans="3:5" ht="21" x14ac:dyDescent="0.25">
      <c r="C622" s="9"/>
      <c r="E622" s="9"/>
    </row>
    <row r="623" spans="3:5" ht="21" x14ac:dyDescent="0.25">
      <c r="C623" s="9"/>
      <c r="E623" s="9"/>
    </row>
    <row r="624" spans="3:5" ht="21" x14ac:dyDescent="0.25">
      <c r="C624" s="9"/>
      <c r="E624" s="9"/>
    </row>
    <row r="625" spans="3:5" ht="21" x14ac:dyDescent="0.25">
      <c r="C625" s="9"/>
      <c r="E625" s="9"/>
    </row>
    <row r="626" spans="3:5" ht="21" x14ac:dyDescent="0.25">
      <c r="C626" s="9"/>
      <c r="E626" s="9"/>
    </row>
    <row r="627" spans="3:5" ht="21" x14ac:dyDescent="0.25">
      <c r="C627" s="9"/>
      <c r="E627" s="9"/>
    </row>
    <row r="628" spans="3:5" ht="21" x14ac:dyDescent="0.25">
      <c r="C628" s="9"/>
      <c r="E628" s="9"/>
    </row>
    <row r="629" spans="3:5" ht="21" x14ac:dyDescent="0.25">
      <c r="C629" s="9"/>
      <c r="E629" s="9"/>
    </row>
    <row r="630" spans="3:5" ht="21" x14ac:dyDescent="0.25">
      <c r="C630" s="9"/>
      <c r="E630" s="9"/>
    </row>
    <row r="631" spans="3:5" ht="21" x14ac:dyDescent="0.25">
      <c r="C631" s="9"/>
      <c r="E631" s="9"/>
    </row>
    <row r="632" spans="3:5" ht="21" x14ac:dyDescent="0.25">
      <c r="C632" s="9"/>
      <c r="E632" s="9"/>
    </row>
    <row r="633" spans="3:5" ht="21" x14ac:dyDescent="0.25">
      <c r="C633" s="9"/>
      <c r="E633" s="9"/>
    </row>
    <row r="634" spans="3:5" ht="21" x14ac:dyDescent="0.25">
      <c r="C634" s="9"/>
      <c r="E634" s="9"/>
    </row>
    <row r="635" spans="3:5" ht="21" x14ac:dyDescent="0.25">
      <c r="C635" s="9"/>
      <c r="E635" s="9"/>
    </row>
    <row r="636" spans="3:5" ht="21" x14ac:dyDescent="0.25">
      <c r="C636" s="9"/>
      <c r="E636" s="9"/>
    </row>
    <row r="637" spans="3:5" ht="21" x14ac:dyDescent="0.25">
      <c r="C637" s="9"/>
      <c r="E637" s="9"/>
    </row>
    <row r="638" spans="3:5" ht="21" x14ac:dyDescent="0.25">
      <c r="C638" s="9"/>
      <c r="E638" s="9"/>
    </row>
    <row r="639" spans="3:5" ht="21" x14ac:dyDescent="0.25">
      <c r="C639" s="9"/>
      <c r="E639" s="9"/>
    </row>
    <row r="640" spans="3:5" ht="21" x14ac:dyDescent="0.25">
      <c r="C640" s="9"/>
      <c r="E640" s="9"/>
    </row>
    <row r="641" spans="3:5" ht="21" x14ac:dyDescent="0.25">
      <c r="C641" s="9"/>
      <c r="E641" s="9"/>
    </row>
    <row r="642" spans="3:5" ht="21" x14ac:dyDescent="0.25">
      <c r="C642" s="9"/>
      <c r="E642" s="9"/>
    </row>
    <row r="643" spans="3:5" ht="21" x14ac:dyDescent="0.25">
      <c r="C643" s="9"/>
      <c r="E643" s="9"/>
    </row>
    <row r="644" spans="3:5" ht="21" x14ac:dyDescent="0.25">
      <c r="C644" s="9"/>
      <c r="E644" s="9"/>
    </row>
    <row r="645" spans="3:5" ht="21" x14ac:dyDescent="0.25">
      <c r="C645" s="9"/>
      <c r="E645" s="9"/>
    </row>
    <row r="646" spans="3:5" ht="21" x14ac:dyDescent="0.25">
      <c r="C646" s="9"/>
      <c r="E646" s="9"/>
    </row>
    <row r="647" spans="3:5" ht="21" x14ac:dyDescent="0.25">
      <c r="C647" s="9"/>
      <c r="E647" s="9"/>
    </row>
    <row r="648" spans="3:5" ht="21" x14ac:dyDescent="0.25">
      <c r="C648" s="9"/>
      <c r="E648" s="9"/>
    </row>
    <row r="649" spans="3:5" ht="21" x14ac:dyDescent="0.25">
      <c r="C649" s="9"/>
      <c r="E649" s="9"/>
    </row>
    <row r="650" spans="3:5" ht="21" x14ac:dyDescent="0.25">
      <c r="E650" s="9"/>
    </row>
    <row r="651" spans="3:5" ht="21" x14ac:dyDescent="0.25">
      <c r="E651" s="9"/>
    </row>
    <row r="652" spans="3:5" ht="21" x14ac:dyDescent="0.25">
      <c r="E652" s="9"/>
    </row>
    <row r="653" spans="3:5" ht="21" x14ac:dyDescent="0.25">
      <c r="E653" s="9"/>
    </row>
    <row r="654" spans="3:5" ht="21" x14ac:dyDescent="0.25">
      <c r="E654" s="9"/>
    </row>
    <row r="655" spans="3:5" ht="21" x14ac:dyDescent="0.25">
      <c r="E655" s="9"/>
    </row>
    <row r="656" spans="3:5" ht="21" x14ac:dyDescent="0.25">
      <c r="E656" s="9"/>
    </row>
    <row r="657" spans="5:5" ht="21" x14ac:dyDescent="0.25">
      <c r="E657" s="9"/>
    </row>
    <row r="658" spans="5:5" ht="21" x14ac:dyDescent="0.25">
      <c r="E658" s="9"/>
    </row>
    <row r="659" spans="5:5" ht="21" x14ac:dyDescent="0.25">
      <c r="E659" s="9"/>
    </row>
    <row r="660" spans="5:5" ht="21" x14ac:dyDescent="0.25">
      <c r="E660" s="9"/>
    </row>
    <row r="661" spans="5:5" ht="21" x14ac:dyDescent="0.25">
      <c r="E661" s="9"/>
    </row>
    <row r="662" spans="5:5" ht="21" x14ac:dyDescent="0.25">
      <c r="E662" s="9"/>
    </row>
    <row r="663" spans="5:5" ht="21" x14ac:dyDescent="0.25">
      <c r="E663" s="9"/>
    </row>
    <row r="664" spans="5:5" ht="21" x14ac:dyDescent="0.25">
      <c r="E664" s="9"/>
    </row>
    <row r="665" spans="5:5" ht="21" x14ac:dyDescent="0.25">
      <c r="E665" s="9"/>
    </row>
    <row r="666" spans="5:5" ht="21" x14ac:dyDescent="0.25">
      <c r="E666" s="9"/>
    </row>
    <row r="667" spans="5:5" ht="21" x14ac:dyDescent="0.25">
      <c r="E667" s="9"/>
    </row>
    <row r="668" spans="5:5" ht="21" x14ac:dyDescent="0.25">
      <c r="E668" s="9"/>
    </row>
    <row r="669" spans="5:5" ht="21" x14ac:dyDescent="0.25">
      <c r="E669" s="9"/>
    </row>
    <row r="670" spans="5:5" ht="21" x14ac:dyDescent="0.25">
      <c r="E670" s="9"/>
    </row>
    <row r="671" spans="5:5" ht="21" x14ac:dyDescent="0.25">
      <c r="E671" s="9"/>
    </row>
    <row r="672" spans="5:5" ht="21" x14ac:dyDescent="0.25">
      <c r="E672" s="9"/>
    </row>
    <row r="673" spans="5:5" ht="21" x14ac:dyDescent="0.25">
      <c r="E673" s="9"/>
    </row>
    <row r="1048576" spans="1:1" ht="21" x14ac:dyDescent="0.25">
      <c r="A1048576" s="18"/>
    </row>
  </sheetData>
  <mergeCells count="2">
    <mergeCell ref="A1:E1"/>
    <mergeCell ref="A2:E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1F8A2-5A51-46EB-994E-BA12D89302DE}">
  <dimension ref="A1:F100"/>
  <sheetViews>
    <sheetView workbookViewId="0">
      <selection activeCell="D22" sqref="D22"/>
    </sheetView>
  </sheetViews>
  <sheetFormatPr baseColWidth="10" defaultColWidth="8.83203125" defaultRowHeight="15" x14ac:dyDescent="0.2"/>
  <cols>
    <col min="1" max="1" width="14.33203125" bestFit="1" customWidth="1"/>
    <col min="2" max="2" width="45.5" bestFit="1" customWidth="1"/>
    <col min="3" max="3" width="16" bestFit="1" customWidth="1"/>
    <col min="4" max="4" width="18.5" bestFit="1" customWidth="1"/>
    <col min="5" max="5" width="16" bestFit="1" customWidth="1"/>
  </cols>
  <sheetData>
    <row r="1" spans="1:6" ht="31" x14ac:dyDescent="0.35">
      <c r="A1" s="162" t="s">
        <v>3080</v>
      </c>
      <c r="B1" s="163"/>
      <c r="C1" s="163"/>
      <c r="D1" s="163"/>
      <c r="E1" s="163"/>
    </row>
    <row r="2" spans="1:6" ht="19" x14ac:dyDescent="0.25">
      <c r="A2" s="11" t="s">
        <v>4</v>
      </c>
      <c r="B2" s="11" t="s">
        <v>5</v>
      </c>
      <c r="C2" s="11" t="s">
        <v>6</v>
      </c>
      <c r="D2" s="11" t="s">
        <v>7</v>
      </c>
      <c r="E2" s="11" t="s">
        <v>8</v>
      </c>
    </row>
    <row r="3" spans="1:6" ht="19" x14ac:dyDescent="0.25">
      <c r="A3" s="5" t="s">
        <v>3036</v>
      </c>
      <c r="B3" s="5" t="s">
        <v>259</v>
      </c>
      <c r="C3" s="15"/>
      <c r="D3" s="15"/>
      <c r="E3" s="15">
        <v>1225.43</v>
      </c>
    </row>
    <row r="4" spans="1:6" ht="19" x14ac:dyDescent="0.25">
      <c r="A4" s="5" t="s">
        <v>3202</v>
      </c>
      <c r="B4" s="5" t="s">
        <v>259</v>
      </c>
      <c r="C4" s="15"/>
      <c r="D4" s="15">
        <v>577.5</v>
      </c>
      <c r="E4" s="15">
        <f>E3+C4-D4</f>
        <v>647.93000000000006</v>
      </c>
      <c r="F4" s="14">
        <f>+E4-647.93</f>
        <v>0</v>
      </c>
    </row>
    <row r="5" spans="1:6" ht="19" x14ac:dyDescent="0.25">
      <c r="A5" s="5" t="s">
        <v>3302</v>
      </c>
      <c r="B5" s="5" t="s">
        <v>259</v>
      </c>
      <c r="C5" s="15"/>
      <c r="D5" s="15">
        <v>225</v>
      </c>
      <c r="E5" s="15">
        <f t="shared" ref="E5:E68" si="0">E4+C5-D5</f>
        <v>422.93000000000006</v>
      </c>
    </row>
    <row r="6" spans="1:6" ht="19" x14ac:dyDescent="0.25">
      <c r="A6" s="5" t="s">
        <v>3302</v>
      </c>
      <c r="B6" s="5" t="s">
        <v>259</v>
      </c>
      <c r="C6" s="15"/>
      <c r="D6" s="15">
        <v>11</v>
      </c>
      <c r="E6" s="15">
        <f t="shared" si="0"/>
        <v>411.93000000000006</v>
      </c>
    </row>
    <row r="7" spans="1:6" ht="19" x14ac:dyDescent="0.25">
      <c r="A7" s="26" t="s">
        <v>3401</v>
      </c>
      <c r="B7" s="5" t="s">
        <v>3406</v>
      </c>
      <c r="C7" s="15">
        <v>1000</v>
      </c>
      <c r="D7" s="15"/>
      <c r="E7" s="15">
        <f t="shared" si="0"/>
        <v>1411.93</v>
      </c>
    </row>
    <row r="8" spans="1:6" ht="19" x14ac:dyDescent="0.25">
      <c r="A8" s="26" t="s">
        <v>3401</v>
      </c>
      <c r="B8" s="5" t="s">
        <v>3406</v>
      </c>
      <c r="C8" s="15">
        <v>49015</v>
      </c>
      <c r="D8" s="15"/>
      <c r="E8" s="15">
        <f t="shared" si="0"/>
        <v>50426.93</v>
      </c>
    </row>
    <row r="9" spans="1:6" ht="19" x14ac:dyDescent="0.25">
      <c r="A9" s="26" t="s">
        <v>3407</v>
      </c>
      <c r="B9" s="5" t="s">
        <v>3070</v>
      </c>
      <c r="C9" s="15"/>
      <c r="D9" s="15">
        <v>49047</v>
      </c>
      <c r="E9" s="15">
        <f t="shared" si="0"/>
        <v>1379.9300000000003</v>
      </c>
    </row>
    <row r="10" spans="1:6" ht="19" x14ac:dyDescent="0.25">
      <c r="A10" s="26" t="s">
        <v>3407</v>
      </c>
      <c r="B10" s="5" t="s">
        <v>259</v>
      </c>
      <c r="C10" s="15"/>
      <c r="D10" s="15">
        <v>1.05</v>
      </c>
      <c r="E10" s="15">
        <f t="shared" si="0"/>
        <v>1378.8800000000003</v>
      </c>
    </row>
    <row r="11" spans="1:6" ht="19" x14ac:dyDescent="0.25">
      <c r="A11" s="26" t="s">
        <v>3504</v>
      </c>
      <c r="B11" s="5" t="s">
        <v>259</v>
      </c>
      <c r="C11" s="15"/>
      <c r="D11" s="15">
        <v>631.29999999999995</v>
      </c>
      <c r="E11" s="15">
        <f t="shared" si="0"/>
        <v>747.58000000000038</v>
      </c>
    </row>
    <row r="12" spans="1:6" ht="19" x14ac:dyDescent="0.25">
      <c r="A12" s="26" t="s">
        <v>3517</v>
      </c>
      <c r="B12" s="5" t="s">
        <v>3447</v>
      </c>
      <c r="C12" s="15">
        <v>9700</v>
      </c>
      <c r="D12" s="15"/>
      <c r="E12" s="15">
        <f t="shared" si="0"/>
        <v>10447.58</v>
      </c>
    </row>
    <row r="13" spans="1:6" ht="19" x14ac:dyDescent="0.25">
      <c r="A13" s="26" t="s">
        <v>3517</v>
      </c>
      <c r="B13" s="5" t="s">
        <v>3521</v>
      </c>
      <c r="C13" s="15"/>
      <c r="D13" s="15">
        <v>9640.31</v>
      </c>
      <c r="E13" s="15">
        <f t="shared" si="0"/>
        <v>807.27000000000044</v>
      </c>
    </row>
    <row r="14" spans="1:6" ht="19" x14ac:dyDescent="0.25">
      <c r="A14" s="26" t="s">
        <v>3550</v>
      </c>
      <c r="B14" s="5" t="s">
        <v>3480</v>
      </c>
      <c r="C14" s="15">
        <v>99588</v>
      </c>
      <c r="D14" s="15"/>
      <c r="E14" s="15">
        <f t="shared" si="0"/>
        <v>100395.27</v>
      </c>
    </row>
    <row r="15" spans="1:6" ht="19" x14ac:dyDescent="0.25">
      <c r="A15" s="26" t="s">
        <v>3550</v>
      </c>
      <c r="B15" s="5" t="s">
        <v>3480</v>
      </c>
      <c r="C15" s="15">
        <v>1863</v>
      </c>
      <c r="D15" s="15"/>
      <c r="E15" s="15">
        <f t="shared" si="0"/>
        <v>102258.27</v>
      </c>
    </row>
    <row r="16" spans="1:6" ht="19" x14ac:dyDescent="0.25">
      <c r="A16" s="26" t="s">
        <v>3550</v>
      </c>
      <c r="B16" s="5" t="s">
        <v>3551</v>
      </c>
      <c r="C16" s="15"/>
      <c r="D16" s="15">
        <v>101482</v>
      </c>
      <c r="E16" s="15">
        <f t="shared" si="0"/>
        <v>776.27000000000407</v>
      </c>
    </row>
    <row r="17" spans="1:5" ht="19" x14ac:dyDescent="0.25">
      <c r="A17" s="26" t="s">
        <v>3611</v>
      </c>
      <c r="B17" s="5" t="s">
        <v>259</v>
      </c>
      <c r="C17" s="15"/>
      <c r="D17" s="15">
        <v>290.85000000000002</v>
      </c>
      <c r="E17" s="15">
        <f t="shared" si="0"/>
        <v>485.42000000000405</v>
      </c>
    </row>
    <row r="18" spans="1:5" ht="19" x14ac:dyDescent="0.25">
      <c r="A18" s="26" t="s">
        <v>3611</v>
      </c>
      <c r="B18" s="5" t="s">
        <v>3612</v>
      </c>
      <c r="C18" s="15">
        <v>100</v>
      </c>
      <c r="D18" s="15"/>
      <c r="E18" s="15">
        <f t="shared" si="0"/>
        <v>585.42000000000405</v>
      </c>
    </row>
    <row r="19" spans="1:5" ht="19" x14ac:dyDescent="0.25">
      <c r="A19" s="26" t="s">
        <v>3611</v>
      </c>
      <c r="B19" s="5" t="s">
        <v>3612</v>
      </c>
      <c r="C19" s="15">
        <v>333000</v>
      </c>
      <c r="D19" s="15"/>
      <c r="E19" s="15">
        <f t="shared" si="0"/>
        <v>333585.42</v>
      </c>
    </row>
    <row r="20" spans="1:5" ht="19" x14ac:dyDescent="0.25">
      <c r="A20" s="26" t="s">
        <v>3624</v>
      </c>
      <c r="B20" s="5" t="s">
        <v>3070</v>
      </c>
      <c r="C20" s="15"/>
      <c r="D20" s="15">
        <v>332500</v>
      </c>
      <c r="E20" s="15">
        <f t="shared" si="0"/>
        <v>1085.4199999999837</v>
      </c>
    </row>
    <row r="21" spans="1:5" ht="19" x14ac:dyDescent="0.25">
      <c r="A21" s="26" t="s">
        <v>3624</v>
      </c>
      <c r="B21" s="5" t="s">
        <v>259</v>
      </c>
      <c r="C21" s="15"/>
      <c r="D21" s="15">
        <v>1.05</v>
      </c>
      <c r="E21" s="15">
        <f t="shared" si="0"/>
        <v>1084.3699999999837</v>
      </c>
    </row>
    <row r="22" spans="1:5" ht="19" x14ac:dyDescent="0.25">
      <c r="A22" s="26"/>
      <c r="B22" s="5"/>
      <c r="C22" s="15"/>
      <c r="D22" s="15"/>
      <c r="E22" s="15">
        <f t="shared" si="0"/>
        <v>1084.3699999999837</v>
      </c>
    </row>
    <row r="23" spans="1:5" ht="19" x14ac:dyDescent="0.25">
      <c r="A23" s="26"/>
      <c r="B23" s="5"/>
      <c r="C23" s="15"/>
      <c r="D23" s="15"/>
      <c r="E23" s="15">
        <f t="shared" si="0"/>
        <v>1084.3699999999837</v>
      </c>
    </row>
    <row r="24" spans="1:5" ht="19" x14ac:dyDescent="0.25">
      <c r="A24" s="26"/>
      <c r="B24" s="5"/>
      <c r="C24" s="15"/>
      <c r="D24" s="15"/>
      <c r="E24" s="15">
        <f t="shared" si="0"/>
        <v>1084.3699999999837</v>
      </c>
    </row>
    <row r="25" spans="1:5" ht="19" x14ac:dyDescent="0.25">
      <c r="A25" s="26"/>
      <c r="B25" s="5"/>
      <c r="C25" s="15"/>
      <c r="D25" s="15"/>
      <c r="E25" s="15">
        <f t="shared" si="0"/>
        <v>1084.3699999999837</v>
      </c>
    </row>
    <row r="26" spans="1:5" ht="19" x14ac:dyDescent="0.25">
      <c r="A26" s="26"/>
      <c r="B26" s="5"/>
      <c r="C26" s="15"/>
      <c r="D26" s="15"/>
      <c r="E26" s="15">
        <f t="shared" si="0"/>
        <v>1084.3699999999837</v>
      </c>
    </row>
    <row r="27" spans="1:5" ht="19" x14ac:dyDescent="0.25">
      <c r="A27" s="26"/>
      <c r="B27" s="5"/>
      <c r="C27" s="15"/>
      <c r="D27" s="15"/>
      <c r="E27" s="15">
        <f t="shared" si="0"/>
        <v>1084.3699999999837</v>
      </c>
    </row>
    <row r="28" spans="1:5" ht="19" x14ac:dyDescent="0.25">
      <c r="A28" s="26"/>
      <c r="B28" s="5"/>
      <c r="C28" s="15"/>
      <c r="D28" s="15"/>
      <c r="E28" s="15">
        <f t="shared" si="0"/>
        <v>1084.3699999999837</v>
      </c>
    </row>
    <row r="29" spans="1:5" ht="19" x14ac:dyDescent="0.25">
      <c r="A29" s="26"/>
      <c r="B29" s="5"/>
      <c r="C29" s="15"/>
      <c r="D29" s="15"/>
      <c r="E29" s="15">
        <f t="shared" si="0"/>
        <v>1084.3699999999837</v>
      </c>
    </row>
    <row r="30" spans="1:5" ht="19" x14ac:dyDescent="0.25">
      <c r="A30" s="26"/>
      <c r="B30" s="5"/>
      <c r="C30" s="15"/>
      <c r="D30" s="15"/>
      <c r="E30" s="15">
        <f t="shared" si="0"/>
        <v>1084.3699999999837</v>
      </c>
    </row>
    <row r="31" spans="1:5" ht="19" x14ac:dyDescent="0.25">
      <c r="A31" s="26"/>
      <c r="B31" s="5"/>
      <c r="C31" s="15"/>
      <c r="D31" s="15"/>
      <c r="E31" s="15">
        <f t="shared" si="0"/>
        <v>1084.3699999999837</v>
      </c>
    </row>
    <row r="32" spans="1:5" ht="19" x14ac:dyDescent="0.25">
      <c r="A32" s="26"/>
      <c r="B32" s="5"/>
      <c r="C32" s="15"/>
      <c r="D32" s="15"/>
      <c r="E32" s="15">
        <f t="shared" si="0"/>
        <v>1084.3699999999837</v>
      </c>
    </row>
    <row r="33" spans="1:5" ht="19" x14ac:dyDescent="0.25">
      <c r="A33" s="26"/>
      <c r="B33" s="5"/>
      <c r="C33" s="15"/>
      <c r="D33" s="15"/>
      <c r="E33" s="15">
        <f t="shared" si="0"/>
        <v>1084.3699999999837</v>
      </c>
    </row>
    <row r="34" spans="1:5" ht="19" x14ac:dyDescent="0.25">
      <c r="A34" s="26"/>
      <c r="B34" s="5"/>
      <c r="C34" s="15"/>
      <c r="D34" s="15"/>
      <c r="E34" s="15">
        <f t="shared" si="0"/>
        <v>1084.3699999999837</v>
      </c>
    </row>
    <row r="35" spans="1:5" ht="19" x14ac:dyDescent="0.25">
      <c r="A35" s="26"/>
      <c r="B35" s="5"/>
      <c r="C35" s="15"/>
      <c r="D35" s="15"/>
      <c r="E35" s="15">
        <f t="shared" si="0"/>
        <v>1084.3699999999837</v>
      </c>
    </row>
    <row r="36" spans="1:5" ht="19" x14ac:dyDescent="0.25">
      <c r="A36" s="26"/>
      <c r="B36" s="5"/>
      <c r="C36" s="15"/>
      <c r="D36" s="15"/>
      <c r="E36" s="15">
        <f t="shared" si="0"/>
        <v>1084.3699999999837</v>
      </c>
    </row>
    <row r="37" spans="1:5" ht="19" x14ac:dyDescent="0.25">
      <c r="A37" s="26"/>
      <c r="B37" s="5"/>
      <c r="C37" s="15"/>
      <c r="D37" s="15"/>
      <c r="E37" s="15">
        <f t="shared" si="0"/>
        <v>1084.3699999999837</v>
      </c>
    </row>
    <row r="38" spans="1:5" ht="19" x14ac:dyDescent="0.25">
      <c r="A38" s="26"/>
      <c r="B38" s="5"/>
      <c r="C38" s="15"/>
      <c r="D38" s="15"/>
      <c r="E38" s="15">
        <f>E37+C38-D38</f>
        <v>1084.3699999999837</v>
      </c>
    </row>
    <row r="39" spans="1:5" ht="19" x14ac:dyDescent="0.25">
      <c r="A39" s="26"/>
      <c r="B39" s="5"/>
      <c r="C39" s="15"/>
      <c r="D39" s="15"/>
      <c r="E39" s="15">
        <f t="shared" si="0"/>
        <v>1084.3699999999837</v>
      </c>
    </row>
    <row r="40" spans="1:5" ht="19" x14ac:dyDescent="0.25">
      <c r="A40" s="26"/>
      <c r="B40" s="5"/>
      <c r="C40" s="15"/>
      <c r="D40" s="15"/>
      <c r="E40" s="15">
        <f t="shared" si="0"/>
        <v>1084.3699999999837</v>
      </c>
    </row>
    <row r="41" spans="1:5" ht="19" x14ac:dyDescent="0.25">
      <c r="A41" s="26"/>
      <c r="B41" s="5"/>
      <c r="C41" s="15"/>
      <c r="D41" s="15"/>
      <c r="E41" s="15">
        <f t="shared" si="0"/>
        <v>1084.3699999999837</v>
      </c>
    </row>
    <row r="42" spans="1:5" ht="19" x14ac:dyDescent="0.25">
      <c r="A42" s="26"/>
      <c r="B42" s="5"/>
      <c r="C42" s="15"/>
      <c r="D42" s="15"/>
      <c r="E42" s="15">
        <f t="shared" si="0"/>
        <v>1084.3699999999837</v>
      </c>
    </row>
    <row r="43" spans="1:5" ht="19" x14ac:dyDescent="0.25">
      <c r="A43" s="26"/>
      <c r="B43" s="5"/>
      <c r="C43" s="15"/>
      <c r="D43" s="15"/>
      <c r="E43" s="15">
        <f t="shared" si="0"/>
        <v>1084.3699999999837</v>
      </c>
    </row>
    <row r="44" spans="1:5" ht="19" x14ac:dyDescent="0.25">
      <c r="A44" s="26"/>
      <c r="B44" s="5"/>
      <c r="C44" s="15"/>
      <c r="D44" s="15"/>
      <c r="E44" s="15">
        <f t="shared" si="0"/>
        <v>1084.3699999999837</v>
      </c>
    </row>
    <row r="45" spans="1:5" ht="19" x14ac:dyDescent="0.25">
      <c r="A45" s="26"/>
      <c r="B45" s="5"/>
      <c r="C45" s="15"/>
      <c r="D45" s="15"/>
      <c r="E45" s="15">
        <f t="shared" si="0"/>
        <v>1084.3699999999837</v>
      </c>
    </row>
    <row r="46" spans="1:5" ht="19" x14ac:dyDescent="0.25">
      <c r="A46" s="26"/>
      <c r="B46" s="5"/>
      <c r="C46" s="15"/>
      <c r="D46" s="15"/>
      <c r="E46" s="15">
        <f t="shared" si="0"/>
        <v>1084.3699999999837</v>
      </c>
    </row>
    <row r="47" spans="1:5" ht="19" x14ac:dyDescent="0.25">
      <c r="A47" s="26"/>
      <c r="B47" s="5"/>
      <c r="C47" s="15"/>
      <c r="D47" s="15"/>
      <c r="E47" s="15">
        <f t="shared" si="0"/>
        <v>1084.3699999999837</v>
      </c>
    </row>
    <row r="48" spans="1:5" ht="19" x14ac:dyDescent="0.25">
      <c r="A48" s="26"/>
      <c r="B48" s="5"/>
      <c r="C48" s="15"/>
      <c r="D48" s="15"/>
      <c r="E48" s="15">
        <f t="shared" si="0"/>
        <v>1084.3699999999837</v>
      </c>
    </row>
    <row r="49" spans="1:5" ht="19" x14ac:dyDescent="0.25">
      <c r="A49" s="26"/>
      <c r="B49" s="5"/>
      <c r="C49" s="15"/>
      <c r="D49" s="15"/>
      <c r="E49" s="15">
        <f t="shared" si="0"/>
        <v>1084.3699999999837</v>
      </c>
    </row>
    <row r="50" spans="1:5" ht="19" x14ac:dyDescent="0.25">
      <c r="A50" s="26"/>
      <c r="B50" s="5"/>
      <c r="C50" s="15"/>
      <c r="D50" s="15"/>
      <c r="E50" s="15">
        <f t="shared" si="0"/>
        <v>1084.3699999999837</v>
      </c>
    </row>
    <row r="51" spans="1:5" ht="19" x14ac:dyDescent="0.25">
      <c r="A51" s="26"/>
      <c r="B51" s="5"/>
      <c r="C51" s="15"/>
      <c r="D51" s="15"/>
      <c r="E51" s="15">
        <f t="shared" si="0"/>
        <v>1084.3699999999837</v>
      </c>
    </row>
    <row r="52" spans="1:5" ht="19" x14ac:dyDescent="0.25">
      <c r="A52" s="26"/>
      <c r="B52" s="5"/>
      <c r="C52" s="15"/>
      <c r="D52" s="15"/>
      <c r="E52" s="15">
        <f t="shared" si="0"/>
        <v>1084.3699999999837</v>
      </c>
    </row>
    <row r="53" spans="1:5" ht="19" x14ac:dyDescent="0.25">
      <c r="A53" s="26"/>
      <c r="B53" s="5"/>
      <c r="C53" s="15"/>
      <c r="D53" s="15"/>
      <c r="E53" s="15">
        <f t="shared" si="0"/>
        <v>1084.3699999999837</v>
      </c>
    </row>
    <row r="54" spans="1:5" ht="19" x14ac:dyDescent="0.25">
      <c r="A54" s="26"/>
      <c r="B54" s="5"/>
      <c r="C54" s="15"/>
      <c r="D54" s="15"/>
      <c r="E54" s="15">
        <f t="shared" si="0"/>
        <v>1084.3699999999837</v>
      </c>
    </row>
    <row r="55" spans="1:5" ht="19" x14ac:dyDescent="0.25">
      <c r="A55" s="26"/>
      <c r="B55" s="5"/>
      <c r="C55" s="15"/>
      <c r="D55" s="15"/>
      <c r="E55" s="15">
        <f t="shared" si="0"/>
        <v>1084.3699999999837</v>
      </c>
    </row>
    <row r="56" spans="1:5" ht="19" x14ac:dyDescent="0.25">
      <c r="A56" s="26"/>
      <c r="B56" s="5"/>
      <c r="C56" s="15"/>
      <c r="D56" s="15"/>
      <c r="E56" s="15">
        <f t="shared" si="0"/>
        <v>1084.3699999999837</v>
      </c>
    </row>
    <row r="57" spans="1:5" ht="19" x14ac:dyDescent="0.25">
      <c r="A57" s="26"/>
      <c r="B57" s="5"/>
      <c r="C57" s="15"/>
      <c r="D57" s="15"/>
      <c r="E57" s="15">
        <f t="shared" si="0"/>
        <v>1084.3699999999837</v>
      </c>
    </row>
    <row r="58" spans="1:5" ht="19" x14ac:dyDescent="0.25">
      <c r="A58" s="26"/>
      <c r="B58" s="5"/>
      <c r="C58" s="15"/>
      <c r="D58" s="15"/>
      <c r="E58" s="15">
        <f t="shared" si="0"/>
        <v>1084.3699999999837</v>
      </c>
    </row>
    <row r="59" spans="1:5" ht="19" x14ac:dyDescent="0.25">
      <c r="A59" s="26"/>
      <c r="B59" s="5"/>
      <c r="C59" s="15"/>
      <c r="D59" s="15"/>
      <c r="E59" s="15">
        <f t="shared" si="0"/>
        <v>1084.3699999999837</v>
      </c>
    </row>
    <row r="60" spans="1:5" ht="19" x14ac:dyDescent="0.25">
      <c r="A60" s="26"/>
      <c r="B60" s="5"/>
      <c r="C60" s="15"/>
      <c r="D60" s="15"/>
      <c r="E60" s="15">
        <f t="shared" si="0"/>
        <v>1084.3699999999837</v>
      </c>
    </row>
    <row r="61" spans="1:5" ht="19" x14ac:dyDescent="0.25">
      <c r="A61" s="26"/>
      <c r="B61" s="5"/>
      <c r="C61" s="15"/>
      <c r="D61" s="15"/>
      <c r="E61" s="15">
        <f t="shared" si="0"/>
        <v>1084.3699999999837</v>
      </c>
    </row>
    <row r="62" spans="1:5" ht="19" x14ac:dyDescent="0.25">
      <c r="A62" s="26"/>
      <c r="B62" s="5"/>
      <c r="C62" s="15"/>
      <c r="D62" s="15"/>
      <c r="E62" s="15">
        <f t="shared" si="0"/>
        <v>1084.3699999999837</v>
      </c>
    </row>
    <row r="63" spans="1:5" ht="19" x14ac:dyDescent="0.25">
      <c r="A63" s="26"/>
      <c r="B63" s="5"/>
      <c r="C63" s="15"/>
      <c r="D63" s="15"/>
      <c r="E63" s="15">
        <f t="shared" si="0"/>
        <v>1084.3699999999837</v>
      </c>
    </row>
    <row r="64" spans="1:5" ht="19" x14ac:dyDescent="0.25">
      <c r="A64" s="26"/>
      <c r="B64" s="5"/>
      <c r="C64" s="15"/>
      <c r="D64" s="15"/>
      <c r="E64" s="15">
        <f t="shared" si="0"/>
        <v>1084.3699999999837</v>
      </c>
    </row>
    <row r="65" spans="1:5" ht="19" x14ac:dyDescent="0.25">
      <c r="A65" s="26"/>
      <c r="B65" s="5"/>
      <c r="C65" s="15"/>
      <c r="D65" s="15"/>
      <c r="E65" s="15">
        <f t="shared" si="0"/>
        <v>1084.3699999999837</v>
      </c>
    </row>
    <row r="66" spans="1:5" ht="19" x14ac:dyDescent="0.25">
      <c r="A66" s="26"/>
      <c r="B66" s="5"/>
      <c r="C66" s="15"/>
      <c r="D66" s="15"/>
      <c r="E66" s="15">
        <f t="shared" si="0"/>
        <v>1084.3699999999837</v>
      </c>
    </row>
    <row r="67" spans="1:5" ht="19" x14ac:dyDescent="0.25">
      <c r="A67" s="26"/>
      <c r="B67" s="5"/>
      <c r="C67" s="15"/>
      <c r="D67" s="15"/>
      <c r="E67" s="15">
        <f t="shared" si="0"/>
        <v>1084.3699999999837</v>
      </c>
    </row>
    <row r="68" spans="1:5" ht="19" x14ac:dyDescent="0.25">
      <c r="A68" s="26"/>
      <c r="B68" s="5"/>
      <c r="C68" s="15"/>
      <c r="D68" s="15"/>
      <c r="E68" s="15">
        <f t="shared" si="0"/>
        <v>1084.3699999999837</v>
      </c>
    </row>
    <row r="69" spans="1:5" ht="19" x14ac:dyDescent="0.25">
      <c r="A69" s="26"/>
      <c r="B69" s="5"/>
      <c r="C69" s="15"/>
      <c r="D69" s="15"/>
      <c r="E69" s="15">
        <f t="shared" ref="E69:E100" si="1">E68+C69-D69</f>
        <v>1084.3699999999837</v>
      </c>
    </row>
    <row r="70" spans="1:5" ht="19" x14ac:dyDescent="0.25">
      <c r="A70" s="26"/>
      <c r="B70" s="5"/>
      <c r="C70" s="15"/>
      <c r="D70" s="15"/>
      <c r="E70" s="15">
        <f t="shared" si="1"/>
        <v>1084.3699999999837</v>
      </c>
    </row>
    <row r="71" spans="1:5" ht="19" x14ac:dyDescent="0.25">
      <c r="A71" s="26"/>
      <c r="B71" s="5"/>
      <c r="C71" s="15"/>
      <c r="D71" s="15"/>
      <c r="E71" s="15">
        <f t="shared" si="1"/>
        <v>1084.3699999999837</v>
      </c>
    </row>
    <row r="72" spans="1:5" ht="19" x14ac:dyDescent="0.25">
      <c r="A72" s="26"/>
      <c r="B72" s="5"/>
      <c r="C72" s="15"/>
      <c r="D72" s="15"/>
      <c r="E72" s="15">
        <f t="shared" si="1"/>
        <v>1084.3699999999837</v>
      </c>
    </row>
    <row r="73" spans="1:5" ht="19" x14ac:dyDescent="0.25">
      <c r="A73" s="26"/>
      <c r="B73" s="5"/>
      <c r="C73" s="15"/>
      <c r="D73" s="15"/>
      <c r="E73" s="15">
        <f t="shared" si="1"/>
        <v>1084.3699999999837</v>
      </c>
    </row>
    <row r="74" spans="1:5" ht="19" x14ac:dyDescent="0.25">
      <c r="A74" s="26"/>
      <c r="B74" s="5"/>
      <c r="C74" s="15"/>
      <c r="D74" s="15"/>
      <c r="E74" s="15">
        <f t="shared" si="1"/>
        <v>1084.3699999999837</v>
      </c>
    </row>
    <row r="75" spans="1:5" ht="19" x14ac:dyDescent="0.25">
      <c r="A75" s="26"/>
      <c r="B75" s="5"/>
      <c r="C75" s="15"/>
      <c r="D75" s="15"/>
      <c r="E75" s="15">
        <f t="shared" si="1"/>
        <v>1084.3699999999837</v>
      </c>
    </row>
    <row r="76" spans="1:5" ht="19" x14ac:dyDescent="0.25">
      <c r="A76" s="26"/>
      <c r="B76" s="5"/>
      <c r="C76" s="15"/>
      <c r="D76" s="15"/>
      <c r="E76" s="15">
        <f t="shared" si="1"/>
        <v>1084.3699999999837</v>
      </c>
    </row>
    <row r="77" spans="1:5" ht="19" x14ac:dyDescent="0.25">
      <c r="A77" s="26"/>
      <c r="B77" s="5"/>
      <c r="C77" s="15"/>
      <c r="D77" s="15"/>
      <c r="E77" s="15">
        <f t="shared" si="1"/>
        <v>1084.3699999999837</v>
      </c>
    </row>
    <row r="78" spans="1:5" ht="19" x14ac:dyDescent="0.25">
      <c r="A78" s="26"/>
      <c r="B78" s="5"/>
      <c r="C78" s="15"/>
      <c r="D78" s="15"/>
      <c r="E78" s="15">
        <f t="shared" si="1"/>
        <v>1084.3699999999837</v>
      </c>
    </row>
    <row r="79" spans="1:5" ht="19" x14ac:dyDescent="0.25">
      <c r="A79" s="26"/>
      <c r="B79" s="5"/>
      <c r="C79" s="15"/>
      <c r="D79" s="15"/>
      <c r="E79" s="15">
        <f t="shared" si="1"/>
        <v>1084.3699999999837</v>
      </c>
    </row>
    <row r="80" spans="1:5" ht="19" x14ac:dyDescent="0.25">
      <c r="A80" s="26"/>
      <c r="B80" s="5"/>
      <c r="C80" s="15"/>
      <c r="D80" s="15"/>
      <c r="E80" s="15">
        <f t="shared" si="1"/>
        <v>1084.3699999999837</v>
      </c>
    </row>
    <row r="81" spans="1:5" ht="19" x14ac:dyDescent="0.25">
      <c r="A81" s="26"/>
      <c r="B81" s="5"/>
      <c r="C81" s="15"/>
      <c r="D81" s="15"/>
      <c r="E81" s="15">
        <f t="shared" si="1"/>
        <v>1084.3699999999837</v>
      </c>
    </row>
    <row r="82" spans="1:5" ht="19" x14ac:dyDescent="0.25">
      <c r="A82" s="26"/>
      <c r="B82" s="5"/>
      <c r="C82" s="15"/>
      <c r="D82" s="15"/>
      <c r="E82" s="15">
        <f t="shared" si="1"/>
        <v>1084.3699999999837</v>
      </c>
    </row>
    <row r="83" spans="1:5" ht="19" x14ac:dyDescent="0.25">
      <c r="A83" s="26"/>
      <c r="B83" s="5"/>
      <c r="C83" s="15"/>
      <c r="D83" s="15"/>
      <c r="E83" s="15">
        <f t="shared" si="1"/>
        <v>1084.3699999999837</v>
      </c>
    </row>
    <row r="84" spans="1:5" ht="19" x14ac:dyDescent="0.25">
      <c r="A84" s="26"/>
      <c r="B84" s="5"/>
      <c r="C84" s="15"/>
      <c r="D84" s="15"/>
      <c r="E84" s="15">
        <f t="shared" si="1"/>
        <v>1084.3699999999837</v>
      </c>
    </row>
    <row r="85" spans="1:5" ht="19" x14ac:dyDescent="0.25">
      <c r="A85" s="26"/>
      <c r="B85" s="5"/>
      <c r="C85" s="15"/>
      <c r="D85" s="15"/>
      <c r="E85" s="15">
        <f t="shared" si="1"/>
        <v>1084.3699999999837</v>
      </c>
    </row>
    <row r="86" spans="1:5" ht="19" x14ac:dyDescent="0.25">
      <c r="A86" s="26"/>
      <c r="B86" s="5"/>
      <c r="C86" s="15"/>
      <c r="D86" s="15"/>
      <c r="E86" s="15">
        <f t="shared" si="1"/>
        <v>1084.3699999999837</v>
      </c>
    </row>
    <row r="87" spans="1:5" ht="19" x14ac:dyDescent="0.25">
      <c r="A87" s="26"/>
      <c r="B87" s="5"/>
      <c r="C87" s="15"/>
      <c r="D87" s="15"/>
      <c r="E87" s="15">
        <f t="shared" si="1"/>
        <v>1084.3699999999837</v>
      </c>
    </row>
    <row r="88" spans="1:5" ht="19" x14ac:dyDescent="0.25">
      <c r="A88" s="26"/>
      <c r="B88" s="5"/>
      <c r="C88" s="15"/>
      <c r="D88" s="15"/>
      <c r="E88" s="15">
        <f t="shared" si="1"/>
        <v>1084.3699999999837</v>
      </c>
    </row>
    <row r="89" spans="1:5" ht="19" x14ac:dyDescent="0.25">
      <c r="A89" s="26"/>
      <c r="B89" s="5"/>
      <c r="C89" s="15"/>
      <c r="D89" s="15"/>
      <c r="E89" s="15">
        <f t="shared" si="1"/>
        <v>1084.3699999999837</v>
      </c>
    </row>
    <row r="90" spans="1:5" ht="19" x14ac:dyDescent="0.25">
      <c r="A90" s="26"/>
      <c r="B90" s="5"/>
      <c r="C90" s="15"/>
      <c r="D90" s="15"/>
      <c r="E90" s="15">
        <f t="shared" si="1"/>
        <v>1084.3699999999837</v>
      </c>
    </row>
    <row r="91" spans="1:5" ht="19" x14ac:dyDescent="0.25">
      <c r="A91" s="26"/>
      <c r="B91" s="5"/>
      <c r="C91" s="15"/>
      <c r="D91" s="15"/>
      <c r="E91" s="15">
        <f t="shared" si="1"/>
        <v>1084.3699999999837</v>
      </c>
    </row>
    <row r="92" spans="1:5" ht="19" x14ac:dyDescent="0.25">
      <c r="A92" s="26"/>
      <c r="B92" s="5"/>
      <c r="C92" s="15"/>
      <c r="D92" s="15"/>
      <c r="E92" s="15">
        <f t="shared" si="1"/>
        <v>1084.3699999999837</v>
      </c>
    </row>
    <row r="93" spans="1:5" ht="19" x14ac:dyDescent="0.25">
      <c r="A93" s="26"/>
      <c r="B93" s="5"/>
      <c r="C93" s="15"/>
      <c r="D93" s="15"/>
      <c r="E93" s="15">
        <f t="shared" si="1"/>
        <v>1084.3699999999837</v>
      </c>
    </row>
    <row r="94" spans="1:5" ht="19" x14ac:dyDescent="0.25">
      <c r="A94" s="26"/>
      <c r="B94" s="5"/>
      <c r="C94" s="15"/>
      <c r="D94" s="15"/>
      <c r="E94" s="15">
        <f t="shared" si="1"/>
        <v>1084.3699999999837</v>
      </c>
    </row>
    <row r="95" spans="1:5" ht="19" x14ac:dyDescent="0.25">
      <c r="A95" s="26"/>
      <c r="B95" s="5"/>
      <c r="C95" s="15"/>
      <c r="D95" s="15"/>
      <c r="E95" s="15">
        <f t="shared" si="1"/>
        <v>1084.3699999999837</v>
      </c>
    </row>
    <row r="96" spans="1:5" ht="19" x14ac:dyDescent="0.25">
      <c r="A96" s="26"/>
      <c r="B96" s="5"/>
      <c r="C96" s="15"/>
      <c r="D96" s="15"/>
      <c r="E96" s="15">
        <f t="shared" si="1"/>
        <v>1084.3699999999837</v>
      </c>
    </row>
    <row r="97" spans="1:5" ht="19" x14ac:dyDescent="0.25">
      <c r="A97" s="26"/>
      <c r="B97" s="5"/>
      <c r="C97" s="15"/>
      <c r="D97" s="15"/>
      <c r="E97" s="15">
        <f t="shared" si="1"/>
        <v>1084.3699999999837</v>
      </c>
    </row>
    <row r="98" spans="1:5" ht="19" x14ac:dyDescent="0.25">
      <c r="A98" s="26"/>
      <c r="B98" s="5"/>
      <c r="C98" s="15"/>
      <c r="D98" s="15"/>
      <c r="E98" s="15">
        <f t="shared" si="1"/>
        <v>1084.3699999999837</v>
      </c>
    </row>
    <row r="99" spans="1:5" ht="19" x14ac:dyDescent="0.25">
      <c r="A99" s="26"/>
      <c r="B99" s="5"/>
      <c r="C99" s="15"/>
      <c r="D99" s="15"/>
      <c r="E99" s="15">
        <f t="shared" si="1"/>
        <v>1084.3699999999837</v>
      </c>
    </row>
    <row r="100" spans="1:5" ht="19" x14ac:dyDescent="0.25">
      <c r="A100" s="26"/>
      <c r="B100" s="5"/>
      <c r="C100" s="15"/>
      <c r="D100" s="15"/>
      <c r="E100" s="15">
        <f t="shared" si="1"/>
        <v>1084.3699999999837</v>
      </c>
    </row>
  </sheetData>
  <mergeCells count="1">
    <mergeCell ref="A1:E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948-E35B-4590-AD0A-86552C4F6015}">
  <dimension ref="A1:J100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14.33203125" bestFit="1" customWidth="1"/>
    <col min="2" max="2" width="68.6640625" customWidth="1"/>
    <col min="3" max="3" width="16" bestFit="1" customWidth="1"/>
    <col min="4" max="4" width="18.5" bestFit="1" customWidth="1"/>
    <col min="5" max="5" width="16" bestFit="1" customWidth="1"/>
    <col min="10" max="10" width="10.5" bestFit="1" customWidth="1"/>
  </cols>
  <sheetData>
    <row r="1" spans="1:10" ht="31" x14ac:dyDescent="0.35">
      <c r="A1" s="163" t="s">
        <v>3027</v>
      </c>
      <c r="B1" s="163"/>
      <c r="C1" s="163"/>
      <c r="D1" s="163"/>
      <c r="E1" s="163"/>
    </row>
    <row r="2" spans="1:10" ht="19" x14ac:dyDescent="0.25">
      <c r="A2" s="11" t="s">
        <v>4</v>
      </c>
      <c r="B2" s="11" t="s">
        <v>5</v>
      </c>
      <c r="C2" s="11" t="s">
        <v>6</v>
      </c>
      <c r="D2" s="11" t="s">
        <v>7</v>
      </c>
      <c r="E2" s="11" t="s">
        <v>8</v>
      </c>
    </row>
    <row r="3" spans="1:10" ht="19" x14ac:dyDescent="0.25">
      <c r="A3" s="5"/>
      <c r="B3" s="5" t="s">
        <v>3035</v>
      </c>
      <c r="C3" s="15"/>
      <c r="D3" s="15"/>
      <c r="E3" s="15">
        <v>17931.150000000001</v>
      </c>
    </row>
    <row r="4" spans="1:10" ht="19" x14ac:dyDescent="0.25">
      <c r="A4" s="5" t="s">
        <v>3020</v>
      </c>
      <c r="B4" s="5" t="s">
        <v>2673</v>
      </c>
      <c r="C4" s="15">
        <v>100409</v>
      </c>
      <c r="D4" s="15"/>
      <c r="E4" s="15">
        <f>E3+C4-D4</f>
        <v>118340.15</v>
      </c>
    </row>
    <row r="5" spans="1:10" ht="19" x14ac:dyDescent="0.25">
      <c r="A5" s="5" t="s">
        <v>3020</v>
      </c>
      <c r="B5" s="5" t="s">
        <v>3083</v>
      </c>
      <c r="C5" s="15"/>
      <c r="D5" s="15">
        <v>75000</v>
      </c>
      <c r="E5" s="15">
        <f t="shared" ref="E5:E68" si="0">E4+C5-D5</f>
        <v>43340.149999999994</v>
      </c>
      <c r="J5" s="14">
        <f>+E6-43329.65</f>
        <v>0</v>
      </c>
    </row>
    <row r="6" spans="1:10" ht="19" x14ac:dyDescent="0.25">
      <c r="A6" s="5" t="s">
        <v>3020</v>
      </c>
      <c r="B6" s="53" t="s">
        <v>259</v>
      </c>
      <c r="C6" s="15"/>
      <c r="D6" s="15">
        <v>10.5</v>
      </c>
      <c r="E6" s="15">
        <f t="shared" si="0"/>
        <v>43329.649999999994</v>
      </c>
    </row>
    <row r="7" spans="1:10" ht="19" x14ac:dyDescent="0.25">
      <c r="A7" s="26" t="s">
        <v>3057</v>
      </c>
      <c r="B7" s="5" t="s">
        <v>2673</v>
      </c>
      <c r="C7" s="15">
        <v>62301</v>
      </c>
      <c r="D7" s="15"/>
      <c r="E7" s="15">
        <f t="shared" si="0"/>
        <v>105630.65</v>
      </c>
    </row>
    <row r="8" spans="1:10" ht="19" x14ac:dyDescent="0.25">
      <c r="A8" s="26" t="s">
        <v>3059</v>
      </c>
      <c r="B8" s="5" t="s">
        <v>3060</v>
      </c>
      <c r="C8" s="15"/>
      <c r="D8" s="15">
        <v>100000</v>
      </c>
      <c r="E8" s="15">
        <f t="shared" si="0"/>
        <v>5630.6499999999942</v>
      </c>
    </row>
    <row r="9" spans="1:10" ht="19" x14ac:dyDescent="0.25">
      <c r="A9" s="26" t="s">
        <v>3059</v>
      </c>
      <c r="B9" s="5" t="s">
        <v>2673</v>
      </c>
      <c r="C9" s="15">
        <v>21325</v>
      </c>
      <c r="D9" s="15"/>
      <c r="E9" s="15">
        <f t="shared" si="0"/>
        <v>26955.649999999994</v>
      </c>
    </row>
    <row r="10" spans="1:10" ht="19" x14ac:dyDescent="0.25">
      <c r="A10" s="26" t="s">
        <v>3059</v>
      </c>
      <c r="B10" s="5" t="s">
        <v>3060</v>
      </c>
      <c r="C10" s="15"/>
      <c r="D10" s="15">
        <v>15000</v>
      </c>
      <c r="E10" s="15">
        <f t="shared" si="0"/>
        <v>11955.649999999994</v>
      </c>
    </row>
    <row r="11" spans="1:10" ht="19" x14ac:dyDescent="0.25">
      <c r="A11" s="26" t="s">
        <v>3059</v>
      </c>
      <c r="B11" s="5" t="s">
        <v>259</v>
      </c>
      <c r="C11" s="15"/>
      <c r="D11" s="15">
        <v>10.5</v>
      </c>
      <c r="E11" s="15">
        <f t="shared" si="0"/>
        <v>11945.149999999994</v>
      </c>
    </row>
    <row r="12" spans="1:10" ht="19" x14ac:dyDescent="0.25">
      <c r="A12" s="26" t="s">
        <v>3159</v>
      </c>
      <c r="B12" s="5" t="s">
        <v>2673</v>
      </c>
      <c r="C12" s="15">
        <v>737286</v>
      </c>
      <c r="D12" s="15"/>
      <c r="E12" s="15">
        <f t="shared" si="0"/>
        <v>749231.15</v>
      </c>
    </row>
    <row r="13" spans="1:10" ht="19" x14ac:dyDescent="0.25">
      <c r="A13" s="26" t="s">
        <v>3159</v>
      </c>
      <c r="B13" s="5" t="s">
        <v>2673</v>
      </c>
      <c r="C13" s="15">
        <v>18596</v>
      </c>
      <c r="D13" s="15"/>
      <c r="E13" s="15">
        <f t="shared" si="0"/>
        <v>767827.15</v>
      </c>
    </row>
    <row r="14" spans="1:10" ht="19" x14ac:dyDescent="0.25">
      <c r="A14" s="26" t="s">
        <v>3164</v>
      </c>
      <c r="B14" s="5" t="s">
        <v>3166</v>
      </c>
      <c r="C14" s="15"/>
      <c r="D14" s="15">
        <f>206000*3.68</f>
        <v>758080</v>
      </c>
      <c r="E14" s="15">
        <f t="shared" si="0"/>
        <v>9747.1500000000233</v>
      </c>
    </row>
    <row r="15" spans="1:10" ht="19" x14ac:dyDescent="0.25">
      <c r="A15" s="26" t="s">
        <v>3173</v>
      </c>
      <c r="B15" s="5" t="s">
        <v>259</v>
      </c>
      <c r="C15" s="15"/>
      <c r="D15" s="15">
        <v>52.5</v>
      </c>
      <c r="E15" s="15">
        <f t="shared" si="0"/>
        <v>9694.6500000000233</v>
      </c>
      <c r="F15" s="14"/>
    </row>
    <row r="16" spans="1:10" ht="19" x14ac:dyDescent="0.25">
      <c r="A16" s="26" t="s">
        <v>3173</v>
      </c>
      <c r="B16" s="5"/>
      <c r="C16" s="15">
        <v>17.11</v>
      </c>
      <c r="D16" s="15"/>
      <c r="E16" s="15">
        <f t="shared" si="0"/>
        <v>9711.7600000000239</v>
      </c>
    </row>
    <row r="17" spans="1:5" ht="19" x14ac:dyDescent="0.25">
      <c r="A17" s="26" t="s">
        <v>3226</v>
      </c>
      <c r="B17" s="5" t="s">
        <v>3227</v>
      </c>
      <c r="C17" s="15"/>
      <c r="D17" s="15">
        <v>5000</v>
      </c>
      <c r="E17" s="15">
        <f t="shared" si="0"/>
        <v>4711.7600000000239</v>
      </c>
    </row>
    <row r="18" spans="1:5" ht="19" x14ac:dyDescent="0.25">
      <c r="A18" s="26"/>
      <c r="B18" s="5"/>
      <c r="C18" s="15"/>
      <c r="D18" s="15"/>
      <c r="E18" s="15">
        <f t="shared" si="0"/>
        <v>4711.7600000000239</v>
      </c>
    </row>
    <row r="19" spans="1:5" ht="19" x14ac:dyDescent="0.25">
      <c r="A19" s="26"/>
      <c r="B19" s="5"/>
      <c r="C19" s="15"/>
      <c r="D19" s="15"/>
      <c r="E19" s="15">
        <f t="shared" si="0"/>
        <v>4711.7600000000239</v>
      </c>
    </row>
    <row r="20" spans="1:5" ht="19" x14ac:dyDescent="0.25">
      <c r="A20" s="26"/>
      <c r="B20" s="5"/>
      <c r="C20" s="15"/>
      <c r="D20" s="15"/>
      <c r="E20" s="15">
        <f t="shared" si="0"/>
        <v>4711.7600000000239</v>
      </c>
    </row>
    <row r="21" spans="1:5" ht="19" x14ac:dyDescent="0.25">
      <c r="A21" s="26"/>
      <c r="B21" s="5"/>
      <c r="C21" s="15"/>
      <c r="D21" s="15"/>
      <c r="E21" s="15">
        <f t="shared" si="0"/>
        <v>4711.7600000000239</v>
      </c>
    </row>
    <row r="22" spans="1:5" ht="19" x14ac:dyDescent="0.25">
      <c r="A22" s="26"/>
      <c r="B22" s="5"/>
      <c r="C22" s="15"/>
      <c r="D22" s="15"/>
      <c r="E22" s="15">
        <f t="shared" si="0"/>
        <v>4711.7600000000239</v>
      </c>
    </row>
    <row r="23" spans="1:5" ht="19" x14ac:dyDescent="0.25">
      <c r="A23" s="26"/>
      <c r="B23" s="5"/>
      <c r="C23" s="15"/>
      <c r="D23" s="15"/>
      <c r="E23" s="15">
        <f t="shared" si="0"/>
        <v>4711.7600000000239</v>
      </c>
    </row>
    <row r="24" spans="1:5" ht="19" x14ac:dyDescent="0.25">
      <c r="A24" s="26"/>
      <c r="B24" s="5"/>
      <c r="C24" s="15"/>
      <c r="D24" s="15"/>
      <c r="E24" s="15">
        <f t="shared" si="0"/>
        <v>4711.7600000000239</v>
      </c>
    </row>
    <row r="25" spans="1:5" ht="19" x14ac:dyDescent="0.25">
      <c r="A25" s="26"/>
      <c r="B25" s="5"/>
      <c r="C25" s="15"/>
      <c r="D25" s="15"/>
      <c r="E25" s="15">
        <f t="shared" si="0"/>
        <v>4711.7600000000239</v>
      </c>
    </row>
    <row r="26" spans="1:5" ht="19" x14ac:dyDescent="0.25">
      <c r="A26" s="26"/>
      <c r="B26" s="5"/>
      <c r="C26" s="15"/>
      <c r="D26" s="15"/>
      <c r="E26" s="15">
        <f t="shared" si="0"/>
        <v>4711.7600000000239</v>
      </c>
    </row>
    <row r="27" spans="1:5" ht="19" x14ac:dyDescent="0.25">
      <c r="A27" s="26"/>
      <c r="B27" s="5"/>
      <c r="C27" s="15"/>
      <c r="D27" s="15"/>
      <c r="E27" s="15">
        <f t="shared" si="0"/>
        <v>4711.7600000000239</v>
      </c>
    </row>
    <row r="28" spans="1:5" ht="19" x14ac:dyDescent="0.25">
      <c r="A28" s="26"/>
      <c r="B28" s="5"/>
      <c r="C28" s="15"/>
      <c r="D28" s="15"/>
      <c r="E28" s="15">
        <f t="shared" si="0"/>
        <v>4711.7600000000239</v>
      </c>
    </row>
    <row r="29" spans="1:5" ht="19" x14ac:dyDescent="0.25">
      <c r="A29" s="26"/>
      <c r="B29" s="5"/>
      <c r="C29" s="15"/>
      <c r="D29" s="15"/>
      <c r="E29" s="15">
        <f t="shared" si="0"/>
        <v>4711.7600000000239</v>
      </c>
    </row>
    <row r="30" spans="1:5" ht="19" x14ac:dyDescent="0.25">
      <c r="A30" s="26"/>
      <c r="B30" s="5"/>
      <c r="C30" s="15"/>
      <c r="D30" s="15"/>
      <c r="E30" s="15">
        <f t="shared" si="0"/>
        <v>4711.7600000000239</v>
      </c>
    </row>
    <row r="31" spans="1:5" ht="19" x14ac:dyDescent="0.25">
      <c r="A31" s="26"/>
      <c r="B31" s="5"/>
      <c r="C31" s="15"/>
      <c r="D31" s="15"/>
      <c r="E31" s="15">
        <f t="shared" si="0"/>
        <v>4711.7600000000239</v>
      </c>
    </row>
    <row r="32" spans="1:5" ht="19" x14ac:dyDescent="0.25">
      <c r="A32" s="26"/>
      <c r="B32" s="5"/>
      <c r="C32" s="15"/>
      <c r="D32" s="15"/>
      <c r="E32" s="15">
        <f t="shared" si="0"/>
        <v>4711.7600000000239</v>
      </c>
    </row>
    <row r="33" spans="1:5" ht="19" x14ac:dyDescent="0.25">
      <c r="A33" s="26"/>
      <c r="B33" s="5"/>
      <c r="C33" s="15"/>
      <c r="D33" s="15"/>
      <c r="E33" s="15">
        <f t="shared" si="0"/>
        <v>4711.7600000000239</v>
      </c>
    </row>
    <row r="34" spans="1:5" ht="19" x14ac:dyDescent="0.25">
      <c r="A34" s="26"/>
      <c r="B34" s="5"/>
      <c r="C34" s="15"/>
      <c r="D34" s="15"/>
      <c r="E34" s="15">
        <f t="shared" si="0"/>
        <v>4711.7600000000239</v>
      </c>
    </row>
    <row r="35" spans="1:5" ht="19" x14ac:dyDescent="0.25">
      <c r="A35" s="26"/>
      <c r="B35" s="5"/>
      <c r="C35" s="15"/>
      <c r="D35" s="15"/>
      <c r="E35" s="15">
        <f t="shared" si="0"/>
        <v>4711.7600000000239</v>
      </c>
    </row>
    <row r="36" spans="1:5" ht="19" x14ac:dyDescent="0.25">
      <c r="A36" s="26"/>
      <c r="B36" s="5"/>
      <c r="C36" s="15"/>
      <c r="D36" s="15"/>
      <c r="E36" s="15">
        <f t="shared" si="0"/>
        <v>4711.7600000000239</v>
      </c>
    </row>
    <row r="37" spans="1:5" ht="19" x14ac:dyDescent="0.25">
      <c r="A37" s="26"/>
      <c r="B37" s="5"/>
      <c r="C37" s="15"/>
      <c r="D37" s="15"/>
      <c r="E37" s="15">
        <f t="shared" si="0"/>
        <v>4711.7600000000239</v>
      </c>
    </row>
    <row r="38" spans="1:5" ht="19" x14ac:dyDescent="0.25">
      <c r="A38" s="26"/>
      <c r="B38" s="5"/>
      <c r="C38" s="15"/>
      <c r="D38" s="15"/>
      <c r="E38" s="15">
        <f>E37+C38-D38</f>
        <v>4711.7600000000239</v>
      </c>
    </row>
    <row r="39" spans="1:5" ht="19" x14ac:dyDescent="0.25">
      <c r="A39" s="26"/>
      <c r="B39" s="5"/>
      <c r="C39" s="15"/>
      <c r="D39" s="15"/>
      <c r="E39" s="15">
        <f t="shared" si="0"/>
        <v>4711.7600000000239</v>
      </c>
    </row>
    <row r="40" spans="1:5" ht="19" x14ac:dyDescent="0.25">
      <c r="A40" s="26"/>
      <c r="B40" s="5"/>
      <c r="C40" s="15"/>
      <c r="D40" s="15"/>
      <c r="E40" s="15">
        <f t="shared" si="0"/>
        <v>4711.7600000000239</v>
      </c>
    </row>
    <row r="41" spans="1:5" ht="19" x14ac:dyDescent="0.25">
      <c r="A41" s="26"/>
      <c r="B41" s="5"/>
      <c r="C41" s="15"/>
      <c r="D41" s="15"/>
      <c r="E41" s="15">
        <f t="shared" si="0"/>
        <v>4711.7600000000239</v>
      </c>
    </row>
    <row r="42" spans="1:5" ht="19" x14ac:dyDescent="0.25">
      <c r="A42" s="26"/>
      <c r="B42" s="5"/>
      <c r="C42" s="15"/>
      <c r="D42" s="15"/>
      <c r="E42" s="15">
        <f t="shared" si="0"/>
        <v>4711.7600000000239</v>
      </c>
    </row>
    <row r="43" spans="1:5" ht="19" x14ac:dyDescent="0.25">
      <c r="A43" s="26"/>
      <c r="B43" s="5"/>
      <c r="C43" s="15"/>
      <c r="D43" s="15"/>
      <c r="E43" s="15">
        <f t="shared" si="0"/>
        <v>4711.7600000000239</v>
      </c>
    </row>
    <row r="44" spans="1:5" ht="19" x14ac:dyDescent="0.25">
      <c r="A44" s="26"/>
      <c r="B44" s="5"/>
      <c r="C44" s="15"/>
      <c r="D44" s="15"/>
      <c r="E44" s="15">
        <f t="shared" si="0"/>
        <v>4711.7600000000239</v>
      </c>
    </row>
    <row r="45" spans="1:5" ht="19" x14ac:dyDescent="0.25">
      <c r="A45" s="26"/>
      <c r="B45" s="5"/>
      <c r="C45" s="15"/>
      <c r="D45" s="15"/>
      <c r="E45" s="15">
        <f t="shared" si="0"/>
        <v>4711.7600000000239</v>
      </c>
    </row>
    <row r="46" spans="1:5" ht="19" x14ac:dyDescent="0.25">
      <c r="A46" s="26"/>
      <c r="B46" s="5"/>
      <c r="C46" s="15"/>
      <c r="D46" s="15"/>
      <c r="E46" s="15">
        <f t="shared" si="0"/>
        <v>4711.7600000000239</v>
      </c>
    </row>
    <row r="47" spans="1:5" ht="19" x14ac:dyDescent="0.25">
      <c r="A47" s="26"/>
      <c r="B47" s="5"/>
      <c r="C47" s="15"/>
      <c r="D47" s="15"/>
      <c r="E47" s="15">
        <f t="shared" si="0"/>
        <v>4711.7600000000239</v>
      </c>
    </row>
    <row r="48" spans="1:5" ht="19" x14ac:dyDescent="0.25">
      <c r="A48" s="26"/>
      <c r="B48" s="5"/>
      <c r="C48" s="15"/>
      <c r="D48" s="15"/>
      <c r="E48" s="15">
        <f t="shared" si="0"/>
        <v>4711.7600000000239</v>
      </c>
    </row>
    <row r="49" spans="1:5" ht="19" x14ac:dyDescent="0.25">
      <c r="A49" s="26"/>
      <c r="B49" s="5"/>
      <c r="C49" s="15"/>
      <c r="D49" s="15"/>
      <c r="E49" s="15">
        <f t="shared" si="0"/>
        <v>4711.7600000000239</v>
      </c>
    </row>
    <row r="50" spans="1:5" ht="19" x14ac:dyDescent="0.25">
      <c r="A50" s="26"/>
      <c r="B50" s="5"/>
      <c r="C50" s="15"/>
      <c r="D50" s="15"/>
      <c r="E50" s="15">
        <f t="shared" si="0"/>
        <v>4711.7600000000239</v>
      </c>
    </row>
    <row r="51" spans="1:5" ht="19" x14ac:dyDescent="0.25">
      <c r="A51" s="26"/>
      <c r="B51" s="5"/>
      <c r="C51" s="15"/>
      <c r="D51" s="15"/>
      <c r="E51" s="15">
        <f t="shared" si="0"/>
        <v>4711.7600000000239</v>
      </c>
    </row>
    <row r="52" spans="1:5" ht="19" x14ac:dyDescent="0.25">
      <c r="A52" s="26"/>
      <c r="B52" s="5"/>
      <c r="C52" s="15"/>
      <c r="D52" s="15"/>
      <c r="E52" s="15">
        <f t="shared" si="0"/>
        <v>4711.7600000000239</v>
      </c>
    </row>
    <row r="53" spans="1:5" ht="19" x14ac:dyDescent="0.25">
      <c r="A53" s="26"/>
      <c r="B53" s="5"/>
      <c r="C53" s="15"/>
      <c r="D53" s="15"/>
      <c r="E53" s="15">
        <f t="shared" si="0"/>
        <v>4711.7600000000239</v>
      </c>
    </row>
    <row r="54" spans="1:5" ht="19" x14ac:dyDescent="0.25">
      <c r="A54" s="26"/>
      <c r="B54" s="5"/>
      <c r="C54" s="15"/>
      <c r="D54" s="15"/>
      <c r="E54" s="15">
        <f t="shared" si="0"/>
        <v>4711.7600000000239</v>
      </c>
    </row>
    <row r="55" spans="1:5" ht="19" x14ac:dyDescent="0.25">
      <c r="A55" s="26"/>
      <c r="B55" s="5"/>
      <c r="C55" s="15"/>
      <c r="D55" s="15"/>
      <c r="E55" s="15">
        <f t="shared" si="0"/>
        <v>4711.7600000000239</v>
      </c>
    </row>
    <row r="56" spans="1:5" ht="19" x14ac:dyDescent="0.25">
      <c r="A56" s="26"/>
      <c r="B56" s="5"/>
      <c r="C56" s="15"/>
      <c r="D56" s="15"/>
      <c r="E56" s="15">
        <f t="shared" si="0"/>
        <v>4711.7600000000239</v>
      </c>
    </row>
    <row r="57" spans="1:5" ht="19" x14ac:dyDescent="0.25">
      <c r="A57" s="26"/>
      <c r="B57" s="5"/>
      <c r="C57" s="15"/>
      <c r="D57" s="15"/>
      <c r="E57" s="15">
        <f t="shared" si="0"/>
        <v>4711.7600000000239</v>
      </c>
    </row>
    <row r="58" spans="1:5" ht="19" x14ac:dyDescent="0.25">
      <c r="A58" s="26"/>
      <c r="B58" s="5"/>
      <c r="C58" s="15"/>
      <c r="D58" s="15"/>
      <c r="E58" s="15">
        <f t="shared" si="0"/>
        <v>4711.7600000000239</v>
      </c>
    </row>
    <row r="59" spans="1:5" ht="19" x14ac:dyDescent="0.25">
      <c r="A59" s="26"/>
      <c r="B59" s="5"/>
      <c r="C59" s="15"/>
      <c r="D59" s="15"/>
      <c r="E59" s="15">
        <f t="shared" si="0"/>
        <v>4711.7600000000239</v>
      </c>
    </row>
    <row r="60" spans="1:5" ht="19" x14ac:dyDescent="0.25">
      <c r="A60" s="26"/>
      <c r="B60" s="5"/>
      <c r="C60" s="15"/>
      <c r="D60" s="15"/>
      <c r="E60" s="15">
        <f t="shared" si="0"/>
        <v>4711.7600000000239</v>
      </c>
    </row>
    <row r="61" spans="1:5" ht="19" x14ac:dyDescent="0.25">
      <c r="A61" s="26"/>
      <c r="B61" s="5"/>
      <c r="C61" s="15"/>
      <c r="D61" s="15"/>
      <c r="E61" s="15">
        <f t="shared" si="0"/>
        <v>4711.7600000000239</v>
      </c>
    </row>
    <row r="62" spans="1:5" ht="19" x14ac:dyDescent="0.25">
      <c r="A62" s="26"/>
      <c r="B62" s="5"/>
      <c r="C62" s="15"/>
      <c r="D62" s="15"/>
      <c r="E62" s="15">
        <f t="shared" si="0"/>
        <v>4711.7600000000239</v>
      </c>
    </row>
    <row r="63" spans="1:5" ht="19" x14ac:dyDescent="0.25">
      <c r="A63" s="26"/>
      <c r="B63" s="5"/>
      <c r="C63" s="15"/>
      <c r="D63" s="15"/>
      <c r="E63" s="15">
        <f t="shared" si="0"/>
        <v>4711.7600000000239</v>
      </c>
    </row>
    <row r="64" spans="1:5" ht="19" x14ac:dyDescent="0.25">
      <c r="A64" s="26"/>
      <c r="B64" s="5"/>
      <c r="C64" s="15"/>
      <c r="D64" s="15"/>
      <c r="E64" s="15">
        <f t="shared" si="0"/>
        <v>4711.7600000000239</v>
      </c>
    </row>
    <row r="65" spans="1:5" ht="19" x14ac:dyDescent="0.25">
      <c r="A65" s="26"/>
      <c r="B65" s="5"/>
      <c r="C65" s="15"/>
      <c r="D65" s="15"/>
      <c r="E65" s="15">
        <f t="shared" si="0"/>
        <v>4711.7600000000239</v>
      </c>
    </row>
    <row r="66" spans="1:5" ht="19" x14ac:dyDescent="0.25">
      <c r="A66" s="26"/>
      <c r="B66" s="5"/>
      <c r="C66" s="15"/>
      <c r="D66" s="15"/>
      <c r="E66" s="15">
        <f t="shared" si="0"/>
        <v>4711.7600000000239</v>
      </c>
    </row>
    <row r="67" spans="1:5" ht="19" x14ac:dyDescent="0.25">
      <c r="A67" s="26"/>
      <c r="B67" s="5"/>
      <c r="C67" s="15"/>
      <c r="D67" s="15"/>
      <c r="E67" s="15">
        <f t="shared" si="0"/>
        <v>4711.7600000000239</v>
      </c>
    </row>
    <row r="68" spans="1:5" ht="19" x14ac:dyDescent="0.25">
      <c r="A68" s="26"/>
      <c r="B68" s="5"/>
      <c r="C68" s="15"/>
      <c r="D68" s="15"/>
      <c r="E68" s="15">
        <f t="shared" si="0"/>
        <v>4711.7600000000239</v>
      </c>
    </row>
    <row r="69" spans="1:5" ht="19" x14ac:dyDescent="0.25">
      <c r="A69" s="26"/>
      <c r="B69" s="5"/>
      <c r="C69" s="15"/>
      <c r="D69" s="15"/>
      <c r="E69" s="15">
        <f t="shared" ref="E69:E100" si="1">E68+C69-D69</f>
        <v>4711.7600000000239</v>
      </c>
    </row>
    <row r="70" spans="1:5" ht="19" x14ac:dyDescent="0.25">
      <c r="A70" s="26"/>
      <c r="B70" s="5"/>
      <c r="C70" s="15"/>
      <c r="D70" s="15"/>
      <c r="E70" s="15">
        <f t="shared" si="1"/>
        <v>4711.7600000000239</v>
      </c>
    </row>
    <row r="71" spans="1:5" ht="19" x14ac:dyDescent="0.25">
      <c r="A71" s="26"/>
      <c r="B71" s="5"/>
      <c r="C71" s="15"/>
      <c r="D71" s="15"/>
      <c r="E71" s="15">
        <f t="shared" si="1"/>
        <v>4711.7600000000239</v>
      </c>
    </row>
    <row r="72" spans="1:5" ht="19" x14ac:dyDescent="0.25">
      <c r="A72" s="26"/>
      <c r="B72" s="5"/>
      <c r="C72" s="15"/>
      <c r="D72" s="15"/>
      <c r="E72" s="15">
        <f t="shared" si="1"/>
        <v>4711.7600000000239</v>
      </c>
    </row>
    <row r="73" spans="1:5" ht="19" x14ac:dyDescent="0.25">
      <c r="A73" s="26"/>
      <c r="B73" s="5"/>
      <c r="C73" s="15"/>
      <c r="D73" s="15"/>
      <c r="E73" s="15">
        <f t="shared" si="1"/>
        <v>4711.7600000000239</v>
      </c>
    </row>
    <row r="74" spans="1:5" ht="19" x14ac:dyDescent="0.25">
      <c r="A74" s="26"/>
      <c r="B74" s="5"/>
      <c r="C74" s="15"/>
      <c r="D74" s="15"/>
      <c r="E74" s="15">
        <f t="shared" si="1"/>
        <v>4711.7600000000239</v>
      </c>
    </row>
    <row r="75" spans="1:5" ht="19" x14ac:dyDescent="0.25">
      <c r="A75" s="26"/>
      <c r="B75" s="5"/>
      <c r="C75" s="15"/>
      <c r="D75" s="15"/>
      <c r="E75" s="15">
        <f t="shared" si="1"/>
        <v>4711.7600000000239</v>
      </c>
    </row>
    <row r="76" spans="1:5" ht="19" x14ac:dyDescent="0.25">
      <c r="A76" s="26"/>
      <c r="B76" s="5"/>
      <c r="C76" s="15"/>
      <c r="D76" s="15"/>
      <c r="E76" s="15">
        <f t="shared" si="1"/>
        <v>4711.7600000000239</v>
      </c>
    </row>
    <row r="77" spans="1:5" ht="19" x14ac:dyDescent="0.25">
      <c r="A77" s="26"/>
      <c r="B77" s="5"/>
      <c r="C77" s="15"/>
      <c r="D77" s="15"/>
      <c r="E77" s="15">
        <f t="shared" si="1"/>
        <v>4711.7600000000239</v>
      </c>
    </row>
    <row r="78" spans="1:5" ht="19" x14ac:dyDescent="0.25">
      <c r="A78" s="26"/>
      <c r="B78" s="5"/>
      <c r="C78" s="15"/>
      <c r="D78" s="15"/>
      <c r="E78" s="15">
        <f t="shared" si="1"/>
        <v>4711.7600000000239</v>
      </c>
    </row>
    <row r="79" spans="1:5" ht="19" x14ac:dyDescent="0.25">
      <c r="A79" s="26"/>
      <c r="B79" s="5"/>
      <c r="C79" s="15"/>
      <c r="D79" s="15"/>
      <c r="E79" s="15">
        <f t="shared" si="1"/>
        <v>4711.7600000000239</v>
      </c>
    </row>
    <row r="80" spans="1:5" ht="19" x14ac:dyDescent="0.25">
      <c r="A80" s="26"/>
      <c r="B80" s="5"/>
      <c r="C80" s="15"/>
      <c r="D80" s="15"/>
      <c r="E80" s="15">
        <f t="shared" si="1"/>
        <v>4711.7600000000239</v>
      </c>
    </row>
    <row r="81" spans="1:5" ht="19" x14ac:dyDescent="0.25">
      <c r="A81" s="26"/>
      <c r="B81" s="5"/>
      <c r="C81" s="15"/>
      <c r="D81" s="15"/>
      <c r="E81" s="15">
        <f t="shared" si="1"/>
        <v>4711.7600000000239</v>
      </c>
    </row>
    <row r="82" spans="1:5" ht="19" x14ac:dyDescent="0.25">
      <c r="A82" s="26"/>
      <c r="B82" s="5"/>
      <c r="C82" s="15"/>
      <c r="D82" s="15"/>
      <c r="E82" s="15">
        <f t="shared" si="1"/>
        <v>4711.7600000000239</v>
      </c>
    </row>
    <row r="83" spans="1:5" ht="19" x14ac:dyDescent="0.25">
      <c r="A83" s="26"/>
      <c r="B83" s="5"/>
      <c r="C83" s="15"/>
      <c r="D83" s="15"/>
      <c r="E83" s="15">
        <f t="shared" si="1"/>
        <v>4711.7600000000239</v>
      </c>
    </row>
    <row r="84" spans="1:5" ht="19" x14ac:dyDescent="0.25">
      <c r="A84" s="26"/>
      <c r="B84" s="5"/>
      <c r="C84" s="15"/>
      <c r="D84" s="15"/>
      <c r="E84" s="15">
        <f t="shared" si="1"/>
        <v>4711.7600000000239</v>
      </c>
    </row>
    <row r="85" spans="1:5" ht="19" x14ac:dyDescent="0.25">
      <c r="A85" s="26"/>
      <c r="B85" s="5"/>
      <c r="C85" s="15"/>
      <c r="D85" s="15"/>
      <c r="E85" s="15">
        <f t="shared" si="1"/>
        <v>4711.7600000000239</v>
      </c>
    </row>
    <row r="86" spans="1:5" ht="19" x14ac:dyDescent="0.25">
      <c r="A86" s="26"/>
      <c r="B86" s="5"/>
      <c r="C86" s="15"/>
      <c r="D86" s="15"/>
      <c r="E86" s="15">
        <f t="shared" si="1"/>
        <v>4711.7600000000239</v>
      </c>
    </row>
    <row r="87" spans="1:5" ht="19" x14ac:dyDescent="0.25">
      <c r="A87" s="26"/>
      <c r="B87" s="5"/>
      <c r="C87" s="15"/>
      <c r="D87" s="15"/>
      <c r="E87" s="15">
        <f t="shared" si="1"/>
        <v>4711.7600000000239</v>
      </c>
    </row>
    <row r="88" spans="1:5" ht="19" x14ac:dyDescent="0.25">
      <c r="A88" s="26"/>
      <c r="B88" s="5"/>
      <c r="C88" s="15"/>
      <c r="D88" s="15"/>
      <c r="E88" s="15">
        <f t="shared" si="1"/>
        <v>4711.7600000000239</v>
      </c>
    </row>
    <row r="89" spans="1:5" ht="19" x14ac:dyDescent="0.25">
      <c r="A89" s="26"/>
      <c r="B89" s="5"/>
      <c r="C89" s="15"/>
      <c r="D89" s="15"/>
      <c r="E89" s="15">
        <f t="shared" si="1"/>
        <v>4711.7600000000239</v>
      </c>
    </row>
    <row r="90" spans="1:5" ht="19" x14ac:dyDescent="0.25">
      <c r="A90" s="26"/>
      <c r="B90" s="5"/>
      <c r="C90" s="15"/>
      <c r="D90" s="15"/>
      <c r="E90" s="15">
        <f t="shared" si="1"/>
        <v>4711.7600000000239</v>
      </c>
    </row>
    <row r="91" spans="1:5" ht="19" x14ac:dyDescent="0.25">
      <c r="A91" s="26"/>
      <c r="B91" s="5"/>
      <c r="C91" s="15"/>
      <c r="D91" s="15"/>
      <c r="E91" s="15">
        <f t="shared" si="1"/>
        <v>4711.7600000000239</v>
      </c>
    </row>
    <row r="92" spans="1:5" ht="19" x14ac:dyDescent="0.25">
      <c r="A92" s="26"/>
      <c r="B92" s="5"/>
      <c r="C92" s="15"/>
      <c r="D92" s="15"/>
      <c r="E92" s="15">
        <f t="shared" si="1"/>
        <v>4711.7600000000239</v>
      </c>
    </row>
    <row r="93" spans="1:5" ht="19" x14ac:dyDescent="0.25">
      <c r="A93" s="26"/>
      <c r="B93" s="5"/>
      <c r="C93" s="15"/>
      <c r="D93" s="15"/>
      <c r="E93" s="15">
        <f t="shared" si="1"/>
        <v>4711.7600000000239</v>
      </c>
    </row>
    <row r="94" spans="1:5" ht="19" x14ac:dyDescent="0.25">
      <c r="A94" s="26"/>
      <c r="B94" s="5"/>
      <c r="C94" s="15"/>
      <c r="D94" s="15"/>
      <c r="E94" s="15">
        <f t="shared" si="1"/>
        <v>4711.7600000000239</v>
      </c>
    </row>
    <row r="95" spans="1:5" ht="19" x14ac:dyDescent="0.25">
      <c r="A95" s="26"/>
      <c r="B95" s="5"/>
      <c r="C95" s="15"/>
      <c r="D95" s="15"/>
      <c r="E95" s="15">
        <f t="shared" si="1"/>
        <v>4711.7600000000239</v>
      </c>
    </row>
    <row r="96" spans="1:5" ht="19" x14ac:dyDescent="0.25">
      <c r="A96" s="26"/>
      <c r="B96" s="5"/>
      <c r="C96" s="15"/>
      <c r="D96" s="15"/>
      <c r="E96" s="15">
        <f t="shared" si="1"/>
        <v>4711.7600000000239</v>
      </c>
    </row>
    <row r="97" spans="1:5" ht="19" x14ac:dyDescent="0.25">
      <c r="A97" s="26"/>
      <c r="B97" s="5"/>
      <c r="C97" s="15"/>
      <c r="D97" s="15"/>
      <c r="E97" s="15">
        <f t="shared" si="1"/>
        <v>4711.7600000000239</v>
      </c>
    </row>
    <row r="98" spans="1:5" ht="19" x14ac:dyDescent="0.25">
      <c r="A98" s="26"/>
      <c r="B98" s="5"/>
      <c r="C98" s="15"/>
      <c r="D98" s="15"/>
      <c r="E98" s="15">
        <f t="shared" si="1"/>
        <v>4711.7600000000239</v>
      </c>
    </row>
    <row r="99" spans="1:5" ht="19" x14ac:dyDescent="0.25">
      <c r="A99" s="26"/>
      <c r="B99" s="5"/>
      <c r="C99" s="15"/>
      <c r="D99" s="15"/>
      <c r="E99" s="15">
        <f t="shared" si="1"/>
        <v>4711.7600000000239</v>
      </c>
    </row>
    <row r="100" spans="1:5" ht="19" x14ac:dyDescent="0.25">
      <c r="A100" s="26"/>
      <c r="B100" s="5"/>
      <c r="C100" s="15"/>
      <c r="D100" s="15"/>
      <c r="E100" s="15">
        <f t="shared" si="1"/>
        <v>4711.7600000000239</v>
      </c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3A91-4CB1-4A8C-80BF-E7CF5BF5DA73}">
  <dimension ref="A1:E100"/>
  <sheetViews>
    <sheetView workbookViewId="0">
      <selection activeCell="B19" sqref="B19"/>
    </sheetView>
  </sheetViews>
  <sheetFormatPr baseColWidth="10" defaultColWidth="8.83203125" defaultRowHeight="15" x14ac:dyDescent="0.2"/>
  <cols>
    <col min="1" max="1" width="14.33203125" bestFit="1" customWidth="1"/>
    <col min="2" max="2" width="53.5" bestFit="1" customWidth="1"/>
    <col min="3" max="3" width="16" bestFit="1" customWidth="1"/>
    <col min="4" max="4" width="18.5" bestFit="1" customWidth="1"/>
    <col min="5" max="5" width="16" bestFit="1" customWidth="1"/>
  </cols>
  <sheetData>
    <row r="1" spans="1:5" ht="31" x14ac:dyDescent="0.35">
      <c r="A1" s="163" t="s">
        <v>3508</v>
      </c>
      <c r="B1" s="163"/>
      <c r="C1" s="163"/>
      <c r="D1" s="163"/>
      <c r="E1" s="163"/>
    </row>
    <row r="2" spans="1:5" ht="19" x14ac:dyDescent="0.25">
      <c r="A2" s="11" t="s">
        <v>4</v>
      </c>
      <c r="B2" s="11" t="s">
        <v>5</v>
      </c>
      <c r="C2" s="11" t="s">
        <v>6</v>
      </c>
      <c r="D2" s="11" t="s">
        <v>7</v>
      </c>
      <c r="E2" s="11" t="s">
        <v>8</v>
      </c>
    </row>
    <row r="3" spans="1:5" ht="19" x14ac:dyDescent="0.25">
      <c r="A3" s="5" t="s">
        <v>3226</v>
      </c>
      <c r="B3" s="5" t="s">
        <v>3509</v>
      </c>
      <c r="C3" s="15">
        <v>5000</v>
      </c>
      <c r="D3" s="15"/>
      <c r="E3" s="15">
        <v>5000</v>
      </c>
    </row>
    <row r="4" spans="1:5" ht="19" x14ac:dyDescent="0.25">
      <c r="A4" s="5" t="s">
        <v>3226</v>
      </c>
      <c r="B4" s="5" t="s">
        <v>259</v>
      </c>
      <c r="C4" s="15"/>
      <c r="D4" s="15">
        <v>1.05</v>
      </c>
      <c r="E4" s="15">
        <f>E3+C4-D4</f>
        <v>4998.95</v>
      </c>
    </row>
    <row r="5" spans="1:5" ht="19" x14ac:dyDescent="0.25">
      <c r="A5" s="5" t="s">
        <v>3308</v>
      </c>
      <c r="B5" s="5" t="s">
        <v>3510</v>
      </c>
      <c r="C5" s="15">
        <v>26235</v>
      </c>
      <c r="D5" s="15"/>
      <c r="E5" s="15">
        <f t="shared" ref="E5:E68" si="0">E4+C5-D5</f>
        <v>31233.95</v>
      </c>
    </row>
    <row r="6" spans="1:5" ht="19" x14ac:dyDescent="0.25">
      <c r="A6" s="5" t="s">
        <v>3308</v>
      </c>
      <c r="B6" s="5" t="s">
        <v>3510</v>
      </c>
      <c r="C6" s="15">
        <v>2301</v>
      </c>
      <c r="D6" s="15"/>
      <c r="E6" s="15">
        <f t="shared" si="0"/>
        <v>33534.949999999997</v>
      </c>
    </row>
    <row r="7" spans="1:5" ht="19" x14ac:dyDescent="0.25">
      <c r="A7" s="5" t="s">
        <v>3308</v>
      </c>
      <c r="B7" s="5" t="s">
        <v>3511</v>
      </c>
      <c r="C7" s="15"/>
      <c r="D7" s="15">
        <v>31000</v>
      </c>
      <c r="E7" s="15">
        <f t="shared" si="0"/>
        <v>2534.9499999999971</v>
      </c>
    </row>
    <row r="8" spans="1:5" ht="19" x14ac:dyDescent="0.25">
      <c r="A8" s="26" t="s">
        <v>3512</v>
      </c>
      <c r="B8" s="5" t="s">
        <v>2673</v>
      </c>
      <c r="C8" s="15">
        <v>3520</v>
      </c>
      <c r="D8" s="15"/>
      <c r="E8" s="15">
        <f t="shared" si="0"/>
        <v>6054.9499999999971</v>
      </c>
    </row>
    <row r="9" spans="1:5" ht="19" x14ac:dyDescent="0.25">
      <c r="A9" s="26" t="s">
        <v>3376</v>
      </c>
      <c r="B9" s="5" t="s">
        <v>259</v>
      </c>
      <c r="C9" s="15"/>
      <c r="D9" s="15">
        <f>350+17.5</f>
        <v>367.5</v>
      </c>
      <c r="E9" s="15">
        <f t="shared" si="0"/>
        <v>5687.4499999999971</v>
      </c>
    </row>
    <row r="10" spans="1:5" ht="19" x14ac:dyDescent="0.25">
      <c r="A10" s="26" t="s">
        <v>3446</v>
      </c>
      <c r="B10" s="5" t="s">
        <v>396</v>
      </c>
      <c r="C10" s="15"/>
      <c r="D10" s="15">
        <f>368.75+17.5</f>
        <v>386.25</v>
      </c>
      <c r="E10" s="15">
        <f t="shared" si="0"/>
        <v>5301.1999999999971</v>
      </c>
    </row>
    <row r="11" spans="1:5" ht="19" x14ac:dyDescent="0.25">
      <c r="A11" s="26" t="s">
        <v>3477</v>
      </c>
      <c r="B11" s="5" t="s">
        <v>259</v>
      </c>
      <c r="C11" s="15"/>
      <c r="D11" s="15">
        <v>350</v>
      </c>
      <c r="E11" s="15">
        <f t="shared" si="0"/>
        <v>4951.1999999999971</v>
      </c>
    </row>
    <row r="12" spans="1:5" ht="19" x14ac:dyDescent="0.25">
      <c r="A12" s="26" t="s">
        <v>3560</v>
      </c>
      <c r="B12" s="5" t="s">
        <v>396</v>
      </c>
      <c r="C12" s="15">
        <v>1082.92</v>
      </c>
      <c r="D12" s="15"/>
      <c r="E12" s="15">
        <f t="shared" si="0"/>
        <v>6034.1199999999972</v>
      </c>
    </row>
    <row r="13" spans="1:5" ht="19" x14ac:dyDescent="0.25">
      <c r="A13" s="26" t="s">
        <v>3574</v>
      </c>
      <c r="B13" s="5" t="s">
        <v>2673</v>
      </c>
      <c r="C13" s="15">
        <v>198563</v>
      </c>
      <c r="D13" s="15"/>
      <c r="E13" s="15">
        <f t="shared" si="0"/>
        <v>204597.12</v>
      </c>
    </row>
    <row r="14" spans="1:5" ht="19" x14ac:dyDescent="0.25">
      <c r="A14" s="26" t="s">
        <v>3574</v>
      </c>
      <c r="B14" s="5" t="s">
        <v>259</v>
      </c>
      <c r="C14" s="15"/>
      <c r="D14" s="15">
        <v>350</v>
      </c>
      <c r="E14" s="15">
        <f t="shared" si="0"/>
        <v>204247.12</v>
      </c>
    </row>
    <row r="15" spans="1:5" ht="19" x14ac:dyDescent="0.25">
      <c r="A15" s="26" t="s">
        <v>3574</v>
      </c>
      <c r="B15" s="5" t="s">
        <v>259</v>
      </c>
      <c r="C15" s="15"/>
      <c r="D15" s="15">
        <v>17.5</v>
      </c>
      <c r="E15" s="15">
        <f t="shared" si="0"/>
        <v>204229.62</v>
      </c>
    </row>
    <row r="16" spans="1:5" ht="19" x14ac:dyDescent="0.25">
      <c r="A16" s="26" t="s">
        <v>3574</v>
      </c>
      <c r="B16" s="5" t="s">
        <v>3575</v>
      </c>
      <c r="C16" s="15"/>
      <c r="D16" s="15">
        <v>203150</v>
      </c>
      <c r="E16" s="15">
        <f t="shared" si="0"/>
        <v>1079.6199999999953</v>
      </c>
    </row>
    <row r="17" spans="1:5" ht="19" x14ac:dyDescent="0.25">
      <c r="A17" s="26" t="s">
        <v>3664</v>
      </c>
      <c r="B17" s="5" t="s">
        <v>2673</v>
      </c>
      <c r="C17" s="15">
        <v>36000</v>
      </c>
      <c r="D17" s="15"/>
      <c r="E17" s="15">
        <f t="shared" si="0"/>
        <v>37079.619999999995</v>
      </c>
    </row>
    <row r="18" spans="1:5" ht="19" x14ac:dyDescent="0.25">
      <c r="A18" s="26" t="s">
        <v>3664</v>
      </c>
      <c r="B18" s="5" t="s">
        <v>3666</v>
      </c>
      <c r="C18" s="15"/>
      <c r="D18" s="15">
        <v>36000</v>
      </c>
      <c r="E18" s="15">
        <f t="shared" si="0"/>
        <v>1079.6199999999953</v>
      </c>
    </row>
    <row r="19" spans="1:5" ht="19" x14ac:dyDescent="0.25">
      <c r="A19" s="26"/>
      <c r="B19" s="5"/>
      <c r="C19" s="15"/>
      <c r="D19" s="15"/>
      <c r="E19" s="15">
        <f t="shared" si="0"/>
        <v>1079.6199999999953</v>
      </c>
    </row>
    <row r="20" spans="1:5" ht="19" x14ac:dyDescent="0.25">
      <c r="A20" s="26"/>
      <c r="B20" s="5"/>
      <c r="C20" s="15"/>
      <c r="D20" s="15"/>
      <c r="E20" s="15">
        <f t="shared" si="0"/>
        <v>1079.6199999999953</v>
      </c>
    </row>
    <row r="21" spans="1:5" ht="19" x14ac:dyDescent="0.25">
      <c r="A21" s="26"/>
      <c r="B21" s="5"/>
      <c r="C21" s="15"/>
      <c r="D21" s="15"/>
      <c r="E21" s="15">
        <f t="shared" si="0"/>
        <v>1079.6199999999953</v>
      </c>
    </row>
    <row r="22" spans="1:5" ht="19" x14ac:dyDescent="0.25">
      <c r="A22" s="26"/>
      <c r="B22" s="5"/>
      <c r="C22" s="15"/>
      <c r="D22" s="15"/>
      <c r="E22" s="15">
        <f t="shared" si="0"/>
        <v>1079.6199999999953</v>
      </c>
    </row>
    <row r="23" spans="1:5" ht="19" x14ac:dyDescent="0.25">
      <c r="A23" s="26"/>
      <c r="B23" s="5"/>
      <c r="C23" s="15"/>
      <c r="D23" s="15"/>
      <c r="E23" s="15">
        <f t="shared" si="0"/>
        <v>1079.6199999999953</v>
      </c>
    </row>
    <row r="24" spans="1:5" ht="19" x14ac:dyDescent="0.25">
      <c r="A24" s="26"/>
      <c r="B24" s="5"/>
      <c r="C24" s="15"/>
      <c r="D24" s="15"/>
      <c r="E24" s="15">
        <f t="shared" si="0"/>
        <v>1079.6199999999953</v>
      </c>
    </row>
    <row r="25" spans="1:5" ht="19" x14ac:dyDescent="0.25">
      <c r="A25" s="26"/>
      <c r="B25" s="5"/>
      <c r="C25" s="15"/>
      <c r="D25" s="15"/>
      <c r="E25" s="15">
        <f t="shared" si="0"/>
        <v>1079.6199999999953</v>
      </c>
    </row>
    <row r="26" spans="1:5" ht="19" x14ac:dyDescent="0.25">
      <c r="A26" s="26"/>
      <c r="B26" s="5"/>
      <c r="C26" s="15"/>
      <c r="D26" s="15"/>
      <c r="E26" s="15">
        <f t="shared" si="0"/>
        <v>1079.6199999999953</v>
      </c>
    </row>
    <row r="27" spans="1:5" ht="19" x14ac:dyDescent="0.25">
      <c r="A27" s="26"/>
      <c r="B27" s="5"/>
      <c r="C27" s="15"/>
      <c r="D27" s="15"/>
      <c r="E27" s="15">
        <f t="shared" si="0"/>
        <v>1079.6199999999953</v>
      </c>
    </row>
    <row r="28" spans="1:5" ht="19" x14ac:dyDescent="0.25">
      <c r="A28" s="26"/>
      <c r="B28" s="5"/>
      <c r="C28" s="15"/>
      <c r="D28" s="15"/>
      <c r="E28" s="15">
        <f t="shared" si="0"/>
        <v>1079.6199999999953</v>
      </c>
    </row>
    <row r="29" spans="1:5" ht="19" x14ac:dyDescent="0.25">
      <c r="A29" s="26"/>
      <c r="B29" s="5"/>
      <c r="C29" s="15"/>
      <c r="D29" s="15"/>
      <c r="E29" s="15">
        <f t="shared" si="0"/>
        <v>1079.6199999999953</v>
      </c>
    </row>
    <row r="30" spans="1:5" ht="19" x14ac:dyDescent="0.25">
      <c r="A30" s="26"/>
      <c r="B30" s="5"/>
      <c r="C30" s="15"/>
      <c r="D30" s="15"/>
      <c r="E30" s="15">
        <f t="shared" si="0"/>
        <v>1079.6199999999953</v>
      </c>
    </row>
    <row r="31" spans="1:5" ht="19" x14ac:dyDescent="0.25">
      <c r="A31" s="26"/>
      <c r="B31" s="5"/>
      <c r="C31" s="15"/>
      <c r="D31" s="15"/>
      <c r="E31" s="15">
        <f t="shared" si="0"/>
        <v>1079.6199999999953</v>
      </c>
    </row>
    <row r="32" spans="1:5" ht="19" x14ac:dyDescent="0.25">
      <c r="A32" s="26"/>
      <c r="B32" s="5"/>
      <c r="C32" s="15"/>
      <c r="D32" s="15"/>
      <c r="E32" s="15">
        <f t="shared" si="0"/>
        <v>1079.6199999999953</v>
      </c>
    </row>
    <row r="33" spans="1:5" ht="19" x14ac:dyDescent="0.25">
      <c r="A33" s="26"/>
      <c r="B33" s="5"/>
      <c r="C33" s="15"/>
      <c r="D33" s="15"/>
      <c r="E33" s="15">
        <f t="shared" si="0"/>
        <v>1079.6199999999953</v>
      </c>
    </row>
    <row r="34" spans="1:5" ht="19" x14ac:dyDescent="0.25">
      <c r="A34" s="26"/>
      <c r="B34" s="5"/>
      <c r="C34" s="15"/>
      <c r="D34" s="15"/>
      <c r="E34" s="15">
        <f t="shared" si="0"/>
        <v>1079.6199999999953</v>
      </c>
    </row>
    <row r="35" spans="1:5" ht="19" x14ac:dyDescent="0.25">
      <c r="A35" s="26"/>
      <c r="B35" s="5"/>
      <c r="C35" s="15"/>
      <c r="D35" s="15"/>
      <c r="E35" s="15">
        <f t="shared" si="0"/>
        <v>1079.6199999999953</v>
      </c>
    </row>
    <row r="36" spans="1:5" ht="19" x14ac:dyDescent="0.25">
      <c r="A36" s="26"/>
      <c r="B36" s="5"/>
      <c r="C36" s="15"/>
      <c r="D36" s="15"/>
      <c r="E36" s="15">
        <f t="shared" si="0"/>
        <v>1079.6199999999953</v>
      </c>
    </row>
    <row r="37" spans="1:5" ht="19" x14ac:dyDescent="0.25">
      <c r="A37" s="26"/>
      <c r="B37" s="5"/>
      <c r="C37" s="15"/>
      <c r="D37" s="15"/>
      <c r="E37" s="15">
        <f t="shared" si="0"/>
        <v>1079.6199999999953</v>
      </c>
    </row>
    <row r="38" spans="1:5" ht="19" x14ac:dyDescent="0.25">
      <c r="A38" s="26"/>
      <c r="B38" s="5"/>
      <c r="C38" s="15"/>
      <c r="D38" s="15"/>
      <c r="E38" s="15">
        <f>E37+C38-D38</f>
        <v>1079.6199999999953</v>
      </c>
    </row>
    <row r="39" spans="1:5" ht="19" x14ac:dyDescent="0.25">
      <c r="A39" s="26"/>
      <c r="B39" s="5"/>
      <c r="C39" s="15"/>
      <c r="D39" s="15"/>
      <c r="E39" s="15">
        <f t="shared" si="0"/>
        <v>1079.6199999999953</v>
      </c>
    </row>
    <row r="40" spans="1:5" ht="19" x14ac:dyDescent="0.25">
      <c r="A40" s="26"/>
      <c r="B40" s="5"/>
      <c r="C40" s="15"/>
      <c r="D40" s="15"/>
      <c r="E40" s="15">
        <f t="shared" si="0"/>
        <v>1079.6199999999953</v>
      </c>
    </row>
    <row r="41" spans="1:5" ht="19" x14ac:dyDescent="0.25">
      <c r="A41" s="26"/>
      <c r="B41" s="5"/>
      <c r="C41" s="15"/>
      <c r="D41" s="15"/>
      <c r="E41" s="15">
        <f t="shared" si="0"/>
        <v>1079.6199999999953</v>
      </c>
    </row>
    <row r="42" spans="1:5" ht="19" x14ac:dyDescent="0.25">
      <c r="A42" s="26"/>
      <c r="B42" s="5"/>
      <c r="C42" s="15"/>
      <c r="D42" s="15"/>
      <c r="E42" s="15">
        <f t="shared" si="0"/>
        <v>1079.6199999999953</v>
      </c>
    </row>
    <row r="43" spans="1:5" ht="19" x14ac:dyDescent="0.25">
      <c r="A43" s="26"/>
      <c r="B43" s="5"/>
      <c r="C43" s="15"/>
      <c r="D43" s="15"/>
      <c r="E43" s="15">
        <f t="shared" si="0"/>
        <v>1079.6199999999953</v>
      </c>
    </row>
    <row r="44" spans="1:5" ht="19" x14ac:dyDescent="0.25">
      <c r="A44" s="26"/>
      <c r="B44" s="5"/>
      <c r="C44" s="15"/>
      <c r="D44" s="15"/>
      <c r="E44" s="15">
        <f t="shared" si="0"/>
        <v>1079.6199999999953</v>
      </c>
    </row>
    <row r="45" spans="1:5" ht="19" x14ac:dyDescent="0.25">
      <c r="A45" s="26"/>
      <c r="B45" s="5"/>
      <c r="C45" s="15"/>
      <c r="D45" s="15"/>
      <c r="E45" s="15">
        <f t="shared" si="0"/>
        <v>1079.6199999999953</v>
      </c>
    </row>
    <row r="46" spans="1:5" ht="19" x14ac:dyDescent="0.25">
      <c r="A46" s="26"/>
      <c r="B46" s="5"/>
      <c r="C46" s="15"/>
      <c r="D46" s="15"/>
      <c r="E46" s="15">
        <f t="shared" si="0"/>
        <v>1079.6199999999953</v>
      </c>
    </row>
    <row r="47" spans="1:5" ht="19" x14ac:dyDescent="0.25">
      <c r="A47" s="26"/>
      <c r="B47" s="5"/>
      <c r="C47" s="15"/>
      <c r="D47" s="15"/>
      <c r="E47" s="15">
        <f t="shared" si="0"/>
        <v>1079.6199999999953</v>
      </c>
    </row>
    <row r="48" spans="1:5" ht="19" x14ac:dyDescent="0.25">
      <c r="A48" s="26"/>
      <c r="B48" s="5"/>
      <c r="C48" s="15"/>
      <c r="D48" s="15"/>
      <c r="E48" s="15">
        <f t="shared" si="0"/>
        <v>1079.6199999999953</v>
      </c>
    </row>
    <row r="49" spans="1:5" ht="19" x14ac:dyDescent="0.25">
      <c r="A49" s="26"/>
      <c r="B49" s="5"/>
      <c r="C49" s="15"/>
      <c r="D49" s="15"/>
      <c r="E49" s="15">
        <f t="shared" si="0"/>
        <v>1079.6199999999953</v>
      </c>
    </row>
    <row r="50" spans="1:5" ht="19" x14ac:dyDescent="0.25">
      <c r="A50" s="26"/>
      <c r="B50" s="5"/>
      <c r="C50" s="15"/>
      <c r="D50" s="15"/>
      <c r="E50" s="15">
        <f t="shared" si="0"/>
        <v>1079.6199999999953</v>
      </c>
    </row>
    <row r="51" spans="1:5" ht="19" x14ac:dyDescent="0.25">
      <c r="A51" s="26"/>
      <c r="B51" s="5"/>
      <c r="C51" s="15"/>
      <c r="D51" s="15"/>
      <c r="E51" s="15">
        <f t="shared" si="0"/>
        <v>1079.6199999999953</v>
      </c>
    </row>
    <row r="52" spans="1:5" ht="19" x14ac:dyDescent="0.25">
      <c r="A52" s="26"/>
      <c r="B52" s="5"/>
      <c r="C52" s="15"/>
      <c r="D52" s="15"/>
      <c r="E52" s="15">
        <f t="shared" si="0"/>
        <v>1079.6199999999953</v>
      </c>
    </row>
    <row r="53" spans="1:5" ht="19" x14ac:dyDescent="0.25">
      <c r="A53" s="26"/>
      <c r="B53" s="5"/>
      <c r="C53" s="15"/>
      <c r="D53" s="15"/>
      <c r="E53" s="15">
        <f t="shared" si="0"/>
        <v>1079.6199999999953</v>
      </c>
    </row>
    <row r="54" spans="1:5" ht="19" x14ac:dyDescent="0.25">
      <c r="A54" s="26"/>
      <c r="B54" s="5"/>
      <c r="C54" s="15"/>
      <c r="D54" s="15"/>
      <c r="E54" s="15">
        <f t="shared" si="0"/>
        <v>1079.6199999999953</v>
      </c>
    </row>
    <row r="55" spans="1:5" ht="19" x14ac:dyDescent="0.25">
      <c r="A55" s="26"/>
      <c r="B55" s="5"/>
      <c r="C55" s="15"/>
      <c r="D55" s="15"/>
      <c r="E55" s="15">
        <f t="shared" si="0"/>
        <v>1079.6199999999953</v>
      </c>
    </row>
    <row r="56" spans="1:5" ht="19" x14ac:dyDescent="0.25">
      <c r="A56" s="26"/>
      <c r="B56" s="5"/>
      <c r="C56" s="15"/>
      <c r="D56" s="15"/>
      <c r="E56" s="15">
        <f t="shared" si="0"/>
        <v>1079.6199999999953</v>
      </c>
    </row>
    <row r="57" spans="1:5" ht="19" x14ac:dyDescent="0.25">
      <c r="A57" s="26"/>
      <c r="B57" s="5"/>
      <c r="C57" s="15"/>
      <c r="D57" s="15"/>
      <c r="E57" s="15">
        <f t="shared" si="0"/>
        <v>1079.6199999999953</v>
      </c>
    </row>
    <row r="58" spans="1:5" ht="19" x14ac:dyDescent="0.25">
      <c r="A58" s="26"/>
      <c r="B58" s="5"/>
      <c r="C58" s="15"/>
      <c r="D58" s="15"/>
      <c r="E58" s="15">
        <f t="shared" si="0"/>
        <v>1079.6199999999953</v>
      </c>
    </row>
    <row r="59" spans="1:5" ht="19" x14ac:dyDescent="0.25">
      <c r="A59" s="26"/>
      <c r="B59" s="5"/>
      <c r="C59" s="15"/>
      <c r="D59" s="15"/>
      <c r="E59" s="15">
        <f t="shared" si="0"/>
        <v>1079.6199999999953</v>
      </c>
    </row>
    <row r="60" spans="1:5" ht="19" x14ac:dyDescent="0.25">
      <c r="A60" s="26"/>
      <c r="B60" s="5"/>
      <c r="C60" s="15"/>
      <c r="D60" s="15"/>
      <c r="E60" s="15">
        <f t="shared" si="0"/>
        <v>1079.6199999999953</v>
      </c>
    </row>
    <row r="61" spans="1:5" ht="19" x14ac:dyDescent="0.25">
      <c r="A61" s="26"/>
      <c r="B61" s="5"/>
      <c r="C61" s="15"/>
      <c r="D61" s="15"/>
      <c r="E61" s="15">
        <f t="shared" si="0"/>
        <v>1079.6199999999953</v>
      </c>
    </row>
    <row r="62" spans="1:5" ht="19" x14ac:dyDescent="0.25">
      <c r="A62" s="26"/>
      <c r="B62" s="5"/>
      <c r="C62" s="15"/>
      <c r="D62" s="15"/>
      <c r="E62" s="15">
        <f t="shared" si="0"/>
        <v>1079.6199999999953</v>
      </c>
    </row>
    <row r="63" spans="1:5" ht="19" x14ac:dyDescent="0.25">
      <c r="A63" s="26"/>
      <c r="B63" s="5"/>
      <c r="C63" s="15"/>
      <c r="D63" s="15"/>
      <c r="E63" s="15">
        <f t="shared" si="0"/>
        <v>1079.6199999999953</v>
      </c>
    </row>
    <row r="64" spans="1:5" ht="19" x14ac:dyDescent="0.25">
      <c r="A64" s="26"/>
      <c r="B64" s="5"/>
      <c r="C64" s="15"/>
      <c r="D64" s="15"/>
      <c r="E64" s="15">
        <f t="shared" si="0"/>
        <v>1079.6199999999953</v>
      </c>
    </row>
    <row r="65" spans="1:5" ht="19" x14ac:dyDescent="0.25">
      <c r="A65" s="26"/>
      <c r="B65" s="5"/>
      <c r="C65" s="15"/>
      <c r="D65" s="15"/>
      <c r="E65" s="15">
        <f t="shared" si="0"/>
        <v>1079.6199999999953</v>
      </c>
    </row>
    <row r="66" spans="1:5" ht="19" x14ac:dyDescent="0.25">
      <c r="A66" s="26"/>
      <c r="B66" s="5"/>
      <c r="C66" s="15"/>
      <c r="D66" s="15"/>
      <c r="E66" s="15">
        <f t="shared" si="0"/>
        <v>1079.6199999999953</v>
      </c>
    </row>
    <row r="67" spans="1:5" ht="19" x14ac:dyDescent="0.25">
      <c r="A67" s="26"/>
      <c r="B67" s="5"/>
      <c r="C67" s="15"/>
      <c r="D67" s="15"/>
      <c r="E67" s="15">
        <f t="shared" si="0"/>
        <v>1079.6199999999953</v>
      </c>
    </row>
    <row r="68" spans="1:5" ht="19" x14ac:dyDescent="0.25">
      <c r="A68" s="26"/>
      <c r="B68" s="5"/>
      <c r="C68" s="15"/>
      <c r="D68" s="15"/>
      <c r="E68" s="15">
        <f t="shared" si="0"/>
        <v>1079.6199999999953</v>
      </c>
    </row>
    <row r="69" spans="1:5" ht="19" x14ac:dyDescent="0.25">
      <c r="A69" s="26"/>
      <c r="B69" s="5"/>
      <c r="C69" s="15"/>
      <c r="D69" s="15"/>
      <c r="E69" s="15">
        <f t="shared" ref="E69:E100" si="1">E68+C69-D69</f>
        <v>1079.6199999999953</v>
      </c>
    </row>
    <row r="70" spans="1:5" ht="19" x14ac:dyDescent="0.25">
      <c r="A70" s="26"/>
      <c r="B70" s="5"/>
      <c r="C70" s="15"/>
      <c r="D70" s="15"/>
      <c r="E70" s="15">
        <f t="shared" si="1"/>
        <v>1079.6199999999953</v>
      </c>
    </row>
    <row r="71" spans="1:5" ht="19" x14ac:dyDescent="0.25">
      <c r="A71" s="26"/>
      <c r="B71" s="5"/>
      <c r="C71" s="15"/>
      <c r="D71" s="15"/>
      <c r="E71" s="15">
        <f t="shared" si="1"/>
        <v>1079.6199999999953</v>
      </c>
    </row>
    <row r="72" spans="1:5" ht="19" x14ac:dyDescent="0.25">
      <c r="A72" s="26"/>
      <c r="B72" s="5"/>
      <c r="C72" s="15"/>
      <c r="D72" s="15"/>
      <c r="E72" s="15">
        <f t="shared" si="1"/>
        <v>1079.6199999999953</v>
      </c>
    </row>
    <row r="73" spans="1:5" ht="19" x14ac:dyDescent="0.25">
      <c r="A73" s="26"/>
      <c r="B73" s="5"/>
      <c r="C73" s="15"/>
      <c r="D73" s="15"/>
      <c r="E73" s="15">
        <f t="shared" si="1"/>
        <v>1079.6199999999953</v>
      </c>
    </row>
    <row r="74" spans="1:5" ht="19" x14ac:dyDescent="0.25">
      <c r="A74" s="26"/>
      <c r="B74" s="5"/>
      <c r="C74" s="15"/>
      <c r="D74" s="15"/>
      <c r="E74" s="15">
        <f t="shared" si="1"/>
        <v>1079.6199999999953</v>
      </c>
    </row>
    <row r="75" spans="1:5" ht="19" x14ac:dyDescent="0.25">
      <c r="A75" s="26"/>
      <c r="B75" s="5"/>
      <c r="C75" s="15"/>
      <c r="D75" s="15"/>
      <c r="E75" s="15">
        <f t="shared" si="1"/>
        <v>1079.6199999999953</v>
      </c>
    </row>
    <row r="76" spans="1:5" ht="19" x14ac:dyDescent="0.25">
      <c r="A76" s="26"/>
      <c r="B76" s="5"/>
      <c r="C76" s="15"/>
      <c r="D76" s="15"/>
      <c r="E76" s="15">
        <f t="shared" si="1"/>
        <v>1079.6199999999953</v>
      </c>
    </row>
    <row r="77" spans="1:5" ht="19" x14ac:dyDescent="0.25">
      <c r="A77" s="26"/>
      <c r="B77" s="5"/>
      <c r="C77" s="15"/>
      <c r="D77" s="15"/>
      <c r="E77" s="15">
        <f t="shared" si="1"/>
        <v>1079.6199999999953</v>
      </c>
    </row>
    <row r="78" spans="1:5" ht="19" x14ac:dyDescent="0.25">
      <c r="A78" s="26"/>
      <c r="B78" s="5"/>
      <c r="C78" s="15"/>
      <c r="D78" s="15"/>
      <c r="E78" s="15">
        <f t="shared" si="1"/>
        <v>1079.6199999999953</v>
      </c>
    </row>
    <row r="79" spans="1:5" ht="19" x14ac:dyDescent="0.25">
      <c r="A79" s="26"/>
      <c r="B79" s="5"/>
      <c r="C79" s="15"/>
      <c r="D79" s="15"/>
      <c r="E79" s="15">
        <f t="shared" si="1"/>
        <v>1079.6199999999953</v>
      </c>
    </row>
    <row r="80" spans="1:5" ht="19" x14ac:dyDescent="0.25">
      <c r="A80" s="26"/>
      <c r="B80" s="5"/>
      <c r="C80" s="15"/>
      <c r="D80" s="15"/>
      <c r="E80" s="15">
        <f t="shared" si="1"/>
        <v>1079.6199999999953</v>
      </c>
    </row>
    <row r="81" spans="1:5" ht="19" x14ac:dyDescent="0.25">
      <c r="A81" s="26"/>
      <c r="B81" s="5"/>
      <c r="C81" s="15"/>
      <c r="D81" s="15"/>
      <c r="E81" s="15">
        <f t="shared" si="1"/>
        <v>1079.6199999999953</v>
      </c>
    </row>
    <row r="82" spans="1:5" ht="19" x14ac:dyDescent="0.25">
      <c r="A82" s="26"/>
      <c r="B82" s="5"/>
      <c r="C82" s="15"/>
      <c r="D82" s="15"/>
      <c r="E82" s="15">
        <f t="shared" si="1"/>
        <v>1079.6199999999953</v>
      </c>
    </row>
    <row r="83" spans="1:5" ht="19" x14ac:dyDescent="0.25">
      <c r="A83" s="26"/>
      <c r="B83" s="5"/>
      <c r="C83" s="15"/>
      <c r="D83" s="15"/>
      <c r="E83" s="15">
        <f t="shared" si="1"/>
        <v>1079.6199999999953</v>
      </c>
    </row>
    <row r="84" spans="1:5" ht="19" x14ac:dyDescent="0.25">
      <c r="A84" s="26"/>
      <c r="B84" s="5"/>
      <c r="C84" s="15"/>
      <c r="D84" s="15"/>
      <c r="E84" s="15">
        <f t="shared" si="1"/>
        <v>1079.6199999999953</v>
      </c>
    </row>
    <row r="85" spans="1:5" ht="19" x14ac:dyDescent="0.25">
      <c r="A85" s="26"/>
      <c r="B85" s="5"/>
      <c r="C85" s="15"/>
      <c r="D85" s="15"/>
      <c r="E85" s="15">
        <f t="shared" si="1"/>
        <v>1079.6199999999953</v>
      </c>
    </row>
    <row r="86" spans="1:5" ht="19" x14ac:dyDescent="0.25">
      <c r="A86" s="26"/>
      <c r="B86" s="5"/>
      <c r="C86" s="15"/>
      <c r="D86" s="15"/>
      <c r="E86" s="15">
        <f t="shared" si="1"/>
        <v>1079.6199999999953</v>
      </c>
    </row>
    <row r="87" spans="1:5" ht="19" x14ac:dyDescent="0.25">
      <c r="A87" s="26"/>
      <c r="B87" s="5"/>
      <c r="C87" s="15"/>
      <c r="D87" s="15"/>
      <c r="E87" s="15">
        <f t="shared" si="1"/>
        <v>1079.6199999999953</v>
      </c>
    </row>
    <row r="88" spans="1:5" ht="19" x14ac:dyDescent="0.25">
      <c r="A88" s="26"/>
      <c r="B88" s="5"/>
      <c r="C88" s="15"/>
      <c r="D88" s="15"/>
      <c r="E88" s="15">
        <f t="shared" si="1"/>
        <v>1079.6199999999953</v>
      </c>
    </row>
    <row r="89" spans="1:5" ht="19" x14ac:dyDescent="0.25">
      <c r="A89" s="26"/>
      <c r="B89" s="5"/>
      <c r="C89" s="15"/>
      <c r="D89" s="15"/>
      <c r="E89" s="15">
        <f t="shared" si="1"/>
        <v>1079.6199999999953</v>
      </c>
    </row>
    <row r="90" spans="1:5" ht="19" x14ac:dyDescent="0.25">
      <c r="A90" s="26"/>
      <c r="B90" s="5"/>
      <c r="C90" s="15"/>
      <c r="D90" s="15"/>
      <c r="E90" s="15">
        <f t="shared" si="1"/>
        <v>1079.6199999999953</v>
      </c>
    </row>
    <row r="91" spans="1:5" ht="19" x14ac:dyDescent="0.25">
      <c r="A91" s="26"/>
      <c r="B91" s="5"/>
      <c r="C91" s="15"/>
      <c r="D91" s="15"/>
      <c r="E91" s="15">
        <f t="shared" si="1"/>
        <v>1079.6199999999953</v>
      </c>
    </row>
    <row r="92" spans="1:5" ht="19" x14ac:dyDescent="0.25">
      <c r="A92" s="26"/>
      <c r="B92" s="5"/>
      <c r="C92" s="15"/>
      <c r="D92" s="15"/>
      <c r="E92" s="15">
        <f t="shared" si="1"/>
        <v>1079.6199999999953</v>
      </c>
    </row>
    <row r="93" spans="1:5" ht="19" x14ac:dyDescent="0.25">
      <c r="A93" s="26"/>
      <c r="B93" s="5"/>
      <c r="C93" s="15"/>
      <c r="D93" s="15"/>
      <c r="E93" s="15">
        <f t="shared" si="1"/>
        <v>1079.6199999999953</v>
      </c>
    </row>
    <row r="94" spans="1:5" ht="19" x14ac:dyDescent="0.25">
      <c r="A94" s="26"/>
      <c r="B94" s="5"/>
      <c r="C94" s="15"/>
      <c r="D94" s="15"/>
      <c r="E94" s="15">
        <f t="shared" si="1"/>
        <v>1079.6199999999953</v>
      </c>
    </row>
    <row r="95" spans="1:5" ht="19" x14ac:dyDescent="0.25">
      <c r="A95" s="26"/>
      <c r="B95" s="5"/>
      <c r="C95" s="15"/>
      <c r="D95" s="15"/>
      <c r="E95" s="15">
        <f t="shared" si="1"/>
        <v>1079.6199999999953</v>
      </c>
    </row>
    <row r="96" spans="1:5" ht="19" x14ac:dyDescent="0.25">
      <c r="A96" s="26"/>
      <c r="B96" s="5"/>
      <c r="C96" s="15"/>
      <c r="D96" s="15"/>
      <c r="E96" s="15">
        <f t="shared" si="1"/>
        <v>1079.6199999999953</v>
      </c>
    </row>
    <row r="97" spans="1:5" ht="19" x14ac:dyDescent="0.25">
      <c r="A97" s="26"/>
      <c r="B97" s="5"/>
      <c r="C97" s="15"/>
      <c r="D97" s="15"/>
      <c r="E97" s="15">
        <f t="shared" si="1"/>
        <v>1079.6199999999953</v>
      </c>
    </row>
    <row r="98" spans="1:5" ht="19" x14ac:dyDescent="0.25">
      <c r="A98" s="26"/>
      <c r="B98" s="5"/>
      <c r="C98" s="15"/>
      <c r="D98" s="15"/>
      <c r="E98" s="15">
        <f t="shared" si="1"/>
        <v>1079.6199999999953</v>
      </c>
    </row>
    <row r="99" spans="1:5" ht="19" x14ac:dyDescent="0.25">
      <c r="A99" s="26"/>
      <c r="B99" s="5"/>
      <c r="C99" s="15"/>
      <c r="D99" s="15"/>
      <c r="E99" s="15">
        <f t="shared" si="1"/>
        <v>1079.6199999999953</v>
      </c>
    </row>
    <row r="100" spans="1:5" ht="19" x14ac:dyDescent="0.25">
      <c r="A100" s="26"/>
      <c r="B100" s="5"/>
      <c r="C100" s="15"/>
      <c r="D100" s="15"/>
      <c r="E100" s="15">
        <f t="shared" si="1"/>
        <v>1079.6199999999953</v>
      </c>
    </row>
  </sheetData>
  <mergeCells count="1">
    <mergeCell ref="A1:E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A02B-C0DB-4E8B-9EAE-C3DA2DDB6417}"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4.33203125" bestFit="1" customWidth="1"/>
    <col min="2" max="2" width="65.83203125" customWidth="1"/>
    <col min="3" max="3" width="16" bestFit="1" customWidth="1"/>
    <col min="4" max="4" width="18.5" bestFit="1" customWidth="1"/>
    <col min="5" max="5" width="16" bestFit="1" customWidth="1"/>
  </cols>
  <sheetData>
    <row r="1" spans="1:5" ht="31" x14ac:dyDescent="0.35">
      <c r="A1" s="163" t="s">
        <v>3529</v>
      </c>
      <c r="B1" s="163"/>
      <c r="C1" s="163"/>
      <c r="D1" s="163"/>
      <c r="E1" s="163"/>
    </row>
    <row r="2" spans="1:5" ht="19" x14ac:dyDescent="0.25">
      <c r="A2" s="11" t="s">
        <v>4</v>
      </c>
      <c r="B2" s="11" t="s">
        <v>5</v>
      </c>
      <c r="C2" s="11" t="s">
        <v>6</v>
      </c>
      <c r="D2" s="11" t="s">
        <v>7</v>
      </c>
      <c r="E2" s="11" t="s">
        <v>8</v>
      </c>
    </row>
    <row r="3" spans="1:5" ht="19" x14ac:dyDescent="0.25">
      <c r="A3" s="5" t="s">
        <v>3446</v>
      </c>
      <c r="B3" s="5" t="s">
        <v>179</v>
      </c>
      <c r="C3" s="15">
        <v>100</v>
      </c>
      <c r="D3" s="15"/>
      <c r="E3" s="15">
        <v>100</v>
      </c>
    </row>
    <row r="4" spans="1:5" ht="19" x14ac:dyDescent="0.25">
      <c r="A4" s="5" t="s">
        <v>3526</v>
      </c>
      <c r="B4" s="5" t="s">
        <v>3530</v>
      </c>
      <c r="C4" s="15">
        <v>100</v>
      </c>
      <c r="D4" s="15"/>
      <c r="E4" s="15">
        <f>E3+C4-D4</f>
        <v>200</v>
      </c>
    </row>
    <row r="5" spans="1:5" ht="19" x14ac:dyDescent="0.25">
      <c r="A5" s="5" t="s">
        <v>3526</v>
      </c>
      <c r="B5" s="5" t="s">
        <v>3530</v>
      </c>
      <c r="C5" s="15">
        <v>200100</v>
      </c>
      <c r="D5" s="15"/>
      <c r="E5" s="15">
        <f t="shared" ref="E5:E68" si="0">E4+C5-D5</f>
        <v>200300</v>
      </c>
    </row>
    <row r="6" spans="1:5" ht="19" x14ac:dyDescent="0.25">
      <c r="A6" s="5" t="s">
        <v>3526</v>
      </c>
      <c r="B6" s="5" t="s">
        <v>3531</v>
      </c>
      <c r="C6" s="15"/>
      <c r="D6" s="15">
        <v>200012</v>
      </c>
      <c r="E6" s="15">
        <f t="shared" si="0"/>
        <v>288</v>
      </c>
    </row>
    <row r="7" spans="1:5" ht="19" x14ac:dyDescent="0.25">
      <c r="A7" s="5" t="s">
        <v>3533</v>
      </c>
      <c r="B7" s="5" t="s">
        <v>3530</v>
      </c>
      <c r="C7" s="15">
        <v>99900</v>
      </c>
      <c r="D7" s="15"/>
      <c r="E7" s="15">
        <f t="shared" si="0"/>
        <v>100188</v>
      </c>
    </row>
    <row r="8" spans="1:5" ht="19" x14ac:dyDescent="0.25">
      <c r="A8" s="5" t="s">
        <v>3533</v>
      </c>
      <c r="B8" s="5" t="s">
        <v>3531</v>
      </c>
      <c r="C8" s="15"/>
      <c r="D8" s="15">
        <f>100003+9.53+0.48</f>
        <v>100013.01</v>
      </c>
      <c r="E8" s="15">
        <f t="shared" si="0"/>
        <v>174.99000000000524</v>
      </c>
    </row>
    <row r="9" spans="1:5" ht="19" x14ac:dyDescent="0.25">
      <c r="A9" s="26" t="s">
        <v>3538</v>
      </c>
      <c r="B9" s="5" t="s">
        <v>3539</v>
      </c>
      <c r="C9" s="15">
        <v>99991</v>
      </c>
      <c r="D9" s="15"/>
      <c r="E9" s="15">
        <f t="shared" si="0"/>
        <v>100165.99</v>
      </c>
    </row>
    <row r="10" spans="1:5" ht="19" x14ac:dyDescent="0.25">
      <c r="A10" s="26" t="s">
        <v>3538</v>
      </c>
      <c r="B10" s="5" t="s">
        <v>259</v>
      </c>
      <c r="C10" s="15"/>
      <c r="D10" s="15">
        <v>5.45</v>
      </c>
      <c r="E10" s="15">
        <f t="shared" si="0"/>
        <v>100160.54000000001</v>
      </c>
    </row>
    <row r="11" spans="1:5" ht="19" x14ac:dyDescent="0.25">
      <c r="A11" s="26" t="s">
        <v>3538</v>
      </c>
      <c r="B11" s="5" t="s">
        <v>259</v>
      </c>
      <c r="C11" s="15"/>
      <c r="D11" s="15">
        <v>0.27</v>
      </c>
      <c r="E11" s="15">
        <f t="shared" si="0"/>
        <v>100160.27</v>
      </c>
    </row>
    <row r="12" spans="1:5" ht="19" x14ac:dyDescent="0.25">
      <c r="A12" s="26" t="s">
        <v>3538</v>
      </c>
      <c r="B12" s="5" t="s">
        <v>259</v>
      </c>
      <c r="C12" s="15"/>
      <c r="D12" s="15">
        <v>9.5299999999999994</v>
      </c>
      <c r="E12" s="15">
        <f t="shared" si="0"/>
        <v>100150.74</v>
      </c>
    </row>
    <row r="13" spans="1:5" ht="19" x14ac:dyDescent="0.25">
      <c r="A13" s="26" t="s">
        <v>3538</v>
      </c>
      <c r="B13" s="5" t="s">
        <v>259</v>
      </c>
      <c r="C13" s="15"/>
      <c r="D13" s="15">
        <v>0.48</v>
      </c>
      <c r="E13" s="15">
        <f t="shared" si="0"/>
        <v>100150.26000000001</v>
      </c>
    </row>
    <row r="14" spans="1:5" ht="19" x14ac:dyDescent="0.25">
      <c r="A14" s="26" t="s">
        <v>3543</v>
      </c>
      <c r="B14" s="5" t="s">
        <v>3530</v>
      </c>
      <c r="C14" s="15">
        <v>73000</v>
      </c>
      <c r="D14" s="15"/>
      <c r="E14" s="15">
        <f t="shared" si="0"/>
        <v>173150.26</v>
      </c>
    </row>
    <row r="15" spans="1:5" ht="19" x14ac:dyDescent="0.25">
      <c r="A15" s="26" t="s">
        <v>3543</v>
      </c>
      <c r="B15" s="5" t="s">
        <v>3530</v>
      </c>
      <c r="C15" s="15">
        <v>27183.67</v>
      </c>
      <c r="D15" s="15"/>
      <c r="E15" s="15">
        <f t="shared" si="0"/>
        <v>200333.93</v>
      </c>
    </row>
    <row r="16" spans="1:5" ht="19" x14ac:dyDescent="0.25">
      <c r="A16" s="26" t="s">
        <v>3543</v>
      </c>
      <c r="B16" s="5" t="s">
        <v>3531</v>
      </c>
      <c r="C16" s="15"/>
      <c r="D16" s="15">
        <v>200011</v>
      </c>
      <c r="E16" s="15">
        <f t="shared" si="0"/>
        <v>322.92999999999302</v>
      </c>
    </row>
    <row r="17" spans="1:5" ht="19" x14ac:dyDescent="0.25">
      <c r="A17" s="26" t="s">
        <v>3543</v>
      </c>
      <c r="B17" s="5" t="s">
        <v>259</v>
      </c>
      <c r="C17" s="15"/>
      <c r="D17" s="15">
        <v>10.01</v>
      </c>
      <c r="E17" s="15">
        <f t="shared" si="0"/>
        <v>312.91999999999302</v>
      </c>
    </row>
    <row r="18" spans="1:5" ht="19" x14ac:dyDescent="0.25">
      <c r="A18" s="26" t="s">
        <v>3560</v>
      </c>
      <c r="B18" s="5" t="s">
        <v>259</v>
      </c>
      <c r="C18" s="15"/>
      <c r="D18" s="15">
        <v>15</v>
      </c>
      <c r="E18" s="15">
        <f t="shared" si="0"/>
        <v>297.91999999999302</v>
      </c>
    </row>
    <row r="19" spans="1:5" ht="19" x14ac:dyDescent="0.25">
      <c r="A19" s="26" t="s">
        <v>3560</v>
      </c>
      <c r="B19" s="5" t="s">
        <v>396</v>
      </c>
      <c r="C19" s="15"/>
      <c r="D19" s="15">
        <v>296</v>
      </c>
      <c r="E19" s="15">
        <f t="shared" si="0"/>
        <v>1.9199999999930242</v>
      </c>
    </row>
    <row r="20" spans="1:5" ht="19" x14ac:dyDescent="0.25">
      <c r="A20" s="26"/>
      <c r="B20" s="5"/>
      <c r="C20" s="15"/>
      <c r="D20" s="15"/>
      <c r="E20" s="15">
        <f t="shared" si="0"/>
        <v>1.9199999999930242</v>
      </c>
    </row>
    <row r="21" spans="1:5" ht="19" x14ac:dyDescent="0.25">
      <c r="A21" s="26"/>
      <c r="B21" s="5"/>
      <c r="C21" s="15"/>
      <c r="D21" s="15"/>
      <c r="E21" s="15">
        <f t="shared" si="0"/>
        <v>1.9199999999930242</v>
      </c>
    </row>
    <row r="22" spans="1:5" ht="19" x14ac:dyDescent="0.25">
      <c r="A22" s="26"/>
      <c r="B22" s="5"/>
      <c r="C22" s="15"/>
      <c r="D22" s="15"/>
      <c r="E22" s="15">
        <f t="shared" si="0"/>
        <v>1.9199999999930242</v>
      </c>
    </row>
    <row r="23" spans="1:5" ht="19" x14ac:dyDescent="0.25">
      <c r="A23" s="26"/>
      <c r="B23" s="5"/>
      <c r="C23" s="15"/>
      <c r="D23" s="15"/>
      <c r="E23" s="15">
        <f t="shared" si="0"/>
        <v>1.9199999999930242</v>
      </c>
    </row>
    <row r="24" spans="1:5" ht="19" x14ac:dyDescent="0.25">
      <c r="A24" s="26"/>
      <c r="B24" s="5"/>
      <c r="C24" s="15"/>
      <c r="D24" s="15"/>
      <c r="E24" s="15">
        <f t="shared" si="0"/>
        <v>1.9199999999930242</v>
      </c>
    </row>
    <row r="25" spans="1:5" ht="19" x14ac:dyDescent="0.25">
      <c r="A25" s="26"/>
      <c r="B25" s="5"/>
      <c r="C25" s="15"/>
      <c r="D25" s="15"/>
      <c r="E25" s="15">
        <f t="shared" si="0"/>
        <v>1.9199999999930242</v>
      </c>
    </row>
    <row r="26" spans="1:5" ht="19" x14ac:dyDescent="0.25">
      <c r="A26" s="26"/>
      <c r="B26" s="5"/>
      <c r="C26" s="15"/>
      <c r="D26" s="15"/>
      <c r="E26" s="15">
        <f t="shared" si="0"/>
        <v>1.9199999999930242</v>
      </c>
    </row>
    <row r="27" spans="1:5" ht="19" x14ac:dyDescent="0.25">
      <c r="A27" s="26"/>
      <c r="B27" s="5"/>
      <c r="C27" s="15"/>
      <c r="D27" s="15"/>
      <c r="E27" s="15">
        <f t="shared" si="0"/>
        <v>1.9199999999930242</v>
      </c>
    </row>
    <row r="28" spans="1:5" ht="19" x14ac:dyDescent="0.25">
      <c r="A28" s="26"/>
      <c r="B28" s="5"/>
      <c r="C28" s="15"/>
      <c r="D28" s="15"/>
      <c r="E28" s="15">
        <f t="shared" si="0"/>
        <v>1.9199999999930242</v>
      </c>
    </row>
    <row r="29" spans="1:5" ht="19" x14ac:dyDescent="0.25">
      <c r="A29" s="26"/>
      <c r="B29" s="5"/>
      <c r="C29" s="15"/>
      <c r="D29" s="15"/>
      <c r="E29" s="15">
        <f t="shared" si="0"/>
        <v>1.9199999999930242</v>
      </c>
    </row>
    <row r="30" spans="1:5" ht="19" x14ac:dyDescent="0.25">
      <c r="A30" s="26"/>
      <c r="B30" s="5"/>
      <c r="C30" s="15"/>
      <c r="D30" s="15"/>
      <c r="E30" s="15">
        <f t="shared" si="0"/>
        <v>1.9199999999930242</v>
      </c>
    </row>
    <row r="31" spans="1:5" ht="19" x14ac:dyDescent="0.25">
      <c r="A31" s="26"/>
      <c r="B31" s="5"/>
      <c r="C31" s="15"/>
      <c r="D31" s="15"/>
      <c r="E31" s="15">
        <f t="shared" si="0"/>
        <v>1.9199999999930242</v>
      </c>
    </row>
    <row r="32" spans="1:5" ht="19" x14ac:dyDescent="0.25">
      <c r="A32" s="26"/>
      <c r="B32" s="5"/>
      <c r="C32" s="15"/>
      <c r="D32" s="15"/>
      <c r="E32" s="15">
        <f t="shared" si="0"/>
        <v>1.9199999999930242</v>
      </c>
    </row>
    <row r="33" spans="1:5" ht="19" x14ac:dyDescent="0.25">
      <c r="A33" s="26"/>
      <c r="B33" s="5"/>
      <c r="C33" s="15"/>
      <c r="D33" s="15"/>
      <c r="E33" s="15">
        <f t="shared" si="0"/>
        <v>1.9199999999930242</v>
      </c>
    </row>
    <row r="34" spans="1:5" ht="19" x14ac:dyDescent="0.25">
      <c r="A34" s="26"/>
      <c r="B34" s="5"/>
      <c r="C34" s="15"/>
      <c r="D34" s="15"/>
      <c r="E34" s="15">
        <f t="shared" si="0"/>
        <v>1.9199999999930242</v>
      </c>
    </row>
    <row r="35" spans="1:5" ht="19" x14ac:dyDescent="0.25">
      <c r="A35" s="26"/>
      <c r="B35" s="5"/>
      <c r="C35" s="15"/>
      <c r="D35" s="15"/>
      <c r="E35" s="15">
        <f t="shared" si="0"/>
        <v>1.9199999999930242</v>
      </c>
    </row>
    <row r="36" spans="1:5" ht="19" x14ac:dyDescent="0.25">
      <c r="A36" s="26"/>
      <c r="B36" s="5"/>
      <c r="C36" s="15"/>
      <c r="D36" s="15"/>
      <c r="E36" s="15">
        <f t="shared" si="0"/>
        <v>1.9199999999930242</v>
      </c>
    </row>
    <row r="37" spans="1:5" ht="19" x14ac:dyDescent="0.25">
      <c r="A37" s="26"/>
      <c r="B37" s="5"/>
      <c r="C37" s="15"/>
      <c r="D37" s="15"/>
      <c r="E37" s="15">
        <f t="shared" si="0"/>
        <v>1.9199999999930242</v>
      </c>
    </row>
    <row r="38" spans="1:5" ht="19" x14ac:dyDescent="0.25">
      <c r="A38" s="26"/>
      <c r="B38" s="5"/>
      <c r="C38" s="15"/>
      <c r="D38" s="15"/>
      <c r="E38" s="15">
        <f>E37+C38-D38</f>
        <v>1.9199999999930242</v>
      </c>
    </row>
    <row r="39" spans="1:5" ht="19" x14ac:dyDescent="0.25">
      <c r="A39" s="26"/>
      <c r="B39" s="5"/>
      <c r="C39" s="15"/>
      <c r="D39" s="15"/>
      <c r="E39" s="15">
        <f t="shared" si="0"/>
        <v>1.9199999999930242</v>
      </c>
    </row>
    <row r="40" spans="1:5" ht="19" x14ac:dyDescent="0.25">
      <c r="A40" s="26"/>
      <c r="B40" s="5"/>
      <c r="C40" s="15"/>
      <c r="D40" s="15"/>
      <c r="E40" s="15">
        <f t="shared" si="0"/>
        <v>1.9199999999930242</v>
      </c>
    </row>
    <row r="41" spans="1:5" ht="19" x14ac:dyDescent="0.25">
      <c r="A41" s="26"/>
      <c r="B41" s="5"/>
      <c r="C41" s="15"/>
      <c r="D41" s="15"/>
      <c r="E41" s="15">
        <f t="shared" si="0"/>
        <v>1.9199999999930242</v>
      </c>
    </row>
    <row r="42" spans="1:5" ht="19" x14ac:dyDescent="0.25">
      <c r="A42" s="26"/>
      <c r="B42" s="5"/>
      <c r="C42" s="15"/>
      <c r="D42" s="15"/>
      <c r="E42" s="15">
        <f t="shared" si="0"/>
        <v>1.9199999999930242</v>
      </c>
    </row>
    <row r="43" spans="1:5" ht="19" x14ac:dyDescent="0.25">
      <c r="A43" s="26"/>
      <c r="B43" s="5"/>
      <c r="C43" s="15"/>
      <c r="D43" s="15"/>
      <c r="E43" s="15">
        <f t="shared" si="0"/>
        <v>1.9199999999930242</v>
      </c>
    </row>
    <row r="44" spans="1:5" ht="19" x14ac:dyDescent="0.25">
      <c r="A44" s="26"/>
      <c r="B44" s="5"/>
      <c r="C44" s="15"/>
      <c r="D44" s="15"/>
      <c r="E44" s="15">
        <f t="shared" si="0"/>
        <v>1.9199999999930242</v>
      </c>
    </row>
    <row r="45" spans="1:5" ht="19" x14ac:dyDescent="0.25">
      <c r="A45" s="26"/>
      <c r="B45" s="5"/>
      <c r="C45" s="15"/>
      <c r="D45" s="15"/>
      <c r="E45" s="15">
        <f t="shared" si="0"/>
        <v>1.9199999999930242</v>
      </c>
    </row>
    <row r="46" spans="1:5" ht="19" x14ac:dyDescent="0.25">
      <c r="A46" s="26"/>
      <c r="B46" s="5"/>
      <c r="C46" s="15"/>
      <c r="D46" s="15"/>
      <c r="E46" s="15">
        <f t="shared" si="0"/>
        <v>1.9199999999930242</v>
      </c>
    </row>
    <row r="47" spans="1:5" ht="19" x14ac:dyDescent="0.25">
      <c r="A47" s="26"/>
      <c r="B47" s="5"/>
      <c r="C47" s="15"/>
      <c r="D47" s="15"/>
      <c r="E47" s="15">
        <f t="shared" si="0"/>
        <v>1.9199999999930242</v>
      </c>
    </row>
    <row r="48" spans="1:5" ht="19" x14ac:dyDescent="0.25">
      <c r="A48" s="26"/>
      <c r="B48" s="5"/>
      <c r="C48" s="15"/>
      <c r="D48" s="15"/>
      <c r="E48" s="15">
        <f t="shared" si="0"/>
        <v>1.9199999999930242</v>
      </c>
    </row>
    <row r="49" spans="1:5" ht="19" x14ac:dyDescent="0.25">
      <c r="A49" s="26"/>
      <c r="B49" s="5"/>
      <c r="C49" s="15"/>
      <c r="D49" s="15"/>
      <c r="E49" s="15">
        <f t="shared" si="0"/>
        <v>1.9199999999930242</v>
      </c>
    </row>
    <row r="50" spans="1:5" ht="19" x14ac:dyDescent="0.25">
      <c r="A50" s="26"/>
      <c r="B50" s="5"/>
      <c r="C50" s="15"/>
      <c r="D50" s="15"/>
      <c r="E50" s="15">
        <f t="shared" si="0"/>
        <v>1.9199999999930242</v>
      </c>
    </row>
    <row r="51" spans="1:5" ht="19" x14ac:dyDescent="0.25">
      <c r="A51" s="26"/>
      <c r="B51" s="5"/>
      <c r="C51" s="15"/>
      <c r="D51" s="15"/>
      <c r="E51" s="15">
        <f t="shared" si="0"/>
        <v>1.9199999999930242</v>
      </c>
    </row>
    <row r="52" spans="1:5" ht="19" x14ac:dyDescent="0.25">
      <c r="A52" s="26"/>
      <c r="B52" s="5"/>
      <c r="C52" s="15"/>
      <c r="D52" s="15"/>
      <c r="E52" s="15">
        <f t="shared" si="0"/>
        <v>1.9199999999930242</v>
      </c>
    </row>
    <row r="53" spans="1:5" ht="19" x14ac:dyDescent="0.25">
      <c r="A53" s="26"/>
      <c r="B53" s="5"/>
      <c r="C53" s="15"/>
      <c r="D53" s="15"/>
      <c r="E53" s="15">
        <f t="shared" si="0"/>
        <v>1.9199999999930242</v>
      </c>
    </row>
    <row r="54" spans="1:5" ht="19" x14ac:dyDescent="0.25">
      <c r="A54" s="26"/>
      <c r="B54" s="5"/>
      <c r="C54" s="15"/>
      <c r="D54" s="15"/>
      <c r="E54" s="15">
        <f t="shared" si="0"/>
        <v>1.9199999999930242</v>
      </c>
    </row>
    <row r="55" spans="1:5" ht="19" x14ac:dyDescent="0.25">
      <c r="A55" s="26"/>
      <c r="B55" s="5"/>
      <c r="C55" s="15"/>
      <c r="D55" s="15"/>
      <c r="E55" s="15">
        <f t="shared" si="0"/>
        <v>1.9199999999930242</v>
      </c>
    </row>
    <row r="56" spans="1:5" ht="19" x14ac:dyDescent="0.25">
      <c r="A56" s="26"/>
      <c r="B56" s="5"/>
      <c r="C56" s="15"/>
      <c r="D56" s="15"/>
      <c r="E56" s="15">
        <f t="shared" si="0"/>
        <v>1.9199999999930242</v>
      </c>
    </row>
    <row r="57" spans="1:5" ht="19" x14ac:dyDescent="0.25">
      <c r="A57" s="26"/>
      <c r="B57" s="5"/>
      <c r="C57" s="15"/>
      <c r="D57" s="15"/>
      <c r="E57" s="15">
        <f t="shared" si="0"/>
        <v>1.9199999999930242</v>
      </c>
    </row>
    <row r="58" spans="1:5" ht="19" x14ac:dyDescent="0.25">
      <c r="A58" s="26"/>
      <c r="B58" s="5"/>
      <c r="C58" s="15"/>
      <c r="D58" s="15"/>
      <c r="E58" s="15">
        <f t="shared" si="0"/>
        <v>1.9199999999930242</v>
      </c>
    </row>
    <row r="59" spans="1:5" ht="19" x14ac:dyDescent="0.25">
      <c r="A59" s="26"/>
      <c r="B59" s="5"/>
      <c r="C59" s="15"/>
      <c r="D59" s="15"/>
      <c r="E59" s="15">
        <f t="shared" si="0"/>
        <v>1.9199999999930242</v>
      </c>
    </row>
    <row r="60" spans="1:5" ht="19" x14ac:dyDescent="0.25">
      <c r="A60" s="26"/>
      <c r="B60" s="5"/>
      <c r="C60" s="15"/>
      <c r="D60" s="15"/>
      <c r="E60" s="15">
        <f t="shared" si="0"/>
        <v>1.9199999999930242</v>
      </c>
    </row>
    <row r="61" spans="1:5" ht="19" x14ac:dyDescent="0.25">
      <c r="A61" s="26"/>
      <c r="B61" s="5"/>
      <c r="C61" s="15"/>
      <c r="D61" s="15"/>
      <c r="E61" s="15">
        <f t="shared" si="0"/>
        <v>1.9199999999930242</v>
      </c>
    </row>
    <row r="62" spans="1:5" ht="19" x14ac:dyDescent="0.25">
      <c r="A62" s="26"/>
      <c r="B62" s="5"/>
      <c r="C62" s="15"/>
      <c r="D62" s="15"/>
      <c r="E62" s="15">
        <f t="shared" si="0"/>
        <v>1.9199999999930242</v>
      </c>
    </row>
    <row r="63" spans="1:5" ht="19" x14ac:dyDescent="0.25">
      <c r="A63" s="26"/>
      <c r="B63" s="5"/>
      <c r="C63" s="15"/>
      <c r="D63" s="15"/>
      <c r="E63" s="15">
        <f t="shared" si="0"/>
        <v>1.9199999999930242</v>
      </c>
    </row>
    <row r="64" spans="1:5" ht="19" x14ac:dyDescent="0.25">
      <c r="A64" s="26"/>
      <c r="B64" s="5"/>
      <c r="C64" s="15"/>
      <c r="D64" s="15"/>
      <c r="E64" s="15">
        <f t="shared" si="0"/>
        <v>1.9199999999930242</v>
      </c>
    </row>
    <row r="65" spans="1:5" ht="19" x14ac:dyDescent="0.25">
      <c r="A65" s="26"/>
      <c r="B65" s="5"/>
      <c r="C65" s="15"/>
      <c r="D65" s="15"/>
      <c r="E65" s="15">
        <f t="shared" si="0"/>
        <v>1.9199999999930242</v>
      </c>
    </row>
    <row r="66" spans="1:5" ht="19" x14ac:dyDescent="0.25">
      <c r="A66" s="26"/>
      <c r="B66" s="5"/>
      <c r="C66" s="15"/>
      <c r="D66" s="15"/>
      <c r="E66" s="15">
        <f t="shared" si="0"/>
        <v>1.9199999999930242</v>
      </c>
    </row>
    <row r="67" spans="1:5" ht="19" x14ac:dyDescent="0.25">
      <c r="A67" s="26"/>
      <c r="B67" s="5"/>
      <c r="C67" s="15"/>
      <c r="D67" s="15"/>
      <c r="E67" s="15">
        <f t="shared" si="0"/>
        <v>1.9199999999930242</v>
      </c>
    </row>
    <row r="68" spans="1:5" ht="19" x14ac:dyDescent="0.25">
      <c r="A68" s="26"/>
      <c r="B68" s="5"/>
      <c r="C68" s="15"/>
      <c r="D68" s="15"/>
      <c r="E68" s="15">
        <f t="shared" si="0"/>
        <v>1.9199999999930242</v>
      </c>
    </row>
    <row r="69" spans="1:5" ht="19" x14ac:dyDescent="0.25">
      <c r="A69" s="26"/>
      <c r="B69" s="5"/>
      <c r="C69" s="15"/>
      <c r="D69" s="15"/>
      <c r="E69" s="15">
        <f t="shared" ref="E69:E100" si="1">E68+C69-D69</f>
        <v>1.9199999999930242</v>
      </c>
    </row>
    <row r="70" spans="1:5" ht="19" x14ac:dyDescent="0.25">
      <c r="A70" s="26"/>
      <c r="B70" s="5"/>
      <c r="C70" s="15"/>
      <c r="D70" s="15"/>
      <c r="E70" s="15">
        <f t="shared" si="1"/>
        <v>1.9199999999930242</v>
      </c>
    </row>
    <row r="71" spans="1:5" ht="19" x14ac:dyDescent="0.25">
      <c r="A71" s="26"/>
      <c r="B71" s="5"/>
      <c r="C71" s="15"/>
      <c r="D71" s="15"/>
      <c r="E71" s="15">
        <f t="shared" si="1"/>
        <v>1.9199999999930242</v>
      </c>
    </row>
    <row r="72" spans="1:5" ht="19" x14ac:dyDescent="0.25">
      <c r="A72" s="26"/>
      <c r="B72" s="5"/>
      <c r="C72" s="15"/>
      <c r="D72" s="15"/>
      <c r="E72" s="15">
        <f t="shared" si="1"/>
        <v>1.9199999999930242</v>
      </c>
    </row>
    <row r="73" spans="1:5" ht="19" x14ac:dyDescent="0.25">
      <c r="A73" s="26"/>
      <c r="B73" s="5"/>
      <c r="C73" s="15"/>
      <c r="D73" s="15"/>
      <c r="E73" s="15">
        <f t="shared" si="1"/>
        <v>1.9199999999930242</v>
      </c>
    </row>
    <row r="74" spans="1:5" ht="19" x14ac:dyDescent="0.25">
      <c r="A74" s="26"/>
      <c r="B74" s="5"/>
      <c r="C74" s="15"/>
      <c r="D74" s="15"/>
      <c r="E74" s="15">
        <f t="shared" si="1"/>
        <v>1.9199999999930242</v>
      </c>
    </row>
    <row r="75" spans="1:5" ht="19" x14ac:dyDescent="0.25">
      <c r="A75" s="26"/>
      <c r="B75" s="5"/>
      <c r="C75" s="15"/>
      <c r="D75" s="15"/>
      <c r="E75" s="15">
        <f t="shared" si="1"/>
        <v>1.9199999999930242</v>
      </c>
    </row>
    <row r="76" spans="1:5" ht="19" x14ac:dyDescent="0.25">
      <c r="A76" s="26"/>
      <c r="B76" s="5"/>
      <c r="C76" s="15"/>
      <c r="D76" s="15"/>
      <c r="E76" s="15">
        <f t="shared" si="1"/>
        <v>1.9199999999930242</v>
      </c>
    </row>
    <row r="77" spans="1:5" ht="19" x14ac:dyDescent="0.25">
      <c r="A77" s="26"/>
      <c r="B77" s="5"/>
      <c r="C77" s="15"/>
      <c r="D77" s="15"/>
      <c r="E77" s="15">
        <f t="shared" si="1"/>
        <v>1.9199999999930242</v>
      </c>
    </row>
    <row r="78" spans="1:5" ht="19" x14ac:dyDescent="0.25">
      <c r="A78" s="26"/>
      <c r="B78" s="5"/>
      <c r="C78" s="15"/>
      <c r="D78" s="15"/>
      <c r="E78" s="15">
        <f t="shared" si="1"/>
        <v>1.9199999999930242</v>
      </c>
    </row>
    <row r="79" spans="1:5" ht="19" x14ac:dyDescent="0.25">
      <c r="A79" s="26"/>
      <c r="B79" s="5"/>
      <c r="C79" s="15"/>
      <c r="D79" s="15"/>
      <c r="E79" s="15">
        <f t="shared" si="1"/>
        <v>1.9199999999930242</v>
      </c>
    </row>
    <row r="80" spans="1:5" ht="19" x14ac:dyDescent="0.25">
      <c r="A80" s="26"/>
      <c r="B80" s="5"/>
      <c r="C80" s="15"/>
      <c r="D80" s="15"/>
      <c r="E80" s="15">
        <f t="shared" si="1"/>
        <v>1.9199999999930242</v>
      </c>
    </row>
    <row r="81" spans="1:5" ht="19" x14ac:dyDescent="0.25">
      <c r="A81" s="26"/>
      <c r="B81" s="5"/>
      <c r="C81" s="15"/>
      <c r="D81" s="15"/>
      <c r="E81" s="15">
        <f t="shared" si="1"/>
        <v>1.9199999999930242</v>
      </c>
    </row>
    <row r="82" spans="1:5" ht="19" x14ac:dyDescent="0.25">
      <c r="A82" s="26"/>
      <c r="B82" s="5"/>
      <c r="C82" s="15"/>
      <c r="D82" s="15"/>
      <c r="E82" s="15">
        <f t="shared" si="1"/>
        <v>1.9199999999930242</v>
      </c>
    </row>
    <row r="83" spans="1:5" ht="19" x14ac:dyDescent="0.25">
      <c r="A83" s="26"/>
      <c r="B83" s="5"/>
      <c r="C83" s="15"/>
      <c r="D83" s="15"/>
      <c r="E83" s="15">
        <f t="shared" si="1"/>
        <v>1.9199999999930242</v>
      </c>
    </row>
    <row r="84" spans="1:5" ht="19" x14ac:dyDescent="0.25">
      <c r="A84" s="26"/>
      <c r="B84" s="5"/>
      <c r="C84" s="15"/>
      <c r="D84" s="15"/>
      <c r="E84" s="15">
        <f t="shared" si="1"/>
        <v>1.9199999999930242</v>
      </c>
    </row>
    <row r="85" spans="1:5" ht="19" x14ac:dyDescent="0.25">
      <c r="A85" s="26"/>
      <c r="B85" s="5"/>
      <c r="C85" s="15"/>
      <c r="D85" s="15"/>
      <c r="E85" s="15">
        <f t="shared" si="1"/>
        <v>1.9199999999930242</v>
      </c>
    </row>
    <row r="86" spans="1:5" ht="19" x14ac:dyDescent="0.25">
      <c r="A86" s="26"/>
      <c r="B86" s="5"/>
      <c r="C86" s="15"/>
      <c r="D86" s="15"/>
      <c r="E86" s="15">
        <f t="shared" si="1"/>
        <v>1.9199999999930242</v>
      </c>
    </row>
    <row r="87" spans="1:5" ht="19" x14ac:dyDescent="0.25">
      <c r="A87" s="26"/>
      <c r="B87" s="5"/>
      <c r="C87" s="15"/>
      <c r="D87" s="15"/>
      <c r="E87" s="15">
        <f t="shared" si="1"/>
        <v>1.9199999999930242</v>
      </c>
    </row>
    <row r="88" spans="1:5" ht="19" x14ac:dyDescent="0.25">
      <c r="A88" s="26"/>
      <c r="B88" s="5"/>
      <c r="C88" s="15"/>
      <c r="D88" s="15"/>
      <c r="E88" s="15">
        <f t="shared" si="1"/>
        <v>1.9199999999930242</v>
      </c>
    </row>
    <row r="89" spans="1:5" ht="19" x14ac:dyDescent="0.25">
      <c r="A89" s="26"/>
      <c r="B89" s="5"/>
      <c r="C89" s="15"/>
      <c r="D89" s="15"/>
      <c r="E89" s="15">
        <f t="shared" si="1"/>
        <v>1.9199999999930242</v>
      </c>
    </row>
    <row r="90" spans="1:5" ht="19" x14ac:dyDescent="0.25">
      <c r="A90" s="26"/>
      <c r="B90" s="5"/>
      <c r="C90" s="15"/>
      <c r="D90" s="15"/>
      <c r="E90" s="15">
        <f t="shared" si="1"/>
        <v>1.9199999999930242</v>
      </c>
    </row>
    <row r="91" spans="1:5" ht="19" x14ac:dyDescent="0.25">
      <c r="A91" s="26"/>
      <c r="B91" s="5"/>
      <c r="C91" s="15"/>
      <c r="D91" s="15"/>
      <c r="E91" s="15">
        <f t="shared" si="1"/>
        <v>1.9199999999930242</v>
      </c>
    </row>
    <row r="92" spans="1:5" ht="19" x14ac:dyDescent="0.25">
      <c r="A92" s="26"/>
      <c r="B92" s="5"/>
      <c r="C92" s="15"/>
      <c r="D92" s="15"/>
      <c r="E92" s="15">
        <f t="shared" si="1"/>
        <v>1.9199999999930242</v>
      </c>
    </row>
    <row r="93" spans="1:5" ht="19" x14ac:dyDescent="0.25">
      <c r="A93" s="26"/>
      <c r="B93" s="5"/>
      <c r="C93" s="15"/>
      <c r="D93" s="15"/>
      <c r="E93" s="15">
        <f t="shared" si="1"/>
        <v>1.9199999999930242</v>
      </c>
    </row>
    <row r="94" spans="1:5" ht="19" x14ac:dyDescent="0.25">
      <c r="A94" s="26"/>
      <c r="B94" s="5"/>
      <c r="C94" s="15"/>
      <c r="D94" s="15"/>
      <c r="E94" s="15">
        <f t="shared" si="1"/>
        <v>1.9199999999930242</v>
      </c>
    </row>
    <row r="95" spans="1:5" ht="19" x14ac:dyDescent="0.25">
      <c r="A95" s="26"/>
      <c r="B95" s="5"/>
      <c r="C95" s="15"/>
      <c r="D95" s="15"/>
      <c r="E95" s="15">
        <f t="shared" si="1"/>
        <v>1.9199999999930242</v>
      </c>
    </row>
    <row r="96" spans="1:5" ht="19" x14ac:dyDescent="0.25">
      <c r="A96" s="26"/>
      <c r="B96" s="5"/>
      <c r="C96" s="15"/>
      <c r="D96" s="15"/>
      <c r="E96" s="15">
        <f t="shared" si="1"/>
        <v>1.9199999999930242</v>
      </c>
    </row>
    <row r="97" spans="1:5" ht="19" x14ac:dyDescent="0.25">
      <c r="A97" s="26"/>
      <c r="B97" s="5"/>
      <c r="C97" s="15"/>
      <c r="D97" s="15"/>
      <c r="E97" s="15">
        <f t="shared" si="1"/>
        <v>1.9199999999930242</v>
      </c>
    </row>
    <row r="98" spans="1:5" ht="19" x14ac:dyDescent="0.25">
      <c r="A98" s="26"/>
      <c r="B98" s="5"/>
      <c r="C98" s="15"/>
      <c r="D98" s="15"/>
      <c r="E98" s="15">
        <f t="shared" si="1"/>
        <v>1.9199999999930242</v>
      </c>
    </row>
    <row r="99" spans="1:5" ht="19" x14ac:dyDescent="0.25">
      <c r="A99" s="26"/>
      <c r="B99" s="5"/>
      <c r="C99" s="15"/>
      <c r="D99" s="15"/>
      <c r="E99" s="15">
        <f t="shared" si="1"/>
        <v>1.9199999999930242</v>
      </c>
    </row>
    <row r="100" spans="1:5" ht="19" x14ac:dyDescent="0.25">
      <c r="A100" s="26"/>
      <c r="B100" s="5"/>
      <c r="C100" s="15"/>
      <c r="D100" s="15"/>
      <c r="E100" s="15">
        <f t="shared" si="1"/>
        <v>1.9199999999930242</v>
      </c>
    </row>
  </sheetData>
  <mergeCells count="1">
    <mergeCell ref="A1:E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1EE3-6147-47E3-8839-75F53F978F28}">
  <dimension ref="A1:F118"/>
  <sheetViews>
    <sheetView topLeftCell="A2" workbookViewId="0">
      <selection activeCell="A15" sqref="A15"/>
    </sheetView>
  </sheetViews>
  <sheetFormatPr baseColWidth="10" defaultColWidth="8.83203125" defaultRowHeight="15" x14ac:dyDescent="0.2"/>
  <cols>
    <col min="1" max="1" width="14.5" bestFit="1" customWidth="1"/>
    <col min="2" max="2" width="54.1640625" bestFit="1" customWidth="1"/>
    <col min="3" max="3" width="18.33203125" bestFit="1" customWidth="1"/>
    <col min="4" max="4" width="18.5" bestFit="1" customWidth="1"/>
    <col min="5" max="5" width="18.33203125" bestFit="1" customWidth="1"/>
  </cols>
  <sheetData>
    <row r="1" spans="1:6" ht="31" x14ac:dyDescent="0.35">
      <c r="A1" s="163" t="s">
        <v>3022</v>
      </c>
      <c r="B1" s="163"/>
      <c r="C1" s="163"/>
      <c r="D1" s="163"/>
      <c r="E1" s="163"/>
    </row>
    <row r="2" spans="1:6" ht="26" x14ac:dyDescent="0.3">
      <c r="A2" s="161"/>
      <c r="B2" s="161"/>
      <c r="C2" s="161"/>
      <c r="D2" s="161"/>
      <c r="E2" s="161"/>
    </row>
    <row r="3" spans="1:6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6" ht="19" x14ac:dyDescent="0.25">
      <c r="A4" s="5"/>
      <c r="B4" s="5"/>
      <c r="C4" s="15"/>
      <c r="D4" s="15"/>
      <c r="E4" s="15"/>
    </row>
    <row r="5" spans="1:6" ht="19" x14ac:dyDescent="0.25">
      <c r="A5" s="5" t="s">
        <v>3010</v>
      </c>
      <c r="B5" s="5" t="s">
        <v>3024</v>
      </c>
      <c r="C5" s="15">
        <v>10</v>
      </c>
      <c r="D5" s="15"/>
      <c r="E5" s="15">
        <f>E4+C5-D5</f>
        <v>10</v>
      </c>
    </row>
    <row r="6" spans="1:6" ht="19" x14ac:dyDescent="0.25">
      <c r="A6" s="26" t="s">
        <v>3010</v>
      </c>
      <c r="B6" s="5" t="s">
        <v>3023</v>
      </c>
      <c r="C6" s="15">
        <v>5210</v>
      </c>
      <c r="D6" s="15"/>
      <c r="E6" s="15">
        <f t="shared" ref="E6:E69" si="0">E5+C6-D6</f>
        <v>5220</v>
      </c>
    </row>
    <row r="7" spans="1:6" ht="19" x14ac:dyDescent="0.25">
      <c r="A7" s="26" t="s">
        <v>3010</v>
      </c>
      <c r="B7" s="5" t="s">
        <v>259</v>
      </c>
      <c r="C7" s="15"/>
      <c r="D7" s="15">
        <v>52.5</v>
      </c>
      <c r="E7" s="15">
        <f t="shared" si="0"/>
        <v>5167.5</v>
      </c>
    </row>
    <row r="8" spans="1:6" ht="19" x14ac:dyDescent="0.25">
      <c r="A8" s="26" t="s">
        <v>3028</v>
      </c>
      <c r="B8" s="5" t="s">
        <v>259</v>
      </c>
      <c r="C8" s="15"/>
      <c r="D8" s="15">
        <v>51.45</v>
      </c>
      <c r="E8" s="15">
        <f t="shared" si="0"/>
        <v>5116.05</v>
      </c>
    </row>
    <row r="9" spans="1:6" ht="19" x14ac:dyDescent="0.25">
      <c r="A9" s="26" t="s">
        <v>3111</v>
      </c>
      <c r="B9" s="5" t="s">
        <v>259</v>
      </c>
      <c r="C9" s="15"/>
      <c r="D9" s="15">
        <v>155.4</v>
      </c>
      <c r="E9" s="15">
        <f t="shared" si="0"/>
        <v>4960.6500000000005</v>
      </c>
      <c r="F9" s="14">
        <f>+E9-4960.65</f>
        <v>0</v>
      </c>
    </row>
    <row r="10" spans="1:6" ht="19" x14ac:dyDescent="0.25">
      <c r="A10" s="26" t="s">
        <v>3277</v>
      </c>
      <c r="B10" s="5" t="s">
        <v>3278</v>
      </c>
      <c r="C10" s="15"/>
      <c r="D10" s="15">
        <v>4500</v>
      </c>
      <c r="E10" s="15">
        <f t="shared" si="0"/>
        <v>460.65000000000055</v>
      </c>
    </row>
    <row r="11" spans="1:6" ht="19" x14ac:dyDescent="0.25">
      <c r="A11" s="26" t="s">
        <v>3277</v>
      </c>
      <c r="B11" s="5" t="s">
        <v>259</v>
      </c>
      <c r="C11" s="15"/>
      <c r="D11" s="15">
        <v>4.2</v>
      </c>
      <c r="E11" s="15">
        <f t="shared" si="0"/>
        <v>456.45000000000056</v>
      </c>
    </row>
    <row r="12" spans="1:6" ht="19" x14ac:dyDescent="0.25">
      <c r="A12" s="26" t="s">
        <v>3302</v>
      </c>
      <c r="B12" s="5" t="s">
        <v>259</v>
      </c>
      <c r="C12" s="15"/>
      <c r="D12" s="15">
        <v>51.45</v>
      </c>
      <c r="E12" s="15">
        <f t="shared" si="0"/>
        <v>405.00000000000057</v>
      </c>
    </row>
    <row r="13" spans="1:6" ht="19" x14ac:dyDescent="0.25">
      <c r="A13" s="26" t="s">
        <v>3302</v>
      </c>
      <c r="B13" s="5" t="s">
        <v>259</v>
      </c>
      <c r="C13" s="15"/>
      <c r="D13" s="15">
        <v>103.95</v>
      </c>
      <c r="E13" s="15">
        <f t="shared" si="0"/>
        <v>301.05000000000058</v>
      </c>
    </row>
    <row r="14" spans="1:6" ht="19" x14ac:dyDescent="0.25">
      <c r="A14" s="26" t="s">
        <v>3570</v>
      </c>
      <c r="B14" s="5" t="s">
        <v>259</v>
      </c>
      <c r="C14" s="15"/>
      <c r="D14" s="15">
        <v>301.05</v>
      </c>
      <c r="E14" s="15">
        <f t="shared" si="0"/>
        <v>5.6843418860808015E-13</v>
      </c>
    </row>
    <row r="15" spans="1:6" ht="19" x14ac:dyDescent="0.25">
      <c r="A15" s="26"/>
      <c r="B15" s="5"/>
      <c r="C15" s="15"/>
      <c r="D15" s="15"/>
      <c r="E15" s="15">
        <f t="shared" si="0"/>
        <v>5.6843418860808015E-13</v>
      </c>
    </row>
    <row r="16" spans="1:6" ht="19" x14ac:dyDescent="0.25">
      <c r="A16" s="26"/>
      <c r="B16" s="5"/>
      <c r="C16" s="15"/>
      <c r="D16" s="15"/>
      <c r="E16" s="15">
        <f t="shared" si="0"/>
        <v>5.6843418860808015E-13</v>
      </c>
    </row>
    <row r="17" spans="1:5" ht="19" x14ac:dyDescent="0.25">
      <c r="A17" s="26"/>
      <c r="B17" s="5"/>
      <c r="C17" s="15"/>
      <c r="D17" s="15"/>
      <c r="E17" s="15">
        <f t="shared" si="0"/>
        <v>5.6843418860808015E-13</v>
      </c>
    </row>
    <row r="18" spans="1:5" ht="19" x14ac:dyDescent="0.25">
      <c r="A18" s="26"/>
      <c r="B18" s="5"/>
      <c r="C18" s="15"/>
      <c r="D18" s="15"/>
      <c r="E18" s="15">
        <f t="shared" si="0"/>
        <v>5.6843418860808015E-13</v>
      </c>
    </row>
    <row r="19" spans="1:5" ht="19" x14ac:dyDescent="0.25">
      <c r="A19" s="26"/>
      <c r="B19" s="5"/>
      <c r="C19" s="15"/>
      <c r="D19" s="15"/>
      <c r="E19" s="15">
        <f t="shared" si="0"/>
        <v>5.6843418860808015E-13</v>
      </c>
    </row>
    <row r="20" spans="1:5" ht="19" x14ac:dyDescent="0.25">
      <c r="A20" s="26"/>
      <c r="B20" s="5"/>
      <c r="C20" s="15"/>
      <c r="D20" s="15"/>
      <c r="E20" s="15">
        <f t="shared" si="0"/>
        <v>5.6843418860808015E-13</v>
      </c>
    </row>
    <row r="21" spans="1:5" ht="19" x14ac:dyDescent="0.25">
      <c r="A21" s="26"/>
      <c r="B21" s="5"/>
      <c r="C21" s="15"/>
      <c r="D21" s="15"/>
      <c r="E21" s="15">
        <f t="shared" si="0"/>
        <v>5.6843418860808015E-13</v>
      </c>
    </row>
    <row r="22" spans="1:5" ht="19" x14ac:dyDescent="0.25">
      <c r="A22" s="26"/>
      <c r="B22" s="5"/>
      <c r="C22" s="15"/>
      <c r="D22" s="15"/>
      <c r="E22" s="15">
        <f t="shared" si="0"/>
        <v>5.6843418860808015E-13</v>
      </c>
    </row>
    <row r="23" spans="1:5" ht="19" x14ac:dyDescent="0.25">
      <c r="A23" s="26"/>
      <c r="B23" s="5"/>
      <c r="C23" s="15"/>
      <c r="D23" s="15"/>
      <c r="E23" s="15">
        <f t="shared" si="0"/>
        <v>5.6843418860808015E-13</v>
      </c>
    </row>
    <row r="24" spans="1:5" ht="19" x14ac:dyDescent="0.25">
      <c r="A24" s="26"/>
      <c r="B24" s="5"/>
      <c r="C24" s="15"/>
      <c r="D24" s="15"/>
      <c r="E24" s="15">
        <f t="shared" si="0"/>
        <v>5.6843418860808015E-13</v>
      </c>
    </row>
    <row r="25" spans="1:5" ht="19" x14ac:dyDescent="0.25">
      <c r="A25" s="26"/>
      <c r="B25" s="5"/>
      <c r="C25" s="15"/>
      <c r="D25" s="15"/>
      <c r="E25" s="15">
        <f t="shared" si="0"/>
        <v>5.6843418860808015E-13</v>
      </c>
    </row>
    <row r="26" spans="1:5" ht="19" x14ac:dyDescent="0.25">
      <c r="A26" s="26"/>
      <c r="B26" s="5"/>
      <c r="C26" s="15"/>
      <c r="D26" s="15"/>
      <c r="E26" s="15">
        <f t="shared" si="0"/>
        <v>5.6843418860808015E-13</v>
      </c>
    </row>
    <row r="27" spans="1:5" ht="19" x14ac:dyDescent="0.25">
      <c r="A27" s="26"/>
      <c r="B27" s="5"/>
      <c r="C27" s="15"/>
      <c r="D27" s="15"/>
      <c r="E27" s="15">
        <f t="shared" si="0"/>
        <v>5.6843418860808015E-13</v>
      </c>
    </row>
    <row r="28" spans="1:5" ht="19" x14ac:dyDescent="0.25">
      <c r="A28" s="26"/>
      <c r="B28" s="5"/>
      <c r="C28" s="15"/>
      <c r="D28" s="15"/>
      <c r="E28" s="15">
        <f t="shared" si="0"/>
        <v>5.6843418860808015E-13</v>
      </c>
    </row>
    <row r="29" spans="1:5" ht="19" x14ac:dyDescent="0.25">
      <c r="A29" s="26"/>
      <c r="B29" s="5"/>
      <c r="C29" s="15"/>
      <c r="D29" s="15"/>
      <c r="E29" s="15">
        <f t="shared" si="0"/>
        <v>5.6843418860808015E-13</v>
      </c>
    </row>
    <row r="30" spans="1:5" ht="19" x14ac:dyDescent="0.25">
      <c r="A30" s="26"/>
      <c r="B30" s="5"/>
      <c r="C30" s="15"/>
      <c r="D30" s="15"/>
      <c r="E30" s="15">
        <f t="shared" si="0"/>
        <v>5.6843418860808015E-13</v>
      </c>
    </row>
    <row r="31" spans="1:5" ht="19" x14ac:dyDescent="0.25">
      <c r="A31" s="26"/>
      <c r="B31" s="5"/>
      <c r="C31" s="15"/>
      <c r="D31" s="15"/>
      <c r="E31" s="15">
        <f t="shared" si="0"/>
        <v>5.6843418860808015E-13</v>
      </c>
    </row>
    <row r="32" spans="1:5" ht="19" x14ac:dyDescent="0.25">
      <c r="A32" s="26"/>
      <c r="B32" s="5"/>
      <c r="C32" s="15"/>
      <c r="D32" s="15"/>
      <c r="E32" s="15">
        <f t="shared" si="0"/>
        <v>5.6843418860808015E-13</v>
      </c>
    </row>
    <row r="33" spans="1:5" ht="19" x14ac:dyDescent="0.25">
      <c r="A33" s="26"/>
      <c r="B33" s="5"/>
      <c r="C33" s="15"/>
      <c r="D33" s="15"/>
      <c r="E33" s="15">
        <f t="shared" si="0"/>
        <v>5.6843418860808015E-13</v>
      </c>
    </row>
    <row r="34" spans="1:5" ht="19" x14ac:dyDescent="0.25">
      <c r="A34" s="26"/>
      <c r="B34" s="5"/>
      <c r="C34" s="15"/>
      <c r="D34" s="15"/>
      <c r="E34" s="15">
        <f t="shared" si="0"/>
        <v>5.6843418860808015E-13</v>
      </c>
    </row>
    <row r="35" spans="1:5" ht="19" x14ac:dyDescent="0.25">
      <c r="A35" s="26"/>
      <c r="B35" s="5"/>
      <c r="C35" s="15"/>
      <c r="D35" s="15"/>
      <c r="E35" s="15">
        <f t="shared" si="0"/>
        <v>5.6843418860808015E-13</v>
      </c>
    </row>
    <row r="36" spans="1:5" ht="19" x14ac:dyDescent="0.25">
      <c r="A36" s="26"/>
      <c r="B36" s="5"/>
      <c r="C36" s="15"/>
      <c r="D36" s="15"/>
      <c r="E36" s="15">
        <f t="shared" si="0"/>
        <v>5.6843418860808015E-13</v>
      </c>
    </row>
    <row r="37" spans="1:5" ht="19" x14ac:dyDescent="0.25">
      <c r="A37" s="26"/>
      <c r="B37" s="5"/>
      <c r="C37" s="15"/>
      <c r="D37" s="15"/>
      <c r="E37" s="15">
        <f t="shared" si="0"/>
        <v>5.6843418860808015E-13</v>
      </c>
    </row>
    <row r="38" spans="1:5" ht="19" x14ac:dyDescent="0.25">
      <c r="A38" s="26"/>
      <c r="B38" s="5"/>
      <c r="C38" s="15"/>
      <c r="D38" s="15"/>
      <c r="E38" s="15">
        <f t="shared" si="0"/>
        <v>5.6843418860808015E-13</v>
      </c>
    </row>
    <row r="39" spans="1:5" ht="19" x14ac:dyDescent="0.25">
      <c r="A39" s="26"/>
      <c r="B39" s="5"/>
      <c r="C39" s="15"/>
      <c r="D39" s="15"/>
      <c r="E39" s="15">
        <f>E38+C39-D39</f>
        <v>5.6843418860808015E-13</v>
      </c>
    </row>
    <row r="40" spans="1:5" ht="19" x14ac:dyDescent="0.25">
      <c r="A40" s="26"/>
      <c r="B40" s="5"/>
      <c r="C40" s="15"/>
      <c r="D40" s="15"/>
      <c r="E40" s="15">
        <f t="shared" si="0"/>
        <v>5.6843418860808015E-13</v>
      </c>
    </row>
    <row r="41" spans="1:5" ht="19" x14ac:dyDescent="0.25">
      <c r="A41" s="26"/>
      <c r="B41" s="5"/>
      <c r="C41" s="15"/>
      <c r="D41" s="15"/>
      <c r="E41" s="15">
        <f t="shared" si="0"/>
        <v>5.6843418860808015E-13</v>
      </c>
    </row>
    <row r="42" spans="1:5" ht="19" x14ac:dyDescent="0.25">
      <c r="A42" s="26"/>
      <c r="B42" s="5"/>
      <c r="C42" s="15"/>
      <c r="D42" s="15"/>
      <c r="E42" s="15">
        <f t="shared" si="0"/>
        <v>5.6843418860808015E-13</v>
      </c>
    </row>
    <row r="43" spans="1:5" ht="19" x14ac:dyDescent="0.25">
      <c r="A43" s="26"/>
      <c r="B43" s="5"/>
      <c r="C43" s="15"/>
      <c r="D43" s="15"/>
      <c r="E43" s="15">
        <f t="shared" si="0"/>
        <v>5.6843418860808015E-13</v>
      </c>
    </row>
    <row r="44" spans="1:5" ht="19" x14ac:dyDescent="0.25">
      <c r="A44" s="26"/>
      <c r="B44" s="5"/>
      <c r="C44" s="15"/>
      <c r="D44" s="15"/>
      <c r="E44" s="15">
        <f t="shared" si="0"/>
        <v>5.6843418860808015E-13</v>
      </c>
    </row>
    <row r="45" spans="1:5" ht="19" x14ac:dyDescent="0.25">
      <c r="A45" s="26"/>
      <c r="B45" s="5"/>
      <c r="C45" s="15"/>
      <c r="D45" s="15"/>
      <c r="E45" s="15">
        <f t="shared" si="0"/>
        <v>5.6843418860808015E-13</v>
      </c>
    </row>
    <row r="46" spans="1:5" ht="19" x14ac:dyDescent="0.25">
      <c r="A46" s="26"/>
      <c r="B46" s="5"/>
      <c r="C46" s="15"/>
      <c r="D46" s="15"/>
      <c r="E46" s="15">
        <f t="shared" si="0"/>
        <v>5.6843418860808015E-13</v>
      </c>
    </row>
    <row r="47" spans="1:5" ht="19" x14ac:dyDescent="0.25">
      <c r="A47" s="26"/>
      <c r="B47" s="5"/>
      <c r="C47" s="15"/>
      <c r="D47" s="15"/>
      <c r="E47" s="15">
        <f t="shared" si="0"/>
        <v>5.6843418860808015E-13</v>
      </c>
    </row>
    <row r="48" spans="1:5" ht="19" x14ac:dyDescent="0.25">
      <c r="A48" s="26"/>
      <c r="B48" s="5"/>
      <c r="C48" s="15"/>
      <c r="D48" s="15"/>
      <c r="E48" s="15">
        <f t="shared" si="0"/>
        <v>5.6843418860808015E-13</v>
      </c>
    </row>
    <row r="49" spans="1:5" ht="19" x14ac:dyDescent="0.25">
      <c r="A49" s="26"/>
      <c r="B49" s="5"/>
      <c r="C49" s="15"/>
      <c r="D49" s="15"/>
      <c r="E49" s="15">
        <f t="shared" si="0"/>
        <v>5.6843418860808015E-13</v>
      </c>
    </row>
    <row r="50" spans="1:5" ht="19" x14ac:dyDescent="0.25">
      <c r="A50" s="26"/>
      <c r="B50" s="5"/>
      <c r="C50" s="15"/>
      <c r="D50" s="15"/>
      <c r="E50" s="15">
        <f t="shared" si="0"/>
        <v>5.6843418860808015E-13</v>
      </c>
    </row>
    <row r="51" spans="1:5" ht="19" x14ac:dyDescent="0.25">
      <c r="A51" s="26"/>
      <c r="B51" s="5"/>
      <c r="C51" s="15"/>
      <c r="D51" s="15"/>
      <c r="E51" s="15">
        <f t="shared" si="0"/>
        <v>5.6843418860808015E-13</v>
      </c>
    </row>
    <row r="52" spans="1:5" ht="19" x14ac:dyDescent="0.25">
      <c r="A52" s="26"/>
      <c r="B52" s="5"/>
      <c r="C52" s="15"/>
      <c r="D52" s="15"/>
      <c r="E52" s="15">
        <f t="shared" si="0"/>
        <v>5.6843418860808015E-13</v>
      </c>
    </row>
    <row r="53" spans="1:5" ht="19" x14ac:dyDescent="0.25">
      <c r="A53" s="26"/>
      <c r="B53" s="5"/>
      <c r="C53" s="15"/>
      <c r="D53" s="15"/>
      <c r="E53" s="15">
        <f t="shared" si="0"/>
        <v>5.6843418860808015E-13</v>
      </c>
    </row>
    <row r="54" spans="1:5" ht="19" x14ac:dyDescent="0.25">
      <c r="A54" s="26"/>
      <c r="B54" s="5"/>
      <c r="C54" s="15"/>
      <c r="D54" s="15"/>
      <c r="E54" s="15">
        <f t="shared" si="0"/>
        <v>5.6843418860808015E-13</v>
      </c>
    </row>
    <row r="55" spans="1:5" ht="19" x14ac:dyDescent="0.25">
      <c r="A55" s="26"/>
      <c r="B55" s="5"/>
      <c r="C55" s="15"/>
      <c r="D55" s="15"/>
      <c r="E55" s="15">
        <f t="shared" si="0"/>
        <v>5.6843418860808015E-13</v>
      </c>
    </row>
    <row r="56" spans="1:5" ht="19" x14ac:dyDescent="0.25">
      <c r="A56" s="26"/>
      <c r="B56" s="5"/>
      <c r="C56" s="15"/>
      <c r="D56" s="15"/>
      <c r="E56" s="15">
        <f t="shared" si="0"/>
        <v>5.6843418860808015E-13</v>
      </c>
    </row>
    <row r="57" spans="1:5" ht="19" x14ac:dyDescent="0.25">
      <c r="A57" s="26"/>
      <c r="B57" s="5"/>
      <c r="C57" s="15"/>
      <c r="D57" s="15"/>
      <c r="E57" s="15">
        <f t="shared" si="0"/>
        <v>5.6843418860808015E-13</v>
      </c>
    </row>
    <row r="58" spans="1:5" ht="19" x14ac:dyDescent="0.25">
      <c r="A58" s="26"/>
      <c r="B58" s="5"/>
      <c r="C58" s="15"/>
      <c r="D58" s="15"/>
      <c r="E58" s="15">
        <f t="shared" si="0"/>
        <v>5.6843418860808015E-13</v>
      </c>
    </row>
    <row r="59" spans="1:5" ht="19" x14ac:dyDescent="0.25">
      <c r="A59" s="26"/>
      <c r="B59" s="5"/>
      <c r="C59" s="15"/>
      <c r="D59" s="15"/>
      <c r="E59" s="15">
        <f t="shared" si="0"/>
        <v>5.6843418860808015E-13</v>
      </c>
    </row>
    <row r="60" spans="1:5" ht="19" x14ac:dyDescent="0.25">
      <c r="A60" s="26"/>
      <c r="B60" s="5"/>
      <c r="C60" s="15"/>
      <c r="D60" s="15"/>
      <c r="E60" s="15">
        <f t="shared" si="0"/>
        <v>5.6843418860808015E-13</v>
      </c>
    </row>
    <row r="61" spans="1:5" ht="19" x14ac:dyDescent="0.25">
      <c r="A61" s="26"/>
      <c r="B61" s="5"/>
      <c r="C61" s="15"/>
      <c r="D61" s="15"/>
      <c r="E61" s="15">
        <f t="shared" si="0"/>
        <v>5.6843418860808015E-13</v>
      </c>
    </row>
    <row r="62" spans="1:5" ht="19" x14ac:dyDescent="0.25">
      <c r="A62" s="26"/>
      <c r="B62" s="5"/>
      <c r="C62" s="15"/>
      <c r="D62" s="15"/>
      <c r="E62" s="15">
        <f t="shared" si="0"/>
        <v>5.6843418860808015E-13</v>
      </c>
    </row>
    <row r="63" spans="1:5" ht="19" x14ac:dyDescent="0.25">
      <c r="A63" s="26"/>
      <c r="B63" s="5"/>
      <c r="C63" s="15"/>
      <c r="D63" s="15"/>
      <c r="E63" s="15">
        <f t="shared" si="0"/>
        <v>5.6843418860808015E-13</v>
      </c>
    </row>
    <row r="64" spans="1:5" ht="19" x14ac:dyDescent="0.25">
      <c r="A64" s="26"/>
      <c r="B64" s="5"/>
      <c r="C64" s="15"/>
      <c r="D64" s="15"/>
      <c r="E64" s="15">
        <f t="shared" si="0"/>
        <v>5.6843418860808015E-13</v>
      </c>
    </row>
    <row r="65" spans="1:5" ht="19" x14ac:dyDescent="0.25">
      <c r="A65" s="26"/>
      <c r="B65" s="5"/>
      <c r="C65" s="15"/>
      <c r="D65" s="15"/>
      <c r="E65" s="15">
        <f t="shared" si="0"/>
        <v>5.6843418860808015E-13</v>
      </c>
    </row>
    <row r="66" spans="1:5" ht="19" x14ac:dyDescent="0.25">
      <c r="A66" s="26"/>
      <c r="B66" s="5"/>
      <c r="C66" s="15"/>
      <c r="D66" s="15"/>
      <c r="E66" s="15">
        <f t="shared" si="0"/>
        <v>5.6843418860808015E-13</v>
      </c>
    </row>
    <row r="67" spans="1:5" ht="19" x14ac:dyDescent="0.25">
      <c r="A67" s="26"/>
      <c r="B67" s="5"/>
      <c r="C67" s="15"/>
      <c r="D67" s="15"/>
      <c r="E67" s="15">
        <f t="shared" si="0"/>
        <v>5.6843418860808015E-13</v>
      </c>
    </row>
    <row r="68" spans="1:5" ht="19" x14ac:dyDescent="0.25">
      <c r="A68" s="26"/>
      <c r="B68" s="5"/>
      <c r="C68" s="15"/>
      <c r="D68" s="15"/>
      <c r="E68" s="15">
        <f t="shared" si="0"/>
        <v>5.6843418860808015E-13</v>
      </c>
    </row>
    <row r="69" spans="1:5" ht="19" x14ac:dyDescent="0.25">
      <c r="A69" s="26"/>
      <c r="B69" s="5"/>
      <c r="C69" s="15"/>
      <c r="D69" s="15"/>
      <c r="E69" s="15">
        <f t="shared" si="0"/>
        <v>5.6843418860808015E-13</v>
      </c>
    </row>
    <row r="70" spans="1:5" ht="19" x14ac:dyDescent="0.25">
      <c r="A70" s="26"/>
      <c r="B70" s="5"/>
      <c r="C70" s="15"/>
      <c r="D70" s="15"/>
      <c r="E70" s="15">
        <f t="shared" ref="E70:E83" si="1">E69+C70-D70</f>
        <v>5.6843418860808015E-13</v>
      </c>
    </row>
    <row r="71" spans="1:5" ht="19" x14ac:dyDescent="0.25">
      <c r="A71" s="26"/>
      <c r="B71" s="5"/>
      <c r="C71" s="15"/>
      <c r="D71" s="15"/>
      <c r="E71" s="15">
        <f t="shared" si="1"/>
        <v>5.6843418860808015E-13</v>
      </c>
    </row>
    <row r="72" spans="1:5" ht="19" x14ac:dyDescent="0.25">
      <c r="A72" s="26"/>
      <c r="B72" s="5"/>
      <c r="C72" s="15"/>
      <c r="D72" s="15"/>
      <c r="E72" s="15">
        <f t="shared" si="1"/>
        <v>5.6843418860808015E-13</v>
      </c>
    </row>
    <row r="73" spans="1:5" ht="19" x14ac:dyDescent="0.25">
      <c r="A73" s="26"/>
      <c r="B73" s="5"/>
      <c r="C73" s="15"/>
      <c r="D73" s="15"/>
      <c r="E73" s="15">
        <f t="shared" si="1"/>
        <v>5.6843418860808015E-13</v>
      </c>
    </row>
    <row r="74" spans="1:5" ht="19" x14ac:dyDescent="0.25">
      <c r="A74" s="26"/>
      <c r="B74" s="5"/>
      <c r="C74" s="15"/>
      <c r="D74" s="15"/>
      <c r="E74" s="15">
        <f t="shared" si="1"/>
        <v>5.6843418860808015E-13</v>
      </c>
    </row>
    <row r="75" spans="1:5" ht="19" x14ac:dyDescent="0.25">
      <c r="A75" s="26"/>
      <c r="B75" s="5"/>
      <c r="C75" s="15"/>
      <c r="D75" s="15"/>
      <c r="E75" s="15">
        <f t="shared" si="1"/>
        <v>5.6843418860808015E-13</v>
      </c>
    </row>
    <row r="76" spans="1:5" ht="19" x14ac:dyDescent="0.25">
      <c r="A76" s="26"/>
      <c r="B76" s="5"/>
      <c r="C76" s="15"/>
      <c r="D76" s="15"/>
      <c r="E76" s="15">
        <f t="shared" si="1"/>
        <v>5.6843418860808015E-13</v>
      </c>
    </row>
    <row r="77" spans="1:5" ht="19" x14ac:dyDescent="0.25">
      <c r="A77" s="26"/>
      <c r="B77" s="5"/>
      <c r="C77" s="15"/>
      <c r="D77" s="15"/>
      <c r="E77" s="15">
        <f t="shared" si="1"/>
        <v>5.6843418860808015E-13</v>
      </c>
    </row>
    <row r="78" spans="1:5" ht="19" x14ac:dyDescent="0.25">
      <c r="A78" s="26"/>
      <c r="B78" s="5"/>
      <c r="C78" s="15"/>
      <c r="D78" s="15"/>
      <c r="E78" s="15">
        <f t="shared" si="1"/>
        <v>5.6843418860808015E-13</v>
      </c>
    </row>
    <row r="79" spans="1:5" ht="19" x14ac:dyDescent="0.25">
      <c r="A79" s="26"/>
      <c r="B79" s="5"/>
      <c r="C79" s="15"/>
      <c r="D79" s="15"/>
      <c r="E79" s="15">
        <f t="shared" si="1"/>
        <v>5.6843418860808015E-13</v>
      </c>
    </row>
    <row r="80" spans="1:5" ht="19" x14ac:dyDescent="0.25">
      <c r="A80" s="26"/>
      <c r="B80" s="5"/>
      <c r="C80" s="15"/>
      <c r="D80" s="15"/>
      <c r="E80" s="15">
        <f t="shared" si="1"/>
        <v>5.6843418860808015E-13</v>
      </c>
    </row>
    <row r="81" spans="1:5" ht="19" x14ac:dyDescent="0.25">
      <c r="A81" s="26"/>
      <c r="B81" s="5"/>
      <c r="C81" s="15"/>
      <c r="D81" s="15"/>
      <c r="E81" s="15">
        <f t="shared" si="1"/>
        <v>5.6843418860808015E-13</v>
      </c>
    </row>
    <row r="82" spans="1:5" ht="19" x14ac:dyDescent="0.25">
      <c r="A82" s="26"/>
      <c r="B82" s="5"/>
      <c r="C82" s="15"/>
      <c r="D82" s="15"/>
      <c r="E82" s="15">
        <f t="shared" si="1"/>
        <v>5.6843418860808015E-13</v>
      </c>
    </row>
    <row r="83" spans="1:5" ht="19" x14ac:dyDescent="0.25">
      <c r="A83" s="26"/>
      <c r="B83" s="5"/>
      <c r="C83" s="15"/>
      <c r="D83" s="15"/>
      <c r="E83" s="15">
        <f t="shared" si="1"/>
        <v>5.6843418860808015E-13</v>
      </c>
    </row>
    <row r="84" spans="1:5" ht="19" x14ac:dyDescent="0.25">
      <c r="A84" s="26"/>
      <c r="B84" s="5"/>
      <c r="C84" s="15"/>
      <c r="D84" s="15"/>
      <c r="E84" s="15">
        <f t="shared" ref="E84:E118" si="2">E83+C84-D84</f>
        <v>5.6843418860808015E-13</v>
      </c>
    </row>
    <row r="85" spans="1:5" ht="19" x14ac:dyDescent="0.25">
      <c r="A85" s="26"/>
      <c r="B85" s="5"/>
      <c r="C85" s="15"/>
      <c r="D85" s="15"/>
      <c r="E85" s="15">
        <f t="shared" si="2"/>
        <v>5.6843418860808015E-13</v>
      </c>
    </row>
    <row r="86" spans="1:5" ht="19" x14ac:dyDescent="0.25">
      <c r="A86" s="26"/>
      <c r="B86" s="5"/>
      <c r="C86" s="15"/>
      <c r="D86" s="15"/>
      <c r="E86" s="15">
        <f t="shared" si="2"/>
        <v>5.6843418860808015E-13</v>
      </c>
    </row>
    <row r="87" spans="1:5" ht="19" x14ac:dyDescent="0.25">
      <c r="A87" s="26"/>
      <c r="B87" s="5"/>
      <c r="C87" s="15"/>
      <c r="D87" s="15"/>
      <c r="E87" s="15">
        <f t="shared" si="2"/>
        <v>5.6843418860808015E-13</v>
      </c>
    </row>
    <row r="88" spans="1:5" ht="19" x14ac:dyDescent="0.25">
      <c r="A88" s="26"/>
      <c r="B88" s="5"/>
      <c r="C88" s="15"/>
      <c r="D88" s="15"/>
      <c r="E88" s="15">
        <f t="shared" si="2"/>
        <v>5.6843418860808015E-13</v>
      </c>
    </row>
    <row r="89" spans="1:5" ht="19" x14ac:dyDescent="0.25">
      <c r="A89" s="26"/>
      <c r="B89" s="5"/>
      <c r="C89" s="15"/>
      <c r="D89" s="15"/>
      <c r="E89" s="15">
        <f t="shared" si="2"/>
        <v>5.6843418860808015E-13</v>
      </c>
    </row>
    <row r="90" spans="1:5" ht="19" x14ac:dyDescent="0.25">
      <c r="A90" s="26"/>
      <c r="B90" s="5"/>
      <c r="C90" s="15"/>
      <c r="D90" s="15"/>
      <c r="E90" s="15">
        <f t="shared" si="2"/>
        <v>5.6843418860808015E-13</v>
      </c>
    </row>
    <row r="91" spans="1:5" ht="19" x14ac:dyDescent="0.25">
      <c r="A91" s="26"/>
      <c r="B91" s="5"/>
      <c r="C91" s="15"/>
      <c r="D91" s="15"/>
      <c r="E91" s="15">
        <f t="shared" si="2"/>
        <v>5.6843418860808015E-13</v>
      </c>
    </row>
    <row r="92" spans="1:5" ht="19" x14ac:dyDescent="0.25">
      <c r="A92" s="26"/>
      <c r="B92" s="5"/>
      <c r="C92" s="15"/>
      <c r="D92" s="15"/>
      <c r="E92" s="15">
        <f t="shared" si="2"/>
        <v>5.6843418860808015E-13</v>
      </c>
    </row>
    <row r="93" spans="1:5" ht="19" x14ac:dyDescent="0.25">
      <c r="A93" s="26"/>
      <c r="B93" s="5"/>
      <c r="C93" s="15"/>
      <c r="D93" s="15"/>
      <c r="E93" s="15">
        <f t="shared" si="2"/>
        <v>5.6843418860808015E-13</v>
      </c>
    </row>
    <row r="94" spans="1:5" ht="19" x14ac:dyDescent="0.25">
      <c r="A94" s="26"/>
      <c r="B94" s="5"/>
      <c r="C94" s="15"/>
      <c r="D94" s="15"/>
      <c r="E94" s="15">
        <f t="shared" si="2"/>
        <v>5.6843418860808015E-13</v>
      </c>
    </row>
    <row r="95" spans="1:5" ht="19" x14ac:dyDescent="0.25">
      <c r="A95" s="26"/>
      <c r="B95" s="5"/>
      <c r="C95" s="15"/>
      <c r="D95" s="15"/>
      <c r="E95" s="15">
        <f t="shared" si="2"/>
        <v>5.6843418860808015E-13</v>
      </c>
    </row>
    <row r="96" spans="1:5" ht="19" x14ac:dyDescent="0.25">
      <c r="A96" s="26"/>
      <c r="B96" s="5"/>
      <c r="C96" s="15"/>
      <c r="D96" s="15"/>
      <c r="E96" s="15">
        <f t="shared" si="2"/>
        <v>5.6843418860808015E-13</v>
      </c>
    </row>
    <row r="97" spans="1:5" ht="19" x14ac:dyDescent="0.25">
      <c r="A97" s="26"/>
      <c r="B97" s="5"/>
      <c r="C97" s="15"/>
      <c r="D97" s="15"/>
      <c r="E97" s="15">
        <f t="shared" si="2"/>
        <v>5.6843418860808015E-13</v>
      </c>
    </row>
    <row r="98" spans="1:5" ht="19" x14ac:dyDescent="0.25">
      <c r="A98" s="26"/>
      <c r="B98" s="5"/>
      <c r="C98" s="15"/>
      <c r="D98" s="15"/>
      <c r="E98" s="15">
        <f t="shared" si="2"/>
        <v>5.6843418860808015E-13</v>
      </c>
    </row>
    <row r="99" spans="1:5" ht="19" x14ac:dyDescent="0.25">
      <c r="A99" s="26"/>
      <c r="B99" s="5"/>
      <c r="C99" s="15"/>
      <c r="D99" s="15"/>
      <c r="E99" s="15">
        <f t="shared" si="2"/>
        <v>5.6843418860808015E-13</v>
      </c>
    </row>
    <row r="100" spans="1:5" ht="19" x14ac:dyDescent="0.25">
      <c r="A100" s="26"/>
      <c r="B100" s="5"/>
      <c r="C100" s="15"/>
      <c r="D100" s="15"/>
      <c r="E100" s="15">
        <f t="shared" si="2"/>
        <v>5.6843418860808015E-13</v>
      </c>
    </row>
    <row r="101" spans="1:5" ht="19" x14ac:dyDescent="0.25">
      <c r="A101" s="26"/>
      <c r="B101" s="5"/>
      <c r="C101" s="15"/>
      <c r="D101" s="15"/>
      <c r="E101" s="15">
        <f t="shared" si="2"/>
        <v>5.6843418860808015E-13</v>
      </c>
    </row>
    <row r="102" spans="1:5" ht="19" x14ac:dyDescent="0.25">
      <c r="A102" s="26"/>
      <c r="B102" s="5"/>
      <c r="C102" s="15"/>
      <c r="D102" s="15"/>
      <c r="E102" s="15">
        <f t="shared" si="2"/>
        <v>5.6843418860808015E-13</v>
      </c>
    </row>
    <row r="103" spans="1:5" ht="19" x14ac:dyDescent="0.25">
      <c r="A103" s="26"/>
      <c r="B103" s="5"/>
      <c r="C103" s="15"/>
      <c r="D103" s="15"/>
      <c r="E103" s="15">
        <f t="shared" si="2"/>
        <v>5.6843418860808015E-13</v>
      </c>
    </row>
    <row r="104" spans="1:5" ht="19" x14ac:dyDescent="0.25">
      <c r="A104" s="26"/>
      <c r="B104" s="5"/>
      <c r="C104" s="15"/>
      <c r="D104" s="15"/>
      <c r="E104" s="15">
        <f t="shared" si="2"/>
        <v>5.6843418860808015E-13</v>
      </c>
    </row>
    <row r="105" spans="1:5" ht="19" x14ac:dyDescent="0.25">
      <c r="A105" s="26"/>
      <c r="B105" s="5"/>
      <c r="C105" s="15"/>
      <c r="D105" s="15"/>
      <c r="E105" s="15">
        <f t="shared" si="2"/>
        <v>5.6843418860808015E-13</v>
      </c>
    </row>
    <row r="106" spans="1:5" ht="19" x14ac:dyDescent="0.25">
      <c r="A106" s="26"/>
      <c r="B106" s="5"/>
      <c r="C106" s="15"/>
      <c r="D106" s="15"/>
      <c r="E106" s="15">
        <f t="shared" si="2"/>
        <v>5.6843418860808015E-13</v>
      </c>
    </row>
    <row r="107" spans="1:5" ht="19" x14ac:dyDescent="0.25">
      <c r="A107" s="26"/>
      <c r="B107" s="5"/>
      <c r="C107" s="15"/>
      <c r="D107" s="15"/>
      <c r="E107" s="15">
        <f t="shared" si="2"/>
        <v>5.6843418860808015E-13</v>
      </c>
    </row>
    <row r="108" spans="1:5" ht="19" x14ac:dyDescent="0.25">
      <c r="A108" s="26"/>
      <c r="B108" s="5"/>
      <c r="C108" s="15"/>
      <c r="D108" s="15"/>
      <c r="E108" s="15">
        <f t="shared" si="2"/>
        <v>5.6843418860808015E-13</v>
      </c>
    </row>
    <row r="109" spans="1:5" ht="19" x14ac:dyDescent="0.25">
      <c r="A109" s="26"/>
      <c r="B109" s="5"/>
      <c r="C109" s="15"/>
      <c r="D109" s="15"/>
      <c r="E109" s="15">
        <f t="shared" si="2"/>
        <v>5.6843418860808015E-13</v>
      </c>
    </row>
    <row r="110" spans="1:5" ht="19" x14ac:dyDescent="0.25">
      <c r="A110" s="26"/>
      <c r="B110" s="5"/>
      <c r="C110" s="15"/>
      <c r="D110" s="15"/>
      <c r="E110" s="15">
        <f t="shared" si="2"/>
        <v>5.6843418860808015E-13</v>
      </c>
    </row>
    <row r="111" spans="1:5" ht="19" x14ac:dyDescent="0.25">
      <c r="A111" s="26"/>
      <c r="B111" s="5"/>
      <c r="C111" s="15"/>
      <c r="D111" s="15"/>
      <c r="E111" s="15">
        <f t="shared" si="2"/>
        <v>5.6843418860808015E-13</v>
      </c>
    </row>
    <row r="112" spans="1:5" ht="19" x14ac:dyDescent="0.25">
      <c r="A112" s="26"/>
      <c r="B112" s="5"/>
      <c r="C112" s="15"/>
      <c r="D112" s="15"/>
      <c r="E112" s="15">
        <f t="shared" si="2"/>
        <v>5.6843418860808015E-13</v>
      </c>
    </row>
    <row r="113" spans="1:5" ht="19" x14ac:dyDescent="0.25">
      <c r="A113" s="26"/>
      <c r="B113" s="5"/>
      <c r="C113" s="15"/>
      <c r="D113" s="15"/>
      <c r="E113" s="15">
        <f t="shared" si="2"/>
        <v>5.6843418860808015E-13</v>
      </c>
    </row>
    <row r="114" spans="1:5" ht="19" x14ac:dyDescent="0.25">
      <c r="A114" s="26"/>
      <c r="B114" s="5"/>
      <c r="C114" s="15"/>
      <c r="D114" s="15"/>
      <c r="E114" s="15">
        <f t="shared" si="2"/>
        <v>5.6843418860808015E-13</v>
      </c>
    </row>
    <row r="115" spans="1:5" ht="19" x14ac:dyDescent="0.25">
      <c r="A115" s="26"/>
      <c r="B115" s="5"/>
      <c r="C115" s="15"/>
      <c r="D115" s="15"/>
      <c r="E115" s="15">
        <f t="shared" si="2"/>
        <v>5.6843418860808015E-13</v>
      </c>
    </row>
    <row r="116" spans="1:5" ht="19" x14ac:dyDescent="0.25">
      <c r="A116" s="26"/>
      <c r="B116" s="5"/>
      <c r="C116" s="15"/>
      <c r="D116" s="15"/>
      <c r="E116" s="15">
        <f t="shared" si="2"/>
        <v>5.6843418860808015E-13</v>
      </c>
    </row>
    <row r="117" spans="1:5" ht="19" x14ac:dyDescent="0.25">
      <c r="A117" s="26"/>
      <c r="B117" s="5"/>
      <c r="C117" s="15"/>
      <c r="D117" s="15"/>
      <c r="E117" s="15">
        <f t="shared" si="2"/>
        <v>5.6843418860808015E-13</v>
      </c>
    </row>
    <row r="118" spans="1:5" ht="19" x14ac:dyDescent="0.25">
      <c r="A118" s="26"/>
      <c r="B118" s="5"/>
      <c r="C118" s="15"/>
      <c r="D118" s="15"/>
      <c r="E118" s="15">
        <f t="shared" si="2"/>
        <v>5.6843418860808015E-13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57F3-1F10-4B47-91D9-E497F09DED66}">
  <dimension ref="A1:F352"/>
  <sheetViews>
    <sheetView topLeftCell="A311" zoomScale="115" zoomScaleNormal="115" workbookViewId="0">
      <selection activeCell="A320" sqref="A320:D322"/>
    </sheetView>
  </sheetViews>
  <sheetFormatPr baseColWidth="10" defaultColWidth="8.83203125" defaultRowHeight="15" x14ac:dyDescent="0.2"/>
  <cols>
    <col min="1" max="1" width="14.33203125" bestFit="1" customWidth="1"/>
    <col min="2" max="2" width="77.5" customWidth="1"/>
    <col min="3" max="3" width="18.33203125" bestFit="1" customWidth="1"/>
    <col min="4" max="4" width="18.5" bestFit="1" customWidth="1"/>
    <col min="5" max="5" width="18.33203125" bestFit="1" customWidth="1"/>
  </cols>
  <sheetData>
    <row r="1" spans="1:5" ht="31" x14ac:dyDescent="0.35">
      <c r="A1" s="163" t="s">
        <v>2920</v>
      </c>
      <c r="B1" s="163"/>
      <c r="C1" s="163"/>
      <c r="D1" s="163"/>
      <c r="E1" s="163"/>
    </row>
    <row r="2" spans="1:5" ht="26" x14ac:dyDescent="0.3">
      <c r="A2" s="161"/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11" t="s">
        <v>5</v>
      </c>
      <c r="C4" s="15"/>
      <c r="D4" s="15"/>
      <c r="E4" s="15"/>
    </row>
    <row r="5" spans="1:5" ht="19" x14ac:dyDescent="0.25">
      <c r="A5" s="5" t="s">
        <v>2795</v>
      </c>
      <c r="B5" s="5" t="s">
        <v>2922</v>
      </c>
      <c r="C5" s="15">
        <v>1500</v>
      </c>
      <c r="D5" s="15"/>
      <c r="E5" s="15">
        <f>E4+C5-D5</f>
        <v>1500</v>
      </c>
    </row>
    <row r="6" spans="1:5" ht="19" x14ac:dyDescent="0.25">
      <c r="A6" s="26" t="s">
        <v>2921</v>
      </c>
      <c r="B6" s="5" t="s">
        <v>259</v>
      </c>
      <c r="C6" s="15"/>
      <c r="D6" s="15">
        <f>225+11.25+225+11.25+52.5</f>
        <v>525</v>
      </c>
      <c r="E6" s="15">
        <f t="shared" ref="E6:E48" si="0">E5+C6-D6</f>
        <v>975</v>
      </c>
    </row>
    <row r="7" spans="1:5" ht="19" x14ac:dyDescent="0.25">
      <c r="A7" s="26" t="s">
        <v>2838</v>
      </c>
      <c r="B7" s="53" t="s">
        <v>2923</v>
      </c>
      <c r="C7" s="15">
        <v>9852</v>
      </c>
      <c r="D7" s="15"/>
      <c r="E7" s="15">
        <f t="shared" si="0"/>
        <v>10827</v>
      </c>
    </row>
    <row r="8" spans="1:5" ht="19" x14ac:dyDescent="0.25">
      <c r="A8" s="26" t="s">
        <v>2848</v>
      </c>
      <c r="B8" s="5" t="s">
        <v>259</v>
      </c>
      <c r="C8" s="15"/>
      <c r="D8" s="15">
        <f>225+11.25</f>
        <v>236.25</v>
      </c>
      <c r="E8" s="15">
        <f t="shared" si="0"/>
        <v>10590.75</v>
      </c>
    </row>
    <row r="9" spans="1:5" ht="19" x14ac:dyDescent="0.25">
      <c r="A9" s="26" t="s">
        <v>2848</v>
      </c>
      <c r="B9" s="5" t="s">
        <v>259</v>
      </c>
      <c r="C9" s="15"/>
      <c r="D9" s="15">
        <v>52.5</v>
      </c>
      <c r="E9" s="15">
        <f t="shared" si="0"/>
        <v>10538.25</v>
      </c>
    </row>
    <row r="10" spans="1:5" ht="19" x14ac:dyDescent="0.25">
      <c r="A10" s="26" t="s">
        <v>2848</v>
      </c>
      <c r="B10" s="53" t="s">
        <v>2923</v>
      </c>
      <c r="C10" s="15">
        <v>56379</v>
      </c>
      <c r="D10" s="15"/>
      <c r="E10" s="15">
        <f t="shared" si="0"/>
        <v>66917.25</v>
      </c>
    </row>
    <row r="11" spans="1:5" ht="19" x14ac:dyDescent="0.25">
      <c r="A11" s="26" t="s">
        <v>2848</v>
      </c>
      <c r="B11" s="5" t="s">
        <v>2924</v>
      </c>
      <c r="C11" s="15"/>
      <c r="D11" s="15">
        <v>64967</v>
      </c>
      <c r="E11" s="15">
        <f t="shared" si="0"/>
        <v>1950.25</v>
      </c>
    </row>
    <row r="12" spans="1:5" ht="19" x14ac:dyDescent="0.25">
      <c r="A12" s="26" t="s">
        <v>2912</v>
      </c>
      <c r="B12" s="5" t="s">
        <v>2751</v>
      </c>
      <c r="C12" s="15">
        <v>250000</v>
      </c>
      <c r="D12" s="15"/>
      <c r="E12" s="15">
        <f t="shared" si="0"/>
        <v>251950.25</v>
      </c>
    </row>
    <row r="13" spans="1:5" ht="19" x14ac:dyDescent="0.25">
      <c r="A13" s="26" t="s">
        <v>2912</v>
      </c>
      <c r="B13" s="5" t="s">
        <v>2914</v>
      </c>
      <c r="C13" s="15">
        <v>498206</v>
      </c>
      <c r="D13" s="15"/>
      <c r="E13" s="15">
        <f t="shared" si="0"/>
        <v>750156.25</v>
      </c>
    </row>
    <row r="14" spans="1:5" ht="19" x14ac:dyDescent="0.25">
      <c r="A14" s="26" t="s">
        <v>2912</v>
      </c>
      <c r="B14" s="5" t="s">
        <v>2924</v>
      </c>
      <c r="C14" s="15"/>
      <c r="D14" s="15">
        <v>498504</v>
      </c>
      <c r="E14" s="15">
        <f t="shared" si="0"/>
        <v>251652.25</v>
      </c>
    </row>
    <row r="15" spans="1:5" ht="19" x14ac:dyDescent="0.25">
      <c r="A15" s="26" t="s">
        <v>2912</v>
      </c>
      <c r="B15" s="5" t="s">
        <v>2924</v>
      </c>
      <c r="C15" s="15"/>
      <c r="D15" s="15">
        <v>248931</v>
      </c>
      <c r="E15" s="15">
        <f t="shared" si="0"/>
        <v>2721.25</v>
      </c>
    </row>
    <row r="16" spans="1:5" ht="19" x14ac:dyDescent="0.25">
      <c r="A16" s="26" t="s">
        <v>2919</v>
      </c>
      <c r="B16" s="5" t="s">
        <v>2925</v>
      </c>
      <c r="C16" s="15">
        <v>1800000</v>
      </c>
      <c r="D16" s="15"/>
      <c r="E16" s="15">
        <f t="shared" si="0"/>
        <v>1802721.25</v>
      </c>
    </row>
    <row r="17" spans="1:5" ht="19" x14ac:dyDescent="0.25">
      <c r="A17" s="26" t="s">
        <v>2919</v>
      </c>
      <c r="B17" s="5" t="s">
        <v>2924</v>
      </c>
      <c r="C17" s="15"/>
      <c r="D17" s="15">
        <v>498995</v>
      </c>
      <c r="E17" s="15">
        <f t="shared" si="0"/>
        <v>1303726.25</v>
      </c>
    </row>
    <row r="18" spans="1:5" ht="19" x14ac:dyDescent="0.25">
      <c r="A18" s="26" t="s">
        <v>2919</v>
      </c>
      <c r="B18" s="5" t="s">
        <v>2924</v>
      </c>
      <c r="C18" s="15"/>
      <c r="D18" s="15">
        <v>499572</v>
      </c>
      <c r="E18" s="15">
        <f t="shared" si="0"/>
        <v>804154.25</v>
      </c>
    </row>
    <row r="19" spans="1:5" ht="19" x14ac:dyDescent="0.25">
      <c r="A19" s="26" t="s">
        <v>2919</v>
      </c>
      <c r="B19" s="5" t="s">
        <v>2927</v>
      </c>
      <c r="C19" s="15"/>
      <c r="D19" s="15">
        <v>499680</v>
      </c>
      <c r="E19" s="15">
        <f t="shared" si="0"/>
        <v>304474.25</v>
      </c>
    </row>
    <row r="20" spans="1:5" ht="19" x14ac:dyDescent="0.25">
      <c r="A20" s="26" t="s">
        <v>2919</v>
      </c>
      <c r="B20" s="5" t="s">
        <v>2924</v>
      </c>
      <c r="C20" s="15"/>
      <c r="D20" s="15">
        <v>301251</v>
      </c>
      <c r="E20" s="15">
        <f t="shared" si="0"/>
        <v>3223.25</v>
      </c>
    </row>
    <row r="21" spans="1:5" ht="19" x14ac:dyDescent="0.25">
      <c r="A21" s="26" t="s">
        <v>2935</v>
      </c>
      <c r="B21" s="5" t="s">
        <v>2936</v>
      </c>
      <c r="C21" s="15">
        <v>499950</v>
      </c>
      <c r="D21" s="15"/>
      <c r="E21" s="15">
        <f t="shared" si="0"/>
        <v>503173.25</v>
      </c>
    </row>
    <row r="22" spans="1:5" ht="19" x14ac:dyDescent="0.25">
      <c r="A22" s="26" t="s">
        <v>2935</v>
      </c>
      <c r="B22" s="5" t="s">
        <v>2924</v>
      </c>
      <c r="C22" s="15"/>
      <c r="D22" s="15">
        <v>498571</v>
      </c>
      <c r="E22" s="15">
        <f t="shared" si="0"/>
        <v>4602.25</v>
      </c>
    </row>
    <row r="23" spans="1:5" ht="19" x14ac:dyDescent="0.25">
      <c r="A23" s="26" t="s">
        <v>2935</v>
      </c>
      <c r="B23" s="5" t="s">
        <v>259</v>
      </c>
      <c r="C23" s="15"/>
      <c r="D23" s="15">
        <v>2.1</v>
      </c>
      <c r="E23" s="15">
        <f t="shared" si="0"/>
        <v>4600.1499999999996</v>
      </c>
    </row>
    <row r="24" spans="1:5" ht="19" x14ac:dyDescent="0.25">
      <c r="A24" s="26" t="s">
        <v>2935</v>
      </c>
      <c r="B24" s="5" t="s">
        <v>2941</v>
      </c>
      <c r="C24" s="15">
        <v>103524</v>
      </c>
      <c r="D24" s="15"/>
      <c r="E24" s="15">
        <f t="shared" si="0"/>
        <v>108124.15</v>
      </c>
    </row>
    <row r="25" spans="1:5" ht="19" x14ac:dyDescent="0.25">
      <c r="A25" s="26" t="s">
        <v>2935</v>
      </c>
      <c r="B25" s="5" t="s">
        <v>2924</v>
      </c>
      <c r="C25" s="15"/>
      <c r="D25" s="15">
        <v>106324</v>
      </c>
      <c r="E25" s="15">
        <f t="shared" si="0"/>
        <v>1800.1499999999942</v>
      </c>
    </row>
    <row r="26" spans="1:5" ht="19" x14ac:dyDescent="0.25">
      <c r="A26" s="26" t="s">
        <v>2960</v>
      </c>
      <c r="B26" s="5" t="s">
        <v>2966</v>
      </c>
      <c r="C26" s="15">
        <v>586900</v>
      </c>
      <c r="D26" s="15"/>
      <c r="E26" s="15">
        <f t="shared" si="0"/>
        <v>588700.15</v>
      </c>
    </row>
    <row r="27" spans="1:5" ht="19" x14ac:dyDescent="0.25">
      <c r="A27" s="26" t="s">
        <v>2960</v>
      </c>
      <c r="B27" s="5" t="s">
        <v>2967</v>
      </c>
      <c r="C27" s="15"/>
      <c r="D27" s="15">
        <v>586954</v>
      </c>
      <c r="E27" s="15">
        <f t="shared" si="0"/>
        <v>1746.1500000000233</v>
      </c>
    </row>
    <row r="28" spans="1:5" ht="19" x14ac:dyDescent="0.25">
      <c r="A28" s="26" t="s">
        <v>2970</v>
      </c>
      <c r="B28" s="5" t="s">
        <v>2975</v>
      </c>
      <c r="C28" s="15">
        <v>538204</v>
      </c>
      <c r="D28" s="15"/>
      <c r="E28" s="15">
        <f t="shared" si="0"/>
        <v>539950.15</v>
      </c>
    </row>
    <row r="29" spans="1:5" ht="19" x14ac:dyDescent="0.25">
      <c r="A29" s="26" t="s">
        <v>2970</v>
      </c>
      <c r="B29" s="5" t="s">
        <v>2975</v>
      </c>
      <c r="C29" s="15">
        <v>298642</v>
      </c>
      <c r="D29" s="15"/>
      <c r="E29" s="15">
        <f t="shared" si="0"/>
        <v>838592.15</v>
      </c>
    </row>
    <row r="30" spans="1:5" ht="19" x14ac:dyDescent="0.25">
      <c r="A30" s="26" t="s">
        <v>2970</v>
      </c>
      <c r="B30" s="5" t="s">
        <v>2927</v>
      </c>
      <c r="C30" s="15"/>
      <c r="D30" s="15">
        <v>499582</v>
      </c>
      <c r="E30" s="15">
        <f t="shared" si="0"/>
        <v>339010.15</v>
      </c>
    </row>
    <row r="31" spans="1:5" ht="19" x14ac:dyDescent="0.25">
      <c r="A31" s="26" t="s">
        <v>2970</v>
      </c>
      <c r="B31" s="5" t="s">
        <v>2924</v>
      </c>
      <c r="C31" s="15"/>
      <c r="D31" s="15">
        <v>336527</v>
      </c>
      <c r="E31" s="15">
        <f t="shared" si="0"/>
        <v>2483.1500000000233</v>
      </c>
    </row>
    <row r="32" spans="1:5" ht="19" x14ac:dyDescent="0.25">
      <c r="A32" s="26" t="s">
        <v>2979</v>
      </c>
      <c r="B32" s="5" t="s">
        <v>2966</v>
      </c>
      <c r="C32" s="15">
        <v>885692</v>
      </c>
      <c r="D32" s="15"/>
      <c r="E32" s="15">
        <f t="shared" si="0"/>
        <v>888175.15</v>
      </c>
    </row>
    <row r="33" spans="1:5" ht="19" x14ac:dyDescent="0.25">
      <c r="A33" s="26" t="s">
        <v>2979</v>
      </c>
      <c r="B33" s="5" t="s">
        <v>2867</v>
      </c>
      <c r="C33" s="15"/>
      <c r="D33" s="15">
        <v>558410</v>
      </c>
      <c r="E33" s="15">
        <f t="shared" si="0"/>
        <v>329765.15000000002</v>
      </c>
    </row>
    <row r="34" spans="1:5" ht="19" x14ac:dyDescent="0.25">
      <c r="A34" s="26" t="s">
        <v>2979</v>
      </c>
      <c r="B34" s="5" t="s">
        <v>2867</v>
      </c>
      <c r="C34" s="15"/>
      <c r="D34" s="15">
        <v>326450</v>
      </c>
      <c r="E34" s="15">
        <f t="shared" si="0"/>
        <v>3315.1500000000233</v>
      </c>
    </row>
    <row r="35" spans="1:5" ht="19" x14ac:dyDescent="0.25">
      <c r="A35" s="26" t="s">
        <v>2984</v>
      </c>
      <c r="B35" s="5" t="s">
        <v>2751</v>
      </c>
      <c r="C35" s="15">
        <v>235000</v>
      </c>
      <c r="D35" s="15"/>
      <c r="E35" s="15">
        <f t="shared" si="0"/>
        <v>238315.15000000002</v>
      </c>
    </row>
    <row r="36" spans="1:5" ht="19" x14ac:dyDescent="0.25">
      <c r="A36" s="26" t="s">
        <v>2984</v>
      </c>
      <c r="B36" s="5" t="s">
        <v>2867</v>
      </c>
      <c r="C36" s="15"/>
      <c r="D36" s="15">
        <v>110362</v>
      </c>
      <c r="E36" s="15">
        <f t="shared" si="0"/>
        <v>127953.15000000002</v>
      </c>
    </row>
    <row r="37" spans="1:5" ht="19" x14ac:dyDescent="0.25">
      <c r="A37" s="26" t="s">
        <v>2984</v>
      </c>
      <c r="B37" s="5" t="s">
        <v>2985</v>
      </c>
      <c r="C37" s="15"/>
      <c r="D37" s="15">
        <v>125254</v>
      </c>
      <c r="E37" s="15">
        <f t="shared" si="0"/>
        <v>2699.1500000000233</v>
      </c>
    </row>
    <row r="38" spans="1:5" ht="19" x14ac:dyDescent="0.25">
      <c r="A38" s="26" t="s">
        <v>2994</v>
      </c>
      <c r="B38" s="5" t="s">
        <v>2751</v>
      </c>
      <c r="C38" s="15">
        <v>149000</v>
      </c>
      <c r="D38" s="15"/>
      <c r="E38" s="15">
        <f t="shared" si="0"/>
        <v>151699.15000000002</v>
      </c>
    </row>
    <row r="39" spans="1:5" ht="19" x14ac:dyDescent="0.25">
      <c r="A39" s="26" t="s">
        <v>2994</v>
      </c>
      <c r="B39" s="5" t="s">
        <v>2751</v>
      </c>
      <c r="C39" s="15">
        <v>69000</v>
      </c>
      <c r="D39" s="15"/>
      <c r="E39" s="15">
        <f>E38+C39-D39</f>
        <v>220699.15000000002</v>
      </c>
    </row>
    <row r="40" spans="1:5" ht="19" x14ac:dyDescent="0.25">
      <c r="A40" s="26" t="s">
        <v>2994</v>
      </c>
      <c r="B40" s="5" t="s">
        <v>2806</v>
      </c>
      <c r="C40" s="15">
        <v>201309</v>
      </c>
      <c r="D40" s="15"/>
      <c r="E40" s="15">
        <f t="shared" si="0"/>
        <v>422008.15</v>
      </c>
    </row>
    <row r="41" spans="1:5" ht="19" x14ac:dyDescent="0.25">
      <c r="A41" s="26" t="s">
        <v>2994</v>
      </c>
      <c r="B41" s="5" t="s">
        <v>2751</v>
      </c>
      <c r="C41" s="15">
        <v>101000</v>
      </c>
      <c r="D41" s="15"/>
      <c r="E41" s="15">
        <f t="shared" si="0"/>
        <v>523008.15</v>
      </c>
    </row>
    <row r="42" spans="1:5" ht="19" x14ac:dyDescent="0.25">
      <c r="A42" s="26" t="s">
        <v>2994</v>
      </c>
      <c r="B42" s="5" t="s">
        <v>2751</v>
      </c>
      <c r="C42" s="15">
        <v>33500</v>
      </c>
      <c r="D42" s="15"/>
      <c r="E42" s="15">
        <f t="shared" si="0"/>
        <v>556508.15</v>
      </c>
    </row>
    <row r="43" spans="1:5" ht="19" x14ac:dyDescent="0.25">
      <c r="A43" s="26" t="s">
        <v>2994</v>
      </c>
      <c r="B43" s="5" t="s">
        <v>2867</v>
      </c>
      <c r="C43" s="15"/>
      <c r="D43" s="15">
        <v>454201</v>
      </c>
      <c r="E43" s="15">
        <f t="shared" si="0"/>
        <v>102307.15000000002</v>
      </c>
    </row>
    <row r="44" spans="1:5" ht="19" x14ac:dyDescent="0.25">
      <c r="A44" s="26" t="s">
        <v>2994</v>
      </c>
      <c r="B44" s="5" t="s">
        <v>2867</v>
      </c>
      <c r="C44" s="15"/>
      <c r="D44" s="15">
        <v>101329</v>
      </c>
      <c r="E44" s="15">
        <f t="shared" si="0"/>
        <v>978.15000000002328</v>
      </c>
    </row>
    <row r="45" spans="1:5" ht="19" x14ac:dyDescent="0.25">
      <c r="A45" s="26" t="s">
        <v>2998</v>
      </c>
      <c r="B45" s="5" t="s">
        <v>2751</v>
      </c>
      <c r="C45" s="15">
        <v>139000</v>
      </c>
      <c r="D45" s="15"/>
      <c r="E45" s="15">
        <f t="shared" si="0"/>
        <v>139978.15000000002</v>
      </c>
    </row>
    <row r="46" spans="1:5" ht="19" x14ac:dyDescent="0.25">
      <c r="A46" s="26" t="s">
        <v>2998</v>
      </c>
      <c r="B46" s="5" t="s">
        <v>2751</v>
      </c>
      <c r="C46" s="15">
        <v>61000</v>
      </c>
      <c r="D46" s="15"/>
      <c r="E46" s="15">
        <f t="shared" si="0"/>
        <v>200978.15000000002</v>
      </c>
    </row>
    <row r="47" spans="1:5" ht="19" x14ac:dyDescent="0.25">
      <c r="A47" s="26" t="s">
        <v>2998</v>
      </c>
      <c r="B47" s="5" t="s">
        <v>3003</v>
      </c>
      <c r="C47" s="15"/>
      <c r="D47" s="15">
        <v>198340</v>
      </c>
      <c r="E47" s="15">
        <f t="shared" si="0"/>
        <v>2638.1500000000233</v>
      </c>
    </row>
    <row r="48" spans="1:5" ht="19" x14ac:dyDescent="0.25">
      <c r="A48" s="26" t="s">
        <v>2998</v>
      </c>
      <c r="B48" s="5" t="s">
        <v>259</v>
      </c>
      <c r="C48" s="15"/>
      <c r="D48" s="15">
        <v>2.1</v>
      </c>
      <c r="E48" s="15">
        <f t="shared" si="0"/>
        <v>2636.0500000000234</v>
      </c>
    </row>
    <row r="49" spans="1:5" ht="19" x14ac:dyDescent="0.25">
      <c r="A49" s="26" t="s">
        <v>3005</v>
      </c>
      <c r="B49" s="5" t="s">
        <v>2806</v>
      </c>
      <c r="C49" s="15">
        <v>254860</v>
      </c>
      <c r="D49" s="15"/>
      <c r="E49" s="15">
        <f t="shared" ref="E49:E80" si="1">E48+C49-D49</f>
        <v>257496.05000000002</v>
      </c>
    </row>
    <row r="50" spans="1:5" ht="19" x14ac:dyDescent="0.25">
      <c r="A50" s="26" t="s">
        <v>3005</v>
      </c>
      <c r="B50" s="5" t="s">
        <v>3003</v>
      </c>
      <c r="C50" s="15"/>
      <c r="D50" s="15">
        <v>256349</v>
      </c>
      <c r="E50" s="15">
        <f t="shared" si="1"/>
        <v>1147.0500000000175</v>
      </c>
    </row>
    <row r="51" spans="1:5" ht="19" x14ac:dyDescent="0.25">
      <c r="A51" s="26" t="s">
        <v>3005</v>
      </c>
      <c r="B51" s="5" t="s">
        <v>2936</v>
      </c>
      <c r="C51" s="15">
        <v>497682</v>
      </c>
      <c r="D51" s="15"/>
      <c r="E51" s="15">
        <f t="shared" si="1"/>
        <v>498829.05000000005</v>
      </c>
    </row>
    <row r="52" spans="1:5" ht="19" x14ac:dyDescent="0.25">
      <c r="A52" s="26" t="s">
        <v>3005</v>
      </c>
      <c r="B52" s="5" t="s">
        <v>3003</v>
      </c>
      <c r="C52" s="15"/>
      <c r="D52" s="15">
        <v>496872</v>
      </c>
      <c r="E52" s="15">
        <f t="shared" si="1"/>
        <v>1957.0500000000466</v>
      </c>
    </row>
    <row r="53" spans="1:5" ht="19" x14ac:dyDescent="0.25">
      <c r="A53" s="26" t="s">
        <v>3010</v>
      </c>
      <c r="B53" s="5" t="s">
        <v>2936</v>
      </c>
      <c r="C53" s="15">
        <v>255691</v>
      </c>
      <c r="D53" s="15"/>
      <c r="E53" s="15">
        <f t="shared" si="1"/>
        <v>257648.05000000005</v>
      </c>
    </row>
    <row r="54" spans="1:5" ht="19" x14ac:dyDescent="0.25">
      <c r="A54" s="26" t="s">
        <v>3010</v>
      </c>
      <c r="B54" s="5" t="s">
        <v>2985</v>
      </c>
      <c r="C54" s="15"/>
      <c r="D54" s="15">
        <v>251673</v>
      </c>
      <c r="E54" s="15">
        <f t="shared" si="1"/>
        <v>5975.0500000000466</v>
      </c>
    </row>
    <row r="55" spans="1:5" ht="19" x14ac:dyDescent="0.25">
      <c r="A55" s="26" t="s">
        <v>3016</v>
      </c>
      <c r="B55" s="5" t="s">
        <v>2815</v>
      </c>
      <c r="C55" s="15">
        <v>95647</v>
      </c>
      <c r="D55" s="15"/>
      <c r="E55" s="15">
        <f t="shared" si="1"/>
        <v>101622.05000000005</v>
      </c>
    </row>
    <row r="56" spans="1:5" ht="19" x14ac:dyDescent="0.25">
      <c r="A56" s="26" t="s">
        <v>3016</v>
      </c>
      <c r="B56" s="5" t="s">
        <v>2975</v>
      </c>
      <c r="C56" s="15">
        <v>450310</v>
      </c>
      <c r="D56" s="15"/>
      <c r="E56" s="15">
        <f t="shared" si="1"/>
        <v>551932.05000000005</v>
      </c>
    </row>
    <row r="57" spans="1:5" ht="19" x14ac:dyDescent="0.25">
      <c r="A57" s="26" t="s">
        <v>3016</v>
      </c>
      <c r="B57" s="5" t="s">
        <v>2985</v>
      </c>
      <c r="C57" s="15"/>
      <c r="D57" s="15">
        <v>549634</v>
      </c>
      <c r="E57" s="15">
        <f t="shared" si="1"/>
        <v>2298.0500000000466</v>
      </c>
    </row>
    <row r="58" spans="1:5" ht="19" x14ac:dyDescent="0.25">
      <c r="A58" s="26" t="s">
        <v>3016</v>
      </c>
      <c r="B58" s="5" t="s">
        <v>2806</v>
      </c>
      <c r="C58" s="15">
        <v>430152</v>
      </c>
      <c r="D58" s="15"/>
      <c r="E58" s="15">
        <f t="shared" si="1"/>
        <v>432450.05000000005</v>
      </c>
    </row>
    <row r="59" spans="1:5" ht="19" x14ac:dyDescent="0.25">
      <c r="A59" s="26" t="s">
        <v>3016</v>
      </c>
      <c r="B59" s="5" t="s">
        <v>3003</v>
      </c>
      <c r="C59" s="15"/>
      <c r="D59" s="15">
        <v>430210</v>
      </c>
      <c r="E59" s="15">
        <f t="shared" si="1"/>
        <v>2240.0500000000466</v>
      </c>
    </row>
    <row r="60" spans="1:5" ht="19" x14ac:dyDescent="0.25">
      <c r="A60" s="26" t="s">
        <v>3020</v>
      </c>
      <c r="B60" s="5" t="s">
        <v>2806</v>
      </c>
      <c r="C60" s="15">
        <v>243967</v>
      </c>
      <c r="D60" s="15"/>
      <c r="E60" s="15">
        <f t="shared" si="1"/>
        <v>246207.05000000005</v>
      </c>
    </row>
    <row r="61" spans="1:5" ht="19" x14ac:dyDescent="0.25">
      <c r="A61" s="26" t="s">
        <v>3020</v>
      </c>
      <c r="B61" s="5" t="s">
        <v>2985</v>
      </c>
      <c r="C61" s="15"/>
      <c r="D61" s="15">
        <v>243684</v>
      </c>
      <c r="E61" s="15">
        <f t="shared" si="1"/>
        <v>2523.0500000000466</v>
      </c>
    </row>
    <row r="62" spans="1:5" ht="19" x14ac:dyDescent="0.25">
      <c r="A62" s="26" t="s">
        <v>3005</v>
      </c>
      <c r="B62" s="5" t="s">
        <v>259</v>
      </c>
      <c r="C62" s="15"/>
      <c r="D62" s="15">
        <v>50</v>
      </c>
      <c r="E62" s="15">
        <f t="shared" si="1"/>
        <v>2473.0500000000466</v>
      </c>
    </row>
    <row r="63" spans="1:5" ht="19" x14ac:dyDescent="0.25">
      <c r="A63" s="26" t="s">
        <v>3005</v>
      </c>
      <c r="B63" s="5" t="s">
        <v>259</v>
      </c>
      <c r="C63" s="15"/>
      <c r="D63" s="15">
        <v>2.5</v>
      </c>
      <c r="E63" s="15">
        <f t="shared" si="1"/>
        <v>2470.5500000000466</v>
      </c>
    </row>
    <row r="64" spans="1:5" ht="19" x14ac:dyDescent="0.25">
      <c r="A64" s="26" t="s">
        <v>3005</v>
      </c>
      <c r="B64" s="5" t="s">
        <v>259</v>
      </c>
      <c r="C64" s="15"/>
      <c r="D64" s="15">
        <v>225</v>
      </c>
      <c r="E64" s="15">
        <f t="shared" si="1"/>
        <v>2245.5500000000466</v>
      </c>
    </row>
    <row r="65" spans="1:5" ht="19" x14ac:dyDescent="0.25">
      <c r="A65" s="26" t="s">
        <v>3005</v>
      </c>
      <c r="B65" s="5" t="s">
        <v>259</v>
      </c>
      <c r="C65" s="15"/>
      <c r="D65" s="15">
        <v>11.25</v>
      </c>
      <c r="E65" s="15">
        <f t="shared" si="1"/>
        <v>2234.3000000000466</v>
      </c>
    </row>
    <row r="66" spans="1:5" ht="19" x14ac:dyDescent="0.25">
      <c r="A66" s="26" t="s">
        <v>3036</v>
      </c>
      <c r="B66" s="5" t="s">
        <v>2806</v>
      </c>
      <c r="C66" s="15">
        <v>512013</v>
      </c>
      <c r="D66" s="15"/>
      <c r="E66" s="15">
        <f t="shared" si="1"/>
        <v>514247.30000000005</v>
      </c>
    </row>
    <row r="67" spans="1:5" ht="19" x14ac:dyDescent="0.25">
      <c r="A67" s="26" t="s">
        <v>3036</v>
      </c>
      <c r="B67" s="5" t="s">
        <v>2927</v>
      </c>
      <c r="C67" s="15"/>
      <c r="D67" s="15">
        <v>513021</v>
      </c>
      <c r="E67" s="15">
        <f t="shared" si="1"/>
        <v>1226.3000000000466</v>
      </c>
    </row>
    <row r="68" spans="1:5" ht="19" x14ac:dyDescent="0.25">
      <c r="A68" s="26" t="s">
        <v>3036</v>
      </c>
      <c r="B68" s="5" t="s">
        <v>259</v>
      </c>
      <c r="C68" s="15"/>
      <c r="D68" s="15">
        <v>2.1</v>
      </c>
      <c r="E68" s="15">
        <f t="shared" si="1"/>
        <v>1224.2000000000467</v>
      </c>
    </row>
    <row r="69" spans="1:5" ht="19" x14ac:dyDescent="0.25">
      <c r="A69" s="26" t="s">
        <v>3036</v>
      </c>
      <c r="B69" s="5" t="s">
        <v>2936</v>
      </c>
      <c r="C69" s="15">
        <v>509461</v>
      </c>
      <c r="D69" s="15"/>
      <c r="E69" s="15">
        <f t="shared" si="1"/>
        <v>510685.20000000007</v>
      </c>
    </row>
    <row r="70" spans="1:5" ht="19" x14ac:dyDescent="0.25">
      <c r="A70" s="26" t="s">
        <v>3036</v>
      </c>
      <c r="B70" s="5" t="s">
        <v>3003</v>
      </c>
      <c r="C70" s="15"/>
      <c r="D70" s="15">
        <v>508649</v>
      </c>
      <c r="E70" s="15">
        <f t="shared" si="1"/>
        <v>2036.2000000000698</v>
      </c>
    </row>
    <row r="71" spans="1:5" ht="19" x14ac:dyDescent="0.25">
      <c r="A71" s="26" t="s">
        <v>3045</v>
      </c>
      <c r="B71" s="5" t="s">
        <v>2806</v>
      </c>
      <c r="C71" s="15">
        <v>628314</v>
      </c>
      <c r="D71" s="15"/>
      <c r="E71" s="15">
        <f t="shared" si="1"/>
        <v>630350.20000000007</v>
      </c>
    </row>
    <row r="72" spans="1:5" ht="19" x14ac:dyDescent="0.25">
      <c r="A72" s="26" t="s">
        <v>3045</v>
      </c>
      <c r="B72" s="5" t="s">
        <v>2985</v>
      </c>
      <c r="C72" s="15"/>
      <c r="D72" s="15">
        <v>453120</v>
      </c>
      <c r="E72" s="15">
        <f t="shared" si="1"/>
        <v>177230.20000000007</v>
      </c>
    </row>
    <row r="73" spans="1:5" ht="19" x14ac:dyDescent="0.25">
      <c r="A73" s="26" t="s">
        <v>3045</v>
      </c>
      <c r="B73" s="5" t="s">
        <v>3003</v>
      </c>
      <c r="C73" s="15"/>
      <c r="D73" s="15">
        <v>175201</v>
      </c>
      <c r="E73" s="15">
        <f t="shared" si="1"/>
        <v>2029.2000000000698</v>
      </c>
    </row>
    <row r="74" spans="1:5" ht="19" x14ac:dyDescent="0.25">
      <c r="A74" s="26" t="s">
        <v>3045</v>
      </c>
      <c r="B74" s="5" t="s">
        <v>2936</v>
      </c>
      <c r="C74" s="15">
        <v>269845</v>
      </c>
      <c r="D74" s="15"/>
      <c r="E74" s="15">
        <f t="shared" si="1"/>
        <v>271874.20000000007</v>
      </c>
    </row>
    <row r="75" spans="1:5" ht="19" x14ac:dyDescent="0.25">
      <c r="A75" s="26" t="s">
        <v>3045</v>
      </c>
      <c r="B75" s="5" t="s">
        <v>3003</v>
      </c>
      <c r="C75" s="15"/>
      <c r="D75" s="15">
        <v>269876</v>
      </c>
      <c r="E75" s="15">
        <f t="shared" si="1"/>
        <v>1998.2000000000698</v>
      </c>
    </row>
    <row r="76" spans="1:5" ht="19" x14ac:dyDescent="0.25">
      <c r="A76" s="26" t="s">
        <v>3052</v>
      </c>
      <c r="B76" s="5" t="s">
        <v>2936</v>
      </c>
      <c r="C76" s="15">
        <v>440318</v>
      </c>
      <c r="D76" s="15"/>
      <c r="E76" s="15">
        <f t="shared" si="1"/>
        <v>442316.20000000007</v>
      </c>
    </row>
    <row r="77" spans="1:5" ht="19" x14ac:dyDescent="0.25">
      <c r="A77" s="26" t="s">
        <v>3052</v>
      </c>
      <c r="B77" s="5" t="s">
        <v>3003</v>
      </c>
      <c r="C77" s="15"/>
      <c r="D77" s="15">
        <v>440231</v>
      </c>
      <c r="E77" s="15">
        <f t="shared" si="1"/>
        <v>2085.2000000000698</v>
      </c>
    </row>
    <row r="78" spans="1:5" ht="19" x14ac:dyDescent="0.25">
      <c r="A78" s="26" t="s">
        <v>3054</v>
      </c>
      <c r="B78" s="5" t="s">
        <v>2936</v>
      </c>
      <c r="C78" s="15">
        <v>512346</v>
      </c>
      <c r="D78" s="15"/>
      <c r="E78" s="15">
        <f t="shared" si="1"/>
        <v>514431.20000000007</v>
      </c>
    </row>
    <row r="79" spans="1:5" ht="19" x14ac:dyDescent="0.25">
      <c r="A79" s="26" t="s">
        <v>3054</v>
      </c>
      <c r="B79" s="5" t="s">
        <v>2985</v>
      </c>
      <c r="C79" s="15"/>
      <c r="D79" s="15">
        <v>513620</v>
      </c>
      <c r="E79" s="15">
        <f t="shared" si="1"/>
        <v>811.20000000006985</v>
      </c>
    </row>
    <row r="80" spans="1:5" ht="19" x14ac:dyDescent="0.25">
      <c r="A80" s="26" t="s">
        <v>3057</v>
      </c>
      <c r="B80" s="5" t="s">
        <v>2751</v>
      </c>
      <c r="C80" s="15">
        <v>184000</v>
      </c>
      <c r="D80" s="15"/>
      <c r="E80" s="15">
        <f t="shared" si="1"/>
        <v>184811.20000000007</v>
      </c>
    </row>
    <row r="81" spans="1:5" ht="19" x14ac:dyDescent="0.25">
      <c r="A81" s="26" t="s">
        <v>3057</v>
      </c>
      <c r="B81" s="5" t="s">
        <v>2751</v>
      </c>
      <c r="C81" s="15">
        <v>4000</v>
      </c>
      <c r="D81" s="15"/>
      <c r="E81" s="15">
        <f t="shared" ref="E81:E112" si="2">E80+C81-D81</f>
        <v>188811.20000000007</v>
      </c>
    </row>
    <row r="82" spans="1:5" ht="19" x14ac:dyDescent="0.25">
      <c r="A82" s="26" t="s">
        <v>3057</v>
      </c>
      <c r="B82" s="5" t="s">
        <v>3003</v>
      </c>
      <c r="C82" s="15"/>
      <c r="D82" s="15">
        <v>187203</v>
      </c>
      <c r="E82" s="15">
        <f t="shared" si="2"/>
        <v>1608.2000000000698</v>
      </c>
    </row>
    <row r="83" spans="1:5" ht="19" x14ac:dyDescent="0.25">
      <c r="A83" s="26" t="s">
        <v>3059</v>
      </c>
      <c r="B83" s="5" t="s">
        <v>2806</v>
      </c>
      <c r="C83" s="15">
        <v>552309</v>
      </c>
      <c r="D83" s="15"/>
      <c r="E83" s="15">
        <f t="shared" si="2"/>
        <v>553917.20000000007</v>
      </c>
    </row>
    <row r="84" spans="1:5" ht="19" x14ac:dyDescent="0.25">
      <c r="A84" s="26" t="s">
        <v>3059</v>
      </c>
      <c r="B84" s="5" t="s">
        <v>3003</v>
      </c>
      <c r="C84" s="15"/>
      <c r="D84" s="15">
        <v>551689</v>
      </c>
      <c r="E84" s="15">
        <f t="shared" si="2"/>
        <v>2228.2000000000698</v>
      </c>
    </row>
    <row r="85" spans="1:5" ht="19" x14ac:dyDescent="0.25">
      <c r="A85" s="26" t="s">
        <v>3067</v>
      </c>
      <c r="B85" s="5" t="s">
        <v>2975</v>
      </c>
      <c r="C85" s="15">
        <v>550348</v>
      </c>
      <c r="D85" s="15"/>
      <c r="E85" s="15">
        <f t="shared" si="2"/>
        <v>552576.20000000007</v>
      </c>
    </row>
    <row r="86" spans="1:5" ht="19" x14ac:dyDescent="0.25">
      <c r="A86" s="26" t="s">
        <v>3067</v>
      </c>
      <c r="B86" s="5" t="s">
        <v>2975</v>
      </c>
      <c r="C86" s="15">
        <v>578063</v>
      </c>
      <c r="D86" s="15"/>
      <c r="E86" s="15">
        <f t="shared" si="2"/>
        <v>1130639.2000000002</v>
      </c>
    </row>
    <row r="87" spans="1:5" ht="19" x14ac:dyDescent="0.25">
      <c r="A87" s="26" t="s">
        <v>3067</v>
      </c>
      <c r="B87" s="5" t="s">
        <v>2975</v>
      </c>
      <c r="C87" s="15">
        <v>369567</v>
      </c>
      <c r="D87" s="15"/>
      <c r="E87" s="15">
        <f t="shared" si="2"/>
        <v>1500206.2000000002</v>
      </c>
    </row>
    <row r="88" spans="1:5" ht="19" x14ac:dyDescent="0.25">
      <c r="A88" s="26" t="s">
        <v>3067</v>
      </c>
      <c r="B88" s="5" t="s">
        <v>3003</v>
      </c>
      <c r="C88" s="15"/>
      <c r="D88" s="15">
        <v>551320</v>
      </c>
      <c r="E88" s="15">
        <f t="shared" si="2"/>
        <v>948886.20000000019</v>
      </c>
    </row>
    <row r="89" spans="1:5" ht="19" x14ac:dyDescent="0.25">
      <c r="A89" s="26" t="s">
        <v>3067</v>
      </c>
      <c r="B89" s="5" t="s">
        <v>3003</v>
      </c>
      <c r="C89" s="15"/>
      <c r="D89" s="15">
        <v>600328</v>
      </c>
      <c r="E89" s="15">
        <f t="shared" si="2"/>
        <v>348558.20000000019</v>
      </c>
    </row>
    <row r="90" spans="1:5" ht="19" x14ac:dyDescent="0.25">
      <c r="A90" s="26" t="s">
        <v>3067</v>
      </c>
      <c r="B90" s="5" t="s">
        <v>3003</v>
      </c>
      <c r="C90" s="15"/>
      <c r="D90" s="15">
        <v>345690</v>
      </c>
      <c r="E90" s="15">
        <f t="shared" si="2"/>
        <v>2868.2000000001863</v>
      </c>
    </row>
    <row r="91" spans="1:5" ht="19" x14ac:dyDescent="0.25">
      <c r="A91" s="26" t="s">
        <v>3067</v>
      </c>
      <c r="B91" s="5" t="s">
        <v>2936</v>
      </c>
      <c r="C91" s="15">
        <v>325968</v>
      </c>
      <c r="D91" s="15"/>
      <c r="E91" s="15">
        <f t="shared" si="2"/>
        <v>328836.20000000019</v>
      </c>
    </row>
    <row r="92" spans="1:5" ht="19" x14ac:dyDescent="0.25">
      <c r="A92" s="26" t="s">
        <v>3067</v>
      </c>
      <c r="B92" s="5" t="s">
        <v>3003</v>
      </c>
      <c r="C92" s="15"/>
      <c r="D92" s="15">
        <v>327948</v>
      </c>
      <c r="E92" s="15">
        <f t="shared" si="2"/>
        <v>888.20000000018626</v>
      </c>
    </row>
    <row r="93" spans="1:5" ht="19" x14ac:dyDescent="0.25">
      <c r="A93" s="26" t="s">
        <v>3069</v>
      </c>
      <c r="B93" s="5" t="s">
        <v>2751</v>
      </c>
      <c r="C93" s="15">
        <v>180000</v>
      </c>
      <c r="D93" s="15"/>
      <c r="E93" s="15">
        <f t="shared" si="2"/>
        <v>180888.20000000019</v>
      </c>
    </row>
    <row r="94" spans="1:5" ht="19" x14ac:dyDescent="0.25">
      <c r="A94" s="26" t="s">
        <v>3069</v>
      </c>
      <c r="B94" s="5" t="s">
        <v>3003</v>
      </c>
      <c r="C94" s="15"/>
      <c r="D94" s="15">
        <v>178964</v>
      </c>
      <c r="E94" s="15">
        <f t="shared" si="2"/>
        <v>1924.2000000001863</v>
      </c>
    </row>
    <row r="95" spans="1:5" ht="19" x14ac:dyDescent="0.25">
      <c r="A95" s="26" t="s">
        <v>3069</v>
      </c>
      <c r="B95" s="5" t="s">
        <v>2806</v>
      </c>
      <c r="C95" s="15">
        <v>265684</v>
      </c>
      <c r="D95" s="15"/>
      <c r="E95" s="15">
        <f t="shared" si="2"/>
        <v>267608.20000000019</v>
      </c>
    </row>
    <row r="96" spans="1:5" ht="19" x14ac:dyDescent="0.25">
      <c r="A96" s="26" t="s">
        <v>3069</v>
      </c>
      <c r="B96" s="5" t="s">
        <v>3003</v>
      </c>
      <c r="C96" s="15"/>
      <c r="D96" s="15">
        <v>265314</v>
      </c>
      <c r="E96" s="15">
        <f t="shared" si="2"/>
        <v>2294.2000000001863</v>
      </c>
    </row>
    <row r="97" spans="1:5" ht="19" x14ac:dyDescent="0.25">
      <c r="A97" s="26" t="s">
        <v>3069</v>
      </c>
      <c r="B97" s="5" t="s">
        <v>3072</v>
      </c>
      <c r="C97" s="15">
        <v>845600</v>
      </c>
      <c r="D97" s="15"/>
      <c r="E97" s="15">
        <f t="shared" si="2"/>
        <v>847894.20000000019</v>
      </c>
    </row>
    <row r="98" spans="1:5" ht="19" x14ac:dyDescent="0.25">
      <c r="A98" s="26" t="s">
        <v>3069</v>
      </c>
      <c r="B98" s="5" t="s">
        <v>3003</v>
      </c>
      <c r="C98" s="15"/>
      <c r="D98" s="15">
        <v>845671</v>
      </c>
      <c r="E98" s="15">
        <f t="shared" si="2"/>
        <v>2223.2000000001863</v>
      </c>
    </row>
    <row r="99" spans="1:5" ht="19" x14ac:dyDescent="0.25">
      <c r="A99" s="26" t="s">
        <v>3076</v>
      </c>
      <c r="B99" s="5" t="s">
        <v>3077</v>
      </c>
      <c r="C99" s="15">
        <v>839120</v>
      </c>
      <c r="D99" s="15"/>
      <c r="E99" s="15">
        <f t="shared" si="2"/>
        <v>841343.20000000019</v>
      </c>
    </row>
    <row r="100" spans="1:5" ht="19" x14ac:dyDescent="0.25">
      <c r="A100" s="26" t="s">
        <v>3076</v>
      </c>
      <c r="B100" s="5" t="s">
        <v>3003</v>
      </c>
      <c r="C100" s="15"/>
      <c r="D100" s="15">
        <v>840237</v>
      </c>
      <c r="E100" s="15">
        <f t="shared" si="2"/>
        <v>1106.2000000001863</v>
      </c>
    </row>
    <row r="101" spans="1:5" ht="19" x14ac:dyDescent="0.25">
      <c r="A101" s="26" t="s">
        <v>3081</v>
      </c>
      <c r="B101" s="5" t="s">
        <v>3077</v>
      </c>
      <c r="C101" s="15">
        <v>932570</v>
      </c>
      <c r="D101" s="15"/>
      <c r="E101" s="15">
        <f t="shared" si="2"/>
        <v>933676.20000000019</v>
      </c>
    </row>
    <row r="102" spans="1:5" ht="19" x14ac:dyDescent="0.25">
      <c r="A102" s="26" t="s">
        <v>3081</v>
      </c>
      <c r="B102" s="5" t="s">
        <v>3003</v>
      </c>
      <c r="C102" s="15"/>
      <c r="D102" s="15">
        <v>931563</v>
      </c>
      <c r="E102" s="15">
        <f t="shared" si="2"/>
        <v>2113.2000000001863</v>
      </c>
    </row>
    <row r="103" spans="1:5" ht="19" x14ac:dyDescent="0.25">
      <c r="A103" s="26" t="s">
        <v>3089</v>
      </c>
      <c r="B103" s="5" t="s">
        <v>3092</v>
      </c>
      <c r="C103" s="15">
        <v>215693</v>
      </c>
      <c r="D103" s="15"/>
      <c r="E103" s="15">
        <f t="shared" si="2"/>
        <v>217806.20000000019</v>
      </c>
    </row>
    <row r="104" spans="1:5" ht="19" x14ac:dyDescent="0.25">
      <c r="A104" s="26" t="s">
        <v>3089</v>
      </c>
      <c r="B104" s="5" t="s">
        <v>3003</v>
      </c>
      <c r="C104" s="15"/>
      <c r="D104" s="15">
        <v>216392</v>
      </c>
      <c r="E104" s="15">
        <f t="shared" si="2"/>
        <v>1414.2000000001863</v>
      </c>
    </row>
    <row r="105" spans="1:5" ht="19" x14ac:dyDescent="0.25">
      <c r="A105" s="26" t="s">
        <v>3089</v>
      </c>
      <c r="B105" s="5" t="s">
        <v>2936</v>
      </c>
      <c r="C105" s="15">
        <v>402326</v>
      </c>
      <c r="D105" s="15"/>
      <c r="E105" s="15">
        <f t="shared" si="2"/>
        <v>403740.20000000019</v>
      </c>
    </row>
    <row r="106" spans="1:5" ht="19" x14ac:dyDescent="0.25">
      <c r="A106" s="26" t="s">
        <v>3089</v>
      </c>
      <c r="B106" s="5" t="s">
        <v>3003</v>
      </c>
      <c r="C106" s="15"/>
      <c r="D106" s="15">
        <v>402136</v>
      </c>
      <c r="E106" s="15">
        <f t="shared" si="2"/>
        <v>1604.2000000001863</v>
      </c>
    </row>
    <row r="107" spans="1:5" ht="19" x14ac:dyDescent="0.25">
      <c r="A107" s="26" t="s">
        <v>3089</v>
      </c>
      <c r="B107" s="5" t="s">
        <v>2936</v>
      </c>
      <c r="C107" s="15">
        <v>45960</v>
      </c>
      <c r="D107" s="15"/>
      <c r="E107" s="15">
        <f t="shared" si="2"/>
        <v>47564.200000000186</v>
      </c>
    </row>
    <row r="108" spans="1:5" ht="19" x14ac:dyDescent="0.25">
      <c r="A108" s="26" t="s">
        <v>3089</v>
      </c>
      <c r="B108" s="5" t="s">
        <v>3003</v>
      </c>
      <c r="C108" s="15"/>
      <c r="D108" s="15">
        <v>45936</v>
      </c>
      <c r="E108" s="15">
        <f t="shared" si="2"/>
        <v>1628.2000000001863</v>
      </c>
    </row>
    <row r="109" spans="1:5" ht="19" x14ac:dyDescent="0.25">
      <c r="A109" s="26" t="s">
        <v>3089</v>
      </c>
      <c r="B109" s="5" t="s">
        <v>2751</v>
      </c>
      <c r="C109" s="15">
        <v>230000</v>
      </c>
      <c r="D109" s="15"/>
      <c r="E109" s="15">
        <f t="shared" si="2"/>
        <v>231628.20000000019</v>
      </c>
    </row>
    <row r="110" spans="1:5" ht="19" x14ac:dyDescent="0.25">
      <c r="A110" s="26" t="s">
        <v>3089</v>
      </c>
      <c r="B110" s="5" t="s">
        <v>3003</v>
      </c>
      <c r="C110" s="15"/>
      <c r="D110" s="15">
        <v>229364</v>
      </c>
      <c r="E110" s="15">
        <f t="shared" si="2"/>
        <v>2264.2000000001863</v>
      </c>
    </row>
    <row r="111" spans="1:5" ht="19" x14ac:dyDescent="0.25">
      <c r="A111" s="26" t="s">
        <v>3093</v>
      </c>
      <c r="B111" s="5" t="s">
        <v>3094</v>
      </c>
      <c r="C111" s="15">
        <v>46332</v>
      </c>
      <c r="D111" s="15"/>
      <c r="E111" s="15">
        <f t="shared" si="2"/>
        <v>48596.200000000186</v>
      </c>
    </row>
    <row r="112" spans="1:5" ht="19" x14ac:dyDescent="0.25">
      <c r="A112" s="26" t="s">
        <v>3093</v>
      </c>
      <c r="B112" s="5" t="s">
        <v>2676</v>
      </c>
      <c r="C112" s="15">
        <v>16394</v>
      </c>
      <c r="D112" s="15"/>
      <c r="E112" s="15">
        <f t="shared" si="2"/>
        <v>64990.200000000186</v>
      </c>
    </row>
    <row r="113" spans="1:5" ht="19" x14ac:dyDescent="0.25">
      <c r="A113" s="26" t="s">
        <v>3093</v>
      </c>
      <c r="B113" s="5" t="s">
        <v>3003</v>
      </c>
      <c r="C113" s="15"/>
      <c r="D113" s="15">
        <v>64031</v>
      </c>
      <c r="E113" s="15">
        <f t="shared" ref="E113" si="3">E112+C113-D113</f>
        <v>959.20000000018626</v>
      </c>
    </row>
    <row r="114" spans="1:5" ht="19" x14ac:dyDescent="0.25">
      <c r="A114" s="26" t="s">
        <v>3095</v>
      </c>
      <c r="B114" s="5" t="s">
        <v>3072</v>
      </c>
      <c r="C114" s="15">
        <v>1039715</v>
      </c>
      <c r="D114" s="15"/>
      <c r="E114" s="15">
        <f t="shared" ref="E114:E177" si="4">E113+C114-D114</f>
        <v>1040674.2000000002</v>
      </c>
    </row>
    <row r="115" spans="1:5" ht="19" x14ac:dyDescent="0.25">
      <c r="A115" s="26" t="s">
        <v>3095</v>
      </c>
      <c r="B115" s="5" t="s">
        <v>3003</v>
      </c>
      <c r="C115" s="15"/>
      <c r="D115" s="15">
        <v>625930</v>
      </c>
      <c r="E115" s="15">
        <f t="shared" si="4"/>
        <v>414744.20000000019</v>
      </c>
    </row>
    <row r="116" spans="1:5" ht="19" x14ac:dyDescent="0.25">
      <c r="A116" s="26" t="s">
        <v>3095</v>
      </c>
      <c r="B116" s="5" t="s">
        <v>3003</v>
      </c>
      <c r="C116" s="15"/>
      <c r="D116" s="15">
        <v>413693</v>
      </c>
      <c r="E116" s="15">
        <f t="shared" si="4"/>
        <v>1051.2000000001863</v>
      </c>
    </row>
    <row r="117" spans="1:5" ht="19" x14ac:dyDescent="0.25">
      <c r="A117" s="26" t="s">
        <v>3095</v>
      </c>
      <c r="B117" s="5" t="s">
        <v>2975</v>
      </c>
      <c r="C117" s="15">
        <v>900017</v>
      </c>
      <c r="D117" s="15"/>
      <c r="E117" s="15">
        <f t="shared" si="4"/>
        <v>901068.20000000019</v>
      </c>
    </row>
    <row r="118" spans="1:5" ht="19" x14ac:dyDescent="0.25">
      <c r="A118" s="26" t="s">
        <v>3095</v>
      </c>
      <c r="B118" s="5" t="s">
        <v>3003</v>
      </c>
      <c r="C118" s="15"/>
      <c r="D118" s="15">
        <v>900126</v>
      </c>
      <c r="E118" s="15">
        <f t="shared" si="4"/>
        <v>942.20000000018626</v>
      </c>
    </row>
    <row r="119" spans="1:5" ht="19" x14ac:dyDescent="0.25">
      <c r="A119" s="26" t="s">
        <v>3105</v>
      </c>
      <c r="B119" s="5" t="s">
        <v>2751</v>
      </c>
      <c r="C119" s="15">
        <v>99500</v>
      </c>
      <c r="D119" s="15"/>
      <c r="E119" s="15">
        <f t="shared" si="4"/>
        <v>100442.20000000019</v>
      </c>
    </row>
    <row r="120" spans="1:5" ht="19" x14ac:dyDescent="0.25">
      <c r="A120" s="26" t="s">
        <v>3105</v>
      </c>
      <c r="B120" s="5" t="s">
        <v>2751</v>
      </c>
      <c r="C120" s="15">
        <v>2500</v>
      </c>
      <c r="D120" s="15"/>
      <c r="E120" s="15">
        <f t="shared" si="4"/>
        <v>102942.20000000019</v>
      </c>
    </row>
    <row r="121" spans="1:5" ht="19" x14ac:dyDescent="0.25">
      <c r="A121" s="26" t="s">
        <v>3105</v>
      </c>
      <c r="B121" s="5" t="s">
        <v>3003</v>
      </c>
      <c r="C121" s="15"/>
      <c r="D121" s="15">
        <v>101967</v>
      </c>
      <c r="E121" s="15">
        <f t="shared" si="4"/>
        <v>975.20000000018626</v>
      </c>
    </row>
    <row r="122" spans="1:5" ht="19" x14ac:dyDescent="0.25">
      <c r="A122" s="26" t="s">
        <v>3105</v>
      </c>
      <c r="B122" s="5" t="s">
        <v>3108</v>
      </c>
      <c r="C122" s="15">
        <v>1009160</v>
      </c>
      <c r="D122" s="15"/>
      <c r="E122" s="15">
        <f t="shared" si="4"/>
        <v>1010135.2000000002</v>
      </c>
    </row>
    <row r="123" spans="1:5" ht="19" x14ac:dyDescent="0.25">
      <c r="A123" s="26" t="s">
        <v>3105</v>
      </c>
      <c r="B123" s="5" t="s">
        <v>3003</v>
      </c>
      <c r="C123" s="15"/>
      <c r="D123" s="15">
        <v>419675</v>
      </c>
      <c r="E123" s="15">
        <f t="shared" si="4"/>
        <v>590460.20000000019</v>
      </c>
    </row>
    <row r="124" spans="1:5" ht="19" x14ac:dyDescent="0.25">
      <c r="A124" s="26" t="s">
        <v>3105</v>
      </c>
      <c r="B124" s="5" t="s">
        <v>3003</v>
      </c>
      <c r="C124" s="15"/>
      <c r="D124" s="15">
        <v>589706</v>
      </c>
      <c r="E124" s="15">
        <f t="shared" si="4"/>
        <v>754.20000000018626</v>
      </c>
    </row>
    <row r="125" spans="1:5" ht="19" x14ac:dyDescent="0.25">
      <c r="A125" s="26" t="s">
        <v>3109</v>
      </c>
      <c r="B125" s="5" t="s">
        <v>2975</v>
      </c>
      <c r="C125" s="15">
        <v>190031</v>
      </c>
      <c r="D125" s="15"/>
      <c r="E125" s="15">
        <f t="shared" si="4"/>
        <v>190785.20000000019</v>
      </c>
    </row>
    <row r="126" spans="1:5" ht="19" x14ac:dyDescent="0.25">
      <c r="A126" s="26" t="s">
        <v>3109</v>
      </c>
      <c r="B126" s="5" t="s">
        <v>2806</v>
      </c>
      <c r="C126" s="15">
        <v>215974</v>
      </c>
      <c r="D126" s="15"/>
      <c r="E126" s="15">
        <f t="shared" si="4"/>
        <v>406759.20000000019</v>
      </c>
    </row>
    <row r="127" spans="1:5" ht="19" x14ac:dyDescent="0.25">
      <c r="A127" s="26" t="s">
        <v>3109</v>
      </c>
      <c r="B127" s="5" t="s">
        <v>2927</v>
      </c>
      <c r="C127" s="15"/>
      <c r="D127" s="15">
        <v>404223</v>
      </c>
      <c r="E127" s="15">
        <f t="shared" si="4"/>
        <v>2536.2000000001863</v>
      </c>
    </row>
    <row r="128" spans="1:5" ht="19" x14ac:dyDescent="0.25">
      <c r="A128" s="26" t="s">
        <v>3109</v>
      </c>
      <c r="B128" s="5" t="s">
        <v>259</v>
      </c>
      <c r="C128" s="15"/>
      <c r="D128" s="15">
        <v>2.0499999999999998</v>
      </c>
      <c r="E128" s="15">
        <f t="shared" si="4"/>
        <v>2534.1500000001861</v>
      </c>
    </row>
    <row r="129" spans="1:5" ht="19" x14ac:dyDescent="0.25">
      <c r="A129" s="26" t="s">
        <v>3109</v>
      </c>
      <c r="B129" s="5" t="s">
        <v>2996</v>
      </c>
      <c r="C129" s="15">
        <v>99683</v>
      </c>
      <c r="D129" s="15"/>
      <c r="E129" s="15">
        <f t="shared" si="4"/>
        <v>102217.15000000018</v>
      </c>
    </row>
    <row r="130" spans="1:5" ht="19" x14ac:dyDescent="0.25">
      <c r="A130" s="26" t="s">
        <v>3109</v>
      </c>
      <c r="B130" s="5" t="s">
        <v>3003</v>
      </c>
      <c r="C130" s="15"/>
      <c r="D130" s="15">
        <v>100368</v>
      </c>
      <c r="E130" s="15">
        <f t="shared" si="4"/>
        <v>1849.1500000001834</v>
      </c>
    </row>
    <row r="131" spans="1:5" ht="19" x14ac:dyDescent="0.25">
      <c r="A131" s="26" t="s">
        <v>3109</v>
      </c>
      <c r="B131" s="5" t="s">
        <v>2936</v>
      </c>
      <c r="C131" s="15">
        <v>300045</v>
      </c>
      <c r="D131" s="15"/>
      <c r="E131" s="15">
        <f t="shared" si="4"/>
        <v>301894.1500000002</v>
      </c>
    </row>
    <row r="132" spans="1:5" ht="19" x14ac:dyDescent="0.25">
      <c r="A132" s="26" t="s">
        <v>3109</v>
      </c>
      <c r="B132" s="5" t="s">
        <v>3003</v>
      </c>
      <c r="C132" s="15"/>
      <c r="D132" s="15">
        <v>300579</v>
      </c>
      <c r="E132" s="15">
        <f t="shared" si="4"/>
        <v>1315.1500000001979</v>
      </c>
    </row>
    <row r="133" spans="1:5" ht="19" x14ac:dyDescent="0.25">
      <c r="A133" s="26" t="s">
        <v>3111</v>
      </c>
      <c r="B133" s="5" t="s">
        <v>2751</v>
      </c>
      <c r="C133" s="15">
        <v>123000</v>
      </c>
      <c r="D133" s="15"/>
      <c r="E133" s="15">
        <f t="shared" si="4"/>
        <v>124315.1500000002</v>
      </c>
    </row>
    <row r="134" spans="1:5" ht="19" x14ac:dyDescent="0.25">
      <c r="A134" s="26" t="s">
        <v>3111</v>
      </c>
      <c r="B134" s="5" t="s">
        <v>2751</v>
      </c>
      <c r="C134" s="15">
        <v>49000</v>
      </c>
      <c r="D134" s="15"/>
      <c r="E134" s="15">
        <f t="shared" si="4"/>
        <v>173315.1500000002</v>
      </c>
    </row>
    <row r="135" spans="1:5" ht="19" x14ac:dyDescent="0.25">
      <c r="A135" s="26" t="s">
        <v>3111</v>
      </c>
      <c r="B135" s="5" t="s">
        <v>2936</v>
      </c>
      <c r="C135" s="15">
        <v>223964</v>
      </c>
      <c r="D135" s="15"/>
      <c r="E135" s="15">
        <f t="shared" si="4"/>
        <v>397279.1500000002</v>
      </c>
    </row>
    <row r="136" spans="1:5" ht="19" x14ac:dyDescent="0.25">
      <c r="A136" s="26" t="s">
        <v>3111</v>
      </c>
      <c r="B136" s="5" t="s">
        <v>3003</v>
      </c>
      <c r="C136" s="15"/>
      <c r="D136" s="15">
        <v>366137</v>
      </c>
      <c r="E136" s="15">
        <f t="shared" si="4"/>
        <v>31142.150000000198</v>
      </c>
    </row>
    <row r="137" spans="1:5" ht="19" x14ac:dyDescent="0.25">
      <c r="A137" s="26" t="s">
        <v>3111</v>
      </c>
      <c r="B137" s="5" t="s">
        <v>3003</v>
      </c>
      <c r="C137" s="15"/>
      <c r="D137" s="15">
        <v>29685</v>
      </c>
      <c r="E137" s="15">
        <f t="shared" si="4"/>
        <v>1457.1500000001979</v>
      </c>
    </row>
    <row r="138" spans="1:5" ht="19" x14ac:dyDescent="0.25">
      <c r="A138" s="26" t="s">
        <v>3111</v>
      </c>
      <c r="B138" s="5" t="s">
        <v>2806</v>
      </c>
      <c r="C138" s="15">
        <v>100360</v>
      </c>
      <c r="D138" s="15"/>
      <c r="E138" s="15">
        <f t="shared" si="4"/>
        <v>101817.1500000002</v>
      </c>
    </row>
    <row r="139" spans="1:5" ht="19" x14ac:dyDescent="0.25">
      <c r="A139" s="26" t="s">
        <v>3111</v>
      </c>
      <c r="B139" s="5" t="s">
        <v>3003</v>
      </c>
      <c r="C139" s="15"/>
      <c r="D139" s="15">
        <v>99686</v>
      </c>
      <c r="E139" s="15">
        <f t="shared" si="4"/>
        <v>2131.1500000001979</v>
      </c>
    </row>
    <row r="140" spans="1:5" ht="19" x14ac:dyDescent="0.25">
      <c r="A140" s="26" t="s">
        <v>3119</v>
      </c>
      <c r="B140" s="5" t="s">
        <v>2673</v>
      </c>
      <c r="C140" s="15">
        <v>141960</v>
      </c>
      <c r="D140" s="15"/>
      <c r="E140" s="15">
        <f t="shared" si="4"/>
        <v>144091.1500000002</v>
      </c>
    </row>
    <row r="141" spans="1:5" ht="19" x14ac:dyDescent="0.25">
      <c r="A141" s="26" t="s">
        <v>3119</v>
      </c>
      <c r="B141" s="5" t="s">
        <v>3003</v>
      </c>
      <c r="C141" s="15"/>
      <c r="D141" s="15">
        <v>142562</v>
      </c>
      <c r="E141" s="15">
        <f t="shared" si="4"/>
        <v>1529.1500000001979</v>
      </c>
    </row>
    <row r="142" spans="1:5" ht="19" x14ac:dyDescent="0.25">
      <c r="A142" s="26" t="s">
        <v>3122</v>
      </c>
      <c r="B142" s="5" t="s">
        <v>2806</v>
      </c>
      <c r="C142" s="15">
        <v>184036</v>
      </c>
      <c r="D142" s="15"/>
      <c r="E142" s="15">
        <f t="shared" si="4"/>
        <v>185565.1500000002</v>
      </c>
    </row>
    <row r="143" spans="1:5" ht="19" x14ac:dyDescent="0.25">
      <c r="A143" s="26" t="s">
        <v>3122</v>
      </c>
      <c r="B143" s="5" t="s">
        <v>2927</v>
      </c>
      <c r="C143" s="15"/>
      <c r="D143" s="15">
        <v>184130</v>
      </c>
      <c r="E143" s="15">
        <f t="shared" si="4"/>
        <v>1435.1500000001979</v>
      </c>
    </row>
    <row r="144" spans="1:5" ht="19" x14ac:dyDescent="0.25">
      <c r="A144" s="26" t="s">
        <v>3128</v>
      </c>
      <c r="B144" s="5" t="s">
        <v>3132</v>
      </c>
      <c r="C144" s="15">
        <v>844340</v>
      </c>
      <c r="D144" s="15"/>
      <c r="E144" s="15">
        <f t="shared" si="4"/>
        <v>845775.15000000014</v>
      </c>
    </row>
    <row r="145" spans="1:6" ht="19" x14ac:dyDescent="0.25">
      <c r="A145" s="26" t="s">
        <v>3128</v>
      </c>
      <c r="B145" s="5" t="s">
        <v>2927</v>
      </c>
      <c r="C145" s="15"/>
      <c r="D145" s="15">
        <v>843972</v>
      </c>
      <c r="E145" s="15">
        <f t="shared" si="4"/>
        <v>1803.1500000001397</v>
      </c>
    </row>
    <row r="146" spans="1:6" ht="19" x14ac:dyDescent="0.25">
      <c r="A146" s="26" t="s">
        <v>3128</v>
      </c>
      <c r="B146" s="5" t="s">
        <v>259</v>
      </c>
      <c r="C146" s="15"/>
      <c r="D146" s="15">
        <v>2.1</v>
      </c>
      <c r="E146" s="15">
        <f t="shared" si="4"/>
        <v>1801.0500000001398</v>
      </c>
      <c r="F146" s="14">
        <f>+E146-1510.15</f>
        <v>290.9000000001397</v>
      </c>
    </row>
    <row r="147" spans="1:6" ht="19" x14ac:dyDescent="0.25">
      <c r="A147" s="26" t="s">
        <v>3128</v>
      </c>
      <c r="B147" s="5" t="s">
        <v>259</v>
      </c>
      <c r="C147" s="15"/>
      <c r="D147" s="15">
        <v>290.89999999999998</v>
      </c>
      <c r="E147" s="15">
        <f t="shared" si="4"/>
        <v>1510.1500000001397</v>
      </c>
    </row>
    <row r="148" spans="1:6" ht="19" x14ac:dyDescent="0.25">
      <c r="A148" s="26" t="s">
        <v>3128</v>
      </c>
      <c r="B148" s="5" t="s">
        <v>2975</v>
      </c>
      <c r="C148" s="15">
        <v>165718</v>
      </c>
      <c r="D148" s="15"/>
      <c r="E148" s="15">
        <f t="shared" si="4"/>
        <v>167228.15000000014</v>
      </c>
    </row>
    <row r="149" spans="1:6" ht="19" x14ac:dyDescent="0.25">
      <c r="A149" s="26" t="s">
        <v>3128</v>
      </c>
      <c r="B149" s="5" t="s">
        <v>3003</v>
      </c>
      <c r="C149" s="15"/>
      <c r="D149" s="15">
        <v>166210</v>
      </c>
      <c r="E149" s="15">
        <f t="shared" si="4"/>
        <v>1018.1500000001397</v>
      </c>
    </row>
    <row r="150" spans="1:6" ht="19" x14ac:dyDescent="0.25">
      <c r="A150" s="26" t="s">
        <v>3133</v>
      </c>
      <c r="B150" s="5" t="s">
        <v>3132</v>
      </c>
      <c r="C150" s="15">
        <v>827040</v>
      </c>
      <c r="D150" s="15"/>
      <c r="E150" s="15">
        <f t="shared" si="4"/>
        <v>828058.15000000014</v>
      </c>
    </row>
    <row r="151" spans="1:6" ht="19" x14ac:dyDescent="0.25">
      <c r="A151" s="26" t="s">
        <v>3133</v>
      </c>
      <c r="B151" s="5" t="s">
        <v>2927</v>
      </c>
      <c r="C151" s="15"/>
      <c r="D151" s="15">
        <v>826314</v>
      </c>
      <c r="E151" s="15">
        <f t="shared" si="4"/>
        <v>1744.1500000001397</v>
      </c>
    </row>
    <row r="152" spans="1:6" ht="19" x14ac:dyDescent="0.25">
      <c r="A152" s="26" t="s">
        <v>3133</v>
      </c>
      <c r="B152" s="5" t="s">
        <v>259</v>
      </c>
      <c r="C152" s="15"/>
      <c r="D152" s="15">
        <v>1.05</v>
      </c>
      <c r="E152" s="15">
        <f t="shared" si="4"/>
        <v>1743.1000000001397</v>
      </c>
    </row>
    <row r="153" spans="1:6" ht="19" x14ac:dyDescent="0.25">
      <c r="A153" s="26" t="s">
        <v>3138</v>
      </c>
      <c r="B153" s="5" t="s">
        <v>2975</v>
      </c>
      <c r="C153" s="15">
        <v>612364</v>
      </c>
      <c r="D153" s="15"/>
      <c r="E153" s="15">
        <f t="shared" si="4"/>
        <v>614107.10000000009</v>
      </c>
    </row>
    <row r="154" spans="1:6" ht="19" x14ac:dyDescent="0.25">
      <c r="A154" s="26" t="s">
        <v>3138</v>
      </c>
      <c r="B154" s="5" t="s">
        <v>3003</v>
      </c>
      <c r="C154" s="15"/>
      <c r="D154" s="15">
        <v>612364</v>
      </c>
      <c r="E154" s="15">
        <f t="shared" si="4"/>
        <v>1743.1000000000931</v>
      </c>
    </row>
    <row r="155" spans="1:6" ht="19" x14ac:dyDescent="0.25">
      <c r="A155" s="26" t="s">
        <v>3140</v>
      </c>
      <c r="B155" s="5" t="s">
        <v>3142</v>
      </c>
      <c r="C155" s="15">
        <v>8591</v>
      </c>
      <c r="D155" s="15"/>
      <c r="E155" s="15">
        <f t="shared" si="4"/>
        <v>10334.100000000093</v>
      </c>
    </row>
    <row r="156" spans="1:6" ht="19" x14ac:dyDescent="0.25">
      <c r="A156" s="26" t="s">
        <v>3140</v>
      </c>
      <c r="B156" s="5" t="s">
        <v>3142</v>
      </c>
      <c r="C156" s="15">
        <v>212030</v>
      </c>
      <c r="D156" s="15"/>
      <c r="E156" s="15">
        <f t="shared" si="4"/>
        <v>222364.10000000009</v>
      </c>
    </row>
    <row r="157" spans="1:6" ht="19" x14ac:dyDescent="0.25">
      <c r="A157" s="26" t="s">
        <v>3140</v>
      </c>
      <c r="B157" s="5" t="s">
        <v>3003</v>
      </c>
      <c r="C157" s="15"/>
      <c r="D157" s="15">
        <v>220346</v>
      </c>
      <c r="E157" s="15">
        <f t="shared" si="4"/>
        <v>2018.1000000000931</v>
      </c>
    </row>
    <row r="158" spans="1:6" ht="19" x14ac:dyDescent="0.25">
      <c r="A158" s="26" t="s">
        <v>3144</v>
      </c>
      <c r="B158" s="5" t="s">
        <v>2936</v>
      </c>
      <c r="C158" s="15">
        <v>672469</v>
      </c>
      <c r="D158" s="15"/>
      <c r="E158" s="15">
        <f t="shared" si="4"/>
        <v>674487.10000000009</v>
      </c>
    </row>
    <row r="159" spans="1:6" ht="19" x14ac:dyDescent="0.25">
      <c r="A159" s="26" t="s">
        <v>3144</v>
      </c>
      <c r="B159" s="5" t="s">
        <v>2927</v>
      </c>
      <c r="C159" s="15"/>
      <c r="D159" s="15">
        <v>673142</v>
      </c>
      <c r="E159" s="15">
        <f t="shared" si="4"/>
        <v>1345.1000000000931</v>
      </c>
    </row>
    <row r="160" spans="1:6" ht="19" x14ac:dyDescent="0.25">
      <c r="A160" s="26" t="s">
        <v>3144</v>
      </c>
      <c r="B160" s="5" t="s">
        <v>259</v>
      </c>
      <c r="C160" s="15"/>
      <c r="D160" s="15">
        <v>1.05</v>
      </c>
      <c r="E160" s="15">
        <f t="shared" si="4"/>
        <v>1344.0500000000932</v>
      </c>
    </row>
    <row r="161" spans="1:5" ht="19" x14ac:dyDescent="0.25">
      <c r="A161" s="26" t="s">
        <v>3146</v>
      </c>
      <c r="B161" s="5" t="s">
        <v>2936</v>
      </c>
      <c r="C161" s="15">
        <v>426351</v>
      </c>
      <c r="D161" s="15"/>
      <c r="E161" s="15">
        <f t="shared" si="4"/>
        <v>427695.0500000001</v>
      </c>
    </row>
    <row r="162" spans="1:5" ht="19" x14ac:dyDescent="0.25">
      <c r="A162" s="26" t="s">
        <v>3146</v>
      </c>
      <c r="B162" s="5" t="s">
        <v>3003</v>
      </c>
      <c r="C162" s="15"/>
      <c r="D162" s="15">
        <v>425983</v>
      </c>
      <c r="E162" s="15">
        <f t="shared" si="4"/>
        <v>1712.0500000001048</v>
      </c>
    </row>
    <row r="163" spans="1:5" ht="19" x14ac:dyDescent="0.25">
      <c r="A163" s="26" t="s">
        <v>3150</v>
      </c>
      <c r="B163" s="5" t="s">
        <v>3151</v>
      </c>
      <c r="C163" s="15">
        <v>80451</v>
      </c>
      <c r="D163" s="15"/>
      <c r="E163" s="15">
        <f t="shared" si="4"/>
        <v>82163.050000000105</v>
      </c>
    </row>
    <row r="164" spans="1:5" ht="19" x14ac:dyDescent="0.25">
      <c r="A164" s="26" t="s">
        <v>3150</v>
      </c>
      <c r="B164" s="5" t="s">
        <v>2673</v>
      </c>
      <c r="C164" s="15">
        <v>299652</v>
      </c>
      <c r="D164" s="15"/>
      <c r="E164" s="15">
        <f t="shared" si="4"/>
        <v>381815.0500000001</v>
      </c>
    </row>
    <row r="165" spans="1:5" ht="19" x14ac:dyDescent="0.25">
      <c r="A165" s="26" t="s">
        <v>3150</v>
      </c>
      <c r="B165" s="5" t="s">
        <v>2927</v>
      </c>
      <c r="C165" s="15"/>
      <c r="D165" s="15">
        <v>379681</v>
      </c>
      <c r="E165" s="15">
        <f t="shared" si="4"/>
        <v>2134.0500000001048</v>
      </c>
    </row>
    <row r="166" spans="1:5" ht="19" x14ac:dyDescent="0.25">
      <c r="A166" s="26" t="s">
        <v>3150</v>
      </c>
      <c r="B166" s="5" t="s">
        <v>3142</v>
      </c>
      <c r="C166" s="15">
        <v>398023</v>
      </c>
      <c r="D166" s="15"/>
      <c r="E166" s="15">
        <f t="shared" si="4"/>
        <v>400157.0500000001</v>
      </c>
    </row>
    <row r="167" spans="1:5" ht="19" x14ac:dyDescent="0.25">
      <c r="A167" s="26" t="s">
        <v>3150</v>
      </c>
      <c r="B167" s="5" t="s">
        <v>3003</v>
      </c>
      <c r="C167" s="15"/>
      <c r="D167" s="15">
        <v>399274</v>
      </c>
      <c r="E167" s="15">
        <f t="shared" si="4"/>
        <v>883.05000000010477</v>
      </c>
    </row>
    <row r="168" spans="1:5" ht="21" x14ac:dyDescent="0.25">
      <c r="A168" s="26" t="s">
        <v>3154</v>
      </c>
      <c r="B168" s="5" t="s">
        <v>2975</v>
      </c>
      <c r="C168" s="9">
        <v>689754</v>
      </c>
      <c r="D168" s="15"/>
      <c r="E168" s="15">
        <f t="shared" si="4"/>
        <v>690637.05</v>
      </c>
    </row>
    <row r="169" spans="1:5" ht="21" x14ac:dyDescent="0.25">
      <c r="A169" s="26" t="s">
        <v>3154</v>
      </c>
      <c r="B169" s="5" t="s">
        <v>2975</v>
      </c>
      <c r="C169" s="9">
        <v>356983</v>
      </c>
      <c r="D169" s="15"/>
      <c r="E169" s="15">
        <f t="shared" si="4"/>
        <v>1047620.05</v>
      </c>
    </row>
    <row r="170" spans="1:5" ht="19" x14ac:dyDescent="0.25">
      <c r="A170" s="26" t="s">
        <v>3154</v>
      </c>
      <c r="B170" s="5" t="s">
        <v>3003</v>
      </c>
      <c r="C170" s="15"/>
      <c r="D170" s="15">
        <v>554602</v>
      </c>
      <c r="E170" s="15">
        <f t="shared" si="4"/>
        <v>493018.05000000005</v>
      </c>
    </row>
    <row r="171" spans="1:5" ht="19" x14ac:dyDescent="0.25">
      <c r="A171" s="26" t="s">
        <v>3154</v>
      </c>
      <c r="B171" s="5" t="s">
        <v>2806</v>
      </c>
      <c r="C171" s="15">
        <v>498012</v>
      </c>
      <c r="D171" s="15"/>
      <c r="E171" s="15">
        <f t="shared" si="4"/>
        <v>991030.05</v>
      </c>
    </row>
    <row r="172" spans="1:5" ht="19" x14ac:dyDescent="0.25">
      <c r="A172" s="26" t="s">
        <v>3154</v>
      </c>
      <c r="B172" s="5" t="s">
        <v>3003</v>
      </c>
      <c r="C172" s="15"/>
      <c r="D172" s="15">
        <v>492560</v>
      </c>
      <c r="E172" s="15">
        <f t="shared" si="4"/>
        <v>498470.05000000005</v>
      </c>
    </row>
    <row r="173" spans="1:5" ht="19" x14ac:dyDescent="0.25">
      <c r="A173" s="26" t="s">
        <v>3154</v>
      </c>
      <c r="B173" s="5" t="s">
        <v>3003</v>
      </c>
      <c r="C173" s="15"/>
      <c r="D173" s="15">
        <v>496571</v>
      </c>
      <c r="E173" s="15">
        <f t="shared" si="4"/>
        <v>1899.0500000000466</v>
      </c>
    </row>
    <row r="174" spans="1:5" ht="19" x14ac:dyDescent="0.25">
      <c r="A174" s="26" t="s">
        <v>3159</v>
      </c>
      <c r="B174" s="5" t="s">
        <v>3092</v>
      </c>
      <c r="C174" s="15">
        <v>104630</v>
      </c>
      <c r="D174" s="15"/>
      <c r="E174" s="15">
        <f t="shared" si="4"/>
        <v>106529.05000000005</v>
      </c>
    </row>
    <row r="175" spans="1:5" ht="19" x14ac:dyDescent="0.25">
      <c r="A175" s="26" t="s">
        <v>3159</v>
      </c>
      <c r="B175" s="5" t="s">
        <v>3003</v>
      </c>
      <c r="C175" s="15"/>
      <c r="D175" s="15">
        <v>105003</v>
      </c>
      <c r="E175" s="15">
        <f t="shared" si="4"/>
        <v>1526.0500000000466</v>
      </c>
    </row>
    <row r="176" spans="1:5" ht="19" x14ac:dyDescent="0.25">
      <c r="A176" s="26" t="s">
        <v>3159</v>
      </c>
      <c r="B176" s="5" t="s">
        <v>2806</v>
      </c>
      <c r="C176" s="15">
        <v>482689</v>
      </c>
      <c r="D176" s="15"/>
      <c r="E176" s="15">
        <f t="shared" si="4"/>
        <v>484215.05000000005</v>
      </c>
    </row>
    <row r="177" spans="1:6" ht="19" x14ac:dyDescent="0.25">
      <c r="A177" s="26" t="s">
        <v>3159</v>
      </c>
      <c r="B177" s="5" t="s">
        <v>2975</v>
      </c>
      <c r="C177" s="15">
        <v>420315</v>
      </c>
      <c r="D177" s="15"/>
      <c r="E177" s="15">
        <f t="shared" si="4"/>
        <v>904530.05</v>
      </c>
    </row>
    <row r="178" spans="1:6" ht="19" x14ac:dyDescent="0.25">
      <c r="A178" s="26" t="s">
        <v>3159</v>
      </c>
      <c r="B178" s="5" t="s">
        <v>2927</v>
      </c>
      <c r="C178" s="15"/>
      <c r="D178" s="15">
        <v>901345</v>
      </c>
      <c r="E178" s="15">
        <f t="shared" ref="E178:E223" si="5">E177+C178-D178</f>
        <v>3185.0500000000466</v>
      </c>
    </row>
    <row r="179" spans="1:6" ht="19" x14ac:dyDescent="0.25">
      <c r="A179" s="26" t="s">
        <v>3159</v>
      </c>
      <c r="B179" s="5" t="s">
        <v>259</v>
      </c>
      <c r="C179" s="15"/>
      <c r="D179" s="15">
        <v>1.05</v>
      </c>
      <c r="E179" s="15">
        <f t="shared" si="5"/>
        <v>3184.0000000000464</v>
      </c>
    </row>
    <row r="180" spans="1:6" ht="19" x14ac:dyDescent="0.25">
      <c r="A180" s="26" t="s">
        <v>3162</v>
      </c>
      <c r="B180" s="5" t="s">
        <v>2936</v>
      </c>
      <c r="C180" s="15">
        <v>623591</v>
      </c>
      <c r="D180" s="15"/>
      <c r="E180" s="15">
        <f t="shared" si="5"/>
        <v>626775</v>
      </c>
    </row>
    <row r="181" spans="1:6" ht="19" x14ac:dyDescent="0.25">
      <c r="A181" s="26" t="s">
        <v>3162</v>
      </c>
      <c r="B181" s="5" t="s">
        <v>3003</v>
      </c>
      <c r="C181" s="15"/>
      <c r="D181" s="15">
        <v>624023</v>
      </c>
      <c r="E181" s="15">
        <f t="shared" si="5"/>
        <v>2752</v>
      </c>
    </row>
    <row r="182" spans="1:6" ht="19" x14ac:dyDescent="0.25">
      <c r="A182" s="26" t="s">
        <v>3164</v>
      </c>
      <c r="B182" s="5" t="s">
        <v>2936</v>
      </c>
      <c r="C182" s="15">
        <v>725460</v>
      </c>
      <c r="D182" s="15"/>
      <c r="E182" s="15">
        <f t="shared" si="5"/>
        <v>728212</v>
      </c>
      <c r="F182" s="14">
        <f>+E183-728206.75</f>
        <v>0</v>
      </c>
    </row>
    <row r="183" spans="1:6" ht="19" x14ac:dyDescent="0.25">
      <c r="A183" s="26" t="s">
        <v>3164</v>
      </c>
      <c r="B183" s="5" t="s">
        <v>259</v>
      </c>
      <c r="C183" s="15"/>
      <c r="D183" s="15">
        <v>5.25</v>
      </c>
      <c r="E183" s="15">
        <f t="shared" si="5"/>
        <v>728206.75</v>
      </c>
    </row>
    <row r="184" spans="1:6" ht="19" x14ac:dyDescent="0.25">
      <c r="A184" s="26" t="s">
        <v>3164</v>
      </c>
      <c r="B184" s="5" t="s">
        <v>3165</v>
      </c>
      <c r="C184" s="15"/>
      <c r="D184" s="15">
        <v>726934</v>
      </c>
      <c r="E184" s="15">
        <f t="shared" si="5"/>
        <v>1272.75</v>
      </c>
    </row>
    <row r="185" spans="1:6" ht="19" x14ac:dyDescent="0.25">
      <c r="A185" s="26" t="s">
        <v>3164</v>
      </c>
      <c r="B185" s="5" t="s">
        <v>3108</v>
      </c>
      <c r="C185" s="15">
        <v>1016900</v>
      </c>
      <c r="D185" s="15"/>
      <c r="E185" s="15">
        <f t="shared" si="5"/>
        <v>1018172.75</v>
      </c>
    </row>
    <row r="186" spans="1:6" ht="19" x14ac:dyDescent="0.25">
      <c r="A186" s="26" t="s">
        <v>3164</v>
      </c>
      <c r="B186" s="5" t="s">
        <v>3003</v>
      </c>
      <c r="C186" s="15"/>
      <c r="D186" s="15">
        <v>1017869</v>
      </c>
      <c r="E186" s="15">
        <f t="shared" si="5"/>
        <v>303.75</v>
      </c>
    </row>
    <row r="187" spans="1:6" ht="19" x14ac:dyDescent="0.25">
      <c r="A187" s="26" t="s">
        <v>3181</v>
      </c>
      <c r="B187" s="5" t="s">
        <v>2936</v>
      </c>
      <c r="C187" s="15">
        <v>332012</v>
      </c>
      <c r="D187" s="15"/>
      <c r="E187" s="15">
        <f t="shared" si="5"/>
        <v>332315.75</v>
      </c>
    </row>
    <row r="188" spans="1:6" ht="19" x14ac:dyDescent="0.25">
      <c r="A188" s="26" t="s">
        <v>3181</v>
      </c>
      <c r="B188" s="5" t="s">
        <v>3165</v>
      </c>
      <c r="C188" s="15"/>
      <c r="D188" s="15">
        <v>331947</v>
      </c>
      <c r="E188" s="15">
        <f t="shared" si="5"/>
        <v>368.75</v>
      </c>
    </row>
    <row r="189" spans="1:6" ht="19" x14ac:dyDescent="0.25">
      <c r="A189" s="26" t="s">
        <v>3185</v>
      </c>
      <c r="B189" s="5" t="s">
        <v>2936</v>
      </c>
      <c r="C189" s="15">
        <v>703269</v>
      </c>
      <c r="D189" s="15"/>
      <c r="E189" s="15">
        <f t="shared" si="5"/>
        <v>703637.75</v>
      </c>
    </row>
    <row r="190" spans="1:6" ht="19" x14ac:dyDescent="0.25">
      <c r="A190" s="26" t="s">
        <v>3185</v>
      </c>
      <c r="B190" s="5" t="s">
        <v>3165</v>
      </c>
      <c r="C190" s="15"/>
      <c r="D190" s="15">
        <v>703021</v>
      </c>
      <c r="E190" s="15">
        <f t="shared" si="5"/>
        <v>616.75</v>
      </c>
    </row>
    <row r="191" spans="1:6" ht="19" x14ac:dyDescent="0.25">
      <c r="A191" s="26" t="s">
        <v>3187</v>
      </c>
      <c r="B191" s="5" t="s">
        <v>2936</v>
      </c>
      <c r="C191" s="15">
        <v>803917</v>
      </c>
      <c r="D191" s="15"/>
      <c r="E191" s="15">
        <f t="shared" si="5"/>
        <v>804533.75</v>
      </c>
    </row>
    <row r="192" spans="1:6" ht="19" x14ac:dyDescent="0.25">
      <c r="A192" s="26" t="s">
        <v>3187</v>
      </c>
      <c r="B192" s="5" t="s">
        <v>3165</v>
      </c>
      <c r="C192" s="15"/>
      <c r="D192" s="15">
        <v>803482</v>
      </c>
      <c r="E192" s="15">
        <f t="shared" si="5"/>
        <v>1051.75</v>
      </c>
    </row>
    <row r="193" spans="1:5" ht="19" x14ac:dyDescent="0.25">
      <c r="A193" s="26" t="s">
        <v>3197</v>
      </c>
      <c r="B193" s="5" t="s">
        <v>2936</v>
      </c>
      <c r="C193" s="15">
        <v>199203</v>
      </c>
      <c r="D193" s="15"/>
      <c r="E193" s="15">
        <f t="shared" si="5"/>
        <v>200254.75</v>
      </c>
    </row>
    <row r="194" spans="1:5" ht="19" x14ac:dyDescent="0.25">
      <c r="A194" s="26" t="s">
        <v>3197</v>
      </c>
      <c r="B194" s="5" t="s">
        <v>2867</v>
      </c>
      <c r="C194" s="15"/>
      <c r="D194" s="15">
        <v>199628</v>
      </c>
      <c r="E194" s="15">
        <f t="shared" si="5"/>
        <v>626.75</v>
      </c>
    </row>
    <row r="195" spans="1:5" ht="19" x14ac:dyDescent="0.25">
      <c r="A195" s="26" t="s">
        <v>3201</v>
      </c>
      <c r="B195" s="5" t="s">
        <v>3203</v>
      </c>
      <c r="C195" s="15">
        <v>92735</v>
      </c>
      <c r="D195" s="15"/>
      <c r="E195" s="15">
        <f t="shared" si="5"/>
        <v>93361.75</v>
      </c>
    </row>
    <row r="196" spans="1:5" ht="19" x14ac:dyDescent="0.25">
      <c r="A196" s="26" t="s">
        <v>3202</v>
      </c>
      <c r="B196" s="5" t="s">
        <v>259</v>
      </c>
      <c r="C196" s="15"/>
      <c r="D196" s="15">
        <v>225</v>
      </c>
      <c r="E196" s="15">
        <f t="shared" si="5"/>
        <v>93136.75</v>
      </c>
    </row>
    <row r="197" spans="1:5" ht="19" x14ac:dyDescent="0.25">
      <c r="A197" s="26" t="s">
        <v>3202</v>
      </c>
      <c r="B197" s="5" t="s">
        <v>259</v>
      </c>
      <c r="C197" s="15"/>
      <c r="D197" s="15">
        <v>11.25</v>
      </c>
      <c r="E197" s="15">
        <f t="shared" si="5"/>
        <v>93125.5</v>
      </c>
    </row>
    <row r="198" spans="1:5" ht="19" x14ac:dyDescent="0.25">
      <c r="A198" s="26" t="s">
        <v>3202</v>
      </c>
      <c r="B198" s="5" t="s">
        <v>259</v>
      </c>
      <c r="C198" s="15"/>
      <c r="D198" s="15">
        <v>50</v>
      </c>
      <c r="E198" s="15">
        <f t="shared" si="5"/>
        <v>93075.5</v>
      </c>
    </row>
    <row r="199" spans="1:5" ht="19" x14ac:dyDescent="0.25">
      <c r="A199" s="26" t="s">
        <v>3202</v>
      </c>
      <c r="B199" s="5" t="s">
        <v>259</v>
      </c>
      <c r="C199" s="15"/>
      <c r="D199" s="15">
        <v>2.5</v>
      </c>
      <c r="E199" s="15">
        <f t="shared" si="5"/>
        <v>93073</v>
      </c>
    </row>
    <row r="200" spans="1:5" ht="19" x14ac:dyDescent="0.25">
      <c r="A200" s="26" t="s">
        <v>3204</v>
      </c>
      <c r="B200" s="5" t="s">
        <v>3205</v>
      </c>
      <c r="C200" s="15"/>
      <c r="D200" s="15">
        <v>5000</v>
      </c>
      <c r="E200" s="15">
        <f t="shared" si="5"/>
        <v>88073</v>
      </c>
    </row>
    <row r="201" spans="1:5" ht="19" x14ac:dyDescent="0.25">
      <c r="A201" s="26" t="s">
        <v>3204</v>
      </c>
      <c r="B201" s="5" t="s">
        <v>259</v>
      </c>
      <c r="C201" s="15"/>
      <c r="D201" s="15">
        <v>2.1</v>
      </c>
      <c r="E201" s="15">
        <f t="shared" si="5"/>
        <v>88070.9</v>
      </c>
    </row>
    <row r="202" spans="1:5" ht="19" x14ac:dyDescent="0.25">
      <c r="A202" s="26" t="s">
        <v>3204</v>
      </c>
      <c r="B202" s="5" t="s">
        <v>2867</v>
      </c>
      <c r="C202" s="15"/>
      <c r="D202" s="15">
        <v>87021</v>
      </c>
      <c r="E202" s="15">
        <f t="shared" si="5"/>
        <v>1049.8999999999942</v>
      </c>
    </row>
    <row r="203" spans="1:5" ht="19" x14ac:dyDescent="0.25">
      <c r="A203" s="26" t="s">
        <v>3204</v>
      </c>
      <c r="B203" s="5" t="s">
        <v>2936</v>
      </c>
      <c r="C203" s="15">
        <v>664021</v>
      </c>
      <c r="D203" s="15"/>
      <c r="E203" s="15">
        <f t="shared" si="5"/>
        <v>665070.9</v>
      </c>
    </row>
    <row r="204" spans="1:5" ht="19" x14ac:dyDescent="0.25">
      <c r="A204" s="26" t="s">
        <v>3204</v>
      </c>
      <c r="B204" s="5" t="s">
        <v>2927</v>
      </c>
      <c r="C204" s="15"/>
      <c r="D204" s="15">
        <v>664085</v>
      </c>
      <c r="E204" s="15">
        <f t="shared" si="5"/>
        <v>985.90000000002328</v>
      </c>
    </row>
    <row r="205" spans="1:5" ht="19" x14ac:dyDescent="0.25">
      <c r="A205" s="26" t="s">
        <v>3204</v>
      </c>
      <c r="B205" s="5" t="s">
        <v>259</v>
      </c>
      <c r="C205" s="15"/>
      <c r="D205" s="15">
        <v>2.1</v>
      </c>
      <c r="E205" s="15">
        <f t="shared" si="5"/>
        <v>983.80000000002326</v>
      </c>
    </row>
    <row r="206" spans="1:5" ht="19" x14ac:dyDescent="0.25">
      <c r="A206" s="26" t="s">
        <v>3212</v>
      </c>
      <c r="B206" s="5" t="s">
        <v>2806</v>
      </c>
      <c r="C206" s="15">
        <v>199580</v>
      </c>
      <c r="D206" s="15"/>
      <c r="E206" s="15">
        <f t="shared" si="5"/>
        <v>200563.80000000002</v>
      </c>
    </row>
    <row r="207" spans="1:5" ht="19" x14ac:dyDescent="0.25">
      <c r="A207" s="26" t="s">
        <v>3212</v>
      </c>
      <c r="B207" s="5" t="s">
        <v>2975</v>
      </c>
      <c r="C207" s="15">
        <v>104906</v>
      </c>
      <c r="D207" s="15"/>
      <c r="E207" s="15">
        <f t="shared" si="5"/>
        <v>305469.80000000005</v>
      </c>
    </row>
    <row r="208" spans="1:5" ht="19" x14ac:dyDescent="0.25">
      <c r="A208" s="26" t="s">
        <v>3212</v>
      </c>
      <c r="B208" s="5" t="s">
        <v>3003</v>
      </c>
      <c r="C208" s="15"/>
      <c r="D208" s="15">
        <v>304968</v>
      </c>
      <c r="E208" s="15">
        <f t="shared" si="5"/>
        <v>501.80000000004657</v>
      </c>
    </row>
    <row r="209" spans="1:5" ht="19" x14ac:dyDescent="0.25">
      <c r="A209" s="26" t="s">
        <v>3212</v>
      </c>
      <c r="B209" s="5" t="s">
        <v>2806</v>
      </c>
      <c r="C209" s="15">
        <v>57023</v>
      </c>
      <c r="D209" s="15"/>
      <c r="E209" s="15">
        <f t="shared" si="5"/>
        <v>57524.800000000047</v>
      </c>
    </row>
    <row r="210" spans="1:5" ht="19" x14ac:dyDescent="0.25">
      <c r="A210" s="26" t="s">
        <v>3212</v>
      </c>
      <c r="B210" s="5" t="s">
        <v>3003</v>
      </c>
      <c r="C210" s="15"/>
      <c r="D210" s="15">
        <v>56201</v>
      </c>
      <c r="E210" s="15">
        <f t="shared" si="5"/>
        <v>1323.8000000000466</v>
      </c>
    </row>
    <row r="211" spans="1:5" ht="19" x14ac:dyDescent="0.25">
      <c r="A211" s="26" t="s">
        <v>3222</v>
      </c>
      <c r="B211" s="5" t="s">
        <v>3223</v>
      </c>
      <c r="C211" s="15">
        <v>2000000</v>
      </c>
      <c r="D211" s="15"/>
      <c r="E211" s="15">
        <f t="shared" si="5"/>
        <v>2001323.8</v>
      </c>
    </row>
    <row r="212" spans="1:5" ht="19" x14ac:dyDescent="0.25">
      <c r="A212" s="26" t="s">
        <v>3222</v>
      </c>
      <c r="B212" s="5" t="s">
        <v>3165</v>
      </c>
      <c r="C212" s="15"/>
      <c r="D212" s="15">
        <v>800127</v>
      </c>
      <c r="E212" s="15">
        <f t="shared" si="5"/>
        <v>1201196.8</v>
      </c>
    </row>
    <row r="213" spans="1:5" ht="19" x14ac:dyDescent="0.25">
      <c r="A213" s="26" t="s">
        <v>3222</v>
      </c>
      <c r="B213" s="5" t="s">
        <v>3224</v>
      </c>
      <c r="C213" s="15"/>
      <c r="D213" s="15">
        <v>869523</v>
      </c>
      <c r="E213" s="15">
        <f t="shared" si="5"/>
        <v>331673.80000000005</v>
      </c>
    </row>
    <row r="214" spans="1:5" ht="19" x14ac:dyDescent="0.25">
      <c r="A214" s="26" t="s">
        <v>3222</v>
      </c>
      <c r="B214" s="5" t="s">
        <v>259</v>
      </c>
      <c r="C214" s="15"/>
      <c r="D214" s="15">
        <v>1.05</v>
      </c>
      <c r="E214" s="15">
        <f t="shared" si="5"/>
        <v>331672.75000000006</v>
      </c>
    </row>
    <row r="215" spans="1:5" ht="19" x14ac:dyDescent="0.25">
      <c r="A215" s="26" t="s">
        <v>3222</v>
      </c>
      <c r="B215" s="5" t="s">
        <v>3003</v>
      </c>
      <c r="C215" s="15"/>
      <c r="D215" s="15">
        <v>330251</v>
      </c>
      <c r="E215" s="15">
        <f t="shared" si="5"/>
        <v>1421.7500000000582</v>
      </c>
    </row>
    <row r="216" spans="1:5" ht="19" x14ac:dyDescent="0.25">
      <c r="A216" s="26" t="s">
        <v>3226</v>
      </c>
      <c r="B216" s="5" t="s">
        <v>3094</v>
      </c>
      <c r="C216" s="15">
        <v>148203</v>
      </c>
      <c r="D216" s="15"/>
      <c r="E216" s="15">
        <f t="shared" si="5"/>
        <v>149624.75000000006</v>
      </c>
    </row>
    <row r="217" spans="1:5" ht="19" x14ac:dyDescent="0.25">
      <c r="A217" s="26" t="s">
        <v>3226</v>
      </c>
      <c r="B217" s="5" t="s">
        <v>2867</v>
      </c>
      <c r="C217" s="15"/>
      <c r="D217" s="15">
        <v>149020</v>
      </c>
      <c r="E217" s="15">
        <f t="shared" si="5"/>
        <v>604.75000000005821</v>
      </c>
    </row>
    <row r="218" spans="1:5" ht="19" x14ac:dyDescent="0.25">
      <c r="A218" s="26" t="s">
        <v>3232</v>
      </c>
      <c r="B218" s="5" t="s">
        <v>2975</v>
      </c>
      <c r="C218" s="15">
        <v>295261</v>
      </c>
      <c r="D218" s="15"/>
      <c r="E218" s="15">
        <f t="shared" si="5"/>
        <v>295865.75000000006</v>
      </c>
    </row>
    <row r="219" spans="1:5" ht="19" x14ac:dyDescent="0.25">
      <c r="A219" s="26" t="s">
        <v>3232</v>
      </c>
      <c r="B219" s="5" t="s">
        <v>2867</v>
      </c>
      <c r="C219" s="15"/>
      <c r="D219" s="15">
        <v>294680</v>
      </c>
      <c r="E219" s="15">
        <f t="shared" si="5"/>
        <v>1185.7500000000582</v>
      </c>
    </row>
    <row r="220" spans="1:5" ht="19" x14ac:dyDescent="0.25">
      <c r="A220" s="26" t="s">
        <v>3232</v>
      </c>
      <c r="B220" s="5" t="s">
        <v>2751</v>
      </c>
      <c r="C220" s="15">
        <v>250000</v>
      </c>
      <c r="D220" s="15"/>
      <c r="E220" s="15">
        <f t="shared" si="5"/>
        <v>251185.75000000006</v>
      </c>
    </row>
    <row r="221" spans="1:5" ht="19" x14ac:dyDescent="0.25">
      <c r="A221" s="26" t="s">
        <v>3232</v>
      </c>
      <c r="B221" s="5" t="s">
        <v>2867</v>
      </c>
      <c r="C221" s="15"/>
      <c r="D221" s="15">
        <v>250421</v>
      </c>
      <c r="E221" s="15">
        <f t="shared" si="5"/>
        <v>764.75000000005821</v>
      </c>
    </row>
    <row r="222" spans="1:5" ht="19" x14ac:dyDescent="0.25">
      <c r="A222" s="26" t="s">
        <v>3234</v>
      </c>
      <c r="B222" s="5" t="s">
        <v>2966</v>
      </c>
      <c r="C222" s="15">
        <v>963860</v>
      </c>
      <c r="D222" s="15"/>
      <c r="E222" s="15">
        <f t="shared" si="5"/>
        <v>964624.75</v>
      </c>
    </row>
    <row r="223" spans="1:5" ht="19" x14ac:dyDescent="0.25">
      <c r="A223" s="26" t="s">
        <v>3234</v>
      </c>
      <c r="B223" s="5" t="s">
        <v>2867</v>
      </c>
      <c r="C223" s="15"/>
      <c r="D223" s="15">
        <v>200136</v>
      </c>
      <c r="E223" s="15">
        <f t="shared" si="5"/>
        <v>764488.75</v>
      </c>
    </row>
    <row r="224" spans="1:5" ht="19" x14ac:dyDescent="0.25">
      <c r="A224" s="26" t="s">
        <v>3234</v>
      </c>
      <c r="B224" s="5" t="s">
        <v>2985</v>
      </c>
      <c r="C224" s="15"/>
      <c r="D224" s="15">
        <v>763843</v>
      </c>
      <c r="E224" s="15">
        <f t="shared" ref="E224" si="6">E223+C224-D224</f>
        <v>645.75</v>
      </c>
    </row>
    <row r="225" spans="1:6" ht="19" x14ac:dyDescent="0.25">
      <c r="A225" s="26" t="s">
        <v>3251</v>
      </c>
      <c r="B225" s="5" t="s">
        <v>2975</v>
      </c>
      <c r="C225" s="15">
        <v>1009228</v>
      </c>
      <c r="D225" s="15"/>
      <c r="E225" s="15">
        <f t="shared" ref="E225:E288" si="7">E224+C225-D225</f>
        <v>1009873.75</v>
      </c>
    </row>
    <row r="226" spans="1:6" ht="19" x14ac:dyDescent="0.25">
      <c r="A226" s="26" t="s">
        <v>3251</v>
      </c>
      <c r="B226" s="5" t="s">
        <v>2867</v>
      </c>
      <c r="C226" s="15"/>
      <c r="D226" s="15">
        <v>1009800</v>
      </c>
      <c r="E226" s="15">
        <f t="shared" si="7"/>
        <v>73.75</v>
      </c>
    </row>
    <row r="227" spans="1:6" ht="19" x14ac:dyDescent="0.25">
      <c r="A227" s="26" t="s">
        <v>3251</v>
      </c>
      <c r="B227" s="5" t="s">
        <v>2751</v>
      </c>
      <c r="C227" s="15">
        <v>300000</v>
      </c>
      <c r="D227" s="15"/>
      <c r="E227" s="15">
        <f t="shared" si="7"/>
        <v>300073.75</v>
      </c>
    </row>
    <row r="228" spans="1:6" ht="19" x14ac:dyDescent="0.25">
      <c r="A228" s="26" t="s">
        <v>3251</v>
      </c>
      <c r="B228" s="5" t="s">
        <v>2867</v>
      </c>
      <c r="C228" s="15"/>
      <c r="D228" s="15">
        <v>299689</v>
      </c>
      <c r="E228" s="15">
        <f t="shared" si="7"/>
        <v>384.75</v>
      </c>
    </row>
    <row r="229" spans="1:6" ht="19" x14ac:dyDescent="0.25">
      <c r="A229" s="26" t="s">
        <v>3251</v>
      </c>
      <c r="B229" s="5" t="s">
        <v>2751</v>
      </c>
      <c r="C229" s="15">
        <v>250000</v>
      </c>
      <c r="D229" s="15"/>
      <c r="E229" s="15">
        <f t="shared" si="7"/>
        <v>250384.75</v>
      </c>
    </row>
    <row r="230" spans="1:6" ht="19" x14ac:dyDescent="0.25">
      <c r="A230" s="26" t="s">
        <v>3251</v>
      </c>
      <c r="B230" s="5" t="s">
        <v>2985</v>
      </c>
      <c r="C230" s="15"/>
      <c r="D230" s="15">
        <v>249968</v>
      </c>
      <c r="E230" s="15">
        <f t="shared" si="7"/>
        <v>416.75</v>
      </c>
    </row>
    <row r="231" spans="1:6" ht="19" x14ac:dyDescent="0.25">
      <c r="A231" s="26" t="s">
        <v>3270</v>
      </c>
      <c r="B231" s="5" t="s">
        <v>3142</v>
      </c>
      <c r="C231" s="15">
        <v>199203</v>
      </c>
      <c r="D231" s="15"/>
      <c r="E231" s="15">
        <f t="shared" si="7"/>
        <v>199619.75</v>
      </c>
    </row>
    <row r="232" spans="1:6" ht="19" x14ac:dyDescent="0.25">
      <c r="A232" s="26" t="s">
        <v>3270</v>
      </c>
      <c r="B232" s="5" t="s">
        <v>2867</v>
      </c>
      <c r="C232" s="15"/>
      <c r="D232" s="15">
        <v>198023</v>
      </c>
      <c r="E232" s="15">
        <f t="shared" si="7"/>
        <v>1596.75</v>
      </c>
    </row>
    <row r="233" spans="1:6" ht="19" x14ac:dyDescent="0.25">
      <c r="A233" s="26" t="s">
        <v>3283</v>
      </c>
      <c r="B233" s="5" t="s">
        <v>2751</v>
      </c>
      <c r="C233" s="15">
        <f>99000+89500+10700</f>
        <v>199200</v>
      </c>
      <c r="D233" s="15"/>
      <c r="E233" s="15">
        <f t="shared" si="7"/>
        <v>200796.75</v>
      </c>
    </row>
    <row r="234" spans="1:6" ht="19" x14ac:dyDescent="0.25">
      <c r="A234" s="26" t="s">
        <v>3283</v>
      </c>
      <c r="B234" s="5" t="s">
        <v>2867</v>
      </c>
      <c r="C234" s="15"/>
      <c r="D234" s="15">
        <v>200118</v>
      </c>
      <c r="E234" s="15">
        <f t="shared" si="7"/>
        <v>678.75</v>
      </c>
    </row>
    <row r="235" spans="1:6" ht="19" x14ac:dyDescent="0.25">
      <c r="A235" s="26" t="s">
        <v>3298</v>
      </c>
      <c r="B235" s="5" t="s">
        <v>2676</v>
      </c>
      <c r="C235" s="15">
        <v>44964.05</v>
      </c>
      <c r="D235" s="15"/>
      <c r="E235" s="15">
        <f t="shared" si="7"/>
        <v>45642.8</v>
      </c>
    </row>
    <row r="236" spans="1:6" ht="19" x14ac:dyDescent="0.25">
      <c r="A236" s="26" t="s">
        <v>3298</v>
      </c>
      <c r="B236" s="5" t="s">
        <v>2867</v>
      </c>
      <c r="C236" s="15"/>
      <c r="D236" s="15">
        <v>45021</v>
      </c>
      <c r="E236" s="15">
        <f t="shared" si="7"/>
        <v>621.80000000000291</v>
      </c>
    </row>
    <row r="237" spans="1:6" ht="19" x14ac:dyDescent="0.25">
      <c r="A237" s="26" t="s">
        <v>3302</v>
      </c>
      <c r="B237" s="5" t="s">
        <v>259</v>
      </c>
      <c r="C237" s="15"/>
      <c r="D237" s="15">
        <f>225+11.25</f>
        <v>236.25</v>
      </c>
      <c r="E237" s="15">
        <f t="shared" si="7"/>
        <v>385.55000000000291</v>
      </c>
    </row>
    <row r="238" spans="1:6" ht="19" x14ac:dyDescent="0.25">
      <c r="A238" s="26" t="s">
        <v>3303</v>
      </c>
      <c r="B238" s="5" t="s">
        <v>2751</v>
      </c>
      <c r="C238" s="15">
        <f>25000+128500+145000</f>
        <v>298500</v>
      </c>
      <c r="D238" s="15"/>
      <c r="E238" s="15">
        <f t="shared" si="7"/>
        <v>298885.55</v>
      </c>
    </row>
    <row r="239" spans="1:6" ht="19" x14ac:dyDescent="0.25">
      <c r="A239" s="26" t="s">
        <v>3303</v>
      </c>
      <c r="B239" s="5" t="s">
        <v>2924</v>
      </c>
      <c r="C239" s="15"/>
      <c r="D239" s="15">
        <v>298030</v>
      </c>
      <c r="E239" s="15">
        <f t="shared" si="7"/>
        <v>855.54999999998836</v>
      </c>
    </row>
    <row r="240" spans="1:6" ht="19" x14ac:dyDescent="0.25">
      <c r="A240" s="26" t="s">
        <v>3308</v>
      </c>
      <c r="B240" s="5" t="s">
        <v>259</v>
      </c>
      <c r="C240" s="15"/>
      <c r="D240" s="15">
        <v>54.6</v>
      </c>
      <c r="E240" s="15">
        <f t="shared" si="7"/>
        <v>800.94999999998834</v>
      </c>
      <c r="F240" s="14">
        <f>+E240-800.95</f>
        <v>-1.1709744285326451E-11</v>
      </c>
    </row>
    <row r="241" spans="1:5" ht="19" x14ac:dyDescent="0.25">
      <c r="A241" s="26" t="s">
        <v>3309</v>
      </c>
      <c r="B241" s="5" t="s">
        <v>2975</v>
      </c>
      <c r="C241" s="15">
        <v>515954</v>
      </c>
      <c r="D241" s="15"/>
      <c r="E241" s="15">
        <f t="shared" si="7"/>
        <v>516754.95</v>
      </c>
    </row>
    <row r="242" spans="1:5" ht="19" x14ac:dyDescent="0.25">
      <c r="A242" s="26" t="s">
        <v>3309</v>
      </c>
      <c r="B242" s="5" t="s">
        <v>2924</v>
      </c>
      <c r="C242" s="15"/>
      <c r="D242" s="15">
        <v>514023</v>
      </c>
      <c r="E242" s="15">
        <f t="shared" si="7"/>
        <v>2731.9500000000116</v>
      </c>
    </row>
    <row r="243" spans="1:5" ht="19" x14ac:dyDescent="0.25">
      <c r="A243" s="26" t="s">
        <v>3309</v>
      </c>
      <c r="B243" s="5" t="s">
        <v>3312</v>
      </c>
      <c r="C243" s="15"/>
      <c r="D243" s="15">
        <v>1846</v>
      </c>
      <c r="E243" s="15">
        <f t="shared" si="7"/>
        <v>885.95000000001164</v>
      </c>
    </row>
    <row r="244" spans="1:5" ht="19" x14ac:dyDescent="0.25">
      <c r="A244" s="26" t="s">
        <v>3315</v>
      </c>
      <c r="B244" s="5" t="s">
        <v>3312</v>
      </c>
      <c r="C244" s="15"/>
      <c r="D244" s="15">
        <v>369.2</v>
      </c>
      <c r="E244" s="15">
        <f t="shared" si="7"/>
        <v>516.7500000000116</v>
      </c>
    </row>
    <row r="245" spans="1:5" ht="19" x14ac:dyDescent="0.25">
      <c r="A245" s="26" t="s">
        <v>3319</v>
      </c>
      <c r="B245" s="5" t="s">
        <v>2676</v>
      </c>
      <c r="C245" s="15">
        <v>648036</v>
      </c>
      <c r="D245" s="15"/>
      <c r="E245" s="15">
        <f t="shared" si="7"/>
        <v>648552.75</v>
      </c>
    </row>
    <row r="246" spans="1:5" ht="19" x14ac:dyDescent="0.25">
      <c r="A246" s="26" t="s">
        <v>3319</v>
      </c>
      <c r="B246" s="5" t="s">
        <v>2924</v>
      </c>
      <c r="C246" s="15"/>
      <c r="D246" s="15">
        <v>648023</v>
      </c>
      <c r="E246" s="15">
        <f t="shared" si="7"/>
        <v>529.75</v>
      </c>
    </row>
    <row r="247" spans="1:5" ht="19" x14ac:dyDescent="0.25">
      <c r="A247" s="26" t="s">
        <v>3322</v>
      </c>
      <c r="B247" s="5" t="s">
        <v>2936</v>
      </c>
      <c r="C247" s="15">
        <v>998496</v>
      </c>
      <c r="D247" s="15"/>
      <c r="E247" s="15">
        <f t="shared" si="7"/>
        <v>999025.75</v>
      </c>
    </row>
    <row r="248" spans="1:5" ht="19" x14ac:dyDescent="0.25">
      <c r="A248" s="26" t="s">
        <v>3322</v>
      </c>
      <c r="B248" s="5" t="s">
        <v>2924</v>
      </c>
      <c r="C248" s="15"/>
      <c r="D248" s="15">
        <v>494384</v>
      </c>
      <c r="E248" s="15">
        <f t="shared" si="7"/>
        <v>504641.75</v>
      </c>
    </row>
    <row r="249" spans="1:5" ht="19" x14ac:dyDescent="0.25">
      <c r="A249" s="26" t="s">
        <v>3322</v>
      </c>
      <c r="B249" s="5" t="s">
        <v>2927</v>
      </c>
      <c r="C249" s="15"/>
      <c r="D249" s="15">
        <v>504201</v>
      </c>
      <c r="E249" s="15">
        <f t="shared" si="7"/>
        <v>440.75</v>
      </c>
    </row>
    <row r="250" spans="1:5" ht="19" x14ac:dyDescent="0.25">
      <c r="A250" s="26" t="s">
        <v>3322</v>
      </c>
      <c r="B250" s="5" t="s">
        <v>259</v>
      </c>
      <c r="C250" s="15"/>
      <c r="D250" s="15">
        <v>2.1</v>
      </c>
      <c r="E250" s="15">
        <f t="shared" si="7"/>
        <v>438.65</v>
      </c>
    </row>
    <row r="251" spans="1:5" ht="19" x14ac:dyDescent="0.25">
      <c r="A251" s="26" t="s">
        <v>3323</v>
      </c>
      <c r="B251" s="5" t="s">
        <v>2975</v>
      </c>
      <c r="C251" s="15">
        <v>600031</v>
      </c>
      <c r="D251" s="15"/>
      <c r="E251" s="15">
        <f t="shared" si="7"/>
        <v>600469.65</v>
      </c>
    </row>
    <row r="252" spans="1:5" ht="19" x14ac:dyDescent="0.25">
      <c r="A252" s="26" t="s">
        <v>3323</v>
      </c>
      <c r="B252" s="5" t="s">
        <v>2985</v>
      </c>
      <c r="C252" s="15"/>
      <c r="D252" s="15">
        <v>600102</v>
      </c>
      <c r="E252" s="15">
        <f t="shared" si="7"/>
        <v>367.65000000002328</v>
      </c>
    </row>
    <row r="253" spans="1:5" ht="19" x14ac:dyDescent="0.25">
      <c r="A253" s="26" t="s">
        <v>3327</v>
      </c>
      <c r="B253" s="5" t="s">
        <v>2996</v>
      </c>
      <c r="C253" s="15">
        <v>497102</v>
      </c>
      <c r="D253" s="15"/>
      <c r="E253" s="15">
        <f t="shared" si="7"/>
        <v>497469.65</v>
      </c>
    </row>
    <row r="254" spans="1:5" ht="19" x14ac:dyDescent="0.25">
      <c r="A254" s="26" t="s">
        <v>3327</v>
      </c>
      <c r="B254" s="5" t="s">
        <v>2924</v>
      </c>
      <c r="C254" s="15"/>
      <c r="D254" s="15">
        <v>497013</v>
      </c>
      <c r="E254" s="15">
        <f t="shared" si="7"/>
        <v>456.65000000002328</v>
      </c>
    </row>
    <row r="255" spans="1:5" ht="19" x14ac:dyDescent="0.25">
      <c r="A255" s="26" t="s">
        <v>3331</v>
      </c>
      <c r="B255" s="5" t="s">
        <v>2975</v>
      </c>
      <c r="C255" s="15">
        <v>182030</v>
      </c>
      <c r="D255" s="15"/>
      <c r="E255" s="15">
        <f t="shared" si="7"/>
        <v>182486.65000000002</v>
      </c>
    </row>
    <row r="256" spans="1:5" ht="19" x14ac:dyDescent="0.25">
      <c r="A256" s="26" t="s">
        <v>3331</v>
      </c>
      <c r="B256" s="5" t="s">
        <v>2751</v>
      </c>
      <c r="C256" s="15">
        <v>200000</v>
      </c>
      <c r="D256" s="15"/>
      <c r="E256" s="15">
        <f t="shared" si="7"/>
        <v>382486.65</v>
      </c>
    </row>
    <row r="257" spans="1:5" ht="19" x14ac:dyDescent="0.25">
      <c r="A257" s="26" t="s">
        <v>3331</v>
      </c>
      <c r="B257" s="5" t="s">
        <v>2924</v>
      </c>
      <c r="C257" s="15"/>
      <c r="D257" s="15">
        <v>382023</v>
      </c>
      <c r="E257" s="15">
        <f t="shared" si="7"/>
        <v>463.65000000002328</v>
      </c>
    </row>
    <row r="258" spans="1:5" ht="19" x14ac:dyDescent="0.25">
      <c r="A258" s="26" t="s">
        <v>3335</v>
      </c>
      <c r="B258" s="5" t="s">
        <v>2975</v>
      </c>
      <c r="C258" s="15">
        <v>510230</v>
      </c>
      <c r="D258" s="15"/>
      <c r="E258" s="15">
        <f t="shared" si="7"/>
        <v>510693.65</v>
      </c>
    </row>
    <row r="259" spans="1:5" ht="19" x14ac:dyDescent="0.25">
      <c r="A259" s="26" t="s">
        <v>3335</v>
      </c>
      <c r="B259" s="5" t="s">
        <v>2985</v>
      </c>
      <c r="C259" s="15"/>
      <c r="D259" s="15">
        <v>510067</v>
      </c>
      <c r="E259" s="15">
        <f t="shared" si="7"/>
        <v>626.65000000002328</v>
      </c>
    </row>
    <row r="260" spans="1:5" ht="19" x14ac:dyDescent="0.25">
      <c r="A260" s="26" t="s">
        <v>3343</v>
      </c>
      <c r="B260" s="5" t="s">
        <v>2751</v>
      </c>
      <c r="C260" s="15">
        <v>249000</v>
      </c>
      <c r="D260" s="15"/>
      <c r="E260" s="15">
        <f t="shared" si="7"/>
        <v>249626.65000000002</v>
      </c>
    </row>
    <row r="261" spans="1:5" ht="19" x14ac:dyDescent="0.25">
      <c r="A261" s="26" t="s">
        <v>3343</v>
      </c>
      <c r="B261" s="5" t="s">
        <v>2975</v>
      </c>
      <c r="C261" s="15">
        <v>129849</v>
      </c>
      <c r="D261" s="15"/>
      <c r="E261" s="15">
        <f t="shared" si="7"/>
        <v>379475.65</v>
      </c>
    </row>
    <row r="262" spans="1:5" ht="19" x14ac:dyDescent="0.25">
      <c r="A262" s="26" t="s">
        <v>3343</v>
      </c>
      <c r="B262" s="5" t="s">
        <v>3003</v>
      </c>
      <c r="C262" s="15"/>
      <c r="D262" s="15">
        <v>379014</v>
      </c>
      <c r="E262" s="15">
        <f t="shared" si="7"/>
        <v>461.65000000002328</v>
      </c>
    </row>
    <row r="263" spans="1:5" ht="19" x14ac:dyDescent="0.25">
      <c r="A263" s="26" t="s">
        <v>3347</v>
      </c>
      <c r="B263" s="5" t="s">
        <v>3352</v>
      </c>
      <c r="C263" s="15">
        <v>996121</v>
      </c>
      <c r="D263" s="15"/>
      <c r="E263" s="15">
        <f t="shared" si="7"/>
        <v>996582.65</v>
      </c>
    </row>
    <row r="264" spans="1:5" ht="19" x14ac:dyDescent="0.25">
      <c r="A264" s="26" t="s">
        <v>3347</v>
      </c>
      <c r="B264" s="5" t="s">
        <v>2927</v>
      </c>
      <c r="C264" s="15"/>
      <c r="D264" s="15">
        <v>996150</v>
      </c>
      <c r="E264" s="15">
        <f t="shared" si="7"/>
        <v>432.65000000002328</v>
      </c>
    </row>
    <row r="265" spans="1:5" ht="19" x14ac:dyDescent="0.25">
      <c r="A265" s="26" t="s">
        <v>3347</v>
      </c>
      <c r="B265" s="5" t="s">
        <v>259</v>
      </c>
      <c r="C265" s="15"/>
      <c r="D265" s="15">
        <v>1.05</v>
      </c>
      <c r="E265" s="15">
        <f t="shared" si="7"/>
        <v>431.60000000002327</v>
      </c>
    </row>
    <row r="266" spans="1:5" ht="19" x14ac:dyDescent="0.25">
      <c r="A266" s="26" t="s">
        <v>3347</v>
      </c>
      <c r="B266" s="5" t="s">
        <v>2975</v>
      </c>
      <c r="C266" s="15">
        <v>485023</v>
      </c>
      <c r="D266" s="15"/>
      <c r="E266" s="15">
        <f t="shared" si="7"/>
        <v>485454.60000000003</v>
      </c>
    </row>
    <row r="267" spans="1:5" ht="19" x14ac:dyDescent="0.25">
      <c r="A267" s="26" t="s">
        <v>3347</v>
      </c>
      <c r="B267" s="5" t="s">
        <v>3003</v>
      </c>
      <c r="C267" s="15"/>
      <c r="D267" s="15">
        <v>485216</v>
      </c>
      <c r="E267" s="15">
        <f t="shared" si="7"/>
        <v>238.60000000003492</v>
      </c>
    </row>
    <row r="268" spans="1:5" ht="19" x14ac:dyDescent="0.25">
      <c r="A268" s="26" t="s">
        <v>3347</v>
      </c>
      <c r="B268" s="5" t="s">
        <v>2751</v>
      </c>
      <c r="C268" s="15">
        <v>250000</v>
      </c>
      <c r="D268" s="15"/>
      <c r="E268" s="15">
        <f t="shared" si="7"/>
        <v>250238.60000000003</v>
      </c>
    </row>
    <row r="269" spans="1:5" ht="19" x14ac:dyDescent="0.25">
      <c r="A269" s="26" t="s">
        <v>3347</v>
      </c>
      <c r="B269" s="5" t="s">
        <v>3003</v>
      </c>
      <c r="C269" s="15"/>
      <c r="D269" s="15">
        <v>250013</v>
      </c>
      <c r="E269" s="15">
        <f t="shared" si="7"/>
        <v>225.60000000003492</v>
      </c>
    </row>
    <row r="270" spans="1:5" ht="19" x14ac:dyDescent="0.25">
      <c r="A270" s="26" t="s">
        <v>3358</v>
      </c>
      <c r="B270" s="5" t="s">
        <v>2751</v>
      </c>
      <c r="C270" s="15">
        <v>200000</v>
      </c>
      <c r="D270" s="15"/>
      <c r="E270" s="15">
        <f t="shared" si="7"/>
        <v>200225.60000000003</v>
      </c>
    </row>
    <row r="271" spans="1:5" ht="19" x14ac:dyDescent="0.25">
      <c r="A271" s="26" t="s">
        <v>3358</v>
      </c>
      <c r="B271" s="5" t="s">
        <v>2927</v>
      </c>
      <c r="C271" s="15"/>
      <c r="D271" s="15">
        <v>200023</v>
      </c>
      <c r="E271" s="15">
        <f t="shared" si="7"/>
        <v>202.60000000003492</v>
      </c>
    </row>
    <row r="272" spans="1:5" ht="19" x14ac:dyDescent="0.25">
      <c r="A272" s="26" t="s">
        <v>3358</v>
      </c>
      <c r="B272" s="5" t="s">
        <v>259</v>
      </c>
      <c r="C272" s="15"/>
      <c r="D272" s="15">
        <v>1.05</v>
      </c>
      <c r="E272" s="15">
        <f t="shared" si="7"/>
        <v>201.55000000003491</v>
      </c>
    </row>
    <row r="273" spans="1:6" ht="19" x14ac:dyDescent="0.25">
      <c r="A273" s="26" t="s">
        <v>3364</v>
      </c>
      <c r="B273" s="5" t="s">
        <v>2751</v>
      </c>
      <c r="C273" s="15">
        <v>200000</v>
      </c>
      <c r="D273" s="15"/>
      <c r="E273" s="15">
        <f t="shared" si="7"/>
        <v>200201.55000000005</v>
      </c>
    </row>
    <row r="274" spans="1:6" ht="19" x14ac:dyDescent="0.25">
      <c r="A274" s="26" t="s">
        <v>3364</v>
      </c>
      <c r="B274" s="5" t="s">
        <v>3205</v>
      </c>
      <c r="C274" s="15"/>
      <c r="D274" s="15">
        <v>18000</v>
      </c>
      <c r="E274" s="15">
        <f t="shared" si="7"/>
        <v>182201.55000000005</v>
      </c>
    </row>
    <row r="275" spans="1:6" ht="19" x14ac:dyDescent="0.25">
      <c r="A275" s="26" t="s">
        <v>3364</v>
      </c>
      <c r="B275" s="5" t="s">
        <v>259</v>
      </c>
      <c r="C275" s="15"/>
      <c r="D275" s="15">
        <v>1.05</v>
      </c>
      <c r="E275" s="15">
        <f t="shared" si="7"/>
        <v>182200.50000000006</v>
      </c>
    </row>
    <row r="276" spans="1:6" ht="19" x14ac:dyDescent="0.25">
      <c r="A276" s="26" t="s">
        <v>3364</v>
      </c>
      <c r="B276" s="5" t="s">
        <v>3003</v>
      </c>
      <c r="C276" s="15"/>
      <c r="D276" s="15">
        <v>182042</v>
      </c>
      <c r="E276" s="15">
        <f t="shared" si="7"/>
        <v>158.50000000005821</v>
      </c>
    </row>
    <row r="277" spans="1:6" ht="19" x14ac:dyDescent="0.25">
      <c r="A277" s="26" t="s">
        <v>3365</v>
      </c>
      <c r="B277" s="5" t="s">
        <v>2751</v>
      </c>
      <c r="C277" s="15">
        <v>199000</v>
      </c>
      <c r="D277" s="15"/>
      <c r="E277" s="15">
        <f t="shared" si="7"/>
        <v>199158.50000000006</v>
      </c>
    </row>
    <row r="278" spans="1:6" ht="19" x14ac:dyDescent="0.25">
      <c r="A278" s="26" t="s">
        <v>3365</v>
      </c>
      <c r="B278" s="5" t="s">
        <v>3003</v>
      </c>
      <c r="C278" s="15"/>
      <c r="D278" s="15">
        <v>198950</v>
      </c>
      <c r="E278" s="15">
        <f t="shared" si="7"/>
        <v>208.50000000005821</v>
      </c>
    </row>
    <row r="279" spans="1:6" ht="19" x14ac:dyDescent="0.25">
      <c r="A279" s="26" t="s">
        <v>3376</v>
      </c>
      <c r="B279" s="5" t="s">
        <v>2751</v>
      </c>
      <c r="C279" s="15">
        <f>125000+24000</f>
        <v>149000</v>
      </c>
      <c r="D279" s="15"/>
      <c r="E279" s="15">
        <f t="shared" si="7"/>
        <v>149208.50000000006</v>
      </c>
    </row>
    <row r="280" spans="1:6" ht="19" x14ac:dyDescent="0.25">
      <c r="A280" s="26" t="s">
        <v>3376</v>
      </c>
      <c r="B280" s="5" t="s">
        <v>3003</v>
      </c>
      <c r="C280" s="15"/>
      <c r="D280" s="15">
        <v>148905</v>
      </c>
      <c r="E280" s="15">
        <f t="shared" si="7"/>
        <v>303.50000000005821</v>
      </c>
    </row>
    <row r="281" spans="1:6" ht="19" x14ac:dyDescent="0.25">
      <c r="A281" s="26" t="s">
        <v>3382</v>
      </c>
      <c r="B281" s="5" t="s">
        <v>259</v>
      </c>
      <c r="C281" s="15"/>
      <c r="D281" s="15">
        <f>52.5+3.15</f>
        <v>55.65</v>
      </c>
      <c r="E281" s="15">
        <f t="shared" si="7"/>
        <v>247.8500000000582</v>
      </c>
    </row>
    <row r="282" spans="1:6" ht="19" x14ac:dyDescent="0.25">
      <c r="A282" s="26" t="s">
        <v>3382</v>
      </c>
      <c r="B282" s="5" t="s">
        <v>259</v>
      </c>
      <c r="C282" s="15"/>
      <c r="D282" s="15">
        <f>225+11.25</f>
        <v>236.25</v>
      </c>
      <c r="E282" s="15">
        <f t="shared" si="7"/>
        <v>11.600000000058202</v>
      </c>
    </row>
    <row r="283" spans="1:6" ht="19" x14ac:dyDescent="0.25">
      <c r="A283" s="26" t="s">
        <v>3382</v>
      </c>
      <c r="B283" s="5" t="s">
        <v>2751</v>
      </c>
      <c r="C283" s="15">
        <v>200000</v>
      </c>
      <c r="D283" s="15"/>
      <c r="E283" s="15">
        <f t="shared" si="7"/>
        <v>200011.60000000006</v>
      </c>
      <c r="F283" s="14">
        <f>+E283-11.6</f>
        <v>200000.00000000006</v>
      </c>
    </row>
    <row r="284" spans="1:6" ht="19" x14ac:dyDescent="0.25">
      <c r="A284" s="26" t="s">
        <v>3382</v>
      </c>
      <c r="B284" s="5" t="s">
        <v>2927</v>
      </c>
      <c r="C284" s="15"/>
      <c r="D284" s="15">
        <v>199528</v>
      </c>
      <c r="E284" s="15">
        <f t="shared" si="7"/>
        <v>483.60000000006403</v>
      </c>
    </row>
    <row r="285" spans="1:6" ht="19" x14ac:dyDescent="0.25">
      <c r="A285" s="26" t="s">
        <v>3382</v>
      </c>
      <c r="B285" s="5" t="s">
        <v>259</v>
      </c>
      <c r="C285" s="15"/>
      <c r="D285" s="15">
        <v>1.05</v>
      </c>
      <c r="E285" s="15">
        <f t="shared" si="7"/>
        <v>482.55000000006402</v>
      </c>
    </row>
    <row r="286" spans="1:6" ht="19" x14ac:dyDescent="0.25">
      <c r="A286" s="26" t="s">
        <v>3391</v>
      </c>
      <c r="B286" s="5" t="s">
        <v>2751</v>
      </c>
      <c r="C286" s="15">
        <v>200000</v>
      </c>
      <c r="D286" s="15"/>
      <c r="E286" s="15">
        <f t="shared" si="7"/>
        <v>200482.55000000008</v>
      </c>
    </row>
    <row r="287" spans="1:6" ht="19" x14ac:dyDescent="0.25">
      <c r="A287" s="26" t="s">
        <v>3391</v>
      </c>
      <c r="B287" s="5" t="s">
        <v>3003</v>
      </c>
      <c r="C287" s="15"/>
      <c r="D287" s="15">
        <v>200135</v>
      </c>
      <c r="E287" s="15">
        <f t="shared" si="7"/>
        <v>347.55000000007567</v>
      </c>
    </row>
    <row r="288" spans="1:6" ht="19" x14ac:dyDescent="0.25">
      <c r="A288" s="26" t="s">
        <v>3398</v>
      </c>
      <c r="B288" s="5" t="s">
        <v>2751</v>
      </c>
      <c r="C288" s="15">
        <v>20000</v>
      </c>
      <c r="D288" s="15"/>
      <c r="E288" s="15">
        <f t="shared" si="7"/>
        <v>20347.550000000076</v>
      </c>
    </row>
    <row r="289" spans="1:5" ht="19" x14ac:dyDescent="0.25">
      <c r="A289" s="26" t="s">
        <v>3398</v>
      </c>
      <c r="B289" s="5" t="s">
        <v>3003</v>
      </c>
      <c r="C289" s="15"/>
      <c r="D289" s="15">
        <v>19869</v>
      </c>
      <c r="E289" s="15">
        <f t="shared" ref="E289:E352" si="8">E288+C289-D289</f>
        <v>478.55000000007567</v>
      </c>
    </row>
    <row r="290" spans="1:5" ht="19" x14ac:dyDescent="0.25">
      <c r="A290" s="26" t="s">
        <v>3401</v>
      </c>
      <c r="B290" s="5" t="s">
        <v>2975</v>
      </c>
      <c r="C290" s="15">
        <v>856402</v>
      </c>
      <c r="D290" s="15"/>
      <c r="E290" s="15">
        <f t="shared" si="8"/>
        <v>856880.55</v>
      </c>
    </row>
    <row r="291" spans="1:5" ht="19" x14ac:dyDescent="0.25">
      <c r="A291" s="26" t="s">
        <v>3401</v>
      </c>
      <c r="B291" s="5" t="s">
        <v>2985</v>
      </c>
      <c r="C291" s="15"/>
      <c r="D291" s="15">
        <v>855743</v>
      </c>
      <c r="E291" s="15">
        <f t="shared" si="8"/>
        <v>1137.5500000000466</v>
      </c>
    </row>
    <row r="292" spans="1:5" ht="19" x14ac:dyDescent="0.25">
      <c r="A292" s="26" t="s">
        <v>3407</v>
      </c>
      <c r="B292" s="5" t="s">
        <v>2936</v>
      </c>
      <c r="C292" s="15">
        <v>811027</v>
      </c>
      <c r="D292" s="15"/>
      <c r="E292" s="15">
        <f t="shared" si="8"/>
        <v>812164.55</v>
      </c>
    </row>
    <row r="293" spans="1:5" ht="19" x14ac:dyDescent="0.25">
      <c r="A293" s="26" t="s">
        <v>3407</v>
      </c>
      <c r="B293" s="5" t="s">
        <v>2985</v>
      </c>
      <c r="C293" s="15"/>
      <c r="D293" s="15">
        <v>811204</v>
      </c>
      <c r="E293" s="15">
        <f t="shared" si="8"/>
        <v>960.55000000004657</v>
      </c>
    </row>
    <row r="294" spans="1:5" ht="19" x14ac:dyDescent="0.25">
      <c r="A294" s="26" t="s">
        <v>3407</v>
      </c>
      <c r="B294" s="5" t="s">
        <v>2975</v>
      </c>
      <c r="C294" s="15">
        <v>708121</v>
      </c>
      <c r="D294" s="15"/>
      <c r="E294" s="15">
        <f t="shared" si="8"/>
        <v>709081.55</v>
      </c>
    </row>
    <row r="295" spans="1:5" ht="19" x14ac:dyDescent="0.25">
      <c r="A295" s="26" t="s">
        <v>3407</v>
      </c>
      <c r="B295" s="5" t="s">
        <v>2985</v>
      </c>
      <c r="C295" s="15"/>
      <c r="D295" s="15">
        <v>708234</v>
      </c>
      <c r="E295" s="15">
        <f t="shared" si="8"/>
        <v>847.55000000004657</v>
      </c>
    </row>
    <row r="296" spans="1:5" ht="19" x14ac:dyDescent="0.25">
      <c r="A296" s="26" t="s">
        <v>3409</v>
      </c>
      <c r="B296" s="5" t="s">
        <v>2751</v>
      </c>
      <c r="C296" s="15">
        <v>249500</v>
      </c>
      <c r="D296" s="15"/>
      <c r="E296" s="15">
        <f t="shared" si="8"/>
        <v>250347.55000000005</v>
      </c>
    </row>
    <row r="297" spans="1:5" ht="19" x14ac:dyDescent="0.25">
      <c r="A297" s="26" t="s">
        <v>3409</v>
      </c>
      <c r="B297" s="5" t="s">
        <v>259</v>
      </c>
      <c r="C297" s="15"/>
      <c r="D297" s="15">
        <v>1.05</v>
      </c>
      <c r="E297" s="15">
        <f t="shared" si="8"/>
        <v>250346.50000000006</v>
      </c>
    </row>
    <row r="298" spans="1:5" ht="19" x14ac:dyDescent="0.25">
      <c r="A298" s="26" t="s">
        <v>3409</v>
      </c>
      <c r="B298" s="5" t="s">
        <v>3003</v>
      </c>
      <c r="C298" s="15"/>
      <c r="D298" s="15">
        <v>249683</v>
      </c>
      <c r="E298" s="15">
        <f t="shared" si="8"/>
        <v>663.50000000005821</v>
      </c>
    </row>
    <row r="299" spans="1:5" ht="19" x14ac:dyDescent="0.25">
      <c r="A299" s="26" t="s">
        <v>3409</v>
      </c>
      <c r="B299" s="5" t="s">
        <v>2975</v>
      </c>
      <c r="C299" s="15">
        <v>636502</v>
      </c>
      <c r="D299" s="15"/>
      <c r="E299" s="15">
        <f t="shared" si="8"/>
        <v>637165.5</v>
      </c>
    </row>
    <row r="300" spans="1:5" ht="19" x14ac:dyDescent="0.25">
      <c r="A300" s="26" t="s">
        <v>3409</v>
      </c>
      <c r="B300" s="5" t="s">
        <v>3003</v>
      </c>
      <c r="C300" s="15"/>
      <c r="D300" s="15">
        <v>636254</v>
      </c>
      <c r="E300" s="15">
        <f t="shared" si="8"/>
        <v>911.5</v>
      </c>
    </row>
    <row r="301" spans="1:5" ht="19" x14ac:dyDescent="0.25">
      <c r="A301" s="26" t="s">
        <v>3415</v>
      </c>
      <c r="B301" s="5" t="s">
        <v>2936</v>
      </c>
      <c r="C301" s="15">
        <v>948923</v>
      </c>
      <c r="D301" s="15"/>
      <c r="E301" s="15">
        <f t="shared" si="8"/>
        <v>949834.5</v>
      </c>
    </row>
    <row r="302" spans="1:5" ht="19" x14ac:dyDescent="0.25">
      <c r="A302" s="26" t="s">
        <v>3415</v>
      </c>
      <c r="B302" s="5" t="s">
        <v>3003</v>
      </c>
      <c r="C302" s="15"/>
      <c r="D302" s="15">
        <v>949447</v>
      </c>
      <c r="E302" s="15">
        <f t="shared" si="8"/>
        <v>387.5</v>
      </c>
    </row>
    <row r="303" spans="1:5" ht="19" x14ac:dyDescent="0.25">
      <c r="A303" s="26" t="s">
        <v>3424</v>
      </c>
      <c r="B303" s="5" t="s">
        <v>2975</v>
      </c>
      <c r="C303" s="15">
        <v>967540</v>
      </c>
      <c r="D303" s="15"/>
      <c r="E303" s="15">
        <f t="shared" si="8"/>
        <v>967927.5</v>
      </c>
    </row>
    <row r="304" spans="1:5" ht="19" x14ac:dyDescent="0.25">
      <c r="A304" s="26" t="s">
        <v>3424</v>
      </c>
      <c r="B304" s="5" t="s">
        <v>3003</v>
      </c>
      <c r="C304" s="15"/>
      <c r="D304" s="15">
        <v>967242</v>
      </c>
      <c r="E304" s="15">
        <f t="shared" si="8"/>
        <v>685.5</v>
      </c>
    </row>
    <row r="305" spans="1:6" ht="19" x14ac:dyDescent="0.25">
      <c r="A305" s="26" t="s">
        <v>3441</v>
      </c>
      <c r="B305" s="5" t="s">
        <v>2676</v>
      </c>
      <c r="C305" s="15">
        <v>152460</v>
      </c>
      <c r="D305" s="15"/>
      <c r="E305" s="15">
        <f t="shared" si="8"/>
        <v>153145.5</v>
      </c>
    </row>
    <row r="306" spans="1:6" ht="19" x14ac:dyDescent="0.25">
      <c r="A306" s="26" t="s">
        <v>3451</v>
      </c>
      <c r="B306" s="5" t="s">
        <v>3452</v>
      </c>
      <c r="C306" s="15"/>
      <c r="D306" s="15">
        <v>100</v>
      </c>
      <c r="E306" s="15">
        <f t="shared" si="8"/>
        <v>153045.5</v>
      </c>
    </row>
    <row r="307" spans="1:6" ht="19" x14ac:dyDescent="0.25">
      <c r="A307" s="26" t="s">
        <v>3474</v>
      </c>
      <c r="B307" s="5" t="s">
        <v>3476</v>
      </c>
      <c r="C307" s="15"/>
      <c r="D307" s="15">
        <v>153000</v>
      </c>
      <c r="E307" s="15">
        <f t="shared" si="8"/>
        <v>45.5</v>
      </c>
    </row>
    <row r="308" spans="1:6" ht="19" x14ac:dyDescent="0.25">
      <c r="A308" s="26" t="s">
        <v>3547</v>
      </c>
      <c r="B308" s="5" t="s">
        <v>259</v>
      </c>
      <c r="C308" s="15"/>
      <c r="D308" s="15">
        <v>45.5</v>
      </c>
      <c r="E308" s="15">
        <f t="shared" si="8"/>
        <v>0</v>
      </c>
    </row>
    <row r="309" spans="1:6" ht="19" x14ac:dyDescent="0.25">
      <c r="A309" s="26" t="s">
        <v>3547</v>
      </c>
      <c r="B309" s="5" t="s">
        <v>259</v>
      </c>
      <c r="C309" s="15"/>
      <c r="D309" s="15">
        <v>182.91</v>
      </c>
      <c r="E309" s="15">
        <f t="shared" si="8"/>
        <v>-182.91</v>
      </c>
    </row>
    <row r="310" spans="1:6" ht="19" x14ac:dyDescent="0.25">
      <c r="A310" s="26" t="s">
        <v>3643</v>
      </c>
      <c r="B310" s="5" t="s">
        <v>259</v>
      </c>
      <c r="C310" s="15"/>
      <c r="D310" s="15">
        <v>296.58999999999997</v>
      </c>
      <c r="E310" s="15">
        <f t="shared" si="8"/>
        <v>-479.5</v>
      </c>
      <c r="F310" s="14"/>
    </row>
    <row r="311" spans="1:6" ht="19" x14ac:dyDescent="0.25">
      <c r="A311" s="26" t="s">
        <v>3643</v>
      </c>
      <c r="B311" s="5" t="s">
        <v>396</v>
      </c>
      <c r="C311" s="15">
        <v>364.8</v>
      </c>
      <c r="D311" s="15"/>
      <c r="E311" s="15">
        <f t="shared" si="8"/>
        <v>-114.69999999999999</v>
      </c>
    </row>
    <row r="312" spans="1:6" ht="19" x14ac:dyDescent="0.25">
      <c r="A312" s="26" t="s">
        <v>3643</v>
      </c>
      <c r="B312" s="5" t="s">
        <v>396</v>
      </c>
      <c r="C312" s="15">
        <v>218880</v>
      </c>
      <c r="D312" s="15"/>
      <c r="E312" s="15">
        <f t="shared" si="8"/>
        <v>218765.3</v>
      </c>
    </row>
    <row r="313" spans="1:6" ht="19" x14ac:dyDescent="0.25">
      <c r="A313" s="26" t="s">
        <v>3643</v>
      </c>
      <c r="B313" s="5" t="s">
        <v>2927</v>
      </c>
      <c r="C313" s="15"/>
      <c r="D313" s="15">
        <v>218202</v>
      </c>
      <c r="E313" s="15">
        <f t="shared" si="8"/>
        <v>563.29999999998836</v>
      </c>
    </row>
    <row r="314" spans="1:6" ht="19" x14ac:dyDescent="0.25">
      <c r="A314" s="26" t="s">
        <v>3643</v>
      </c>
      <c r="B314" s="5" t="s">
        <v>259</v>
      </c>
      <c r="C314" s="15"/>
      <c r="D314" s="15">
        <v>1.05</v>
      </c>
      <c r="E314" s="15">
        <f t="shared" si="8"/>
        <v>562.2499999999884</v>
      </c>
    </row>
    <row r="315" spans="1:6" ht="19" x14ac:dyDescent="0.25">
      <c r="A315" s="26" t="s">
        <v>3643</v>
      </c>
      <c r="B315" s="5" t="s">
        <v>259</v>
      </c>
      <c r="C315" s="15"/>
      <c r="D315" s="15">
        <v>1.05</v>
      </c>
      <c r="E315" s="15">
        <f t="shared" si="8"/>
        <v>561.19999999998845</v>
      </c>
    </row>
    <row r="316" spans="1:6" ht="19" x14ac:dyDescent="0.25">
      <c r="A316" s="26" t="s">
        <v>3648</v>
      </c>
      <c r="B316" s="5" t="s">
        <v>396</v>
      </c>
      <c r="C316" s="15">
        <v>102144</v>
      </c>
      <c r="D316" s="15"/>
      <c r="E316" s="15">
        <f t="shared" si="8"/>
        <v>102705.19999999998</v>
      </c>
    </row>
    <row r="317" spans="1:6" ht="19" x14ac:dyDescent="0.25">
      <c r="A317" s="26" t="s">
        <v>3648</v>
      </c>
      <c r="B317" s="5" t="s">
        <v>3489</v>
      </c>
      <c r="C317" s="15"/>
      <c r="D317" s="15">
        <v>101868</v>
      </c>
      <c r="E317" s="15">
        <f t="shared" si="8"/>
        <v>837.19999999998254</v>
      </c>
    </row>
    <row r="318" spans="1:6" ht="19" x14ac:dyDescent="0.25">
      <c r="A318" s="26" t="s">
        <v>3372</v>
      </c>
      <c r="B318" s="5" t="s">
        <v>396</v>
      </c>
      <c r="C318" s="15">
        <v>36253.82</v>
      </c>
      <c r="D318" s="15"/>
      <c r="E318" s="15">
        <f t="shared" si="8"/>
        <v>37091.019999999982</v>
      </c>
    </row>
    <row r="319" spans="1:6" ht="19" x14ac:dyDescent="0.25">
      <c r="A319" s="26" t="s">
        <v>3372</v>
      </c>
      <c r="B319" s="5" t="s">
        <v>259</v>
      </c>
      <c r="C319" s="15"/>
      <c r="D319" s="15">
        <v>2.1</v>
      </c>
      <c r="E319" s="15">
        <f t="shared" si="8"/>
        <v>37088.919999999984</v>
      </c>
    </row>
    <row r="320" spans="1:6" ht="19" x14ac:dyDescent="0.25">
      <c r="A320" s="26" t="s">
        <v>3372</v>
      </c>
      <c r="B320" s="5" t="s">
        <v>3663</v>
      </c>
      <c r="C320" s="15"/>
      <c r="D320" s="15">
        <v>37003</v>
      </c>
      <c r="E320" s="15">
        <f t="shared" si="8"/>
        <v>85.919999999983702</v>
      </c>
    </row>
    <row r="321" spans="1:5" ht="19" x14ac:dyDescent="0.25">
      <c r="A321" s="26" t="s">
        <v>3372</v>
      </c>
      <c r="B321" s="5" t="s">
        <v>259</v>
      </c>
      <c r="C321" s="15"/>
      <c r="D321" s="15">
        <v>1.05</v>
      </c>
      <c r="E321" s="15">
        <f t="shared" si="8"/>
        <v>84.869999999983705</v>
      </c>
    </row>
    <row r="322" spans="1:5" ht="19" x14ac:dyDescent="0.25">
      <c r="A322" s="26" t="s">
        <v>3372</v>
      </c>
      <c r="B322" s="5" t="s">
        <v>259</v>
      </c>
      <c r="C322" s="15"/>
      <c r="D322" s="15">
        <v>1.05</v>
      </c>
      <c r="E322" s="15">
        <f t="shared" si="8"/>
        <v>83.819999999983708</v>
      </c>
    </row>
    <row r="323" spans="1:5" ht="19" x14ac:dyDescent="0.25">
      <c r="A323" s="26"/>
      <c r="B323" s="5"/>
      <c r="C323" s="15"/>
      <c r="D323" s="15"/>
      <c r="E323" s="15">
        <f t="shared" si="8"/>
        <v>83.819999999983708</v>
      </c>
    </row>
    <row r="324" spans="1:5" ht="19" x14ac:dyDescent="0.25">
      <c r="A324" s="26"/>
      <c r="B324" s="5"/>
      <c r="C324" s="15"/>
      <c r="D324" s="15"/>
      <c r="E324" s="15">
        <f t="shared" si="8"/>
        <v>83.819999999983708</v>
      </c>
    </row>
    <row r="325" spans="1:5" ht="19" x14ac:dyDescent="0.25">
      <c r="A325" s="26"/>
      <c r="B325" s="5"/>
      <c r="C325" s="15"/>
      <c r="D325" s="15"/>
      <c r="E325" s="15">
        <f t="shared" si="8"/>
        <v>83.819999999983708</v>
      </c>
    </row>
    <row r="326" spans="1:5" ht="19" x14ac:dyDescent="0.25">
      <c r="A326" s="26"/>
      <c r="B326" s="5"/>
      <c r="C326" s="15"/>
      <c r="D326" s="15"/>
      <c r="E326" s="15">
        <f t="shared" si="8"/>
        <v>83.819999999983708</v>
      </c>
    </row>
    <row r="327" spans="1:5" ht="19" x14ac:dyDescent="0.25">
      <c r="A327" s="26"/>
      <c r="B327" s="5"/>
      <c r="C327" s="15"/>
      <c r="D327" s="15"/>
      <c r="E327" s="15">
        <f t="shared" si="8"/>
        <v>83.819999999983708</v>
      </c>
    </row>
    <row r="328" spans="1:5" ht="19" x14ac:dyDescent="0.25">
      <c r="A328" s="26"/>
      <c r="B328" s="5"/>
      <c r="C328" s="15"/>
      <c r="D328" s="15"/>
      <c r="E328" s="15">
        <f t="shared" si="8"/>
        <v>83.819999999983708</v>
      </c>
    </row>
    <row r="329" spans="1:5" ht="19" x14ac:dyDescent="0.25">
      <c r="A329" s="26"/>
      <c r="B329" s="5"/>
      <c r="C329" s="15"/>
      <c r="D329" s="15"/>
      <c r="E329" s="15">
        <f t="shared" si="8"/>
        <v>83.819999999983708</v>
      </c>
    </row>
    <row r="330" spans="1:5" ht="19" x14ac:dyDescent="0.25">
      <c r="A330" s="26"/>
      <c r="B330" s="5"/>
      <c r="C330" s="15"/>
      <c r="D330" s="15"/>
      <c r="E330" s="15">
        <f t="shared" si="8"/>
        <v>83.819999999983708</v>
      </c>
    </row>
    <row r="331" spans="1:5" ht="19" x14ac:dyDescent="0.25">
      <c r="A331" s="26"/>
      <c r="B331" s="5"/>
      <c r="C331" s="15"/>
      <c r="D331" s="15"/>
      <c r="E331" s="15">
        <f t="shared" si="8"/>
        <v>83.819999999983708</v>
      </c>
    </row>
    <row r="332" spans="1:5" ht="19" x14ac:dyDescent="0.25">
      <c r="A332" s="26"/>
      <c r="B332" s="5"/>
      <c r="C332" s="15"/>
      <c r="D332" s="15"/>
      <c r="E332" s="15">
        <f t="shared" si="8"/>
        <v>83.819999999983708</v>
      </c>
    </row>
    <row r="333" spans="1:5" ht="19" x14ac:dyDescent="0.25">
      <c r="A333" s="26"/>
      <c r="B333" s="5"/>
      <c r="C333" s="15"/>
      <c r="D333" s="15"/>
      <c r="E333" s="15">
        <f t="shared" si="8"/>
        <v>83.819999999983708</v>
      </c>
    </row>
    <row r="334" spans="1:5" ht="19" x14ac:dyDescent="0.25">
      <c r="A334" s="26"/>
      <c r="B334" s="5"/>
      <c r="C334" s="15"/>
      <c r="D334" s="15"/>
      <c r="E334" s="15">
        <f t="shared" si="8"/>
        <v>83.819999999983708</v>
      </c>
    </row>
    <row r="335" spans="1:5" ht="19" x14ac:dyDescent="0.25">
      <c r="A335" s="26"/>
      <c r="B335" s="5"/>
      <c r="C335" s="15"/>
      <c r="D335" s="15"/>
      <c r="E335" s="15">
        <f t="shared" si="8"/>
        <v>83.819999999983708</v>
      </c>
    </row>
    <row r="336" spans="1:5" ht="19" x14ac:dyDescent="0.25">
      <c r="A336" s="26"/>
      <c r="B336" s="5"/>
      <c r="C336" s="15"/>
      <c r="D336" s="15"/>
      <c r="E336" s="15">
        <f t="shared" si="8"/>
        <v>83.819999999983708</v>
      </c>
    </row>
    <row r="337" spans="1:5" ht="19" x14ac:dyDescent="0.25">
      <c r="A337" s="26"/>
      <c r="B337" s="5"/>
      <c r="C337" s="15"/>
      <c r="D337" s="15"/>
      <c r="E337" s="15">
        <f t="shared" si="8"/>
        <v>83.819999999983708</v>
      </c>
    </row>
    <row r="338" spans="1:5" ht="19" x14ac:dyDescent="0.25">
      <c r="A338" s="26"/>
      <c r="B338" s="5"/>
      <c r="C338" s="15"/>
      <c r="D338" s="15"/>
      <c r="E338" s="15">
        <f t="shared" si="8"/>
        <v>83.819999999983708</v>
      </c>
    </row>
    <row r="339" spans="1:5" ht="19" x14ac:dyDescent="0.25">
      <c r="A339" s="26"/>
      <c r="B339" s="5"/>
      <c r="C339" s="15"/>
      <c r="D339" s="15"/>
      <c r="E339" s="15">
        <f t="shared" si="8"/>
        <v>83.819999999983708</v>
      </c>
    </row>
    <row r="340" spans="1:5" ht="19" x14ac:dyDescent="0.25">
      <c r="A340" s="26"/>
      <c r="B340" s="5"/>
      <c r="C340" s="15"/>
      <c r="D340" s="15"/>
      <c r="E340" s="15">
        <f t="shared" si="8"/>
        <v>83.819999999983708</v>
      </c>
    </row>
    <row r="341" spans="1:5" ht="19" x14ac:dyDescent="0.25">
      <c r="A341" s="26"/>
      <c r="B341" s="5"/>
      <c r="C341" s="15"/>
      <c r="D341" s="15"/>
      <c r="E341" s="15">
        <f t="shared" si="8"/>
        <v>83.819999999983708</v>
      </c>
    </row>
    <row r="342" spans="1:5" ht="19" x14ac:dyDescent="0.25">
      <c r="A342" s="26"/>
      <c r="B342" s="5"/>
      <c r="C342" s="15"/>
      <c r="D342" s="15"/>
      <c r="E342" s="15">
        <f t="shared" si="8"/>
        <v>83.819999999983708</v>
      </c>
    </row>
    <row r="343" spans="1:5" ht="19" x14ac:dyDescent="0.25">
      <c r="A343" s="26"/>
      <c r="B343" s="5"/>
      <c r="C343" s="15"/>
      <c r="D343" s="15"/>
      <c r="E343" s="15">
        <f t="shared" si="8"/>
        <v>83.819999999983708</v>
      </c>
    </row>
    <row r="344" spans="1:5" ht="19" x14ac:dyDescent="0.25">
      <c r="A344" s="26"/>
      <c r="B344" s="5"/>
      <c r="C344" s="15"/>
      <c r="D344" s="15"/>
      <c r="E344" s="15">
        <f t="shared" si="8"/>
        <v>83.819999999983708</v>
      </c>
    </row>
    <row r="345" spans="1:5" ht="19" x14ac:dyDescent="0.25">
      <c r="A345" s="26"/>
      <c r="B345" s="5"/>
      <c r="C345" s="15"/>
      <c r="D345" s="15"/>
      <c r="E345" s="15">
        <f t="shared" si="8"/>
        <v>83.819999999983708</v>
      </c>
    </row>
    <row r="346" spans="1:5" ht="19" x14ac:dyDescent="0.25">
      <c r="A346" s="26"/>
      <c r="B346" s="5"/>
      <c r="C346" s="15"/>
      <c r="D346" s="15"/>
      <c r="E346" s="15">
        <f t="shared" si="8"/>
        <v>83.819999999983708</v>
      </c>
    </row>
    <row r="347" spans="1:5" ht="19" x14ac:dyDescent="0.25">
      <c r="A347" s="26"/>
      <c r="B347" s="5"/>
      <c r="C347" s="15"/>
      <c r="D347" s="15"/>
      <c r="E347" s="15">
        <f t="shared" si="8"/>
        <v>83.819999999983708</v>
      </c>
    </row>
    <row r="348" spans="1:5" ht="19" x14ac:dyDescent="0.25">
      <c r="A348" s="26"/>
      <c r="B348" s="5"/>
      <c r="C348" s="15"/>
      <c r="D348" s="15"/>
      <c r="E348" s="15">
        <f t="shared" si="8"/>
        <v>83.819999999983708</v>
      </c>
    </row>
    <row r="349" spans="1:5" ht="19" x14ac:dyDescent="0.25">
      <c r="A349" s="26"/>
      <c r="B349" s="5"/>
      <c r="C349" s="15"/>
      <c r="D349" s="15"/>
      <c r="E349" s="15">
        <f t="shared" si="8"/>
        <v>83.819999999983708</v>
      </c>
    </row>
    <row r="350" spans="1:5" ht="19" x14ac:dyDescent="0.25">
      <c r="A350" s="26"/>
      <c r="B350" s="5"/>
      <c r="C350" s="15"/>
      <c r="D350" s="15"/>
      <c r="E350" s="15">
        <f t="shared" si="8"/>
        <v>83.819999999983708</v>
      </c>
    </row>
    <row r="351" spans="1:5" ht="19" x14ac:dyDescent="0.25">
      <c r="A351" s="26"/>
      <c r="B351" s="5"/>
      <c r="C351" s="15"/>
      <c r="D351" s="15"/>
      <c r="E351" s="15">
        <f t="shared" si="8"/>
        <v>83.819999999983708</v>
      </c>
    </row>
    <row r="352" spans="1:5" ht="19" x14ac:dyDescent="0.25">
      <c r="A352" s="26"/>
      <c r="B352" s="5"/>
      <c r="C352" s="15"/>
      <c r="D352" s="15"/>
      <c r="E352" s="15">
        <f t="shared" si="8"/>
        <v>83.819999999983708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506DC-CFF2-4BEC-96BC-AADB8256496C}">
  <dimension ref="A1:F223"/>
  <sheetViews>
    <sheetView workbookViewId="0">
      <selection sqref="A1:E1"/>
    </sheetView>
  </sheetViews>
  <sheetFormatPr baseColWidth="10" defaultColWidth="8.83203125" defaultRowHeight="15" x14ac:dyDescent="0.2"/>
  <cols>
    <col min="1" max="1" width="14.33203125" bestFit="1" customWidth="1"/>
    <col min="2" max="2" width="77.5" customWidth="1"/>
    <col min="3" max="3" width="18.33203125" bestFit="1" customWidth="1"/>
    <col min="4" max="4" width="18.5" bestFit="1" customWidth="1"/>
    <col min="5" max="5" width="18.33203125" bestFit="1" customWidth="1"/>
  </cols>
  <sheetData>
    <row r="1" spans="1:5" ht="31" x14ac:dyDescent="0.35">
      <c r="A1" s="163" t="s">
        <v>3206</v>
      </c>
      <c r="B1" s="163"/>
      <c r="C1" s="163"/>
      <c r="D1" s="163"/>
      <c r="E1" s="163"/>
    </row>
    <row r="2" spans="1:5" ht="26" x14ac:dyDescent="0.3">
      <c r="A2" s="161"/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15"/>
      <c r="D4" s="15"/>
      <c r="E4" s="15"/>
    </row>
    <row r="5" spans="1:5" ht="19" x14ac:dyDescent="0.25">
      <c r="A5" s="5" t="s">
        <v>3204</v>
      </c>
      <c r="B5" s="5" t="s">
        <v>3037</v>
      </c>
      <c r="C5" s="15">
        <v>5000</v>
      </c>
      <c r="D5" s="15"/>
      <c r="E5" s="15">
        <f>E4+C5-D5</f>
        <v>5000</v>
      </c>
    </row>
    <row r="6" spans="1:5" ht="19" x14ac:dyDescent="0.25">
      <c r="A6" s="26" t="s">
        <v>3207</v>
      </c>
      <c r="B6" s="5" t="s">
        <v>259</v>
      </c>
      <c r="C6" s="15"/>
      <c r="D6" s="15">
        <v>103.95</v>
      </c>
      <c r="E6" s="15">
        <f t="shared" ref="E6:E69" si="0">E5+C6-D6</f>
        <v>4896.05</v>
      </c>
    </row>
    <row r="7" spans="1:5" ht="19" x14ac:dyDescent="0.25">
      <c r="A7" s="26" t="s">
        <v>3207</v>
      </c>
      <c r="B7" s="5" t="s">
        <v>259</v>
      </c>
      <c r="C7" s="15"/>
      <c r="D7" s="15">
        <v>52.5</v>
      </c>
      <c r="E7" s="15">
        <f t="shared" si="0"/>
        <v>4843.55</v>
      </c>
    </row>
    <row r="8" spans="1:5" ht="19" x14ac:dyDescent="0.25">
      <c r="A8" s="26" t="s">
        <v>3207</v>
      </c>
      <c r="B8" s="5" t="s">
        <v>259</v>
      </c>
      <c r="C8" s="15"/>
      <c r="D8" s="15">
        <v>103.95</v>
      </c>
      <c r="E8" s="15">
        <f t="shared" si="0"/>
        <v>4739.6000000000004</v>
      </c>
    </row>
    <row r="9" spans="1:5" ht="19" x14ac:dyDescent="0.25">
      <c r="A9" s="26" t="s">
        <v>3207</v>
      </c>
      <c r="B9" s="5" t="s">
        <v>259</v>
      </c>
      <c r="C9" s="15"/>
      <c r="D9" s="15">
        <v>52.5</v>
      </c>
      <c r="E9" s="15">
        <f t="shared" si="0"/>
        <v>4687.1000000000004</v>
      </c>
    </row>
    <row r="10" spans="1:5" ht="19" x14ac:dyDescent="0.25">
      <c r="A10" s="26" t="s">
        <v>3207</v>
      </c>
      <c r="B10" s="5" t="s">
        <v>259</v>
      </c>
      <c r="C10" s="15"/>
      <c r="D10" s="15">
        <v>103.95</v>
      </c>
      <c r="E10" s="15">
        <f t="shared" si="0"/>
        <v>4583.1500000000005</v>
      </c>
    </row>
    <row r="11" spans="1:5" ht="19" x14ac:dyDescent="0.25">
      <c r="A11" s="26" t="s">
        <v>3207</v>
      </c>
      <c r="B11" s="5" t="s">
        <v>259</v>
      </c>
      <c r="C11" s="15"/>
      <c r="D11" s="15">
        <v>52.5</v>
      </c>
      <c r="E11" s="15">
        <f t="shared" si="0"/>
        <v>4530.6500000000005</v>
      </c>
    </row>
    <row r="12" spans="1:5" ht="19" x14ac:dyDescent="0.25">
      <c r="A12" s="26" t="s">
        <v>3207</v>
      </c>
      <c r="B12" s="5" t="s">
        <v>259</v>
      </c>
      <c r="C12" s="15"/>
      <c r="D12" s="15">
        <v>52.5</v>
      </c>
      <c r="E12" s="15">
        <f t="shared" si="0"/>
        <v>4478.1500000000005</v>
      </c>
    </row>
    <row r="13" spans="1:5" ht="19" x14ac:dyDescent="0.25">
      <c r="A13" s="26" t="s">
        <v>3207</v>
      </c>
      <c r="B13" s="5" t="s">
        <v>259</v>
      </c>
      <c r="C13" s="15"/>
      <c r="D13" s="15">
        <v>156.44999999999999</v>
      </c>
      <c r="E13" s="15">
        <f t="shared" si="0"/>
        <v>4321.7000000000007</v>
      </c>
    </row>
    <row r="14" spans="1:5" ht="19" x14ac:dyDescent="0.25">
      <c r="A14" s="26" t="s">
        <v>3271</v>
      </c>
      <c r="B14" s="5" t="s">
        <v>3276</v>
      </c>
      <c r="C14" s="15"/>
      <c r="D14" s="15">
        <v>3960</v>
      </c>
      <c r="E14" s="15">
        <f t="shared" si="0"/>
        <v>361.70000000000073</v>
      </c>
    </row>
    <row r="15" spans="1:5" ht="19" x14ac:dyDescent="0.25">
      <c r="A15" s="26" t="s">
        <v>3271</v>
      </c>
      <c r="B15" s="5" t="s">
        <v>259</v>
      </c>
      <c r="C15" s="15"/>
      <c r="D15" s="15">
        <v>1.05</v>
      </c>
      <c r="E15" s="15">
        <f t="shared" si="0"/>
        <v>360.65000000000072</v>
      </c>
    </row>
    <row r="16" spans="1:5" ht="19" x14ac:dyDescent="0.25">
      <c r="A16" s="26" t="s">
        <v>3302</v>
      </c>
      <c r="B16" s="5" t="s">
        <v>259</v>
      </c>
      <c r="C16" s="15"/>
      <c r="D16" s="15">
        <v>103.95</v>
      </c>
      <c r="E16" s="15">
        <f t="shared" si="0"/>
        <v>256.70000000000073</v>
      </c>
    </row>
    <row r="17" spans="1:5" ht="19" x14ac:dyDescent="0.25">
      <c r="A17" s="26" t="s">
        <v>3359</v>
      </c>
      <c r="B17" s="5" t="s">
        <v>259</v>
      </c>
      <c r="C17" s="15"/>
      <c r="D17" s="15">
        <v>156.19999999999999</v>
      </c>
      <c r="E17" s="15">
        <f t="shared" si="0"/>
        <v>100.50000000000074</v>
      </c>
    </row>
    <row r="18" spans="1:5" ht="19" x14ac:dyDescent="0.25">
      <c r="A18" s="26" t="s">
        <v>3364</v>
      </c>
      <c r="B18" s="5" t="s">
        <v>3037</v>
      </c>
      <c r="C18" s="15">
        <v>18000</v>
      </c>
      <c r="D18" s="15"/>
      <c r="E18" s="15">
        <f t="shared" si="0"/>
        <v>18100.5</v>
      </c>
    </row>
    <row r="19" spans="1:5" ht="19" x14ac:dyDescent="0.25">
      <c r="A19" s="26" t="s">
        <v>3379</v>
      </c>
      <c r="B19" s="5" t="s">
        <v>259</v>
      </c>
      <c r="C19" s="15"/>
      <c r="D19" s="15">
        <v>103.95</v>
      </c>
      <c r="E19" s="15">
        <f t="shared" si="0"/>
        <v>17996.55</v>
      </c>
    </row>
    <row r="20" spans="1:5" ht="19" x14ac:dyDescent="0.25">
      <c r="A20" s="26" t="s">
        <v>3455</v>
      </c>
      <c r="B20" s="5" t="s">
        <v>3463</v>
      </c>
      <c r="C20" s="15"/>
      <c r="D20" s="15">
        <v>17565</v>
      </c>
      <c r="E20" s="15">
        <f t="shared" si="0"/>
        <v>431.54999999999927</v>
      </c>
    </row>
    <row r="21" spans="1:5" ht="19" x14ac:dyDescent="0.25">
      <c r="A21" s="26" t="s">
        <v>3565</v>
      </c>
      <c r="B21" s="5" t="s">
        <v>3500</v>
      </c>
      <c r="C21" s="15">
        <v>16800</v>
      </c>
      <c r="D21" s="15"/>
      <c r="E21" s="15">
        <f t="shared" si="0"/>
        <v>17231.55</v>
      </c>
    </row>
    <row r="22" spans="1:5" ht="19" x14ac:dyDescent="0.25">
      <c r="A22" s="26" t="s">
        <v>3565</v>
      </c>
      <c r="B22" s="5" t="s">
        <v>259</v>
      </c>
      <c r="C22" s="15"/>
      <c r="D22" s="15">
        <v>156.44999999999999</v>
      </c>
      <c r="E22" s="15">
        <f t="shared" si="0"/>
        <v>17075.099999999999</v>
      </c>
    </row>
    <row r="23" spans="1:5" ht="19" x14ac:dyDescent="0.25">
      <c r="A23" s="26" t="s">
        <v>3565</v>
      </c>
      <c r="B23" s="5" t="s">
        <v>259</v>
      </c>
      <c r="C23" s="15"/>
      <c r="D23" s="15">
        <v>103.95</v>
      </c>
      <c r="E23" s="15">
        <f t="shared" si="0"/>
        <v>16971.149999999998</v>
      </c>
    </row>
    <row r="24" spans="1:5" ht="19" x14ac:dyDescent="0.25">
      <c r="A24" s="26" t="s">
        <v>3565</v>
      </c>
      <c r="B24" s="5" t="s">
        <v>259</v>
      </c>
      <c r="C24" s="15"/>
      <c r="D24" s="15">
        <v>156.44999999999999</v>
      </c>
      <c r="E24" s="15">
        <f t="shared" si="0"/>
        <v>16814.699999999997</v>
      </c>
    </row>
    <row r="25" spans="1:5" ht="19" x14ac:dyDescent="0.25">
      <c r="A25" s="26" t="s">
        <v>3570</v>
      </c>
      <c r="B25" s="5" t="s">
        <v>3463</v>
      </c>
      <c r="C25" s="15"/>
      <c r="D25" s="15">
        <v>16250</v>
      </c>
      <c r="E25" s="15">
        <f t="shared" si="0"/>
        <v>564.69999999999709</v>
      </c>
    </row>
    <row r="26" spans="1:5" ht="19" x14ac:dyDescent="0.25">
      <c r="A26" s="26" t="s">
        <v>3570</v>
      </c>
      <c r="B26" s="5" t="s">
        <v>259</v>
      </c>
      <c r="C26" s="15"/>
      <c r="D26" s="15">
        <v>103.95</v>
      </c>
      <c r="E26" s="15">
        <f t="shared" si="0"/>
        <v>460.7499999999971</v>
      </c>
    </row>
    <row r="27" spans="1:5" ht="19" x14ac:dyDescent="0.25">
      <c r="A27" s="26" t="s">
        <v>3696</v>
      </c>
      <c r="B27" s="5" t="s">
        <v>259</v>
      </c>
      <c r="C27" s="15"/>
      <c r="D27" s="15">
        <v>103.95</v>
      </c>
      <c r="E27" s="15">
        <f t="shared" si="0"/>
        <v>356.79999999999711</v>
      </c>
    </row>
    <row r="28" spans="1:5" ht="19" x14ac:dyDescent="0.25">
      <c r="A28" s="26" t="s">
        <v>3696</v>
      </c>
      <c r="B28" s="5" t="s">
        <v>259</v>
      </c>
      <c r="C28" s="15"/>
      <c r="D28" s="15">
        <v>156.44999999999999</v>
      </c>
      <c r="E28" s="15">
        <f t="shared" si="0"/>
        <v>200.34999999999712</v>
      </c>
    </row>
    <row r="29" spans="1:5" ht="19" x14ac:dyDescent="0.25">
      <c r="A29" s="26" t="s">
        <v>3708</v>
      </c>
      <c r="B29" s="5" t="s">
        <v>3709</v>
      </c>
      <c r="C29" s="15">
        <v>9050</v>
      </c>
      <c r="D29" s="15"/>
      <c r="E29" s="15">
        <f t="shared" si="0"/>
        <v>9250.3499999999967</v>
      </c>
    </row>
    <row r="30" spans="1:5" ht="19" x14ac:dyDescent="0.25">
      <c r="A30" s="26"/>
      <c r="B30" s="5"/>
      <c r="C30" s="15"/>
      <c r="D30" s="15"/>
      <c r="E30" s="15">
        <f t="shared" si="0"/>
        <v>9250.3499999999967</v>
      </c>
    </row>
    <row r="31" spans="1:5" ht="19" x14ac:dyDescent="0.25">
      <c r="A31" s="26"/>
      <c r="B31" s="5"/>
      <c r="C31" s="15"/>
      <c r="D31" s="15"/>
      <c r="E31" s="15">
        <f t="shared" si="0"/>
        <v>9250.3499999999967</v>
      </c>
    </row>
    <row r="32" spans="1:5" ht="19" x14ac:dyDescent="0.25">
      <c r="A32" s="26"/>
      <c r="B32" s="5"/>
      <c r="C32" s="15"/>
      <c r="D32" s="15"/>
      <c r="E32" s="15">
        <f t="shared" si="0"/>
        <v>9250.3499999999967</v>
      </c>
    </row>
    <row r="33" spans="1:5" ht="19" x14ac:dyDescent="0.25">
      <c r="A33" s="26"/>
      <c r="B33" s="5"/>
      <c r="C33" s="15"/>
      <c r="D33" s="15"/>
      <c r="E33" s="15">
        <f t="shared" si="0"/>
        <v>9250.3499999999967</v>
      </c>
    </row>
    <row r="34" spans="1:5" ht="19" x14ac:dyDescent="0.25">
      <c r="A34" s="26"/>
      <c r="B34" s="5"/>
      <c r="C34" s="15"/>
      <c r="D34" s="15"/>
      <c r="E34" s="15">
        <f t="shared" si="0"/>
        <v>9250.3499999999967</v>
      </c>
    </row>
    <row r="35" spans="1:5" ht="19" x14ac:dyDescent="0.25">
      <c r="A35" s="26"/>
      <c r="B35" s="5"/>
      <c r="C35" s="15"/>
      <c r="D35" s="15"/>
      <c r="E35" s="15">
        <f t="shared" si="0"/>
        <v>9250.3499999999967</v>
      </c>
    </row>
    <row r="36" spans="1:5" ht="19" x14ac:dyDescent="0.25">
      <c r="A36" s="26"/>
      <c r="B36" s="5"/>
      <c r="C36" s="15"/>
      <c r="D36" s="15"/>
      <c r="E36" s="15">
        <f t="shared" si="0"/>
        <v>9250.3499999999967</v>
      </c>
    </row>
    <row r="37" spans="1:5" ht="19" x14ac:dyDescent="0.25">
      <c r="A37" s="26"/>
      <c r="B37" s="5"/>
      <c r="C37" s="15"/>
      <c r="D37" s="15"/>
      <c r="E37" s="15">
        <f t="shared" si="0"/>
        <v>9250.3499999999967</v>
      </c>
    </row>
    <row r="38" spans="1:5" ht="19" x14ac:dyDescent="0.25">
      <c r="A38" s="26"/>
      <c r="B38" s="5"/>
      <c r="C38" s="15"/>
      <c r="D38" s="15"/>
      <c r="E38" s="15">
        <f t="shared" si="0"/>
        <v>9250.3499999999967</v>
      </c>
    </row>
    <row r="39" spans="1:5" ht="19" x14ac:dyDescent="0.25">
      <c r="A39" s="26"/>
      <c r="B39" s="5"/>
      <c r="C39" s="15"/>
      <c r="D39" s="15"/>
      <c r="E39" s="15">
        <f>E38+C39-D39</f>
        <v>9250.3499999999967</v>
      </c>
    </row>
    <row r="40" spans="1:5" ht="19" x14ac:dyDescent="0.25">
      <c r="A40" s="26"/>
      <c r="B40" s="5"/>
      <c r="C40" s="15"/>
      <c r="D40" s="15"/>
      <c r="E40" s="15">
        <f t="shared" si="0"/>
        <v>9250.3499999999967</v>
      </c>
    </row>
    <row r="41" spans="1:5" ht="19" x14ac:dyDescent="0.25">
      <c r="A41" s="26"/>
      <c r="B41" s="5"/>
      <c r="C41" s="15"/>
      <c r="D41" s="15"/>
      <c r="E41" s="15">
        <f t="shared" si="0"/>
        <v>9250.3499999999967</v>
      </c>
    </row>
    <row r="42" spans="1:5" ht="19" x14ac:dyDescent="0.25">
      <c r="A42" s="26"/>
      <c r="B42" s="5"/>
      <c r="C42" s="15"/>
      <c r="D42" s="15"/>
      <c r="E42" s="15">
        <f t="shared" si="0"/>
        <v>9250.3499999999967</v>
      </c>
    </row>
    <row r="43" spans="1:5" ht="19" x14ac:dyDescent="0.25">
      <c r="A43" s="26"/>
      <c r="B43" s="5"/>
      <c r="C43" s="15"/>
      <c r="D43" s="15"/>
      <c r="E43" s="15">
        <f t="shared" si="0"/>
        <v>9250.3499999999967</v>
      </c>
    </row>
    <row r="44" spans="1:5" ht="19" x14ac:dyDescent="0.25">
      <c r="A44" s="26"/>
      <c r="B44" s="5"/>
      <c r="C44" s="15"/>
      <c r="D44" s="15"/>
      <c r="E44" s="15">
        <f t="shared" si="0"/>
        <v>9250.3499999999967</v>
      </c>
    </row>
    <row r="45" spans="1:5" ht="19" x14ac:dyDescent="0.25">
      <c r="A45" s="26"/>
      <c r="B45" s="5"/>
      <c r="C45" s="15"/>
      <c r="D45" s="15"/>
      <c r="E45" s="15">
        <f t="shared" si="0"/>
        <v>9250.3499999999967</v>
      </c>
    </row>
    <row r="46" spans="1:5" ht="19" x14ac:dyDescent="0.25">
      <c r="A46" s="26"/>
      <c r="B46" s="5"/>
      <c r="C46" s="15"/>
      <c r="D46" s="15"/>
      <c r="E46" s="15">
        <f t="shared" si="0"/>
        <v>9250.3499999999967</v>
      </c>
    </row>
    <row r="47" spans="1:5" ht="19" x14ac:dyDescent="0.25">
      <c r="A47" s="26"/>
      <c r="B47" s="5"/>
      <c r="C47" s="15"/>
      <c r="D47" s="15"/>
      <c r="E47" s="15">
        <f t="shared" si="0"/>
        <v>9250.3499999999967</v>
      </c>
    </row>
    <row r="48" spans="1:5" ht="19" x14ac:dyDescent="0.25">
      <c r="A48" s="26"/>
      <c r="B48" s="5"/>
      <c r="C48" s="15"/>
      <c r="D48" s="15"/>
      <c r="E48" s="15">
        <f t="shared" si="0"/>
        <v>9250.3499999999967</v>
      </c>
    </row>
    <row r="49" spans="1:5" ht="19" x14ac:dyDescent="0.25">
      <c r="A49" s="26"/>
      <c r="B49" s="5"/>
      <c r="C49" s="15"/>
      <c r="D49" s="15"/>
      <c r="E49" s="15">
        <f t="shared" si="0"/>
        <v>9250.3499999999967</v>
      </c>
    </row>
    <row r="50" spans="1:5" ht="19" x14ac:dyDescent="0.25">
      <c r="A50" s="26"/>
      <c r="B50" s="5"/>
      <c r="C50" s="15"/>
      <c r="D50" s="15"/>
      <c r="E50" s="15">
        <f t="shared" si="0"/>
        <v>9250.3499999999967</v>
      </c>
    </row>
    <row r="51" spans="1:5" ht="19" x14ac:dyDescent="0.25">
      <c r="A51" s="26"/>
      <c r="B51" s="5"/>
      <c r="C51" s="15"/>
      <c r="D51" s="15"/>
      <c r="E51" s="15">
        <f t="shared" si="0"/>
        <v>9250.3499999999967</v>
      </c>
    </row>
    <row r="52" spans="1:5" ht="19" x14ac:dyDescent="0.25">
      <c r="A52" s="26"/>
      <c r="B52" s="5"/>
      <c r="C52" s="15"/>
      <c r="D52" s="15"/>
      <c r="E52" s="15">
        <f t="shared" si="0"/>
        <v>9250.3499999999967</v>
      </c>
    </row>
    <row r="53" spans="1:5" ht="19" x14ac:dyDescent="0.25">
      <c r="A53" s="26"/>
      <c r="B53" s="5"/>
      <c r="C53" s="15"/>
      <c r="D53" s="15"/>
      <c r="E53" s="15">
        <f t="shared" si="0"/>
        <v>9250.3499999999967</v>
      </c>
    </row>
    <row r="54" spans="1:5" ht="19" x14ac:dyDescent="0.25">
      <c r="A54" s="26"/>
      <c r="B54" s="5"/>
      <c r="C54" s="15"/>
      <c r="D54" s="15"/>
      <c r="E54" s="15">
        <f t="shared" si="0"/>
        <v>9250.3499999999967</v>
      </c>
    </row>
    <row r="55" spans="1:5" ht="19" x14ac:dyDescent="0.25">
      <c r="A55" s="26"/>
      <c r="B55" s="5"/>
      <c r="C55" s="15"/>
      <c r="D55" s="15"/>
      <c r="E55" s="15">
        <f t="shared" si="0"/>
        <v>9250.3499999999967</v>
      </c>
    </row>
    <row r="56" spans="1:5" ht="19" x14ac:dyDescent="0.25">
      <c r="A56" s="26"/>
      <c r="B56" s="5"/>
      <c r="C56" s="15"/>
      <c r="D56" s="15"/>
      <c r="E56" s="15">
        <f t="shared" si="0"/>
        <v>9250.3499999999967</v>
      </c>
    </row>
    <row r="57" spans="1:5" ht="19" x14ac:dyDescent="0.25">
      <c r="A57" s="26"/>
      <c r="B57" s="5"/>
      <c r="C57" s="15"/>
      <c r="D57" s="15"/>
      <c r="E57" s="15">
        <f t="shared" si="0"/>
        <v>9250.3499999999967</v>
      </c>
    </row>
    <row r="58" spans="1:5" ht="19" x14ac:dyDescent="0.25">
      <c r="A58" s="26"/>
      <c r="B58" s="5"/>
      <c r="C58" s="15"/>
      <c r="D58" s="15"/>
      <c r="E58" s="15">
        <f t="shared" si="0"/>
        <v>9250.3499999999967</v>
      </c>
    </row>
    <row r="59" spans="1:5" ht="19" x14ac:dyDescent="0.25">
      <c r="A59" s="26"/>
      <c r="B59" s="5"/>
      <c r="C59" s="15"/>
      <c r="D59" s="15"/>
      <c r="E59" s="15">
        <f t="shared" si="0"/>
        <v>9250.3499999999967</v>
      </c>
    </row>
    <row r="60" spans="1:5" ht="19" x14ac:dyDescent="0.25">
      <c r="A60" s="26"/>
      <c r="B60" s="5"/>
      <c r="C60" s="15"/>
      <c r="D60" s="15"/>
      <c r="E60" s="15">
        <f t="shared" si="0"/>
        <v>9250.3499999999967</v>
      </c>
    </row>
    <row r="61" spans="1:5" ht="19" x14ac:dyDescent="0.25">
      <c r="A61" s="26"/>
      <c r="B61" s="5"/>
      <c r="C61" s="15"/>
      <c r="D61" s="15"/>
      <c r="E61" s="15">
        <f t="shared" si="0"/>
        <v>9250.3499999999967</v>
      </c>
    </row>
    <row r="62" spans="1:5" ht="19" x14ac:dyDescent="0.25">
      <c r="A62" s="26"/>
      <c r="B62" s="5"/>
      <c r="C62" s="15"/>
      <c r="D62" s="15"/>
      <c r="E62" s="15">
        <f t="shared" si="0"/>
        <v>9250.3499999999967</v>
      </c>
    </row>
    <row r="63" spans="1:5" ht="19" x14ac:dyDescent="0.25">
      <c r="A63" s="26"/>
      <c r="B63" s="5"/>
      <c r="C63" s="15"/>
      <c r="D63" s="15"/>
      <c r="E63" s="15">
        <f t="shared" si="0"/>
        <v>9250.3499999999967</v>
      </c>
    </row>
    <row r="64" spans="1:5" ht="19" x14ac:dyDescent="0.25">
      <c r="A64" s="26"/>
      <c r="B64" s="5"/>
      <c r="C64" s="15"/>
      <c r="D64" s="15"/>
      <c r="E64" s="15">
        <f t="shared" si="0"/>
        <v>9250.3499999999967</v>
      </c>
    </row>
    <row r="65" spans="1:5" ht="19" x14ac:dyDescent="0.25">
      <c r="A65" s="26"/>
      <c r="B65" s="5"/>
      <c r="C65" s="15"/>
      <c r="D65" s="15"/>
      <c r="E65" s="15">
        <f t="shared" si="0"/>
        <v>9250.3499999999967</v>
      </c>
    </row>
    <row r="66" spans="1:5" ht="19" x14ac:dyDescent="0.25">
      <c r="A66" s="26"/>
      <c r="B66" s="5"/>
      <c r="C66" s="15"/>
      <c r="D66" s="15"/>
      <c r="E66" s="15">
        <f t="shared" si="0"/>
        <v>9250.3499999999967</v>
      </c>
    </row>
    <row r="67" spans="1:5" ht="19" x14ac:dyDescent="0.25">
      <c r="A67" s="26"/>
      <c r="B67" s="5"/>
      <c r="C67" s="15"/>
      <c r="D67" s="15"/>
      <c r="E67" s="15">
        <f t="shared" si="0"/>
        <v>9250.3499999999967</v>
      </c>
    </row>
    <row r="68" spans="1:5" ht="19" x14ac:dyDescent="0.25">
      <c r="A68" s="26"/>
      <c r="B68" s="5"/>
      <c r="C68" s="15"/>
      <c r="D68" s="15"/>
      <c r="E68" s="15">
        <f t="shared" si="0"/>
        <v>9250.3499999999967</v>
      </c>
    </row>
    <row r="69" spans="1:5" ht="19" x14ac:dyDescent="0.25">
      <c r="A69" s="26"/>
      <c r="B69" s="5"/>
      <c r="C69" s="15"/>
      <c r="D69" s="15"/>
      <c r="E69" s="15">
        <f t="shared" si="0"/>
        <v>9250.3499999999967</v>
      </c>
    </row>
    <row r="70" spans="1:5" ht="19" x14ac:dyDescent="0.25">
      <c r="A70" s="26"/>
      <c r="B70" s="5"/>
      <c r="C70" s="15"/>
      <c r="D70" s="15"/>
      <c r="E70" s="15">
        <f t="shared" ref="E70:E133" si="1">E69+C70-D70</f>
        <v>9250.3499999999967</v>
      </c>
    </row>
    <row r="71" spans="1:5" ht="19" x14ac:dyDescent="0.25">
      <c r="A71" s="26"/>
      <c r="B71" s="5"/>
      <c r="C71" s="15"/>
      <c r="D71" s="15"/>
      <c r="E71" s="15">
        <f t="shared" si="1"/>
        <v>9250.3499999999967</v>
      </c>
    </row>
    <row r="72" spans="1:5" ht="19" x14ac:dyDescent="0.25">
      <c r="A72" s="26"/>
      <c r="B72" s="5"/>
      <c r="C72" s="15"/>
      <c r="D72" s="15"/>
      <c r="E72" s="15">
        <f t="shared" si="1"/>
        <v>9250.3499999999967</v>
      </c>
    </row>
    <row r="73" spans="1:5" ht="19" x14ac:dyDescent="0.25">
      <c r="A73" s="26"/>
      <c r="B73" s="5"/>
      <c r="C73" s="15"/>
      <c r="D73" s="15"/>
      <c r="E73" s="15">
        <f t="shared" si="1"/>
        <v>9250.3499999999967</v>
      </c>
    </row>
    <row r="74" spans="1:5" ht="19" x14ac:dyDescent="0.25">
      <c r="A74" s="26"/>
      <c r="B74" s="5"/>
      <c r="C74" s="15"/>
      <c r="D74" s="15"/>
      <c r="E74" s="15">
        <f t="shared" si="1"/>
        <v>9250.3499999999967</v>
      </c>
    </row>
    <row r="75" spans="1:5" ht="19" x14ac:dyDescent="0.25">
      <c r="A75" s="26"/>
      <c r="B75" s="5"/>
      <c r="C75" s="15"/>
      <c r="D75" s="15"/>
      <c r="E75" s="15">
        <f t="shared" si="1"/>
        <v>9250.3499999999967</v>
      </c>
    </row>
    <row r="76" spans="1:5" ht="19" x14ac:dyDescent="0.25">
      <c r="A76" s="26"/>
      <c r="B76" s="5"/>
      <c r="C76" s="15"/>
      <c r="D76" s="15"/>
      <c r="E76" s="15">
        <f t="shared" si="1"/>
        <v>9250.3499999999967</v>
      </c>
    </row>
    <row r="77" spans="1:5" ht="19" x14ac:dyDescent="0.25">
      <c r="A77" s="26"/>
      <c r="B77" s="5"/>
      <c r="C77" s="15"/>
      <c r="D77" s="15"/>
      <c r="E77" s="15">
        <f t="shared" si="1"/>
        <v>9250.3499999999967</v>
      </c>
    </row>
    <row r="78" spans="1:5" ht="19" x14ac:dyDescent="0.25">
      <c r="A78" s="26"/>
      <c r="B78" s="5"/>
      <c r="C78" s="15"/>
      <c r="D78" s="15"/>
      <c r="E78" s="15">
        <f t="shared" si="1"/>
        <v>9250.3499999999967</v>
      </c>
    </row>
    <row r="79" spans="1:5" ht="19" x14ac:dyDescent="0.25">
      <c r="A79" s="26"/>
      <c r="B79" s="5"/>
      <c r="C79" s="15"/>
      <c r="D79" s="15"/>
      <c r="E79" s="15">
        <f t="shared" si="1"/>
        <v>9250.3499999999967</v>
      </c>
    </row>
    <row r="80" spans="1:5" ht="19" x14ac:dyDescent="0.25">
      <c r="A80" s="26"/>
      <c r="B80" s="5"/>
      <c r="C80" s="15"/>
      <c r="D80" s="15"/>
      <c r="E80" s="15">
        <f t="shared" si="1"/>
        <v>9250.3499999999967</v>
      </c>
    </row>
    <row r="81" spans="1:5" ht="19" x14ac:dyDescent="0.25">
      <c r="A81" s="26"/>
      <c r="B81" s="5"/>
      <c r="C81" s="15"/>
      <c r="D81" s="15"/>
      <c r="E81" s="15">
        <f t="shared" si="1"/>
        <v>9250.3499999999967</v>
      </c>
    </row>
    <row r="82" spans="1:5" ht="19" x14ac:dyDescent="0.25">
      <c r="A82" s="26"/>
      <c r="B82" s="5"/>
      <c r="C82" s="15"/>
      <c r="D82" s="15"/>
      <c r="E82" s="15">
        <f t="shared" si="1"/>
        <v>9250.3499999999967</v>
      </c>
    </row>
    <row r="83" spans="1:5" ht="19" x14ac:dyDescent="0.25">
      <c r="A83" s="26"/>
      <c r="B83" s="5"/>
      <c r="C83" s="15"/>
      <c r="D83" s="15"/>
      <c r="E83" s="15">
        <f t="shared" si="1"/>
        <v>9250.3499999999967</v>
      </c>
    </row>
    <row r="84" spans="1:5" ht="19" x14ac:dyDescent="0.25">
      <c r="A84" s="26"/>
      <c r="B84" s="5"/>
      <c r="C84" s="15"/>
      <c r="D84" s="15"/>
      <c r="E84" s="15">
        <f t="shared" si="1"/>
        <v>9250.3499999999967</v>
      </c>
    </row>
    <row r="85" spans="1:5" ht="19" x14ac:dyDescent="0.25">
      <c r="A85" s="26"/>
      <c r="B85" s="5"/>
      <c r="C85" s="15"/>
      <c r="D85" s="15"/>
      <c r="E85" s="15">
        <f t="shared" si="1"/>
        <v>9250.3499999999967</v>
      </c>
    </row>
    <row r="86" spans="1:5" ht="19" x14ac:dyDescent="0.25">
      <c r="A86" s="26"/>
      <c r="B86" s="5"/>
      <c r="C86" s="15"/>
      <c r="D86" s="15"/>
      <c r="E86" s="15">
        <f t="shared" si="1"/>
        <v>9250.3499999999967</v>
      </c>
    </row>
    <row r="87" spans="1:5" ht="19" x14ac:dyDescent="0.25">
      <c r="A87" s="26"/>
      <c r="B87" s="5"/>
      <c r="C87" s="15"/>
      <c r="D87" s="15"/>
      <c r="E87" s="15">
        <f t="shared" si="1"/>
        <v>9250.3499999999967</v>
      </c>
    </row>
    <row r="88" spans="1:5" ht="19" x14ac:dyDescent="0.25">
      <c r="A88" s="26"/>
      <c r="B88" s="5"/>
      <c r="C88" s="15"/>
      <c r="D88" s="15"/>
      <c r="E88" s="15">
        <f t="shared" si="1"/>
        <v>9250.3499999999967</v>
      </c>
    </row>
    <row r="89" spans="1:5" ht="19" x14ac:dyDescent="0.25">
      <c r="A89" s="26"/>
      <c r="B89" s="5"/>
      <c r="C89" s="15"/>
      <c r="D89" s="15"/>
      <c r="E89" s="15">
        <f t="shared" si="1"/>
        <v>9250.3499999999967</v>
      </c>
    </row>
    <row r="90" spans="1:5" ht="19" x14ac:dyDescent="0.25">
      <c r="A90" s="26"/>
      <c r="B90" s="5"/>
      <c r="C90" s="15"/>
      <c r="D90" s="15"/>
      <c r="E90" s="15">
        <f t="shared" si="1"/>
        <v>9250.3499999999967</v>
      </c>
    </row>
    <row r="91" spans="1:5" ht="19" x14ac:dyDescent="0.25">
      <c r="A91" s="26"/>
      <c r="B91" s="5"/>
      <c r="C91" s="15"/>
      <c r="D91" s="15"/>
      <c r="E91" s="15">
        <f t="shared" si="1"/>
        <v>9250.3499999999967</v>
      </c>
    </row>
    <row r="92" spans="1:5" ht="19" x14ac:dyDescent="0.25">
      <c r="A92" s="26"/>
      <c r="B92" s="5"/>
      <c r="C92" s="15"/>
      <c r="D92" s="15"/>
      <c r="E92" s="15">
        <f t="shared" si="1"/>
        <v>9250.3499999999967</v>
      </c>
    </row>
    <row r="93" spans="1:5" ht="19" x14ac:dyDescent="0.25">
      <c r="A93" s="26"/>
      <c r="B93" s="5"/>
      <c r="C93" s="15"/>
      <c r="D93" s="15"/>
      <c r="E93" s="15">
        <f t="shared" si="1"/>
        <v>9250.3499999999967</v>
      </c>
    </row>
    <row r="94" spans="1:5" ht="19" x14ac:dyDescent="0.25">
      <c r="A94" s="26"/>
      <c r="B94" s="5"/>
      <c r="C94" s="15"/>
      <c r="D94" s="15"/>
      <c r="E94" s="15">
        <f t="shared" si="1"/>
        <v>9250.3499999999967</v>
      </c>
    </row>
    <row r="95" spans="1:5" ht="19" x14ac:dyDescent="0.25">
      <c r="A95" s="26"/>
      <c r="B95" s="5"/>
      <c r="C95" s="15"/>
      <c r="D95" s="15"/>
      <c r="E95" s="15">
        <f t="shared" si="1"/>
        <v>9250.3499999999967</v>
      </c>
    </row>
    <row r="96" spans="1:5" ht="19" x14ac:dyDescent="0.25">
      <c r="A96" s="26"/>
      <c r="B96" s="5"/>
      <c r="C96" s="15"/>
      <c r="D96" s="15"/>
      <c r="E96" s="15">
        <f t="shared" si="1"/>
        <v>9250.3499999999967</v>
      </c>
    </row>
    <row r="97" spans="1:5" ht="19" x14ac:dyDescent="0.25">
      <c r="A97" s="26"/>
      <c r="B97" s="5"/>
      <c r="C97" s="15"/>
      <c r="D97" s="15"/>
      <c r="E97" s="15">
        <f t="shared" si="1"/>
        <v>9250.3499999999967</v>
      </c>
    </row>
    <row r="98" spans="1:5" ht="19" x14ac:dyDescent="0.25">
      <c r="A98" s="26"/>
      <c r="B98" s="5"/>
      <c r="C98" s="15"/>
      <c r="D98" s="15"/>
      <c r="E98" s="15">
        <f t="shared" si="1"/>
        <v>9250.3499999999967</v>
      </c>
    </row>
    <row r="99" spans="1:5" ht="19" x14ac:dyDescent="0.25">
      <c r="A99" s="26"/>
      <c r="B99" s="5"/>
      <c r="C99" s="15"/>
      <c r="D99" s="15"/>
      <c r="E99" s="15">
        <f t="shared" si="1"/>
        <v>9250.3499999999967</v>
      </c>
    </row>
    <row r="100" spans="1:5" ht="19" x14ac:dyDescent="0.25">
      <c r="A100" s="26"/>
      <c r="B100" s="5"/>
      <c r="C100" s="15"/>
      <c r="D100" s="15"/>
      <c r="E100" s="15">
        <f t="shared" si="1"/>
        <v>9250.3499999999967</v>
      </c>
    </row>
    <row r="101" spans="1:5" ht="19" x14ac:dyDescent="0.25">
      <c r="A101" s="26"/>
      <c r="B101" s="5"/>
      <c r="C101" s="15"/>
      <c r="D101" s="15"/>
      <c r="E101" s="15">
        <f t="shared" si="1"/>
        <v>9250.3499999999967</v>
      </c>
    </row>
    <row r="102" spans="1:5" ht="19" x14ac:dyDescent="0.25">
      <c r="A102" s="26"/>
      <c r="B102" s="5"/>
      <c r="C102" s="15"/>
      <c r="D102" s="15"/>
      <c r="E102" s="15">
        <f t="shared" si="1"/>
        <v>9250.3499999999967</v>
      </c>
    </row>
    <row r="103" spans="1:5" ht="19" x14ac:dyDescent="0.25">
      <c r="A103" s="26"/>
      <c r="B103" s="5"/>
      <c r="C103" s="15"/>
      <c r="D103" s="15"/>
      <c r="E103" s="15">
        <f t="shared" si="1"/>
        <v>9250.3499999999967</v>
      </c>
    </row>
    <row r="104" spans="1:5" ht="19" x14ac:dyDescent="0.25">
      <c r="A104" s="26"/>
      <c r="B104" s="5"/>
      <c r="C104" s="15"/>
      <c r="D104" s="15"/>
      <c r="E104" s="15">
        <f t="shared" si="1"/>
        <v>9250.3499999999967</v>
      </c>
    </row>
    <row r="105" spans="1:5" ht="19" x14ac:dyDescent="0.25">
      <c r="A105" s="26"/>
      <c r="B105" s="5"/>
      <c r="C105" s="15"/>
      <c r="D105" s="15"/>
      <c r="E105" s="15">
        <f t="shared" si="1"/>
        <v>9250.3499999999967</v>
      </c>
    </row>
    <row r="106" spans="1:5" ht="19" x14ac:dyDescent="0.25">
      <c r="A106" s="26"/>
      <c r="B106" s="5"/>
      <c r="C106" s="15"/>
      <c r="D106" s="15"/>
      <c r="E106" s="15">
        <f t="shared" si="1"/>
        <v>9250.3499999999967</v>
      </c>
    </row>
    <row r="107" spans="1:5" ht="19" x14ac:dyDescent="0.25">
      <c r="A107" s="26"/>
      <c r="B107" s="5"/>
      <c r="C107" s="15"/>
      <c r="D107" s="15"/>
      <c r="E107" s="15">
        <f t="shared" si="1"/>
        <v>9250.3499999999967</v>
      </c>
    </row>
    <row r="108" spans="1:5" ht="19" x14ac:dyDescent="0.25">
      <c r="A108" s="26"/>
      <c r="B108" s="5"/>
      <c r="C108" s="15"/>
      <c r="D108" s="15"/>
      <c r="E108" s="15">
        <f t="shared" si="1"/>
        <v>9250.3499999999967</v>
      </c>
    </row>
    <row r="109" spans="1:5" ht="19" x14ac:dyDescent="0.25">
      <c r="A109" s="26"/>
      <c r="B109" s="5"/>
      <c r="C109" s="15"/>
      <c r="D109" s="15"/>
      <c r="E109" s="15">
        <f t="shared" si="1"/>
        <v>9250.3499999999967</v>
      </c>
    </row>
    <row r="110" spans="1:5" ht="19" x14ac:dyDescent="0.25">
      <c r="A110" s="26"/>
      <c r="B110" s="5"/>
      <c r="C110" s="15"/>
      <c r="D110" s="15"/>
      <c r="E110" s="15">
        <f t="shared" si="1"/>
        <v>9250.3499999999967</v>
      </c>
    </row>
    <row r="111" spans="1:5" ht="19" x14ac:dyDescent="0.25">
      <c r="A111" s="26"/>
      <c r="B111" s="5"/>
      <c r="C111" s="15"/>
      <c r="D111" s="15"/>
      <c r="E111" s="15">
        <f t="shared" si="1"/>
        <v>9250.3499999999967</v>
      </c>
    </row>
    <row r="112" spans="1:5" ht="19" x14ac:dyDescent="0.25">
      <c r="A112" s="26"/>
      <c r="B112" s="5"/>
      <c r="C112" s="15"/>
      <c r="D112" s="15"/>
      <c r="E112" s="15">
        <f t="shared" si="1"/>
        <v>9250.3499999999967</v>
      </c>
    </row>
    <row r="113" spans="1:5" ht="19" x14ac:dyDescent="0.25">
      <c r="A113" s="26"/>
      <c r="B113" s="5"/>
      <c r="C113" s="15"/>
      <c r="D113" s="15"/>
      <c r="E113" s="15">
        <f t="shared" si="1"/>
        <v>9250.3499999999967</v>
      </c>
    </row>
    <row r="114" spans="1:5" ht="19" x14ac:dyDescent="0.25">
      <c r="A114" s="26"/>
      <c r="B114" s="5"/>
      <c r="C114" s="15"/>
      <c r="D114" s="15"/>
      <c r="E114" s="15">
        <f t="shared" si="1"/>
        <v>9250.3499999999967</v>
      </c>
    </row>
    <row r="115" spans="1:5" ht="19" x14ac:dyDescent="0.25">
      <c r="A115" s="26"/>
      <c r="B115" s="5"/>
      <c r="C115" s="15"/>
      <c r="D115" s="15"/>
      <c r="E115" s="15">
        <f t="shared" si="1"/>
        <v>9250.3499999999967</v>
      </c>
    </row>
    <row r="116" spans="1:5" ht="19" x14ac:dyDescent="0.25">
      <c r="A116" s="26"/>
      <c r="B116" s="5"/>
      <c r="C116" s="15"/>
      <c r="D116" s="15"/>
      <c r="E116" s="15">
        <f t="shared" si="1"/>
        <v>9250.3499999999967</v>
      </c>
    </row>
    <row r="117" spans="1:5" ht="19" x14ac:dyDescent="0.25">
      <c r="A117" s="26"/>
      <c r="B117" s="5"/>
      <c r="C117" s="15"/>
      <c r="D117" s="15"/>
      <c r="E117" s="15">
        <f t="shared" si="1"/>
        <v>9250.3499999999967</v>
      </c>
    </row>
    <row r="118" spans="1:5" ht="19" x14ac:dyDescent="0.25">
      <c r="A118" s="26"/>
      <c r="B118" s="5"/>
      <c r="C118" s="15"/>
      <c r="D118" s="15"/>
      <c r="E118" s="15">
        <f t="shared" si="1"/>
        <v>9250.3499999999967</v>
      </c>
    </row>
    <row r="119" spans="1:5" ht="19" x14ac:dyDescent="0.25">
      <c r="A119" s="26"/>
      <c r="B119" s="5"/>
      <c r="C119" s="15"/>
      <c r="D119" s="15"/>
      <c r="E119" s="15">
        <f t="shared" si="1"/>
        <v>9250.3499999999967</v>
      </c>
    </row>
    <row r="120" spans="1:5" ht="19" x14ac:dyDescent="0.25">
      <c r="A120" s="26"/>
      <c r="B120" s="5"/>
      <c r="C120" s="15"/>
      <c r="D120" s="15"/>
      <c r="E120" s="15">
        <f t="shared" si="1"/>
        <v>9250.3499999999967</v>
      </c>
    </row>
    <row r="121" spans="1:5" ht="19" x14ac:dyDescent="0.25">
      <c r="A121" s="26"/>
      <c r="B121" s="5"/>
      <c r="C121" s="15"/>
      <c r="D121" s="15"/>
      <c r="E121" s="15">
        <f t="shared" si="1"/>
        <v>9250.3499999999967</v>
      </c>
    </row>
    <row r="122" spans="1:5" ht="19" x14ac:dyDescent="0.25">
      <c r="A122" s="26"/>
      <c r="B122" s="5"/>
      <c r="C122" s="15"/>
      <c r="D122" s="15"/>
      <c r="E122" s="15">
        <f t="shared" si="1"/>
        <v>9250.3499999999967</v>
      </c>
    </row>
    <row r="123" spans="1:5" ht="19" x14ac:dyDescent="0.25">
      <c r="A123" s="26"/>
      <c r="B123" s="5"/>
      <c r="C123" s="15"/>
      <c r="D123" s="15"/>
      <c r="E123" s="15">
        <f t="shared" si="1"/>
        <v>9250.3499999999967</v>
      </c>
    </row>
    <row r="124" spans="1:5" ht="19" x14ac:dyDescent="0.25">
      <c r="A124" s="26"/>
      <c r="B124" s="5"/>
      <c r="C124" s="15"/>
      <c r="D124" s="15"/>
      <c r="E124" s="15">
        <f t="shared" si="1"/>
        <v>9250.3499999999967</v>
      </c>
    </row>
    <row r="125" spans="1:5" ht="19" x14ac:dyDescent="0.25">
      <c r="A125" s="26"/>
      <c r="B125" s="5"/>
      <c r="C125" s="15"/>
      <c r="D125" s="15"/>
      <c r="E125" s="15">
        <f t="shared" si="1"/>
        <v>9250.3499999999967</v>
      </c>
    </row>
    <row r="126" spans="1:5" ht="19" x14ac:dyDescent="0.25">
      <c r="A126" s="26"/>
      <c r="B126" s="5"/>
      <c r="C126" s="15"/>
      <c r="D126" s="15"/>
      <c r="E126" s="15">
        <f t="shared" si="1"/>
        <v>9250.3499999999967</v>
      </c>
    </row>
    <row r="127" spans="1:5" ht="19" x14ac:dyDescent="0.25">
      <c r="A127" s="26"/>
      <c r="B127" s="5"/>
      <c r="C127" s="15"/>
      <c r="D127" s="15"/>
      <c r="E127" s="15">
        <f t="shared" si="1"/>
        <v>9250.3499999999967</v>
      </c>
    </row>
    <row r="128" spans="1:5" ht="19" x14ac:dyDescent="0.25">
      <c r="A128" s="26"/>
      <c r="B128" s="5"/>
      <c r="C128" s="15"/>
      <c r="D128" s="15"/>
      <c r="E128" s="15">
        <f t="shared" si="1"/>
        <v>9250.3499999999967</v>
      </c>
    </row>
    <row r="129" spans="1:5" ht="19" x14ac:dyDescent="0.25">
      <c r="A129" s="26"/>
      <c r="B129" s="5"/>
      <c r="C129" s="15"/>
      <c r="D129" s="15"/>
      <c r="E129" s="15">
        <f t="shared" si="1"/>
        <v>9250.3499999999967</v>
      </c>
    </row>
    <row r="130" spans="1:5" ht="19" x14ac:dyDescent="0.25">
      <c r="A130" s="26"/>
      <c r="B130" s="5"/>
      <c r="C130" s="15"/>
      <c r="D130" s="15"/>
      <c r="E130" s="15">
        <f t="shared" si="1"/>
        <v>9250.3499999999967</v>
      </c>
    </row>
    <row r="131" spans="1:5" ht="19" x14ac:dyDescent="0.25">
      <c r="A131" s="26"/>
      <c r="B131" s="5"/>
      <c r="C131" s="15"/>
      <c r="D131" s="15"/>
      <c r="E131" s="15">
        <f t="shared" si="1"/>
        <v>9250.3499999999967</v>
      </c>
    </row>
    <row r="132" spans="1:5" ht="19" x14ac:dyDescent="0.25">
      <c r="A132" s="26"/>
      <c r="B132" s="5"/>
      <c r="C132" s="15"/>
      <c r="D132" s="15"/>
      <c r="E132" s="15">
        <f t="shared" si="1"/>
        <v>9250.3499999999967</v>
      </c>
    </row>
    <row r="133" spans="1:5" ht="19" x14ac:dyDescent="0.25">
      <c r="A133" s="26"/>
      <c r="B133" s="5"/>
      <c r="C133" s="15"/>
      <c r="D133" s="15"/>
      <c r="E133" s="15">
        <f t="shared" si="1"/>
        <v>9250.3499999999967</v>
      </c>
    </row>
    <row r="134" spans="1:5" ht="19" x14ac:dyDescent="0.25">
      <c r="A134" s="26"/>
      <c r="B134" s="5"/>
      <c r="C134" s="15"/>
      <c r="D134" s="15"/>
      <c r="E134" s="15">
        <f t="shared" ref="E134:E197" si="2">E133+C134-D134</f>
        <v>9250.3499999999967</v>
      </c>
    </row>
    <row r="135" spans="1:5" ht="19" x14ac:dyDescent="0.25">
      <c r="A135" s="26"/>
      <c r="B135" s="5"/>
      <c r="C135" s="15"/>
      <c r="D135" s="15"/>
      <c r="E135" s="15">
        <f t="shared" si="2"/>
        <v>9250.3499999999967</v>
      </c>
    </row>
    <row r="136" spans="1:5" ht="19" x14ac:dyDescent="0.25">
      <c r="A136" s="26"/>
      <c r="B136" s="5"/>
      <c r="C136" s="15"/>
      <c r="D136" s="15"/>
      <c r="E136" s="15">
        <f t="shared" si="2"/>
        <v>9250.3499999999967</v>
      </c>
    </row>
    <row r="137" spans="1:5" ht="19" x14ac:dyDescent="0.25">
      <c r="A137" s="26"/>
      <c r="B137" s="5"/>
      <c r="C137" s="15"/>
      <c r="D137" s="15"/>
      <c r="E137" s="15">
        <f t="shared" si="2"/>
        <v>9250.3499999999967</v>
      </c>
    </row>
    <row r="138" spans="1:5" ht="19" x14ac:dyDescent="0.25">
      <c r="A138" s="26"/>
      <c r="B138" s="5"/>
      <c r="C138" s="15"/>
      <c r="D138" s="15"/>
      <c r="E138" s="15">
        <f t="shared" si="2"/>
        <v>9250.3499999999967</v>
      </c>
    </row>
    <row r="139" spans="1:5" ht="19" x14ac:dyDescent="0.25">
      <c r="A139" s="26"/>
      <c r="B139" s="5"/>
      <c r="C139" s="15"/>
      <c r="D139" s="15"/>
      <c r="E139" s="15">
        <f t="shared" si="2"/>
        <v>9250.3499999999967</v>
      </c>
    </row>
    <row r="140" spans="1:5" ht="19" x14ac:dyDescent="0.25">
      <c r="A140" s="26"/>
      <c r="B140" s="5"/>
      <c r="C140" s="15"/>
      <c r="D140" s="15"/>
      <c r="E140" s="15">
        <f t="shared" si="2"/>
        <v>9250.3499999999967</v>
      </c>
    </row>
    <row r="141" spans="1:5" ht="19" x14ac:dyDescent="0.25">
      <c r="A141" s="26"/>
      <c r="B141" s="5"/>
      <c r="C141" s="15"/>
      <c r="D141" s="15"/>
      <c r="E141" s="15">
        <f t="shared" si="2"/>
        <v>9250.3499999999967</v>
      </c>
    </row>
    <row r="142" spans="1:5" ht="19" x14ac:dyDescent="0.25">
      <c r="A142" s="26"/>
      <c r="B142" s="5"/>
      <c r="C142" s="15"/>
      <c r="D142" s="15"/>
      <c r="E142" s="15">
        <f t="shared" si="2"/>
        <v>9250.3499999999967</v>
      </c>
    </row>
    <row r="143" spans="1:5" ht="19" x14ac:dyDescent="0.25">
      <c r="A143" s="26"/>
      <c r="B143" s="5"/>
      <c r="C143" s="15"/>
      <c r="D143" s="15"/>
      <c r="E143" s="15">
        <f t="shared" si="2"/>
        <v>9250.3499999999967</v>
      </c>
    </row>
    <row r="144" spans="1:5" ht="19" x14ac:dyDescent="0.25">
      <c r="A144" s="26"/>
      <c r="B144" s="5"/>
      <c r="C144" s="15"/>
      <c r="D144" s="15"/>
      <c r="E144" s="15">
        <f t="shared" si="2"/>
        <v>9250.3499999999967</v>
      </c>
    </row>
    <row r="145" spans="1:6" ht="19" x14ac:dyDescent="0.25">
      <c r="A145" s="26"/>
      <c r="B145" s="5"/>
      <c r="C145" s="15"/>
      <c r="D145" s="15"/>
      <c r="E145" s="15">
        <f t="shared" si="2"/>
        <v>9250.3499999999967</v>
      </c>
    </row>
    <row r="146" spans="1:6" ht="19" x14ac:dyDescent="0.25">
      <c r="A146" s="26"/>
      <c r="B146" s="5"/>
      <c r="C146" s="15"/>
      <c r="D146" s="15"/>
      <c r="E146" s="15">
        <f t="shared" si="2"/>
        <v>9250.3499999999967</v>
      </c>
      <c r="F146" s="14">
        <f>+E146-1510.15</f>
        <v>7740.1999999999971</v>
      </c>
    </row>
    <row r="147" spans="1:6" ht="19" x14ac:dyDescent="0.25">
      <c r="A147" s="26"/>
      <c r="B147" s="5"/>
      <c r="C147" s="15"/>
      <c r="D147" s="15"/>
      <c r="E147" s="15">
        <f t="shared" si="2"/>
        <v>9250.3499999999967</v>
      </c>
    </row>
    <row r="148" spans="1:6" ht="19" x14ac:dyDescent="0.25">
      <c r="A148" s="26"/>
      <c r="B148" s="5"/>
      <c r="C148" s="15"/>
      <c r="D148" s="15"/>
      <c r="E148" s="15">
        <f t="shared" si="2"/>
        <v>9250.3499999999967</v>
      </c>
    </row>
    <row r="149" spans="1:6" ht="19" x14ac:dyDescent="0.25">
      <c r="A149" s="26"/>
      <c r="B149" s="5"/>
      <c r="C149" s="15"/>
      <c r="D149" s="15"/>
      <c r="E149" s="15">
        <f t="shared" si="2"/>
        <v>9250.3499999999967</v>
      </c>
    </row>
    <row r="150" spans="1:6" ht="19" x14ac:dyDescent="0.25">
      <c r="A150" s="26"/>
      <c r="B150" s="5"/>
      <c r="C150" s="15"/>
      <c r="D150" s="15"/>
      <c r="E150" s="15">
        <f t="shared" si="2"/>
        <v>9250.3499999999967</v>
      </c>
    </row>
    <row r="151" spans="1:6" ht="19" x14ac:dyDescent="0.25">
      <c r="A151" s="26"/>
      <c r="B151" s="5"/>
      <c r="C151" s="15"/>
      <c r="D151" s="15"/>
      <c r="E151" s="15">
        <f t="shared" si="2"/>
        <v>9250.3499999999967</v>
      </c>
    </row>
    <row r="152" spans="1:6" ht="19" x14ac:dyDescent="0.25">
      <c r="A152" s="26"/>
      <c r="B152" s="5"/>
      <c r="C152" s="15"/>
      <c r="D152" s="15"/>
      <c r="E152" s="15">
        <f t="shared" si="2"/>
        <v>9250.3499999999967</v>
      </c>
    </row>
    <row r="153" spans="1:6" ht="19" x14ac:dyDescent="0.25">
      <c r="A153" s="26"/>
      <c r="B153" s="5"/>
      <c r="C153" s="15"/>
      <c r="D153" s="15"/>
      <c r="E153" s="15">
        <f t="shared" si="2"/>
        <v>9250.3499999999967</v>
      </c>
    </row>
    <row r="154" spans="1:6" ht="19" x14ac:dyDescent="0.25">
      <c r="A154" s="26"/>
      <c r="B154" s="5"/>
      <c r="C154" s="15"/>
      <c r="D154" s="15"/>
      <c r="E154" s="15">
        <f t="shared" si="2"/>
        <v>9250.3499999999967</v>
      </c>
    </row>
    <row r="155" spans="1:6" ht="19" x14ac:dyDescent="0.25">
      <c r="A155" s="26"/>
      <c r="B155" s="5"/>
      <c r="C155" s="15"/>
      <c r="D155" s="15"/>
      <c r="E155" s="15">
        <f t="shared" si="2"/>
        <v>9250.3499999999967</v>
      </c>
    </row>
    <row r="156" spans="1:6" ht="19" x14ac:dyDescent="0.25">
      <c r="A156" s="26"/>
      <c r="B156" s="5"/>
      <c r="C156" s="15"/>
      <c r="D156" s="15"/>
      <c r="E156" s="15">
        <f t="shared" si="2"/>
        <v>9250.3499999999967</v>
      </c>
    </row>
    <row r="157" spans="1:6" ht="19" x14ac:dyDescent="0.25">
      <c r="A157" s="26"/>
      <c r="B157" s="5"/>
      <c r="C157" s="15"/>
      <c r="D157" s="15"/>
      <c r="E157" s="15">
        <f t="shared" si="2"/>
        <v>9250.3499999999967</v>
      </c>
    </row>
    <row r="158" spans="1:6" ht="19" x14ac:dyDescent="0.25">
      <c r="A158" s="26"/>
      <c r="B158" s="5"/>
      <c r="C158" s="15"/>
      <c r="D158" s="15"/>
      <c r="E158" s="15">
        <f t="shared" si="2"/>
        <v>9250.3499999999967</v>
      </c>
    </row>
    <row r="159" spans="1:6" ht="19" x14ac:dyDescent="0.25">
      <c r="A159" s="26"/>
      <c r="B159" s="5"/>
      <c r="C159" s="15"/>
      <c r="D159" s="15"/>
      <c r="E159" s="15">
        <f t="shared" si="2"/>
        <v>9250.3499999999967</v>
      </c>
    </row>
    <row r="160" spans="1:6" ht="19" x14ac:dyDescent="0.25">
      <c r="A160" s="26"/>
      <c r="B160" s="5"/>
      <c r="C160" s="15"/>
      <c r="D160" s="15"/>
      <c r="E160" s="15">
        <f t="shared" si="2"/>
        <v>9250.3499999999967</v>
      </c>
    </row>
    <row r="161" spans="1:5" ht="19" x14ac:dyDescent="0.25">
      <c r="A161" s="26"/>
      <c r="B161" s="5"/>
      <c r="C161" s="15"/>
      <c r="D161" s="15"/>
      <c r="E161" s="15">
        <f t="shared" si="2"/>
        <v>9250.3499999999967</v>
      </c>
    </row>
    <row r="162" spans="1:5" ht="19" x14ac:dyDescent="0.25">
      <c r="A162" s="26"/>
      <c r="B162" s="5"/>
      <c r="C162" s="15"/>
      <c r="D162" s="15"/>
      <c r="E162" s="15">
        <f t="shared" si="2"/>
        <v>9250.3499999999967</v>
      </c>
    </row>
    <row r="163" spans="1:5" ht="19" x14ac:dyDescent="0.25">
      <c r="A163" s="26"/>
      <c r="B163" s="5"/>
      <c r="C163" s="15"/>
      <c r="D163" s="15"/>
      <c r="E163" s="15">
        <f t="shared" si="2"/>
        <v>9250.3499999999967</v>
      </c>
    </row>
    <row r="164" spans="1:5" ht="19" x14ac:dyDescent="0.25">
      <c r="A164" s="26"/>
      <c r="B164" s="5"/>
      <c r="C164" s="15"/>
      <c r="D164" s="15"/>
      <c r="E164" s="15">
        <f t="shared" si="2"/>
        <v>9250.3499999999967</v>
      </c>
    </row>
    <row r="165" spans="1:5" ht="19" x14ac:dyDescent="0.25">
      <c r="A165" s="26"/>
      <c r="B165" s="5"/>
      <c r="C165" s="15"/>
      <c r="D165" s="15"/>
      <c r="E165" s="15">
        <f t="shared" si="2"/>
        <v>9250.3499999999967</v>
      </c>
    </row>
    <row r="166" spans="1:5" ht="19" x14ac:dyDescent="0.25">
      <c r="A166" s="26"/>
      <c r="B166" s="5"/>
      <c r="C166" s="15"/>
      <c r="D166" s="15"/>
      <c r="E166" s="15">
        <f t="shared" si="2"/>
        <v>9250.3499999999967</v>
      </c>
    </row>
    <row r="167" spans="1:5" ht="19" x14ac:dyDescent="0.25">
      <c r="A167" s="26"/>
      <c r="B167" s="5"/>
      <c r="C167" s="15"/>
      <c r="D167" s="15"/>
      <c r="E167" s="15">
        <f t="shared" si="2"/>
        <v>9250.3499999999967</v>
      </c>
    </row>
    <row r="168" spans="1:5" ht="21" x14ac:dyDescent="0.25">
      <c r="A168" s="26"/>
      <c r="B168" s="5"/>
      <c r="C168" s="9"/>
      <c r="D168" s="15"/>
      <c r="E168" s="15">
        <f t="shared" si="2"/>
        <v>9250.3499999999967</v>
      </c>
    </row>
    <row r="169" spans="1:5" ht="21" x14ac:dyDescent="0.25">
      <c r="A169" s="26"/>
      <c r="B169" s="5"/>
      <c r="C169" s="9"/>
      <c r="D169" s="15"/>
      <c r="E169" s="15">
        <f t="shared" si="2"/>
        <v>9250.3499999999967</v>
      </c>
    </row>
    <row r="170" spans="1:5" ht="19" x14ac:dyDescent="0.25">
      <c r="A170" s="26"/>
      <c r="B170" s="5"/>
      <c r="C170" s="15"/>
      <c r="D170" s="15"/>
      <c r="E170" s="15">
        <f t="shared" si="2"/>
        <v>9250.3499999999967</v>
      </c>
    </row>
    <row r="171" spans="1:5" ht="19" x14ac:dyDescent="0.25">
      <c r="A171" s="26"/>
      <c r="B171" s="5"/>
      <c r="C171" s="15"/>
      <c r="D171" s="15"/>
      <c r="E171" s="15">
        <f t="shared" si="2"/>
        <v>9250.3499999999967</v>
      </c>
    </row>
    <row r="172" spans="1:5" ht="19" x14ac:dyDescent="0.25">
      <c r="A172" s="26"/>
      <c r="B172" s="5"/>
      <c r="C172" s="15"/>
      <c r="D172" s="15"/>
      <c r="E172" s="15">
        <f t="shared" si="2"/>
        <v>9250.3499999999967</v>
      </c>
    </row>
    <row r="173" spans="1:5" ht="19" x14ac:dyDescent="0.25">
      <c r="A173" s="26"/>
      <c r="B173" s="5"/>
      <c r="C173" s="15"/>
      <c r="D173" s="15"/>
      <c r="E173" s="15">
        <f t="shared" si="2"/>
        <v>9250.3499999999967</v>
      </c>
    </row>
    <row r="174" spans="1:5" ht="19" x14ac:dyDescent="0.25">
      <c r="A174" s="26"/>
      <c r="B174" s="5"/>
      <c r="C174" s="15"/>
      <c r="D174" s="15"/>
      <c r="E174" s="15">
        <f t="shared" si="2"/>
        <v>9250.3499999999967</v>
      </c>
    </row>
    <row r="175" spans="1:5" ht="19" x14ac:dyDescent="0.25">
      <c r="A175" s="26"/>
      <c r="B175" s="5"/>
      <c r="C175" s="15"/>
      <c r="D175" s="15"/>
      <c r="E175" s="15">
        <f t="shared" si="2"/>
        <v>9250.3499999999967</v>
      </c>
    </row>
    <row r="176" spans="1:5" ht="19" x14ac:dyDescent="0.25">
      <c r="A176" s="26"/>
      <c r="B176" s="5"/>
      <c r="C176" s="15"/>
      <c r="D176" s="15"/>
      <c r="E176" s="15">
        <f t="shared" si="2"/>
        <v>9250.3499999999967</v>
      </c>
    </row>
    <row r="177" spans="1:6" ht="19" x14ac:dyDescent="0.25">
      <c r="A177" s="26"/>
      <c r="B177" s="5"/>
      <c r="C177" s="15"/>
      <c r="D177" s="15"/>
      <c r="E177" s="15">
        <f t="shared" si="2"/>
        <v>9250.3499999999967</v>
      </c>
    </row>
    <row r="178" spans="1:6" ht="19" x14ac:dyDescent="0.25">
      <c r="A178" s="26"/>
      <c r="B178" s="5"/>
      <c r="C178" s="15"/>
      <c r="D178" s="15"/>
      <c r="E178" s="15">
        <f t="shared" si="2"/>
        <v>9250.3499999999967</v>
      </c>
    </row>
    <row r="179" spans="1:6" ht="19" x14ac:dyDescent="0.25">
      <c r="A179" s="26"/>
      <c r="B179" s="5"/>
      <c r="C179" s="15"/>
      <c r="D179" s="15"/>
      <c r="E179" s="15">
        <f t="shared" si="2"/>
        <v>9250.3499999999967</v>
      </c>
    </row>
    <row r="180" spans="1:6" ht="19" x14ac:dyDescent="0.25">
      <c r="A180" s="26"/>
      <c r="B180" s="5"/>
      <c r="C180" s="15"/>
      <c r="D180" s="15"/>
      <c r="E180" s="15">
        <f t="shared" si="2"/>
        <v>9250.3499999999967</v>
      </c>
    </row>
    <row r="181" spans="1:6" ht="19" x14ac:dyDescent="0.25">
      <c r="A181" s="26"/>
      <c r="B181" s="5"/>
      <c r="C181" s="15"/>
      <c r="D181" s="15"/>
      <c r="E181" s="15">
        <f t="shared" si="2"/>
        <v>9250.3499999999967</v>
      </c>
    </row>
    <row r="182" spans="1:6" ht="19" x14ac:dyDescent="0.25">
      <c r="A182" s="26"/>
      <c r="B182" s="5"/>
      <c r="C182" s="15"/>
      <c r="D182" s="15"/>
      <c r="E182" s="15">
        <f t="shared" si="2"/>
        <v>9250.3499999999967</v>
      </c>
      <c r="F182" s="14">
        <f>+E183-728206.75</f>
        <v>-718956.4</v>
      </c>
    </row>
    <row r="183" spans="1:6" ht="19" x14ac:dyDescent="0.25">
      <c r="A183" s="26"/>
      <c r="B183" s="5"/>
      <c r="C183" s="15"/>
      <c r="D183" s="15"/>
      <c r="E183" s="15">
        <f t="shared" si="2"/>
        <v>9250.3499999999967</v>
      </c>
    </row>
    <row r="184" spans="1:6" ht="19" x14ac:dyDescent="0.25">
      <c r="A184" s="26"/>
      <c r="B184" s="5"/>
      <c r="C184" s="15"/>
      <c r="D184" s="15"/>
      <c r="E184" s="15">
        <f t="shared" si="2"/>
        <v>9250.3499999999967</v>
      </c>
    </row>
    <row r="185" spans="1:6" ht="19" x14ac:dyDescent="0.25">
      <c r="A185" s="26"/>
      <c r="B185" s="5"/>
      <c r="C185" s="15"/>
      <c r="D185" s="15"/>
      <c r="E185" s="15">
        <f t="shared" si="2"/>
        <v>9250.3499999999967</v>
      </c>
    </row>
    <row r="186" spans="1:6" ht="19" x14ac:dyDescent="0.25">
      <c r="A186" s="26"/>
      <c r="B186" s="5"/>
      <c r="C186" s="15"/>
      <c r="D186" s="15"/>
      <c r="E186" s="15">
        <f t="shared" si="2"/>
        <v>9250.3499999999967</v>
      </c>
    </row>
    <row r="187" spans="1:6" ht="19" x14ac:dyDescent="0.25">
      <c r="A187" s="26"/>
      <c r="B187" s="5"/>
      <c r="C187" s="15"/>
      <c r="D187" s="15"/>
      <c r="E187" s="15">
        <f t="shared" si="2"/>
        <v>9250.3499999999967</v>
      </c>
    </row>
    <row r="188" spans="1:6" ht="19" x14ac:dyDescent="0.25">
      <c r="A188" s="26"/>
      <c r="B188" s="5"/>
      <c r="C188" s="15"/>
      <c r="D188" s="15"/>
      <c r="E188" s="15">
        <f t="shared" si="2"/>
        <v>9250.3499999999967</v>
      </c>
    </row>
    <row r="189" spans="1:6" ht="19" x14ac:dyDescent="0.25">
      <c r="A189" s="26"/>
      <c r="B189" s="5"/>
      <c r="C189" s="15"/>
      <c r="D189" s="15"/>
      <c r="E189" s="15">
        <f t="shared" si="2"/>
        <v>9250.3499999999967</v>
      </c>
    </row>
    <row r="190" spans="1:6" ht="19" x14ac:dyDescent="0.25">
      <c r="A190" s="26"/>
      <c r="B190" s="5"/>
      <c r="C190" s="15"/>
      <c r="D190" s="15"/>
      <c r="E190" s="15">
        <f t="shared" si="2"/>
        <v>9250.3499999999967</v>
      </c>
    </row>
    <row r="191" spans="1:6" ht="19" x14ac:dyDescent="0.25">
      <c r="A191" s="26"/>
      <c r="B191" s="5"/>
      <c r="C191" s="15"/>
      <c r="D191" s="15"/>
      <c r="E191" s="15">
        <f t="shared" si="2"/>
        <v>9250.3499999999967</v>
      </c>
    </row>
    <row r="192" spans="1:6" ht="19" x14ac:dyDescent="0.25">
      <c r="A192" s="26"/>
      <c r="B192" s="5"/>
      <c r="C192" s="15"/>
      <c r="D192" s="15"/>
      <c r="E192" s="15">
        <f t="shared" si="2"/>
        <v>9250.3499999999967</v>
      </c>
    </row>
    <row r="193" spans="1:5" ht="19" x14ac:dyDescent="0.25">
      <c r="A193" s="26"/>
      <c r="B193" s="5"/>
      <c r="C193" s="15"/>
      <c r="D193" s="15"/>
      <c r="E193" s="15">
        <f t="shared" si="2"/>
        <v>9250.3499999999967</v>
      </c>
    </row>
    <row r="194" spans="1:5" ht="19" x14ac:dyDescent="0.25">
      <c r="A194" s="26"/>
      <c r="B194" s="5"/>
      <c r="C194" s="15"/>
      <c r="D194" s="15"/>
      <c r="E194" s="15">
        <f t="shared" si="2"/>
        <v>9250.3499999999967</v>
      </c>
    </row>
    <row r="195" spans="1:5" ht="19" x14ac:dyDescent="0.25">
      <c r="A195" s="26"/>
      <c r="B195" s="5"/>
      <c r="C195" s="15"/>
      <c r="D195" s="15"/>
      <c r="E195" s="15">
        <f t="shared" si="2"/>
        <v>9250.3499999999967</v>
      </c>
    </row>
    <row r="196" spans="1:5" ht="19" x14ac:dyDescent="0.25">
      <c r="A196" s="26"/>
      <c r="B196" s="5"/>
      <c r="C196" s="15"/>
      <c r="D196" s="15"/>
      <c r="E196" s="15">
        <f t="shared" si="2"/>
        <v>9250.3499999999967</v>
      </c>
    </row>
    <row r="197" spans="1:5" ht="19" x14ac:dyDescent="0.25">
      <c r="A197" s="26"/>
      <c r="B197" s="5"/>
      <c r="C197" s="15"/>
      <c r="D197" s="15"/>
      <c r="E197" s="15">
        <f t="shared" si="2"/>
        <v>9250.3499999999967</v>
      </c>
    </row>
    <row r="198" spans="1:5" ht="19" x14ac:dyDescent="0.25">
      <c r="A198" s="26"/>
      <c r="B198" s="5"/>
      <c r="C198" s="15"/>
      <c r="D198" s="15"/>
      <c r="E198" s="15">
        <f t="shared" ref="E198:E215" si="3">E197+C198-D198</f>
        <v>9250.3499999999967</v>
      </c>
    </row>
    <row r="199" spans="1:5" ht="19" x14ac:dyDescent="0.25">
      <c r="A199" s="26"/>
      <c r="B199" s="5"/>
      <c r="C199" s="15"/>
      <c r="D199" s="15"/>
      <c r="E199" s="15">
        <f t="shared" si="3"/>
        <v>9250.3499999999967</v>
      </c>
    </row>
    <row r="200" spans="1:5" ht="19" x14ac:dyDescent="0.25">
      <c r="A200" s="26"/>
      <c r="B200" s="5"/>
      <c r="C200" s="15"/>
      <c r="D200" s="15"/>
      <c r="E200" s="15">
        <f t="shared" si="3"/>
        <v>9250.3499999999967</v>
      </c>
    </row>
    <row r="201" spans="1:5" ht="19" x14ac:dyDescent="0.25">
      <c r="A201" s="26"/>
      <c r="B201" s="5"/>
      <c r="C201" s="15"/>
      <c r="D201" s="15"/>
      <c r="E201" s="15">
        <f t="shared" si="3"/>
        <v>9250.3499999999967</v>
      </c>
    </row>
    <row r="202" spans="1:5" ht="19" x14ac:dyDescent="0.25">
      <c r="A202" s="26"/>
      <c r="B202" s="5"/>
      <c r="C202" s="15"/>
      <c r="D202" s="15"/>
      <c r="E202" s="15">
        <f t="shared" si="3"/>
        <v>9250.3499999999967</v>
      </c>
    </row>
    <row r="203" spans="1:5" ht="19" x14ac:dyDescent="0.25">
      <c r="A203" s="26"/>
      <c r="B203" s="5"/>
      <c r="C203" s="15"/>
      <c r="D203" s="15"/>
      <c r="E203" s="15">
        <f t="shared" si="3"/>
        <v>9250.3499999999967</v>
      </c>
    </row>
    <row r="204" spans="1:5" ht="19" x14ac:dyDescent="0.25">
      <c r="A204" s="26"/>
      <c r="B204" s="5"/>
      <c r="C204" s="15"/>
      <c r="D204" s="15"/>
      <c r="E204" s="15">
        <f t="shared" si="3"/>
        <v>9250.3499999999967</v>
      </c>
    </row>
    <row r="205" spans="1:5" ht="19" x14ac:dyDescent="0.25">
      <c r="A205" s="26"/>
      <c r="B205" s="5"/>
      <c r="C205" s="15"/>
      <c r="D205" s="15"/>
      <c r="E205" s="15">
        <f t="shared" si="3"/>
        <v>9250.3499999999967</v>
      </c>
    </row>
    <row r="206" spans="1:5" ht="19" x14ac:dyDescent="0.25">
      <c r="A206" s="26"/>
      <c r="B206" s="5"/>
      <c r="C206" s="15"/>
      <c r="D206" s="15"/>
      <c r="E206" s="15">
        <f t="shared" si="3"/>
        <v>9250.3499999999967</v>
      </c>
    </row>
    <row r="207" spans="1:5" ht="19" x14ac:dyDescent="0.25">
      <c r="A207" s="26"/>
      <c r="B207" s="5"/>
      <c r="C207" s="15"/>
      <c r="D207" s="15"/>
      <c r="E207" s="15">
        <f t="shared" si="3"/>
        <v>9250.3499999999967</v>
      </c>
    </row>
    <row r="208" spans="1:5" ht="19" x14ac:dyDescent="0.25">
      <c r="A208" s="26"/>
      <c r="B208" s="5"/>
      <c r="C208" s="15"/>
      <c r="D208" s="15"/>
      <c r="E208" s="15">
        <f t="shared" si="3"/>
        <v>9250.3499999999967</v>
      </c>
    </row>
    <row r="209" spans="1:5" ht="19" x14ac:dyDescent="0.25">
      <c r="A209" s="26"/>
      <c r="B209" s="5"/>
      <c r="C209" s="15"/>
      <c r="D209" s="15"/>
      <c r="E209" s="15">
        <f t="shared" si="3"/>
        <v>9250.3499999999967</v>
      </c>
    </row>
    <row r="210" spans="1:5" ht="19" x14ac:dyDescent="0.25">
      <c r="A210" s="26"/>
      <c r="B210" s="5"/>
      <c r="C210" s="15"/>
      <c r="D210" s="15"/>
      <c r="E210" s="15">
        <f t="shared" si="3"/>
        <v>9250.3499999999967</v>
      </c>
    </row>
    <row r="211" spans="1:5" ht="19" x14ac:dyDescent="0.25">
      <c r="A211" s="26"/>
      <c r="B211" s="5"/>
      <c r="C211" s="15"/>
      <c r="D211" s="15"/>
      <c r="E211" s="15">
        <f t="shared" si="3"/>
        <v>9250.3499999999967</v>
      </c>
    </row>
    <row r="212" spans="1:5" ht="19" x14ac:dyDescent="0.25">
      <c r="A212" s="26"/>
      <c r="B212" s="5"/>
      <c r="C212" s="15"/>
      <c r="D212" s="15"/>
      <c r="E212" s="15">
        <f t="shared" si="3"/>
        <v>9250.3499999999967</v>
      </c>
    </row>
    <row r="213" spans="1:5" ht="19" x14ac:dyDescent="0.25">
      <c r="A213" s="26"/>
      <c r="B213" s="5"/>
      <c r="C213" s="15"/>
      <c r="D213" s="15"/>
      <c r="E213" s="15">
        <f t="shared" si="3"/>
        <v>9250.3499999999967</v>
      </c>
    </row>
    <row r="214" spans="1:5" ht="19" x14ac:dyDescent="0.25">
      <c r="A214" s="26"/>
      <c r="B214" s="5"/>
      <c r="C214" s="15"/>
      <c r="D214" s="15"/>
      <c r="E214" s="15">
        <f t="shared" si="3"/>
        <v>9250.3499999999967</v>
      </c>
    </row>
    <row r="215" spans="1:5" ht="19" x14ac:dyDescent="0.25">
      <c r="A215" s="26"/>
      <c r="B215" s="5"/>
      <c r="C215" s="15"/>
      <c r="D215" s="15"/>
      <c r="E215" s="15">
        <f t="shared" si="3"/>
        <v>9250.3499999999967</v>
      </c>
    </row>
    <row r="216" spans="1:5" ht="19" x14ac:dyDescent="0.25">
      <c r="A216" s="26"/>
      <c r="B216" s="5"/>
      <c r="C216" s="15"/>
      <c r="D216" s="15"/>
    </row>
    <row r="217" spans="1:5" ht="19" x14ac:dyDescent="0.25">
      <c r="A217" s="26"/>
      <c r="B217" s="5"/>
      <c r="C217" s="15"/>
      <c r="D217" s="15"/>
    </row>
    <row r="218" spans="1:5" ht="19" x14ac:dyDescent="0.25">
      <c r="A218" s="26"/>
      <c r="B218" s="5"/>
      <c r="C218" s="15"/>
      <c r="D218" s="15"/>
    </row>
    <row r="219" spans="1:5" ht="19" x14ac:dyDescent="0.25">
      <c r="A219" s="26"/>
      <c r="B219" s="5"/>
      <c r="C219" s="15"/>
      <c r="D219" s="15"/>
    </row>
    <row r="220" spans="1:5" ht="19" x14ac:dyDescent="0.25">
      <c r="A220" s="26"/>
      <c r="B220" s="5"/>
      <c r="C220" s="15"/>
      <c r="D220" s="15"/>
    </row>
    <row r="221" spans="1:5" ht="19" x14ac:dyDescent="0.25">
      <c r="A221" s="26"/>
      <c r="B221" s="5"/>
      <c r="C221" s="15"/>
      <c r="D221" s="15"/>
    </row>
    <row r="222" spans="1:5" ht="19" x14ac:dyDescent="0.25">
      <c r="A222" s="26"/>
      <c r="B222" s="5"/>
      <c r="C222" s="15"/>
      <c r="D222" s="15"/>
    </row>
    <row r="223" spans="1:5" ht="19" x14ac:dyDescent="0.25">
      <c r="A223" s="26"/>
      <c r="B223" s="5"/>
      <c r="C223" s="15"/>
      <c r="D223" s="15"/>
    </row>
  </sheetData>
  <mergeCells count="2">
    <mergeCell ref="A1:E1"/>
    <mergeCell ref="A2:E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4CCA-1E97-4789-A8EE-7D4ACE7B78B6}">
  <dimension ref="A1:E100"/>
  <sheetViews>
    <sheetView workbookViewId="0">
      <selection activeCell="C5" sqref="C5:C26"/>
    </sheetView>
  </sheetViews>
  <sheetFormatPr baseColWidth="10" defaultColWidth="8.83203125" defaultRowHeight="15" x14ac:dyDescent="0.2"/>
  <cols>
    <col min="1" max="1" width="14.33203125" bestFit="1" customWidth="1"/>
    <col min="2" max="2" width="53.1640625" bestFit="1" customWidth="1"/>
    <col min="3" max="3" width="16" bestFit="1" customWidth="1"/>
    <col min="4" max="4" width="18.5" bestFit="1" customWidth="1"/>
    <col min="5" max="5" width="16" bestFit="1" customWidth="1"/>
  </cols>
  <sheetData>
    <row r="1" spans="1:5" ht="31" x14ac:dyDescent="0.35">
      <c r="A1" s="163" t="s">
        <v>3580</v>
      </c>
      <c r="B1" s="163"/>
      <c r="C1" s="163"/>
      <c r="D1" s="163"/>
      <c r="E1" s="163"/>
    </row>
    <row r="2" spans="1:5" ht="26" x14ac:dyDescent="0.3">
      <c r="A2" s="161"/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15"/>
      <c r="D4" s="15"/>
      <c r="E4" s="15"/>
    </row>
    <row r="5" spans="1:5" ht="19" x14ac:dyDescent="0.25">
      <c r="A5" s="5" t="s">
        <v>3504</v>
      </c>
      <c r="B5" s="5" t="s">
        <v>3024</v>
      </c>
      <c r="C5" s="15">
        <v>5000</v>
      </c>
      <c r="D5" s="15"/>
      <c r="E5" s="15">
        <f>E4+C5-D5</f>
        <v>5000</v>
      </c>
    </row>
    <row r="6" spans="1:5" ht="19" x14ac:dyDescent="0.25">
      <c r="A6" s="26" t="s">
        <v>3581</v>
      </c>
      <c r="B6" s="5" t="s">
        <v>259</v>
      </c>
      <c r="C6" s="15"/>
      <c r="D6" s="15">
        <v>210</v>
      </c>
      <c r="E6" s="15">
        <f t="shared" ref="E6:E69" si="0">E5+C6-D6</f>
        <v>4790</v>
      </c>
    </row>
    <row r="7" spans="1:5" ht="19" x14ac:dyDescent="0.25">
      <c r="A7" s="26" t="s">
        <v>3592</v>
      </c>
      <c r="B7" s="5" t="s">
        <v>3594</v>
      </c>
      <c r="C7" s="15"/>
      <c r="D7" s="15">
        <v>70.67</v>
      </c>
      <c r="E7" s="15">
        <f t="shared" si="0"/>
        <v>4719.33</v>
      </c>
    </row>
    <row r="8" spans="1:5" ht="19" x14ac:dyDescent="0.25">
      <c r="A8" s="26" t="s">
        <v>3592</v>
      </c>
      <c r="B8" s="5" t="s">
        <v>3595</v>
      </c>
      <c r="C8" s="15">
        <v>548425</v>
      </c>
      <c r="D8" s="15"/>
      <c r="E8" s="15">
        <f t="shared" si="0"/>
        <v>553144.32999999996</v>
      </c>
    </row>
    <row r="9" spans="1:5" ht="19" x14ac:dyDescent="0.25">
      <c r="A9" s="26" t="s">
        <v>3592</v>
      </c>
      <c r="B9" s="5" t="s">
        <v>259</v>
      </c>
      <c r="C9" s="15"/>
      <c r="D9" s="15">
        <v>1.05</v>
      </c>
      <c r="E9" s="15">
        <f t="shared" si="0"/>
        <v>553143.27999999991</v>
      </c>
    </row>
    <row r="10" spans="1:5" ht="19" x14ac:dyDescent="0.25">
      <c r="A10" s="26" t="s">
        <v>3592</v>
      </c>
      <c r="B10" s="5" t="s">
        <v>3596</v>
      </c>
      <c r="C10" s="15"/>
      <c r="D10" s="15">
        <v>365000</v>
      </c>
      <c r="E10" s="15">
        <f t="shared" si="0"/>
        <v>188143.27999999991</v>
      </c>
    </row>
    <row r="11" spans="1:5" ht="19" x14ac:dyDescent="0.25">
      <c r="A11" s="26" t="s">
        <v>3592</v>
      </c>
      <c r="B11" s="5" t="s">
        <v>259</v>
      </c>
      <c r="C11" s="15"/>
      <c r="D11" s="15">
        <v>1.05</v>
      </c>
      <c r="E11" s="15">
        <f t="shared" si="0"/>
        <v>188142.22999999992</v>
      </c>
    </row>
    <row r="12" spans="1:5" ht="19" x14ac:dyDescent="0.25">
      <c r="A12" s="26" t="s">
        <v>3592</v>
      </c>
      <c r="B12" s="5" t="s">
        <v>3161</v>
      </c>
      <c r="C12" s="15"/>
      <c r="D12" s="15">
        <v>187056</v>
      </c>
      <c r="E12" s="15">
        <f t="shared" si="0"/>
        <v>1086.2299999999232</v>
      </c>
    </row>
    <row r="13" spans="1:5" ht="19" x14ac:dyDescent="0.25">
      <c r="A13" s="26" t="s">
        <v>3598</v>
      </c>
      <c r="B13" s="5" t="s">
        <v>3595</v>
      </c>
      <c r="C13" s="15">
        <v>182595</v>
      </c>
      <c r="D13" s="15"/>
      <c r="E13" s="15">
        <f t="shared" si="0"/>
        <v>183681.22999999992</v>
      </c>
    </row>
    <row r="14" spans="1:5" ht="19" x14ac:dyDescent="0.25">
      <c r="A14" s="26" t="s">
        <v>3598</v>
      </c>
      <c r="B14" s="5" t="s">
        <v>3345</v>
      </c>
      <c r="C14" s="15">
        <v>328500</v>
      </c>
      <c r="D14" s="15"/>
      <c r="E14" s="15">
        <f t="shared" si="0"/>
        <v>512181.22999999992</v>
      </c>
    </row>
    <row r="15" spans="1:5" ht="19" x14ac:dyDescent="0.25">
      <c r="A15" s="26" t="s">
        <v>3598</v>
      </c>
      <c r="B15" s="5" t="s">
        <v>3070</v>
      </c>
      <c r="C15" s="15"/>
      <c r="D15" s="15">
        <v>511046</v>
      </c>
      <c r="E15" s="15">
        <f t="shared" si="0"/>
        <v>1135.2299999999232</v>
      </c>
    </row>
    <row r="16" spans="1:5" ht="19" x14ac:dyDescent="0.25">
      <c r="A16" s="26" t="s">
        <v>3598</v>
      </c>
      <c r="B16" s="5" t="s">
        <v>3070</v>
      </c>
      <c r="C16" s="15"/>
      <c r="D16" s="15">
        <v>1000</v>
      </c>
      <c r="E16" s="15">
        <f t="shared" si="0"/>
        <v>135.22999999992317</v>
      </c>
    </row>
    <row r="17" spans="1:5" ht="19" x14ac:dyDescent="0.25">
      <c r="A17" s="26" t="s">
        <v>3604</v>
      </c>
      <c r="B17" s="5" t="s">
        <v>2751</v>
      </c>
      <c r="C17" s="15">
        <v>200000</v>
      </c>
      <c r="D17" s="15"/>
      <c r="E17" s="15">
        <f t="shared" si="0"/>
        <v>200135.22999999992</v>
      </c>
    </row>
    <row r="18" spans="1:5" ht="19" x14ac:dyDescent="0.25">
      <c r="A18" s="26" t="s">
        <v>3604</v>
      </c>
      <c r="B18" s="5" t="s">
        <v>3070</v>
      </c>
      <c r="C18" s="15"/>
      <c r="D18" s="15">
        <v>199546</v>
      </c>
      <c r="E18" s="15">
        <f t="shared" si="0"/>
        <v>589.22999999992317</v>
      </c>
    </row>
    <row r="19" spans="1:5" ht="19" x14ac:dyDescent="0.25">
      <c r="A19" s="26" t="s">
        <v>3655</v>
      </c>
      <c r="B19" s="5" t="s">
        <v>3595</v>
      </c>
      <c r="C19" s="15">
        <v>315285</v>
      </c>
      <c r="D19" s="15"/>
      <c r="E19" s="15">
        <f t="shared" si="0"/>
        <v>315874.22999999992</v>
      </c>
    </row>
    <row r="20" spans="1:5" ht="19" x14ac:dyDescent="0.25">
      <c r="A20" s="26" t="s">
        <v>3655</v>
      </c>
      <c r="B20" s="5" t="s">
        <v>3007</v>
      </c>
      <c r="C20" s="15">
        <v>584203</v>
      </c>
      <c r="D20" s="15"/>
      <c r="E20" s="15">
        <f t="shared" si="0"/>
        <v>900077.23</v>
      </c>
    </row>
    <row r="21" spans="1:5" ht="19" x14ac:dyDescent="0.25">
      <c r="A21" s="26" t="s">
        <v>3655</v>
      </c>
      <c r="B21" s="5" t="s">
        <v>3070</v>
      </c>
      <c r="C21" s="15"/>
      <c r="D21" s="15">
        <v>735790</v>
      </c>
      <c r="E21" s="15">
        <f t="shared" si="0"/>
        <v>164287.22999999998</v>
      </c>
    </row>
    <row r="22" spans="1:5" ht="19" x14ac:dyDescent="0.25">
      <c r="A22" s="26" t="s">
        <v>3655</v>
      </c>
      <c r="B22" s="5" t="s">
        <v>3663</v>
      </c>
      <c r="C22" s="15"/>
      <c r="D22" s="15">
        <v>163520</v>
      </c>
      <c r="E22" s="15">
        <f t="shared" si="0"/>
        <v>767.22999999998137</v>
      </c>
    </row>
    <row r="23" spans="1:5" ht="19" x14ac:dyDescent="0.25">
      <c r="A23" s="26" t="s">
        <v>3694</v>
      </c>
      <c r="B23" s="5" t="s">
        <v>2751</v>
      </c>
      <c r="C23" s="15">
        <v>200000</v>
      </c>
      <c r="D23" s="15"/>
      <c r="E23" s="15">
        <f t="shared" si="0"/>
        <v>200767.22999999998</v>
      </c>
    </row>
    <row r="24" spans="1:5" ht="19" x14ac:dyDescent="0.25">
      <c r="A24" s="26" t="s">
        <v>3694</v>
      </c>
      <c r="B24" s="5" t="s">
        <v>259</v>
      </c>
      <c r="C24" s="15"/>
      <c r="D24" s="15">
        <v>5.25</v>
      </c>
      <c r="E24" s="15">
        <f t="shared" si="0"/>
        <v>200761.97999999998</v>
      </c>
    </row>
    <row r="25" spans="1:5" ht="19" x14ac:dyDescent="0.25">
      <c r="A25" s="26" t="s">
        <v>3694</v>
      </c>
      <c r="B25" s="5" t="s">
        <v>3663</v>
      </c>
      <c r="C25" s="15"/>
      <c r="D25" s="15">
        <v>200154</v>
      </c>
      <c r="E25" s="15">
        <f t="shared" si="0"/>
        <v>607.97999999998137</v>
      </c>
    </row>
    <row r="26" spans="1:5" ht="19" x14ac:dyDescent="0.25">
      <c r="A26" s="26" t="s">
        <v>3696</v>
      </c>
      <c r="B26" s="5" t="s">
        <v>259</v>
      </c>
      <c r="C26" s="15"/>
      <c r="D26" s="15">
        <v>420</v>
      </c>
      <c r="E26" s="15">
        <f t="shared" si="0"/>
        <v>187.97999999998137</v>
      </c>
    </row>
    <row r="27" spans="1:5" ht="19" x14ac:dyDescent="0.25">
      <c r="A27" s="26"/>
      <c r="B27" s="5"/>
      <c r="C27" s="15"/>
      <c r="D27" s="15"/>
      <c r="E27" s="15">
        <f t="shared" si="0"/>
        <v>187.97999999998137</v>
      </c>
    </row>
    <row r="28" spans="1:5" ht="19" x14ac:dyDescent="0.25">
      <c r="A28" s="26"/>
      <c r="B28" s="5"/>
      <c r="C28" s="15"/>
      <c r="D28" s="15"/>
      <c r="E28" s="15">
        <f t="shared" si="0"/>
        <v>187.97999999998137</v>
      </c>
    </row>
    <row r="29" spans="1:5" ht="19" x14ac:dyDescent="0.25">
      <c r="A29" s="26"/>
      <c r="B29" s="5"/>
      <c r="C29" s="15"/>
      <c r="D29" s="15"/>
      <c r="E29" s="15">
        <f t="shared" si="0"/>
        <v>187.97999999998137</v>
      </c>
    </row>
    <row r="30" spans="1:5" ht="19" x14ac:dyDescent="0.25">
      <c r="A30" s="26"/>
      <c r="B30" s="5"/>
      <c r="C30" s="15"/>
      <c r="D30" s="15"/>
      <c r="E30" s="15">
        <f t="shared" si="0"/>
        <v>187.97999999998137</v>
      </c>
    </row>
    <row r="31" spans="1:5" ht="19" x14ac:dyDescent="0.25">
      <c r="A31" s="26"/>
      <c r="B31" s="5"/>
      <c r="C31" s="15"/>
      <c r="D31" s="15"/>
      <c r="E31" s="15">
        <f t="shared" si="0"/>
        <v>187.97999999998137</v>
      </c>
    </row>
    <row r="32" spans="1:5" ht="19" x14ac:dyDescent="0.25">
      <c r="A32" s="26"/>
      <c r="B32" s="5"/>
      <c r="C32" s="15"/>
      <c r="D32" s="15"/>
      <c r="E32" s="15">
        <f t="shared" si="0"/>
        <v>187.97999999998137</v>
      </c>
    </row>
    <row r="33" spans="1:5" ht="19" x14ac:dyDescent="0.25">
      <c r="A33" s="26"/>
      <c r="B33" s="5"/>
      <c r="C33" s="15"/>
      <c r="D33" s="15"/>
      <c r="E33" s="15">
        <f t="shared" si="0"/>
        <v>187.97999999998137</v>
      </c>
    </row>
    <row r="34" spans="1:5" ht="19" x14ac:dyDescent="0.25">
      <c r="A34" s="26"/>
      <c r="B34" s="5"/>
      <c r="C34" s="15"/>
      <c r="D34" s="15"/>
      <c r="E34" s="15">
        <f t="shared" si="0"/>
        <v>187.97999999998137</v>
      </c>
    </row>
    <row r="35" spans="1:5" ht="19" x14ac:dyDescent="0.25">
      <c r="A35" s="26"/>
      <c r="B35" s="5"/>
      <c r="C35" s="15"/>
      <c r="D35" s="15"/>
      <c r="E35" s="15">
        <f t="shared" si="0"/>
        <v>187.97999999998137</v>
      </c>
    </row>
    <row r="36" spans="1:5" ht="19" x14ac:dyDescent="0.25">
      <c r="A36" s="26"/>
      <c r="B36" s="5"/>
      <c r="C36" s="15"/>
      <c r="D36" s="15"/>
      <c r="E36" s="15">
        <f t="shared" si="0"/>
        <v>187.97999999998137</v>
      </c>
    </row>
    <row r="37" spans="1:5" ht="19" x14ac:dyDescent="0.25">
      <c r="A37" s="26"/>
      <c r="B37" s="5"/>
      <c r="C37" s="15"/>
      <c r="D37" s="15"/>
      <c r="E37" s="15">
        <f t="shared" si="0"/>
        <v>187.97999999998137</v>
      </c>
    </row>
    <row r="38" spans="1:5" ht="19" x14ac:dyDescent="0.25">
      <c r="A38" s="26"/>
      <c r="B38" s="5"/>
      <c r="C38" s="15"/>
      <c r="D38" s="15"/>
      <c r="E38" s="15">
        <f t="shared" si="0"/>
        <v>187.97999999998137</v>
      </c>
    </row>
    <row r="39" spans="1:5" ht="19" x14ac:dyDescent="0.25">
      <c r="A39" s="26"/>
      <c r="B39" s="5"/>
      <c r="C39" s="15"/>
      <c r="D39" s="15"/>
      <c r="E39" s="15">
        <f>E38+C39-D39</f>
        <v>187.97999999998137</v>
      </c>
    </row>
    <row r="40" spans="1:5" ht="19" x14ac:dyDescent="0.25">
      <c r="A40" s="26"/>
      <c r="B40" s="5"/>
      <c r="C40" s="15"/>
      <c r="D40" s="15"/>
      <c r="E40" s="15">
        <f t="shared" si="0"/>
        <v>187.97999999998137</v>
      </c>
    </row>
    <row r="41" spans="1:5" ht="19" x14ac:dyDescent="0.25">
      <c r="A41" s="26"/>
      <c r="B41" s="5"/>
      <c r="C41" s="15"/>
      <c r="D41" s="15"/>
      <c r="E41" s="15">
        <f t="shared" si="0"/>
        <v>187.97999999998137</v>
      </c>
    </row>
    <row r="42" spans="1:5" ht="19" x14ac:dyDescent="0.25">
      <c r="A42" s="26"/>
      <c r="B42" s="5"/>
      <c r="C42" s="15"/>
      <c r="D42" s="15"/>
      <c r="E42" s="15">
        <f t="shared" si="0"/>
        <v>187.97999999998137</v>
      </c>
    </row>
    <row r="43" spans="1:5" ht="19" x14ac:dyDescent="0.25">
      <c r="A43" s="26"/>
      <c r="B43" s="5"/>
      <c r="C43" s="15"/>
      <c r="D43" s="15"/>
      <c r="E43" s="15">
        <f t="shared" si="0"/>
        <v>187.97999999998137</v>
      </c>
    </row>
    <row r="44" spans="1:5" ht="19" x14ac:dyDescent="0.25">
      <c r="A44" s="26"/>
      <c r="B44" s="5"/>
      <c r="C44" s="15"/>
      <c r="D44" s="15"/>
      <c r="E44" s="15">
        <f t="shared" si="0"/>
        <v>187.97999999998137</v>
      </c>
    </row>
    <row r="45" spans="1:5" ht="19" x14ac:dyDescent="0.25">
      <c r="A45" s="26"/>
      <c r="B45" s="5"/>
      <c r="C45" s="15"/>
      <c r="D45" s="15"/>
      <c r="E45" s="15">
        <f t="shared" si="0"/>
        <v>187.97999999998137</v>
      </c>
    </row>
    <row r="46" spans="1:5" ht="19" x14ac:dyDescent="0.25">
      <c r="A46" s="26"/>
      <c r="B46" s="5"/>
      <c r="C46" s="15"/>
      <c r="D46" s="15"/>
      <c r="E46" s="15">
        <f t="shared" si="0"/>
        <v>187.97999999998137</v>
      </c>
    </row>
    <row r="47" spans="1:5" ht="19" x14ac:dyDescent="0.25">
      <c r="A47" s="26"/>
      <c r="B47" s="5"/>
      <c r="C47" s="15"/>
      <c r="D47" s="15"/>
      <c r="E47" s="15">
        <f t="shared" si="0"/>
        <v>187.97999999998137</v>
      </c>
    </row>
    <row r="48" spans="1:5" ht="19" x14ac:dyDescent="0.25">
      <c r="A48" s="26"/>
      <c r="B48" s="5"/>
      <c r="C48" s="15"/>
      <c r="D48" s="15"/>
      <c r="E48" s="15">
        <f t="shared" si="0"/>
        <v>187.97999999998137</v>
      </c>
    </row>
    <row r="49" spans="1:5" ht="19" x14ac:dyDescent="0.25">
      <c r="A49" s="26"/>
      <c r="B49" s="5"/>
      <c r="C49" s="15"/>
      <c r="D49" s="15"/>
      <c r="E49" s="15">
        <f t="shared" si="0"/>
        <v>187.97999999998137</v>
      </c>
    </row>
    <row r="50" spans="1:5" ht="19" x14ac:dyDescent="0.25">
      <c r="A50" s="26"/>
      <c r="B50" s="5"/>
      <c r="C50" s="15"/>
      <c r="D50" s="15"/>
      <c r="E50" s="15">
        <f t="shared" si="0"/>
        <v>187.97999999998137</v>
      </c>
    </row>
    <row r="51" spans="1:5" ht="19" x14ac:dyDescent="0.25">
      <c r="A51" s="26"/>
      <c r="B51" s="5"/>
      <c r="C51" s="15"/>
      <c r="D51" s="15"/>
      <c r="E51" s="15">
        <f t="shared" si="0"/>
        <v>187.97999999998137</v>
      </c>
    </row>
    <row r="52" spans="1:5" ht="19" x14ac:dyDescent="0.25">
      <c r="A52" s="26"/>
      <c r="B52" s="5"/>
      <c r="C52" s="15"/>
      <c r="D52" s="15"/>
      <c r="E52" s="15">
        <f t="shared" si="0"/>
        <v>187.97999999998137</v>
      </c>
    </row>
    <row r="53" spans="1:5" ht="19" x14ac:dyDescent="0.25">
      <c r="A53" s="26"/>
      <c r="B53" s="5"/>
      <c r="C53" s="15"/>
      <c r="D53" s="15"/>
      <c r="E53" s="15">
        <f t="shared" si="0"/>
        <v>187.97999999998137</v>
      </c>
    </row>
    <row r="54" spans="1:5" ht="19" x14ac:dyDescent="0.25">
      <c r="A54" s="26"/>
      <c r="B54" s="5"/>
      <c r="C54" s="15"/>
      <c r="D54" s="15"/>
      <c r="E54" s="15">
        <f t="shared" si="0"/>
        <v>187.97999999998137</v>
      </c>
    </row>
    <row r="55" spans="1:5" ht="19" x14ac:dyDescent="0.25">
      <c r="A55" s="26"/>
      <c r="B55" s="5"/>
      <c r="C55" s="15"/>
      <c r="D55" s="15"/>
      <c r="E55" s="15">
        <f t="shared" si="0"/>
        <v>187.97999999998137</v>
      </c>
    </row>
    <row r="56" spans="1:5" ht="19" x14ac:dyDescent="0.25">
      <c r="A56" s="26"/>
      <c r="B56" s="5"/>
      <c r="C56" s="15"/>
      <c r="D56" s="15"/>
      <c r="E56" s="15">
        <f t="shared" si="0"/>
        <v>187.97999999998137</v>
      </c>
    </row>
    <row r="57" spans="1:5" ht="19" x14ac:dyDescent="0.25">
      <c r="A57" s="26"/>
      <c r="B57" s="5"/>
      <c r="C57" s="15"/>
      <c r="D57" s="15"/>
      <c r="E57" s="15">
        <f t="shared" si="0"/>
        <v>187.97999999998137</v>
      </c>
    </row>
    <row r="58" spans="1:5" ht="19" x14ac:dyDescent="0.25">
      <c r="A58" s="26"/>
      <c r="B58" s="5"/>
      <c r="C58" s="15"/>
      <c r="D58" s="15"/>
      <c r="E58" s="15">
        <f t="shared" si="0"/>
        <v>187.97999999998137</v>
      </c>
    </row>
    <row r="59" spans="1:5" ht="19" x14ac:dyDescent="0.25">
      <c r="A59" s="26"/>
      <c r="B59" s="5"/>
      <c r="C59" s="15"/>
      <c r="D59" s="15"/>
      <c r="E59" s="15">
        <f t="shared" si="0"/>
        <v>187.97999999998137</v>
      </c>
    </row>
    <row r="60" spans="1:5" ht="19" x14ac:dyDescent="0.25">
      <c r="A60" s="26"/>
      <c r="B60" s="5"/>
      <c r="C60" s="15"/>
      <c r="D60" s="15"/>
      <c r="E60" s="15">
        <f t="shared" si="0"/>
        <v>187.97999999998137</v>
      </c>
    </row>
    <row r="61" spans="1:5" ht="19" x14ac:dyDescent="0.25">
      <c r="A61" s="26"/>
      <c r="B61" s="5"/>
      <c r="C61" s="15"/>
      <c r="D61" s="15"/>
      <c r="E61" s="15">
        <f t="shared" si="0"/>
        <v>187.97999999998137</v>
      </c>
    </row>
    <row r="62" spans="1:5" ht="19" x14ac:dyDescent="0.25">
      <c r="A62" s="26"/>
      <c r="B62" s="5"/>
      <c r="C62" s="15"/>
      <c r="D62" s="15"/>
      <c r="E62" s="15">
        <f t="shared" si="0"/>
        <v>187.97999999998137</v>
      </c>
    </row>
    <row r="63" spans="1:5" ht="19" x14ac:dyDescent="0.25">
      <c r="A63" s="26"/>
      <c r="B63" s="5"/>
      <c r="C63" s="15"/>
      <c r="D63" s="15"/>
      <c r="E63" s="15">
        <f t="shared" si="0"/>
        <v>187.97999999998137</v>
      </c>
    </row>
    <row r="64" spans="1:5" ht="19" x14ac:dyDescent="0.25">
      <c r="A64" s="26"/>
      <c r="B64" s="5"/>
      <c r="C64" s="15"/>
      <c r="D64" s="15"/>
      <c r="E64" s="15">
        <f t="shared" si="0"/>
        <v>187.97999999998137</v>
      </c>
    </row>
    <row r="65" spans="1:5" ht="19" x14ac:dyDescent="0.25">
      <c r="A65" s="26"/>
      <c r="B65" s="5"/>
      <c r="C65" s="15"/>
      <c r="D65" s="15"/>
      <c r="E65" s="15">
        <f t="shared" si="0"/>
        <v>187.97999999998137</v>
      </c>
    </row>
    <row r="66" spans="1:5" ht="19" x14ac:dyDescent="0.25">
      <c r="A66" s="26"/>
      <c r="B66" s="5"/>
      <c r="C66" s="15"/>
      <c r="D66" s="15"/>
      <c r="E66" s="15">
        <f t="shared" si="0"/>
        <v>187.97999999998137</v>
      </c>
    </row>
    <row r="67" spans="1:5" ht="19" x14ac:dyDescent="0.25">
      <c r="A67" s="26"/>
      <c r="B67" s="5"/>
      <c r="C67" s="15"/>
      <c r="D67" s="15"/>
      <c r="E67" s="15">
        <f t="shared" si="0"/>
        <v>187.97999999998137</v>
      </c>
    </row>
    <row r="68" spans="1:5" ht="19" x14ac:dyDescent="0.25">
      <c r="A68" s="26"/>
      <c r="B68" s="5"/>
      <c r="C68" s="15"/>
      <c r="D68" s="15"/>
      <c r="E68" s="15">
        <f t="shared" si="0"/>
        <v>187.97999999998137</v>
      </c>
    </row>
    <row r="69" spans="1:5" ht="19" x14ac:dyDescent="0.25">
      <c r="A69" s="26"/>
      <c r="B69" s="5"/>
      <c r="C69" s="15"/>
      <c r="D69" s="15"/>
      <c r="E69" s="15">
        <f t="shared" si="0"/>
        <v>187.97999999998137</v>
      </c>
    </row>
    <row r="70" spans="1:5" ht="19" x14ac:dyDescent="0.25">
      <c r="A70" s="26"/>
      <c r="B70" s="5"/>
      <c r="C70" s="15"/>
      <c r="D70" s="15"/>
      <c r="E70" s="15">
        <f t="shared" ref="E70:E100" si="1">E69+C70-D70</f>
        <v>187.97999999998137</v>
      </c>
    </row>
    <row r="71" spans="1:5" ht="19" x14ac:dyDescent="0.25">
      <c r="A71" s="26"/>
      <c r="B71" s="5"/>
      <c r="C71" s="15"/>
      <c r="D71" s="15"/>
      <c r="E71" s="15">
        <f t="shared" si="1"/>
        <v>187.97999999998137</v>
      </c>
    </row>
    <row r="72" spans="1:5" ht="19" x14ac:dyDescent="0.25">
      <c r="A72" s="26"/>
      <c r="B72" s="5"/>
      <c r="C72" s="15"/>
      <c r="D72" s="15"/>
      <c r="E72" s="15">
        <f t="shared" si="1"/>
        <v>187.97999999998137</v>
      </c>
    </row>
    <row r="73" spans="1:5" ht="19" x14ac:dyDescent="0.25">
      <c r="A73" s="26"/>
      <c r="B73" s="5"/>
      <c r="C73" s="15"/>
      <c r="D73" s="15"/>
      <c r="E73" s="15">
        <f t="shared" si="1"/>
        <v>187.97999999998137</v>
      </c>
    </row>
    <row r="74" spans="1:5" ht="19" x14ac:dyDescent="0.25">
      <c r="A74" s="26"/>
      <c r="B74" s="5"/>
      <c r="C74" s="15"/>
      <c r="D74" s="15"/>
      <c r="E74" s="15">
        <f t="shared" si="1"/>
        <v>187.97999999998137</v>
      </c>
    </row>
    <row r="75" spans="1:5" ht="19" x14ac:dyDescent="0.25">
      <c r="A75" s="26"/>
      <c r="B75" s="5"/>
      <c r="C75" s="15"/>
      <c r="D75" s="15"/>
      <c r="E75" s="15">
        <f t="shared" si="1"/>
        <v>187.97999999998137</v>
      </c>
    </row>
    <row r="76" spans="1:5" ht="19" x14ac:dyDescent="0.25">
      <c r="A76" s="26"/>
      <c r="B76" s="5"/>
      <c r="C76" s="15"/>
      <c r="D76" s="15"/>
      <c r="E76" s="15">
        <f t="shared" si="1"/>
        <v>187.97999999998137</v>
      </c>
    </row>
    <row r="77" spans="1:5" ht="19" x14ac:dyDescent="0.25">
      <c r="A77" s="26"/>
      <c r="B77" s="5"/>
      <c r="C77" s="15"/>
      <c r="D77" s="15"/>
      <c r="E77" s="15">
        <f t="shared" si="1"/>
        <v>187.97999999998137</v>
      </c>
    </row>
    <row r="78" spans="1:5" ht="19" x14ac:dyDescent="0.25">
      <c r="A78" s="26"/>
      <c r="B78" s="5"/>
      <c r="C78" s="15"/>
      <c r="D78" s="15"/>
      <c r="E78" s="15">
        <f t="shared" si="1"/>
        <v>187.97999999998137</v>
      </c>
    </row>
    <row r="79" spans="1:5" ht="19" x14ac:dyDescent="0.25">
      <c r="A79" s="26"/>
      <c r="B79" s="5"/>
      <c r="C79" s="15"/>
      <c r="D79" s="15"/>
      <c r="E79" s="15">
        <f t="shared" si="1"/>
        <v>187.97999999998137</v>
      </c>
    </row>
    <row r="80" spans="1:5" ht="19" x14ac:dyDescent="0.25">
      <c r="A80" s="26"/>
      <c r="B80" s="5"/>
      <c r="C80" s="15"/>
      <c r="D80" s="15"/>
      <c r="E80" s="15">
        <f t="shared" si="1"/>
        <v>187.97999999998137</v>
      </c>
    </row>
    <row r="81" spans="1:5" ht="19" x14ac:dyDescent="0.25">
      <c r="A81" s="26"/>
      <c r="B81" s="5"/>
      <c r="C81" s="15"/>
      <c r="D81" s="15"/>
      <c r="E81" s="15">
        <f t="shared" si="1"/>
        <v>187.97999999998137</v>
      </c>
    </row>
    <row r="82" spans="1:5" ht="19" x14ac:dyDescent="0.25">
      <c r="A82" s="26"/>
      <c r="B82" s="5"/>
      <c r="C82" s="15"/>
      <c r="D82" s="15"/>
      <c r="E82" s="15">
        <f t="shared" si="1"/>
        <v>187.97999999998137</v>
      </c>
    </row>
    <row r="83" spans="1:5" ht="19" x14ac:dyDescent="0.25">
      <c r="A83" s="26"/>
      <c r="B83" s="5"/>
      <c r="C83" s="15"/>
      <c r="D83" s="15"/>
      <c r="E83" s="15">
        <f t="shared" si="1"/>
        <v>187.97999999998137</v>
      </c>
    </row>
    <row r="84" spans="1:5" ht="19" x14ac:dyDescent="0.25">
      <c r="A84" s="26"/>
      <c r="B84" s="5"/>
      <c r="C84" s="15"/>
      <c r="D84" s="15"/>
      <c r="E84" s="15">
        <f t="shared" si="1"/>
        <v>187.97999999998137</v>
      </c>
    </row>
    <row r="85" spans="1:5" ht="19" x14ac:dyDescent="0.25">
      <c r="A85" s="26"/>
      <c r="B85" s="5"/>
      <c r="C85" s="15"/>
      <c r="D85" s="15"/>
      <c r="E85" s="15">
        <f t="shared" si="1"/>
        <v>187.97999999998137</v>
      </c>
    </row>
    <row r="86" spans="1:5" ht="19" x14ac:dyDescent="0.25">
      <c r="A86" s="26"/>
      <c r="B86" s="5"/>
      <c r="C86" s="15"/>
      <c r="D86" s="15"/>
      <c r="E86" s="15">
        <f t="shared" si="1"/>
        <v>187.97999999998137</v>
      </c>
    </row>
    <row r="87" spans="1:5" ht="19" x14ac:dyDescent="0.25">
      <c r="A87" s="26"/>
      <c r="B87" s="5"/>
      <c r="C87" s="15"/>
      <c r="D87" s="15"/>
      <c r="E87" s="15">
        <f t="shared" si="1"/>
        <v>187.97999999998137</v>
      </c>
    </row>
    <row r="88" spans="1:5" ht="19" x14ac:dyDescent="0.25">
      <c r="A88" s="26"/>
      <c r="B88" s="5"/>
      <c r="C88" s="15"/>
      <c r="D88" s="15"/>
      <c r="E88" s="15">
        <f t="shared" si="1"/>
        <v>187.97999999998137</v>
      </c>
    </row>
    <row r="89" spans="1:5" ht="19" x14ac:dyDescent="0.25">
      <c r="A89" s="26"/>
      <c r="B89" s="5"/>
      <c r="C89" s="15"/>
      <c r="D89" s="15"/>
      <c r="E89" s="15">
        <f t="shared" si="1"/>
        <v>187.97999999998137</v>
      </c>
    </row>
    <row r="90" spans="1:5" ht="19" x14ac:dyDescent="0.25">
      <c r="A90" s="26"/>
      <c r="B90" s="5"/>
      <c r="C90" s="15"/>
      <c r="D90" s="15"/>
      <c r="E90" s="15">
        <f t="shared" si="1"/>
        <v>187.97999999998137</v>
      </c>
    </row>
    <row r="91" spans="1:5" ht="19" x14ac:dyDescent="0.25">
      <c r="A91" s="26"/>
      <c r="B91" s="5"/>
      <c r="C91" s="15"/>
      <c r="D91" s="15"/>
      <c r="E91" s="15">
        <f t="shared" si="1"/>
        <v>187.97999999998137</v>
      </c>
    </row>
    <row r="92" spans="1:5" ht="19" x14ac:dyDescent="0.25">
      <c r="A92" s="26"/>
      <c r="B92" s="5"/>
      <c r="C92" s="15"/>
      <c r="D92" s="15"/>
      <c r="E92" s="15">
        <f t="shared" si="1"/>
        <v>187.97999999998137</v>
      </c>
    </row>
    <row r="93" spans="1:5" ht="19" x14ac:dyDescent="0.25">
      <c r="A93" s="26"/>
      <c r="B93" s="5"/>
      <c r="C93" s="15"/>
      <c r="D93" s="15"/>
      <c r="E93" s="15">
        <f t="shared" si="1"/>
        <v>187.97999999998137</v>
      </c>
    </row>
    <row r="94" spans="1:5" ht="19" x14ac:dyDescent="0.25">
      <c r="A94" s="26"/>
      <c r="B94" s="5"/>
      <c r="C94" s="15"/>
      <c r="D94" s="15"/>
      <c r="E94" s="15">
        <f t="shared" si="1"/>
        <v>187.97999999998137</v>
      </c>
    </row>
    <row r="95" spans="1:5" ht="19" x14ac:dyDescent="0.25">
      <c r="A95" s="26"/>
      <c r="B95" s="5"/>
      <c r="C95" s="15"/>
      <c r="D95" s="15"/>
      <c r="E95" s="15">
        <f t="shared" si="1"/>
        <v>187.97999999998137</v>
      </c>
    </row>
    <row r="96" spans="1:5" ht="19" x14ac:dyDescent="0.25">
      <c r="A96" s="26"/>
      <c r="B96" s="5"/>
      <c r="C96" s="15"/>
      <c r="D96" s="15"/>
      <c r="E96" s="15">
        <f t="shared" si="1"/>
        <v>187.97999999998137</v>
      </c>
    </row>
    <row r="97" spans="1:5" ht="19" x14ac:dyDescent="0.25">
      <c r="A97" s="26"/>
      <c r="B97" s="5"/>
      <c r="C97" s="15"/>
      <c r="D97" s="15"/>
      <c r="E97" s="15">
        <f t="shared" si="1"/>
        <v>187.97999999998137</v>
      </c>
    </row>
    <row r="98" spans="1:5" ht="19" x14ac:dyDescent="0.25">
      <c r="A98" s="26"/>
      <c r="B98" s="5"/>
      <c r="C98" s="15"/>
      <c r="D98" s="15"/>
      <c r="E98" s="15">
        <f t="shared" si="1"/>
        <v>187.97999999998137</v>
      </c>
    </row>
    <row r="99" spans="1:5" ht="19" x14ac:dyDescent="0.25">
      <c r="A99" s="26"/>
      <c r="B99" s="5"/>
      <c r="C99" s="15"/>
      <c r="D99" s="15"/>
      <c r="E99" s="15">
        <f t="shared" si="1"/>
        <v>187.97999999998137</v>
      </c>
    </row>
    <row r="100" spans="1:5" ht="19" x14ac:dyDescent="0.25">
      <c r="A100" s="26"/>
      <c r="B100" s="5"/>
      <c r="C100" s="15"/>
      <c r="D100" s="15"/>
      <c r="E100" s="15">
        <f t="shared" si="1"/>
        <v>187.97999999998137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6D1E-3D35-4F12-A9C3-894AC0E6D1AC}">
  <sheetPr>
    <pageSetUpPr fitToPage="1"/>
  </sheetPr>
  <dimension ref="A1:E115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8.6640625" customWidth="1"/>
    <col min="2" max="2" width="51.5" customWidth="1"/>
    <col min="3" max="3" width="19.83203125" customWidth="1"/>
    <col min="4" max="4" width="18.5" bestFit="1" customWidth="1"/>
    <col min="5" max="5" width="16" bestFit="1" customWidth="1"/>
  </cols>
  <sheetData>
    <row r="1" spans="1:5" ht="31" x14ac:dyDescent="0.35">
      <c r="A1" s="163" t="s">
        <v>2893</v>
      </c>
      <c r="B1" s="163"/>
      <c r="C1" s="163"/>
      <c r="D1" s="163"/>
      <c r="E1" s="163"/>
    </row>
    <row r="2" spans="1:5" ht="26" x14ac:dyDescent="0.3">
      <c r="A2" s="161" t="s">
        <v>3314</v>
      </c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15"/>
      <c r="D4" s="15"/>
      <c r="E4" s="15"/>
    </row>
    <row r="5" spans="1:5" ht="19" x14ac:dyDescent="0.25">
      <c r="A5" s="26" t="s">
        <v>2790</v>
      </c>
      <c r="B5" s="5" t="s">
        <v>2891</v>
      </c>
      <c r="C5" s="15">
        <v>203518</v>
      </c>
      <c r="D5" s="15"/>
      <c r="E5" s="15">
        <f>E4+C5-D5</f>
        <v>203518</v>
      </c>
    </row>
    <row r="6" spans="1:5" ht="19" x14ac:dyDescent="0.25">
      <c r="A6" s="26" t="s">
        <v>2790</v>
      </c>
      <c r="B6" s="5" t="s">
        <v>259</v>
      </c>
      <c r="C6" s="15"/>
      <c r="D6" s="15">
        <v>210</v>
      </c>
      <c r="E6" s="15">
        <f t="shared" ref="E6:E44" si="0">E5+C6-D6</f>
        <v>203308</v>
      </c>
    </row>
    <row r="7" spans="1:5" ht="19" x14ac:dyDescent="0.25">
      <c r="A7" s="26" t="s">
        <v>2791</v>
      </c>
      <c r="B7" s="53" t="s">
        <v>2892</v>
      </c>
      <c r="C7" s="15"/>
      <c r="D7" s="15">
        <v>202108</v>
      </c>
      <c r="E7" s="15">
        <f t="shared" si="0"/>
        <v>1200</v>
      </c>
    </row>
    <row r="8" spans="1:5" ht="19" x14ac:dyDescent="0.25">
      <c r="A8" s="26" t="s">
        <v>2791</v>
      </c>
      <c r="B8" s="5" t="s">
        <v>259</v>
      </c>
      <c r="C8" s="15"/>
      <c r="D8" s="15">
        <v>1.05</v>
      </c>
      <c r="E8" s="15">
        <f t="shared" si="0"/>
        <v>1198.95</v>
      </c>
    </row>
    <row r="9" spans="1:5" ht="19" x14ac:dyDescent="0.25">
      <c r="A9" s="26" t="s">
        <v>2887</v>
      </c>
      <c r="B9" s="5" t="s">
        <v>2886</v>
      </c>
      <c r="C9" s="15">
        <v>203052</v>
      </c>
      <c r="D9" s="15"/>
      <c r="E9" s="15">
        <f t="shared" si="0"/>
        <v>204250.95</v>
      </c>
    </row>
    <row r="10" spans="1:5" ht="19" x14ac:dyDescent="0.25">
      <c r="A10" s="26" t="s">
        <v>2888</v>
      </c>
      <c r="B10" s="5" t="s">
        <v>2889</v>
      </c>
      <c r="C10" s="15"/>
      <c r="D10" s="15">
        <v>202190</v>
      </c>
      <c r="E10" s="15">
        <f t="shared" si="0"/>
        <v>2060.9500000000116</v>
      </c>
    </row>
    <row r="11" spans="1:5" ht="19" x14ac:dyDescent="0.25">
      <c r="A11" s="26" t="s">
        <v>2890</v>
      </c>
      <c r="B11" s="53" t="s">
        <v>259</v>
      </c>
      <c r="C11" s="15"/>
      <c r="D11" s="15">
        <v>210</v>
      </c>
      <c r="E11" s="15">
        <f t="shared" si="0"/>
        <v>1850.9500000000116</v>
      </c>
    </row>
    <row r="12" spans="1:5" ht="19" x14ac:dyDescent="0.25">
      <c r="A12" s="26" t="s">
        <v>2998</v>
      </c>
      <c r="B12" s="5" t="s">
        <v>259</v>
      </c>
      <c r="C12" s="15"/>
      <c r="D12" s="15">
        <v>210</v>
      </c>
      <c r="E12" s="15">
        <f t="shared" si="0"/>
        <v>1640.9500000000116</v>
      </c>
    </row>
    <row r="13" spans="1:5" ht="19" x14ac:dyDescent="0.25">
      <c r="A13" s="26"/>
      <c r="B13" s="5"/>
      <c r="C13" s="15"/>
      <c r="D13" s="15"/>
      <c r="E13" s="15">
        <f t="shared" si="0"/>
        <v>1640.9500000000116</v>
      </c>
    </row>
    <row r="14" spans="1:5" ht="19" x14ac:dyDescent="0.25">
      <c r="A14" s="26"/>
      <c r="B14" s="5"/>
      <c r="C14" s="15"/>
      <c r="D14" s="15"/>
      <c r="E14" s="15">
        <f t="shared" si="0"/>
        <v>1640.9500000000116</v>
      </c>
    </row>
    <row r="15" spans="1:5" ht="19" x14ac:dyDescent="0.25">
      <c r="A15" s="26"/>
      <c r="B15" s="5"/>
      <c r="C15" s="15"/>
      <c r="D15" s="15"/>
      <c r="E15" s="15">
        <f t="shared" si="0"/>
        <v>1640.9500000000116</v>
      </c>
    </row>
    <row r="16" spans="1:5" ht="19" x14ac:dyDescent="0.25">
      <c r="A16" s="26"/>
      <c r="B16" s="5"/>
      <c r="C16" s="15"/>
      <c r="D16" s="15"/>
      <c r="E16" s="15">
        <f t="shared" si="0"/>
        <v>1640.9500000000116</v>
      </c>
    </row>
    <row r="17" spans="1:5" ht="19" x14ac:dyDescent="0.25">
      <c r="A17" s="26"/>
      <c r="B17" s="5"/>
      <c r="C17" s="15"/>
      <c r="D17" s="15"/>
      <c r="E17" s="15">
        <f t="shared" si="0"/>
        <v>1640.9500000000116</v>
      </c>
    </row>
    <row r="18" spans="1:5" ht="19" x14ac:dyDescent="0.25">
      <c r="A18" s="26"/>
      <c r="B18" s="5"/>
      <c r="C18" s="15"/>
      <c r="D18" s="15"/>
      <c r="E18" s="15">
        <f t="shared" si="0"/>
        <v>1640.9500000000116</v>
      </c>
    </row>
    <row r="19" spans="1:5" ht="19" x14ac:dyDescent="0.25">
      <c r="A19" s="26"/>
      <c r="B19" s="5"/>
      <c r="C19" s="15"/>
      <c r="D19" s="15"/>
      <c r="E19" s="15">
        <f t="shared" si="0"/>
        <v>1640.9500000000116</v>
      </c>
    </row>
    <row r="20" spans="1:5" ht="19" x14ac:dyDescent="0.25">
      <c r="A20" s="26"/>
      <c r="B20" s="5"/>
      <c r="C20" s="15"/>
      <c r="D20" s="15"/>
      <c r="E20" s="15">
        <f t="shared" si="0"/>
        <v>1640.9500000000116</v>
      </c>
    </row>
    <row r="21" spans="1:5" ht="19" x14ac:dyDescent="0.25">
      <c r="A21" s="26"/>
      <c r="B21" s="5"/>
      <c r="C21" s="15"/>
      <c r="D21" s="15"/>
      <c r="E21" s="15">
        <f t="shared" si="0"/>
        <v>1640.9500000000116</v>
      </c>
    </row>
    <row r="22" spans="1:5" ht="19" x14ac:dyDescent="0.25">
      <c r="A22" s="26"/>
      <c r="B22" s="5"/>
      <c r="C22" s="15"/>
      <c r="D22" s="15"/>
      <c r="E22" s="15">
        <f t="shared" si="0"/>
        <v>1640.9500000000116</v>
      </c>
    </row>
    <row r="23" spans="1:5" ht="19" x14ac:dyDescent="0.25">
      <c r="A23" s="26"/>
      <c r="B23" s="5"/>
      <c r="C23" s="15"/>
      <c r="D23" s="15"/>
      <c r="E23" s="15">
        <f t="shared" si="0"/>
        <v>1640.9500000000116</v>
      </c>
    </row>
    <row r="24" spans="1:5" ht="19" x14ac:dyDescent="0.25">
      <c r="A24" s="26"/>
      <c r="B24" s="5"/>
      <c r="C24" s="15"/>
      <c r="D24" s="15"/>
      <c r="E24" s="15">
        <f t="shared" si="0"/>
        <v>1640.9500000000116</v>
      </c>
    </row>
    <row r="25" spans="1:5" ht="19" x14ac:dyDescent="0.25">
      <c r="A25" s="26"/>
      <c r="B25" s="5"/>
      <c r="C25" s="15"/>
      <c r="D25" s="15"/>
      <c r="E25" s="15">
        <f t="shared" si="0"/>
        <v>1640.9500000000116</v>
      </c>
    </row>
    <row r="26" spans="1:5" ht="19" x14ac:dyDescent="0.25">
      <c r="A26" s="26"/>
      <c r="B26" s="5"/>
      <c r="C26" s="15"/>
      <c r="D26" s="15"/>
      <c r="E26" s="15">
        <f t="shared" si="0"/>
        <v>1640.9500000000116</v>
      </c>
    </row>
    <row r="27" spans="1:5" ht="19" x14ac:dyDescent="0.25">
      <c r="A27" s="26"/>
      <c r="B27" s="5"/>
      <c r="C27" s="15"/>
      <c r="D27" s="15"/>
      <c r="E27" s="15">
        <f t="shared" si="0"/>
        <v>1640.9500000000116</v>
      </c>
    </row>
    <row r="28" spans="1:5" ht="19" x14ac:dyDescent="0.25">
      <c r="A28" s="26"/>
      <c r="B28" s="5"/>
      <c r="C28" s="15"/>
      <c r="D28" s="15"/>
      <c r="E28" s="15">
        <f t="shared" si="0"/>
        <v>1640.9500000000116</v>
      </c>
    </row>
    <row r="29" spans="1:5" ht="19" x14ac:dyDescent="0.25">
      <c r="A29" s="26"/>
      <c r="B29" s="5"/>
      <c r="C29" s="15"/>
      <c r="D29" s="15"/>
      <c r="E29" s="15">
        <f t="shared" si="0"/>
        <v>1640.9500000000116</v>
      </c>
    </row>
    <row r="30" spans="1:5" ht="19" x14ac:dyDescent="0.25">
      <c r="A30" s="26"/>
      <c r="B30" s="5"/>
      <c r="C30" s="15"/>
      <c r="D30" s="15"/>
      <c r="E30" s="15">
        <f t="shared" si="0"/>
        <v>1640.9500000000116</v>
      </c>
    </row>
    <row r="31" spans="1:5" ht="19" x14ac:dyDescent="0.25">
      <c r="A31" s="26"/>
      <c r="B31" s="5"/>
      <c r="C31" s="15"/>
      <c r="D31" s="15"/>
      <c r="E31" s="15">
        <f t="shared" si="0"/>
        <v>1640.9500000000116</v>
      </c>
    </row>
    <row r="32" spans="1:5" ht="19" x14ac:dyDescent="0.25">
      <c r="A32" s="26"/>
      <c r="B32" s="53"/>
      <c r="C32" s="15"/>
      <c r="D32" s="15"/>
      <c r="E32" s="15">
        <f t="shared" si="0"/>
        <v>1640.9500000000116</v>
      </c>
    </row>
    <row r="33" spans="1:5" ht="19" x14ac:dyDescent="0.25">
      <c r="A33" s="26"/>
      <c r="B33" s="5"/>
      <c r="C33" s="15"/>
      <c r="D33" s="15"/>
      <c r="E33" s="15">
        <f t="shared" si="0"/>
        <v>1640.9500000000116</v>
      </c>
    </row>
    <row r="34" spans="1:5" ht="19" x14ac:dyDescent="0.25">
      <c r="A34" s="26"/>
      <c r="B34" s="5"/>
      <c r="C34" s="15"/>
      <c r="D34" s="15"/>
      <c r="E34" s="15">
        <f t="shared" si="0"/>
        <v>1640.9500000000116</v>
      </c>
    </row>
    <row r="35" spans="1:5" ht="19" x14ac:dyDescent="0.25">
      <c r="A35" s="26"/>
      <c r="B35" s="5"/>
      <c r="C35" s="15"/>
      <c r="D35" s="15"/>
      <c r="E35" s="15">
        <f t="shared" si="0"/>
        <v>1640.9500000000116</v>
      </c>
    </row>
    <row r="36" spans="1:5" ht="19" x14ac:dyDescent="0.25">
      <c r="A36" s="26"/>
      <c r="B36" s="5"/>
      <c r="C36" s="15"/>
      <c r="D36" s="15"/>
      <c r="E36" s="15">
        <f t="shared" si="0"/>
        <v>1640.9500000000116</v>
      </c>
    </row>
    <row r="37" spans="1:5" ht="19" x14ac:dyDescent="0.25">
      <c r="A37" s="26"/>
      <c r="B37" s="5"/>
      <c r="C37" s="15"/>
      <c r="D37" s="15"/>
      <c r="E37" s="15">
        <f t="shared" si="0"/>
        <v>1640.9500000000116</v>
      </c>
    </row>
    <row r="38" spans="1:5" ht="19" x14ac:dyDescent="0.25">
      <c r="A38" s="26"/>
      <c r="B38" s="5"/>
      <c r="C38" s="15"/>
      <c r="D38" s="15"/>
      <c r="E38" s="15">
        <f t="shared" si="0"/>
        <v>1640.9500000000116</v>
      </c>
    </row>
    <row r="39" spans="1:5" ht="19" x14ac:dyDescent="0.25">
      <c r="A39" s="26"/>
      <c r="B39" s="5"/>
      <c r="C39" s="15"/>
      <c r="D39" s="15"/>
      <c r="E39" s="15">
        <f t="shared" si="0"/>
        <v>1640.9500000000116</v>
      </c>
    </row>
    <row r="40" spans="1:5" ht="19" x14ac:dyDescent="0.25">
      <c r="A40" s="26"/>
      <c r="B40" s="5"/>
      <c r="C40" s="15"/>
      <c r="D40" s="15"/>
      <c r="E40" s="15">
        <f t="shared" si="0"/>
        <v>1640.9500000000116</v>
      </c>
    </row>
    <row r="41" spans="1:5" ht="19" x14ac:dyDescent="0.25">
      <c r="A41" s="26"/>
      <c r="B41" s="5"/>
      <c r="C41" s="15"/>
      <c r="D41" s="15"/>
      <c r="E41" s="15">
        <f t="shared" si="0"/>
        <v>1640.9500000000116</v>
      </c>
    </row>
    <row r="42" spans="1:5" ht="19" x14ac:dyDescent="0.25">
      <c r="A42" s="26"/>
      <c r="B42" s="5"/>
      <c r="C42" s="15"/>
      <c r="D42" s="15"/>
      <c r="E42" s="15">
        <f t="shared" si="0"/>
        <v>1640.9500000000116</v>
      </c>
    </row>
    <row r="43" spans="1:5" ht="19" x14ac:dyDescent="0.25">
      <c r="A43" s="26"/>
      <c r="B43" s="5"/>
      <c r="C43" s="15"/>
      <c r="D43" s="15"/>
      <c r="E43" s="15">
        <f t="shared" si="0"/>
        <v>1640.9500000000116</v>
      </c>
    </row>
    <row r="44" spans="1:5" ht="19" x14ac:dyDescent="0.25">
      <c r="A44" s="26"/>
      <c r="B44" s="5"/>
      <c r="C44" s="15"/>
      <c r="D44" s="15"/>
      <c r="E44" s="15">
        <f t="shared" si="0"/>
        <v>1640.9500000000116</v>
      </c>
    </row>
    <row r="45" spans="1:5" ht="19" x14ac:dyDescent="0.25">
      <c r="A45" s="26"/>
      <c r="B45" s="5"/>
      <c r="C45" s="15"/>
      <c r="D45" s="15"/>
      <c r="E45" s="15">
        <f t="shared" ref="E45:E108" si="1">E44+C45-D45</f>
        <v>1640.9500000000116</v>
      </c>
    </row>
    <row r="46" spans="1:5" ht="19" x14ac:dyDescent="0.25">
      <c r="A46" s="26"/>
      <c r="B46" s="5"/>
      <c r="C46" s="15"/>
      <c r="D46" s="15"/>
      <c r="E46" s="15">
        <f t="shared" si="1"/>
        <v>1640.9500000000116</v>
      </c>
    </row>
    <row r="47" spans="1:5" ht="19" x14ac:dyDescent="0.25">
      <c r="A47" s="26"/>
      <c r="B47" s="5"/>
      <c r="C47" s="15"/>
      <c r="D47" s="15"/>
      <c r="E47" s="15">
        <f t="shared" si="1"/>
        <v>1640.9500000000116</v>
      </c>
    </row>
    <row r="48" spans="1:5" ht="19" x14ac:dyDescent="0.25">
      <c r="A48" s="26"/>
      <c r="B48" s="5"/>
      <c r="C48" s="15"/>
      <c r="D48" s="15"/>
      <c r="E48" s="15">
        <f t="shared" si="1"/>
        <v>1640.9500000000116</v>
      </c>
    </row>
    <row r="49" spans="1:5" ht="19" x14ac:dyDescent="0.25">
      <c r="A49" s="26"/>
      <c r="B49" s="5"/>
      <c r="C49" s="15"/>
      <c r="D49" s="15"/>
      <c r="E49" s="15">
        <f t="shared" si="1"/>
        <v>1640.9500000000116</v>
      </c>
    </row>
    <row r="50" spans="1:5" ht="19" x14ac:dyDescent="0.25">
      <c r="A50" s="26"/>
      <c r="B50" s="5"/>
      <c r="C50" s="15"/>
      <c r="D50" s="15"/>
      <c r="E50" s="15">
        <f t="shared" si="1"/>
        <v>1640.9500000000116</v>
      </c>
    </row>
    <row r="51" spans="1:5" ht="19" x14ac:dyDescent="0.25">
      <c r="A51" s="26"/>
      <c r="B51" s="5"/>
      <c r="C51" s="15"/>
      <c r="D51" s="15"/>
      <c r="E51" s="15">
        <f t="shared" si="1"/>
        <v>1640.9500000000116</v>
      </c>
    </row>
    <row r="52" spans="1:5" ht="19" x14ac:dyDescent="0.25">
      <c r="A52" s="26"/>
      <c r="B52" s="5"/>
      <c r="C52" s="15"/>
      <c r="D52" s="15"/>
      <c r="E52" s="15">
        <f t="shared" si="1"/>
        <v>1640.9500000000116</v>
      </c>
    </row>
    <row r="53" spans="1:5" ht="19" x14ac:dyDescent="0.25">
      <c r="A53" s="26"/>
      <c r="B53" s="5"/>
      <c r="C53" s="15"/>
      <c r="D53" s="15"/>
      <c r="E53" s="15">
        <f t="shared" si="1"/>
        <v>1640.9500000000116</v>
      </c>
    </row>
    <row r="54" spans="1:5" ht="19" x14ac:dyDescent="0.25">
      <c r="A54" s="26"/>
      <c r="B54" s="5"/>
      <c r="C54" s="15"/>
      <c r="D54" s="15"/>
      <c r="E54" s="15">
        <f t="shared" si="1"/>
        <v>1640.9500000000116</v>
      </c>
    </row>
    <row r="55" spans="1:5" ht="19" x14ac:dyDescent="0.25">
      <c r="A55" s="26"/>
      <c r="B55" s="5"/>
      <c r="C55" s="15"/>
      <c r="D55" s="15"/>
      <c r="E55" s="15">
        <f t="shared" si="1"/>
        <v>1640.9500000000116</v>
      </c>
    </row>
    <row r="56" spans="1:5" ht="19" x14ac:dyDescent="0.25">
      <c r="A56" s="26"/>
      <c r="B56" s="5"/>
      <c r="C56" s="15"/>
      <c r="D56" s="15"/>
      <c r="E56" s="15">
        <f t="shared" si="1"/>
        <v>1640.9500000000116</v>
      </c>
    </row>
    <row r="57" spans="1:5" ht="19" x14ac:dyDescent="0.25">
      <c r="A57" s="26"/>
      <c r="B57" s="5"/>
      <c r="C57" s="15"/>
      <c r="D57" s="15"/>
      <c r="E57" s="15">
        <f t="shared" si="1"/>
        <v>1640.9500000000116</v>
      </c>
    </row>
    <row r="58" spans="1:5" ht="19" x14ac:dyDescent="0.25">
      <c r="A58" s="26"/>
      <c r="B58" s="5"/>
      <c r="C58" s="15"/>
      <c r="D58" s="15"/>
      <c r="E58" s="15">
        <f t="shared" si="1"/>
        <v>1640.9500000000116</v>
      </c>
    </row>
    <row r="59" spans="1:5" ht="19" x14ac:dyDescent="0.25">
      <c r="A59" s="26"/>
      <c r="B59" s="5"/>
      <c r="C59" s="15"/>
      <c r="D59" s="15"/>
      <c r="E59" s="15">
        <f t="shared" si="1"/>
        <v>1640.9500000000116</v>
      </c>
    </row>
    <row r="60" spans="1:5" ht="19" x14ac:dyDescent="0.25">
      <c r="A60" s="26"/>
      <c r="B60" s="5"/>
      <c r="C60" s="15"/>
      <c r="D60" s="15"/>
      <c r="E60" s="15">
        <f t="shared" si="1"/>
        <v>1640.9500000000116</v>
      </c>
    </row>
    <row r="61" spans="1:5" ht="19" x14ac:dyDescent="0.25">
      <c r="A61" s="26"/>
      <c r="B61" s="5"/>
      <c r="C61" s="15"/>
      <c r="D61" s="15"/>
      <c r="E61" s="15">
        <f t="shared" si="1"/>
        <v>1640.9500000000116</v>
      </c>
    </row>
    <row r="62" spans="1:5" ht="19" x14ac:dyDescent="0.25">
      <c r="A62" s="26"/>
      <c r="B62" s="5"/>
      <c r="C62" s="15"/>
      <c r="D62" s="15"/>
      <c r="E62" s="15">
        <f t="shared" si="1"/>
        <v>1640.9500000000116</v>
      </c>
    </row>
    <row r="63" spans="1:5" ht="19" x14ac:dyDescent="0.25">
      <c r="A63" s="26"/>
      <c r="B63" s="5"/>
      <c r="C63" s="15"/>
      <c r="D63" s="15"/>
      <c r="E63" s="15">
        <f t="shared" si="1"/>
        <v>1640.9500000000116</v>
      </c>
    </row>
    <row r="64" spans="1:5" ht="19" x14ac:dyDescent="0.25">
      <c r="A64" s="26"/>
      <c r="B64" s="5"/>
      <c r="C64" s="15"/>
      <c r="D64" s="15"/>
      <c r="E64" s="15">
        <f t="shared" si="1"/>
        <v>1640.9500000000116</v>
      </c>
    </row>
    <row r="65" spans="1:5" ht="19" x14ac:dyDescent="0.25">
      <c r="A65" s="26"/>
      <c r="B65" s="5"/>
      <c r="C65" s="15"/>
      <c r="D65" s="15"/>
      <c r="E65" s="15">
        <f t="shared" si="1"/>
        <v>1640.9500000000116</v>
      </c>
    </row>
    <row r="66" spans="1:5" ht="19" x14ac:dyDescent="0.25">
      <c r="A66" s="26"/>
      <c r="B66" s="5"/>
      <c r="C66" s="15"/>
      <c r="D66" s="15"/>
      <c r="E66" s="15">
        <f t="shared" si="1"/>
        <v>1640.9500000000116</v>
      </c>
    </row>
    <row r="67" spans="1:5" ht="19" x14ac:dyDescent="0.25">
      <c r="A67" s="26"/>
      <c r="B67" s="5"/>
      <c r="C67" s="15"/>
      <c r="D67" s="15"/>
      <c r="E67" s="15">
        <f t="shared" si="1"/>
        <v>1640.9500000000116</v>
      </c>
    </row>
    <row r="68" spans="1:5" ht="19" x14ac:dyDescent="0.25">
      <c r="A68" s="26"/>
      <c r="B68" s="5"/>
      <c r="C68" s="15"/>
      <c r="D68" s="15"/>
      <c r="E68" s="15">
        <f t="shared" si="1"/>
        <v>1640.9500000000116</v>
      </c>
    </row>
    <row r="69" spans="1:5" ht="19" x14ac:dyDescent="0.25">
      <c r="A69" s="26"/>
      <c r="B69" s="5"/>
      <c r="C69" s="15"/>
      <c r="D69" s="15"/>
      <c r="E69" s="15">
        <f t="shared" si="1"/>
        <v>1640.9500000000116</v>
      </c>
    </row>
    <row r="70" spans="1:5" ht="19" x14ac:dyDescent="0.25">
      <c r="A70" s="26"/>
      <c r="B70" s="5"/>
      <c r="C70" s="15"/>
      <c r="D70" s="15"/>
      <c r="E70" s="15">
        <f t="shared" si="1"/>
        <v>1640.9500000000116</v>
      </c>
    </row>
    <row r="71" spans="1:5" ht="19" x14ac:dyDescent="0.25">
      <c r="A71" s="26"/>
      <c r="B71" s="5"/>
      <c r="C71" s="15"/>
      <c r="D71" s="15"/>
      <c r="E71" s="15">
        <f t="shared" si="1"/>
        <v>1640.9500000000116</v>
      </c>
    </row>
    <row r="72" spans="1:5" ht="19" x14ac:dyDescent="0.25">
      <c r="A72" s="26"/>
      <c r="B72" s="5"/>
      <c r="C72" s="15"/>
      <c r="D72" s="15"/>
      <c r="E72" s="15">
        <f t="shared" si="1"/>
        <v>1640.9500000000116</v>
      </c>
    </row>
    <row r="73" spans="1:5" ht="19" x14ac:dyDescent="0.25">
      <c r="A73" s="26"/>
      <c r="B73" s="5"/>
      <c r="C73" s="15"/>
      <c r="D73" s="15"/>
      <c r="E73" s="15">
        <f t="shared" si="1"/>
        <v>1640.9500000000116</v>
      </c>
    </row>
    <row r="74" spans="1:5" ht="19" x14ac:dyDescent="0.25">
      <c r="A74" s="26"/>
      <c r="B74" s="5"/>
      <c r="C74" s="15"/>
      <c r="D74" s="15"/>
      <c r="E74" s="15">
        <f t="shared" si="1"/>
        <v>1640.9500000000116</v>
      </c>
    </row>
    <row r="75" spans="1:5" ht="19" x14ac:dyDescent="0.25">
      <c r="A75" s="26"/>
      <c r="B75" s="5"/>
      <c r="C75" s="15"/>
      <c r="D75" s="15"/>
      <c r="E75" s="15">
        <f t="shared" si="1"/>
        <v>1640.9500000000116</v>
      </c>
    </row>
    <row r="76" spans="1:5" ht="19" x14ac:dyDescent="0.25">
      <c r="A76" s="26"/>
      <c r="B76" s="5"/>
      <c r="C76" s="15"/>
      <c r="D76" s="15"/>
      <c r="E76" s="15">
        <f t="shared" si="1"/>
        <v>1640.9500000000116</v>
      </c>
    </row>
    <row r="77" spans="1:5" ht="19" x14ac:dyDescent="0.25">
      <c r="A77" s="26"/>
      <c r="B77" s="5"/>
      <c r="C77" s="15"/>
      <c r="D77" s="15"/>
      <c r="E77" s="15">
        <f t="shared" si="1"/>
        <v>1640.9500000000116</v>
      </c>
    </row>
    <row r="78" spans="1:5" ht="19" x14ac:dyDescent="0.25">
      <c r="A78" s="26"/>
      <c r="B78" s="5"/>
      <c r="C78" s="15"/>
      <c r="D78" s="15"/>
      <c r="E78" s="15">
        <f t="shared" si="1"/>
        <v>1640.9500000000116</v>
      </c>
    </row>
    <row r="79" spans="1:5" ht="19" x14ac:dyDescent="0.25">
      <c r="A79" s="26"/>
      <c r="B79" s="5"/>
      <c r="C79" s="15"/>
      <c r="D79" s="15"/>
      <c r="E79" s="15">
        <f t="shared" si="1"/>
        <v>1640.9500000000116</v>
      </c>
    </row>
    <row r="80" spans="1:5" ht="19" x14ac:dyDescent="0.25">
      <c r="A80" s="26"/>
      <c r="B80" s="5"/>
      <c r="C80" s="15"/>
      <c r="D80" s="15"/>
      <c r="E80" s="15">
        <f t="shared" si="1"/>
        <v>1640.9500000000116</v>
      </c>
    </row>
    <row r="81" spans="1:5" ht="19" x14ac:dyDescent="0.25">
      <c r="A81" s="26"/>
      <c r="B81" s="5"/>
      <c r="C81" s="15"/>
      <c r="D81" s="15"/>
      <c r="E81" s="15">
        <f t="shared" si="1"/>
        <v>1640.9500000000116</v>
      </c>
    </row>
    <row r="82" spans="1:5" ht="19" x14ac:dyDescent="0.25">
      <c r="A82" s="26"/>
      <c r="B82" s="5"/>
      <c r="C82" s="15"/>
      <c r="D82" s="15"/>
      <c r="E82" s="15">
        <f t="shared" si="1"/>
        <v>1640.9500000000116</v>
      </c>
    </row>
    <row r="83" spans="1:5" ht="19" x14ac:dyDescent="0.25">
      <c r="A83" s="26"/>
      <c r="B83" s="5"/>
      <c r="C83" s="15"/>
      <c r="D83" s="15"/>
      <c r="E83" s="15">
        <f t="shared" si="1"/>
        <v>1640.9500000000116</v>
      </c>
    </row>
    <row r="84" spans="1:5" ht="19" x14ac:dyDescent="0.25">
      <c r="A84" s="26"/>
      <c r="B84" s="5"/>
      <c r="C84" s="15"/>
      <c r="D84" s="15"/>
      <c r="E84" s="15">
        <f t="shared" si="1"/>
        <v>1640.9500000000116</v>
      </c>
    </row>
    <row r="85" spans="1:5" ht="19" x14ac:dyDescent="0.25">
      <c r="A85" s="26"/>
      <c r="B85" s="5"/>
      <c r="C85" s="15"/>
      <c r="D85" s="15"/>
      <c r="E85" s="15">
        <f t="shared" si="1"/>
        <v>1640.9500000000116</v>
      </c>
    </row>
    <row r="86" spans="1:5" ht="19" x14ac:dyDescent="0.25">
      <c r="A86" s="26"/>
      <c r="B86" s="5"/>
      <c r="C86" s="15"/>
      <c r="D86" s="15"/>
      <c r="E86" s="15">
        <f t="shared" si="1"/>
        <v>1640.9500000000116</v>
      </c>
    </row>
    <row r="87" spans="1:5" ht="19" x14ac:dyDescent="0.25">
      <c r="A87" s="26"/>
      <c r="B87" s="5"/>
      <c r="C87" s="15"/>
      <c r="D87" s="15"/>
      <c r="E87" s="15">
        <f t="shared" si="1"/>
        <v>1640.9500000000116</v>
      </c>
    </row>
    <row r="88" spans="1:5" ht="19" x14ac:dyDescent="0.25">
      <c r="A88" s="26"/>
      <c r="B88" s="5"/>
      <c r="C88" s="15"/>
      <c r="D88" s="15"/>
      <c r="E88" s="15">
        <f t="shared" si="1"/>
        <v>1640.9500000000116</v>
      </c>
    </row>
    <row r="89" spans="1:5" ht="19" x14ac:dyDescent="0.25">
      <c r="A89" s="26"/>
      <c r="B89" s="5"/>
      <c r="C89" s="15"/>
      <c r="D89" s="15"/>
      <c r="E89" s="15">
        <f t="shared" si="1"/>
        <v>1640.9500000000116</v>
      </c>
    </row>
    <row r="90" spans="1:5" ht="19" x14ac:dyDescent="0.25">
      <c r="A90" s="26"/>
      <c r="B90" s="5"/>
      <c r="C90" s="15"/>
      <c r="D90" s="15"/>
      <c r="E90" s="15">
        <f t="shared" si="1"/>
        <v>1640.9500000000116</v>
      </c>
    </row>
    <row r="91" spans="1:5" ht="19" x14ac:dyDescent="0.25">
      <c r="A91" s="26"/>
      <c r="B91" s="5"/>
      <c r="C91" s="15"/>
      <c r="D91" s="15"/>
      <c r="E91" s="15">
        <f t="shared" si="1"/>
        <v>1640.9500000000116</v>
      </c>
    </row>
    <row r="92" spans="1:5" ht="19" x14ac:dyDescent="0.25">
      <c r="A92" s="26"/>
      <c r="B92" s="5"/>
      <c r="C92" s="15"/>
      <c r="D92" s="15"/>
      <c r="E92" s="15">
        <f t="shared" si="1"/>
        <v>1640.9500000000116</v>
      </c>
    </row>
    <row r="93" spans="1:5" ht="19" x14ac:dyDescent="0.25">
      <c r="A93" s="26"/>
      <c r="B93" s="5"/>
      <c r="C93" s="15"/>
      <c r="D93" s="15"/>
      <c r="E93" s="15">
        <f t="shared" si="1"/>
        <v>1640.9500000000116</v>
      </c>
    </row>
    <row r="94" spans="1:5" ht="19" x14ac:dyDescent="0.25">
      <c r="A94" s="26"/>
      <c r="B94" s="5"/>
      <c r="C94" s="15"/>
      <c r="D94" s="15"/>
      <c r="E94" s="15">
        <f t="shared" si="1"/>
        <v>1640.9500000000116</v>
      </c>
    </row>
    <row r="95" spans="1:5" ht="19" x14ac:dyDescent="0.25">
      <c r="A95" s="26"/>
      <c r="B95" s="5"/>
      <c r="C95" s="15"/>
      <c r="D95" s="15"/>
      <c r="E95" s="15">
        <f t="shared" si="1"/>
        <v>1640.9500000000116</v>
      </c>
    </row>
    <row r="96" spans="1:5" ht="19" x14ac:dyDescent="0.25">
      <c r="A96" s="26"/>
      <c r="B96" s="5"/>
      <c r="C96" s="15"/>
      <c r="D96" s="15"/>
      <c r="E96" s="15">
        <f t="shared" si="1"/>
        <v>1640.9500000000116</v>
      </c>
    </row>
    <row r="97" spans="1:5" ht="19" x14ac:dyDescent="0.25">
      <c r="A97" s="26"/>
      <c r="B97" s="5"/>
      <c r="C97" s="15"/>
      <c r="D97" s="15"/>
      <c r="E97" s="15">
        <f t="shared" si="1"/>
        <v>1640.9500000000116</v>
      </c>
    </row>
    <row r="98" spans="1:5" ht="19" x14ac:dyDescent="0.25">
      <c r="A98" s="26"/>
      <c r="B98" s="5"/>
      <c r="C98" s="15"/>
      <c r="D98" s="15"/>
      <c r="E98" s="15">
        <f t="shared" si="1"/>
        <v>1640.9500000000116</v>
      </c>
    </row>
    <row r="99" spans="1:5" ht="19" x14ac:dyDescent="0.25">
      <c r="A99" s="26"/>
      <c r="B99" s="5"/>
      <c r="C99" s="15"/>
      <c r="D99" s="15"/>
      <c r="E99" s="15">
        <f t="shared" si="1"/>
        <v>1640.9500000000116</v>
      </c>
    </row>
    <row r="100" spans="1:5" ht="19" x14ac:dyDescent="0.25">
      <c r="A100" s="26"/>
      <c r="B100" s="5"/>
      <c r="C100" s="15"/>
      <c r="D100" s="15"/>
      <c r="E100" s="15">
        <f t="shared" si="1"/>
        <v>1640.9500000000116</v>
      </c>
    </row>
    <row r="101" spans="1:5" ht="19" x14ac:dyDescent="0.25">
      <c r="A101" s="26"/>
      <c r="B101" s="5"/>
      <c r="C101" s="15"/>
      <c r="D101" s="15"/>
      <c r="E101" s="15">
        <f t="shared" si="1"/>
        <v>1640.9500000000116</v>
      </c>
    </row>
    <row r="102" spans="1:5" ht="19" x14ac:dyDescent="0.25">
      <c r="A102" s="26"/>
      <c r="B102" s="5"/>
      <c r="C102" s="15"/>
      <c r="D102" s="15"/>
      <c r="E102" s="15">
        <f t="shared" si="1"/>
        <v>1640.9500000000116</v>
      </c>
    </row>
    <row r="103" spans="1:5" ht="19" x14ac:dyDescent="0.25">
      <c r="A103" s="26"/>
      <c r="B103" s="5"/>
      <c r="C103" s="15"/>
      <c r="D103" s="15"/>
      <c r="E103" s="15">
        <f t="shared" si="1"/>
        <v>1640.9500000000116</v>
      </c>
    </row>
    <row r="104" spans="1:5" ht="19" x14ac:dyDescent="0.25">
      <c r="A104" s="26"/>
      <c r="B104" s="5"/>
      <c r="C104" s="15"/>
      <c r="D104" s="15"/>
      <c r="E104" s="15">
        <f t="shared" si="1"/>
        <v>1640.9500000000116</v>
      </c>
    </row>
    <row r="105" spans="1:5" ht="19" x14ac:dyDescent="0.25">
      <c r="A105" s="26"/>
      <c r="B105" s="5"/>
      <c r="C105" s="15"/>
      <c r="D105" s="15"/>
      <c r="E105" s="15">
        <f t="shared" si="1"/>
        <v>1640.9500000000116</v>
      </c>
    </row>
    <row r="106" spans="1:5" ht="19" x14ac:dyDescent="0.25">
      <c r="A106" s="26"/>
      <c r="B106" s="5"/>
      <c r="C106" s="15"/>
      <c r="D106" s="15"/>
      <c r="E106" s="15">
        <f t="shared" si="1"/>
        <v>1640.9500000000116</v>
      </c>
    </row>
    <row r="107" spans="1:5" ht="19" x14ac:dyDescent="0.25">
      <c r="A107" s="26"/>
      <c r="B107" s="5"/>
      <c r="C107" s="15"/>
      <c r="D107" s="15"/>
      <c r="E107" s="15">
        <f t="shared" si="1"/>
        <v>1640.9500000000116</v>
      </c>
    </row>
    <row r="108" spans="1:5" ht="19" x14ac:dyDescent="0.25">
      <c r="A108" s="26"/>
      <c r="B108" s="5"/>
      <c r="C108" s="15"/>
      <c r="D108" s="15"/>
      <c r="E108" s="15">
        <f t="shared" si="1"/>
        <v>1640.9500000000116</v>
      </c>
    </row>
    <row r="109" spans="1:5" ht="19" x14ac:dyDescent="0.25">
      <c r="A109" s="26"/>
      <c r="B109" s="5"/>
      <c r="C109" s="15"/>
      <c r="D109" s="15"/>
      <c r="E109" s="15">
        <f t="shared" ref="E109:E115" si="2">E108+C109-D109</f>
        <v>1640.9500000000116</v>
      </c>
    </row>
    <row r="110" spans="1:5" ht="19" x14ac:dyDescent="0.25">
      <c r="A110" s="26"/>
      <c r="B110" s="5"/>
      <c r="C110" s="15"/>
      <c r="D110" s="15"/>
      <c r="E110" s="15">
        <f t="shared" si="2"/>
        <v>1640.9500000000116</v>
      </c>
    </row>
    <row r="111" spans="1:5" ht="19" x14ac:dyDescent="0.25">
      <c r="A111" s="26"/>
      <c r="B111" s="5"/>
      <c r="C111" s="15"/>
      <c r="D111" s="15"/>
      <c r="E111" s="15">
        <f t="shared" si="2"/>
        <v>1640.9500000000116</v>
      </c>
    </row>
    <row r="112" spans="1:5" ht="19" x14ac:dyDescent="0.25">
      <c r="A112" s="26"/>
      <c r="B112" s="5"/>
      <c r="C112" s="15"/>
      <c r="D112" s="15"/>
      <c r="E112" s="15">
        <f t="shared" si="2"/>
        <v>1640.9500000000116</v>
      </c>
    </row>
    <row r="113" spans="1:5" ht="19" x14ac:dyDescent="0.25">
      <c r="A113" s="26"/>
      <c r="B113" s="5"/>
      <c r="C113" s="15"/>
      <c r="D113" s="15"/>
      <c r="E113" s="15">
        <f t="shared" si="2"/>
        <v>1640.9500000000116</v>
      </c>
    </row>
    <row r="114" spans="1:5" ht="19" x14ac:dyDescent="0.25">
      <c r="A114" s="26"/>
      <c r="B114" s="5"/>
      <c r="C114" s="15"/>
      <c r="D114" s="15"/>
      <c r="E114" s="15">
        <f t="shared" si="2"/>
        <v>1640.9500000000116</v>
      </c>
    </row>
    <row r="115" spans="1:5" ht="19" x14ac:dyDescent="0.25">
      <c r="A115" s="26"/>
      <c r="B115" s="5"/>
      <c r="C115" s="15"/>
      <c r="D115" s="15"/>
      <c r="E115" s="15">
        <f t="shared" si="2"/>
        <v>1640.9500000000116</v>
      </c>
    </row>
  </sheetData>
  <mergeCells count="2">
    <mergeCell ref="A1:E1"/>
    <mergeCell ref="A2:E2"/>
  </mergeCells>
  <pageMargins left="0.7" right="0.7" top="0.75" bottom="0.75" header="0.3" footer="0.3"/>
  <pageSetup paperSize="9" scale="34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08DDB-ABAC-43D9-AAA4-DCE0545F23F4}">
  <sheetPr>
    <pageSetUpPr fitToPage="1"/>
  </sheetPr>
  <dimension ref="A1:F247"/>
  <sheetViews>
    <sheetView topLeftCell="A192" zoomScale="115" zoomScaleNormal="115" workbookViewId="0">
      <selection activeCell="D209" sqref="D209"/>
    </sheetView>
  </sheetViews>
  <sheetFormatPr baseColWidth="10" defaultColWidth="8.83203125" defaultRowHeight="15" x14ac:dyDescent="0.2"/>
  <cols>
    <col min="1" max="1" width="14.33203125" bestFit="1" customWidth="1"/>
    <col min="2" max="2" width="61.33203125" bestFit="1" customWidth="1"/>
    <col min="3" max="3" width="18.33203125" bestFit="1" customWidth="1"/>
    <col min="4" max="4" width="18.5" bestFit="1" customWidth="1"/>
    <col min="5" max="5" width="18.33203125" bestFit="1" customWidth="1"/>
  </cols>
  <sheetData>
    <row r="1" spans="1:5" ht="31" x14ac:dyDescent="0.35">
      <c r="A1" s="163" t="s">
        <v>2883</v>
      </c>
      <c r="B1" s="163"/>
      <c r="C1" s="163"/>
      <c r="D1" s="163"/>
      <c r="E1" s="163"/>
    </row>
    <row r="2" spans="1:5" ht="26" x14ac:dyDescent="0.3">
      <c r="A2" s="161" t="s">
        <v>16</v>
      </c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15"/>
      <c r="D4" s="15"/>
      <c r="E4" s="15"/>
    </row>
    <row r="5" spans="1:5" ht="19" x14ac:dyDescent="0.25">
      <c r="A5" s="26" t="s">
        <v>2878</v>
      </c>
      <c r="B5" s="5" t="s">
        <v>2884</v>
      </c>
      <c r="C5" s="15">
        <v>81245</v>
      </c>
      <c r="D5" s="15"/>
      <c r="E5" s="15">
        <f>E4+C5-D5</f>
        <v>81245</v>
      </c>
    </row>
    <row r="6" spans="1:5" ht="19" x14ac:dyDescent="0.25">
      <c r="A6" s="26" t="s">
        <v>2878</v>
      </c>
      <c r="B6" s="5" t="s">
        <v>2885</v>
      </c>
      <c r="C6" s="15"/>
      <c r="D6" s="15">
        <v>79854</v>
      </c>
      <c r="E6" s="15">
        <f t="shared" ref="E6:E19" si="0">E5+C6-D6</f>
        <v>1391</v>
      </c>
    </row>
    <row r="7" spans="1:5" ht="19" x14ac:dyDescent="0.25">
      <c r="A7" s="26" t="s">
        <v>2878</v>
      </c>
      <c r="B7" s="53" t="s">
        <v>259</v>
      </c>
      <c r="C7" s="15"/>
      <c r="D7" s="15">
        <v>1.05</v>
      </c>
      <c r="E7" s="15">
        <f t="shared" si="0"/>
        <v>1389.95</v>
      </c>
    </row>
    <row r="8" spans="1:5" ht="19" x14ac:dyDescent="0.25">
      <c r="A8" s="26" t="s">
        <v>2878</v>
      </c>
      <c r="B8" s="5" t="s">
        <v>259</v>
      </c>
      <c r="C8" s="15"/>
      <c r="D8" s="15">
        <v>451.5</v>
      </c>
      <c r="E8" s="15">
        <f t="shared" si="0"/>
        <v>938.45</v>
      </c>
    </row>
    <row r="9" spans="1:5" ht="19" x14ac:dyDescent="0.25">
      <c r="A9" s="26" t="s">
        <v>2882</v>
      </c>
      <c r="B9" s="5" t="s">
        <v>259</v>
      </c>
      <c r="C9" s="15"/>
      <c r="D9" s="15">
        <v>451.5</v>
      </c>
      <c r="E9" s="15">
        <f t="shared" si="0"/>
        <v>486.95000000000005</v>
      </c>
    </row>
    <row r="10" spans="1:5" ht="19" x14ac:dyDescent="0.25">
      <c r="A10" s="26" t="s">
        <v>2882</v>
      </c>
      <c r="B10" s="5" t="s">
        <v>2884</v>
      </c>
      <c r="C10" s="15">
        <v>99683</v>
      </c>
      <c r="D10" s="15"/>
      <c r="E10" s="15">
        <f t="shared" si="0"/>
        <v>100169.95</v>
      </c>
    </row>
    <row r="11" spans="1:5" ht="19" x14ac:dyDescent="0.25">
      <c r="A11" s="26" t="s">
        <v>2882</v>
      </c>
      <c r="B11" s="5" t="s">
        <v>2895</v>
      </c>
      <c r="C11" s="15"/>
      <c r="D11" s="15">
        <v>99804</v>
      </c>
      <c r="E11" s="15">
        <f t="shared" si="0"/>
        <v>365.94999999999709</v>
      </c>
    </row>
    <row r="12" spans="1:5" ht="19" x14ac:dyDescent="0.25">
      <c r="A12" s="26" t="s">
        <v>2900</v>
      </c>
      <c r="B12" s="5" t="s">
        <v>2884</v>
      </c>
      <c r="C12" s="15">
        <v>197524</v>
      </c>
      <c r="D12" s="15"/>
      <c r="E12" s="15">
        <f t="shared" si="0"/>
        <v>197889.95</v>
      </c>
    </row>
    <row r="13" spans="1:5" ht="19" x14ac:dyDescent="0.25">
      <c r="A13" s="26" t="s">
        <v>2900</v>
      </c>
      <c r="B13" s="5" t="s">
        <v>2885</v>
      </c>
      <c r="C13" s="15"/>
      <c r="D13" s="15">
        <v>194587</v>
      </c>
      <c r="E13" s="15">
        <f t="shared" si="0"/>
        <v>3302.9500000000116</v>
      </c>
    </row>
    <row r="14" spans="1:5" ht="19" x14ac:dyDescent="0.25">
      <c r="A14" s="26" t="s">
        <v>2900</v>
      </c>
      <c r="B14" s="5" t="s">
        <v>259</v>
      </c>
      <c r="C14" s="15"/>
      <c r="D14" s="15">
        <v>11.2</v>
      </c>
      <c r="E14" s="15">
        <f t="shared" si="0"/>
        <v>3291.7500000000118</v>
      </c>
    </row>
    <row r="15" spans="1:5" ht="19" x14ac:dyDescent="0.25">
      <c r="A15" s="26" t="s">
        <v>2912</v>
      </c>
      <c r="B15" s="5" t="s">
        <v>2839</v>
      </c>
      <c r="C15" s="15">
        <v>412571</v>
      </c>
      <c r="D15" s="15"/>
      <c r="E15" s="15">
        <f t="shared" si="0"/>
        <v>415862.75</v>
      </c>
    </row>
    <row r="16" spans="1:5" ht="19" x14ac:dyDescent="0.25">
      <c r="A16" s="26" t="s">
        <v>2912</v>
      </c>
      <c r="B16" s="5" t="s">
        <v>2885</v>
      </c>
      <c r="C16" s="15"/>
      <c r="D16" s="15">
        <v>412350</v>
      </c>
      <c r="E16" s="15">
        <f t="shared" si="0"/>
        <v>3512.75</v>
      </c>
    </row>
    <row r="17" spans="1:5" ht="19" x14ac:dyDescent="0.25">
      <c r="A17" s="26" t="s">
        <v>2912</v>
      </c>
      <c r="B17" s="5" t="s">
        <v>259</v>
      </c>
      <c r="C17" s="15"/>
      <c r="D17" s="15">
        <v>11.2</v>
      </c>
      <c r="E17" s="15">
        <f t="shared" si="0"/>
        <v>3501.55</v>
      </c>
    </row>
    <row r="18" spans="1:5" ht="19" x14ac:dyDescent="0.25">
      <c r="A18" s="26" t="s">
        <v>2919</v>
      </c>
      <c r="B18" s="5" t="s">
        <v>2931</v>
      </c>
      <c r="C18" s="15">
        <v>498521</v>
      </c>
      <c r="D18" s="15"/>
      <c r="E18" s="15">
        <f t="shared" si="0"/>
        <v>502022.55</v>
      </c>
    </row>
    <row r="19" spans="1:5" ht="19" x14ac:dyDescent="0.25">
      <c r="A19" s="26" t="s">
        <v>2919</v>
      </c>
      <c r="B19" s="5" t="s">
        <v>259</v>
      </c>
      <c r="C19" s="15"/>
      <c r="D19" s="15">
        <v>12.25</v>
      </c>
      <c r="E19" s="15">
        <f t="shared" si="0"/>
        <v>502010.3</v>
      </c>
    </row>
    <row r="20" spans="1:5" ht="19" x14ac:dyDescent="0.25">
      <c r="A20" s="26" t="s">
        <v>2935</v>
      </c>
      <c r="B20" s="5" t="s">
        <v>2785</v>
      </c>
      <c r="C20" s="15"/>
      <c r="D20" s="15">
        <v>499950</v>
      </c>
      <c r="E20" s="15">
        <f t="shared" ref="E20:E83" si="1">E19+C20-D20</f>
        <v>2060.2999999999884</v>
      </c>
    </row>
    <row r="21" spans="1:5" ht="19" x14ac:dyDescent="0.25">
      <c r="A21" s="26" t="s">
        <v>2943</v>
      </c>
      <c r="B21" s="5" t="s">
        <v>2839</v>
      </c>
      <c r="C21" s="15">
        <v>301682</v>
      </c>
      <c r="D21" s="15"/>
      <c r="E21" s="15">
        <f t="shared" si="1"/>
        <v>303742.3</v>
      </c>
    </row>
    <row r="22" spans="1:5" ht="19" x14ac:dyDescent="0.25">
      <c r="A22" s="26" t="s">
        <v>2943</v>
      </c>
      <c r="B22" s="5" t="s">
        <v>2950</v>
      </c>
      <c r="C22" s="15"/>
      <c r="D22" s="15">
        <v>300309</v>
      </c>
      <c r="E22" s="15">
        <f t="shared" si="1"/>
        <v>3433.2999999999884</v>
      </c>
    </row>
    <row r="23" spans="1:5" ht="19" x14ac:dyDescent="0.25">
      <c r="A23" s="26" t="s">
        <v>2970</v>
      </c>
      <c r="B23" s="5" t="s">
        <v>2839</v>
      </c>
      <c r="C23" s="15">
        <v>485671</v>
      </c>
      <c r="D23" s="15"/>
      <c r="E23" s="15">
        <f t="shared" si="1"/>
        <v>489104.3</v>
      </c>
    </row>
    <row r="24" spans="1:5" ht="19" x14ac:dyDescent="0.25">
      <c r="A24" s="26" t="s">
        <v>2970</v>
      </c>
      <c r="B24" s="5" t="s">
        <v>2885</v>
      </c>
      <c r="C24" s="15"/>
      <c r="D24" s="15">
        <v>486245</v>
      </c>
      <c r="E24" s="15">
        <f t="shared" si="1"/>
        <v>2859.2999999999884</v>
      </c>
    </row>
    <row r="25" spans="1:5" ht="19" x14ac:dyDescent="0.25">
      <c r="A25" s="26" t="s">
        <v>2970</v>
      </c>
      <c r="B25" s="5" t="s">
        <v>259</v>
      </c>
      <c r="C25" s="15"/>
      <c r="D25" s="15">
        <v>11.55</v>
      </c>
      <c r="E25" s="15">
        <f t="shared" si="1"/>
        <v>2847.7499999999882</v>
      </c>
    </row>
    <row r="26" spans="1:5" ht="19" x14ac:dyDescent="0.25">
      <c r="A26" s="26" t="s">
        <v>2979</v>
      </c>
      <c r="B26" s="5" t="s">
        <v>2884</v>
      </c>
      <c r="C26" s="15">
        <v>580124</v>
      </c>
      <c r="D26" s="15"/>
      <c r="E26" s="15">
        <f t="shared" si="1"/>
        <v>582971.75</v>
      </c>
    </row>
    <row r="27" spans="1:5" ht="19" x14ac:dyDescent="0.25">
      <c r="A27" s="26" t="s">
        <v>2979</v>
      </c>
      <c r="B27" s="5" t="s">
        <v>2895</v>
      </c>
      <c r="C27" s="15"/>
      <c r="D27" s="15">
        <v>581476</v>
      </c>
      <c r="E27" s="15">
        <f t="shared" si="1"/>
        <v>1495.75</v>
      </c>
    </row>
    <row r="28" spans="1:5" ht="19" x14ac:dyDescent="0.25">
      <c r="A28" s="26" t="s">
        <v>2979</v>
      </c>
      <c r="B28" s="5" t="s">
        <v>259</v>
      </c>
      <c r="C28" s="15"/>
      <c r="D28" s="15">
        <v>11.55</v>
      </c>
      <c r="E28" s="15">
        <f t="shared" si="1"/>
        <v>1484.2</v>
      </c>
    </row>
    <row r="29" spans="1:5" ht="19" x14ac:dyDescent="0.25">
      <c r="A29" s="26" t="s">
        <v>3005</v>
      </c>
      <c r="B29" s="5" t="s">
        <v>2931</v>
      </c>
      <c r="C29" s="15">
        <v>499683</v>
      </c>
      <c r="D29" s="15"/>
      <c r="E29" s="15">
        <f t="shared" si="1"/>
        <v>501167.2</v>
      </c>
    </row>
    <row r="30" spans="1:5" ht="19" x14ac:dyDescent="0.25">
      <c r="A30" s="26" t="s">
        <v>3005</v>
      </c>
      <c r="B30" s="5" t="s">
        <v>2785</v>
      </c>
      <c r="C30" s="15"/>
      <c r="D30" s="15">
        <v>497682</v>
      </c>
      <c r="E30" s="15">
        <f t="shared" si="1"/>
        <v>3485.2000000000116</v>
      </c>
    </row>
    <row r="31" spans="1:5" ht="19" x14ac:dyDescent="0.25">
      <c r="A31" s="26" t="s">
        <v>3010</v>
      </c>
      <c r="B31" s="5" t="s">
        <v>2931</v>
      </c>
      <c r="C31" s="15">
        <v>255760</v>
      </c>
      <c r="D31" s="15"/>
      <c r="E31" s="15">
        <f t="shared" si="1"/>
        <v>259245.2</v>
      </c>
    </row>
    <row r="32" spans="1:5" ht="19" x14ac:dyDescent="0.25">
      <c r="A32" s="26" t="s">
        <v>3010</v>
      </c>
      <c r="B32" s="5" t="s">
        <v>2785</v>
      </c>
      <c r="C32" s="15"/>
      <c r="D32" s="15">
        <v>255691</v>
      </c>
      <c r="E32" s="15">
        <f t="shared" si="1"/>
        <v>3554.2000000000116</v>
      </c>
    </row>
    <row r="33" spans="1:5" ht="19" x14ac:dyDescent="0.25">
      <c r="A33" s="26" t="s">
        <v>3010</v>
      </c>
      <c r="B33" s="5" t="s">
        <v>259</v>
      </c>
      <c r="C33" s="15"/>
      <c r="D33" s="15">
        <v>425</v>
      </c>
      <c r="E33" s="15">
        <f t="shared" si="1"/>
        <v>3129.2000000000116</v>
      </c>
    </row>
    <row r="34" spans="1:5" ht="19" x14ac:dyDescent="0.25">
      <c r="A34" s="26" t="s">
        <v>3010</v>
      </c>
      <c r="B34" s="5" t="s">
        <v>259</v>
      </c>
      <c r="C34" s="15"/>
      <c r="D34" s="15">
        <v>21.25</v>
      </c>
      <c r="E34" s="15">
        <f t="shared" si="1"/>
        <v>3107.9500000000116</v>
      </c>
    </row>
    <row r="35" spans="1:5" ht="19" x14ac:dyDescent="0.25">
      <c r="A35" s="26" t="s">
        <v>3010</v>
      </c>
      <c r="B35" s="5" t="s">
        <v>259</v>
      </c>
      <c r="C35" s="15"/>
      <c r="D35" s="15">
        <v>11.55</v>
      </c>
      <c r="E35" s="15">
        <f t="shared" si="1"/>
        <v>3096.4000000000115</v>
      </c>
    </row>
    <row r="36" spans="1:5" ht="19" x14ac:dyDescent="0.25">
      <c r="A36" s="26" t="s">
        <v>3036</v>
      </c>
      <c r="B36" s="5" t="s">
        <v>2884</v>
      </c>
      <c r="C36" s="15">
        <v>511031</v>
      </c>
      <c r="D36" s="15"/>
      <c r="E36" s="15">
        <f t="shared" si="1"/>
        <v>514127.4</v>
      </c>
    </row>
    <row r="37" spans="1:5" ht="19" x14ac:dyDescent="0.25">
      <c r="A37" s="26" t="s">
        <v>3036</v>
      </c>
      <c r="B37" s="5" t="s">
        <v>2785</v>
      </c>
      <c r="C37" s="15"/>
      <c r="D37" s="15">
        <v>509461</v>
      </c>
      <c r="E37" s="15">
        <f t="shared" si="1"/>
        <v>4666.4000000000233</v>
      </c>
    </row>
    <row r="38" spans="1:5" ht="19" x14ac:dyDescent="0.25">
      <c r="A38" s="26" t="s">
        <v>3045</v>
      </c>
      <c r="B38" s="5" t="s">
        <v>2884</v>
      </c>
      <c r="C38" s="15">
        <v>419687</v>
      </c>
      <c r="D38" s="15"/>
      <c r="E38" s="15">
        <f t="shared" si="1"/>
        <v>424353.4</v>
      </c>
    </row>
    <row r="39" spans="1:5" ht="19" x14ac:dyDescent="0.25">
      <c r="A39" s="26" t="s">
        <v>3045</v>
      </c>
      <c r="B39" s="5" t="s">
        <v>2839</v>
      </c>
      <c r="C39" s="15">
        <v>150341</v>
      </c>
      <c r="D39" s="15"/>
      <c r="E39" s="15">
        <f t="shared" si="1"/>
        <v>574694.40000000002</v>
      </c>
    </row>
    <row r="40" spans="1:5" ht="19" x14ac:dyDescent="0.25">
      <c r="A40" s="26" t="s">
        <v>3045</v>
      </c>
      <c r="B40" s="5" t="s">
        <v>2885</v>
      </c>
      <c r="C40" s="15"/>
      <c r="D40" s="15">
        <v>300541</v>
      </c>
      <c r="E40" s="15">
        <f t="shared" si="1"/>
        <v>274153.40000000002</v>
      </c>
    </row>
    <row r="41" spans="1:5" ht="19" x14ac:dyDescent="0.25">
      <c r="A41" s="26" t="s">
        <v>3045</v>
      </c>
      <c r="B41" s="5" t="s">
        <v>259</v>
      </c>
      <c r="C41" s="15"/>
      <c r="D41" s="15">
        <v>11.55</v>
      </c>
      <c r="E41" s="15">
        <f t="shared" si="1"/>
        <v>274141.85000000003</v>
      </c>
    </row>
    <row r="42" spans="1:5" ht="19" x14ac:dyDescent="0.25">
      <c r="A42" s="26" t="s">
        <v>3045</v>
      </c>
      <c r="B42" s="5" t="s">
        <v>2785</v>
      </c>
      <c r="C42" s="15"/>
      <c r="D42" s="15">
        <v>269845</v>
      </c>
      <c r="E42" s="15">
        <f t="shared" si="1"/>
        <v>4296.8500000000349</v>
      </c>
    </row>
    <row r="43" spans="1:5" ht="19" x14ac:dyDescent="0.25">
      <c r="A43" s="26" t="s">
        <v>3052</v>
      </c>
      <c r="B43" s="5" t="s">
        <v>2884</v>
      </c>
      <c r="C43" s="15">
        <v>443120</v>
      </c>
      <c r="D43" s="15"/>
      <c r="E43" s="15">
        <f t="shared" si="1"/>
        <v>447416.85000000003</v>
      </c>
    </row>
    <row r="44" spans="1:5" ht="19" x14ac:dyDescent="0.25">
      <c r="A44" s="26" t="s">
        <v>3052</v>
      </c>
      <c r="B44" s="5" t="s">
        <v>2785</v>
      </c>
      <c r="C44" s="15"/>
      <c r="D44" s="15">
        <v>440318</v>
      </c>
      <c r="E44" s="15">
        <f t="shared" si="1"/>
        <v>7098.8500000000349</v>
      </c>
    </row>
    <row r="45" spans="1:5" ht="19" x14ac:dyDescent="0.25">
      <c r="A45" s="26" t="s">
        <v>3054</v>
      </c>
      <c r="B45" s="5" t="s">
        <v>2839</v>
      </c>
      <c r="C45" s="15">
        <v>510342</v>
      </c>
      <c r="D45" s="15"/>
      <c r="E45" s="15">
        <f t="shared" si="1"/>
        <v>517440.85000000003</v>
      </c>
    </row>
    <row r="46" spans="1:5" ht="19" x14ac:dyDescent="0.25">
      <c r="A46" s="26" t="s">
        <v>3054</v>
      </c>
      <c r="B46" s="5" t="s">
        <v>2785</v>
      </c>
      <c r="C46" s="15"/>
      <c r="D46" s="15">
        <v>512346</v>
      </c>
      <c r="E46" s="15">
        <f t="shared" si="1"/>
        <v>5094.8500000000349</v>
      </c>
    </row>
    <row r="47" spans="1:5" ht="19" x14ac:dyDescent="0.25">
      <c r="A47" s="26" t="s">
        <v>3067</v>
      </c>
      <c r="B47" s="5" t="s">
        <v>2839</v>
      </c>
      <c r="C47" s="15">
        <v>326802</v>
      </c>
      <c r="D47" s="15"/>
      <c r="E47" s="15">
        <f t="shared" si="1"/>
        <v>331896.85000000003</v>
      </c>
    </row>
    <row r="48" spans="1:5" ht="19" x14ac:dyDescent="0.25">
      <c r="A48" s="26" t="s">
        <v>3067</v>
      </c>
      <c r="B48" s="5" t="s">
        <v>2785</v>
      </c>
      <c r="C48" s="15"/>
      <c r="D48" s="15">
        <v>325968</v>
      </c>
      <c r="E48" s="15">
        <f t="shared" si="1"/>
        <v>5928.8500000000349</v>
      </c>
    </row>
    <row r="49" spans="1:5" ht="19" x14ac:dyDescent="0.25">
      <c r="A49" s="26" t="s">
        <v>3073</v>
      </c>
      <c r="B49" s="5" t="s">
        <v>2884</v>
      </c>
      <c r="C49" s="15">
        <v>516983</v>
      </c>
      <c r="D49" s="15"/>
      <c r="E49" s="15">
        <f t="shared" si="1"/>
        <v>522911.85000000003</v>
      </c>
    </row>
    <row r="50" spans="1:5" ht="19" x14ac:dyDescent="0.25">
      <c r="A50" s="26" t="s">
        <v>3073</v>
      </c>
      <c r="B50" s="5" t="s">
        <v>2885</v>
      </c>
      <c r="C50" s="15"/>
      <c r="D50" s="15">
        <v>518968</v>
      </c>
      <c r="E50" s="15">
        <f t="shared" si="1"/>
        <v>3943.8500000000349</v>
      </c>
    </row>
    <row r="51" spans="1:5" ht="19" x14ac:dyDescent="0.25">
      <c r="A51" s="26" t="s">
        <v>3073</v>
      </c>
      <c r="B51" s="5" t="s">
        <v>259</v>
      </c>
      <c r="C51" s="15"/>
      <c r="D51" s="15">
        <v>11.55</v>
      </c>
      <c r="E51" s="15">
        <f t="shared" si="1"/>
        <v>3932.3000000000347</v>
      </c>
    </row>
    <row r="52" spans="1:5" ht="19" x14ac:dyDescent="0.25">
      <c r="A52" s="26" t="s">
        <v>3089</v>
      </c>
      <c r="B52" s="5" t="s">
        <v>2839</v>
      </c>
      <c r="C52" s="15">
        <v>401529</v>
      </c>
      <c r="D52" s="15"/>
      <c r="E52" s="15">
        <f t="shared" si="1"/>
        <v>405461.30000000005</v>
      </c>
    </row>
    <row r="53" spans="1:5" ht="19" x14ac:dyDescent="0.25">
      <c r="A53" s="26" t="s">
        <v>3089</v>
      </c>
      <c r="B53" s="5" t="s">
        <v>2785</v>
      </c>
      <c r="C53" s="15"/>
      <c r="D53" s="15">
        <v>402326</v>
      </c>
      <c r="E53" s="15">
        <f t="shared" si="1"/>
        <v>3135.3000000000466</v>
      </c>
    </row>
    <row r="54" spans="1:5" ht="19" x14ac:dyDescent="0.25">
      <c r="A54" s="26" t="s">
        <v>3089</v>
      </c>
      <c r="B54" s="5" t="s">
        <v>2931</v>
      </c>
      <c r="C54" s="15">
        <v>68960</v>
      </c>
      <c r="D54" s="15"/>
      <c r="E54" s="15">
        <f t="shared" si="1"/>
        <v>72095.300000000047</v>
      </c>
    </row>
    <row r="55" spans="1:5" ht="19" x14ac:dyDescent="0.25">
      <c r="A55" s="26" t="s">
        <v>3089</v>
      </c>
      <c r="B55" s="5" t="s">
        <v>2885</v>
      </c>
      <c r="C55" s="15"/>
      <c r="D55" s="15">
        <v>23345</v>
      </c>
      <c r="E55" s="15">
        <f t="shared" si="1"/>
        <v>48750.300000000047</v>
      </c>
    </row>
    <row r="56" spans="1:5" ht="19" x14ac:dyDescent="0.25">
      <c r="A56" s="26" t="s">
        <v>3089</v>
      </c>
      <c r="B56" s="5" t="s">
        <v>259</v>
      </c>
      <c r="C56" s="15"/>
      <c r="D56" s="15">
        <v>11.55</v>
      </c>
      <c r="E56" s="15">
        <f t="shared" si="1"/>
        <v>48738.750000000044</v>
      </c>
    </row>
    <row r="57" spans="1:5" ht="19" x14ac:dyDescent="0.25">
      <c r="A57" s="26" t="s">
        <v>3089</v>
      </c>
      <c r="B57" s="5" t="s">
        <v>2785</v>
      </c>
      <c r="C57" s="15"/>
      <c r="D57" s="15">
        <v>45960</v>
      </c>
      <c r="E57" s="15">
        <f t="shared" si="1"/>
        <v>2778.7500000000437</v>
      </c>
    </row>
    <row r="58" spans="1:5" ht="19" x14ac:dyDescent="0.25">
      <c r="A58" s="26" t="s">
        <v>3101</v>
      </c>
      <c r="B58" s="5" t="s">
        <v>2931</v>
      </c>
      <c r="C58" s="15">
        <v>225643</v>
      </c>
      <c r="D58" s="15"/>
      <c r="E58" s="15">
        <f t="shared" si="1"/>
        <v>228421.75000000006</v>
      </c>
    </row>
    <row r="59" spans="1:5" ht="19" x14ac:dyDescent="0.25">
      <c r="A59" s="26" t="s">
        <v>3101</v>
      </c>
      <c r="B59" s="5" t="s">
        <v>2895</v>
      </c>
      <c r="C59" s="15"/>
      <c r="D59" s="15">
        <v>226100</v>
      </c>
      <c r="E59" s="15">
        <f t="shared" si="1"/>
        <v>2321.7500000000582</v>
      </c>
    </row>
    <row r="60" spans="1:5" ht="19" x14ac:dyDescent="0.25">
      <c r="A60" s="26" t="s">
        <v>3101</v>
      </c>
      <c r="B60" s="5" t="s">
        <v>259</v>
      </c>
      <c r="C60" s="15"/>
      <c r="D60" s="15">
        <v>11.55</v>
      </c>
      <c r="E60" s="15">
        <f t="shared" si="1"/>
        <v>2310.200000000058</v>
      </c>
    </row>
    <row r="61" spans="1:5" ht="19" x14ac:dyDescent="0.25">
      <c r="A61" s="26" t="s">
        <v>3109</v>
      </c>
      <c r="B61" s="5" t="s">
        <v>2884</v>
      </c>
      <c r="C61" s="15">
        <v>299890</v>
      </c>
      <c r="D61" s="15"/>
      <c r="E61" s="15">
        <f t="shared" si="1"/>
        <v>302200.20000000007</v>
      </c>
    </row>
    <row r="62" spans="1:5" ht="19" x14ac:dyDescent="0.25">
      <c r="A62" s="26" t="s">
        <v>3109</v>
      </c>
      <c r="B62" s="5" t="s">
        <v>2785</v>
      </c>
      <c r="C62" s="15"/>
      <c r="D62" s="15">
        <v>300045</v>
      </c>
      <c r="E62" s="15">
        <f t="shared" si="1"/>
        <v>2155.2000000000698</v>
      </c>
    </row>
    <row r="63" spans="1:5" ht="19" x14ac:dyDescent="0.25">
      <c r="A63" s="26" t="s">
        <v>3111</v>
      </c>
      <c r="B63" s="5" t="s">
        <v>2931</v>
      </c>
      <c r="C63" s="15">
        <v>224968</v>
      </c>
      <c r="D63" s="15"/>
      <c r="E63" s="15">
        <f t="shared" si="1"/>
        <v>227123.20000000007</v>
      </c>
    </row>
    <row r="64" spans="1:5" ht="19" x14ac:dyDescent="0.25">
      <c r="A64" s="26" t="s">
        <v>3111</v>
      </c>
      <c r="B64" s="5" t="s">
        <v>2785</v>
      </c>
      <c r="C64" s="15"/>
      <c r="D64" s="15">
        <v>223964</v>
      </c>
      <c r="E64" s="15">
        <f t="shared" si="1"/>
        <v>3159.2000000000698</v>
      </c>
    </row>
    <row r="65" spans="1:5" ht="21" x14ac:dyDescent="0.25">
      <c r="A65" s="26" t="s">
        <v>3138</v>
      </c>
      <c r="B65" s="5" t="s">
        <v>3007</v>
      </c>
      <c r="C65" s="9">
        <v>580649</v>
      </c>
      <c r="D65" s="15"/>
      <c r="E65" s="15">
        <f t="shared" si="1"/>
        <v>583808.20000000007</v>
      </c>
    </row>
    <row r="66" spans="1:5" ht="19" x14ac:dyDescent="0.25">
      <c r="A66" s="26" t="s">
        <v>3138</v>
      </c>
      <c r="B66" s="5" t="s">
        <v>2885</v>
      </c>
      <c r="C66" s="15"/>
      <c r="D66" s="15">
        <v>579804</v>
      </c>
      <c r="E66" s="15">
        <f t="shared" si="1"/>
        <v>4004.2000000000698</v>
      </c>
    </row>
    <row r="67" spans="1:5" ht="19" x14ac:dyDescent="0.25">
      <c r="A67" s="26" t="s">
        <v>3138</v>
      </c>
      <c r="B67" s="5" t="s">
        <v>259</v>
      </c>
      <c r="C67" s="15"/>
      <c r="D67" s="15">
        <v>11.55</v>
      </c>
      <c r="E67" s="15">
        <f t="shared" si="1"/>
        <v>3992.6500000000697</v>
      </c>
    </row>
    <row r="68" spans="1:5" ht="19" x14ac:dyDescent="0.25">
      <c r="A68" s="26" t="s">
        <v>3138</v>
      </c>
      <c r="B68" s="5" t="s">
        <v>259</v>
      </c>
      <c r="C68" s="15"/>
      <c r="D68" s="15">
        <v>425</v>
      </c>
      <c r="E68" s="15">
        <f t="shared" si="1"/>
        <v>3567.6500000000697</v>
      </c>
    </row>
    <row r="69" spans="1:5" ht="19" x14ac:dyDescent="0.25">
      <c r="A69" s="26" t="s">
        <v>3138</v>
      </c>
      <c r="B69" s="5" t="s">
        <v>259</v>
      </c>
      <c r="C69" s="15"/>
      <c r="D69" s="15">
        <v>21.25</v>
      </c>
      <c r="E69" s="15">
        <f t="shared" si="1"/>
        <v>3546.4000000000697</v>
      </c>
    </row>
    <row r="70" spans="1:5" ht="19" x14ac:dyDescent="0.25">
      <c r="A70" s="26" t="s">
        <v>3144</v>
      </c>
      <c r="B70" s="5" t="s">
        <v>3007</v>
      </c>
      <c r="C70" s="15">
        <v>283643</v>
      </c>
      <c r="D70" s="15"/>
      <c r="E70" s="15">
        <f t="shared" si="1"/>
        <v>287189.40000000008</v>
      </c>
    </row>
    <row r="71" spans="1:5" ht="19" x14ac:dyDescent="0.25">
      <c r="A71" s="26" t="s">
        <v>3144</v>
      </c>
      <c r="B71" s="5" t="s">
        <v>2839</v>
      </c>
      <c r="C71" s="15">
        <v>390586</v>
      </c>
      <c r="D71" s="15"/>
      <c r="E71" s="15">
        <f t="shared" si="1"/>
        <v>677775.40000000014</v>
      </c>
    </row>
    <row r="72" spans="1:5" ht="19" x14ac:dyDescent="0.25">
      <c r="A72" s="26" t="s">
        <v>3144</v>
      </c>
      <c r="B72" s="5" t="s">
        <v>2785</v>
      </c>
      <c r="C72" s="15"/>
      <c r="D72" s="15">
        <v>672469</v>
      </c>
      <c r="E72" s="15">
        <f t="shared" si="1"/>
        <v>5306.4000000001397</v>
      </c>
    </row>
    <row r="73" spans="1:5" ht="19" x14ac:dyDescent="0.25">
      <c r="A73" s="26" t="s">
        <v>3146</v>
      </c>
      <c r="B73" s="5" t="s">
        <v>2884</v>
      </c>
      <c r="C73" s="15">
        <v>425641</v>
      </c>
      <c r="D73" s="15"/>
      <c r="E73" s="15">
        <f t="shared" si="1"/>
        <v>430947.40000000014</v>
      </c>
    </row>
    <row r="74" spans="1:5" ht="19" x14ac:dyDescent="0.25">
      <c r="A74" s="26" t="s">
        <v>3146</v>
      </c>
      <c r="B74" s="5" t="s">
        <v>2785</v>
      </c>
      <c r="C74" s="15"/>
      <c r="D74" s="15">
        <v>426351</v>
      </c>
      <c r="E74" s="15">
        <f t="shared" si="1"/>
        <v>4596.4000000001397</v>
      </c>
    </row>
    <row r="75" spans="1:5" ht="19" x14ac:dyDescent="0.25">
      <c r="A75" s="26" t="s">
        <v>3159</v>
      </c>
      <c r="B75" s="5" t="s">
        <v>3007</v>
      </c>
      <c r="C75" s="15">
        <v>850346</v>
      </c>
      <c r="D75" s="15"/>
      <c r="E75" s="15">
        <f t="shared" si="1"/>
        <v>854942.40000000014</v>
      </c>
    </row>
    <row r="76" spans="1:5" ht="19" x14ac:dyDescent="0.25">
      <c r="A76" s="26" t="s">
        <v>3159</v>
      </c>
      <c r="B76" s="5" t="s">
        <v>2895</v>
      </c>
      <c r="C76" s="15"/>
      <c r="D76" s="15">
        <v>851024</v>
      </c>
      <c r="E76" s="15">
        <f t="shared" si="1"/>
        <v>3918.4000000001397</v>
      </c>
    </row>
    <row r="77" spans="1:5" ht="19" x14ac:dyDescent="0.25">
      <c r="A77" s="26" t="s">
        <v>3162</v>
      </c>
      <c r="B77" s="5" t="s">
        <v>2676</v>
      </c>
      <c r="C77" s="15">
        <v>502346</v>
      </c>
      <c r="D77" s="15"/>
      <c r="E77" s="15">
        <f t="shared" si="1"/>
        <v>506264.40000000014</v>
      </c>
    </row>
    <row r="78" spans="1:5" ht="19" x14ac:dyDescent="0.25">
      <c r="A78" s="26" t="s">
        <v>3162</v>
      </c>
      <c r="B78" s="5" t="s">
        <v>2839</v>
      </c>
      <c r="C78" s="15">
        <v>119539</v>
      </c>
      <c r="D78" s="15"/>
      <c r="E78" s="15">
        <f t="shared" si="1"/>
        <v>625803.40000000014</v>
      </c>
    </row>
    <row r="79" spans="1:5" ht="19" x14ac:dyDescent="0.25">
      <c r="A79" s="26" t="s">
        <v>3162</v>
      </c>
      <c r="B79" s="5" t="s">
        <v>2785</v>
      </c>
      <c r="C79" s="15"/>
      <c r="D79" s="15">
        <v>623591</v>
      </c>
      <c r="E79" s="15">
        <f t="shared" si="1"/>
        <v>2212.4000000001397</v>
      </c>
    </row>
    <row r="80" spans="1:5" ht="19" x14ac:dyDescent="0.25">
      <c r="A80" s="26" t="s">
        <v>3162</v>
      </c>
      <c r="B80" s="5" t="s">
        <v>259</v>
      </c>
      <c r="C80" s="15"/>
      <c r="D80" s="15">
        <v>11.55</v>
      </c>
      <c r="E80" s="15">
        <f t="shared" si="1"/>
        <v>2200.8500000001395</v>
      </c>
    </row>
    <row r="81" spans="1:5" ht="19" x14ac:dyDescent="0.25">
      <c r="A81" s="26" t="s">
        <v>3162</v>
      </c>
      <c r="B81" s="5" t="s">
        <v>2839</v>
      </c>
      <c r="C81" s="15">
        <v>254690</v>
      </c>
      <c r="D81" s="15"/>
      <c r="E81" s="15">
        <f t="shared" si="1"/>
        <v>256890.85000000015</v>
      </c>
    </row>
    <row r="82" spans="1:5" ht="19" x14ac:dyDescent="0.25">
      <c r="A82" s="26" t="s">
        <v>3164</v>
      </c>
      <c r="B82" s="5" t="s">
        <v>2676</v>
      </c>
      <c r="C82" s="15">
        <v>475690</v>
      </c>
      <c r="D82" s="15"/>
      <c r="E82" s="15">
        <f t="shared" si="1"/>
        <v>732580.85000000009</v>
      </c>
    </row>
    <row r="83" spans="1:5" ht="19" x14ac:dyDescent="0.25">
      <c r="A83" s="26" t="s">
        <v>3164</v>
      </c>
      <c r="B83" s="5" t="s">
        <v>2785</v>
      </c>
      <c r="C83" s="15"/>
      <c r="D83" s="15">
        <v>725460</v>
      </c>
      <c r="E83" s="15">
        <f t="shared" si="1"/>
        <v>7120.8500000000931</v>
      </c>
    </row>
    <row r="84" spans="1:5" ht="21" x14ac:dyDescent="0.25">
      <c r="A84" s="26" t="s">
        <v>3173</v>
      </c>
      <c r="B84" s="5" t="s">
        <v>2676</v>
      </c>
      <c r="C84" s="16">
        <v>215460</v>
      </c>
      <c r="D84" s="15"/>
      <c r="E84" s="15">
        <f t="shared" ref="E84:E147" si="2">E83+C84-D84</f>
        <v>222580.85000000009</v>
      </c>
    </row>
    <row r="85" spans="1:5" ht="19" x14ac:dyDescent="0.25">
      <c r="A85" s="26" t="s">
        <v>3173</v>
      </c>
      <c r="B85" s="5" t="s">
        <v>2895</v>
      </c>
      <c r="C85" s="15"/>
      <c r="D85" s="15">
        <v>216302</v>
      </c>
      <c r="E85" s="15">
        <f t="shared" si="2"/>
        <v>6278.8500000000931</v>
      </c>
    </row>
    <row r="86" spans="1:5" ht="19" x14ac:dyDescent="0.25">
      <c r="A86" s="26" t="s">
        <v>3181</v>
      </c>
      <c r="B86" s="5" t="s">
        <v>2839</v>
      </c>
      <c r="C86" s="15">
        <v>330250</v>
      </c>
      <c r="D86" s="15"/>
      <c r="E86" s="15">
        <f t="shared" si="2"/>
        <v>336528.85000000009</v>
      </c>
    </row>
    <row r="87" spans="1:5" ht="19" x14ac:dyDescent="0.25">
      <c r="A87" s="26" t="s">
        <v>3181</v>
      </c>
      <c r="B87" s="5" t="s">
        <v>2785</v>
      </c>
      <c r="C87" s="15"/>
      <c r="D87" s="15">
        <v>332012</v>
      </c>
      <c r="E87" s="15">
        <f t="shared" si="2"/>
        <v>4516.8500000000931</v>
      </c>
    </row>
    <row r="88" spans="1:5" ht="19" x14ac:dyDescent="0.25">
      <c r="A88" s="26" t="s">
        <v>3185</v>
      </c>
      <c r="B88" s="5" t="s">
        <v>2884</v>
      </c>
      <c r="C88" s="15">
        <v>702694</v>
      </c>
      <c r="D88" s="15"/>
      <c r="E88" s="15">
        <f t="shared" si="2"/>
        <v>707210.85000000009</v>
      </c>
    </row>
    <row r="89" spans="1:5" ht="19" x14ac:dyDescent="0.25">
      <c r="A89" s="26" t="s">
        <v>3185</v>
      </c>
      <c r="B89" s="5" t="s">
        <v>2785</v>
      </c>
      <c r="C89" s="15"/>
      <c r="D89" s="15">
        <v>703269</v>
      </c>
      <c r="E89" s="15">
        <f t="shared" si="2"/>
        <v>3941.8500000000931</v>
      </c>
    </row>
    <row r="90" spans="1:5" ht="19" x14ac:dyDescent="0.25">
      <c r="A90" s="26" t="s">
        <v>3185</v>
      </c>
      <c r="B90" s="5" t="s">
        <v>259</v>
      </c>
      <c r="C90" s="15"/>
      <c r="D90" s="15">
        <v>11.55</v>
      </c>
      <c r="E90" s="15">
        <f t="shared" si="2"/>
        <v>3930.300000000093</v>
      </c>
    </row>
    <row r="91" spans="1:5" ht="19" x14ac:dyDescent="0.25">
      <c r="A91" s="26" t="s">
        <v>3187</v>
      </c>
      <c r="B91" s="5" t="s">
        <v>2676</v>
      </c>
      <c r="C91" s="15">
        <v>802314</v>
      </c>
      <c r="D91" s="15"/>
      <c r="E91" s="15">
        <f t="shared" si="2"/>
        <v>806244.3</v>
      </c>
    </row>
    <row r="92" spans="1:5" ht="19" x14ac:dyDescent="0.25">
      <c r="A92" s="26" t="s">
        <v>3187</v>
      </c>
      <c r="B92" s="5" t="s">
        <v>2785</v>
      </c>
      <c r="C92" s="15"/>
      <c r="D92" s="15">
        <v>803917</v>
      </c>
      <c r="E92" s="15">
        <f t="shared" si="2"/>
        <v>2327.3000000000466</v>
      </c>
    </row>
    <row r="93" spans="1:5" ht="19" x14ac:dyDescent="0.25">
      <c r="A93" s="26" t="s">
        <v>3193</v>
      </c>
      <c r="B93" s="5" t="s">
        <v>3094</v>
      </c>
      <c r="C93" s="15">
        <v>463259</v>
      </c>
      <c r="D93" s="15"/>
      <c r="E93" s="15">
        <f t="shared" si="2"/>
        <v>465586.30000000005</v>
      </c>
    </row>
    <row r="94" spans="1:5" ht="19" x14ac:dyDescent="0.25">
      <c r="A94" s="26" t="s">
        <v>3193</v>
      </c>
      <c r="B94" s="5" t="s">
        <v>2885</v>
      </c>
      <c r="C94" s="15"/>
      <c r="D94" s="15">
        <v>462503</v>
      </c>
      <c r="E94" s="15">
        <f t="shared" si="2"/>
        <v>3083.3000000000466</v>
      </c>
    </row>
    <row r="95" spans="1:5" ht="19" x14ac:dyDescent="0.25">
      <c r="A95" s="26" t="s">
        <v>3193</v>
      </c>
      <c r="B95" s="5" t="s">
        <v>259</v>
      </c>
      <c r="C95" s="15"/>
      <c r="D95" s="15">
        <v>11.55</v>
      </c>
      <c r="E95" s="15">
        <f t="shared" si="2"/>
        <v>3071.7500000000464</v>
      </c>
    </row>
    <row r="96" spans="1:5" ht="19" x14ac:dyDescent="0.25">
      <c r="A96" s="26" t="s">
        <v>3197</v>
      </c>
      <c r="B96" s="5" t="s">
        <v>2884</v>
      </c>
      <c r="C96" s="15">
        <v>200315</v>
      </c>
      <c r="D96" s="15"/>
      <c r="E96" s="15">
        <f t="shared" si="2"/>
        <v>203386.75000000006</v>
      </c>
    </row>
    <row r="97" spans="1:6" ht="19" x14ac:dyDescent="0.25">
      <c r="A97" s="26" t="s">
        <v>3197</v>
      </c>
      <c r="B97" s="5" t="s">
        <v>2785</v>
      </c>
      <c r="C97" s="15"/>
      <c r="D97" s="15">
        <v>199203</v>
      </c>
      <c r="E97" s="15">
        <f t="shared" si="2"/>
        <v>4183.7500000000582</v>
      </c>
    </row>
    <row r="98" spans="1:6" ht="19" x14ac:dyDescent="0.25">
      <c r="A98" s="26" t="s">
        <v>3200</v>
      </c>
      <c r="B98" s="5" t="s">
        <v>259</v>
      </c>
      <c r="C98" s="15"/>
      <c r="D98" s="15">
        <v>425</v>
      </c>
      <c r="E98" s="15">
        <f t="shared" si="2"/>
        <v>3758.7500000000582</v>
      </c>
    </row>
    <row r="99" spans="1:6" ht="19" x14ac:dyDescent="0.25">
      <c r="A99" s="26" t="s">
        <v>3200</v>
      </c>
      <c r="B99" s="5" t="s">
        <v>259</v>
      </c>
      <c r="C99" s="15"/>
      <c r="D99" s="15">
        <v>21.25</v>
      </c>
      <c r="E99" s="15">
        <f t="shared" si="2"/>
        <v>3737.5000000000582</v>
      </c>
      <c r="F99" s="14">
        <f>+E99-3737.5</f>
        <v>5.8207660913467407E-11</v>
      </c>
    </row>
    <row r="100" spans="1:6" ht="19" x14ac:dyDescent="0.25">
      <c r="A100" s="26" t="s">
        <v>3204</v>
      </c>
      <c r="B100" s="5" t="s">
        <v>3007</v>
      </c>
      <c r="C100" s="15">
        <v>662390</v>
      </c>
      <c r="D100" s="15"/>
      <c r="E100" s="15">
        <f t="shared" si="2"/>
        <v>666127.5</v>
      </c>
    </row>
    <row r="101" spans="1:6" ht="19" x14ac:dyDescent="0.25">
      <c r="A101" s="26" t="s">
        <v>3204</v>
      </c>
      <c r="B101" s="5" t="s">
        <v>2785</v>
      </c>
      <c r="C101" s="15"/>
      <c r="D101" s="15">
        <v>664021</v>
      </c>
      <c r="E101" s="15">
        <f t="shared" si="2"/>
        <v>2106.5</v>
      </c>
    </row>
    <row r="102" spans="1:6" ht="19" x14ac:dyDescent="0.25">
      <c r="A102" s="26" t="s">
        <v>3207</v>
      </c>
      <c r="B102" s="5" t="s">
        <v>2884</v>
      </c>
      <c r="C102" s="15">
        <v>100241</v>
      </c>
      <c r="D102" s="15"/>
      <c r="E102" s="15">
        <f t="shared" si="2"/>
        <v>102347.5</v>
      </c>
    </row>
    <row r="103" spans="1:6" ht="19" x14ac:dyDescent="0.25">
      <c r="A103" s="26" t="s">
        <v>3212</v>
      </c>
      <c r="B103" s="5" t="s">
        <v>2895</v>
      </c>
      <c r="C103" s="15"/>
      <c r="D103" s="15">
        <v>98960</v>
      </c>
      <c r="E103" s="15">
        <f t="shared" si="2"/>
        <v>3387.5</v>
      </c>
    </row>
    <row r="104" spans="1:6" ht="19" x14ac:dyDescent="0.25">
      <c r="A104" s="26" t="s">
        <v>3212</v>
      </c>
      <c r="B104" s="5" t="s">
        <v>259</v>
      </c>
      <c r="C104" s="15"/>
      <c r="D104" s="15">
        <v>11.55</v>
      </c>
      <c r="E104" s="15">
        <f t="shared" si="2"/>
        <v>3375.95</v>
      </c>
    </row>
    <row r="105" spans="1:6" ht="19" x14ac:dyDescent="0.25">
      <c r="A105" s="26" t="s">
        <v>3232</v>
      </c>
      <c r="B105" s="5" t="s">
        <v>3007</v>
      </c>
      <c r="C105" s="15">
        <v>192690</v>
      </c>
      <c r="D105" s="15"/>
      <c r="E105" s="15">
        <f t="shared" si="2"/>
        <v>196065.95</v>
      </c>
    </row>
    <row r="106" spans="1:6" ht="19" x14ac:dyDescent="0.25">
      <c r="A106" s="26" t="s">
        <v>3232</v>
      </c>
      <c r="B106" s="5" t="s">
        <v>2895</v>
      </c>
      <c r="C106" s="15"/>
      <c r="D106" s="15">
        <v>194502</v>
      </c>
      <c r="E106" s="15">
        <f t="shared" si="2"/>
        <v>1563.9500000000116</v>
      </c>
    </row>
    <row r="107" spans="1:6" ht="19" x14ac:dyDescent="0.25">
      <c r="A107" s="26" t="s">
        <v>3232</v>
      </c>
      <c r="B107" s="5" t="s">
        <v>259</v>
      </c>
      <c r="C107" s="15"/>
      <c r="D107" s="15">
        <v>11.55</v>
      </c>
      <c r="E107" s="15">
        <f t="shared" si="2"/>
        <v>1552.4000000000117</v>
      </c>
    </row>
    <row r="108" spans="1:6" ht="19" x14ac:dyDescent="0.25">
      <c r="A108" s="26" t="s">
        <v>3234</v>
      </c>
      <c r="B108" s="5" t="s">
        <v>2676</v>
      </c>
      <c r="C108" s="15">
        <v>670230</v>
      </c>
      <c r="D108" s="15"/>
      <c r="E108" s="15">
        <f t="shared" si="2"/>
        <v>671782.40000000002</v>
      </c>
    </row>
    <row r="109" spans="1:6" ht="19" x14ac:dyDescent="0.25">
      <c r="A109" s="26" t="s">
        <v>3234</v>
      </c>
      <c r="B109" s="5" t="s">
        <v>2895</v>
      </c>
      <c r="C109" s="15"/>
      <c r="D109" s="15">
        <v>668953</v>
      </c>
      <c r="E109" s="15">
        <f t="shared" si="2"/>
        <v>2829.4000000000233</v>
      </c>
    </row>
    <row r="110" spans="1:6" ht="19" x14ac:dyDescent="0.25">
      <c r="A110" s="26" t="s">
        <v>3234</v>
      </c>
      <c r="B110" s="5" t="s">
        <v>259</v>
      </c>
      <c r="C110" s="15"/>
      <c r="D110" s="15">
        <v>11.55</v>
      </c>
      <c r="E110" s="15">
        <f t="shared" si="2"/>
        <v>2817.8500000000231</v>
      </c>
    </row>
    <row r="111" spans="1:6" ht="19" x14ac:dyDescent="0.25">
      <c r="A111" s="26" t="s">
        <v>3247</v>
      </c>
      <c r="B111" s="5" t="s">
        <v>3249</v>
      </c>
      <c r="C111" s="15">
        <v>250031</v>
      </c>
      <c r="D111" s="15"/>
      <c r="E111" s="15">
        <f t="shared" si="2"/>
        <v>252848.85000000003</v>
      </c>
    </row>
    <row r="112" spans="1:6" ht="19" x14ac:dyDescent="0.25">
      <c r="A112" s="26" t="s">
        <v>3247</v>
      </c>
      <c r="B112" s="5" t="s">
        <v>2931</v>
      </c>
      <c r="C112" s="15">
        <v>248968</v>
      </c>
      <c r="D112" s="15"/>
      <c r="E112" s="15">
        <f t="shared" si="2"/>
        <v>501816.85000000003</v>
      </c>
    </row>
    <row r="113" spans="1:5" ht="19" x14ac:dyDescent="0.25">
      <c r="A113" s="26" t="s">
        <v>3247</v>
      </c>
      <c r="B113" s="5" t="s">
        <v>2885</v>
      </c>
      <c r="C113" s="15"/>
      <c r="D113" s="15">
        <v>499983</v>
      </c>
      <c r="E113" s="15">
        <f t="shared" si="2"/>
        <v>1833.8500000000349</v>
      </c>
    </row>
    <row r="114" spans="1:5" ht="19" x14ac:dyDescent="0.25">
      <c r="A114" s="26" t="s">
        <v>3247</v>
      </c>
      <c r="B114" s="5" t="s">
        <v>259</v>
      </c>
      <c r="C114" s="15"/>
      <c r="D114" s="15">
        <v>11.55</v>
      </c>
      <c r="E114" s="15">
        <f t="shared" si="2"/>
        <v>1822.300000000035</v>
      </c>
    </row>
    <row r="115" spans="1:5" ht="19" x14ac:dyDescent="0.25">
      <c r="A115" s="26" t="s">
        <v>3303</v>
      </c>
      <c r="B115" s="5" t="s">
        <v>2781</v>
      </c>
      <c r="C115" s="15">
        <v>510950</v>
      </c>
      <c r="D115" s="15"/>
      <c r="E115" s="15">
        <f t="shared" si="2"/>
        <v>512772.30000000005</v>
      </c>
    </row>
    <row r="116" spans="1:5" ht="19" x14ac:dyDescent="0.25">
      <c r="A116" s="26" t="s">
        <v>3303</v>
      </c>
      <c r="B116" s="5" t="s">
        <v>2895</v>
      </c>
      <c r="C116" s="15"/>
      <c r="D116" s="15">
        <v>511031</v>
      </c>
      <c r="E116" s="15">
        <f t="shared" si="2"/>
        <v>1741.3000000000466</v>
      </c>
    </row>
    <row r="117" spans="1:5" ht="19" x14ac:dyDescent="0.25">
      <c r="A117" s="26" t="s">
        <v>3303</v>
      </c>
      <c r="B117" s="5" t="s">
        <v>259</v>
      </c>
      <c r="C117" s="15"/>
      <c r="D117" s="15">
        <v>11.55</v>
      </c>
      <c r="E117" s="15">
        <f t="shared" si="2"/>
        <v>1729.7500000000466</v>
      </c>
    </row>
    <row r="118" spans="1:5" ht="19" x14ac:dyDescent="0.25">
      <c r="A118" s="26" t="s">
        <v>3303</v>
      </c>
      <c r="B118" s="5" t="s">
        <v>259</v>
      </c>
      <c r="C118" s="15"/>
      <c r="D118" s="15">
        <f>425+21.25</f>
        <v>446.25</v>
      </c>
      <c r="E118" s="15">
        <f t="shared" si="2"/>
        <v>1283.5000000000466</v>
      </c>
    </row>
    <row r="119" spans="1:5" ht="19" x14ac:dyDescent="0.25">
      <c r="A119" s="26" t="s">
        <v>3315</v>
      </c>
      <c r="B119" s="5" t="s">
        <v>2676</v>
      </c>
      <c r="C119" s="15">
        <v>248560</v>
      </c>
      <c r="D119" s="15"/>
      <c r="E119" s="15">
        <f t="shared" si="2"/>
        <v>249843.50000000006</v>
      </c>
    </row>
    <row r="120" spans="1:5" ht="19" x14ac:dyDescent="0.25">
      <c r="A120" s="26" t="s">
        <v>3315</v>
      </c>
      <c r="B120" s="5" t="s">
        <v>2895</v>
      </c>
      <c r="C120" s="15"/>
      <c r="D120" s="15">
        <v>247850</v>
      </c>
      <c r="E120" s="15">
        <f t="shared" si="2"/>
        <v>1993.5000000000582</v>
      </c>
    </row>
    <row r="121" spans="1:5" ht="19" x14ac:dyDescent="0.25">
      <c r="A121" s="26" t="s">
        <v>3315</v>
      </c>
      <c r="B121" s="5" t="s">
        <v>259</v>
      </c>
      <c r="C121" s="15"/>
      <c r="D121" s="15">
        <v>11.55</v>
      </c>
      <c r="E121" s="15">
        <f t="shared" si="2"/>
        <v>1981.9500000000583</v>
      </c>
    </row>
    <row r="122" spans="1:5" ht="19" x14ac:dyDescent="0.25">
      <c r="A122" s="26" t="s">
        <v>3319</v>
      </c>
      <c r="B122" s="5" t="s">
        <v>2676</v>
      </c>
      <c r="C122" s="15">
        <v>99630</v>
      </c>
      <c r="D122" s="15"/>
      <c r="E122" s="15">
        <f t="shared" si="2"/>
        <v>101611.95000000006</v>
      </c>
    </row>
    <row r="123" spans="1:5" ht="19" x14ac:dyDescent="0.25">
      <c r="A123" s="26" t="s">
        <v>3321</v>
      </c>
      <c r="B123" s="5" t="s">
        <v>2839</v>
      </c>
      <c r="C123" s="15">
        <v>196023</v>
      </c>
      <c r="D123" s="15"/>
      <c r="E123" s="15">
        <f t="shared" si="2"/>
        <v>297634.95000000007</v>
      </c>
    </row>
    <row r="124" spans="1:5" ht="19" x14ac:dyDescent="0.25">
      <c r="A124" s="26" t="s">
        <v>3321</v>
      </c>
      <c r="B124" s="5" t="s">
        <v>2895</v>
      </c>
      <c r="C124" s="15"/>
      <c r="D124" s="15">
        <v>295302</v>
      </c>
      <c r="E124" s="15">
        <f t="shared" si="2"/>
        <v>2332.9500000000698</v>
      </c>
    </row>
    <row r="125" spans="1:5" ht="19" x14ac:dyDescent="0.25">
      <c r="A125" s="26" t="s">
        <v>3321</v>
      </c>
      <c r="B125" s="5" t="s">
        <v>259</v>
      </c>
      <c r="C125" s="15"/>
      <c r="D125" s="15">
        <v>11.55</v>
      </c>
      <c r="E125" s="15">
        <f t="shared" si="2"/>
        <v>2321.4000000000697</v>
      </c>
    </row>
    <row r="126" spans="1:5" ht="19" x14ac:dyDescent="0.25">
      <c r="A126" s="26" t="s">
        <v>3322</v>
      </c>
      <c r="B126" s="5" t="s">
        <v>2676</v>
      </c>
      <c r="C126" s="15">
        <v>998305</v>
      </c>
      <c r="D126" s="15"/>
      <c r="E126" s="15">
        <f t="shared" si="2"/>
        <v>1000626.4</v>
      </c>
    </row>
    <row r="127" spans="1:5" ht="19" x14ac:dyDescent="0.25">
      <c r="A127" s="26" t="s">
        <v>3322</v>
      </c>
      <c r="B127" s="5" t="s">
        <v>2785</v>
      </c>
      <c r="C127" s="15"/>
      <c r="D127" s="15">
        <v>998496</v>
      </c>
      <c r="E127" s="15">
        <f t="shared" si="2"/>
        <v>2130.4000000000233</v>
      </c>
    </row>
    <row r="128" spans="1:5" ht="19" x14ac:dyDescent="0.25">
      <c r="A128" s="26" t="s">
        <v>3343</v>
      </c>
      <c r="B128" s="5" t="s">
        <v>3007</v>
      </c>
      <c r="C128" s="15">
        <v>981031</v>
      </c>
      <c r="D128" s="15"/>
      <c r="E128" s="15">
        <f t="shared" si="2"/>
        <v>983161.4</v>
      </c>
    </row>
    <row r="129" spans="1:5" ht="19" x14ac:dyDescent="0.25">
      <c r="A129" s="26" t="s">
        <v>3343</v>
      </c>
      <c r="B129" s="5" t="s">
        <v>2895</v>
      </c>
      <c r="C129" s="15"/>
      <c r="D129" s="15">
        <v>981523</v>
      </c>
      <c r="E129" s="15">
        <f t="shared" si="2"/>
        <v>1638.4000000000233</v>
      </c>
    </row>
    <row r="130" spans="1:5" ht="19" x14ac:dyDescent="0.25">
      <c r="A130" s="26" t="s">
        <v>3343</v>
      </c>
      <c r="B130" s="5" t="s">
        <v>259</v>
      </c>
      <c r="C130" s="15"/>
      <c r="D130" s="15">
        <v>11.55</v>
      </c>
      <c r="E130" s="15">
        <f t="shared" si="2"/>
        <v>1626.8500000000233</v>
      </c>
    </row>
    <row r="131" spans="1:5" ht="19" x14ac:dyDescent="0.25">
      <c r="A131" s="26" t="s">
        <v>3358</v>
      </c>
      <c r="B131" s="5" t="s">
        <v>2676</v>
      </c>
      <c r="C131" s="15">
        <v>530458</v>
      </c>
      <c r="D131" s="15"/>
      <c r="E131" s="15">
        <f t="shared" si="2"/>
        <v>532084.85</v>
      </c>
    </row>
    <row r="132" spans="1:5" ht="19" x14ac:dyDescent="0.25">
      <c r="A132" s="26" t="s">
        <v>3358</v>
      </c>
      <c r="B132" s="5" t="s">
        <v>2895</v>
      </c>
      <c r="C132" s="15"/>
      <c r="D132" s="15">
        <v>531804</v>
      </c>
      <c r="E132" s="15">
        <f t="shared" si="2"/>
        <v>280.84999999997672</v>
      </c>
    </row>
    <row r="133" spans="1:5" ht="19" x14ac:dyDescent="0.25">
      <c r="A133" s="26" t="s">
        <v>3358</v>
      </c>
      <c r="B133" s="5" t="s">
        <v>259</v>
      </c>
      <c r="C133" s="15"/>
      <c r="D133" s="15">
        <v>11.55</v>
      </c>
      <c r="E133" s="15">
        <f t="shared" si="2"/>
        <v>269.29999999997671</v>
      </c>
    </row>
    <row r="134" spans="1:5" ht="19" x14ac:dyDescent="0.25">
      <c r="A134" s="26" t="s">
        <v>3365</v>
      </c>
      <c r="B134" s="5" t="s">
        <v>2931</v>
      </c>
      <c r="C134" s="15">
        <v>249804</v>
      </c>
      <c r="D134" s="15"/>
      <c r="E134" s="15">
        <f t="shared" si="2"/>
        <v>250073.3</v>
      </c>
    </row>
    <row r="135" spans="1:5" ht="19" x14ac:dyDescent="0.25">
      <c r="A135" s="26" t="s">
        <v>3365</v>
      </c>
      <c r="B135" s="5" t="s">
        <v>3249</v>
      </c>
      <c r="C135" s="15">
        <v>250014</v>
      </c>
      <c r="D135" s="15"/>
      <c r="E135" s="15">
        <f t="shared" si="2"/>
        <v>500087.3</v>
      </c>
    </row>
    <row r="136" spans="1:5" ht="19" x14ac:dyDescent="0.25">
      <c r="A136" s="26" t="s">
        <v>3365</v>
      </c>
      <c r="B136" s="5" t="s">
        <v>2895</v>
      </c>
      <c r="C136" s="15"/>
      <c r="D136" s="15">
        <v>499590</v>
      </c>
      <c r="E136" s="15">
        <f t="shared" si="2"/>
        <v>497.29999999998836</v>
      </c>
    </row>
    <row r="137" spans="1:5" ht="19" x14ac:dyDescent="0.25">
      <c r="A137" s="26" t="s">
        <v>3365</v>
      </c>
      <c r="B137" s="5" t="s">
        <v>259</v>
      </c>
      <c r="C137" s="15"/>
      <c r="D137" s="15">
        <v>11.55</v>
      </c>
      <c r="E137" s="15">
        <f t="shared" si="2"/>
        <v>485.74999999998835</v>
      </c>
    </row>
    <row r="138" spans="1:5" ht="19" x14ac:dyDescent="0.25">
      <c r="A138" s="26" t="s">
        <v>3382</v>
      </c>
      <c r="B138" s="5" t="s">
        <v>2676</v>
      </c>
      <c r="C138" s="15">
        <v>598010</v>
      </c>
      <c r="D138" s="15"/>
      <c r="E138" s="15">
        <f t="shared" si="2"/>
        <v>598495.75</v>
      </c>
    </row>
    <row r="139" spans="1:5" ht="19" x14ac:dyDescent="0.25">
      <c r="A139" s="26" t="s">
        <v>3382</v>
      </c>
      <c r="B139" s="5" t="s">
        <v>259</v>
      </c>
      <c r="C139" s="15"/>
      <c r="D139" s="15">
        <f>425+21.25</f>
        <v>446.25</v>
      </c>
      <c r="E139" s="15">
        <f t="shared" si="2"/>
        <v>598049.5</v>
      </c>
    </row>
    <row r="140" spans="1:5" ht="19" x14ac:dyDescent="0.25">
      <c r="A140" s="26" t="s">
        <v>3382</v>
      </c>
      <c r="B140" s="5" t="s">
        <v>2895</v>
      </c>
      <c r="C140" s="15"/>
      <c r="D140" s="15">
        <v>597012</v>
      </c>
      <c r="E140" s="15">
        <f t="shared" si="2"/>
        <v>1037.5</v>
      </c>
    </row>
    <row r="141" spans="1:5" ht="19" x14ac:dyDescent="0.25">
      <c r="A141" s="26" t="s">
        <v>3382</v>
      </c>
      <c r="B141" s="5" t="s">
        <v>259</v>
      </c>
      <c r="C141" s="15"/>
      <c r="D141" s="15">
        <v>11.55</v>
      </c>
      <c r="E141" s="15">
        <f t="shared" si="2"/>
        <v>1025.95</v>
      </c>
    </row>
    <row r="142" spans="1:5" ht="19" x14ac:dyDescent="0.25">
      <c r="A142" s="26" t="s">
        <v>3401</v>
      </c>
      <c r="B142" s="5" t="s">
        <v>3404</v>
      </c>
      <c r="C142" s="15">
        <v>380640</v>
      </c>
      <c r="D142" s="15"/>
      <c r="E142" s="15">
        <f t="shared" si="2"/>
        <v>381665.95</v>
      </c>
    </row>
    <row r="143" spans="1:5" ht="19" x14ac:dyDescent="0.25">
      <c r="A143" s="26" t="s">
        <v>3401</v>
      </c>
      <c r="B143" s="5" t="s">
        <v>3404</v>
      </c>
      <c r="C143" s="15">
        <v>214203</v>
      </c>
      <c r="D143" s="15"/>
      <c r="E143" s="15">
        <f t="shared" si="2"/>
        <v>595868.94999999995</v>
      </c>
    </row>
    <row r="144" spans="1:5" ht="19" x14ac:dyDescent="0.25">
      <c r="A144" s="26" t="s">
        <v>3401</v>
      </c>
      <c r="B144" s="5" t="s">
        <v>2895</v>
      </c>
      <c r="C144" s="15"/>
      <c r="D144" s="15">
        <v>594023</v>
      </c>
      <c r="E144" s="15">
        <f t="shared" si="2"/>
        <v>1845.9499999999534</v>
      </c>
    </row>
    <row r="145" spans="1:5" ht="19" x14ac:dyDescent="0.25">
      <c r="A145" s="26" t="s">
        <v>3401</v>
      </c>
      <c r="B145" s="5" t="s">
        <v>259</v>
      </c>
      <c r="C145" s="15"/>
      <c r="D145" s="15">
        <v>11.55</v>
      </c>
      <c r="E145" s="15">
        <f t="shared" si="2"/>
        <v>1834.3999999999535</v>
      </c>
    </row>
    <row r="146" spans="1:5" ht="19" x14ac:dyDescent="0.25">
      <c r="A146" s="26" t="s">
        <v>3407</v>
      </c>
      <c r="B146" s="5" t="s">
        <v>2673</v>
      </c>
      <c r="C146" s="15">
        <v>810728</v>
      </c>
      <c r="D146" s="15"/>
      <c r="E146" s="15">
        <f t="shared" si="2"/>
        <v>812562.39999999991</v>
      </c>
    </row>
    <row r="147" spans="1:5" ht="19" x14ac:dyDescent="0.25">
      <c r="A147" s="26" t="s">
        <v>3407</v>
      </c>
      <c r="B147" s="5" t="s">
        <v>2785</v>
      </c>
      <c r="C147" s="15"/>
      <c r="D147" s="15">
        <v>811027</v>
      </c>
      <c r="E147" s="15">
        <f t="shared" si="2"/>
        <v>1535.3999999999069</v>
      </c>
    </row>
    <row r="148" spans="1:5" ht="19" x14ac:dyDescent="0.25">
      <c r="A148" s="26" t="s">
        <v>3409</v>
      </c>
      <c r="B148" s="5" t="s">
        <v>3007</v>
      </c>
      <c r="C148" s="15">
        <v>762013</v>
      </c>
      <c r="D148" s="15"/>
      <c r="E148" s="15">
        <f t="shared" ref="E148:E211" si="3">E147+C148-D148</f>
        <v>763548.39999999991</v>
      </c>
    </row>
    <row r="149" spans="1:5" ht="19" x14ac:dyDescent="0.25">
      <c r="A149" s="26" t="s">
        <v>3409</v>
      </c>
      <c r="B149" s="5" t="s">
        <v>2895</v>
      </c>
      <c r="C149" s="15"/>
      <c r="D149" s="15">
        <v>761224</v>
      </c>
      <c r="E149" s="15">
        <f t="shared" si="3"/>
        <v>2324.3999999999069</v>
      </c>
    </row>
    <row r="150" spans="1:5" ht="19" x14ac:dyDescent="0.25">
      <c r="A150" s="26" t="s">
        <v>3409</v>
      </c>
      <c r="B150" s="5" t="s">
        <v>259</v>
      </c>
      <c r="C150" s="15"/>
      <c r="D150" s="15">
        <v>11.55</v>
      </c>
      <c r="E150" s="15">
        <f t="shared" si="3"/>
        <v>2312.8499999999067</v>
      </c>
    </row>
    <row r="151" spans="1:5" ht="19" x14ac:dyDescent="0.25">
      <c r="A151" s="26" t="s">
        <v>3415</v>
      </c>
      <c r="B151" s="5" t="s">
        <v>2673</v>
      </c>
      <c r="C151" s="15">
        <v>949252</v>
      </c>
      <c r="D151" s="15"/>
      <c r="E151" s="15">
        <f t="shared" si="3"/>
        <v>951564.84999999986</v>
      </c>
    </row>
    <row r="152" spans="1:5" ht="19" x14ac:dyDescent="0.25">
      <c r="A152" s="26" t="s">
        <v>3415</v>
      </c>
      <c r="B152" s="5" t="s">
        <v>2785</v>
      </c>
      <c r="C152" s="15"/>
      <c r="D152" s="15">
        <v>948923</v>
      </c>
      <c r="E152" s="15">
        <f t="shared" si="3"/>
        <v>2641.8499999998603</v>
      </c>
    </row>
    <row r="153" spans="1:5" ht="19" x14ac:dyDescent="0.25">
      <c r="A153" s="26" t="s">
        <v>3436</v>
      </c>
      <c r="B153" s="5" t="s">
        <v>3404</v>
      </c>
      <c r="C153" s="15">
        <v>879080</v>
      </c>
      <c r="D153" s="15"/>
      <c r="E153" s="15">
        <f t="shared" si="3"/>
        <v>881721.84999999986</v>
      </c>
    </row>
    <row r="154" spans="1:5" ht="19" x14ac:dyDescent="0.25">
      <c r="A154" s="26" t="s">
        <v>3436</v>
      </c>
      <c r="B154" s="5" t="s">
        <v>2895</v>
      </c>
      <c r="C154" s="15"/>
      <c r="D154" s="15">
        <v>879244</v>
      </c>
      <c r="E154" s="15">
        <f t="shared" si="3"/>
        <v>2477.8499999998603</v>
      </c>
    </row>
    <row r="155" spans="1:5" ht="19" x14ac:dyDescent="0.25">
      <c r="A155" s="26" t="s">
        <v>3436</v>
      </c>
      <c r="B155" s="5" t="s">
        <v>259</v>
      </c>
      <c r="C155" s="15"/>
      <c r="D155" s="15">
        <v>11.55</v>
      </c>
      <c r="E155" s="15">
        <f t="shared" si="3"/>
        <v>2466.2999999998601</v>
      </c>
    </row>
    <row r="156" spans="1:5" ht="19" x14ac:dyDescent="0.25">
      <c r="A156" s="26" t="s">
        <v>3455</v>
      </c>
      <c r="B156" s="5" t="s">
        <v>2884</v>
      </c>
      <c r="C156" s="15">
        <v>379854</v>
      </c>
      <c r="D156" s="15"/>
      <c r="E156" s="15">
        <f t="shared" si="3"/>
        <v>382320.29999999987</v>
      </c>
    </row>
    <row r="157" spans="1:5" ht="19" x14ac:dyDescent="0.25">
      <c r="A157" s="26" t="s">
        <v>3455</v>
      </c>
      <c r="B157" s="5" t="s">
        <v>2895</v>
      </c>
      <c r="C157" s="15"/>
      <c r="D157" s="15">
        <v>380120</v>
      </c>
      <c r="E157" s="15">
        <f t="shared" si="3"/>
        <v>2200.2999999998719</v>
      </c>
    </row>
    <row r="158" spans="1:5" ht="19" x14ac:dyDescent="0.25">
      <c r="A158" s="26" t="s">
        <v>3455</v>
      </c>
      <c r="B158" s="5" t="s">
        <v>259</v>
      </c>
      <c r="C158" s="15"/>
      <c r="D158" s="15">
        <v>11.55</v>
      </c>
      <c r="E158" s="15">
        <f t="shared" si="3"/>
        <v>2188.7499999998718</v>
      </c>
    </row>
    <row r="159" spans="1:5" ht="19" x14ac:dyDescent="0.25">
      <c r="A159" s="26" t="s">
        <v>3482</v>
      </c>
      <c r="B159" s="5" t="s">
        <v>2676</v>
      </c>
      <c r="C159" s="15">
        <v>499850</v>
      </c>
      <c r="D159" s="15"/>
      <c r="E159" s="15">
        <f t="shared" si="3"/>
        <v>502038.74999999988</v>
      </c>
    </row>
    <row r="160" spans="1:5" ht="19" x14ac:dyDescent="0.25">
      <c r="A160" s="26" t="s">
        <v>3482</v>
      </c>
      <c r="B160" s="5" t="s">
        <v>3484</v>
      </c>
      <c r="C160" s="15"/>
      <c r="D160" s="15">
        <v>499362</v>
      </c>
      <c r="E160" s="15">
        <f t="shared" si="3"/>
        <v>2676.7499999998836</v>
      </c>
    </row>
    <row r="161" spans="1:5" ht="19" x14ac:dyDescent="0.25">
      <c r="A161" s="26" t="s">
        <v>3482</v>
      </c>
      <c r="B161" s="5" t="s">
        <v>259</v>
      </c>
      <c r="C161" s="15"/>
      <c r="D161" s="15">
        <v>11.55</v>
      </c>
      <c r="E161" s="15">
        <f t="shared" si="3"/>
        <v>2665.1999999998834</v>
      </c>
    </row>
    <row r="162" spans="1:5" ht="19" x14ac:dyDescent="0.25">
      <c r="A162" s="26" t="s">
        <v>3482</v>
      </c>
      <c r="B162" s="5" t="s">
        <v>259</v>
      </c>
      <c r="C162" s="15"/>
      <c r="D162" s="15">
        <v>425</v>
      </c>
      <c r="E162" s="15">
        <f t="shared" si="3"/>
        <v>2240.1999999998834</v>
      </c>
    </row>
    <row r="163" spans="1:5" ht="19" x14ac:dyDescent="0.25">
      <c r="A163" s="26" t="s">
        <v>3482</v>
      </c>
      <c r="B163" s="5" t="s">
        <v>259</v>
      </c>
      <c r="C163" s="15"/>
      <c r="D163" s="15">
        <v>21.25</v>
      </c>
      <c r="E163" s="15">
        <f t="shared" si="3"/>
        <v>2218.9499999998834</v>
      </c>
    </row>
    <row r="164" spans="1:5" ht="19" x14ac:dyDescent="0.25">
      <c r="A164" s="26" t="s">
        <v>3504</v>
      </c>
      <c r="B164" s="5" t="s">
        <v>2931</v>
      </c>
      <c r="C164" s="15">
        <v>262091</v>
      </c>
      <c r="D164" s="15"/>
      <c r="E164" s="15">
        <f t="shared" si="3"/>
        <v>264309.9499999999</v>
      </c>
    </row>
    <row r="165" spans="1:5" ht="19" x14ac:dyDescent="0.25">
      <c r="A165" s="26" t="s">
        <v>3504</v>
      </c>
      <c r="B165" s="5" t="s">
        <v>3249</v>
      </c>
      <c r="C165" s="15">
        <v>199023</v>
      </c>
      <c r="D165" s="15"/>
      <c r="E165" s="15">
        <f t="shared" si="3"/>
        <v>463332.9499999999</v>
      </c>
    </row>
    <row r="166" spans="1:5" ht="19" x14ac:dyDescent="0.25">
      <c r="A166" s="26" t="s">
        <v>3504</v>
      </c>
      <c r="B166" s="5" t="s">
        <v>2781</v>
      </c>
      <c r="C166" s="15">
        <v>140857</v>
      </c>
      <c r="D166" s="15"/>
      <c r="E166" s="15">
        <f t="shared" si="3"/>
        <v>604189.94999999995</v>
      </c>
    </row>
    <row r="167" spans="1:5" ht="19" x14ac:dyDescent="0.25">
      <c r="A167" s="26" t="s">
        <v>3504</v>
      </c>
      <c r="B167" s="5" t="s">
        <v>2895</v>
      </c>
      <c r="C167" s="15"/>
      <c r="D167" s="15">
        <v>599699</v>
      </c>
      <c r="E167" s="15">
        <f t="shared" si="3"/>
        <v>4490.9499999999534</v>
      </c>
    </row>
    <row r="168" spans="1:5" ht="19" x14ac:dyDescent="0.25">
      <c r="A168" s="26" t="s">
        <v>3504</v>
      </c>
      <c r="B168" s="5" t="s">
        <v>259</v>
      </c>
      <c r="C168" s="15"/>
      <c r="D168" s="15">
        <v>11.55</v>
      </c>
      <c r="E168" s="15">
        <f t="shared" si="3"/>
        <v>4479.3999999999533</v>
      </c>
    </row>
    <row r="169" spans="1:5" ht="19" x14ac:dyDescent="0.25">
      <c r="A169" s="26" t="s">
        <v>3538</v>
      </c>
      <c r="B169" s="5" t="s">
        <v>3540</v>
      </c>
      <c r="C169" s="15">
        <v>718030</v>
      </c>
      <c r="D169" s="15"/>
      <c r="E169" s="15">
        <f t="shared" si="3"/>
        <v>722509.39999999991</v>
      </c>
    </row>
    <row r="170" spans="1:5" ht="19" x14ac:dyDescent="0.25">
      <c r="A170" s="26" t="s">
        <v>3538</v>
      </c>
      <c r="B170" s="5" t="s">
        <v>3484</v>
      </c>
      <c r="C170" s="15"/>
      <c r="D170" s="15">
        <v>720133</v>
      </c>
      <c r="E170" s="15">
        <f t="shared" si="3"/>
        <v>2376.3999999999069</v>
      </c>
    </row>
    <row r="171" spans="1:5" ht="19" x14ac:dyDescent="0.25">
      <c r="A171" s="26" t="s">
        <v>3538</v>
      </c>
      <c r="B171" s="5" t="s">
        <v>259</v>
      </c>
      <c r="C171" s="15"/>
      <c r="D171" s="15">
        <v>11.55</v>
      </c>
      <c r="E171" s="15">
        <f t="shared" si="3"/>
        <v>2364.8499999999067</v>
      </c>
    </row>
    <row r="172" spans="1:5" ht="19" x14ac:dyDescent="0.25">
      <c r="A172" s="26" t="s">
        <v>3547</v>
      </c>
      <c r="B172" s="5" t="s">
        <v>2676</v>
      </c>
      <c r="C172" s="15">
        <v>100</v>
      </c>
      <c r="D172" s="15"/>
      <c r="E172" s="15">
        <f t="shared" si="3"/>
        <v>2464.8499999999067</v>
      </c>
    </row>
    <row r="173" spans="1:5" ht="19" x14ac:dyDescent="0.25">
      <c r="A173" s="26" t="s">
        <v>3560</v>
      </c>
      <c r="B173" s="5" t="s">
        <v>2676</v>
      </c>
      <c r="C173" s="15">
        <v>327503</v>
      </c>
      <c r="D173" s="15"/>
      <c r="E173" s="15">
        <f t="shared" si="3"/>
        <v>329967.84999999992</v>
      </c>
    </row>
    <row r="174" spans="1:5" ht="19" x14ac:dyDescent="0.25">
      <c r="A174" s="26" t="s">
        <v>3560</v>
      </c>
      <c r="B174" s="5" t="s">
        <v>3484</v>
      </c>
      <c r="C174" s="15"/>
      <c r="D174" s="15">
        <v>328015</v>
      </c>
      <c r="E174" s="15">
        <f t="shared" si="3"/>
        <v>1952.8499999999185</v>
      </c>
    </row>
    <row r="175" spans="1:5" ht="19" x14ac:dyDescent="0.25">
      <c r="A175" s="26" t="s">
        <v>3560</v>
      </c>
      <c r="B175" s="5" t="s">
        <v>259</v>
      </c>
      <c r="C175" s="15"/>
      <c r="D175" s="15">
        <v>11.55</v>
      </c>
      <c r="E175" s="15">
        <f t="shared" si="3"/>
        <v>1941.2999999999186</v>
      </c>
    </row>
    <row r="176" spans="1:5" ht="19" x14ac:dyDescent="0.25">
      <c r="A176" s="26" t="s">
        <v>3565</v>
      </c>
      <c r="B176" s="5" t="s">
        <v>2839</v>
      </c>
      <c r="C176" s="15">
        <v>456128</v>
      </c>
      <c r="D176" s="15"/>
      <c r="E176" s="15">
        <f t="shared" si="3"/>
        <v>458069.29999999993</v>
      </c>
    </row>
    <row r="177" spans="1:5" ht="19" x14ac:dyDescent="0.25">
      <c r="A177" s="26" t="s">
        <v>3565</v>
      </c>
      <c r="B177" s="5" t="s">
        <v>3484</v>
      </c>
      <c r="C177" s="15"/>
      <c r="D177" s="15">
        <v>455980</v>
      </c>
      <c r="E177" s="15">
        <f t="shared" si="3"/>
        <v>2089.2999999999302</v>
      </c>
    </row>
    <row r="178" spans="1:5" ht="19" x14ac:dyDescent="0.25">
      <c r="A178" s="26" t="s">
        <v>3565</v>
      </c>
      <c r="B178" s="5" t="s">
        <v>259</v>
      </c>
      <c r="C178" s="15"/>
      <c r="D178" s="15">
        <v>11.55</v>
      </c>
      <c r="E178" s="15">
        <f t="shared" si="3"/>
        <v>2077.74999999993</v>
      </c>
    </row>
    <row r="179" spans="1:5" ht="19" x14ac:dyDescent="0.25">
      <c r="A179" s="26" t="s">
        <v>3581</v>
      </c>
      <c r="B179" s="5" t="s">
        <v>3013</v>
      </c>
      <c r="C179" s="15">
        <v>154679</v>
      </c>
      <c r="D179" s="15"/>
      <c r="E179" s="15">
        <f t="shared" si="3"/>
        <v>156756.74999999994</v>
      </c>
    </row>
    <row r="180" spans="1:5" ht="19" x14ac:dyDescent="0.25">
      <c r="A180" s="26" t="s">
        <v>3581</v>
      </c>
      <c r="B180" s="5" t="s">
        <v>3484</v>
      </c>
      <c r="C180" s="15"/>
      <c r="D180" s="15">
        <v>155474</v>
      </c>
      <c r="E180" s="15">
        <f t="shared" si="3"/>
        <v>1282.7499999999418</v>
      </c>
    </row>
    <row r="181" spans="1:5" ht="19" x14ac:dyDescent="0.25">
      <c r="A181" s="26" t="s">
        <v>3581</v>
      </c>
      <c r="B181" s="5" t="s">
        <v>259</v>
      </c>
      <c r="C181" s="15"/>
      <c r="D181" s="15">
        <v>11.55</v>
      </c>
      <c r="E181" s="15">
        <f t="shared" si="3"/>
        <v>1271.1999999999418</v>
      </c>
    </row>
    <row r="182" spans="1:5" ht="19" x14ac:dyDescent="0.25">
      <c r="A182" s="26" t="s">
        <v>3581</v>
      </c>
      <c r="B182" s="5" t="s">
        <v>259</v>
      </c>
      <c r="C182" s="15"/>
      <c r="D182" s="15">
        <v>425</v>
      </c>
      <c r="E182" s="15">
        <f t="shared" si="3"/>
        <v>846.19999999994184</v>
      </c>
    </row>
    <row r="183" spans="1:5" ht="19" x14ac:dyDescent="0.25">
      <c r="A183" s="26" t="s">
        <v>3581</v>
      </c>
      <c r="B183" s="5" t="s">
        <v>259</v>
      </c>
      <c r="C183" s="15"/>
      <c r="D183" s="15">
        <v>9.6999999999999993</v>
      </c>
      <c r="E183" s="15">
        <f t="shared" si="3"/>
        <v>836.49999999994179</v>
      </c>
    </row>
    <row r="184" spans="1:5" ht="19" x14ac:dyDescent="0.25">
      <c r="A184" s="26" t="s">
        <v>3587</v>
      </c>
      <c r="B184" s="5" t="s">
        <v>2931</v>
      </c>
      <c r="C184" s="15">
        <v>282023</v>
      </c>
      <c r="D184" s="15"/>
      <c r="E184" s="15">
        <f t="shared" si="3"/>
        <v>282859.49999999994</v>
      </c>
    </row>
    <row r="185" spans="1:5" ht="19" x14ac:dyDescent="0.25">
      <c r="A185" s="26" t="s">
        <v>3587</v>
      </c>
      <c r="B185" s="5" t="s">
        <v>2704</v>
      </c>
      <c r="C185" s="15"/>
      <c r="D185" s="15">
        <v>280465</v>
      </c>
      <c r="E185" s="15">
        <f t="shared" si="3"/>
        <v>2394.4999999999418</v>
      </c>
    </row>
    <row r="186" spans="1:5" ht="19" x14ac:dyDescent="0.25">
      <c r="A186" s="26" t="s">
        <v>3587</v>
      </c>
      <c r="B186" s="5" t="s">
        <v>259</v>
      </c>
      <c r="C186" s="15"/>
      <c r="D186" s="15">
        <v>11.55</v>
      </c>
      <c r="E186" s="15">
        <f t="shared" si="3"/>
        <v>2382.9499999999416</v>
      </c>
    </row>
    <row r="187" spans="1:5" ht="19" x14ac:dyDescent="0.25">
      <c r="A187" s="26" t="s">
        <v>3615</v>
      </c>
      <c r="B187" s="5" t="s">
        <v>2884</v>
      </c>
      <c r="C187" s="15">
        <v>59103</v>
      </c>
      <c r="D187" s="15"/>
      <c r="E187" s="15">
        <f t="shared" si="3"/>
        <v>61485.949999999939</v>
      </c>
    </row>
    <row r="188" spans="1:5" ht="19" x14ac:dyDescent="0.25">
      <c r="A188" s="26" t="s">
        <v>3615</v>
      </c>
      <c r="B188" s="5" t="s">
        <v>2704</v>
      </c>
      <c r="C188" s="15"/>
      <c r="D188" s="15">
        <v>59240</v>
      </c>
      <c r="E188" s="15">
        <f t="shared" si="3"/>
        <v>2245.9499999999389</v>
      </c>
    </row>
    <row r="189" spans="1:5" ht="19" x14ac:dyDescent="0.25">
      <c r="A189" s="26" t="s">
        <v>3615</v>
      </c>
      <c r="B189" s="5" t="s">
        <v>259</v>
      </c>
      <c r="C189" s="15"/>
      <c r="D189" s="15">
        <v>11.55</v>
      </c>
      <c r="E189" s="15">
        <f t="shared" si="3"/>
        <v>2234.3999999999387</v>
      </c>
    </row>
    <row r="190" spans="1:5" ht="19" x14ac:dyDescent="0.25">
      <c r="A190" s="26" t="s">
        <v>3655</v>
      </c>
      <c r="B190" s="5" t="s">
        <v>3658</v>
      </c>
      <c r="C190" s="15">
        <v>36460</v>
      </c>
      <c r="D190" s="15"/>
      <c r="E190" s="15">
        <f t="shared" si="3"/>
        <v>38694.399999999936</v>
      </c>
    </row>
    <row r="191" spans="1:5" ht="19" x14ac:dyDescent="0.25">
      <c r="A191" s="26" t="s">
        <v>3655</v>
      </c>
      <c r="B191" s="5" t="s">
        <v>2704</v>
      </c>
      <c r="C191" s="15"/>
      <c r="D191" s="15">
        <v>37120</v>
      </c>
      <c r="E191" s="15">
        <f t="shared" si="3"/>
        <v>1574.399999999936</v>
      </c>
    </row>
    <row r="192" spans="1:5" ht="19" x14ac:dyDescent="0.25">
      <c r="A192" s="26" t="s">
        <v>3655</v>
      </c>
      <c r="B192" s="5" t="s">
        <v>259</v>
      </c>
      <c r="C192" s="15"/>
      <c r="D192" s="15">
        <v>11.55</v>
      </c>
      <c r="E192" s="15">
        <f t="shared" si="3"/>
        <v>1562.849999999936</v>
      </c>
    </row>
    <row r="193" spans="1:5" ht="19" x14ac:dyDescent="0.25">
      <c r="A193" s="26" t="s">
        <v>3655</v>
      </c>
      <c r="B193" s="5" t="s">
        <v>2931</v>
      </c>
      <c r="C193" s="15">
        <v>199554</v>
      </c>
      <c r="D193" s="15"/>
      <c r="E193" s="15">
        <f t="shared" si="3"/>
        <v>201116.84999999995</v>
      </c>
    </row>
    <row r="194" spans="1:5" ht="19" x14ac:dyDescent="0.25">
      <c r="A194" s="26" t="s">
        <v>3655</v>
      </c>
      <c r="B194" s="5" t="s">
        <v>2704</v>
      </c>
      <c r="C194" s="15"/>
      <c r="D194" s="15">
        <v>200152</v>
      </c>
      <c r="E194" s="15">
        <f t="shared" si="3"/>
        <v>964.84999999994761</v>
      </c>
    </row>
    <row r="195" spans="1:5" ht="19" x14ac:dyDescent="0.25">
      <c r="A195" s="26" t="s">
        <v>3655</v>
      </c>
      <c r="B195" s="5" t="s">
        <v>259</v>
      </c>
      <c r="C195" s="15"/>
      <c r="D195" s="15">
        <v>11.55</v>
      </c>
      <c r="E195" s="15">
        <f t="shared" si="3"/>
        <v>953.29999999994766</v>
      </c>
    </row>
    <row r="196" spans="1:5" ht="19" x14ac:dyDescent="0.25">
      <c r="A196" s="26" t="s">
        <v>3664</v>
      </c>
      <c r="B196" s="5" t="s">
        <v>3658</v>
      </c>
      <c r="C196" s="15">
        <v>237465</v>
      </c>
      <c r="D196" s="15"/>
      <c r="E196" s="15">
        <f t="shared" si="3"/>
        <v>238418.29999999996</v>
      </c>
    </row>
    <row r="197" spans="1:5" ht="19" x14ac:dyDescent="0.25">
      <c r="A197" s="26" t="s">
        <v>3664</v>
      </c>
      <c r="B197" s="5" t="s">
        <v>2704</v>
      </c>
      <c r="C197" s="15"/>
      <c r="D197" s="15">
        <v>237200</v>
      </c>
      <c r="E197" s="15">
        <f t="shared" si="3"/>
        <v>1218.2999999999593</v>
      </c>
    </row>
    <row r="198" spans="1:5" ht="19" x14ac:dyDescent="0.25">
      <c r="A198" s="26" t="s">
        <v>3664</v>
      </c>
      <c r="B198" s="5" t="s">
        <v>259</v>
      </c>
      <c r="C198" s="15"/>
      <c r="D198" s="15">
        <v>11.55</v>
      </c>
      <c r="E198" s="15">
        <f t="shared" si="3"/>
        <v>1206.7499999999593</v>
      </c>
    </row>
    <row r="199" spans="1:5" ht="19" x14ac:dyDescent="0.25">
      <c r="A199" s="26" t="s">
        <v>3670</v>
      </c>
      <c r="B199" s="5" t="s">
        <v>2673</v>
      </c>
      <c r="C199" s="15">
        <v>630045</v>
      </c>
      <c r="D199" s="15"/>
      <c r="E199" s="15">
        <f t="shared" si="3"/>
        <v>631251.75</v>
      </c>
    </row>
    <row r="200" spans="1:5" ht="19" x14ac:dyDescent="0.25">
      <c r="A200" s="26" t="s">
        <v>3670</v>
      </c>
      <c r="B200" s="5" t="s">
        <v>2704</v>
      </c>
      <c r="C200" s="15"/>
      <c r="D200" s="15">
        <v>630442</v>
      </c>
      <c r="E200" s="15">
        <f t="shared" si="3"/>
        <v>809.75</v>
      </c>
    </row>
    <row r="201" spans="1:5" ht="19" x14ac:dyDescent="0.25">
      <c r="A201" s="26" t="s">
        <v>3670</v>
      </c>
      <c r="B201" s="5" t="s">
        <v>259</v>
      </c>
      <c r="C201" s="15"/>
      <c r="D201" s="15">
        <v>11.55</v>
      </c>
      <c r="E201" s="15">
        <f t="shared" si="3"/>
        <v>798.2</v>
      </c>
    </row>
    <row r="202" spans="1:5" ht="19" x14ac:dyDescent="0.25">
      <c r="A202" s="26" t="s">
        <v>3672</v>
      </c>
      <c r="B202" s="5" t="s">
        <v>3675</v>
      </c>
      <c r="C202" s="15">
        <v>978850</v>
      </c>
      <c r="D202" s="15"/>
      <c r="E202" s="15">
        <f t="shared" si="3"/>
        <v>979648.2</v>
      </c>
    </row>
    <row r="203" spans="1:5" ht="19" x14ac:dyDescent="0.25">
      <c r="A203" s="26" t="s">
        <v>3672</v>
      </c>
      <c r="B203" s="5" t="s">
        <v>2704</v>
      </c>
      <c r="C203" s="15"/>
      <c r="D203" s="15">
        <v>977856</v>
      </c>
      <c r="E203" s="15">
        <f t="shared" si="3"/>
        <v>1792.1999999999534</v>
      </c>
    </row>
    <row r="204" spans="1:5" ht="19" x14ac:dyDescent="0.25">
      <c r="A204" s="26" t="s">
        <v>3672</v>
      </c>
      <c r="B204" s="5" t="s">
        <v>259</v>
      </c>
      <c r="C204" s="15"/>
      <c r="D204" s="15">
        <v>11.55</v>
      </c>
      <c r="E204" s="15">
        <f t="shared" si="3"/>
        <v>1780.6499999999535</v>
      </c>
    </row>
    <row r="205" spans="1:5" ht="19" x14ac:dyDescent="0.25">
      <c r="A205" s="26" t="s">
        <v>3700</v>
      </c>
      <c r="B205" s="5" t="s">
        <v>259</v>
      </c>
      <c r="C205" s="15"/>
      <c r="D205" s="15">
        <v>425</v>
      </c>
      <c r="E205" s="15">
        <f t="shared" si="3"/>
        <v>1355.6499999999535</v>
      </c>
    </row>
    <row r="206" spans="1:5" ht="19" x14ac:dyDescent="0.25">
      <c r="A206" s="26" t="s">
        <v>3700</v>
      </c>
      <c r="B206" s="5" t="s">
        <v>259</v>
      </c>
      <c r="C206" s="15"/>
      <c r="D206" s="15">
        <v>21.25</v>
      </c>
      <c r="E206" s="15">
        <f t="shared" si="3"/>
        <v>1334.3999999999535</v>
      </c>
    </row>
    <row r="207" spans="1:5" ht="19" x14ac:dyDescent="0.25">
      <c r="A207" s="26" t="s">
        <v>3708</v>
      </c>
      <c r="B207" s="5" t="s">
        <v>3675</v>
      </c>
      <c r="C207" s="15">
        <v>196201</v>
      </c>
      <c r="D207" s="15"/>
      <c r="E207" s="15">
        <f t="shared" si="3"/>
        <v>197535.39999999997</v>
      </c>
    </row>
    <row r="208" spans="1:5" ht="19" x14ac:dyDescent="0.25">
      <c r="A208" s="26" t="s">
        <v>3708</v>
      </c>
      <c r="B208" s="5" t="s">
        <v>2704</v>
      </c>
      <c r="C208" s="15"/>
      <c r="D208" s="15">
        <v>196332</v>
      </c>
      <c r="E208" s="15">
        <f t="shared" si="3"/>
        <v>1203.3999999999651</v>
      </c>
    </row>
    <row r="209" spans="1:5" ht="19" x14ac:dyDescent="0.25">
      <c r="A209" s="26" t="s">
        <v>3708</v>
      </c>
      <c r="B209" s="5" t="s">
        <v>259</v>
      </c>
      <c r="C209" s="15"/>
      <c r="D209" s="15">
        <v>11.5</v>
      </c>
      <c r="E209" s="15">
        <f t="shared" si="3"/>
        <v>1191.8999999999651</v>
      </c>
    </row>
    <row r="210" spans="1:5" ht="19" x14ac:dyDescent="0.25">
      <c r="A210" s="26"/>
      <c r="B210" s="5"/>
      <c r="C210" s="15"/>
      <c r="D210" s="15"/>
      <c r="E210" s="15">
        <f t="shared" si="3"/>
        <v>1191.8999999999651</v>
      </c>
    </row>
    <row r="211" spans="1:5" ht="19" x14ac:dyDescent="0.25">
      <c r="A211" s="26"/>
      <c r="B211" s="5"/>
      <c r="C211" s="15"/>
      <c r="D211" s="15"/>
      <c r="E211" s="15">
        <f t="shared" si="3"/>
        <v>1191.8999999999651</v>
      </c>
    </row>
    <row r="212" spans="1:5" ht="19" x14ac:dyDescent="0.25">
      <c r="A212" s="26"/>
      <c r="B212" s="5"/>
      <c r="C212" s="15"/>
      <c r="D212" s="15"/>
      <c r="E212" s="15">
        <f t="shared" ref="E212:E244" si="4">E211+C212-D212</f>
        <v>1191.8999999999651</v>
      </c>
    </row>
    <row r="213" spans="1:5" ht="19" x14ac:dyDescent="0.25">
      <c r="A213" s="26"/>
      <c r="B213" s="5"/>
      <c r="C213" s="15"/>
      <c r="D213" s="15"/>
      <c r="E213" s="15">
        <f t="shared" si="4"/>
        <v>1191.8999999999651</v>
      </c>
    </row>
    <row r="214" spans="1:5" ht="19" x14ac:dyDescent="0.25">
      <c r="A214" s="26"/>
      <c r="B214" s="5"/>
      <c r="C214" s="15"/>
      <c r="D214" s="15"/>
      <c r="E214" s="15">
        <f t="shared" si="4"/>
        <v>1191.8999999999651</v>
      </c>
    </row>
    <row r="215" spans="1:5" ht="19" x14ac:dyDescent="0.25">
      <c r="A215" s="26"/>
      <c r="B215" s="5"/>
      <c r="C215" s="15"/>
      <c r="D215" s="15"/>
      <c r="E215" s="15">
        <f t="shared" si="4"/>
        <v>1191.8999999999651</v>
      </c>
    </row>
    <row r="216" spans="1:5" ht="19" x14ac:dyDescent="0.25">
      <c r="A216" s="26"/>
      <c r="B216" s="5"/>
      <c r="C216" s="15"/>
      <c r="D216" s="15"/>
      <c r="E216" s="15">
        <f t="shared" si="4"/>
        <v>1191.8999999999651</v>
      </c>
    </row>
    <row r="217" spans="1:5" ht="19" x14ac:dyDescent="0.25">
      <c r="A217" s="26"/>
      <c r="B217" s="5"/>
      <c r="C217" s="15"/>
      <c r="D217" s="15"/>
      <c r="E217" s="15">
        <f t="shared" si="4"/>
        <v>1191.8999999999651</v>
      </c>
    </row>
    <row r="218" spans="1:5" ht="19" x14ac:dyDescent="0.25">
      <c r="A218" s="26"/>
      <c r="B218" s="5"/>
      <c r="C218" s="15"/>
      <c r="D218" s="15"/>
      <c r="E218" s="15">
        <f t="shared" si="4"/>
        <v>1191.8999999999651</v>
      </c>
    </row>
    <row r="219" spans="1:5" ht="19" x14ac:dyDescent="0.25">
      <c r="A219" s="26"/>
      <c r="B219" s="5"/>
      <c r="C219" s="15"/>
      <c r="D219" s="15"/>
      <c r="E219" s="15">
        <f t="shared" si="4"/>
        <v>1191.8999999999651</v>
      </c>
    </row>
    <row r="220" spans="1:5" ht="19" x14ac:dyDescent="0.25">
      <c r="A220" s="26"/>
      <c r="B220" s="5"/>
      <c r="C220" s="15"/>
      <c r="D220" s="15"/>
      <c r="E220" s="15">
        <f t="shared" si="4"/>
        <v>1191.8999999999651</v>
      </c>
    </row>
    <row r="221" spans="1:5" ht="19" x14ac:dyDescent="0.25">
      <c r="A221" s="26"/>
      <c r="B221" s="5"/>
      <c r="C221" s="15"/>
      <c r="D221" s="15"/>
      <c r="E221" s="15">
        <f t="shared" si="4"/>
        <v>1191.8999999999651</v>
      </c>
    </row>
    <row r="222" spans="1:5" ht="19" x14ac:dyDescent="0.25">
      <c r="A222" s="26"/>
      <c r="B222" s="5"/>
      <c r="C222" s="15"/>
      <c r="D222" s="15"/>
      <c r="E222" s="15">
        <f t="shared" si="4"/>
        <v>1191.8999999999651</v>
      </c>
    </row>
    <row r="223" spans="1:5" ht="19" x14ac:dyDescent="0.25">
      <c r="A223" s="26"/>
      <c r="B223" s="5"/>
      <c r="C223" s="15"/>
      <c r="D223" s="15"/>
      <c r="E223" s="15">
        <f t="shared" si="4"/>
        <v>1191.8999999999651</v>
      </c>
    </row>
    <row r="224" spans="1:5" ht="19" x14ac:dyDescent="0.25">
      <c r="A224" s="26"/>
      <c r="B224" s="5"/>
      <c r="C224" s="15"/>
      <c r="D224" s="15"/>
      <c r="E224" s="15">
        <f t="shared" si="4"/>
        <v>1191.8999999999651</v>
      </c>
    </row>
    <row r="225" spans="1:5" ht="19" x14ac:dyDescent="0.25">
      <c r="A225" s="26"/>
      <c r="B225" s="5"/>
      <c r="C225" s="15"/>
      <c r="D225" s="15"/>
      <c r="E225" s="15">
        <f t="shared" si="4"/>
        <v>1191.8999999999651</v>
      </c>
    </row>
    <row r="226" spans="1:5" ht="19" x14ac:dyDescent="0.25">
      <c r="A226" s="26"/>
      <c r="B226" s="5"/>
      <c r="C226" s="15"/>
      <c r="D226" s="15"/>
      <c r="E226" s="15">
        <f t="shared" si="4"/>
        <v>1191.8999999999651</v>
      </c>
    </row>
    <row r="227" spans="1:5" ht="19" x14ac:dyDescent="0.25">
      <c r="A227" s="26"/>
      <c r="B227" s="5"/>
      <c r="C227" s="15"/>
      <c r="D227" s="15"/>
      <c r="E227" s="15">
        <f t="shared" si="4"/>
        <v>1191.8999999999651</v>
      </c>
    </row>
    <row r="228" spans="1:5" ht="19" x14ac:dyDescent="0.25">
      <c r="A228" s="26"/>
      <c r="B228" s="5"/>
      <c r="C228" s="15"/>
      <c r="D228" s="15"/>
      <c r="E228" s="15">
        <f t="shared" si="4"/>
        <v>1191.8999999999651</v>
      </c>
    </row>
    <row r="229" spans="1:5" ht="19" x14ac:dyDescent="0.25">
      <c r="A229" s="26"/>
      <c r="B229" s="5"/>
      <c r="C229" s="15"/>
      <c r="D229" s="15"/>
      <c r="E229" s="15">
        <f t="shared" si="4"/>
        <v>1191.8999999999651</v>
      </c>
    </row>
    <row r="230" spans="1:5" ht="19" x14ac:dyDescent="0.25">
      <c r="A230" s="26"/>
      <c r="B230" s="5"/>
      <c r="C230" s="15"/>
      <c r="D230" s="15"/>
      <c r="E230" s="15">
        <f t="shared" si="4"/>
        <v>1191.8999999999651</v>
      </c>
    </row>
    <row r="231" spans="1:5" ht="19" x14ac:dyDescent="0.25">
      <c r="A231" s="26"/>
      <c r="B231" s="5"/>
      <c r="C231" s="15"/>
      <c r="D231" s="15"/>
      <c r="E231" s="15">
        <f t="shared" si="4"/>
        <v>1191.8999999999651</v>
      </c>
    </row>
    <row r="232" spans="1:5" ht="19" x14ac:dyDescent="0.25">
      <c r="A232" s="26"/>
      <c r="B232" s="5"/>
      <c r="C232" s="15"/>
      <c r="D232" s="15"/>
      <c r="E232" s="15">
        <f t="shared" si="4"/>
        <v>1191.8999999999651</v>
      </c>
    </row>
    <row r="233" spans="1:5" ht="19" x14ac:dyDescent="0.25">
      <c r="A233" s="26"/>
      <c r="B233" s="5"/>
      <c r="C233" s="15"/>
      <c r="D233" s="15"/>
      <c r="E233" s="15">
        <f t="shared" si="4"/>
        <v>1191.8999999999651</v>
      </c>
    </row>
    <row r="234" spans="1:5" ht="19" x14ac:dyDescent="0.25">
      <c r="A234" s="26"/>
      <c r="B234" s="5"/>
      <c r="C234" s="15"/>
      <c r="D234" s="15"/>
      <c r="E234" s="15">
        <f t="shared" si="4"/>
        <v>1191.8999999999651</v>
      </c>
    </row>
    <row r="235" spans="1:5" ht="19" x14ac:dyDescent="0.25">
      <c r="A235" s="26"/>
      <c r="B235" s="5"/>
      <c r="C235" s="15"/>
      <c r="D235" s="15"/>
      <c r="E235" s="15">
        <f t="shared" si="4"/>
        <v>1191.8999999999651</v>
      </c>
    </row>
    <row r="236" spans="1:5" ht="19" x14ac:dyDescent="0.25">
      <c r="A236" s="26"/>
      <c r="B236" s="5"/>
      <c r="C236" s="15"/>
      <c r="D236" s="15"/>
      <c r="E236" s="15">
        <f t="shared" si="4"/>
        <v>1191.8999999999651</v>
      </c>
    </row>
    <row r="237" spans="1:5" ht="19" x14ac:dyDescent="0.25">
      <c r="A237" s="26"/>
      <c r="B237" s="5"/>
      <c r="C237" s="15"/>
      <c r="D237" s="15"/>
      <c r="E237" s="15">
        <f t="shared" si="4"/>
        <v>1191.8999999999651</v>
      </c>
    </row>
    <row r="238" spans="1:5" ht="19" x14ac:dyDescent="0.25">
      <c r="A238" s="26"/>
      <c r="B238" s="5"/>
      <c r="C238" s="15"/>
      <c r="D238" s="15"/>
      <c r="E238" s="15">
        <f t="shared" si="4"/>
        <v>1191.8999999999651</v>
      </c>
    </row>
    <row r="239" spans="1:5" ht="19" x14ac:dyDescent="0.25">
      <c r="A239" s="26"/>
      <c r="B239" s="5"/>
      <c r="C239" s="15"/>
      <c r="D239" s="15"/>
      <c r="E239" s="15">
        <f t="shared" si="4"/>
        <v>1191.8999999999651</v>
      </c>
    </row>
    <row r="240" spans="1:5" ht="19" x14ac:dyDescent="0.25">
      <c r="A240" s="26"/>
      <c r="B240" s="5"/>
      <c r="C240" s="15"/>
      <c r="D240" s="15"/>
      <c r="E240" s="15">
        <f t="shared" si="4"/>
        <v>1191.8999999999651</v>
      </c>
    </row>
    <row r="241" spans="1:5" ht="19" x14ac:dyDescent="0.25">
      <c r="A241" s="26"/>
      <c r="B241" s="5"/>
      <c r="C241" s="15"/>
      <c r="D241" s="15"/>
      <c r="E241" s="15">
        <f t="shared" si="4"/>
        <v>1191.8999999999651</v>
      </c>
    </row>
    <row r="242" spans="1:5" ht="19" x14ac:dyDescent="0.25">
      <c r="A242" s="26"/>
      <c r="B242" s="5"/>
      <c r="C242" s="15"/>
      <c r="D242" s="15"/>
      <c r="E242" s="15">
        <f t="shared" si="4"/>
        <v>1191.8999999999651</v>
      </c>
    </row>
    <row r="243" spans="1:5" ht="19" x14ac:dyDescent="0.25">
      <c r="A243" s="26"/>
      <c r="B243" s="5"/>
      <c r="C243" s="15"/>
      <c r="D243" s="15"/>
      <c r="E243" s="15">
        <f t="shared" si="4"/>
        <v>1191.8999999999651</v>
      </c>
    </row>
    <row r="244" spans="1:5" ht="19" x14ac:dyDescent="0.25">
      <c r="A244" s="26"/>
      <c r="B244" s="5"/>
      <c r="C244" s="15"/>
      <c r="D244" s="15"/>
      <c r="E244" s="15">
        <f t="shared" si="4"/>
        <v>1191.8999999999651</v>
      </c>
    </row>
    <row r="245" spans="1:5" ht="19" x14ac:dyDescent="0.25">
      <c r="A245" s="26"/>
      <c r="B245" s="5"/>
      <c r="C245" s="15"/>
      <c r="D245" s="15"/>
    </row>
    <row r="246" spans="1:5" ht="19" x14ac:dyDescent="0.25">
      <c r="A246" s="26"/>
      <c r="B246" s="5"/>
      <c r="C246" s="15"/>
      <c r="D246" s="15"/>
    </row>
    <row r="247" spans="1:5" ht="19" x14ac:dyDescent="0.25">
      <c r="A247" s="26"/>
      <c r="B247" s="5"/>
      <c r="C247" s="15"/>
      <c r="D247" s="15"/>
    </row>
  </sheetData>
  <mergeCells count="2">
    <mergeCell ref="A1:E1"/>
    <mergeCell ref="A2:E2"/>
  </mergeCells>
  <pageMargins left="0.27" right="0.2" top="0.39" bottom="0.41" header="0.3" footer="0.3"/>
  <pageSetup paperSize="9" scale="34" fitToHeight="2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3651-D8D7-4D68-848C-32DA16701DD6}">
  <dimension ref="A1:M110"/>
  <sheetViews>
    <sheetView workbookViewId="0">
      <selection activeCell="B12" sqref="B12:B14"/>
    </sheetView>
  </sheetViews>
  <sheetFormatPr baseColWidth="10" defaultColWidth="8.83203125" defaultRowHeight="15" x14ac:dyDescent="0.2"/>
  <cols>
    <col min="1" max="1" width="15.6640625" bestFit="1" customWidth="1"/>
    <col min="2" max="2" width="92.1640625" bestFit="1" customWidth="1"/>
    <col min="3" max="3" width="19.5" bestFit="1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2899</v>
      </c>
      <c r="B1" s="160"/>
      <c r="C1" s="160"/>
      <c r="D1" s="160"/>
      <c r="E1" s="160"/>
    </row>
    <row r="2" spans="1:5" ht="26" x14ac:dyDescent="0.3">
      <c r="A2" s="161" t="s">
        <v>2111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v>0</v>
      </c>
    </row>
    <row r="5" spans="1:5" ht="21" x14ac:dyDescent="0.25">
      <c r="A5" s="18" t="s">
        <v>2900</v>
      </c>
      <c r="B5" s="8" t="s">
        <v>2901</v>
      </c>
      <c r="C5" s="16">
        <v>506230</v>
      </c>
      <c r="D5" s="9"/>
      <c r="E5" s="9">
        <f>E4+C5-D5</f>
        <v>506230</v>
      </c>
    </row>
    <row r="6" spans="1:5" ht="21" x14ac:dyDescent="0.25">
      <c r="A6" s="18" t="s">
        <v>2900</v>
      </c>
      <c r="B6" s="8" t="s">
        <v>2903</v>
      </c>
      <c r="C6" s="9"/>
      <c r="D6" s="9">
        <v>98590</v>
      </c>
      <c r="E6" s="9">
        <f t="shared" ref="E6:E22" si="0">E5+C6-D6</f>
        <v>407640</v>
      </c>
    </row>
    <row r="7" spans="1:5" ht="21" x14ac:dyDescent="0.25">
      <c r="A7" s="18" t="s">
        <v>2900</v>
      </c>
      <c r="B7" s="8" t="s">
        <v>259</v>
      </c>
      <c r="C7" s="9"/>
      <c r="D7" s="9">
        <v>42.88</v>
      </c>
      <c r="E7" s="9">
        <f t="shared" si="0"/>
        <v>407597.12</v>
      </c>
    </row>
    <row r="8" spans="1:5" ht="21" x14ac:dyDescent="0.25">
      <c r="A8" s="18" t="s">
        <v>2900</v>
      </c>
      <c r="B8" s="8" t="s">
        <v>2904</v>
      </c>
      <c r="C8" s="9"/>
      <c r="D8" s="9">
        <v>93010</v>
      </c>
      <c r="E8" s="9">
        <f t="shared" si="0"/>
        <v>314587.12</v>
      </c>
    </row>
    <row r="9" spans="1:5" ht="21" x14ac:dyDescent="0.25">
      <c r="A9" s="18" t="s">
        <v>2900</v>
      </c>
      <c r="B9" s="8" t="s">
        <v>2910</v>
      </c>
      <c r="C9" s="9"/>
      <c r="D9" s="9">
        <v>313092</v>
      </c>
      <c r="E9" s="9">
        <f t="shared" si="0"/>
        <v>1495.1199999999953</v>
      </c>
    </row>
    <row r="10" spans="1:5" ht="21" x14ac:dyDescent="0.25">
      <c r="A10" s="18" t="s">
        <v>2935</v>
      </c>
      <c r="B10" s="8" t="s">
        <v>2937</v>
      </c>
      <c r="C10" s="9">
        <v>927300</v>
      </c>
      <c r="D10" s="9"/>
      <c r="E10" s="9">
        <f t="shared" si="0"/>
        <v>928795.12</v>
      </c>
    </row>
    <row r="11" spans="1:5" ht="21" x14ac:dyDescent="0.25">
      <c r="A11" s="18" t="s">
        <v>2935</v>
      </c>
      <c r="B11" s="8" t="s">
        <v>2940</v>
      </c>
      <c r="C11" s="9"/>
      <c r="D11" s="9">
        <v>249284</v>
      </c>
      <c r="E11" s="9">
        <f t="shared" si="0"/>
        <v>679511.12</v>
      </c>
    </row>
    <row r="12" spans="1:5" ht="21" x14ac:dyDescent="0.25">
      <c r="A12" s="18" t="s">
        <v>2943</v>
      </c>
      <c r="B12" s="8" t="s">
        <v>2946</v>
      </c>
      <c r="C12" s="9"/>
      <c r="D12" s="9">
        <v>249561</v>
      </c>
      <c r="E12" s="9">
        <f t="shared" si="0"/>
        <v>429950.12</v>
      </c>
    </row>
    <row r="13" spans="1:5" ht="21" x14ac:dyDescent="0.25">
      <c r="A13" s="18" t="s">
        <v>2943</v>
      </c>
      <c r="B13" s="8" t="s">
        <v>2947</v>
      </c>
      <c r="C13" s="9"/>
      <c r="D13" s="9">
        <v>102040</v>
      </c>
      <c r="E13" s="9">
        <f t="shared" si="0"/>
        <v>327910.12</v>
      </c>
    </row>
    <row r="14" spans="1:5" ht="21" x14ac:dyDescent="0.25">
      <c r="A14" s="18" t="s">
        <v>2943</v>
      </c>
      <c r="B14" s="8" t="s">
        <v>2948</v>
      </c>
      <c r="C14" s="9"/>
      <c r="D14" s="9">
        <v>327909</v>
      </c>
      <c r="E14" s="9">
        <f t="shared" si="0"/>
        <v>1.1199999999953434</v>
      </c>
    </row>
    <row r="15" spans="1:5" ht="21" x14ac:dyDescent="0.25">
      <c r="A15" s="18" t="s">
        <v>3251</v>
      </c>
      <c r="B15" s="8" t="s">
        <v>3252</v>
      </c>
      <c r="C15" s="9">
        <v>640425</v>
      </c>
      <c r="D15" s="17"/>
      <c r="E15" s="9">
        <f t="shared" si="0"/>
        <v>640426.12</v>
      </c>
    </row>
    <row r="16" spans="1:5" ht="21" x14ac:dyDescent="0.25">
      <c r="A16" s="18" t="s">
        <v>3251</v>
      </c>
      <c r="B16" s="8" t="s">
        <v>3253</v>
      </c>
      <c r="C16" s="9"/>
      <c r="D16" s="9">
        <v>278640</v>
      </c>
      <c r="E16" s="9">
        <f t="shared" si="0"/>
        <v>361786.12</v>
      </c>
    </row>
    <row r="17" spans="1:13" ht="21" x14ac:dyDescent="0.25">
      <c r="A17" s="18" t="s">
        <v>3251</v>
      </c>
      <c r="B17" s="8" t="s">
        <v>259</v>
      </c>
      <c r="C17" s="9"/>
      <c r="D17" s="9">
        <v>42.88</v>
      </c>
      <c r="E17" s="9">
        <f t="shared" si="0"/>
        <v>361743.24</v>
      </c>
    </row>
    <row r="18" spans="1:13" ht="21" x14ac:dyDescent="0.25">
      <c r="A18" s="18" t="s">
        <v>3251</v>
      </c>
      <c r="B18" s="8" t="s">
        <v>3253</v>
      </c>
      <c r="C18" s="9"/>
      <c r="D18" s="9">
        <v>361700</v>
      </c>
      <c r="E18" s="9">
        <f t="shared" si="0"/>
        <v>43.239999999990687</v>
      </c>
    </row>
    <row r="19" spans="1:13" ht="21" x14ac:dyDescent="0.25">
      <c r="A19" s="18" t="s">
        <v>3251</v>
      </c>
      <c r="B19" s="8" t="s">
        <v>259</v>
      </c>
      <c r="C19" s="9"/>
      <c r="D19" s="9">
        <v>42.88</v>
      </c>
      <c r="E19" s="9">
        <f t="shared" si="0"/>
        <v>0.35999999999068422</v>
      </c>
    </row>
    <row r="20" spans="1:13" ht="21" x14ac:dyDescent="0.25">
      <c r="A20" s="18" t="s">
        <v>3319</v>
      </c>
      <c r="B20" s="8" t="s">
        <v>3252</v>
      </c>
      <c r="C20" s="9">
        <v>502305</v>
      </c>
      <c r="D20" s="9"/>
      <c r="E20" s="9">
        <f t="shared" si="0"/>
        <v>502305.36</v>
      </c>
    </row>
    <row r="21" spans="1:13" ht="21" x14ac:dyDescent="0.25">
      <c r="A21" s="18" t="s">
        <v>3319</v>
      </c>
      <c r="B21" s="8" t="s">
        <v>3253</v>
      </c>
      <c r="C21" s="9"/>
      <c r="D21" s="9">
        <v>380453</v>
      </c>
      <c r="E21" s="9">
        <f t="shared" si="0"/>
        <v>121852.35999999999</v>
      </c>
    </row>
    <row r="22" spans="1:13" ht="21" x14ac:dyDescent="0.25">
      <c r="A22" s="18" t="s">
        <v>3319</v>
      </c>
      <c r="B22" s="8" t="s">
        <v>259</v>
      </c>
      <c r="C22" s="9"/>
      <c r="D22" s="9">
        <v>85.76</v>
      </c>
      <c r="E22" s="9">
        <f t="shared" si="0"/>
        <v>121766.59999999999</v>
      </c>
      <c r="M22" t="s">
        <v>2934</v>
      </c>
    </row>
    <row r="23" spans="1:13" ht="21" x14ac:dyDescent="0.25">
      <c r="A23" s="18" t="s">
        <v>3319</v>
      </c>
      <c r="B23" s="8" t="s">
        <v>3253</v>
      </c>
      <c r="C23" s="9"/>
      <c r="D23" s="9">
        <v>121765</v>
      </c>
      <c r="E23" s="9">
        <f t="shared" ref="E23:E86" si="1">E22+C23-D23</f>
        <v>1.5999999999912689</v>
      </c>
    </row>
    <row r="24" spans="1:13" ht="21" x14ac:dyDescent="0.25">
      <c r="A24" s="18"/>
      <c r="B24" s="8"/>
      <c r="C24" s="9"/>
      <c r="D24" s="9"/>
      <c r="E24" s="9">
        <f t="shared" si="1"/>
        <v>1.5999999999912689</v>
      </c>
    </row>
    <row r="25" spans="1:13" ht="21" x14ac:dyDescent="0.25">
      <c r="A25" s="18"/>
      <c r="B25" s="8"/>
      <c r="C25" s="9"/>
      <c r="D25" s="9"/>
      <c r="E25" s="9">
        <f t="shared" si="1"/>
        <v>1.5999999999912689</v>
      </c>
    </row>
    <row r="26" spans="1:13" ht="21" x14ac:dyDescent="0.25">
      <c r="A26" s="18"/>
      <c r="B26" s="8"/>
      <c r="C26" s="9"/>
      <c r="D26" s="9"/>
      <c r="E26" s="9">
        <f t="shared" si="1"/>
        <v>1.5999999999912689</v>
      </c>
    </row>
    <row r="27" spans="1:13" ht="21" x14ac:dyDescent="0.25">
      <c r="A27" s="18"/>
      <c r="B27" s="8"/>
      <c r="C27" s="9"/>
      <c r="D27" s="9"/>
      <c r="E27" s="9">
        <f t="shared" si="1"/>
        <v>1.5999999999912689</v>
      </c>
    </row>
    <row r="28" spans="1:13" ht="21" x14ac:dyDescent="0.25">
      <c r="A28" s="18"/>
      <c r="B28" s="8"/>
      <c r="C28" s="9"/>
      <c r="D28" s="9"/>
      <c r="E28" s="9">
        <f t="shared" si="1"/>
        <v>1.5999999999912689</v>
      </c>
      <c r="M28" t="s">
        <v>2934</v>
      </c>
    </row>
    <row r="29" spans="1:13" ht="21" x14ac:dyDescent="0.25">
      <c r="A29" s="18"/>
      <c r="B29" s="8"/>
      <c r="C29" s="86"/>
      <c r="D29" s="9"/>
      <c r="E29" s="9">
        <f t="shared" si="1"/>
        <v>1.5999999999912689</v>
      </c>
      <c r="M29" t="s">
        <v>2934</v>
      </c>
    </row>
    <row r="30" spans="1:13" ht="21" x14ac:dyDescent="0.25">
      <c r="A30" s="18"/>
      <c r="B30" s="8"/>
      <c r="C30" s="86"/>
      <c r="D30" s="9"/>
      <c r="E30" s="9">
        <f t="shared" si="1"/>
        <v>1.5999999999912689</v>
      </c>
    </row>
    <row r="31" spans="1:13" ht="21" x14ac:dyDescent="0.25">
      <c r="A31" s="18"/>
      <c r="B31" s="8"/>
      <c r="C31" s="86"/>
      <c r="D31" s="9"/>
      <c r="E31" s="9">
        <f t="shared" si="1"/>
        <v>1.5999999999912689</v>
      </c>
    </row>
    <row r="32" spans="1:13" ht="21" x14ac:dyDescent="0.25">
      <c r="A32" s="18"/>
      <c r="B32" s="8"/>
      <c r="C32" s="86"/>
      <c r="D32" s="9"/>
      <c r="E32" s="9">
        <f t="shared" si="1"/>
        <v>1.5999999999912689</v>
      </c>
    </row>
    <row r="33" spans="1:5" ht="21" x14ac:dyDescent="0.25">
      <c r="A33" s="18"/>
      <c r="B33" s="8"/>
      <c r="C33" s="86"/>
      <c r="D33" s="9"/>
      <c r="E33" s="9">
        <f t="shared" si="1"/>
        <v>1.5999999999912689</v>
      </c>
    </row>
    <row r="34" spans="1:5" ht="21" x14ac:dyDescent="0.25">
      <c r="A34" s="18"/>
      <c r="B34" s="8"/>
      <c r="C34" s="86"/>
      <c r="D34" s="9"/>
      <c r="E34" s="9">
        <f t="shared" si="1"/>
        <v>1.5999999999912689</v>
      </c>
    </row>
    <row r="35" spans="1:5" ht="21" x14ac:dyDescent="0.25">
      <c r="A35" s="18"/>
      <c r="B35" s="8"/>
      <c r="C35" s="86"/>
      <c r="D35" s="9"/>
      <c r="E35" s="9">
        <f t="shared" si="1"/>
        <v>1.5999999999912689</v>
      </c>
    </row>
    <row r="36" spans="1:5" ht="21" x14ac:dyDescent="0.25">
      <c r="A36" s="18"/>
      <c r="B36" s="8"/>
      <c r="C36" s="86"/>
      <c r="D36" s="9"/>
      <c r="E36" s="9">
        <f t="shared" si="1"/>
        <v>1.5999999999912689</v>
      </c>
    </row>
    <row r="37" spans="1:5" ht="21" x14ac:dyDescent="0.25">
      <c r="A37" s="18"/>
      <c r="B37" s="8"/>
      <c r="C37" s="86"/>
      <c r="D37" s="9"/>
      <c r="E37" s="9">
        <f t="shared" si="1"/>
        <v>1.5999999999912689</v>
      </c>
    </row>
    <row r="38" spans="1:5" ht="21" x14ac:dyDescent="0.25">
      <c r="A38" s="18"/>
      <c r="B38" s="8"/>
      <c r="C38" s="86"/>
      <c r="D38" s="9"/>
      <c r="E38" s="9">
        <f t="shared" si="1"/>
        <v>1.5999999999912689</v>
      </c>
    </row>
    <row r="39" spans="1:5" ht="21" x14ac:dyDescent="0.25">
      <c r="A39" s="18"/>
      <c r="B39" s="8"/>
      <c r="C39" s="86"/>
      <c r="D39" s="9"/>
      <c r="E39" s="9">
        <f t="shared" si="1"/>
        <v>1.5999999999912689</v>
      </c>
    </row>
    <row r="40" spans="1:5" ht="21" x14ac:dyDescent="0.25">
      <c r="A40" s="18"/>
      <c r="B40" s="8"/>
      <c r="C40" s="86"/>
      <c r="D40" s="9"/>
      <c r="E40" s="9">
        <f t="shared" si="1"/>
        <v>1.5999999999912689</v>
      </c>
    </row>
    <row r="41" spans="1:5" ht="21" x14ac:dyDescent="0.25">
      <c r="A41" s="18"/>
      <c r="B41" s="8"/>
      <c r="C41" s="86"/>
      <c r="D41" s="9"/>
      <c r="E41" s="9">
        <f t="shared" si="1"/>
        <v>1.5999999999912689</v>
      </c>
    </row>
    <row r="42" spans="1:5" ht="21" x14ac:dyDescent="0.25">
      <c r="A42" s="18"/>
      <c r="B42" s="8"/>
      <c r="C42" s="86"/>
      <c r="D42" s="9"/>
      <c r="E42" s="9">
        <f t="shared" si="1"/>
        <v>1.5999999999912689</v>
      </c>
    </row>
    <row r="43" spans="1:5" ht="21" x14ac:dyDescent="0.25">
      <c r="A43" s="18"/>
      <c r="B43" s="8"/>
      <c r="C43" s="86"/>
      <c r="D43" s="9"/>
      <c r="E43" s="9">
        <f t="shared" si="1"/>
        <v>1.5999999999912689</v>
      </c>
    </row>
    <row r="44" spans="1:5" ht="21" x14ac:dyDescent="0.25">
      <c r="A44" s="18"/>
      <c r="B44" s="8"/>
      <c r="C44" s="86"/>
      <c r="D44" s="9"/>
      <c r="E44" s="9">
        <f t="shared" si="1"/>
        <v>1.5999999999912689</v>
      </c>
    </row>
    <row r="45" spans="1:5" ht="21" x14ac:dyDescent="0.25">
      <c r="A45" s="18"/>
      <c r="B45" s="8"/>
      <c r="C45" s="86"/>
      <c r="D45" s="9"/>
      <c r="E45" s="9">
        <f t="shared" si="1"/>
        <v>1.5999999999912689</v>
      </c>
    </row>
    <row r="46" spans="1:5" ht="21" x14ac:dyDescent="0.25">
      <c r="A46" s="18"/>
      <c r="B46" s="8"/>
      <c r="C46" s="86"/>
      <c r="D46" s="9"/>
      <c r="E46" s="9">
        <f t="shared" si="1"/>
        <v>1.5999999999912689</v>
      </c>
    </row>
    <row r="47" spans="1:5" ht="21" x14ac:dyDescent="0.25">
      <c r="A47" s="18"/>
      <c r="B47" s="8"/>
      <c r="C47" s="86"/>
      <c r="D47" s="9"/>
      <c r="E47" s="9">
        <f t="shared" si="1"/>
        <v>1.5999999999912689</v>
      </c>
    </row>
    <row r="48" spans="1:5" ht="21" x14ac:dyDescent="0.25">
      <c r="A48" s="18"/>
      <c r="B48" s="8"/>
      <c r="C48" s="86"/>
      <c r="D48" s="9"/>
      <c r="E48" s="9">
        <f t="shared" si="1"/>
        <v>1.5999999999912689</v>
      </c>
    </row>
    <row r="49" spans="1:5" ht="21" x14ac:dyDescent="0.25">
      <c r="A49" s="18"/>
      <c r="B49" s="8"/>
      <c r="C49" s="86"/>
      <c r="D49" s="9"/>
      <c r="E49" s="9">
        <f t="shared" si="1"/>
        <v>1.5999999999912689</v>
      </c>
    </row>
    <row r="50" spans="1:5" ht="21" x14ac:dyDescent="0.25">
      <c r="A50" s="18"/>
      <c r="B50" s="8"/>
      <c r="C50" s="86"/>
      <c r="D50" s="9"/>
      <c r="E50" s="9">
        <f t="shared" si="1"/>
        <v>1.5999999999912689</v>
      </c>
    </row>
    <row r="51" spans="1:5" ht="21" x14ac:dyDescent="0.25">
      <c r="A51" s="18"/>
      <c r="B51" s="8"/>
      <c r="C51" s="86"/>
      <c r="D51" s="9"/>
      <c r="E51" s="9">
        <f t="shared" si="1"/>
        <v>1.5999999999912689</v>
      </c>
    </row>
    <row r="52" spans="1:5" ht="21" x14ac:dyDescent="0.25">
      <c r="A52" s="18"/>
      <c r="B52" s="8"/>
      <c r="C52" s="86"/>
      <c r="D52" s="9"/>
      <c r="E52" s="9">
        <f t="shared" si="1"/>
        <v>1.5999999999912689</v>
      </c>
    </row>
    <row r="53" spans="1:5" ht="21" x14ac:dyDescent="0.25">
      <c r="A53" s="18"/>
      <c r="B53" s="8"/>
      <c r="C53" s="86"/>
      <c r="D53" s="9"/>
      <c r="E53" s="9">
        <f t="shared" si="1"/>
        <v>1.5999999999912689</v>
      </c>
    </row>
    <row r="54" spans="1:5" ht="21" x14ac:dyDescent="0.25">
      <c r="A54" s="18"/>
      <c r="B54" s="8"/>
      <c r="C54" s="86"/>
      <c r="D54" s="9"/>
      <c r="E54" s="9">
        <f t="shared" si="1"/>
        <v>1.5999999999912689</v>
      </c>
    </row>
    <row r="55" spans="1:5" ht="21" x14ac:dyDescent="0.25">
      <c r="A55" s="18"/>
      <c r="B55" s="8"/>
      <c r="C55" s="86"/>
      <c r="D55" s="9"/>
      <c r="E55" s="9">
        <f t="shared" si="1"/>
        <v>1.5999999999912689</v>
      </c>
    </row>
    <row r="56" spans="1:5" ht="21" x14ac:dyDescent="0.25">
      <c r="A56" s="18"/>
      <c r="B56" s="8"/>
      <c r="C56" s="86"/>
      <c r="D56" s="9"/>
      <c r="E56" s="9">
        <f t="shared" si="1"/>
        <v>1.5999999999912689</v>
      </c>
    </row>
    <row r="57" spans="1:5" ht="21" x14ac:dyDescent="0.25">
      <c r="A57" s="18"/>
      <c r="B57" s="8"/>
      <c r="C57" s="86"/>
      <c r="D57" s="9"/>
      <c r="E57" s="9">
        <f t="shared" si="1"/>
        <v>1.5999999999912689</v>
      </c>
    </row>
    <row r="58" spans="1:5" ht="21" x14ac:dyDescent="0.25">
      <c r="A58" s="18"/>
      <c r="B58" s="8"/>
      <c r="C58" s="86"/>
      <c r="D58" s="9"/>
      <c r="E58" s="9">
        <f t="shared" si="1"/>
        <v>1.5999999999912689</v>
      </c>
    </row>
    <row r="59" spans="1:5" ht="21" x14ac:dyDescent="0.25">
      <c r="A59" s="18"/>
      <c r="B59" s="8"/>
      <c r="C59" s="86"/>
      <c r="D59" s="9"/>
      <c r="E59" s="9">
        <f t="shared" si="1"/>
        <v>1.5999999999912689</v>
      </c>
    </row>
    <row r="60" spans="1:5" ht="21" x14ac:dyDescent="0.25">
      <c r="A60" s="18"/>
      <c r="B60" s="8"/>
      <c r="C60" s="86"/>
      <c r="D60" s="9"/>
      <c r="E60" s="9">
        <f t="shared" si="1"/>
        <v>1.5999999999912689</v>
      </c>
    </row>
    <row r="61" spans="1:5" ht="21" x14ac:dyDescent="0.25">
      <c r="A61" s="18"/>
      <c r="B61" s="8"/>
      <c r="C61" s="86"/>
      <c r="D61" s="9"/>
      <c r="E61" s="9">
        <f t="shared" si="1"/>
        <v>1.5999999999912689</v>
      </c>
    </row>
    <row r="62" spans="1:5" ht="21" x14ac:dyDescent="0.25">
      <c r="A62" s="18"/>
      <c r="B62" s="8"/>
      <c r="C62" s="86"/>
      <c r="D62" s="9"/>
      <c r="E62" s="9">
        <f t="shared" si="1"/>
        <v>1.5999999999912689</v>
      </c>
    </row>
    <row r="63" spans="1:5" ht="21" x14ac:dyDescent="0.25">
      <c r="A63" s="18"/>
      <c r="B63" s="8"/>
      <c r="C63" s="86"/>
      <c r="D63" s="9"/>
      <c r="E63" s="9">
        <f t="shared" si="1"/>
        <v>1.5999999999912689</v>
      </c>
    </row>
    <row r="64" spans="1:5" ht="21" x14ac:dyDescent="0.25">
      <c r="A64" s="18"/>
      <c r="B64" s="8"/>
      <c r="C64" s="86"/>
      <c r="D64" s="9"/>
      <c r="E64" s="9">
        <f t="shared" si="1"/>
        <v>1.5999999999912689</v>
      </c>
    </row>
    <row r="65" spans="1:5" ht="21" x14ac:dyDescent="0.25">
      <c r="A65" s="18"/>
      <c r="B65" s="8"/>
      <c r="C65" s="86"/>
      <c r="D65" s="9"/>
      <c r="E65" s="9">
        <f t="shared" si="1"/>
        <v>1.5999999999912689</v>
      </c>
    </row>
    <row r="66" spans="1:5" ht="21" x14ac:dyDescent="0.25">
      <c r="A66" s="18"/>
      <c r="B66" s="8"/>
      <c r="C66" s="86"/>
      <c r="D66" s="9"/>
      <c r="E66" s="9">
        <f t="shared" si="1"/>
        <v>1.5999999999912689</v>
      </c>
    </row>
    <row r="67" spans="1:5" ht="21" x14ac:dyDescent="0.25">
      <c r="A67" s="18"/>
      <c r="B67" s="8"/>
      <c r="C67" s="86"/>
      <c r="D67" s="9"/>
      <c r="E67" s="9">
        <f t="shared" si="1"/>
        <v>1.5999999999912689</v>
      </c>
    </row>
    <row r="68" spans="1:5" ht="21" x14ac:dyDescent="0.25">
      <c r="A68" s="18"/>
      <c r="B68" s="8"/>
      <c r="C68" s="86"/>
      <c r="D68" s="9"/>
      <c r="E68" s="9">
        <f t="shared" si="1"/>
        <v>1.5999999999912689</v>
      </c>
    </row>
    <row r="69" spans="1:5" ht="21" x14ac:dyDescent="0.25">
      <c r="A69" s="18"/>
      <c r="B69" s="8"/>
      <c r="C69" s="86"/>
      <c r="D69" s="9"/>
      <c r="E69" s="9">
        <f t="shared" si="1"/>
        <v>1.5999999999912689</v>
      </c>
    </row>
    <row r="70" spans="1:5" ht="21" x14ac:dyDescent="0.25">
      <c r="A70" s="18"/>
      <c r="B70" s="8"/>
      <c r="C70" s="86"/>
      <c r="D70" s="9"/>
      <c r="E70" s="9">
        <f t="shared" si="1"/>
        <v>1.5999999999912689</v>
      </c>
    </row>
    <row r="71" spans="1:5" ht="21" x14ac:dyDescent="0.25">
      <c r="A71" s="18"/>
      <c r="B71" s="8"/>
      <c r="C71" s="86"/>
      <c r="D71" s="9"/>
      <c r="E71" s="9">
        <f t="shared" si="1"/>
        <v>1.5999999999912689</v>
      </c>
    </row>
    <row r="72" spans="1:5" ht="21" x14ac:dyDescent="0.25">
      <c r="A72" s="18"/>
      <c r="B72" s="8"/>
      <c r="C72" s="86"/>
      <c r="D72" s="9"/>
      <c r="E72" s="9">
        <f t="shared" si="1"/>
        <v>1.5999999999912689</v>
      </c>
    </row>
    <row r="73" spans="1:5" ht="21" x14ac:dyDescent="0.25">
      <c r="A73" s="18"/>
      <c r="B73" s="8"/>
      <c r="C73" s="86"/>
      <c r="D73" s="9"/>
      <c r="E73" s="9">
        <f t="shared" si="1"/>
        <v>1.5999999999912689</v>
      </c>
    </row>
    <row r="74" spans="1:5" ht="21" x14ac:dyDescent="0.25">
      <c r="A74" s="18"/>
      <c r="B74" s="8"/>
      <c r="C74" s="86"/>
      <c r="D74" s="9"/>
      <c r="E74" s="9">
        <f t="shared" si="1"/>
        <v>1.5999999999912689</v>
      </c>
    </row>
    <row r="75" spans="1:5" ht="21" x14ac:dyDescent="0.25">
      <c r="A75" s="18"/>
      <c r="B75" s="8"/>
      <c r="C75" s="86"/>
      <c r="D75" s="9"/>
      <c r="E75" s="9">
        <f t="shared" si="1"/>
        <v>1.5999999999912689</v>
      </c>
    </row>
    <row r="76" spans="1:5" ht="21" x14ac:dyDescent="0.25">
      <c r="A76" s="18"/>
      <c r="B76" s="8"/>
      <c r="C76" s="86"/>
      <c r="D76" s="9"/>
      <c r="E76" s="9">
        <f t="shared" si="1"/>
        <v>1.5999999999912689</v>
      </c>
    </row>
    <row r="77" spans="1:5" ht="21" x14ac:dyDescent="0.25">
      <c r="A77" s="18"/>
      <c r="B77" s="8"/>
      <c r="C77" s="86"/>
      <c r="D77" s="9"/>
      <c r="E77" s="9">
        <f t="shared" si="1"/>
        <v>1.5999999999912689</v>
      </c>
    </row>
    <row r="78" spans="1:5" ht="21" x14ac:dyDescent="0.25">
      <c r="A78" s="18"/>
      <c r="B78" s="8"/>
      <c r="C78" s="86"/>
      <c r="D78" s="9"/>
      <c r="E78" s="9">
        <f t="shared" si="1"/>
        <v>1.5999999999912689</v>
      </c>
    </row>
    <row r="79" spans="1:5" ht="21" x14ac:dyDescent="0.25">
      <c r="A79" s="18"/>
      <c r="B79" s="8"/>
      <c r="C79" s="86"/>
      <c r="D79" s="9"/>
      <c r="E79" s="9">
        <f t="shared" si="1"/>
        <v>1.5999999999912689</v>
      </c>
    </row>
    <row r="80" spans="1:5" ht="21" x14ac:dyDescent="0.25">
      <c r="A80" s="18"/>
      <c r="B80" s="8"/>
      <c r="C80" s="86"/>
      <c r="D80" s="9"/>
      <c r="E80" s="9">
        <f t="shared" si="1"/>
        <v>1.5999999999912689</v>
      </c>
    </row>
    <row r="81" spans="1:5" ht="21" x14ac:dyDescent="0.25">
      <c r="A81" s="18"/>
      <c r="B81" s="8"/>
      <c r="C81" s="86"/>
      <c r="D81" s="9"/>
      <c r="E81" s="9">
        <f t="shared" si="1"/>
        <v>1.5999999999912689</v>
      </c>
    </row>
    <row r="82" spans="1:5" ht="21" x14ac:dyDescent="0.25">
      <c r="A82" s="18"/>
      <c r="B82" s="8"/>
      <c r="C82" s="86"/>
      <c r="D82" s="9"/>
      <c r="E82" s="9">
        <f t="shared" si="1"/>
        <v>1.5999999999912689</v>
      </c>
    </row>
    <row r="83" spans="1:5" ht="21" x14ac:dyDescent="0.25">
      <c r="A83" s="18"/>
      <c r="B83" s="8"/>
      <c r="C83" s="86"/>
      <c r="D83" s="9"/>
      <c r="E83" s="9">
        <f t="shared" si="1"/>
        <v>1.5999999999912689</v>
      </c>
    </row>
    <row r="84" spans="1:5" ht="21" x14ac:dyDescent="0.25">
      <c r="A84" s="18"/>
      <c r="B84" s="8"/>
      <c r="C84" s="86"/>
      <c r="D84" s="9"/>
      <c r="E84" s="9">
        <f t="shared" si="1"/>
        <v>1.5999999999912689</v>
      </c>
    </row>
    <row r="85" spans="1:5" ht="21" x14ac:dyDescent="0.25">
      <c r="A85" s="18"/>
      <c r="B85" s="8"/>
      <c r="C85" s="86"/>
      <c r="D85" s="9"/>
      <c r="E85" s="9">
        <f t="shared" si="1"/>
        <v>1.5999999999912689</v>
      </c>
    </row>
    <row r="86" spans="1:5" ht="21" x14ac:dyDescent="0.25">
      <c r="A86" s="18"/>
      <c r="B86" s="8"/>
      <c r="C86" s="86"/>
      <c r="D86" s="9"/>
      <c r="E86" s="9">
        <f t="shared" si="1"/>
        <v>1.5999999999912689</v>
      </c>
    </row>
    <row r="87" spans="1:5" ht="21" x14ac:dyDescent="0.25">
      <c r="A87" s="18"/>
      <c r="B87" s="8"/>
      <c r="C87" s="86"/>
      <c r="D87" s="9"/>
      <c r="E87" s="9">
        <f t="shared" ref="E87:E110" si="2">E86+C87-D87</f>
        <v>1.5999999999912689</v>
      </c>
    </row>
    <row r="88" spans="1:5" ht="21" x14ac:dyDescent="0.25">
      <c r="A88" s="18"/>
      <c r="B88" s="8"/>
      <c r="C88" s="86"/>
      <c r="D88" s="9"/>
      <c r="E88" s="9">
        <f t="shared" si="2"/>
        <v>1.5999999999912689</v>
      </c>
    </row>
    <row r="89" spans="1:5" ht="21" x14ac:dyDescent="0.25">
      <c r="A89" s="18"/>
      <c r="B89" s="8"/>
      <c r="C89" s="86"/>
      <c r="D89" s="9"/>
      <c r="E89" s="9">
        <f t="shared" si="2"/>
        <v>1.5999999999912689</v>
      </c>
    </row>
    <row r="90" spans="1:5" ht="21" x14ac:dyDescent="0.25">
      <c r="A90" s="18"/>
      <c r="B90" s="8"/>
      <c r="C90" s="86"/>
      <c r="D90" s="9"/>
      <c r="E90" s="9">
        <f t="shared" si="2"/>
        <v>1.5999999999912689</v>
      </c>
    </row>
    <row r="91" spans="1:5" ht="21" x14ac:dyDescent="0.25">
      <c r="A91" s="18"/>
      <c r="B91" s="8"/>
      <c r="C91" s="86"/>
      <c r="D91" s="9"/>
      <c r="E91" s="9">
        <f t="shared" si="2"/>
        <v>1.5999999999912689</v>
      </c>
    </row>
    <row r="92" spans="1:5" ht="21" x14ac:dyDescent="0.25">
      <c r="A92" s="18"/>
      <c r="B92" s="8"/>
      <c r="C92" s="86"/>
      <c r="D92" s="9"/>
      <c r="E92" s="9">
        <f t="shared" si="2"/>
        <v>1.5999999999912689</v>
      </c>
    </row>
    <row r="93" spans="1:5" ht="21" x14ac:dyDescent="0.25">
      <c r="A93" s="18"/>
      <c r="B93" s="8"/>
      <c r="C93" s="86"/>
      <c r="D93" s="9"/>
      <c r="E93" s="9">
        <f t="shared" si="2"/>
        <v>1.5999999999912689</v>
      </c>
    </row>
    <row r="94" spans="1:5" ht="21" x14ac:dyDescent="0.25">
      <c r="A94" s="18"/>
      <c r="B94" s="8"/>
      <c r="C94" s="86"/>
      <c r="D94" s="9"/>
      <c r="E94" s="9">
        <f t="shared" si="2"/>
        <v>1.5999999999912689</v>
      </c>
    </row>
    <row r="95" spans="1:5" ht="21" x14ac:dyDescent="0.25">
      <c r="A95" s="18"/>
      <c r="B95" s="8"/>
      <c r="C95" s="86"/>
      <c r="D95" s="9"/>
      <c r="E95" s="9">
        <f t="shared" si="2"/>
        <v>1.5999999999912689</v>
      </c>
    </row>
    <row r="96" spans="1:5" ht="21" x14ac:dyDescent="0.25">
      <c r="A96" s="18"/>
      <c r="B96" s="8"/>
      <c r="C96" s="86"/>
      <c r="D96" s="9"/>
      <c r="E96" s="9">
        <f t="shared" si="2"/>
        <v>1.5999999999912689</v>
      </c>
    </row>
    <row r="97" spans="1:5" ht="21" x14ac:dyDescent="0.25">
      <c r="A97" s="18"/>
      <c r="B97" s="8"/>
      <c r="C97" s="86"/>
      <c r="D97" s="9"/>
      <c r="E97" s="9">
        <f t="shared" si="2"/>
        <v>1.5999999999912689</v>
      </c>
    </row>
    <row r="98" spans="1:5" ht="21" x14ac:dyDescent="0.25">
      <c r="A98" s="18"/>
      <c r="B98" s="8"/>
      <c r="C98" s="86"/>
      <c r="D98" s="9"/>
      <c r="E98" s="9">
        <f t="shared" si="2"/>
        <v>1.5999999999912689</v>
      </c>
    </row>
    <row r="99" spans="1:5" ht="21" x14ac:dyDescent="0.25">
      <c r="A99" s="18"/>
      <c r="B99" s="8"/>
      <c r="C99" s="86"/>
      <c r="D99" s="9"/>
      <c r="E99" s="9">
        <f t="shared" si="2"/>
        <v>1.5999999999912689</v>
      </c>
    </row>
    <row r="100" spans="1:5" ht="21" x14ac:dyDescent="0.25">
      <c r="A100" s="18"/>
      <c r="B100" s="8"/>
      <c r="C100" s="86"/>
      <c r="D100" s="9"/>
      <c r="E100" s="9">
        <f t="shared" si="2"/>
        <v>1.5999999999912689</v>
      </c>
    </row>
    <row r="101" spans="1:5" ht="21" x14ac:dyDescent="0.25">
      <c r="A101" s="18"/>
      <c r="B101" s="8"/>
      <c r="C101" s="86"/>
      <c r="D101" s="9"/>
      <c r="E101" s="9">
        <f t="shared" si="2"/>
        <v>1.5999999999912689</v>
      </c>
    </row>
    <row r="102" spans="1:5" ht="21" x14ac:dyDescent="0.25">
      <c r="A102" s="18"/>
      <c r="B102" s="8"/>
      <c r="C102" s="86"/>
      <c r="D102" s="9"/>
      <c r="E102" s="9">
        <f t="shared" si="2"/>
        <v>1.5999999999912689</v>
      </c>
    </row>
    <row r="103" spans="1:5" ht="21" x14ac:dyDescent="0.25">
      <c r="A103" s="18"/>
      <c r="B103" s="8"/>
      <c r="C103" s="86"/>
      <c r="D103" s="9"/>
      <c r="E103" s="9">
        <f t="shared" si="2"/>
        <v>1.5999999999912689</v>
      </c>
    </row>
    <row r="104" spans="1:5" ht="21" x14ac:dyDescent="0.25">
      <c r="A104" s="18"/>
      <c r="B104" s="8"/>
      <c r="C104" s="86"/>
      <c r="D104" s="9"/>
      <c r="E104" s="9">
        <f t="shared" si="2"/>
        <v>1.5999999999912689</v>
      </c>
    </row>
    <row r="105" spans="1:5" ht="21" x14ac:dyDescent="0.25">
      <c r="A105" s="18"/>
      <c r="B105" s="8"/>
      <c r="C105" s="86"/>
      <c r="D105" s="9"/>
      <c r="E105" s="9">
        <f t="shared" si="2"/>
        <v>1.5999999999912689</v>
      </c>
    </row>
    <row r="106" spans="1:5" ht="21" x14ac:dyDescent="0.25">
      <c r="A106" s="18"/>
      <c r="B106" s="8"/>
      <c r="C106" s="86"/>
      <c r="D106" s="9"/>
      <c r="E106" s="9">
        <f t="shared" si="2"/>
        <v>1.5999999999912689</v>
      </c>
    </row>
    <row r="107" spans="1:5" ht="21" x14ac:dyDescent="0.25">
      <c r="A107" s="18"/>
      <c r="B107" s="8"/>
      <c r="C107" s="86"/>
      <c r="D107" s="9"/>
      <c r="E107" s="9">
        <f t="shared" si="2"/>
        <v>1.5999999999912689</v>
      </c>
    </row>
    <row r="108" spans="1:5" ht="21" x14ac:dyDescent="0.25">
      <c r="A108" s="18"/>
      <c r="B108" s="8"/>
      <c r="C108" s="86"/>
      <c r="D108" s="9"/>
      <c r="E108" s="9">
        <f t="shared" si="2"/>
        <v>1.5999999999912689</v>
      </c>
    </row>
    <row r="109" spans="1:5" ht="21" x14ac:dyDescent="0.25">
      <c r="A109" s="18"/>
      <c r="B109" s="8"/>
      <c r="C109" s="86"/>
      <c r="D109" s="9"/>
      <c r="E109" s="9">
        <f t="shared" si="2"/>
        <v>1.5999999999912689</v>
      </c>
    </row>
    <row r="110" spans="1:5" ht="21" x14ac:dyDescent="0.25">
      <c r="A110" s="18"/>
      <c r="B110" s="8"/>
      <c r="C110" s="86"/>
      <c r="D110" s="9"/>
      <c r="E110" s="9">
        <f t="shared" si="2"/>
        <v>1.5999999999912689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03"/>
  <sheetViews>
    <sheetView workbookViewId="0">
      <selection activeCell="A2" sqref="A2:E2"/>
    </sheetView>
  </sheetViews>
  <sheetFormatPr baseColWidth="10" defaultColWidth="8.83203125" defaultRowHeight="15" x14ac:dyDescent="0.2"/>
  <cols>
    <col min="1" max="1" width="14.83203125" bestFit="1" customWidth="1"/>
    <col min="2" max="2" width="72.33203125" customWidth="1"/>
    <col min="3" max="3" width="17.33203125" customWidth="1"/>
    <col min="4" max="4" width="20.33203125" customWidth="1"/>
    <col min="5" max="5" width="20.1640625" customWidth="1"/>
    <col min="7" max="7" width="12.5" customWidth="1"/>
  </cols>
  <sheetData>
    <row r="1" spans="1:8" ht="31" x14ac:dyDescent="0.35">
      <c r="A1" s="163" t="s">
        <v>11</v>
      </c>
      <c r="B1" s="163"/>
      <c r="C1" s="163"/>
      <c r="D1" s="163"/>
      <c r="E1" s="163"/>
    </row>
    <row r="2" spans="1:8" ht="26" x14ac:dyDescent="0.3">
      <c r="A2" s="161" t="s">
        <v>12</v>
      </c>
      <c r="B2" s="161"/>
      <c r="C2" s="161"/>
      <c r="D2" s="161"/>
      <c r="E2" s="161"/>
    </row>
    <row r="3" spans="1:8" s="1" customFormat="1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8" ht="24" x14ac:dyDescent="0.3">
      <c r="A4" s="5"/>
      <c r="B4" s="5"/>
      <c r="C4" s="15"/>
      <c r="D4" s="15"/>
      <c r="E4" s="15">
        <v>1143</v>
      </c>
      <c r="H4" s="66"/>
    </row>
    <row r="5" spans="1:8" ht="19" x14ac:dyDescent="0.25">
      <c r="A5" s="26" t="s">
        <v>427</v>
      </c>
      <c r="B5" s="5" t="s">
        <v>230</v>
      </c>
      <c r="C5" s="15"/>
      <c r="D5" s="15">
        <v>787.5</v>
      </c>
      <c r="E5" s="15">
        <f>E4+C5-D5</f>
        <v>355.5</v>
      </c>
    </row>
    <row r="6" spans="1:8" ht="19" x14ac:dyDescent="0.25">
      <c r="A6" s="26">
        <v>45293</v>
      </c>
      <c r="B6" s="5" t="s">
        <v>230</v>
      </c>
      <c r="C6" s="15"/>
      <c r="D6" s="15">
        <v>137.5</v>
      </c>
      <c r="E6" s="15">
        <f t="shared" ref="E6:E71" si="0">E5+C6-D6</f>
        <v>218</v>
      </c>
    </row>
    <row r="7" spans="1:8" ht="19" x14ac:dyDescent="0.25">
      <c r="A7" s="26">
        <v>45294</v>
      </c>
      <c r="C7" s="15"/>
      <c r="D7" s="15">
        <v>218</v>
      </c>
      <c r="E7" s="15">
        <f t="shared" si="0"/>
        <v>0</v>
      </c>
    </row>
    <row r="8" spans="1:8" ht="19" x14ac:dyDescent="0.25">
      <c r="A8" s="26">
        <v>45300</v>
      </c>
      <c r="B8" s="5" t="s">
        <v>512</v>
      </c>
      <c r="C8" s="15">
        <v>6721</v>
      </c>
      <c r="D8" s="15"/>
      <c r="E8" s="15">
        <f t="shared" si="0"/>
        <v>6721</v>
      </c>
    </row>
    <row r="9" spans="1:8" ht="19" x14ac:dyDescent="0.25">
      <c r="A9" s="26">
        <v>45301</v>
      </c>
      <c r="B9" s="5" t="s">
        <v>386</v>
      </c>
      <c r="C9" s="15"/>
      <c r="D9" s="15">
        <v>122.84</v>
      </c>
      <c r="E9" s="15">
        <f t="shared" si="0"/>
        <v>6598.16</v>
      </c>
    </row>
    <row r="10" spans="1:8" ht="19" x14ac:dyDescent="0.25">
      <c r="A10" s="26">
        <v>45307</v>
      </c>
      <c r="B10" s="5" t="s">
        <v>336</v>
      </c>
      <c r="C10" s="15"/>
      <c r="D10" s="15">
        <v>2296.16</v>
      </c>
      <c r="E10" s="15">
        <f t="shared" si="0"/>
        <v>4302</v>
      </c>
    </row>
    <row r="11" spans="1:8" ht="19" x14ac:dyDescent="0.25">
      <c r="A11" s="26"/>
      <c r="B11" s="5"/>
      <c r="C11" s="15"/>
      <c r="D11" s="15"/>
      <c r="E11" s="15">
        <f t="shared" si="0"/>
        <v>4302</v>
      </c>
      <c r="F11" s="49"/>
    </row>
    <row r="12" spans="1:8" ht="19" x14ac:dyDescent="0.25">
      <c r="A12" s="26">
        <v>45309</v>
      </c>
      <c r="B12" s="5" t="s">
        <v>601</v>
      </c>
      <c r="C12" s="15">
        <v>385000</v>
      </c>
      <c r="D12" s="15"/>
      <c r="E12" s="15">
        <f t="shared" si="0"/>
        <v>389302</v>
      </c>
    </row>
    <row r="13" spans="1:8" ht="19" x14ac:dyDescent="0.25">
      <c r="A13" s="26">
        <v>45309</v>
      </c>
      <c r="B13" s="5" t="s">
        <v>618</v>
      </c>
      <c r="C13" s="15"/>
      <c r="D13" s="15">
        <v>140175</v>
      </c>
      <c r="E13" s="15">
        <f t="shared" si="0"/>
        <v>249127</v>
      </c>
    </row>
    <row r="14" spans="1:8" ht="19" x14ac:dyDescent="0.25">
      <c r="A14" s="26">
        <v>45311</v>
      </c>
      <c r="B14" s="5" t="s">
        <v>643</v>
      </c>
      <c r="C14" s="15"/>
      <c r="D14" s="15">
        <v>248098</v>
      </c>
      <c r="E14" s="15">
        <f t="shared" si="0"/>
        <v>1029</v>
      </c>
    </row>
    <row r="15" spans="1:8" ht="19" x14ac:dyDescent="0.25">
      <c r="A15" s="26">
        <v>45311</v>
      </c>
      <c r="B15" s="5" t="s">
        <v>362</v>
      </c>
      <c r="C15" s="15"/>
      <c r="D15" s="15">
        <v>1.05</v>
      </c>
      <c r="E15" s="15">
        <f t="shared" si="0"/>
        <v>1027.95</v>
      </c>
    </row>
    <row r="16" spans="1:8" ht="19" x14ac:dyDescent="0.25">
      <c r="A16" s="26">
        <v>45322</v>
      </c>
      <c r="B16" s="5" t="s">
        <v>747</v>
      </c>
      <c r="C16" s="15">
        <v>23984</v>
      </c>
      <c r="D16" s="15"/>
      <c r="E16" s="15">
        <f t="shared" si="0"/>
        <v>25011.95</v>
      </c>
    </row>
    <row r="17" spans="1:7" ht="19" x14ac:dyDescent="0.25">
      <c r="A17" s="26">
        <v>45322</v>
      </c>
      <c r="B17" s="5" t="s">
        <v>230</v>
      </c>
      <c r="C17" s="15"/>
      <c r="D17" s="15">
        <v>788.45</v>
      </c>
      <c r="E17" s="15">
        <f t="shared" si="0"/>
        <v>24223.5</v>
      </c>
    </row>
    <row r="18" spans="1:7" ht="19" x14ac:dyDescent="0.25">
      <c r="A18" s="26">
        <v>45324</v>
      </c>
      <c r="B18" s="5" t="s">
        <v>754</v>
      </c>
      <c r="C18" s="15"/>
      <c r="D18" s="15">
        <v>23000</v>
      </c>
      <c r="E18" s="15">
        <f t="shared" si="0"/>
        <v>1223.5</v>
      </c>
      <c r="G18" s="13"/>
    </row>
    <row r="19" spans="1:7" ht="19" x14ac:dyDescent="0.25">
      <c r="A19" s="26">
        <v>45337</v>
      </c>
      <c r="B19" s="5" t="s">
        <v>881</v>
      </c>
      <c r="C19" s="15">
        <v>50100</v>
      </c>
      <c r="D19" s="15"/>
      <c r="E19" s="15">
        <f t="shared" si="0"/>
        <v>51323.5</v>
      </c>
    </row>
    <row r="20" spans="1:7" ht="19" x14ac:dyDescent="0.25">
      <c r="A20" s="26">
        <v>45338</v>
      </c>
      <c r="B20" s="5" t="s">
        <v>745</v>
      </c>
      <c r="C20" s="15"/>
      <c r="D20" s="15">
        <v>20200</v>
      </c>
      <c r="E20" s="15">
        <f t="shared" si="0"/>
        <v>31123.5</v>
      </c>
    </row>
    <row r="21" spans="1:7" ht="19" x14ac:dyDescent="0.25">
      <c r="A21" s="26">
        <v>45338</v>
      </c>
      <c r="B21" s="5" t="s">
        <v>745</v>
      </c>
      <c r="C21" s="15"/>
      <c r="D21" s="15">
        <v>26530</v>
      </c>
      <c r="E21" s="15">
        <f t="shared" si="0"/>
        <v>4593.5</v>
      </c>
    </row>
    <row r="22" spans="1:7" ht="19" x14ac:dyDescent="0.25">
      <c r="A22" s="26">
        <v>45338</v>
      </c>
      <c r="B22" s="5" t="s">
        <v>362</v>
      </c>
      <c r="C22" s="15"/>
      <c r="D22" s="15">
        <v>1.1499999999999999</v>
      </c>
      <c r="E22" s="15">
        <f t="shared" si="0"/>
        <v>4592.3500000000004</v>
      </c>
    </row>
    <row r="23" spans="1:7" ht="19" x14ac:dyDescent="0.25">
      <c r="A23" s="26">
        <v>45351</v>
      </c>
      <c r="B23" s="5" t="s">
        <v>362</v>
      </c>
      <c r="C23" s="15"/>
      <c r="D23" s="15">
        <v>787.5</v>
      </c>
      <c r="E23" s="15">
        <f t="shared" si="0"/>
        <v>3804.8500000000004</v>
      </c>
    </row>
    <row r="24" spans="1:7" ht="19" x14ac:dyDescent="0.25">
      <c r="A24" s="26">
        <v>45366</v>
      </c>
      <c r="B24" s="5" t="s">
        <v>1120</v>
      </c>
      <c r="C24" s="15">
        <v>305000</v>
      </c>
      <c r="D24" s="15"/>
      <c r="E24" s="15">
        <f t="shared" si="0"/>
        <v>308804.84999999998</v>
      </c>
    </row>
    <row r="25" spans="1:7" ht="19" x14ac:dyDescent="0.25">
      <c r="A25" s="26">
        <v>45366</v>
      </c>
      <c r="B25" s="5" t="s">
        <v>1121</v>
      </c>
      <c r="C25" s="15"/>
      <c r="D25" s="15">
        <v>304500</v>
      </c>
      <c r="E25" s="15">
        <f t="shared" si="0"/>
        <v>4304.8499999999767</v>
      </c>
    </row>
    <row r="26" spans="1:7" ht="19" x14ac:dyDescent="0.25">
      <c r="A26" s="26">
        <v>45369</v>
      </c>
      <c r="B26" s="5" t="s">
        <v>1135</v>
      </c>
      <c r="C26" s="15"/>
      <c r="D26" s="15">
        <v>313.95999999999998</v>
      </c>
      <c r="E26" s="15">
        <f t="shared" si="0"/>
        <v>3990.8899999999767</v>
      </c>
    </row>
    <row r="27" spans="1:7" ht="19" x14ac:dyDescent="0.25">
      <c r="A27" s="26">
        <v>45369</v>
      </c>
      <c r="B27" s="5" t="s">
        <v>1136</v>
      </c>
      <c r="C27" s="15"/>
      <c r="D27" s="15">
        <v>2230.7199999999998</v>
      </c>
      <c r="E27" s="15">
        <f t="shared" si="0"/>
        <v>1760.1699999999769</v>
      </c>
    </row>
    <row r="28" spans="1:7" ht="19" x14ac:dyDescent="0.25">
      <c r="A28" s="26">
        <v>45369</v>
      </c>
      <c r="B28" s="5" t="s">
        <v>891</v>
      </c>
      <c r="C28" s="15"/>
      <c r="D28" s="15">
        <v>462.03</v>
      </c>
      <c r="E28" s="15">
        <f t="shared" si="0"/>
        <v>1298.1399999999769</v>
      </c>
    </row>
    <row r="29" spans="1:7" ht="19" x14ac:dyDescent="0.25">
      <c r="A29" s="26">
        <v>45372</v>
      </c>
      <c r="B29" s="5" t="s">
        <v>1172</v>
      </c>
      <c r="C29" s="15">
        <v>130211</v>
      </c>
      <c r="D29" s="15"/>
      <c r="E29" s="15">
        <f t="shared" si="0"/>
        <v>131509.13999999998</v>
      </c>
    </row>
    <row r="30" spans="1:7" ht="19" x14ac:dyDescent="0.25">
      <c r="A30" s="26">
        <v>45373</v>
      </c>
      <c r="B30" s="5" t="s">
        <v>1176</v>
      </c>
      <c r="C30" s="15"/>
      <c r="D30" s="15">
        <v>127050</v>
      </c>
      <c r="E30" s="15">
        <f t="shared" si="0"/>
        <v>4459.1399999999849</v>
      </c>
    </row>
    <row r="31" spans="1:7" ht="19" x14ac:dyDescent="0.25">
      <c r="A31" s="26">
        <v>45373</v>
      </c>
      <c r="B31" s="5" t="s">
        <v>386</v>
      </c>
      <c r="C31" s="15"/>
      <c r="D31" s="15">
        <v>1.05</v>
      </c>
      <c r="E31" s="15">
        <f t="shared" si="0"/>
        <v>4458.0899999999847</v>
      </c>
    </row>
    <row r="32" spans="1:7" ht="19" x14ac:dyDescent="0.25">
      <c r="A32" s="26">
        <v>45376</v>
      </c>
      <c r="B32" s="5" t="s">
        <v>1189</v>
      </c>
      <c r="C32" s="15"/>
      <c r="D32" s="15">
        <v>911.37</v>
      </c>
      <c r="E32" s="15">
        <f t="shared" si="0"/>
        <v>3546.7199999999848</v>
      </c>
    </row>
    <row r="33" spans="1:5" ht="19" x14ac:dyDescent="0.25">
      <c r="A33" s="26">
        <v>45380</v>
      </c>
      <c r="B33" s="5" t="s">
        <v>1208</v>
      </c>
      <c r="C33" s="15"/>
      <c r="D33" s="15">
        <v>2517.9</v>
      </c>
      <c r="E33" s="15">
        <f t="shared" si="0"/>
        <v>1028.8199999999847</v>
      </c>
    </row>
    <row r="34" spans="1:5" ht="19" x14ac:dyDescent="0.25">
      <c r="A34" s="26">
        <v>45382</v>
      </c>
      <c r="B34" s="5" t="s">
        <v>362</v>
      </c>
      <c r="C34" s="15"/>
      <c r="D34" s="15">
        <v>787.5</v>
      </c>
      <c r="E34" s="15">
        <f t="shared" si="0"/>
        <v>241.3199999999847</v>
      </c>
    </row>
    <row r="35" spans="1:5" ht="19" x14ac:dyDescent="0.25">
      <c r="A35" s="26">
        <v>45397</v>
      </c>
      <c r="B35" s="5" t="s">
        <v>1066</v>
      </c>
      <c r="C35" s="15">
        <v>100000</v>
      </c>
      <c r="D35" s="15"/>
      <c r="E35" s="15">
        <f t="shared" si="0"/>
        <v>100241.31999999998</v>
      </c>
    </row>
    <row r="36" spans="1:5" ht="19" x14ac:dyDescent="0.25">
      <c r="A36" s="26">
        <v>45397</v>
      </c>
      <c r="B36" s="5" t="s">
        <v>937</v>
      </c>
      <c r="C36" s="15"/>
      <c r="D36" s="15">
        <v>2013.64</v>
      </c>
      <c r="E36" s="15">
        <f t="shared" si="0"/>
        <v>98227.679999999978</v>
      </c>
    </row>
    <row r="37" spans="1:5" ht="19" x14ac:dyDescent="0.25">
      <c r="A37" s="26">
        <v>45397</v>
      </c>
      <c r="B37" s="5" t="s">
        <v>1263</v>
      </c>
      <c r="C37" s="15"/>
      <c r="D37" s="15">
        <v>310</v>
      </c>
      <c r="E37" s="15">
        <f t="shared" si="0"/>
        <v>97917.679999999978</v>
      </c>
    </row>
    <row r="38" spans="1:5" ht="19" x14ac:dyDescent="0.25">
      <c r="A38" s="26">
        <v>45400</v>
      </c>
      <c r="B38" s="5" t="s">
        <v>1153</v>
      </c>
      <c r="C38" s="15"/>
      <c r="D38" s="15">
        <v>268.16000000000003</v>
      </c>
      <c r="E38" s="15">
        <f t="shared" si="0"/>
        <v>97649.519999999975</v>
      </c>
    </row>
    <row r="39" spans="1:5" ht="19" x14ac:dyDescent="0.25">
      <c r="A39" s="26">
        <v>45400</v>
      </c>
      <c r="B39" s="5" t="s">
        <v>1294</v>
      </c>
      <c r="C39" s="15"/>
      <c r="D39" s="15">
        <v>387.94</v>
      </c>
      <c r="E39" s="15">
        <f t="shared" si="0"/>
        <v>97261.579999999973</v>
      </c>
    </row>
    <row r="40" spans="1:5" ht="19" x14ac:dyDescent="0.25">
      <c r="A40" s="26">
        <v>45400</v>
      </c>
      <c r="B40" s="5" t="s">
        <v>150</v>
      </c>
      <c r="C40" s="15"/>
      <c r="D40" s="15">
        <v>15.85</v>
      </c>
      <c r="E40" s="15">
        <f t="shared" si="0"/>
        <v>97245.729999999967</v>
      </c>
    </row>
    <row r="41" spans="1:5" ht="19" x14ac:dyDescent="0.25">
      <c r="A41" s="26">
        <v>45405</v>
      </c>
      <c r="B41" s="5" t="s">
        <v>1317</v>
      </c>
      <c r="C41" s="15"/>
      <c r="D41" s="15">
        <v>82470</v>
      </c>
      <c r="E41" s="15">
        <f t="shared" si="0"/>
        <v>14775.729999999967</v>
      </c>
    </row>
    <row r="42" spans="1:5" ht="19" x14ac:dyDescent="0.25">
      <c r="A42" s="26">
        <v>45407</v>
      </c>
      <c r="B42" s="5" t="s">
        <v>1332</v>
      </c>
      <c r="C42" s="15"/>
      <c r="D42" s="15">
        <v>500</v>
      </c>
      <c r="E42" s="15">
        <f t="shared" si="0"/>
        <v>14275.729999999967</v>
      </c>
    </row>
    <row r="43" spans="1:5" ht="19" x14ac:dyDescent="0.25">
      <c r="A43" s="26">
        <v>45321</v>
      </c>
      <c r="B43" s="5" t="s">
        <v>1355</v>
      </c>
      <c r="C43" s="15">
        <v>14550</v>
      </c>
      <c r="D43" s="15"/>
      <c r="E43" s="15">
        <f t="shared" si="0"/>
        <v>28825.729999999967</v>
      </c>
    </row>
    <row r="44" spans="1:5" ht="19" x14ac:dyDescent="0.25">
      <c r="A44" s="26">
        <v>45413</v>
      </c>
      <c r="B44" s="5" t="s">
        <v>386</v>
      </c>
      <c r="C44" s="15"/>
      <c r="D44" s="15">
        <v>787.5</v>
      </c>
      <c r="E44" s="15">
        <f t="shared" si="0"/>
        <v>28038.229999999967</v>
      </c>
    </row>
    <row r="45" spans="1:5" ht="19" x14ac:dyDescent="0.25">
      <c r="A45" s="26">
        <v>45414</v>
      </c>
      <c r="B45" s="5" t="s">
        <v>1291</v>
      </c>
      <c r="C45" s="15"/>
      <c r="D45" s="15">
        <v>23000</v>
      </c>
      <c r="E45" s="15">
        <f t="shared" si="0"/>
        <v>5038.2299999999668</v>
      </c>
    </row>
    <row r="46" spans="1:5" ht="19" x14ac:dyDescent="0.25">
      <c r="A46" s="26">
        <v>45415</v>
      </c>
      <c r="B46" s="5" t="s">
        <v>1374</v>
      </c>
      <c r="C46" s="15">
        <v>60568</v>
      </c>
      <c r="D46" s="15"/>
      <c r="E46" s="15">
        <f t="shared" si="0"/>
        <v>65606.229999999967</v>
      </c>
    </row>
    <row r="47" spans="1:5" ht="19" x14ac:dyDescent="0.25">
      <c r="A47" s="26">
        <v>45418</v>
      </c>
      <c r="B47" s="5" t="s">
        <v>1385</v>
      </c>
      <c r="C47" s="15"/>
      <c r="D47" s="15">
        <v>60000</v>
      </c>
      <c r="E47" s="15">
        <f t="shared" si="0"/>
        <v>5606.2299999999668</v>
      </c>
    </row>
    <row r="48" spans="1:5" ht="19" x14ac:dyDescent="0.25">
      <c r="A48" s="26">
        <v>45426</v>
      </c>
      <c r="B48" s="5" t="s">
        <v>1135</v>
      </c>
      <c r="C48" s="15"/>
      <c r="D48" s="15">
        <v>2184.08</v>
      </c>
      <c r="E48" s="15">
        <f t="shared" si="0"/>
        <v>3422.1499999999669</v>
      </c>
    </row>
    <row r="49" spans="1:8" ht="19" x14ac:dyDescent="0.25">
      <c r="A49" s="26">
        <v>45426</v>
      </c>
      <c r="B49" s="5" t="s">
        <v>1135</v>
      </c>
      <c r="C49" s="15"/>
      <c r="D49" s="15">
        <v>356.66</v>
      </c>
      <c r="E49" s="15">
        <f t="shared" si="0"/>
        <v>3065.489999999967</v>
      </c>
    </row>
    <row r="50" spans="1:8" ht="19" x14ac:dyDescent="0.25">
      <c r="A50" s="26">
        <v>45429</v>
      </c>
      <c r="B50" s="5" t="s">
        <v>1460</v>
      </c>
      <c r="C50" s="15"/>
      <c r="D50" s="15">
        <v>260.24</v>
      </c>
      <c r="E50" s="15">
        <f t="shared" si="0"/>
        <v>2805.2499999999673</v>
      </c>
    </row>
    <row r="51" spans="1:8" ht="19" x14ac:dyDescent="0.25">
      <c r="A51" s="26">
        <v>45429</v>
      </c>
      <c r="B51" s="5" t="s">
        <v>1460</v>
      </c>
      <c r="C51" s="15"/>
      <c r="D51" s="15">
        <v>478.68</v>
      </c>
      <c r="E51" s="15">
        <f t="shared" si="0"/>
        <v>2326.5699999999674</v>
      </c>
    </row>
    <row r="52" spans="1:8" ht="19" x14ac:dyDescent="0.25">
      <c r="A52" s="26">
        <v>45804</v>
      </c>
      <c r="B52" s="5" t="s">
        <v>1488</v>
      </c>
      <c r="C52" s="6"/>
      <c r="D52" s="6">
        <v>1000</v>
      </c>
      <c r="E52" s="15">
        <f t="shared" si="0"/>
        <v>1326.5699999999674</v>
      </c>
    </row>
    <row r="53" spans="1:8" ht="19" x14ac:dyDescent="0.25">
      <c r="A53" s="26">
        <v>45444</v>
      </c>
      <c r="B53" s="5" t="s">
        <v>386</v>
      </c>
      <c r="C53" s="15"/>
      <c r="D53" s="15">
        <v>787.5</v>
      </c>
      <c r="E53" s="15">
        <f t="shared" si="0"/>
        <v>539.06999999996742</v>
      </c>
    </row>
    <row r="54" spans="1:8" ht="19" x14ac:dyDescent="0.25">
      <c r="A54" s="26">
        <v>45453</v>
      </c>
      <c r="B54" s="5" t="s">
        <v>253</v>
      </c>
      <c r="C54" s="15">
        <v>25000</v>
      </c>
      <c r="D54" s="15"/>
      <c r="E54" s="15">
        <f t="shared" si="0"/>
        <v>25539.069999999967</v>
      </c>
    </row>
    <row r="55" spans="1:8" ht="19" x14ac:dyDescent="0.25">
      <c r="A55" s="26">
        <v>45454</v>
      </c>
      <c r="B55" s="5" t="s">
        <v>1564</v>
      </c>
      <c r="C55" s="15"/>
      <c r="D55" s="15">
        <v>3510</v>
      </c>
      <c r="E55" s="15">
        <f t="shared" si="0"/>
        <v>22029.069999999967</v>
      </c>
    </row>
    <row r="56" spans="1:8" ht="19" x14ac:dyDescent="0.25">
      <c r="A56" s="26">
        <v>45454</v>
      </c>
      <c r="B56" s="5" t="s">
        <v>1565</v>
      </c>
      <c r="C56" s="15"/>
      <c r="D56" s="15">
        <v>944.81</v>
      </c>
      <c r="E56" s="15">
        <f t="shared" si="0"/>
        <v>21084.259999999966</v>
      </c>
    </row>
    <row r="57" spans="1:8" ht="19" x14ac:dyDescent="0.25">
      <c r="A57" s="26">
        <v>45455</v>
      </c>
      <c r="B57" s="5" t="s">
        <v>1575</v>
      </c>
      <c r="C57" s="15"/>
      <c r="D57" s="15">
        <v>101.05</v>
      </c>
      <c r="E57" s="15">
        <f t="shared" si="0"/>
        <v>20983.209999999966</v>
      </c>
    </row>
    <row r="58" spans="1:8" ht="19" x14ac:dyDescent="0.25">
      <c r="A58" s="26">
        <v>45457</v>
      </c>
      <c r="B58" s="5" t="s">
        <v>336</v>
      </c>
      <c r="C58" s="15"/>
      <c r="D58" s="15">
        <v>365.41</v>
      </c>
      <c r="E58" s="15">
        <f t="shared" si="0"/>
        <v>20617.799999999967</v>
      </c>
    </row>
    <row r="59" spans="1:8" ht="19" x14ac:dyDescent="0.25">
      <c r="A59" s="26"/>
      <c r="B59" s="5"/>
      <c r="C59" s="15"/>
      <c r="D59" s="15"/>
      <c r="E59" s="15"/>
    </row>
    <row r="60" spans="1:8" ht="19" x14ac:dyDescent="0.25">
      <c r="A60" s="26"/>
      <c r="B60" s="5"/>
      <c r="C60" s="15"/>
      <c r="D60" s="15"/>
      <c r="E60" s="15"/>
    </row>
    <row r="61" spans="1:8" ht="19" x14ac:dyDescent="0.25">
      <c r="A61" s="26">
        <v>45462</v>
      </c>
      <c r="B61" s="5" t="s">
        <v>1585</v>
      </c>
      <c r="C61" s="15"/>
      <c r="D61" s="15">
        <v>13684</v>
      </c>
      <c r="E61" s="15">
        <f>E58+C61-D61</f>
        <v>6933.7999999999665</v>
      </c>
    </row>
    <row r="62" spans="1:8" ht="19" x14ac:dyDescent="0.25">
      <c r="A62" s="26">
        <v>45472</v>
      </c>
      <c r="B62" s="5" t="s">
        <v>1155</v>
      </c>
      <c r="C62" s="15"/>
      <c r="D62" s="15">
        <v>115.5</v>
      </c>
      <c r="E62" s="15">
        <f t="shared" si="0"/>
        <v>6818.2999999999665</v>
      </c>
    </row>
    <row r="63" spans="1:8" ht="19" x14ac:dyDescent="0.25">
      <c r="A63" s="26">
        <v>45474</v>
      </c>
      <c r="B63" s="5" t="s">
        <v>386</v>
      </c>
      <c r="C63" s="15"/>
      <c r="D63" s="15">
        <v>787.5</v>
      </c>
      <c r="E63" s="15">
        <f t="shared" si="0"/>
        <v>6030.7999999999665</v>
      </c>
      <c r="H63">
        <v>99</v>
      </c>
    </row>
    <row r="64" spans="1:8" ht="19" x14ac:dyDescent="0.25">
      <c r="A64" s="26">
        <v>45475</v>
      </c>
      <c r="B64" s="5" t="s">
        <v>1676</v>
      </c>
      <c r="C64" s="15"/>
      <c r="D64" s="15">
        <v>1000</v>
      </c>
      <c r="E64" s="15">
        <f t="shared" si="0"/>
        <v>5030.7999999999665</v>
      </c>
    </row>
    <row r="65" spans="1:5" ht="19" x14ac:dyDescent="0.25">
      <c r="A65" s="26">
        <v>45475</v>
      </c>
      <c r="B65" s="5" t="s">
        <v>1677</v>
      </c>
      <c r="C65" s="15"/>
      <c r="D65" s="15">
        <v>2735.89</v>
      </c>
      <c r="E65" s="15">
        <f t="shared" si="0"/>
        <v>2294.9099999999667</v>
      </c>
    </row>
    <row r="66" spans="1:5" ht="19" x14ac:dyDescent="0.25">
      <c r="A66" s="26">
        <v>45477</v>
      </c>
      <c r="B66" s="5" t="s">
        <v>1066</v>
      </c>
      <c r="C66" s="15">
        <v>60000</v>
      </c>
      <c r="D66" s="15"/>
      <c r="E66" s="15">
        <f t="shared" si="0"/>
        <v>62294.909999999967</v>
      </c>
    </row>
    <row r="67" spans="1:5" ht="19" x14ac:dyDescent="0.25">
      <c r="A67" s="26">
        <v>45477</v>
      </c>
      <c r="B67" s="5" t="s">
        <v>1385</v>
      </c>
      <c r="C67" s="15"/>
      <c r="D67" s="15">
        <v>60000</v>
      </c>
      <c r="E67" s="15">
        <f t="shared" si="0"/>
        <v>2294.9099999999671</v>
      </c>
    </row>
    <row r="68" spans="1:5" ht="19" x14ac:dyDescent="0.25">
      <c r="A68" s="26">
        <v>45478</v>
      </c>
      <c r="B68" s="5" t="s">
        <v>1676</v>
      </c>
      <c r="C68" s="15"/>
      <c r="D68" s="15">
        <v>1000</v>
      </c>
      <c r="E68" s="15">
        <f t="shared" si="0"/>
        <v>1294.9099999999671</v>
      </c>
    </row>
    <row r="69" spans="1:5" ht="19" x14ac:dyDescent="0.25">
      <c r="A69" s="26">
        <v>45490</v>
      </c>
      <c r="B69" s="5" t="s">
        <v>876</v>
      </c>
      <c r="C69" s="15"/>
      <c r="D69" s="15">
        <v>359.95</v>
      </c>
      <c r="E69" s="15">
        <f t="shared" si="0"/>
        <v>934.95999999996707</v>
      </c>
    </row>
    <row r="70" spans="1:5" ht="19" x14ac:dyDescent="0.25">
      <c r="A70" s="26">
        <v>45505</v>
      </c>
      <c r="B70" s="5" t="s">
        <v>386</v>
      </c>
      <c r="C70" s="15"/>
      <c r="D70" s="15">
        <f>5+100+32.5+650</f>
        <v>787.5</v>
      </c>
      <c r="E70" s="15">
        <f t="shared" si="0"/>
        <v>147.45999999996707</v>
      </c>
    </row>
    <row r="71" spans="1:5" ht="19" x14ac:dyDescent="0.25">
      <c r="A71" s="26">
        <v>45505</v>
      </c>
      <c r="B71" s="5" t="s">
        <v>386</v>
      </c>
      <c r="C71" s="15"/>
      <c r="D71" s="15">
        <v>32.5</v>
      </c>
      <c r="E71" s="15">
        <f t="shared" si="0"/>
        <v>114.95999999996707</v>
      </c>
    </row>
    <row r="72" spans="1:5" ht="19" x14ac:dyDescent="0.25">
      <c r="A72" s="26">
        <v>45535</v>
      </c>
      <c r="B72" s="5" t="s">
        <v>386</v>
      </c>
      <c r="C72" s="15"/>
      <c r="D72" s="15">
        <v>114.96</v>
      </c>
      <c r="E72" s="15">
        <f t="shared" ref="E72:E102" si="1">E71+C72-D72</f>
        <v>-3.2926550375123043E-11</v>
      </c>
    </row>
    <row r="73" spans="1:5" ht="19" x14ac:dyDescent="0.25">
      <c r="A73" s="26">
        <v>45539</v>
      </c>
      <c r="B73" s="5" t="s">
        <v>1742</v>
      </c>
      <c r="C73" s="15">
        <v>640.04</v>
      </c>
      <c r="D73" s="15"/>
      <c r="E73" s="15">
        <f t="shared" si="1"/>
        <v>640.03999999996699</v>
      </c>
    </row>
    <row r="74" spans="1:5" ht="19" x14ac:dyDescent="0.25">
      <c r="A74" s="26">
        <v>45539</v>
      </c>
      <c r="B74" s="5" t="s">
        <v>362</v>
      </c>
      <c r="C74" s="15"/>
      <c r="D74" s="15">
        <v>640.04</v>
      </c>
      <c r="E74" s="15">
        <f t="shared" si="1"/>
        <v>-3.2969182939268649E-11</v>
      </c>
    </row>
    <row r="75" spans="1:5" ht="19" x14ac:dyDescent="0.25">
      <c r="A75" s="26">
        <v>45539</v>
      </c>
      <c r="B75" s="5" t="s">
        <v>1746</v>
      </c>
      <c r="C75" s="15">
        <v>61354</v>
      </c>
      <c r="D75" s="15"/>
      <c r="E75" s="15">
        <f t="shared" si="1"/>
        <v>61353.999999999964</v>
      </c>
    </row>
    <row r="76" spans="1:5" ht="19" x14ac:dyDescent="0.25">
      <c r="A76" s="26">
        <v>45540</v>
      </c>
      <c r="B76" s="5" t="s">
        <v>1385</v>
      </c>
      <c r="C76" s="15"/>
      <c r="D76" s="15">
        <v>60000</v>
      </c>
      <c r="E76" s="15">
        <f t="shared" si="1"/>
        <v>1353.9999999999636</v>
      </c>
    </row>
    <row r="77" spans="1:5" ht="19" x14ac:dyDescent="0.25">
      <c r="A77" s="26">
        <v>45561</v>
      </c>
      <c r="B77" s="5" t="s">
        <v>1793</v>
      </c>
      <c r="C77" s="15"/>
      <c r="D77" s="15">
        <v>533.54</v>
      </c>
      <c r="E77" s="15">
        <f t="shared" si="1"/>
        <v>820.45999999996366</v>
      </c>
    </row>
    <row r="78" spans="1:5" ht="19" x14ac:dyDescent="0.25">
      <c r="A78" s="26">
        <v>45566</v>
      </c>
      <c r="B78" s="5" t="s">
        <v>386</v>
      </c>
      <c r="C78" s="15"/>
      <c r="D78" s="15">
        <v>253.96</v>
      </c>
      <c r="E78" s="15">
        <f t="shared" si="1"/>
        <v>566.49999999996362</v>
      </c>
    </row>
    <row r="79" spans="1:5" ht="19" x14ac:dyDescent="0.25">
      <c r="A79" s="26">
        <v>45302</v>
      </c>
      <c r="B79" s="5" t="s">
        <v>1920</v>
      </c>
      <c r="C79" s="15"/>
      <c r="D79" s="15">
        <v>566.5</v>
      </c>
      <c r="E79" s="15">
        <f t="shared" si="1"/>
        <v>-3.637978807091713E-11</v>
      </c>
    </row>
    <row r="80" spans="1:5" ht="19" x14ac:dyDescent="0.25">
      <c r="A80" s="26">
        <v>45600</v>
      </c>
      <c r="B80" s="5" t="s">
        <v>1746</v>
      </c>
      <c r="C80" s="15">
        <v>62131</v>
      </c>
      <c r="D80" s="15"/>
      <c r="E80" s="15">
        <f t="shared" si="1"/>
        <v>62130.999999999964</v>
      </c>
    </row>
    <row r="81" spans="1:5" ht="19" x14ac:dyDescent="0.25">
      <c r="A81" s="26">
        <v>45600</v>
      </c>
      <c r="B81" s="5" t="s">
        <v>351</v>
      </c>
      <c r="C81" s="15"/>
      <c r="D81" s="15">
        <v>160.96</v>
      </c>
      <c r="E81" s="15">
        <f t="shared" si="1"/>
        <v>61970.039999999964</v>
      </c>
    </row>
    <row r="82" spans="1:5" ht="19" x14ac:dyDescent="0.25">
      <c r="A82" s="26">
        <v>45601</v>
      </c>
      <c r="B82" s="5" t="s">
        <v>1928</v>
      </c>
      <c r="C82" s="15"/>
      <c r="D82" s="15">
        <v>60000</v>
      </c>
      <c r="E82" s="15">
        <f t="shared" si="1"/>
        <v>1970.0399999999645</v>
      </c>
    </row>
    <row r="83" spans="1:5" ht="19" x14ac:dyDescent="0.25">
      <c r="A83" s="5"/>
      <c r="B83" s="5"/>
      <c r="C83" s="15"/>
      <c r="D83" s="15">
        <v>787.5</v>
      </c>
      <c r="E83" s="15">
        <f t="shared" si="1"/>
        <v>1182.5399999999645</v>
      </c>
    </row>
    <row r="84" spans="1:5" ht="19" x14ac:dyDescent="0.25">
      <c r="A84" s="26">
        <v>45694</v>
      </c>
      <c r="B84" s="5"/>
      <c r="C84" s="15"/>
      <c r="D84" s="15">
        <v>1182.54</v>
      </c>
      <c r="E84" s="15">
        <f t="shared" si="1"/>
        <v>-3.5470293369144201E-11</v>
      </c>
    </row>
    <row r="85" spans="1:5" ht="19" x14ac:dyDescent="0.25">
      <c r="A85" s="5"/>
      <c r="B85" s="5"/>
      <c r="C85" s="15"/>
      <c r="D85" s="15"/>
      <c r="E85" s="15">
        <f t="shared" si="1"/>
        <v>-3.5470293369144201E-11</v>
      </c>
    </row>
    <row r="86" spans="1:5" ht="19" x14ac:dyDescent="0.25">
      <c r="A86" s="5"/>
      <c r="B86" s="5"/>
      <c r="C86" s="15"/>
      <c r="D86" s="15"/>
      <c r="E86" s="15">
        <f t="shared" si="1"/>
        <v>-3.5470293369144201E-11</v>
      </c>
    </row>
    <row r="87" spans="1:5" ht="19" x14ac:dyDescent="0.25">
      <c r="A87" s="5"/>
      <c r="B87" s="5"/>
      <c r="C87" s="15"/>
      <c r="D87" s="15"/>
      <c r="E87" s="15">
        <f t="shared" si="1"/>
        <v>-3.5470293369144201E-11</v>
      </c>
    </row>
    <row r="88" spans="1:5" ht="19" x14ac:dyDescent="0.25">
      <c r="A88" s="5"/>
      <c r="B88" s="5"/>
      <c r="C88" s="15"/>
      <c r="D88" s="15"/>
      <c r="E88" s="15">
        <f t="shared" si="1"/>
        <v>-3.5470293369144201E-11</v>
      </c>
    </row>
    <row r="89" spans="1:5" ht="19" x14ac:dyDescent="0.25">
      <c r="A89" s="5"/>
      <c r="B89" s="5"/>
      <c r="C89" s="15"/>
      <c r="D89" s="15"/>
      <c r="E89" s="15">
        <f t="shared" si="1"/>
        <v>-3.5470293369144201E-11</v>
      </c>
    </row>
    <row r="90" spans="1:5" ht="19" x14ac:dyDescent="0.25">
      <c r="A90" s="5"/>
      <c r="B90" s="5"/>
      <c r="C90" s="15"/>
      <c r="D90" s="15"/>
      <c r="E90" s="15">
        <f t="shared" si="1"/>
        <v>-3.5470293369144201E-11</v>
      </c>
    </row>
    <row r="91" spans="1:5" ht="19" x14ac:dyDescent="0.25">
      <c r="A91" s="5"/>
      <c r="B91" s="5"/>
      <c r="C91" s="15"/>
      <c r="D91" s="15"/>
      <c r="E91" s="15">
        <f t="shared" si="1"/>
        <v>-3.5470293369144201E-11</v>
      </c>
    </row>
    <row r="92" spans="1:5" ht="19" x14ac:dyDescent="0.25">
      <c r="A92" s="5"/>
      <c r="B92" s="5"/>
      <c r="C92" s="15"/>
      <c r="D92" s="15"/>
      <c r="E92" s="15">
        <f t="shared" si="1"/>
        <v>-3.5470293369144201E-11</v>
      </c>
    </row>
    <row r="93" spans="1:5" ht="19" x14ac:dyDescent="0.25">
      <c r="A93" s="5"/>
      <c r="B93" s="5"/>
      <c r="C93" s="15"/>
      <c r="D93" s="15"/>
      <c r="E93" s="15">
        <f t="shared" si="1"/>
        <v>-3.5470293369144201E-11</v>
      </c>
    </row>
    <row r="94" spans="1:5" ht="19" x14ac:dyDescent="0.25">
      <c r="A94" s="5"/>
      <c r="B94" s="5"/>
      <c r="C94" s="15"/>
      <c r="D94" s="15"/>
      <c r="E94" s="15">
        <f t="shared" si="1"/>
        <v>-3.5470293369144201E-11</v>
      </c>
    </row>
    <row r="95" spans="1:5" ht="19" x14ac:dyDescent="0.25">
      <c r="A95" s="5"/>
      <c r="B95" s="5"/>
      <c r="C95" s="15"/>
      <c r="D95" s="15"/>
      <c r="E95" s="15">
        <f t="shared" si="1"/>
        <v>-3.5470293369144201E-11</v>
      </c>
    </row>
    <row r="96" spans="1:5" ht="19" x14ac:dyDescent="0.25">
      <c r="A96" s="5"/>
      <c r="B96" s="5"/>
      <c r="C96" s="15"/>
      <c r="D96" s="15"/>
      <c r="E96" s="15">
        <f t="shared" si="1"/>
        <v>-3.5470293369144201E-11</v>
      </c>
    </row>
    <row r="97" spans="1:5" ht="19" x14ac:dyDescent="0.25">
      <c r="A97" s="5"/>
      <c r="B97" s="5"/>
      <c r="C97" s="15"/>
      <c r="D97" s="15"/>
      <c r="E97" s="15">
        <f t="shared" si="1"/>
        <v>-3.5470293369144201E-11</v>
      </c>
    </row>
    <row r="98" spans="1:5" ht="19" x14ac:dyDescent="0.25">
      <c r="A98" s="5"/>
      <c r="B98" s="5"/>
      <c r="C98" s="15"/>
      <c r="D98" s="15"/>
      <c r="E98" s="15">
        <f t="shared" si="1"/>
        <v>-3.5470293369144201E-11</v>
      </c>
    </row>
    <row r="99" spans="1:5" ht="19" x14ac:dyDescent="0.25">
      <c r="A99" s="5"/>
      <c r="B99" s="5"/>
      <c r="C99" s="15"/>
      <c r="D99" s="15"/>
      <c r="E99" s="15">
        <f t="shared" si="1"/>
        <v>-3.5470293369144201E-11</v>
      </c>
    </row>
    <row r="100" spans="1:5" ht="19" x14ac:dyDescent="0.25">
      <c r="A100" s="5"/>
      <c r="B100" s="5"/>
      <c r="C100" s="15"/>
      <c r="D100" s="15"/>
      <c r="E100" s="15">
        <f t="shared" si="1"/>
        <v>-3.5470293369144201E-11</v>
      </c>
    </row>
    <row r="101" spans="1:5" ht="19" x14ac:dyDescent="0.25">
      <c r="A101" s="5"/>
      <c r="B101" s="5"/>
      <c r="C101" s="15"/>
      <c r="D101" s="15"/>
      <c r="E101" s="15">
        <f t="shared" si="1"/>
        <v>-3.5470293369144201E-11</v>
      </c>
    </row>
    <row r="102" spans="1:5" ht="19" x14ac:dyDescent="0.25">
      <c r="A102" s="5"/>
      <c r="B102" s="5"/>
      <c r="C102" s="15"/>
      <c r="D102" s="15"/>
      <c r="E102" s="15">
        <f t="shared" si="1"/>
        <v>-3.5470293369144201E-11</v>
      </c>
    </row>
    <row r="103" spans="1:5" ht="19" x14ac:dyDescent="0.25">
      <c r="A103" s="3"/>
      <c r="B103" s="3"/>
      <c r="C103" s="3"/>
      <c r="D103" s="3"/>
      <c r="E103" s="3"/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10"/>
  <sheetViews>
    <sheetView workbookViewId="0">
      <selection sqref="A1:E1"/>
    </sheetView>
  </sheetViews>
  <sheetFormatPr baseColWidth="10" defaultColWidth="8.83203125" defaultRowHeight="15" x14ac:dyDescent="0.2"/>
  <cols>
    <col min="1" max="1" width="14.83203125" bestFit="1" customWidth="1"/>
    <col min="2" max="2" width="77.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11</v>
      </c>
      <c r="B1" s="160"/>
      <c r="C1" s="160"/>
      <c r="D1" s="160"/>
      <c r="E1" s="160"/>
    </row>
    <row r="2" spans="1:5" ht="24" x14ac:dyDescent="0.3">
      <c r="A2" s="164" t="s">
        <v>13</v>
      </c>
      <c r="B2" s="164"/>
      <c r="C2" s="164"/>
      <c r="D2" s="164"/>
      <c r="E2" s="164"/>
    </row>
    <row r="3" spans="1:5" s="1" customFormat="1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15"/>
      <c r="D4" s="15"/>
      <c r="E4" s="15">
        <v>84.7</v>
      </c>
    </row>
    <row r="5" spans="1:5" ht="19" x14ac:dyDescent="0.25">
      <c r="A5" s="26">
        <v>45295</v>
      </c>
      <c r="B5" s="5" t="s">
        <v>386</v>
      </c>
      <c r="C5" s="15"/>
      <c r="D5" s="15">
        <v>84.7</v>
      </c>
      <c r="E5" s="15">
        <f>E4+C5-D5</f>
        <v>0</v>
      </c>
    </row>
    <row r="6" spans="1:5" ht="19" x14ac:dyDescent="0.25">
      <c r="A6" s="26">
        <v>45514</v>
      </c>
      <c r="B6" s="5" t="s">
        <v>1722</v>
      </c>
      <c r="C6" s="15">
        <v>17756.189999999999</v>
      </c>
      <c r="D6" s="15"/>
      <c r="E6" s="15">
        <f t="shared" ref="E6:E69" si="0">E5+C6-D6</f>
        <v>17756.189999999999</v>
      </c>
    </row>
    <row r="7" spans="1:5" ht="19" x14ac:dyDescent="0.25">
      <c r="A7" s="26">
        <v>45516</v>
      </c>
      <c r="B7" s="5" t="s">
        <v>1723</v>
      </c>
      <c r="C7" s="15"/>
      <c r="D7" s="15">
        <v>17550</v>
      </c>
      <c r="E7" s="15">
        <f t="shared" si="0"/>
        <v>206.18999999999869</v>
      </c>
    </row>
    <row r="8" spans="1:5" ht="19" x14ac:dyDescent="0.25">
      <c r="A8" s="26">
        <v>45516</v>
      </c>
      <c r="B8" s="5" t="s">
        <v>386</v>
      </c>
      <c r="C8" s="15"/>
      <c r="D8" s="15">
        <v>14.38</v>
      </c>
      <c r="E8" s="15">
        <f t="shared" si="0"/>
        <v>191.80999999999869</v>
      </c>
    </row>
    <row r="9" spans="1:5" ht="19" x14ac:dyDescent="0.25">
      <c r="A9" s="26">
        <v>45539</v>
      </c>
      <c r="B9" s="5" t="s">
        <v>1741</v>
      </c>
      <c r="C9" s="15"/>
      <c r="D9" s="15">
        <v>175.36</v>
      </c>
      <c r="E9" s="15">
        <f t="shared" si="0"/>
        <v>16.449999999998681</v>
      </c>
    </row>
    <row r="10" spans="1:5" ht="19" x14ac:dyDescent="0.25">
      <c r="A10" s="5"/>
      <c r="B10" s="5"/>
      <c r="C10" s="15"/>
      <c r="D10" s="15"/>
      <c r="E10" s="15">
        <f t="shared" si="0"/>
        <v>16.449999999998681</v>
      </c>
    </row>
    <row r="11" spans="1:5" ht="19" x14ac:dyDescent="0.25">
      <c r="A11" s="5"/>
      <c r="B11" s="5"/>
      <c r="C11" s="15"/>
      <c r="D11" s="15"/>
      <c r="E11" s="15">
        <f t="shared" si="0"/>
        <v>16.449999999998681</v>
      </c>
    </row>
    <row r="12" spans="1:5" ht="19" x14ac:dyDescent="0.25">
      <c r="A12" s="5"/>
      <c r="B12" s="5"/>
      <c r="C12" s="15"/>
      <c r="D12" s="15"/>
      <c r="E12" s="15">
        <f t="shared" si="0"/>
        <v>16.449999999998681</v>
      </c>
    </row>
    <row r="13" spans="1:5" ht="19" x14ac:dyDescent="0.25">
      <c r="A13" s="5"/>
      <c r="B13" s="5"/>
      <c r="C13" s="15"/>
      <c r="D13" s="15"/>
      <c r="E13" s="15">
        <f t="shared" si="0"/>
        <v>16.449999999998681</v>
      </c>
    </row>
    <row r="14" spans="1:5" ht="19" x14ac:dyDescent="0.25">
      <c r="A14" s="5"/>
      <c r="B14" s="5"/>
      <c r="C14" s="15"/>
      <c r="D14" s="15"/>
      <c r="E14" s="15">
        <f t="shared" si="0"/>
        <v>16.449999999998681</v>
      </c>
    </row>
    <row r="15" spans="1:5" ht="19" x14ac:dyDescent="0.25">
      <c r="A15" s="5"/>
      <c r="B15" s="5"/>
      <c r="C15" s="15"/>
      <c r="D15" s="15"/>
      <c r="E15" s="15">
        <f t="shared" si="0"/>
        <v>16.449999999998681</v>
      </c>
    </row>
    <row r="16" spans="1:5" ht="19" x14ac:dyDescent="0.25">
      <c r="A16" s="5"/>
      <c r="B16" s="5"/>
      <c r="C16" s="15"/>
      <c r="D16" s="15"/>
      <c r="E16" s="15">
        <f t="shared" si="0"/>
        <v>16.449999999998681</v>
      </c>
    </row>
    <row r="17" spans="1:5" ht="19" x14ac:dyDescent="0.25">
      <c r="A17" s="5"/>
      <c r="B17" s="5"/>
      <c r="C17" s="15"/>
      <c r="D17" s="15"/>
      <c r="E17" s="15">
        <f t="shared" si="0"/>
        <v>16.449999999998681</v>
      </c>
    </row>
    <row r="18" spans="1:5" ht="19" x14ac:dyDescent="0.25">
      <c r="A18" s="5"/>
      <c r="B18" s="5"/>
      <c r="C18" s="15"/>
      <c r="D18" s="15"/>
      <c r="E18" s="15">
        <f t="shared" si="0"/>
        <v>16.449999999998681</v>
      </c>
    </row>
    <row r="19" spans="1:5" ht="19" x14ac:dyDescent="0.25">
      <c r="A19" s="5"/>
      <c r="B19" s="5"/>
      <c r="C19" s="15"/>
      <c r="D19" s="15"/>
      <c r="E19" s="15">
        <f t="shared" si="0"/>
        <v>16.449999999998681</v>
      </c>
    </row>
    <row r="20" spans="1:5" ht="19" x14ac:dyDescent="0.25">
      <c r="A20" s="5"/>
      <c r="B20" s="5"/>
      <c r="C20" s="15"/>
      <c r="D20" s="15"/>
      <c r="E20" s="15">
        <f t="shared" si="0"/>
        <v>16.449999999998681</v>
      </c>
    </row>
    <row r="21" spans="1:5" ht="19" x14ac:dyDescent="0.25">
      <c r="A21" s="5"/>
      <c r="B21" s="5"/>
      <c r="C21" s="15"/>
      <c r="D21" s="15"/>
      <c r="E21" s="15">
        <f t="shared" si="0"/>
        <v>16.449999999998681</v>
      </c>
    </row>
    <row r="22" spans="1:5" ht="19" x14ac:dyDescent="0.25">
      <c r="A22" s="5"/>
      <c r="B22" s="5"/>
      <c r="C22" s="15"/>
      <c r="D22" s="15"/>
      <c r="E22" s="15">
        <f t="shared" si="0"/>
        <v>16.449999999998681</v>
      </c>
    </row>
    <row r="23" spans="1:5" ht="19" x14ac:dyDescent="0.25">
      <c r="A23" s="5"/>
      <c r="B23" s="5"/>
      <c r="C23" s="15"/>
      <c r="D23" s="15"/>
      <c r="E23" s="15">
        <f t="shared" si="0"/>
        <v>16.449999999998681</v>
      </c>
    </row>
    <row r="24" spans="1:5" ht="19" x14ac:dyDescent="0.25">
      <c r="A24" s="5"/>
      <c r="B24" s="5"/>
      <c r="C24" s="15"/>
      <c r="D24" s="15"/>
      <c r="E24" s="15">
        <f t="shared" si="0"/>
        <v>16.449999999998681</v>
      </c>
    </row>
    <row r="25" spans="1:5" ht="19" x14ac:dyDescent="0.25">
      <c r="A25" s="5"/>
      <c r="B25" s="5"/>
      <c r="C25" s="15"/>
      <c r="D25" s="15"/>
      <c r="E25" s="15">
        <f t="shared" si="0"/>
        <v>16.449999999998681</v>
      </c>
    </row>
    <row r="26" spans="1:5" ht="19" x14ac:dyDescent="0.25">
      <c r="A26" s="5"/>
      <c r="B26" s="5"/>
      <c r="C26" s="15"/>
      <c r="D26" s="15"/>
      <c r="E26" s="15">
        <f t="shared" si="0"/>
        <v>16.449999999998681</v>
      </c>
    </row>
    <row r="27" spans="1:5" ht="19" x14ac:dyDescent="0.25">
      <c r="A27" s="5"/>
      <c r="B27" s="5"/>
      <c r="C27" s="15"/>
      <c r="D27" s="15"/>
      <c r="E27" s="15">
        <f t="shared" si="0"/>
        <v>16.449999999998681</v>
      </c>
    </row>
    <row r="28" spans="1:5" ht="19" x14ac:dyDescent="0.25">
      <c r="A28" s="5"/>
      <c r="B28" s="5"/>
      <c r="C28" s="15"/>
      <c r="D28" s="15"/>
      <c r="E28" s="15">
        <f t="shared" si="0"/>
        <v>16.449999999998681</v>
      </c>
    </row>
    <row r="29" spans="1:5" ht="19" x14ac:dyDescent="0.25">
      <c r="A29" s="5"/>
      <c r="B29" s="5"/>
      <c r="C29" s="15"/>
      <c r="D29" s="15"/>
      <c r="E29" s="15">
        <f t="shared" si="0"/>
        <v>16.449999999998681</v>
      </c>
    </row>
    <row r="30" spans="1:5" ht="19" x14ac:dyDescent="0.25">
      <c r="A30" s="5"/>
      <c r="B30" s="5"/>
      <c r="C30" s="15"/>
      <c r="D30" s="15"/>
      <c r="E30" s="15">
        <f t="shared" si="0"/>
        <v>16.449999999998681</v>
      </c>
    </row>
    <row r="31" spans="1:5" ht="19" x14ac:dyDescent="0.25">
      <c r="A31" s="5"/>
      <c r="B31" s="5"/>
      <c r="C31" s="15"/>
      <c r="D31" s="15"/>
      <c r="E31" s="15">
        <f t="shared" si="0"/>
        <v>16.449999999998681</v>
      </c>
    </row>
    <row r="32" spans="1:5" ht="19" x14ac:dyDescent="0.25">
      <c r="A32" s="5"/>
      <c r="B32" s="5"/>
      <c r="C32" s="15"/>
      <c r="D32" s="15"/>
      <c r="E32" s="15">
        <f t="shared" si="0"/>
        <v>16.449999999998681</v>
      </c>
    </row>
    <row r="33" spans="1:5" ht="19" x14ac:dyDescent="0.25">
      <c r="A33" s="5"/>
      <c r="B33" s="5"/>
      <c r="C33" s="15"/>
      <c r="D33" s="15"/>
      <c r="E33" s="15">
        <f t="shared" si="0"/>
        <v>16.449999999998681</v>
      </c>
    </row>
    <row r="34" spans="1:5" ht="19" x14ac:dyDescent="0.25">
      <c r="A34" s="5"/>
      <c r="B34" s="5"/>
      <c r="C34" s="15"/>
      <c r="D34" s="15"/>
      <c r="E34" s="15">
        <f t="shared" si="0"/>
        <v>16.449999999998681</v>
      </c>
    </row>
    <row r="35" spans="1:5" ht="19" x14ac:dyDescent="0.25">
      <c r="A35" s="5"/>
      <c r="B35" s="5"/>
      <c r="C35" s="15"/>
      <c r="D35" s="15"/>
      <c r="E35" s="15">
        <f t="shared" si="0"/>
        <v>16.449999999998681</v>
      </c>
    </row>
    <row r="36" spans="1:5" ht="19" x14ac:dyDescent="0.25">
      <c r="A36" s="5"/>
      <c r="B36" s="5"/>
      <c r="C36" s="15"/>
      <c r="D36" s="15"/>
      <c r="E36" s="15">
        <f t="shared" si="0"/>
        <v>16.449999999998681</v>
      </c>
    </row>
    <row r="37" spans="1:5" ht="19" x14ac:dyDescent="0.25">
      <c r="A37" s="5"/>
      <c r="B37" s="5"/>
      <c r="C37" s="15"/>
      <c r="D37" s="15"/>
      <c r="E37" s="15">
        <f t="shared" si="0"/>
        <v>16.449999999998681</v>
      </c>
    </row>
    <row r="38" spans="1:5" ht="19" x14ac:dyDescent="0.25">
      <c r="A38" s="5"/>
      <c r="B38" s="5"/>
      <c r="C38" s="15"/>
      <c r="D38" s="15"/>
      <c r="E38" s="15">
        <f t="shared" si="0"/>
        <v>16.449999999998681</v>
      </c>
    </row>
    <row r="39" spans="1:5" ht="19" x14ac:dyDescent="0.25">
      <c r="A39" s="5"/>
      <c r="B39" s="5"/>
      <c r="C39" s="6"/>
      <c r="D39" s="6"/>
      <c r="E39" s="6">
        <f t="shared" si="0"/>
        <v>16.449999999998681</v>
      </c>
    </row>
    <row r="40" spans="1:5" ht="19" x14ac:dyDescent="0.25">
      <c r="A40" s="5"/>
      <c r="B40" s="5"/>
      <c r="C40" s="6"/>
      <c r="D40" s="6"/>
      <c r="E40" s="6">
        <f t="shared" si="0"/>
        <v>16.449999999998681</v>
      </c>
    </row>
    <row r="41" spans="1:5" ht="19" x14ac:dyDescent="0.25">
      <c r="A41" s="5"/>
      <c r="B41" s="5"/>
      <c r="C41" s="6"/>
      <c r="D41" s="6"/>
      <c r="E41" s="6">
        <f t="shared" si="0"/>
        <v>16.449999999998681</v>
      </c>
    </row>
    <row r="42" spans="1:5" ht="19" x14ac:dyDescent="0.25">
      <c r="A42" s="5"/>
      <c r="B42" s="5"/>
      <c r="C42" s="6"/>
      <c r="D42" s="6"/>
      <c r="E42" s="6">
        <f t="shared" si="0"/>
        <v>16.449999999998681</v>
      </c>
    </row>
    <row r="43" spans="1:5" ht="19" x14ac:dyDescent="0.25">
      <c r="A43" s="5"/>
      <c r="B43" s="5"/>
      <c r="C43" s="6"/>
      <c r="D43" s="6"/>
      <c r="E43" s="6">
        <f t="shared" si="0"/>
        <v>16.449999999998681</v>
      </c>
    </row>
    <row r="44" spans="1:5" ht="19" x14ac:dyDescent="0.25">
      <c r="A44" s="5"/>
      <c r="B44" s="5"/>
      <c r="C44" s="6"/>
      <c r="D44" s="6"/>
      <c r="E44" s="6">
        <f t="shared" si="0"/>
        <v>16.449999999998681</v>
      </c>
    </row>
    <row r="45" spans="1:5" ht="19" x14ac:dyDescent="0.25">
      <c r="A45" s="5"/>
      <c r="B45" s="5"/>
      <c r="C45" s="6"/>
      <c r="D45" s="6"/>
      <c r="E45" s="6">
        <f t="shared" si="0"/>
        <v>16.449999999998681</v>
      </c>
    </row>
    <row r="46" spans="1:5" ht="19" x14ac:dyDescent="0.25">
      <c r="A46" s="5"/>
      <c r="B46" s="5"/>
      <c r="C46" s="6"/>
      <c r="D46" s="6"/>
      <c r="E46" s="6">
        <f t="shared" si="0"/>
        <v>16.449999999998681</v>
      </c>
    </row>
    <row r="47" spans="1:5" ht="19" x14ac:dyDescent="0.25">
      <c r="A47" s="5"/>
      <c r="B47" s="5"/>
      <c r="C47" s="6"/>
      <c r="D47" s="6"/>
      <c r="E47" s="6">
        <f t="shared" si="0"/>
        <v>16.449999999998681</v>
      </c>
    </row>
    <row r="48" spans="1:5" ht="19" x14ac:dyDescent="0.25">
      <c r="A48" s="5"/>
      <c r="B48" s="5"/>
      <c r="C48" s="6"/>
      <c r="D48" s="6"/>
      <c r="E48" s="6">
        <f t="shared" si="0"/>
        <v>16.449999999998681</v>
      </c>
    </row>
    <row r="49" spans="1:5" ht="19" x14ac:dyDescent="0.25">
      <c r="A49" s="5"/>
      <c r="B49" s="5"/>
      <c r="C49" s="6"/>
      <c r="D49" s="6"/>
      <c r="E49" s="6">
        <f t="shared" si="0"/>
        <v>16.449999999998681</v>
      </c>
    </row>
    <row r="50" spans="1:5" ht="19" x14ac:dyDescent="0.25">
      <c r="A50" s="5"/>
      <c r="B50" s="5"/>
      <c r="C50" s="6"/>
      <c r="D50" s="6"/>
      <c r="E50" s="6">
        <f t="shared" si="0"/>
        <v>16.449999999998681</v>
      </c>
    </row>
    <row r="51" spans="1:5" ht="19" x14ac:dyDescent="0.25">
      <c r="A51" s="5"/>
      <c r="B51" s="5"/>
      <c r="C51" s="6"/>
      <c r="D51" s="6"/>
      <c r="E51" s="6">
        <f t="shared" si="0"/>
        <v>16.449999999998681</v>
      </c>
    </row>
    <row r="52" spans="1:5" ht="19" x14ac:dyDescent="0.25">
      <c r="A52" s="5"/>
      <c r="B52" s="5"/>
      <c r="C52" s="6"/>
      <c r="D52" s="6"/>
      <c r="E52" s="6">
        <f t="shared" si="0"/>
        <v>16.449999999998681</v>
      </c>
    </row>
    <row r="53" spans="1:5" ht="19" x14ac:dyDescent="0.25">
      <c r="A53" s="5"/>
      <c r="B53" s="5"/>
      <c r="C53" s="6"/>
      <c r="D53" s="6"/>
      <c r="E53" s="6">
        <f t="shared" si="0"/>
        <v>16.449999999998681</v>
      </c>
    </row>
    <row r="54" spans="1:5" ht="19" x14ac:dyDescent="0.25">
      <c r="A54" s="5"/>
      <c r="B54" s="5"/>
      <c r="C54" s="6"/>
      <c r="D54" s="6"/>
      <c r="E54" s="6">
        <f t="shared" si="0"/>
        <v>16.449999999998681</v>
      </c>
    </row>
    <row r="55" spans="1:5" ht="19" x14ac:dyDescent="0.25">
      <c r="A55" s="5"/>
      <c r="B55" s="5"/>
      <c r="C55" s="6"/>
      <c r="D55" s="6"/>
      <c r="E55" s="6">
        <f t="shared" si="0"/>
        <v>16.449999999998681</v>
      </c>
    </row>
    <row r="56" spans="1:5" ht="19" x14ac:dyDescent="0.25">
      <c r="A56" s="5"/>
      <c r="B56" s="5"/>
      <c r="C56" s="6"/>
      <c r="D56" s="6"/>
      <c r="E56" s="6">
        <f t="shared" si="0"/>
        <v>16.449999999998681</v>
      </c>
    </row>
    <row r="57" spans="1:5" ht="19" x14ac:dyDescent="0.25">
      <c r="A57" s="5"/>
      <c r="B57" s="5"/>
      <c r="C57" s="6"/>
      <c r="D57" s="6"/>
      <c r="E57" s="6">
        <f t="shared" si="0"/>
        <v>16.449999999998681</v>
      </c>
    </row>
    <row r="58" spans="1:5" ht="19" x14ac:dyDescent="0.25">
      <c r="A58" s="5"/>
      <c r="B58" s="5"/>
      <c r="C58" s="6"/>
      <c r="D58" s="6"/>
      <c r="E58" s="6">
        <f t="shared" si="0"/>
        <v>16.449999999998681</v>
      </c>
    </row>
    <row r="59" spans="1:5" ht="19" x14ac:dyDescent="0.25">
      <c r="A59" s="5"/>
      <c r="B59" s="5"/>
      <c r="C59" s="6"/>
      <c r="D59" s="6"/>
      <c r="E59" s="6">
        <f t="shared" si="0"/>
        <v>16.449999999998681</v>
      </c>
    </row>
    <row r="60" spans="1:5" ht="19" x14ac:dyDescent="0.25">
      <c r="A60" s="5"/>
      <c r="B60" s="5"/>
      <c r="C60" s="6"/>
      <c r="D60" s="6"/>
      <c r="E60" s="6">
        <f t="shared" si="0"/>
        <v>16.449999999998681</v>
      </c>
    </row>
    <row r="61" spans="1:5" ht="19" x14ac:dyDescent="0.25">
      <c r="A61" s="5"/>
      <c r="B61" s="5"/>
      <c r="C61" s="6"/>
      <c r="D61" s="6"/>
      <c r="E61" s="6">
        <f t="shared" si="0"/>
        <v>16.449999999998681</v>
      </c>
    </row>
    <row r="62" spans="1:5" ht="19" x14ac:dyDescent="0.25">
      <c r="A62" s="5"/>
      <c r="B62" s="5"/>
      <c r="C62" s="6"/>
      <c r="D62" s="6"/>
      <c r="E62" s="6">
        <f t="shared" si="0"/>
        <v>16.449999999998681</v>
      </c>
    </row>
    <row r="63" spans="1:5" ht="19" x14ac:dyDescent="0.25">
      <c r="A63" s="5"/>
      <c r="B63" s="5"/>
      <c r="C63" s="6"/>
      <c r="D63" s="6"/>
      <c r="E63" s="6">
        <f t="shared" si="0"/>
        <v>16.449999999998681</v>
      </c>
    </row>
    <row r="64" spans="1:5" ht="19" x14ac:dyDescent="0.25">
      <c r="A64" s="5"/>
      <c r="B64" s="5"/>
      <c r="C64" s="6"/>
      <c r="D64" s="6"/>
      <c r="E64" s="6">
        <f t="shared" si="0"/>
        <v>16.449999999998681</v>
      </c>
    </row>
    <row r="65" spans="1:5" ht="19" x14ac:dyDescent="0.25">
      <c r="A65" s="5"/>
      <c r="B65" s="5"/>
      <c r="C65" s="6"/>
      <c r="D65" s="6"/>
      <c r="E65" s="6">
        <f t="shared" si="0"/>
        <v>16.449999999998681</v>
      </c>
    </row>
    <row r="66" spans="1:5" ht="19" x14ac:dyDescent="0.25">
      <c r="A66" s="5"/>
      <c r="B66" s="5"/>
      <c r="C66" s="6"/>
      <c r="D66" s="6"/>
      <c r="E66" s="6">
        <f t="shared" si="0"/>
        <v>16.449999999998681</v>
      </c>
    </row>
    <row r="67" spans="1:5" ht="19" x14ac:dyDescent="0.25">
      <c r="A67" s="5"/>
      <c r="B67" s="5"/>
      <c r="C67" s="6"/>
      <c r="D67" s="6"/>
      <c r="E67" s="6">
        <f t="shared" si="0"/>
        <v>16.449999999998681</v>
      </c>
    </row>
    <row r="68" spans="1:5" ht="19" x14ac:dyDescent="0.25">
      <c r="A68" s="5"/>
      <c r="B68" s="5"/>
      <c r="C68" s="6"/>
      <c r="D68" s="6"/>
      <c r="E68" s="6">
        <f t="shared" si="0"/>
        <v>16.449999999998681</v>
      </c>
    </row>
    <row r="69" spans="1:5" ht="19" x14ac:dyDescent="0.25">
      <c r="A69" s="5"/>
      <c r="B69" s="5"/>
      <c r="C69" s="6"/>
      <c r="D69" s="6"/>
      <c r="E69" s="6">
        <f t="shared" si="0"/>
        <v>16.449999999998681</v>
      </c>
    </row>
    <row r="70" spans="1:5" ht="19" x14ac:dyDescent="0.25">
      <c r="A70" s="5"/>
      <c r="B70" s="5"/>
      <c r="C70" s="6"/>
      <c r="D70" s="6"/>
      <c r="E70" s="6">
        <f t="shared" ref="E70:E100" si="1">E69+C70-D70</f>
        <v>16.449999999998681</v>
      </c>
    </row>
    <row r="71" spans="1:5" ht="19" x14ac:dyDescent="0.25">
      <c r="A71" s="5"/>
      <c r="B71" s="5"/>
      <c r="C71" s="6"/>
      <c r="D71" s="6"/>
      <c r="E71" s="6">
        <f t="shared" si="1"/>
        <v>16.449999999998681</v>
      </c>
    </row>
    <row r="72" spans="1:5" ht="19" x14ac:dyDescent="0.25">
      <c r="A72" s="5"/>
      <c r="B72" s="5"/>
      <c r="C72" s="6"/>
      <c r="D72" s="6"/>
      <c r="E72" s="6">
        <f t="shared" si="1"/>
        <v>16.449999999998681</v>
      </c>
    </row>
    <row r="73" spans="1:5" ht="19" x14ac:dyDescent="0.25">
      <c r="A73" s="5"/>
      <c r="B73" s="5"/>
      <c r="C73" s="6"/>
      <c r="D73" s="6"/>
      <c r="E73" s="6">
        <f t="shared" si="1"/>
        <v>16.449999999998681</v>
      </c>
    </row>
    <row r="74" spans="1:5" ht="19" x14ac:dyDescent="0.25">
      <c r="A74" s="5"/>
      <c r="B74" s="5"/>
      <c r="C74" s="6"/>
      <c r="D74" s="6"/>
      <c r="E74" s="6">
        <f t="shared" si="1"/>
        <v>16.449999999998681</v>
      </c>
    </row>
    <row r="75" spans="1:5" ht="19" x14ac:dyDescent="0.25">
      <c r="A75" s="5"/>
      <c r="B75" s="5"/>
      <c r="C75" s="6"/>
      <c r="D75" s="6"/>
      <c r="E75" s="6">
        <f t="shared" si="1"/>
        <v>16.449999999998681</v>
      </c>
    </row>
    <row r="76" spans="1:5" ht="19" x14ac:dyDescent="0.25">
      <c r="A76" s="5"/>
      <c r="B76" s="5"/>
      <c r="C76" s="6"/>
      <c r="D76" s="6"/>
      <c r="E76" s="6">
        <f t="shared" si="1"/>
        <v>16.449999999998681</v>
      </c>
    </row>
    <row r="77" spans="1:5" ht="19" x14ac:dyDescent="0.25">
      <c r="A77" s="5"/>
      <c r="B77" s="5"/>
      <c r="C77" s="6"/>
      <c r="D77" s="6"/>
      <c r="E77" s="6">
        <f t="shared" si="1"/>
        <v>16.449999999998681</v>
      </c>
    </row>
    <row r="78" spans="1:5" ht="19" x14ac:dyDescent="0.25">
      <c r="A78" s="5"/>
      <c r="B78" s="5"/>
      <c r="C78" s="6"/>
      <c r="D78" s="6"/>
      <c r="E78" s="6">
        <f t="shared" si="1"/>
        <v>16.449999999998681</v>
      </c>
    </row>
    <row r="79" spans="1:5" ht="19" x14ac:dyDescent="0.25">
      <c r="A79" s="5"/>
      <c r="B79" s="5"/>
      <c r="C79" s="6"/>
      <c r="D79" s="6"/>
      <c r="E79" s="6">
        <f t="shared" si="1"/>
        <v>16.449999999998681</v>
      </c>
    </row>
    <row r="80" spans="1:5" ht="19" x14ac:dyDescent="0.25">
      <c r="A80" s="5"/>
      <c r="B80" s="5"/>
      <c r="C80" s="6"/>
      <c r="D80" s="6"/>
      <c r="E80" s="6">
        <f t="shared" si="1"/>
        <v>16.449999999998681</v>
      </c>
    </row>
    <row r="81" spans="1:5" ht="19" x14ac:dyDescent="0.25">
      <c r="A81" s="5"/>
      <c r="B81" s="5"/>
      <c r="C81" s="6"/>
      <c r="D81" s="6"/>
      <c r="E81" s="6">
        <f t="shared" si="1"/>
        <v>16.449999999998681</v>
      </c>
    </row>
    <row r="82" spans="1:5" ht="19" x14ac:dyDescent="0.25">
      <c r="A82" s="5"/>
      <c r="B82" s="5"/>
      <c r="C82" s="6"/>
      <c r="D82" s="6"/>
      <c r="E82" s="6">
        <f t="shared" si="1"/>
        <v>16.449999999998681</v>
      </c>
    </row>
    <row r="83" spans="1:5" ht="19" x14ac:dyDescent="0.25">
      <c r="A83" s="5"/>
      <c r="B83" s="5"/>
      <c r="C83" s="6"/>
      <c r="D83" s="6"/>
      <c r="E83" s="6">
        <f t="shared" si="1"/>
        <v>16.449999999998681</v>
      </c>
    </row>
    <row r="84" spans="1:5" ht="19" x14ac:dyDescent="0.25">
      <c r="A84" s="5"/>
      <c r="B84" s="5"/>
      <c r="C84" s="6"/>
      <c r="D84" s="6"/>
      <c r="E84" s="6">
        <f t="shared" si="1"/>
        <v>16.449999999998681</v>
      </c>
    </row>
    <row r="85" spans="1:5" ht="19" x14ac:dyDescent="0.25">
      <c r="A85" s="5"/>
      <c r="B85" s="5"/>
      <c r="C85" s="6"/>
      <c r="D85" s="6"/>
      <c r="E85" s="6">
        <f t="shared" si="1"/>
        <v>16.449999999998681</v>
      </c>
    </row>
    <row r="86" spans="1:5" ht="19" x14ac:dyDescent="0.25">
      <c r="A86" s="5"/>
      <c r="B86" s="5"/>
      <c r="C86" s="6"/>
      <c r="D86" s="6"/>
      <c r="E86" s="6">
        <f t="shared" si="1"/>
        <v>16.449999999998681</v>
      </c>
    </row>
    <row r="87" spans="1:5" ht="19" x14ac:dyDescent="0.25">
      <c r="A87" s="5"/>
      <c r="B87" s="5"/>
      <c r="C87" s="6"/>
      <c r="D87" s="6"/>
      <c r="E87" s="6">
        <f t="shared" si="1"/>
        <v>16.449999999998681</v>
      </c>
    </row>
    <row r="88" spans="1:5" ht="19" x14ac:dyDescent="0.25">
      <c r="A88" s="5"/>
      <c r="B88" s="5"/>
      <c r="C88" s="6"/>
      <c r="D88" s="6"/>
      <c r="E88" s="6">
        <f t="shared" si="1"/>
        <v>16.449999999998681</v>
      </c>
    </row>
    <row r="89" spans="1:5" ht="19" x14ac:dyDescent="0.25">
      <c r="A89" s="5"/>
      <c r="B89" s="5"/>
      <c r="C89" s="6"/>
      <c r="D89" s="6"/>
      <c r="E89" s="6">
        <f t="shared" si="1"/>
        <v>16.449999999998681</v>
      </c>
    </row>
    <row r="90" spans="1:5" ht="19" x14ac:dyDescent="0.25">
      <c r="A90" s="5"/>
      <c r="B90" s="5"/>
      <c r="C90" s="6"/>
      <c r="D90" s="6"/>
      <c r="E90" s="6">
        <f t="shared" si="1"/>
        <v>16.449999999998681</v>
      </c>
    </row>
    <row r="91" spans="1:5" ht="19" x14ac:dyDescent="0.25">
      <c r="A91" s="5"/>
      <c r="B91" s="5"/>
      <c r="C91" s="6"/>
      <c r="D91" s="6"/>
      <c r="E91" s="6">
        <f t="shared" si="1"/>
        <v>16.449999999998681</v>
      </c>
    </row>
    <row r="92" spans="1:5" ht="19" x14ac:dyDescent="0.25">
      <c r="A92" s="5"/>
      <c r="B92" s="5"/>
      <c r="C92" s="6"/>
      <c r="D92" s="6"/>
      <c r="E92" s="6">
        <f t="shared" si="1"/>
        <v>16.449999999998681</v>
      </c>
    </row>
    <row r="93" spans="1:5" ht="19" x14ac:dyDescent="0.25">
      <c r="A93" s="5"/>
      <c r="B93" s="5"/>
      <c r="C93" s="6"/>
      <c r="D93" s="6"/>
      <c r="E93" s="6">
        <f t="shared" si="1"/>
        <v>16.449999999998681</v>
      </c>
    </row>
    <row r="94" spans="1:5" ht="19" x14ac:dyDescent="0.25">
      <c r="A94" s="5"/>
      <c r="B94" s="5"/>
      <c r="C94" s="6"/>
      <c r="D94" s="6"/>
      <c r="E94" s="6">
        <f t="shared" si="1"/>
        <v>16.449999999998681</v>
      </c>
    </row>
    <row r="95" spans="1:5" ht="19" x14ac:dyDescent="0.25">
      <c r="A95" s="5"/>
      <c r="B95" s="5"/>
      <c r="C95" s="6"/>
      <c r="D95" s="6"/>
      <c r="E95" s="6">
        <f t="shared" si="1"/>
        <v>16.449999999998681</v>
      </c>
    </row>
    <row r="96" spans="1:5" ht="19" x14ac:dyDescent="0.25">
      <c r="A96" s="5"/>
      <c r="B96" s="5"/>
      <c r="C96" s="6"/>
      <c r="D96" s="6"/>
      <c r="E96" s="6">
        <f t="shared" si="1"/>
        <v>16.449999999998681</v>
      </c>
    </row>
    <row r="97" spans="1:7" ht="19" x14ac:dyDescent="0.25">
      <c r="A97" s="5"/>
      <c r="B97" s="5"/>
      <c r="C97" s="6"/>
      <c r="D97" s="6"/>
      <c r="E97" s="6">
        <f t="shared" si="1"/>
        <v>16.449999999998681</v>
      </c>
      <c r="G97">
        <v>162429</v>
      </c>
    </row>
    <row r="98" spans="1:7" ht="19" x14ac:dyDescent="0.25">
      <c r="A98" s="5"/>
      <c r="B98" s="5"/>
      <c r="C98" s="6"/>
      <c r="D98" s="6"/>
      <c r="E98" s="6">
        <f t="shared" si="1"/>
        <v>16.449999999998681</v>
      </c>
    </row>
    <row r="99" spans="1:7" ht="19" x14ac:dyDescent="0.25">
      <c r="A99" s="5"/>
      <c r="B99" s="5"/>
      <c r="C99" s="6"/>
      <c r="D99" s="6"/>
      <c r="E99" s="6">
        <f t="shared" si="1"/>
        <v>16.449999999998681</v>
      </c>
    </row>
    <row r="100" spans="1:7" ht="19" x14ac:dyDescent="0.25">
      <c r="A100" s="5"/>
      <c r="B100" s="5"/>
      <c r="C100" s="6"/>
      <c r="D100" s="6"/>
      <c r="E100" s="6">
        <f t="shared" si="1"/>
        <v>16.449999999998681</v>
      </c>
    </row>
    <row r="101" spans="1:7" ht="19" x14ac:dyDescent="0.25">
      <c r="A101" s="3"/>
      <c r="B101" s="3"/>
      <c r="C101" s="3"/>
      <c r="D101" s="3"/>
      <c r="E101" s="3"/>
    </row>
    <row r="102" spans="1:7" ht="19" x14ac:dyDescent="0.25">
      <c r="A102" s="3"/>
      <c r="B102" s="3"/>
      <c r="C102" s="3"/>
      <c r="D102" s="3"/>
      <c r="E102" s="3"/>
    </row>
    <row r="103" spans="1:7" ht="19" x14ac:dyDescent="0.25">
      <c r="A103" s="3"/>
      <c r="B103" s="3"/>
      <c r="C103" s="3"/>
      <c r="D103" s="3"/>
      <c r="E103" s="3"/>
    </row>
    <row r="104" spans="1:7" ht="19" x14ac:dyDescent="0.25">
      <c r="A104" s="3"/>
      <c r="B104" s="3"/>
      <c r="C104" s="3"/>
      <c r="D104" s="3"/>
      <c r="E104" s="3"/>
    </row>
    <row r="105" spans="1:7" ht="19" x14ac:dyDescent="0.25">
      <c r="A105" s="3"/>
      <c r="B105" s="3"/>
      <c r="C105" s="3"/>
      <c r="D105" s="3"/>
      <c r="E105" s="3"/>
    </row>
    <row r="106" spans="1:7" ht="19" x14ac:dyDescent="0.25">
      <c r="A106" s="3"/>
      <c r="B106" s="3"/>
      <c r="C106" s="3"/>
      <c r="D106" s="3"/>
      <c r="E106" s="3"/>
    </row>
    <row r="107" spans="1:7" ht="19" x14ac:dyDescent="0.25">
      <c r="A107" s="3"/>
      <c r="B107" s="3"/>
      <c r="C107" s="3"/>
      <c r="D107" s="3"/>
      <c r="E107" s="3"/>
    </row>
    <row r="108" spans="1:7" ht="19" x14ac:dyDescent="0.25">
      <c r="A108" s="3"/>
      <c r="B108" s="3"/>
      <c r="C108" s="3"/>
      <c r="D108" s="3"/>
      <c r="E108" s="3"/>
    </row>
    <row r="109" spans="1:7" ht="19" x14ac:dyDescent="0.25">
      <c r="A109" s="3"/>
      <c r="B109" s="3"/>
      <c r="C109" s="3"/>
      <c r="D109" s="3"/>
      <c r="E109" s="3"/>
    </row>
    <row r="110" spans="1:7" ht="19" x14ac:dyDescent="0.25">
      <c r="A110" s="3"/>
      <c r="B110" s="3"/>
      <c r="C110" s="3"/>
      <c r="D110" s="3"/>
      <c r="E110" s="3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79BA-6AFB-483F-BF51-FF4C309F213C}">
  <sheetPr codeName="Sheet4"/>
  <dimension ref="A1:E101"/>
  <sheetViews>
    <sheetView topLeftCell="A17" workbookViewId="0">
      <selection activeCell="B27" sqref="B27"/>
    </sheetView>
  </sheetViews>
  <sheetFormatPr baseColWidth="10" defaultColWidth="8.83203125" defaultRowHeight="15" x14ac:dyDescent="0.2"/>
  <cols>
    <col min="1" max="1" width="14.83203125" bestFit="1" customWidth="1"/>
    <col min="2" max="2" width="72.33203125" customWidth="1"/>
    <col min="3" max="3" width="17.33203125" customWidth="1"/>
    <col min="4" max="4" width="20.33203125" customWidth="1"/>
    <col min="5" max="5" width="18.1640625" customWidth="1"/>
  </cols>
  <sheetData>
    <row r="1" spans="1:5" ht="31" x14ac:dyDescent="0.35">
      <c r="A1" s="163" t="s">
        <v>2436</v>
      </c>
      <c r="B1" s="163"/>
      <c r="C1" s="163"/>
      <c r="D1" s="163"/>
      <c r="E1" s="163"/>
    </row>
    <row r="2" spans="1:5" ht="26" x14ac:dyDescent="0.3">
      <c r="A2" s="161" t="s">
        <v>1811</v>
      </c>
      <c r="B2" s="161"/>
      <c r="C2" s="161"/>
      <c r="D2" s="161"/>
      <c r="E2" s="161"/>
    </row>
    <row r="3" spans="1:5" s="1" customFormat="1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26">
        <v>45807</v>
      </c>
      <c r="B4" s="5" t="s">
        <v>2401</v>
      </c>
      <c r="C4" s="6">
        <v>385</v>
      </c>
      <c r="D4" s="6"/>
      <c r="E4" s="6">
        <f>C4</f>
        <v>385</v>
      </c>
    </row>
    <row r="5" spans="1:5" ht="19" x14ac:dyDescent="0.25">
      <c r="A5" s="26">
        <v>45807</v>
      </c>
      <c r="B5" s="5" t="s">
        <v>1739</v>
      </c>
      <c r="C5" s="6">
        <v>4000</v>
      </c>
      <c r="D5" s="6"/>
      <c r="E5" s="6">
        <f>E4+C5-D5</f>
        <v>4385</v>
      </c>
    </row>
    <row r="6" spans="1:5" ht="19" x14ac:dyDescent="0.25">
      <c r="A6" s="26">
        <v>45782</v>
      </c>
      <c r="B6" s="5" t="s">
        <v>1739</v>
      </c>
      <c r="C6" s="15">
        <v>15000</v>
      </c>
      <c r="D6" s="15"/>
      <c r="E6" s="6">
        <f t="shared" ref="E6:E69" si="0">E5+C6-D6</f>
        <v>19385</v>
      </c>
    </row>
    <row r="7" spans="1:5" ht="19" x14ac:dyDescent="0.25">
      <c r="A7" s="26">
        <v>45782</v>
      </c>
      <c r="B7" s="5" t="s">
        <v>2458</v>
      </c>
      <c r="C7" s="15"/>
      <c r="D7" s="15">
        <v>15000</v>
      </c>
      <c r="E7" s="6">
        <f t="shared" si="0"/>
        <v>4385</v>
      </c>
    </row>
    <row r="8" spans="1:5" ht="19" x14ac:dyDescent="0.25">
      <c r="A8" s="5" t="s">
        <v>2476</v>
      </c>
      <c r="B8" s="5" t="s">
        <v>1739</v>
      </c>
      <c r="C8" s="112">
        <f>100000+96000+53500</f>
        <v>249500</v>
      </c>
      <c r="D8" s="15"/>
      <c r="E8" s="6">
        <f>E7+C8-D8</f>
        <v>253885</v>
      </c>
    </row>
    <row r="9" spans="1:5" ht="21" x14ac:dyDescent="0.25">
      <c r="A9" s="5" t="s">
        <v>2476</v>
      </c>
      <c r="B9" s="5" t="s">
        <v>2479</v>
      </c>
      <c r="C9" s="15"/>
      <c r="D9" s="9">
        <v>252142</v>
      </c>
      <c r="E9" s="6">
        <f>E8+C9-D9</f>
        <v>1743</v>
      </c>
    </row>
    <row r="10" spans="1:5" ht="19" x14ac:dyDescent="0.25">
      <c r="A10" s="5" t="s">
        <v>2514</v>
      </c>
      <c r="B10" s="5" t="s">
        <v>2517</v>
      </c>
      <c r="C10" s="15">
        <v>699650</v>
      </c>
      <c r="D10" s="15"/>
      <c r="E10" s="6">
        <f t="shared" si="0"/>
        <v>701393</v>
      </c>
    </row>
    <row r="11" spans="1:5" ht="19" x14ac:dyDescent="0.25">
      <c r="A11" s="5" t="s">
        <v>2514</v>
      </c>
      <c r="B11" s="5" t="s">
        <v>2479</v>
      </c>
      <c r="C11" s="6"/>
      <c r="D11" s="6">
        <v>699450</v>
      </c>
      <c r="E11" s="6">
        <f t="shared" si="0"/>
        <v>1943</v>
      </c>
    </row>
    <row r="12" spans="1:5" ht="19" x14ac:dyDescent="0.25">
      <c r="A12" s="5" t="s">
        <v>2524</v>
      </c>
      <c r="B12" s="5" t="s">
        <v>1739</v>
      </c>
      <c r="C12" s="6">
        <v>100000</v>
      </c>
      <c r="D12" s="6"/>
      <c r="E12" s="6">
        <f t="shared" si="0"/>
        <v>101943</v>
      </c>
    </row>
    <row r="13" spans="1:5" ht="19" x14ac:dyDescent="0.25">
      <c r="A13" s="5" t="s">
        <v>2524</v>
      </c>
      <c r="B13" s="5" t="s">
        <v>2458</v>
      </c>
      <c r="C13" s="6"/>
      <c r="D13" s="6">
        <v>92000</v>
      </c>
      <c r="E13" s="6">
        <f t="shared" si="0"/>
        <v>9943</v>
      </c>
    </row>
    <row r="14" spans="1:5" ht="19" x14ac:dyDescent="0.25">
      <c r="A14" s="5" t="s">
        <v>2526</v>
      </c>
      <c r="B14" s="5" t="s">
        <v>2479</v>
      </c>
      <c r="C14" s="6"/>
      <c r="D14" s="6">
        <v>9512</v>
      </c>
      <c r="E14" s="6">
        <f t="shared" si="0"/>
        <v>431</v>
      </c>
    </row>
    <row r="15" spans="1:5" ht="19" x14ac:dyDescent="0.25">
      <c r="A15" s="26">
        <v>45753</v>
      </c>
      <c r="B15" s="5" t="s">
        <v>2394</v>
      </c>
      <c r="C15" s="6">
        <v>14951</v>
      </c>
      <c r="D15" s="6"/>
      <c r="E15" s="6">
        <f t="shared" si="0"/>
        <v>15382</v>
      </c>
    </row>
    <row r="16" spans="1:5" ht="19" x14ac:dyDescent="0.25">
      <c r="A16" s="26">
        <v>45753</v>
      </c>
      <c r="B16" s="5" t="s">
        <v>2458</v>
      </c>
      <c r="C16" s="6"/>
      <c r="D16" s="6">
        <v>15000</v>
      </c>
      <c r="E16" s="6">
        <f t="shared" si="0"/>
        <v>382</v>
      </c>
    </row>
    <row r="17" spans="1:5" ht="19" x14ac:dyDescent="0.25">
      <c r="A17" s="26">
        <v>45967</v>
      </c>
      <c r="B17" s="5" t="s">
        <v>1739</v>
      </c>
      <c r="C17" s="6">
        <v>130000</v>
      </c>
      <c r="D17" s="6"/>
      <c r="E17" s="6">
        <f t="shared" si="0"/>
        <v>130382</v>
      </c>
    </row>
    <row r="18" spans="1:5" ht="19" x14ac:dyDescent="0.25">
      <c r="A18" s="26">
        <v>45967</v>
      </c>
      <c r="B18" s="5" t="s">
        <v>2479</v>
      </c>
      <c r="C18" s="6"/>
      <c r="D18" s="6">
        <v>130014</v>
      </c>
      <c r="E18" s="6">
        <f t="shared" si="0"/>
        <v>368</v>
      </c>
    </row>
    <row r="19" spans="1:5" ht="19" x14ac:dyDescent="0.25">
      <c r="A19" s="26" t="s">
        <v>2543</v>
      </c>
      <c r="B19" s="5" t="s">
        <v>1739</v>
      </c>
      <c r="C19" s="6">
        <f>49500+40500+34500+500</f>
        <v>125000</v>
      </c>
      <c r="D19" s="6"/>
      <c r="E19" s="6">
        <f t="shared" si="0"/>
        <v>125368</v>
      </c>
    </row>
    <row r="20" spans="1:5" ht="19" x14ac:dyDescent="0.25">
      <c r="A20" s="26" t="s">
        <v>2543</v>
      </c>
      <c r="B20" s="5" t="s">
        <v>2479</v>
      </c>
      <c r="C20" s="6"/>
      <c r="D20" s="6">
        <v>124104</v>
      </c>
      <c r="E20" s="6">
        <f t="shared" si="0"/>
        <v>1264</v>
      </c>
    </row>
    <row r="21" spans="1:5" ht="19" x14ac:dyDescent="0.25">
      <c r="A21" s="26" t="s">
        <v>2564</v>
      </c>
      <c r="B21" s="5" t="s">
        <v>2298</v>
      </c>
      <c r="C21" s="6">
        <v>44058</v>
      </c>
      <c r="D21" s="6"/>
      <c r="E21" s="6">
        <f t="shared" si="0"/>
        <v>45322</v>
      </c>
    </row>
    <row r="22" spans="1:5" ht="19" x14ac:dyDescent="0.25">
      <c r="A22" s="26" t="s">
        <v>2564</v>
      </c>
      <c r="B22" s="5" t="s">
        <v>2566</v>
      </c>
      <c r="C22" s="6"/>
      <c r="D22" s="6">
        <v>44124</v>
      </c>
      <c r="E22" s="6">
        <f t="shared" si="0"/>
        <v>1198</v>
      </c>
    </row>
    <row r="23" spans="1:5" ht="19" x14ac:dyDescent="0.25">
      <c r="A23" s="26" t="s">
        <v>2574</v>
      </c>
      <c r="B23" s="5" t="s">
        <v>2298</v>
      </c>
      <c r="C23" s="6">
        <v>6975</v>
      </c>
      <c r="D23" s="6"/>
      <c r="E23" s="6">
        <f t="shared" si="0"/>
        <v>8173</v>
      </c>
    </row>
    <row r="24" spans="1:5" ht="19" x14ac:dyDescent="0.25">
      <c r="A24" s="26" t="s">
        <v>2574</v>
      </c>
      <c r="B24" s="5" t="s">
        <v>1739</v>
      </c>
      <c r="C24" s="6">
        <f>49500+40500+34500+500</f>
        <v>125000</v>
      </c>
      <c r="D24" s="6"/>
      <c r="E24" s="6">
        <f t="shared" si="0"/>
        <v>133173</v>
      </c>
    </row>
    <row r="25" spans="1:5" ht="19" x14ac:dyDescent="0.25">
      <c r="A25" s="26" t="s">
        <v>2574</v>
      </c>
      <c r="B25" s="5" t="s">
        <v>2479</v>
      </c>
      <c r="C25" s="6"/>
      <c r="D25" s="6">
        <v>130451</v>
      </c>
      <c r="E25" s="6">
        <f t="shared" si="0"/>
        <v>2722</v>
      </c>
    </row>
    <row r="26" spans="1:5" ht="19" x14ac:dyDescent="0.25">
      <c r="A26" s="26" t="s">
        <v>2582</v>
      </c>
      <c r="B26" s="5" t="s">
        <v>2298</v>
      </c>
      <c r="C26" s="6">
        <v>748986</v>
      </c>
      <c r="D26" s="6"/>
      <c r="E26" s="6">
        <f t="shared" si="0"/>
        <v>751708</v>
      </c>
    </row>
    <row r="27" spans="1:5" ht="19" x14ac:dyDescent="0.25">
      <c r="A27" s="26" t="s">
        <v>2582</v>
      </c>
      <c r="B27" s="5" t="s">
        <v>2388</v>
      </c>
      <c r="C27" s="6"/>
      <c r="D27" s="6">
        <v>230145</v>
      </c>
      <c r="E27" s="6">
        <f t="shared" si="0"/>
        <v>521563</v>
      </c>
    </row>
    <row r="28" spans="1:5" ht="19" x14ac:dyDescent="0.25">
      <c r="A28" s="26" t="s">
        <v>2582</v>
      </c>
      <c r="B28" s="5" t="s">
        <v>2566</v>
      </c>
      <c r="C28" s="6"/>
      <c r="D28" s="6">
        <v>451201</v>
      </c>
      <c r="E28" s="6">
        <f t="shared" si="0"/>
        <v>70362</v>
      </c>
    </row>
    <row r="29" spans="1:5" ht="19" x14ac:dyDescent="0.25">
      <c r="A29" s="26">
        <v>45664</v>
      </c>
      <c r="B29" s="5" t="s">
        <v>2298</v>
      </c>
      <c r="C29" s="6">
        <v>589642</v>
      </c>
      <c r="D29" s="6"/>
      <c r="E29" s="6">
        <f t="shared" si="0"/>
        <v>660004</v>
      </c>
    </row>
    <row r="30" spans="1:5" ht="19" x14ac:dyDescent="0.25">
      <c r="A30" s="26">
        <v>45664</v>
      </c>
      <c r="B30" s="5" t="s">
        <v>2594</v>
      </c>
      <c r="C30" s="6"/>
      <c r="D30" s="6">
        <v>270142</v>
      </c>
      <c r="E30" s="6">
        <f t="shared" si="0"/>
        <v>389862</v>
      </c>
    </row>
    <row r="31" spans="1:5" ht="19" x14ac:dyDescent="0.25">
      <c r="A31" s="26">
        <v>45695</v>
      </c>
      <c r="B31" s="5" t="s">
        <v>2388</v>
      </c>
      <c r="C31" s="6"/>
      <c r="D31" s="6">
        <v>388142</v>
      </c>
      <c r="E31" s="6">
        <f t="shared" si="0"/>
        <v>1720</v>
      </c>
    </row>
    <row r="32" spans="1:5" ht="19" x14ac:dyDescent="0.25">
      <c r="A32" s="26">
        <v>45907</v>
      </c>
      <c r="B32" s="5" t="s">
        <v>2394</v>
      </c>
      <c r="C32" s="6">
        <v>12555</v>
      </c>
      <c r="D32" s="6"/>
      <c r="E32" s="6">
        <f t="shared" si="0"/>
        <v>14275</v>
      </c>
    </row>
    <row r="33" spans="1:5" ht="19" x14ac:dyDescent="0.25">
      <c r="A33" s="26">
        <v>45907</v>
      </c>
      <c r="B33" s="5" t="s">
        <v>2608</v>
      </c>
      <c r="C33" s="6">
        <v>86412</v>
      </c>
      <c r="D33" s="6"/>
      <c r="E33" s="6">
        <f t="shared" si="0"/>
        <v>100687</v>
      </c>
    </row>
    <row r="34" spans="1:5" ht="19" x14ac:dyDescent="0.25">
      <c r="A34" s="26">
        <v>45907</v>
      </c>
      <c r="B34" s="5" t="s">
        <v>2609</v>
      </c>
      <c r="C34" s="6"/>
      <c r="D34" s="6">
        <v>17500</v>
      </c>
      <c r="E34" s="6">
        <f t="shared" si="0"/>
        <v>83187</v>
      </c>
    </row>
    <row r="35" spans="1:5" ht="19" x14ac:dyDescent="0.25">
      <c r="A35" s="5"/>
      <c r="B35" s="5"/>
      <c r="C35" s="6"/>
      <c r="D35" s="6"/>
      <c r="E35" s="6">
        <f t="shared" si="0"/>
        <v>83187</v>
      </c>
    </row>
    <row r="36" spans="1:5" ht="19" x14ac:dyDescent="0.25">
      <c r="A36" s="5"/>
      <c r="B36" s="5"/>
      <c r="C36" s="6"/>
      <c r="D36" s="6"/>
      <c r="E36" s="6">
        <f t="shared" si="0"/>
        <v>83187</v>
      </c>
    </row>
    <row r="37" spans="1:5" ht="19" x14ac:dyDescent="0.25">
      <c r="A37" s="5"/>
      <c r="B37" s="5"/>
      <c r="C37" s="6"/>
      <c r="D37" s="6"/>
      <c r="E37" s="6">
        <f t="shared" si="0"/>
        <v>83187</v>
      </c>
    </row>
    <row r="38" spans="1:5" ht="19" x14ac:dyDescent="0.25">
      <c r="A38" s="5"/>
      <c r="B38" s="5"/>
      <c r="C38" s="6"/>
      <c r="D38" s="6"/>
      <c r="E38" s="6">
        <f t="shared" si="0"/>
        <v>83187</v>
      </c>
    </row>
    <row r="39" spans="1:5" ht="19" x14ac:dyDescent="0.25">
      <c r="A39" s="5"/>
      <c r="B39" s="5"/>
      <c r="C39" s="6"/>
      <c r="D39" s="6"/>
      <c r="E39" s="6">
        <f t="shared" si="0"/>
        <v>83187</v>
      </c>
    </row>
    <row r="40" spans="1:5" ht="19" x14ac:dyDescent="0.25">
      <c r="A40" s="5"/>
      <c r="B40" s="5"/>
      <c r="C40" s="6"/>
      <c r="D40" s="6"/>
      <c r="E40" s="6">
        <f t="shared" si="0"/>
        <v>83187</v>
      </c>
    </row>
    <row r="41" spans="1:5" ht="19" x14ac:dyDescent="0.25">
      <c r="A41" s="5"/>
      <c r="B41" s="5"/>
      <c r="C41" s="6"/>
      <c r="D41" s="6"/>
      <c r="E41" s="6">
        <f t="shared" si="0"/>
        <v>83187</v>
      </c>
    </row>
    <row r="42" spans="1:5" ht="19" x14ac:dyDescent="0.25">
      <c r="A42" s="5"/>
      <c r="B42" s="5"/>
      <c r="C42" s="6"/>
      <c r="D42" s="6"/>
      <c r="E42" s="6">
        <f t="shared" si="0"/>
        <v>83187</v>
      </c>
    </row>
    <row r="43" spans="1:5" ht="19" x14ac:dyDescent="0.25">
      <c r="A43" s="5"/>
      <c r="B43" s="5"/>
      <c r="C43" s="6"/>
      <c r="D43" s="6"/>
      <c r="E43" s="6">
        <f t="shared" si="0"/>
        <v>83187</v>
      </c>
    </row>
    <row r="44" spans="1:5" ht="19" x14ac:dyDescent="0.25">
      <c r="A44" s="5"/>
      <c r="B44" s="5"/>
      <c r="C44" s="6"/>
      <c r="D44" s="6"/>
      <c r="E44" s="6">
        <f t="shared" si="0"/>
        <v>83187</v>
      </c>
    </row>
    <row r="45" spans="1:5" ht="19" x14ac:dyDescent="0.25">
      <c r="A45" s="5"/>
      <c r="B45" s="5"/>
      <c r="C45" s="6"/>
      <c r="D45" s="6"/>
      <c r="E45" s="6">
        <f t="shared" si="0"/>
        <v>83187</v>
      </c>
    </row>
    <row r="46" spans="1:5" ht="19" x14ac:dyDescent="0.25">
      <c r="A46" s="5"/>
      <c r="B46" s="5"/>
      <c r="C46" s="6"/>
      <c r="D46" s="6"/>
      <c r="E46" s="6">
        <f t="shared" si="0"/>
        <v>83187</v>
      </c>
    </row>
    <row r="47" spans="1:5" ht="19" x14ac:dyDescent="0.25">
      <c r="A47" s="5"/>
      <c r="B47" s="5"/>
      <c r="C47" s="6"/>
      <c r="D47" s="6"/>
      <c r="E47" s="6">
        <f t="shared" si="0"/>
        <v>83187</v>
      </c>
    </row>
    <row r="48" spans="1:5" ht="19" x14ac:dyDescent="0.25">
      <c r="A48" s="5"/>
      <c r="B48" s="5"/>
      <c r="C48" s="6"/>
      <c r="D48" s="6"/>
      <c r="E48" s="6">
        <f t="shared" si="0"/>
        <v>83187</v>
      </c>
    </row>
    <row r="49" spans="1:5" ht="19" x14ac:dyDescent="0.25">
      <c r="A49" s="5"/>
      <c r="B49" s="5"/>
      <c r="C49" s="6"/>
      <c r="D49" s="6"/>
      <c r="E49" s="6">
        <f t="shared" si="0"/>
        <v>83187</v>
      </c>
    </row>
    <row r="50" spans="1:5" ht="19" x14ac:dyDescent="0.25">
      <c r="A50" s="5"/>
      <c r="B50" s="5"/>
      <c r="C50" s="6"/>
      <c r="D50" s="6"/>
      <c r="E50" s="6">
        <f t="shared" si="0"/>
        <v>83187</v>
      </c>
    </row>
    <row r="51" spans="1:5" ht="19" x14ac:dyDescent="0.25">
      <c r="A51" s="5"/>
      <c r="B51" s="5"/>
      <c r="C51" s="6"/>
      <c r="D51" s="6"/>
      <c r="E51" s="6">
        <f t="shared" si="0"/>
        <v>83187</v>
      </c>
    </row>
    <row r="52" spans="1:5" ht="19" x14ac:dyDescent="0.25">
      <c r="A52" s="5"/>
      <c r="B52" s="5"/>
      <c r="C52" s="6"/>
      <c r="D52" s="6"/>
      <c r="E52" s="6">
        <f t="shared" si="0"/>
        <v>83187</v>
      </c>
    </row>
    <row r="53" spans="1:5" ht="19" x14ac:dyDescent="0.25">
      <c r="A53" s="5"/>
      <c r="B53" s="5"/>
      <c r="C53" s="6"/>
      <c r="D53" s="6"/>
      <c r="E53" s="6">
        <f t="shared" si="0"/>
        <v>83187</v>
      </c>
    </row>
    <row r="54" spans="1:5" ht="19" x14ac:dyDescent="0.25">
      <c r="A54" s="5"/>
      <c r="B54" s="5"/>
      <c r="C54" s="6"/>
      <c r="D54" s="6"/>
      <c r="E54" s="6">
        <f t="shared" si="0"/>
        <v>83187</v>
      </c>
    </row>
    <row r="55" spans="1:5" ht="19" x14ac:dyDescent="0.25">
      <c r="A55" s="5"/>
      <c r="B55" s="5"/>
      <c r="C55" s="6"/>
      <c r="D55" s="6"/>
      <c r="E55" s="6">
        <f t="shared" si="0"/>
        <v>83187</v>
      </c>
    </row>
    <row r="56" spans="1:5" ht="19" x14ac:dyDescent="0.25">
      <c r="A56" s="5"/>
      <c r="B56" s="5"/>
      <c r="C56" s="6"/>
      <c r="D56" s="6"/>
      <c r="E56" s="6">
        <f t="shared" si="0"/>
        <v>83187</v>
      </c>
    </row>
    <row r="57" spans="1:5" ht="19" x14ac:dyDescent="0.25">
      <c r="A57" s="5"/>
      <c r="B57" s="5"/>
      <c r="C57" s="6"/>
      <c r="D57" s="6"/>
      <c r="E57" s="6">
        <f t="shared" si="0"/>
        <v>83187</v>
      </c>
    </row>
    <row r="58" spans="1:5" ht="19" x14ac:dyDescent="0.25">
      <c r="A58" s="5"/>
      <c r="B58" s="5"/>
      <c r="C58" s="6"/>
      <c r="D58" s="6"/>
      <c r="E58" s="6">
        <f t="shared" si="0"/>
        <v>83187</v>
      </c>
    </row>
    <row r="59" spans="1:5" ht="19" x14ac:dyDescent="0.25">
      <c r="A59" s="5"/>
      <c r="B59" s="5"/>
      <c r="C59" s="6"/>
      <c r="D59" s="6"/>
      <c r="E59" s="6">
        <f t="shared" si="0"/>
        <v>83187</v>
      </c>
    </row>
    <row r="60" spans="1:5" ht="19" x14ac:dyDescent="0.25">
      <c r="A60" s="5"/>
      <c r="B60" s="5"/>
      <c r="C60" s="6"/>
      <c r="D60" s="6"/>
      <c r="E60" s="6">
        <f t="shared" si="0"/>
        <v>83187</v>
      </c>
    </row>
    <row r="61" spans="1:5" ht="19" x14ac:dyDescent="0.25">
      <c r="A61" s="5"/>
      <c r="B61" s="5"/>
      <c r="C61" s="6"/>
      <c r="D61" s="6"/>
      <c r="E61" s="6">
        <f t="shared" si="0"/>
        <v>83187</v>
      </c>
    </row>
    <row r="62" spans="1:5" ht="19" x14ac:dyDescent="0.25">
      <c r="A62" s="5"/>
      <c r="B62" s="5"/>
      <c r="C62" s="6"/>
      <c r="D62" s="6"/>
      <c r="E62" s="6">
        <f t="shared" si="0"/>
        <v>83187</v>
      </c>
    </row>
    <row r="63" spans="1:5" ht="19" x14ac:dyDescent="0.25">
      <c r="A63" s="5"/>
      <c r="B63" s="5"/>
      <c r="C63" s="6"/>
      <c r="D63" s="6"/>
      <c r="E63" s="6">
        <f t="shared" si="0"/>
        <v>83187</v>
      </c>
    </row>
    <row r="64" spans="1:5" ht="19" x14ac:dyDescent="0.25">
      <c r="A64" s="5"/>
      <c r="B64" s="5"/>
      <c r="C64" s="6"/>
      <c r="D64" s="6"/>
      <c r="E64" s="6">
        <f t="shared" si="0"/>
        <v>83187</v>
      </c>
    </row>
    <row r="65" spans="1:5" ht="19" x14ac:dyDescent="0.25">
      <c r="A65" s="5"/>
      <c r="B65" s="5"/>
      <c r="C65" s="6"/>
      <c r="D65" s="6"/>
      <c r="E65" s="6">
        <f t="shared" si="0"/>
        <v>83187</v>
      </c>
    </row>
    <row r="66" spans="1:5" ht="19" x14ac:dyDescent="0.25">
      <c r="A66" s="5"/>
      <c r="B66" s="5"/>
      <c r="C66" s="6"/>
      <c r="D66" s="6"/>
      <c r="E66" s="6">
        <f t="shared" si="0"/>
        <v>83187</v>
      </c>
    </row>
    <row r="67" spans="1:5" ht="19" x14ac:dyDescent="0.25">
      <c r="A67" s="5"/>
      <c r="B67" s="5"/>
      <c r="C67" s="6"/>
      <c r="D67" s="6"/>
      <c r="E67" s="6">
        <f t="shared" si="0"/>
        <v>83187</v>
      </c>
    </row>
    <row r="68" spans="1:5" ht="19" x14ac:dyDescent="0.25">
      <c r="A68" s="5"/>
      <c r="B68" s="5"/>
      <c r="C68" s="6"/>
      <c r="D68" s="6"/>
      <c r="E68" s="6">
        <f t="shared" si="0"/>
        <v>83187</v>
      </c>
    </row>
    <row r="69" spans="1:5" ht="19" x14ac:dyDescent="0.25">
      <c r="A69" s="5"/>
      <c r="B69" s="5"/>
      <c r="C69" s="6"/>
      <c r="D69" s="6"/>
      <c r="E69" s="6">
        <f t="shared" si="0"/>
        <v>83187</v>
      </c>
    </row>
    <row r="70" spans="1:5" ht="19" x14ac:dyDescent="0.25">
      <c r="A70" s="5"/>
      <c r="B70" s="5"/>
      <c r="C70" s="6"/>
      <c r="D70" s="6"/>
      <c r="E70" s="6">
        <f t="shared" ref="E70:E100" si="1">E69+C70-D70</f>
        <v>83187</v>
      </c>
    </row>
    <row r="71" spans="1:5" ht="19" x14ac:dyDescent="0.25">
      <c r="A71" s="5"/>
      <c r="B71" s="5"/>
      <c r="C71" s="6"/>
      <c r="D71" s="6"/>
      <c r="E71" s="6">
        <f t="shared" si="1"/>
        <v>83187</v>
      </c>
    </row>
    <row r="72" spans="1:5" ht="19" x14ac:dyDescent="0.25">
      <c r="A72" s="5"/>
      <c r="B72" s="5"/>
      <c r="C72" s="6"/>
      <c r="D72" s="6"/>
      <c r="E72" s="6">
        <f t="shared" si="1"/>
        <v>83187</v>
      </c>
    </row>
    <row r="73" spans="1:5" ht="19" x14ac:dyDescent="0.25">
      <c r="A73" s="5"/>
      <c r="B73" s="5"/>
      <c r="C73" s="6"/>
      <c r="D73" s="6"/>
      <c r="E73" s="6">
        <f t="shared" si="1"/>
        <v>83187</v>
      </c>
    </row>
    <row r="74" spans="1:5" ht="19" x14ac:dyDescent="0.25">
      <c r="A74" s="5"/>
      <c r="B74" s="5"/>
      <c r="C74" s="6"/>
      <c r="D74" s="6"/>
      <c r="E74" s="6">
        <f t="shared" si="1"/>
        <v>83187</v>
      </c>
    </row>
    <row r="75" spans="1:5" ht="19" x14ac:dyDescent="0.25">
      <c r="A75" s="5"/>
      <c r="B75" s="5"/>
      <c r="C75" s="6"/>
      <c r="D75" s="6"/>
      <c r="E75" s="6">
        <f t="shared" si="1"/>
        <v>83187</v>
      </c>
    </row>
    <row r="76" spans="1:5" ht="19" x14ac:dyDescent="0.25">
      <c r="A76" s="5"/>
      <c r="B76" s="5"/>
      <c r="C76" s="6"/>
      <c r="D76" s="6"/>
      <c r="E76" s="6">
        <f t="shared" si="1"/>
        <v>83187</v>
      </c>
    </row>
    <row r="77" spans="1:5" ht="19" x14ac:dyDescent="0.25">
      <c r="A77" s="5"/>
      <c r="B77" s="5"/>
      <c r="C77" s="6"/>
      <c r="D77" s="6"/>
      <c r="E77" s="6">
        <f t="shared" si="1"/>
        <v>83187</v>
      </c>
    </row>
    <row r="78" spans="1:5" ht="19" x14ac:dyDescent="0.25">
      <c r="A78" s="5"/>
      <c r="B78" s="5"/>
      <c r="C78" s="6"/>
      <c r="D78" s="6"/>
      <c r="E78" s="6">
        <f t="shared" si="1"/>
        <v>83187</v>
      </c>
    </row>
    <row r="79" spans="1:5" ht="19" x14ac:dyDescent="0.25">
      <c r="A79" s="5"/>
      <c r="B79" s="5"/>
      <c r="C79" s="6"/>
      <c r="D79" s="6"/>
      <c r="E79" s="6">
        <f t="shared" si="1"/>
        <v>83187</v>
      </c>
    </row>
    <row r="80" spans="1:5" ht="19" x14ac:dyDescent="0.25">
      <c r="A80" s="5"/>
      <c r="B80" s="5"/>
      <c r="C80" s="6"/>
      <c r="D80" s="6"/>
      <c r="E80" s="6">
        <f t="shared" si="1"/>
        <v>83187</v>
      </c>
    </row>
    <row r="81" spans="1:5" ht="19" x14ac:dyDescent="0.25">
      <c r="A81" s="5"/>
      <c r="B81" s="5"/>
      <c r="C81" s="6"/>
      <c r="D81" s="6"/>
      <c r="E81" s="6">
        <f t="shared" si="1"/>
        <v>83187</v>
      </c>
    </row>
    <row r="82" spans="1:5" ht="19" x14ac:dyDescent="0.25">
      <c r="A82" s="5"/>
      <c r="B82" s="5"/>
      <c r="C82" s="6"/>
      <c r="D82" s="6"/>
      <c r="E82" s="6">
        <f t="shared" si="1"/>
        <v>83187</v>
      </c>
    </row>
    <row r="83" spans="1:5" ht="19" x14ac:dyDescent="0.25">
      <c r="A83" s="5"/>
      <c r="B83" s="5"/>
      <c r="C83" s="6"/>
      <c r="D83" s="6"/>
      <c r="E83" s="6">
        <f t="shared" si="1"/>
        <v>83187</v>
      </c>
    </row>
    <row r="84" spans="1:5" ht="19" x14ac:dyDescent="0.25">
      <c r="A84" s="5"/>
      <c r="B84" s="5"/>
      <c r="C84" s="6"/>
      <c r="D84" s="6"/>
      <c r="E84" s="6">
        <f t="shared" si="1"/>
        <v>83187</v>
      </c>
    </row>
    <row r="85" spans="1:5" ht="19" x14ac:dyDescent="0.25">
      <c r="A85" s="5"/>
      <c r="B85" s="5"/>
      <c r="C85" s="6"/>
      <c r="D85" s="6"/>
      <c r="E85" s="6">
        <f t="shared" si="1"/>
        <v>83187</v>
      </c>
    </row>
    <row r="86" spans="1:5" ht="19" x14ac:dyDescent="0.25">
      <c r="A86" s="5"/>
      <c r="B86" s="5"/>
      <c r="C86" s="6"/>
      <c r="D86" s="6"/>
      <c r="E86" s="6">
        <f t="shared" si="1"/>
        <v>83187</v>
      </c>
    </row>
    <row r="87" spans="1:5" ht="19" x14ac:dyDescent="0.25">
      <c r="A87" s="5"/>
      <c r="B87" s="5"/>
      <c r="C87" s="6"/>
      <c r="D87" s="6"/>
      <c r="E87" s="6">
        <f t="shared" si="1"/>
        <v>83187</v>
      </c>
    </row>
    <row r="88" spans="1:5" ht="19" x14ac:dyDescent="0.25">
      <c r="A88" s="5"/>
      <c r="B88" s="5"/>
      <c r="C88" s="6"/>
      <c r="D88" s="6"/>
      <c r="E88" s="6">
        <f t="shared" si="1"/>
        <v>83187</v>
      </c>
    </row>
    <row r="89" spans="1:5" ht="19" x14ac:dyDescent="0.25">
      <c r="A89" s="5"/>
      <c r="B89" s="5"/>
      <c r="C89" s="6"/>
      <c r="D89" s="6"/>
      <c r="E89" s="6">
        <f t="shared" si="1"/>
        <v>83187</v>
      </c>
    </row>
    <row r="90" spans="1:5" ht="19" x14ac:dyDescent="0.25">
      <c r="A90" s="5"/>
      <c r="B90" s="5"/>
      <c r="C90" s="6"/>
      <c r="D90" s="6"/>
      <c r="E90" s="6">
        <f t="shared" si="1"/>
        <v>83187</v>
      </c>
    </row>
    <row r="91" spans="1:5" ht="19" x14ac:dyDescent="0.25">
      <c r="A91" s="5"/>
      <c r="B91" s="5"/>
      <c r="C91" s="6"/>
      <c r="D91" s="6"/>
      <c r="E91" s="6">
        <f t="shared" si="1"/>
        <v>83187</v>
      </c>
    </row>
    <row r="92" spans="1:5" ht="19" x14ac:dyDescent="0.25">
      <c r="A92" s="5"/>
      <c r="B92" s="5"/>
      <c r="C92" s="6"/>
      <c r="D92" s="6"/>
      <c r="E92" s="6">
        <f t="shared" si="1"/>
        <v>83187</v>
      </c>
    </row>
    <row r="93" spans="1:5" ht="19" x14ac:dyDescent="0.25">
      <c r="A93" s="5"/>
      <c r="B93" s="5"/>
      <c r="C93" s="6"/>
      <c r="D93" s="6"/>
      <c r="E93" s="6">
        <f t="shared" si="1"/>
        <v>83187</v>
      </c>
    </row>
    <row r="94" spans="1:5" ht="19" x14ac:dyDescent="0.25">
      <c r="A94" s="5"/>
      <c r="B94" s="5"/>
      <c r="C94" s="6"/>
      <c r="D94" s="6"/>
      <c r="E94" s="6">
        <f t="shared" si="1"/>
        <v>83187</v>
      </c>
    </row>
    <row r="95" spans="1:5" ht="19" x14ac:dyDescent="0.25">
      <c r="A95" s="5"/>
      <c r="B95" s="5"/>
      <c r="C95" s="6"/>
      <c r="D95" s="6"/>
      <c r="E95" s="6">
        <f t="shared" si="1"/>
        <v>83187</v>
      </c>
    </row>
    <row r="96" spans="1:5" ht="19" x14ac:dyDescent="0.25">
      <c r="A96" s="5"/>
      <c r="B96" s="5"/>
      <c r="C96" s="6"/>
      <c r="D96" s="6"/>
      <c r="E96" s="6">
        <f t="shared" si="1"/>
        <v>83187</v>
      </c>
    </row>
    <row r="97" spans="1:5" ht="19" x14ac:dyDescent="0.25">
      <c r="A97" s="5"/>
      <c r="B97" s="5"/>
      <c r="C97" s="6"/>
      <c r="D97" s="6"/>
      <c r="E97" s="6">
        <f t="shared" si="1"/>
        <v>83187</v>
      </c>
    </row>
    <row r="98" spans="1:5" ht="19" x14ac:dyDescent="0.25">
      <c r="A98" s="5"/>
      <c r="B98" s="5"/>
      <c r="C98" s="6"/>
      <c r="D98" s="6"/>
      <c r="E98" s="6">
        <f t="shared" si="1"/>
        <v>83187</v>
      </c>
    </row>
    <row r="99" spans="1:5" ht="19" x14ac:dyDescent="0.25">
      <c r="A99" s="5"/>
      <c r="B99" s="5"/>
      <c r="C99" s="6"/>
      <c r="D99" s="6"/>
      <c r="E99" s="6">
        <f t="shared" si="1"/>
        <v>83187</v>
      </c>
    </row>
    <row r="100" spans="1:5" ht="19" x14ac:dyDescent="0.25">
      <c r="A100" s="5"/>
      <c r="B100" s="5"/>
      <c r="C100" s="6"/>
      <c r="D100" s="6"/>
      <c r="E100" s="6">
        <f t="shared" si="1"/>
        <v>83187</v>
      </c>
    </row>
    <row r="101" spans="1:5" ht="19" x14ac:dyDescent="0.25">
      <c r="A101" s="3"/>
      <c r="B101" s="3"/>
      <c r="C101" s="3"/>
      <c r="D101" s="3"/>
      <c r="E101" s="3"/>
    </row>
  </sheetData>
  <mergeCells count="2">
    <mergeCell ref="A1:E1"/>
    <mergeCell ref="A2:E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E4DD3-8653-4004-A627-3CCDF28569F3}">
  <dimension ref="A1:G131"/>
  <sheetViews>
    <sheetView topLeftCell="A73" workbookViewId="0">
      <selection activeCell="B38" sqref="B38"/>
    </sheetView>
  </sheetViews>
  <sheetFormatPr baseColWidth="10" defaultColWidth="8.83203125" defaultRowHeight="15" x14ac:dyDescent="0.2"/>
  <cols>
    <col min="1" max="1" width="16.33203125" bestFit="1" customWidth="1"/>
    <col min="2" max="2" width="72.83203125" customWidth="1"/>
    <col min="3" max="3" width="20.1640625" customWidth="1"/>
    <col min="4" max="4" width="22.83203125" customWidth="1"/>
    <col min="5" max="5" width="19.5" bestFit="1" customWidth="1"/>
  </cols>
  <sheetData>
    <row r="1" spans="1:5" ht="29" x14ac:dyDescent="0.35">
      <c r="A1" s="160" t="s">
        <v>2330</v>
      </c>
      <c r="B1" s="160"/>
      <c r="C1" s="160"/>
      <c r="D1" s="160"/>
      <c r="E1" s="160"/>
    </row>
    <row r="2" spans="1:5" ht="26" x14ac:dyDescent="0.3">
      <c r="A2" s="161" t="s">
        <v>1613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2763</v>
      </c>
      <c r="B4" s="8" t="s">
        <v>2762</v>
      </c>
      <c r="C4" s="9"/>
      <c r="D4" s="9"/>
      <c r="E4" s="9">
        <v>5000</v>
      </c>
    </row>
    <row r="5" spans="1:5" ht="21" x14ac:dyDescent="0.25">
      <c r="A5" s="18" t="s">
        <v>3051</v>
      </c>
      <c r="B5" s="8" t="s">
        <v>259</v>
      </c>
      <c r="C5" s="9"/>
      <c r="D5" s="9">
        <f>425+21.25</f>
        <v>446.25</v>
      </c>
      <c r="E5" s="9">
        <f>E4+C5-D5</f>
        <v>4553.75</v>
      </c>
    </row>
    <row r="6" spans="1:5" ht="21" x14ac:dyDescent="0.25">
      <c r="A6" s="18" t="s">
        <v>3050</v>
      </c>
      <c r="B6" s="8" t="s">
        <v>259</v>
      </c>
      <c r="C6" s="9"/>
      <c r="D6" s="9">
        <f>425+21.25</f>
        <v>446.25</v>
      </c>
      <c r="E6" s="9">
        <f t="shared" ref="E6:E69" si="0">E5+C6-D6</f>
        <v>4107.5</v>
      </c>
    </row>
    <row r="7" spans="1:5" ht="21" x14ac:dyDescent="0.25">
      <c r="A7" s="18" t="s">
        <v>3049</v>
      </c>
      <c r="B7" s="8" t="s">
        <v>259</v>
      </c>
      <c r="C7" s="9"/>
      <c r="D7" s="9">
        <f>425+21.25</f>
        <v>446.25</v>
      </c>
      <c r="E7" s="9">
        <f t="shared" si="0"/>
        <v>3661.25</v>
      </c>
    </row>
    <row r="8" spans="1:5" ht="21" x14ac:dyDescent="0.25">
      <c r="A8" s="18" t="s">
        <v>2984</v>
      </c>
      <c r="B8" s="8" t="s">
        <v>2928</v>
      </c>
      <c r="C8" s="9">
        <v>125254</v>
      </c>
      <c r="D8" s="9"/>
      <c r="E8" s="9">
        <f t="shared" si="0"/>
        <v>128915.25</v>
      </c>
    </row>
    <row r="9" spans="1:5" ht="21" x14ac:dyDescent="0.25">
      <c r="A9" s="18" t="s">
        <v>2984</v>
      </c>
      <c r="B9" s="8" t="s">
        <v>2978</v>
      </c>
      <c r="C9" s="9"/>
      <c r="D9" s="9">
        <v>122967</v>
      </c>
      <c r="E9" s="9">
        <f t="shared" si="0"/>
        <v>5948.25</v>
      </c>
    </row>
    <row r="10" spans="1:5" ht="21" x14ac:dyDescent="0.25">
      <c r="A10" s="18" t="s">
        <v>3010</v>
      </c>
      <c r="B10" s="8" t="s">
        <v>2928</v>
      </c>
      <c r="C10" s="86">
        <v>251673</v>
      </c>
      <c r="D10" s="9"/>
      <c r="E10" s="9">
        <f t="shared" si="0"/>
        <v>257621.25</v>
      </c>
    </row>
    <row r="11" spans="1:5" ht="21" x14ac:dyDescent="0.25">
      <c r="A11" s="18" t="s">
        <v>3010</v>
      </c>
      <c r="B11" s="8" t="s">
        <v>3013</v>
      </c>
      <c r="C11" s="9">
        <v>101348</v>
      </c>
      <c r="D11" s="9"/>
      <c r="E11" s="9">
        <f t="shared" si="0"/>
        <v>358969.25</v>
      </c>
    </row>
    <row r="12" spans="1:5" ht="21" x14ac:dyDescent="0.25">
      <c r="A12" s="18" t="s">
        <v>3010</v>
      </c>
      <c r="B12" s="8" t="s">
        <v>2978</v>
      </c>
      <c r="C12" s="9"/>
      <c r="D12" s="9">
        <v>354839</v>
      </c>
      <c r="E12" s="9">
        <f t="shared" si="0"/>
        <v>4130.25</v>
      </c>
    </row>
    <row r="13" spans="1:5" ht="21" x14ac:dyDescent="0.25">
      <c r="A13" s="18" t="s">
        <v>3010</v>
      </c>
      <c r="B13" s="8" t="s">
        <v>259</v>
      </c>
      <c r="C13" s="9"/>
      <c r="D13" s="9">
        <v>11.55</v>
      </c>
      <c r="E13" s="9">
        <f t="shared" si="0"/>
        <v>4118.7</v>
      </c>
    </row>
    <row r="14" spans="1:5" ht="21" x14ac:dyDescent="0.25">
      <c r="A14" s="18" t="s">
        <v>3016</v>
      </c>
      <c r="B14" s="8" t="s">
        <v>2928</v>
      </c>
      <c r="C14" s="9">
        <v>549634</v>
      </c>
      <c r="D14" s="9"/>
      <c r="E14" s="9">
        <f t="shared" si="0"/>
        <v>553752.69999999995</v>
      </c>
    </row>
    <row r="15" spans="1:5" ht="21" x14ac:dyDescent="0.25">
      <c r="A15" s="18" t="s">
        <v>3016</v>
      </c>
      <c r="B15" s="8" t="s">
        <v>2718</v>
      </c>
      <c r="C15" s="9"/>
      <c r="D15" s="9">
        <v>551237</v>
      </c>
      <c r="E15" s="9">
        <f t="shared" si="0"/>
        <v>2515.6999999999534</v>
      </c>
    </row>
    <row r="16" spans="1:5" ht="21" x14ac:dyDescent="0.25">
      <c r="A16" s="18" t="s">
        <v>3016</v>
      </c>
      <c r="B16" s="8" t="s">
        <v>259</v>
      </c>
      <c r="C16" s="9"/>
      <c r="D16" s="9">
        <v>11.55</v>
      </c>
      <c r="E16" s="9">
        <f t="shared" si="0"/>
        <v>2504.1499999999533</v>
      </c>
    </row>
    <row r="17" spans="1:7" ht="21" x14ac:dyDescent="0.25">
      <c r="A17" s="18" t="s">
        <v>3020</v>
      </c>
      <c r="B17" s="8" t="s">
        <v>2731</v>
      </c>
      <c r="C17" s="9">
        <v>223101</v>
      </c>
      <c r="D17" s="9"/>
      <c r="E17" s="9">
        <f t="shared" si="0"/>
        <v>225605.14999999997</v>
      </c>
    </row>
    <row r="18" spans="1:7" ht="21" x14ac:dyDescent="0.25">
      <c r="A18" s="18" t="s">
        <v>3020</v>
      </c>
      <c r="B18" s="8" t="s">
        <v>2775</v>
      </c>
      <c r="C18" s="9">
        <v>119201</v>
      </c>
      <c r="D18" s="9"/>
      <c r="E18" s="9">
        <f t="shared" si="0"/>
        <v>344806.14999999997</v>
      </c>
    </row>
    <row r="19" spans="1:7" ht="21" x14ac:dyDescent="0.25">
      <c r="A19" s="18" t="s">
        <v>3020</v>
      </c>
      <c r="B19" s="8" t="s">
        <v>2928</v>
      </c>
      <c r="C19" s="9">
        <v>243684</v>
      </c>
      <c r="D19" s="9"/>
      <c r="E19" s="9">
        <f t="shared" si="0"/>
        <v>588490.14999999991</v>
      </c>
    </row>
    <row r="20" spans="1:7" ht="21" x14ac:dyDescent="0.25">
      <c r="A20" s="18" t="s">
        <v>3020</v>
      </c>
      <c r="B20" s="8" t="s">
        <v>2718</v>
      </c>
      <c r="C20" s="9"/>
      <c r="D20" s="9">
        <v>582641</v>
      </c>
      <c r="E20" s="9">
        <f t="shared" si="0"/>
        <v>5849.1499999999069</v>
      </c>
    </row>
    <row r="21" spans="1:7" ht="21" x14ac:dyDescent="0.25">
      <c r="A21" s="18" t="s">
        <v>3020</v>
      </c>
      <c r="B21" s="8" t="s">
        <v>259</v>
      </c>
      <c r="C21" s="9"/>
      <c r="D21" s="9">
        <v>11.55</v>
      </c>
      <c r="E21" s="9">
        <f t="shared" si="0"/>
        <v>5837.5999999999067</v>
      </c>
    </row>
    <row r="22" spans="1:7" ht="21" x14ac:dyDescent="0.25">
      <c r="A22" s="18" t="s">
        <v>2998</v>
      </c>
      <c r="B22" s="8" t="s">
        <v>259</v>
      </c>
      <c r="C22" s="9"/>
      <c r="D22" s="9">
        <v>425</v>
      </c>
      <c r="E22" s="9">
        <f t="shared" si="0"/>
        <v>5412.5999999999067</v>
      </c>
    </row>
    <row r="23" spans="1:7" ht="21" x14ac:dyDescent="0.25">
      <c r="A23" s="18" t="s">
        <v>2998</v>
      </c>
      <c r="B23" s="8" t="s">
        <v>259</v>
      </c>
      <c r="C23" s="9"/>
      <c r="D23" s="9">
        <v>21.25</v>
      </c>
      <c r="E23" s="9">
        <f t="shared" si="0"/>
        <v>5391.3499999999067</v>
      </c>
    </row>
    <row r="24" spans="1:7" ht="21" x14ac:dyDescent="0.25">
      <c r="A24" s="18" t="s">
        <v>3005</v>
      </c>
      <c r="B24" s="8" t="s">
        <v>259</v>
      </c>
      <c r="C24" s="9"/>
      <c r="D24" s="9">
        <v>425</v>
      </c>
      <c r="E24" s="9">
        <f t="shared" si="0"/>
        <v>4966.3499999999067</v>
      </c>
      <c r="G24" s="14"/>
    </row>
    <row r="25" spans="1:7" ht="21" x14ac:dyDescent="0.25">
      <c r="A25" s="18" t="s">
        <v>3005</v>
      </c>
      <c r="B25" s="8" t="s">
        <v>259</v>
      </c>
      <c r="C25" s="9"/>
      <c r="D25" s="9">
        <v>21.25</v>
      </c>
      <c r="E25" s="9">
        <f t="shared" si="0"/>
        <v>4945.0999999999067</v>
      </c>
    </row>
    <row r="26" spans="1:7" ht="21" x14ac:dyDescent="0.25">
      <c r="A26" s="18" t="s">
        <v>3005</v>
      </c>
      <c r="B26" s="8" t="s">
        <v>259</v>
      </c>
      <c r="C26" s="9"/>
      <c r="D26" s="9">
        <v>11.55</v>
      </c>
      <c r="E26" s="9">
        <f t="shared" si="0"/>
        <v>4933.5499999999065</v>
      </c>
    </row>
    <row r="27" spans="1:7" ht="21" x14ac:dyDescent="0.25">
      <c r="A27" s="18" t="s">
        <v>3045</v>
      </c>
      <c r="B27" s="8" t="s">
        <v>2928</v>
      </c>
      <c r="C27" s="9">
        <v>453120</v>
      </c>
      <c r="D27" s="9"/>
      <c r="E27" s="9">
        <f t="shared" si="0"/>
        <v>458053.54999999993</v>
      </c>
    </row>
    <row r="28" spans="1:7" ht="21" x14ac:dyDescent="0.25">
      <c r="A28" s="18" t="s">
        <v>3045</v>
      </c>
      <c r="B28" s="8" t="s">
        <v>2978</v>
      </c>
      <c r="C28" s="9"/>
      <c r="D28" s="9">
        <v>6830</v>
      </c>
      <c r="E28" s="9">
        <f t="shared" si="0"/>
        <v>451223.54999999993</v>
      </c>
    </row>
    <row r="29" spans="1:7" ht="21" x14ac:dyDescent="0.25">
      <c r="A29" s="18" t="s">
        <v>3045</v>
      </c>
      <c r="B29" s="8" t="s">
        <v>259</v>
      </c>
      <c r="C29" s="9"/>
      <c r="D29" s="9">
        <v>11.55</v>
      </c>
      <c r="E29" s="9">
        <f t="shared" si="0"/>
        <v>451211.99999999994</v>
      </c>
    </row>
    <row r="30" spans="1:7" ht="21" x14ac:dyDescent="0.25">
      <c r="A30" s="18" t="s">
        <v>3052</v>
      </c>
      <c r="B30" s="8" t="s">
        <v>2718</v>
      </c>
      <c r="C30" s="9"/>
      <c r="D30" s="9">
        <v>443060</v>
      </c>
      <c r="E30" s="9">
        <f t="shared" si="0"/>
        <v>8151.9999999999418</v>
      </c>
    </row>
    <row r="31" spans="1:7" ht="21" x14ac:dyDescent="0.25">
      <c r="A31" s="18" t="s">
        <v>3052</v>
      </c>
      <c r="B31" s="8" t="s">
        <v>259</v>
      </c>
      <c r="C31" s="9"/>
      <c r="D31" s="9">
        <v>11.55</v>
      </c>
      <c r="E31" s="9">
        <f t="shared" si="0"/>
        <v>8140.4499999999416</v>
      </c>
    </row>
    <row r="32" spans="1:7" ht="21" x14ac:dyDescent="0.25">
      <c r="A32" s="8" t="s">
        <v>3054</v>
      </c>
      <c r="B32" s="8" t="s">
        <v>2928</v>
      </c>
      <c r="C32" s="9">
        <v>513620</v>
      </c>
      <c r="D32" s="9"/>
      <c r="E32" s="9">
        <f t="shared" si="0"/>
        <v>521760.44999999995</v>
      </c>
    </row>
    <row r="33" spans="1:6" ht="21" x14ac:dyDescent="0.25">
      <c r="A33" s="8" t="s">
        <v>3054</v>
      </c>
      <c r="B33" s="8" t="s">
        <v>2978</v>
      </c>
      <c r="C33" s="9"/>
      <c r="D33" s="96">
        <v>515340</v>
      </c>
      <c r="E33" s="9">
        <f t="shared" si="0"/>
        <v>6420.4499999999534</v>
      </c>
    </row>
    <row r="34" spans="1:6" ht="21" x14ac:dyDescent="0.25">
      <c r="A34" s="8" t="s">
        <v>3054</v>
      </c>
      <c r="B34" s="8" t="s">
        <v>259</v>
      </c>
      <c r="C34" s="9"/>
      <c r="D34" s="16">
        <v>11.55</v>
      </c>
      <c r="E34" s="9">
        <f t="shared" si="0"/>
        <v>6408.8999999999533</v>
      </c>
    </row>
    <row r="35" spans="1:6" ht="21" x14ac:dyDescent="0.25">
      <c r="A35" s="8" t="s">
        <v>3073</v>
      </c>
      <c r="B35" s="8" t="s">
        <v>2731</v>
      </c>
      <c r="C35" s="9">
        <v>515340</v>
      </c>
      <c r="D35" s="25"/>
      <c r="E35" s="9">
        <f t="shared" si="0"/>
        <v>521748.89999999997</v>
      </c>
    </row>
    <row r="36" spans="1:6" ht="21" x14ac:dyDescent="0.25">
      <c r="A36" s="8" t="s">
        <v>3073</v>
      </c>
      <c r="B36" s="8" t="s">
        <v>2718</v>
      </c>
      <c r="C36" s="16"/>
      <c r="D36" s="9">
        <v>517467</v>
      </c>
      <c r="E36" s="9">
        <f t="shared" si="0"/>
        <v>4281.8999999999651</v>
      </c>
    </row>
    <row r="37" spans="1:6" ht="21" x14ac:dyDescent="0.25">
      <c r="A37" s="8" t="s">
        <v>3073</v>
      </c>
      <c r="B37" s="8" t="s">
        <v>259</v>
      </c>
      <c r="C37" s="9"/>
      <c r="D37" s="9">
        <v>11.55</v>
      </c>
      <c r="E37" s="9">
        <f t="shared" si="0"/>
        <v>4270.3499999999649</v>
      </c>
    </row>
    <row r="38" spans="1:6" ht="21" x14ac:dyDescent="0.25">
      <c r="A38" s="8" t="s">
        <v>3073</v>
      </c>
      <c r="B38" s="8" t="s">
        <v>2775</v>
      </c>
      <c r="C38" s="9">
        <v>432658</v>
      </c>
      <c r="D38" s="9"/>
      <c r="E38" s="9">
        <f t="shared" si="0"/>
        <v>436928.35</v>
      </c>
    </row>
    <row r="39" spans="1:6" ht="21" x14ac:dyDescent="0.25">
      <c r="A39" s="8" t="s">
        <v>3073</v>
      </c>
      <c r="B39" s="8" t="s">
        <v>2718</v>
      </c>
      <c r="C39" s="9"/>
      <c r="D39" s="9">
        <v>430256</v>
      </c>
      <c r="E39" s="9">
        <f t="shared" si="0"/>
        <v>6672.3499999999767</v>
      </c>
    </row>
    <row r="40" spans="1:6" ht="21" x14ac:dyDescent="0.25">
      <c r="A40" s="8" t="s">
        <v>3073</v>
      </c>
      <c r="B40" s="8" t="s">
        <v>259</v>
      </c>
      <c r="C40" s="9"/>
      <c r="D40" s="9">
        <v>11.55</v>
      </c>
      <c r="E40" s="9">
        <f t="shared" si="0"/>
        <v>6660.7999999999765</v>
      </c>
    </row>
    <row r="41" spans="1:6" ht="21" x14ac:dyDescent="0.25">
      <c r="A41" s="8" t="s">
        <v>3144</v>
      </c>
      <c r="B41" s="8" t="s">
        <v>2651</v>
      </c>
      <c r="C41" s="9">
        <v>148963</v>
      </c>
      <c r="D41" s="9"/>
      <c r="E41" s="9">
        <f t="shared" si="0"/>
        <v>155623.79999999999</v>
      </c>
    </row>
    <row r="42" spans="1:6" ht="21" x14ac:dyDescent="0.25">
      <c r="A42" s="8" t="s">
        <v>3144</v>
      </c>
      <c r="B42" s="8" t="s">
        <v>2718</v>
      </c>
      <c r="C42" s="9"/>
      <c r="D42" s="9">
        <v>147231</v>
      </c>
      <c r="E42" s="9">
        <f t="shared" si="0"/>
        <v>8392.7999999999884</v>
      </c>
    </row>
    <row r="43" spans="1:6" ht="21" x14ac:dyDescent="0.25">
      <c r="A43" s="8" t="s">
        <v>3144</v>
      </c>
      <c r="B43" s="8" t="s">
        <v>259</v>
      </c>
      <c r="C43" s="9"/>
      <c r="D43" s="9">
        <v>11.55</v>
      </c>
      <c r="E43" s="9">
        <f t="shared" si="0"/>
        <v>8381.2499999999891</v>
      </c>
      <c r="F43" s="14">
        <f>+E43-7935</f>
        <v>446.24999999998909</v>
      </c>
    </row>
    <row r="44" spans="1:6" ht="21" x14ac:dyDescent="0.25">
      <c r="A44" s="18" t="s">
        <v>3164</v>
      </c>
      <c r="B44" s="8" t="s">
        <v>2928</v>
      </c>
      <c r="C44" s="9">
        <v>726934</v>
      </c>
      <c r="D44" s="9"/>
      <c r="E44" s="9">
        <f t="shared" si="0"/>
        <v>735315.25</v>
      </c>
    </row>
    <row r="45" spans="1:6" ht="21" x14ac:dyDescent="0.25">
      <c r="A45" s="18" t="s">
        <v>3164</v>
      </c>
      <c r="B45" s="8" t="s">
        <v>2718</v>
      </c>
      <c r="C45" s="9"/>
      <c r="D45" s="9">
        <v>729682</v>
      </c>
      <c r="E45" s="9">
        <f t="shared" si="0"/>
        <v>5633.25</v>
      </c>
    </row>
    <row r="46" spans="1:6" ht="21" x14ac:dyDescent="0.25">
      <c r="A46" s="18" t="s">
        <v>3164</v>
      </c>
      <c r="B46" s="8" t="s">
        <v>259</v>
      </c>
      <c r="C46" s="9"/>
      <c r="D46" s="9">
        <v>11.55</v>
      </c>
      <c r="E46" s="9">
        <f t="shared" si="0"/>
        <v>5621.7</v>
      </c>
    </row>
    <row r="47" spans="1:6" ht="21" x14ac:dyDescent="0.25">
      <c r="A47" s="18" t="s">
        <v>3181</v>
      </c>
      <c r="B47" s="8" t="s">
        <v>2928</v>
      </c>
      <c r="C47" s="9">
        <v>331947</v>
      </c>
      <c r="D47" s="9"/>
      <c r="E47" s="9">
        <f t="shared" si="0"/>
        <v>337568.7</v>
      </c>
    </row>
    <row r="48" spans="1:6" ht="21" x14ac:dyDescent="0.25">
      <c r="A48" s="18" t="s">
        <v>3181</v>
      </c>
      <c r="B48" s="8" t="s">
        <v>2978</v>
      </c>
      <c r="C48" s="9"/>
      <c r="D48" s="9">
        <v>330151</v>
      </c>
      <c r="E48" s="9">
        <f t="shared" si="0"/>
        <v>7417.7000000000116</v>
      </c>
    </row>
    <row r="49" spans="1:5" ht="21" x14ac:dyDescent="0.25">
      <c r="A49" s="18" t="s">
        <v>3181</v>
      </c>
      <c r="B49" s="8" t="s">
        <v>259</v>
      </c>
      <c r="C49" s="9"/>
      <c r="D49" s="9">
        <v>11.55</v>
      </c>
      <c r="E49" s="9">
        <f t="shared" si="0"/>
        <v>7406.1500000000115</v>
      </c>
    </row>
    <row r="50" spans="1:5" ht="21" x14ac:dyDescent="0.25">
      <c r="A50" s="18" t="s">
        <v>3181</v>
      </c>
      <c r="B50" s="8" t="s">
        <v>259</v>
      </c>
      <c r="C50" s="9"/>
      <c r="D50" s="9">
        <v>425</v>
      </c>
      <c r="E50" s="9">
        <f t="shared" si="0"/>
        <v>6981.1500000000115</v>
      </c>
    </row>
    <row r="51" spans="1:5" ht="21" x14ac:dyDescent="0.25">
      <c r="A51" s="18" t="s">
        <v>3181</v>
      </c>
      <c r="B51" s="8" t="s">
        <v>259</v>
      </c>
      <c r="C51" s="9"/>
      <c r="D51" s="9">
        <v>21.25</v>
      </c>
      <c r="E51" s="9">
        <f t="shared" si="0"/>
        <v>6959.9000000000115</v>
      </c>
    </row>
    <row r="52" spans="1:5" ht="21" x14ac:dyDescent="0.25">
      <c r="A52" s="8" t="s">
        <v>3185</v>
      </c>
      <c r="B52" s="8" t="s">
        <v>2928</v>
      </c>
      <c r="C52" s="9">
        <v>703021</v>
      </c>
      <c r="D52" s="9"/>
      <c r="E52" s="9">
        <f t="shared" si="0"/>
        <v>709980.9</v>
      </c>
    </row>
    <row r="53" spans="1:5" ht="21" x14ac:dyDescent="0.25">
      <c r="A53" s="8" t="s">
        <v>3185</v>
      </c>
      <c r="B53" s="8" t="s">
        <v>2978</v>
      </c>
      <c r="C53" s="9"/>
      <c r="D53" s="9">
        <v>705217</v>
      </c>
      <c r="E53" s="9">
        <f t="shared" si="0"/>
        <v>4763.9000000000233</v>
      </c>
    </row>
    <row r="54" spans="1:5" ht="21" x14ac:dyDescent="0.25">
      <c r="A54" s="8" t="s">
        <v>3185</v>
      </c>
      <c r="B54" s="8" t="s">
        <v>259</v>
      </c>
      <c r="C54" s="9"/>
      <c r="D54" s="9">
        <v>11.55</v>
      </c>
      <c r="E54" s="9">
        <f t="shared" si="0"/>
        <v>4752.3500000000231</v>
      </c>
    </row>
    <row r="55" spans="1:5" ht="21" x14ac:dyDescent="0.25">
      <c r="A55" s="18" t="s">
        <v>3187</v>
      </c>
      <c r="B55" s="8" t="s">
        <v>2731</v>
      </c>
      <c r="C55" s="9">
        <v>101583</v>
      </c>
      <c r="D55" s="9"/>
      <c r="E55" s="9">
        <f t="shared" si="0"/>
        <v>106335.35000000002</v>
      </c>
    </row>
    <row r="56" spans="1:5" ht="21" x14ac:dyDescent="0.25">
      <c r="A56" s="18" t="s">
        <v>3187</v>
      </c>
      <c r="B56" s="8" t="s">
        <v>2928</v>
      </c>
      <c r="C56" s="9">
        <v>803482</v>
      </c>
      <c r="D56" s="9"/>
      <c r="E56" s="9">
        <f t="shared" si="0"/>
        <v>909817.35</v>
      </c>
    </row>
    <row r="57" spans="1:5" ht="21" x14ac:dyDescent="0.25">
      <c r="A57" s="18" t="s">
        <v>3187</v>
      </c>
      <c r="B57" s="8" t="s">
        <v>2716</v>
      </c>
      <c r="C57" s="96"/>
      <c r="D57" s="9">
        <v>903426</v>
      </c>
      <c r="E57" s="9">
        <f t="shared" si="0"/>
        <v>6391.3499999999767</v>
      </c>
    </row>
    <row r="58" spans="1:5" ht="21" x14ac:dyDescent="0.25">
      <c r="A58" s="18" t="s">
        <v>3187</v>
      </c>
      <c r="B58" s="8" t="s">
        <v>259</v>
      </c>
      <c r="C58" s="9"/>
      <c r="D58" s="9">
        <v>11.55</v>
      </c>
      <c r="E58" s="9">
        <f>E57+C58-D58</f>
        <v>6379.7999999999765</v>
      </c>
    </row>
    <row r="59" spans="1:5" ht="21" x14ac:dyDescent="0.25">
      <c r="A59" s="8" t="s">
        <v>3222</v>
      </c>
      <c r="B59" s="8" t="s">
        <v>2928</v>
      </c>
      <c r="C59" s="9">
        <v>800127</v>
      </c>
      <c r="D59" s="9"/>
      <c r="E59" s="9">
        <f>E58+C59-D59</f>
        <v>806506.79999999993</v>
      </c>
    </row>
    <row r="60" spans="1:5" ht="21" x14ac:dyDescent="0.25">
      <c r="A60" s="8" t="s">
        <v>3222</v>
      </c>
      <c r="B60" s="8" t="s">
        <v>2716</v>
      </c>
      <c r="C60" s="9"/>
      <c r="D60" s="9">
        <v>801438</v>
      </c>
      <c r="E60" s="9">
        <f t="shared" si="0"/>
        <v>5068.7999999999302</v>
      </c>
    </row>
    <row r="61" spans="1:5" ht="21" x14ac:dyDescent="0.25">
      <c r="A61" s="8" t="s">
        <v>3222</v>
      </c>
      <c r="B61" s="8" t="s">
        <v>259</v>
      </c>
      <c r="C61" s="9"/>
      <c r="D61" s="9">
        <v>11.55</v>
      </c>
      <c r="E61" s="9">
        <f t="shared" si="0"/>
        <v>5057.24999999993</v>
      </c>
    </row>
    <row r="62" spans="1:5" ht="21" x14ac:dyDescent="0.25">
      <c r="A62" s="8" t="s">
        <v>3222</v>
      </c>
      <c r="B62" s="8" t="s">
        <v>259</v>
      </c>
      <c r="C62" s="9"/>
      <c r="D62" s="9">
        <v>421</v>
      </c>
      <c r="E62" s="9">
        <f t="shared" si="0"/>
        <v>4636.24999999993</v>
      </c>
    </row>
    <row r="63" spans="1:5" ht="21" x14ac:dyDescent="0.25">
      <c r="A63" s="8" t="s">
        <v>3222</v>
      </c>
      <c r="B63" s="8" t="s">
        <v>259</v>
      </c>
      <c r="C63" s="9"/>
      <c r="D63" s="9">
        <v>21.25</v>
      </c>
      <c r="E63" s="9">
        <f t="shared" si="0"/>
        <v>4614.99999999993</v>
      </c>
    </row>
    <row r="64" spans="1:5" ht="21" x14ac:dyDescent="0.25">
      <c r="A64" s="8" t="s">
        <v>3222</v>
      </c>
      <c r="B64" s="8" t="s">
        <v>259</v>
      </c>
      <c r="C64" s="9"/>
      <c r="D64" s="9">
        <v>4</v>
      </c>
      <c r="E64" s="9">
        <f t="shared" si="0"/>
        <v>4610.99999999993</v>
      </c>
    </row>
    <row r="65" spans="1:5" ht="21" x14ac:dyDescent="0.25">
      <c r="A65" s="8" t="s">
        <v>3234</v>
      </c>
      <c r="B65" s="8" t="s">
        <v>2928</v>
      </c>
      <c r="C65" s="9">
        <v>763843</v>
      </c>
      <c r="D65" s="9"/>
      <c r="E65" s="9">
        <f t="shared" si="0"/>
        <v>768453.99999999988</v>
      </c>
    </row>
    <row r="66" spans="1:5" ht="21" x14ac:dyDescent="0.25">
      <c r="A66" s="8" t="s">
        <v>3234</v>
      </c>
      <c r="B66" s="8" t="s">
        <v>2718</v>
      </c>
      <c r="C66" s="9"/>
      <c r="D66" s="9">
        <v>183923</v>
      </c>
      <c r="E66" s="9">
        <f t="shared" si="0"/>
        <v>584530.99999999988</v>
      </c>
    </row>
    <row r="67" spans="1:5" ht="21" x14ac:dyDescent="0.25">
      <c r="A67" s="8" t="s">
        <v>3234</v>
      </c>
      <c r="B67" s="8" t="s">
        <v>259</v>
      </c>
      <c r="C67" s="9"/>
      <c r="D67" s="9">
        <v>1.05</v>
      </c>
      <c r="E67" s="9">
        <f t="shared" si="0"/>
        <v>584529.94999999984</v>
      </c>
    </row>
    <row r="68" spans="1:5" ht="21" x14ac:dyDescent="0.25">
      <c r="A68" s="8" t="s">
        <v>3234</v>
      </c>
      <c r="B68" s="8" t="s">
        <v>2716</v>
      </c>
      <c r="C68" s="9"/>
      <c r="D68" s="9">
        <v>581320</v>
      </c>
      <c r="E68" s="9">
        <f t="shared" si="0"/>
        <v>3209.949999999837</v>
      </c>
    </row>
    <row r="69" spans="1:5" ht="21" x14ac:dyDescent="0.25">
      <c r="A69" s="8" t="s">
        <v>3234</v>
      </c>
      <c r="B69" s="8" t="s">
        <v>259</v>
      </c>
      <c r="C69" s="9"/>
      <c r="D69" s="9">
        <v>11.55</v>
      </c>
      <c r="E69" s="9">
        <f t="shared" si="0"/>
        <v>3198.3999999998368</v>
      </c>
    </row>
    <row r="70" spans="1:5" ht="21" x14ac:dyDescent="0.25">
      <c r="A70" s="8" t="s">
        <v>3263</v>
      </c>
      <c r="B70" s="8" t="s">
        <v>2928</v>
      </c>
      <c r="C70" s="9">
        <v>249968</v>
      </c>
      <c r="D70" s="9"/>
      <c r="E70" s="9">
        <f t="shared" ref="E70:E131" si="1">E69+C70-D70</f>
        <v>253166.39999999985</v>
      </c>
    </row>
    <row r="71" spans="1:5" ht="21" x14ac:dyDescent="0.25">
      <c r="A71" s="8" t="s">
        <v>3263</v>
      </c>
      <c r="B71" s="8" t="s">
        <v>3254</v>
      </c>
      <c r="C71" s="9">
        <v>8569</v>
      </c>
      <c r="D71" s="9"/>
      <c r="E71" s="9">
        <f t="shared" si="1"/>
        <v>261735.39999999985</v>
      </c>
    </row>
    <row r="72" spans="1:5" ht="21" x14ac:dyDescent="0.25">
      <c r="A72" s="8" t="s">
        <v>3263</v>
      </c>
      <c r="B72" s="8" t="s">
        <v>2978</v>
      </c>
      <c r="C72" s="9"/>
      <c r="D72" s="9">
        <v>259023</v>
      </c>
      <c r="E72" s="9">
        <f t="shared" si="1"/>
        <v>2712.3999999998487</v>
      </c>
    </row>
    <row r="73" spans="1:5" ht="21" x14ac:dyDescent="0.25">
      <c r="A73" s="8" t="s">
        <v>3263</v>
      </c>
      <c r="B73" s="8" t="s">
        <v>259</v>
      </c>
      <c r="C73" s="9"/>
      <c r="D73" s="9">
        <v>11.55</v>
      </c>
      <c r="E73" s="9">
        <f t="shared" si="1"/>
        <v>2700.8499999998485</v>
      </c>
    </row>
    <row r="74" spans="1:5" ht="21" x14ac:dyDescent="0.25">
      <c r="A74" s="8" t="s">
        <v>3302</v>
      </c>
      <c r="B74" s="8" t="s">
        <v>259</v>
      </c>
      <c r="C74" s="9"/>
      <c r="D74" s="9">
        <v>10.5</v>
      </c>
      <c r="E74" s="9">
        <f t="shared" si="1"/>
        <v>2690.3499999998485</v>
      </c>
    </row>
    <row r="75" spans="1:5" ht="21" x14ac:dyDescent="0.25">
      <c r="A75" s="8" t="s">
        <v>3308</v>
      </c>
      <c r="B75" s="8" t="s">
        <v>259</v>
      </c>
      <c r="C75" s="9"/>
      <c r="D75" s="9">
        <v>425</v>
      </c>
      <c r="E75" s="9">
        <f t="shared" si="1"/>
        <v>2265.3499999998485</v>
      </c>
    </row>
    <row r="76" spans="1:5" ht="21" x14ac:dyDescent="0.25">
      <c r="A76" s="8" t="s">
        <v>3308</v>
      </c>
      <c r="B76" s="8" t="s">
        <v>259</v>
      </c>
      <c r="C76" s="9"/>
      <c r="D76" s="9">
        <v>21.25</v>
      </c>
      <c r="E76" s="9">
        <f t="shared" si="1"/>
        <v>2244.0999999998485</v>
      </c>
    </row>
    <row r="77" spans="1:5" ht="21" x14ac:dyDescent="0.25">
      <c r="A77" s="8" t="s">
        <v>3323</v>
      </c>
      <c r="B77" s="8" t="s">
        <v>2928</v>
      </c>
      <c r="C77" s="9">
        <v>600102</v>
      </c>
      <c r="D77" s="9"/>
      <c r="E77" s="9">
        <f t="shared" si="1"/>
        <v>602346.09999999986</v>
      </c>
    </row>
    <row r="78" spans="1:5" ht="21" x14ac:dyDescent="0.25">
      <c r="A78" s="8" t="s">
        <v>3323</v>
      </c>
      <c r="B78" s="8" t="s">
        <v>2716</v>
      </c>
      <c r="C78" s="9"/>
      <c r="D78" s="9">
        <v>600150</v>
      </c>
      <c r="E78" s="9">
        <f t="shared" si="1"/>
        <v>2196.0999999998603</v>
      </c>
    </row>
    <row r="79" spans="1:5" ht="21" x14ac:dyDescent="0.25">
      <c r="A79" s="8" t="s">
        <v>3323</v>
      </c>
      <c r="B79" s="8" t="s">
        <v>259</v>
      </c>
      <c r="C79" s="9"/>
      <c r="D79" s="9">
        <v>11.55</v>
      </c>
      <c r="E79" s="9">
        <f t="shared" si="1"/>
        <v>2184.5499999998601</v>
      </c>
    </row>
    <row r="80" spans="1:5" ht="21" x14ac:dyDescent="0.25">
      <c r="A80" s="8" t="s">
        <v>3335</v>
      </c>
      <c r="B80" s="8" t="s">
        <v>2928</v>
      </c>
      <c r="C80" s="9">
        <v>510067</v>
      </c>
      <c r="D80" s="9"/>
      <c r="E80" s="9">
        <f t="shared" si="1"/>
        <v>512251.54999999987</v>
      </c>
    </row>
    <row r="81" spans="1:6" ht="21" x14ac:dyDescent="0.25">
      <c r="A81" s="8" t="s">
        <v>3335</v>
      </c>
      <c r="B81" s="8" t="s">
        <v>2716</v>
      </c>
      <c r="C81" s="9"/>
      <c r="D81" s="9">
        <v>510797</v>
      </c>
      <c r="E81" s="9">
        <f t="shared" si="1"/>
        <v>1454.5499999998719</v>
      </c>
    </row>
    <row r="82" spans="1:6" ht="21" x14ac:dyDescent="0.25">
      <c r="A82" s="8" t="s">
        <v>3335</v>
      </c>
      <c r="B82" s="8" t="s">
        <v>259</v>
      </c>
      <c r="C82" s="9"/>
      <c r="D82" s="9">
        <v>11.55</v>
      </c>
      <c r="E82" s="9">
        <f t="shared" si="1"/>
        <v>1442.999999999872</v>
      </c>
      <c r="F82" s="14"/>
    </row>
    <row r="83" spans="1:6" ht="21" x14ac:dyDescent="0.25">
      <c r="A83" s="8" t="s">
        <v>3382</v>
      </c>
      <c r="B83" s="8" t="s">
        <v>259</v>
      </c>
      <c r="C83" s="9"/>
      <c r="D83" s="9">
        <v>425</v>
      </c>
      <c r="E83" s="9">
        <f t="shared" si="1"/>
        <v>1017.999999999872</v>
      </c>
    </row>
    <row r="84" spans="1:6" ht="21" x14ac:dyDescent="0.25">
      <c r="A84" s="8" t="s">
        <v>3382</v>
      </c>
      <c r="B84" s="8" t="s">
        <v>259</v>
      </c>
      <c r="C84" s="9"/>
      <c r="D84" s="9">
        <v>9.6999999999999993</v>
      </c>
      <c r="E84" s="9">
        <f t="shared" si="1"/>
        <v>1008.2999999998719</v>
      </c>
    </row>
    <row r="85" spans="1:6" ht="21" x14ac:dyDescent="0.25">
      <c r="A85" s="8" t="s">
        <v>3401</v>
      </c>
      <c r="B85" s="8" t="s">
        <v>2928</v>
      </c>
      <c r="C85" s="9">
        <v>855743</v>
      </c>
      <c r="D85" s="9"/>
      <c r="E85" s="9">
        <f t="shared" si="1"/>
        <v>856751.29999999981</v>
      </c>
    </row>
    <row r="86" spans="1:6" ht="21" x14ac:dyDescent="0.25">
      <c r="A86" s="8" t="s">
        <v>3401</v>
      </c>
      <c r="B86" s="8" t="s">
        <v>2716</v>
      </c>
      <c r="C86" s="9"/>
      <c r="D86" s="9">
        <v>854906</v>
      </c>
      <c r="E86" s="9">
        <f t="shared" si="1"/>
        <v>1845.2999999998137</v>
      </c>
    </row>
    <row r="87" spans="1:6" ht="21" x14ac:dyDescent="0.25">
      <c r="A87" s="8" t="s">
        <v>3401</v>
      </c>
      <c r="B87" s="8" t="s">
        <v>259</v>
      </c>
      <c r="C87" s="9"/>
      <c r="D87" s="9">
        <v>11.55</v>
      </c>
      <c r="E87" s="9">
        <f t="shared" si="1"/>
        <v>1833.7499999998138</v>
      </c>
    </row>
    <row r="88" spans="1:6" ht="21" x14ac:dyDescent="0.25">
      <c r="A88" s="8" t="s">
        <v>3407</v>
      </c>
      <c r="B88" s="8" t="s">
        <v>2928</v>
      </c>
      <c r="C88" s="9">
        <v>811204</v>
      </c>
      <c r="D88" s="9"/>
      <c r="E88" s="9">
        <f t="shared" si="1"/>
        <v>813037.74999999977</v>
      </c>
    </row>
    <row r="89" spans="1:6" ht="21" x14ac:dyDescent="0.25">
      <c r="A89" s="8" t="s">
        <v>3407</v>
      </c>
      <c r="B89" s="8" t="s">
        <v>3161</v>
      </c>
      <c r="C89" s="9"/>
      <c r="D89" s="9">
        <v>812034</v>
      </c>
      <c r="E89" s="9">
        <f t="shared" si="1"/>
        <v>1003.7499999997672</v>
      </c>
    </row>
    <row r="90" spans="1:6" ht="21" x14ac:dyDescent="0.25">
      <c r="A90" s="8" t="s">
        <v>3407</v>
      </c>
      <c r="B90" s="8" t="s">
        <v>259</v>
      </c>
      <c r="C90" s="9"/>
      <c r="D90" s="9">
        <v>11.55</v>
      </c>
      <c r="E90" s="9">
        <f t="shared" si="1"/>
        <v>992.19999999976721</v>
      </c>
    </row>
    <row r="91" spans="1:6" ht="21" x14ac:dyDescent="0.25">
      <c r="A91" s="8" t="s">
        <v>3407</v>
      </c>
      <c r="B91" s="8" t="s">
        <v>2928</v>
      </c>
      <c r="C91" s="9">
        <v>708234</v>
      </c>
      <c r="D91" s="9"/>
      <c r="E91" s="9">
        <f t="shared" si="1"/>
        <v>709226.19999999972</v>
      </c>
    </row>
    <row r="92" spans="1:6" ht="21" x14ac:dyDescent="0.25">
      <c r="A92" s="8" t="s">
        <v>3407</v>
      </c>
      <c r="B92" s="8" t="s">
        <v>3161</v>
      </c>
      <c r="C92" s="9"/>
      <c r="D92" s="9">
        <v>707589</v>
      </c>
      <c r="E92" s="9">
        <f t="shared" si="1"/>
        <v>1637.1999999997206</v>
      </c>
    </row>
    <row r="93" spans="1:6" ht="21" x14ac:dyDescent="0.25">
      <c r="A93" s="8" t="s">
        <v>3407</v>
      </c>
      <c r="B93" s="8" t="s">
        <v>259</v>
      </c>
      <c r="C93" s="9"/>
      <c r="D93" s="9">
        <v>11.55</v>
      </c>
      <c r="E93" s="9">
        <f t="shared" si="1"/>
        <v>1625.6499999997206</v>
      </c>
    </row>
    <row r="94" spans="1:6" ht="21" x14ac:dyDescent="0.25">
      <c r="A94" s="8" t="s">
        <v>3615</v>
      </c>
      <c r="B94" s="8" t="s">
        <v>259</v>
      </c>
      <c r="C94" s="9"/>
      <c r="D94" s="9">
        <v>425</v>
      </c>
      <c r="E94" s="9">
        <f t="shared" si="1"/>
        <v>1200.6499999997206</v>
      </c>
    </row>
    <row r="95" spans="1:6" ht="21" x14ac:dyDescent="0.25">
      <c r="A95" s="8" t="s">
        <v>3615</v>
      </c>
      <c r="B95" s="8" t="s">
        <v>259</v>
      </c>
      <c r="C95" s="9"/>
      <c r="D95" s="9">
        <v>21.25</v>
      </c>
      <c r="E95" s="9">
        <f t="shared" si="1"/>
        <v>1179.3999999997206</v>
      </c>
    </row>
    <row r="96" spans="1:6" ht="21" x14ac:dyDescent="0.25">
      <c r="A96" s="8" t="s">
        <v>3615</v>
      </c>
      <c r="B96" s="8" t="s">
        <v>259</v>
      </c>
      <c r="C96" s="9"/>
      <c r="D96" s="9">
        <v>425</v>
      </c>
      <c r="E96" s="9">
        <f t="shared" si="1"/>
        <v>754.39999999972065</v>
      </c>
    </row>
    <row r="97" spans="1:5" ht="21" x14ac:dyDescent="0.25">
      <c r="A97" s="8" t="s">
        <v>3615</v>
      </c>
      <c r="B97" s="8" t="s">
        <v>259</v>
      </c>
      <c r="C97" s="9"/>
      <c r="D97" s="9">
        <v>21.25</v>
      </c>
      <c r="E97" s="9">
        <f t="shared" si="1"/>
        <v>733.14999999972065</v>
      </c>
    </row>
    <row r="98" spans="1:5" ht="21" x14ac:dyDescent="0.25">
      <c r="A98" s="8"/>
      <c r="B98" s="8"/>
      <c r="C98" s="9"/>
      <c r="D98" s="9"/>
      <c r="E98" s="9">
        <f t="shared" si="1"/>
        <v>733.14999999972065</v>
      </c>
    </row>
    <row r="99" spans="1:5" ht="21" x14ac:dyDescent="0.25">
      <c r="A99" s="8"/>
      <c r="B99" s="8"/>
      <c r="C99" s="9"/>
      <c r="D99" s="9"/>
      <c r="E99" s="9">
        <f t="shared" si="1"/>
        <v>733.14999999972065</v>
      </c>
    </row>
    <row r="100" spans="1:5" ht="21" x14ac:dyDescent="0.25">
      <c r="A100" s="8"/>
      <c r="B100" s="8"/>
      <c r="C100" s="9"/>
      <c r="D100" s="9"/>
      <c r="E100" s="9">
        <f t="shared" si="1"/>
        <v>733.14999999972065</v>
      </c>
    </row>
    <row r="101" spans="1:5" ht="21" x14ac:dyDescent="0.25">
      <c r="A101" s="8"/>
      <c r="B101" s="8"/>
      <c r="C101" s="9"/>
      <c r="D101" s="9"/>
      <c r="E101" s="9">
        <f t="shared" si="1"/>
        <v>733.14999999972065</v>
      </c>
    </row>
    <row r="102" spans="1:5" ht="21" x14ac:dyDescent="0.25">
      <c r="A102" s="8"/>
      <c r="B102" s="8"/>
      <c r="C102" s="9"/>
      <c r="D102" s="9"/>
      <c r="E102" s="9">
        <f t="shared" si="1"/>
        <v>733.14999999972065</v>
      </c>
    </row>
    <row r="103" spans="1:5" ht="21" x14ac:dyDescent="0.25">
      <c r="A103" s="8"/>
      <c r="B103" s="8"/>
      <c r="C103" s="9"/>
      <c r="D103" s="9"/>
      <c r="E103" s="9">
        <f t="shared" si="1"/>
        <v>733.14999999972065</v>
      </c>
    </row>
    <row r="104" spans="1:5" ht="21" x14ac:dyDescent="0.25">
      <c r="A104" s="8"/>
      <c r="B104" s="8"/>
      <c r="C104" s="9"/>
      <c r="D104" s="9"/>
      <c r="E104" s="9">
        <f t="shared" si="1"/>
        <v>733.14999999972065</v>
      </c>
    </row>
    <row r="105" spans="1:5" ht="21" x14ac:dyDescent="0.25">
      <c r="A105" s="8"/>
      <c r="B105" s="8"/>
      <c r="C105" s="9"/>
      <c r="D105" s="9"/>
      <c r="E105" s="9">
        <f t="shared" si="1"/>
        <v>733.14999999972065</v>
      </c>
    </row>
    <row r="106" spans="1:5" ht="21" x14ac:dyDescent="0.25">
      <c r="A106" s="8"/>
      <c r="B106" s="8"/>
      <c r="C106" s="9"/>
      <c r="D106" s="9"/>
      <c r="E106" s="9">
        <f t="shared" si="1"/>
        <v>733.14999999972065</v>
      </c>
    </row>
    <row r="107" spans="1:5" ht="21" x14ac:dyDescent="0.25">
      <c r="A107" s="8"/>
      <c r="B107" s="8"/>
      <c r="C107" s="9"/>
      <c r="D107" s="9"/>
      <c r="E107" s="9">
        <f t="shared" si="1"/>
        <v>733.14999999972065</v>
      </c>
    </row>
    <row r="108" spans="1:5" ht="21" x14ac:dyDescent="0.25">
      <c r="A108" s="8"/>
      <c r="B108" s="8"/>
      <c r="C108" s="9"/>
      <c r="D108" s="9"/>
      <c r="E108" s="9">
        <f t="shared" si="1"/>
        <v>733.14999999972065</v>
      </c>
    </row>
    <row r="109" spans="1:5" ht="21" x14ac:dyDescent="0.25">
      <c r="A109" s="8"/>
      <c r="B109" s="8"/>
      <c r="C109" s="9"/>
      <c r="D109" s="9"/>
      <c r="E109" s="9">
        <f t="shared" si="1"/>
        <v>733.14999999972065</v>
      </c>
    </row>
    <row r="110" spans="1:5" ht="21" x14ac:dyDescent="0.25">
      <c r="A110" s="8"/>
      <c r="B110" s="8"/>
      <c r="C110" s="9"/>
      <c r="D110" s="9"/>
      <c r="E110" s="9">
        <f t="shared" si="1"/>
        <v>733.14999999972065</v>
      </c>
    </row>
    <row r="111" spans="1:5" ht="21" x14ac:dyDescent="0.25">
      <c r="A111" s="8"/>
      <c r="B111" s="8"/>
      <c r="C111" s="9"/>
      <c r="D111" s="9"/>
      <c r="E111" s="9">
        <f t="shared" si="1"/>
        <v>733.14999999972065</v>
      </c>
    </row>
    <row r="112" spans="1:5" ht="21" x14ac:dyDescent="0.25">
      <c r="A112" s="8"/>
      <c r="B112" s="8"/>
      <c r="C112" s="9"/>
      <c r="D112" s="9"/>
      <c r="E112" s="9">
        <f t="shared" si="1"/>
        <v>733.14999999972065</v>
      </c>
    </row>
    <row r="113" spans="1:5" ht="21" x14ac:dyDescent="0.25">
      <c r="A113" s="8"/>
      <c r="B113" s="8"/>
      <c r="C113" s="9"/>
      <c r="D113" s="9"/>
      <c r="E113" s="9">
        <f t="shared" si="1"/>
        <v>733.14999999972065</v>
      </c>
    </row>
    <row r="114" spans="1:5" ht="21" x14ac:dyDescent="0.25">
      <c r="A114" s="8"/>
      <c r="B114" s="8"/>
      <c r="C114" s="9"/>
      <c r="D114" s="9"/>
      <c r="E114" s="9">
        <f t="shared" si="1"/>
        <v>733.14999999972065</v>
      </c>
    </row>
    <row r="115" spans="1:5" ht="21" x14ac:dyDescent="0.25">
      <c r="A115" s="8"/>
      <c r="B115" s="8"/>
      <c r="C115" s="9"/>
      <c r="D115" s="9"/>
      <c r="E115" s="9">
        <f t="shared" si="1"/>
        <v>733.14999999972065</v>
      </c>
    </row>
    <row r="116" spans="1:5" ht="21" x14ac:dyDescent="0.25">
      <c r="A116" s="8"/>
      <c r="B116" s="8"/>
      <c r="C116" s="9"/>
      <c r="D116" s="9"/>
      <c r="E116" s="9">
        <f t="shared" si="1"/>
        <v>733.14999999972065</v>
      </c>
    </row>
    <row r="117" spans="1:5" ht="21" x14ac:dyDescent="0.25">
      <c r="A117" s="8"/>
      <c r="B117" s="8"/>
      <c r="C117" s="9"/>
      <c r="D117" s="9"/>
      <c r="E117" s="9">
        <f t="shared" si="1"/>
        <v>733.14999999972065</v>
      </c>
    </row>
    <row r="118" spans="1:5" ht="21" x14ac:dyDescent="0.25">
      <c r="A118" s="8"/>
      <c r="B118" s="8"/>
      <c r="C118" s="9"/>
      <c r="D118" s="9"/>
      <c r="E118" s="9">
        <f t="shared" si="1"/>
        <v>733.14999999972065</v>
      </c>
    </row>
    <row r="119" spans="1:5" ht="21" x14ac:dyDescent="0.25">
      <c r="A119" s="8"/>
      <c r="B119" s="8"/>
      <c r="C119" s="9"/>
      <c r="D119" s="9"/>
      <c r="E119" s="9">
        <f t="shared" si="1"/>
        <v>733.14999999972065</v>
      </c>
    </row>
    <row r="120" spans="1:5" ht="21" x14ac:dyDescent="0.25">
      <c r="A120" s="8"/>
      <c r="B120" s="8"/>
      <c r="C120" s="9"/>
      <c r="D120" s="9"/>
      <c r="E120" s="9">
        <f t="shared" si="1"/>
        <v>733.14999999972065</v>
      </c>
    </row>
    <row r="121" spans="1:5" ht="21" x14ac:dyDescent="0.25">
      <c r="A121" s="8"/>
      <c r="B121" s="8"/>
      <c r="C121" s="9"/>
      <c r="D121" s="9"/>
      <c r="E121" s="9">
        <f t="shared" si="1"/>
        <v>733.14999999972065</v>
      </c>
    </row>
    <row r="122" spans="1:5" ht="21" x14ac:dyDescent="0.25">
      <c r="A122" s="8"/>
      <c r="B122" s="8"/>
      <c r="C122" s="9"/>
      <c r="D122" s="9"/>
      <c r="E122" s="9">
        <f t="shared" si="1"/>
        <v>733.14999999972065</v>
      </c>
    </row>
    <row r="123" spans="1:5" ht="21" x14ac:dyDescent="0.25">
      <c r="A123" s="8"/>
      <c r="B123" s="8"/>
      <c r="C123" s="9"/>
      <c r="D123" s="9"/>
      <c r="E123" s="9">
        <f t="shared" si="1"/>
        <v>733.14999999972065</v>
      </c>
    </row>
    <row r="124" spans="1:5" ht="21" x14ac:dyDescent="0.25">
      <c r="A124" s="8"/>
      <c r="B124" s="8"/>
      <c r="C124" s="9"/>
      <c r="D124" s="9"/>
      <c r="E124" s="9">
        <f t="shared" si="1"/>
        <v>733.14999999972065</v>
      </c>
    </row>
    <row r="125" spans="1:5" ht="21" x14ac:dyDescent="0.25">
      <c r="A125" s="8"/>
      <c r="B125" s="8"/>
      <c r="C125" s="9"/>
      <c r="D125" s="9"/>
      <c r="E125" s="9">
        <f t="shared" si="1"/>
        <v>733.14999999972065</v>
      </c>
    </row>
    <row r="126" spans="1:5" ht="21" x14ac:dyDescent="0.25">
      <c r="A126" s="8"/>
      <c r="B126" s="8"/>
      <c r="C126" s="9"/>
      <c r="D126" s="9"/>
      <c r="E126" s="9">
        <f t="shared" si="1"/>
        <v>733.14999999972065</v>
      </c>
    </row>
    <row r="127" spans="1:5" ht="21" x14ac:dyDescent="0.25">
      <c r="A127" s="8"/>
      <c r="B127" s="8"/>
      <c r="C127" s="9"/>
      <c r="D127" s="9"/>
      <c r="E127" s="9">
        <f t="shared" si="1"/>
        <v>733.14999999972065</v>
      </c>
    </row>
    <row r="128" spans="1:5" ht="21" x14ac:dyDescent="0.25">
      <c r="A128" s="8"/>
      <c r="B128" s="8"/>
      <c r="C128" s="9"/>
      <c r="D128" s="9"/>
      <c r="E128" s="9">
        <f t="shared" si="1"/>
        <v>733.14999999972065</v>
      </c>
    </row>
    <row r="129" spans="1:5" ht="21" x14ac:dyDescent="0.25">
      <c r="A129" s="8"/>
      <c r="B129" s="8"/>
      <c r="C129" s="9"/>
      <c r="D129" s="9"/>
      <c r="E129" s="9">
        <f t="shared" si="1"/>
        <v>733.14999999972065</v>
      </c>
    </row>
    <row r="130" spans="1:5" ht="21" x14ac:dyDescent="0.25">
      <c r="A130" s="8"/>
      <c r="B130" s="8"/>
      <c r="C130" s="9"/>
      <c r="D130" s="9"/>
      <c r="E130" s="9">
        <f t="shared" si="1"/>
        <v>733.14999999972065</v>
      </c>
    </row>
    <row r="131" spans="1:5" ht="21" x14ac:dyDescent="0.25">
      <c r="A131" s="8"/>
      <c r="B131" s="8"/>
      <c r="C131" s="9"/>
      <c r="D131" s="9"/>
      <c r="E131" s="9">
        <f t="shared" si="1"/>
        <v>733.14999999972065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E101"/>
  <sheetViews>
    <sheetView workbookViewId="0">
      <selection activeCell="A2" sqref="A2:E2"/>
    </sheetView>
  </sheetViews>
  <sheetFormatPr baseColWidth="10" defaultColWidth="8.83203125" defaultRowHeight="15" x14ac:dyDescent="0.2"/>
  <cols>
    <col min="1" max="1" width="14.33203125" bestFit="1" customWidth="1"/>
    <col min="2" max="2" width="72.33203125" customWidth="1"/>
    <col min="3" max="3" width="17.33203125" customWidth="1"/>
    <col min="4" max="4" width="20.33203125" customWidth="1"/>
    <col min="5" max="5" width="18.1640625" customWidth="1"/>
  </cols>
  <sheetData>
    <row r="1" spans="1:5" ht="31" x14ac:dyDescent="0.35">
      <c r="A1" s="163" t="s">
        <v>11</v>
      </c>
      <c r="B1" s="163"/>
      <c r="C1" s="163"/>
      <c r="D1" s="163"/>
      <c r="E1" s="163"/>
    </row>
    <row r="2" spans="1:5" ht="26" x14ac:dyDescent="0.3">
      <c r="A2" s="161" t="s">
        <v>19</v>
      </c>
      <c r="B2" s="161"/>
      <c r="C2" s="161"/>
      <c r="D2" s="161"/>
      <c r="E2" s="161"/>
    </row>
    <row r="3" spans="1:5" s="1" customFormat="1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6"/>
      <c r="D4" s="6"/>
      <c r="E4" s="6">
        <v>0</v>
      </c>
    </row>
    <row r="5" spans="1:5" ht="19" x14ac:dyDescent="0.25">
      <c r="A5" s="5"/>
      <c r="B5" s="5"/>
      <c r="C5" s="6"/>
      <c r="D5" s="6"/>
      <c r="E5" s="6">
        <f>E4+C5-D5</f>
        <v>0</v>
      </c>
    </row>
    <row r="6" spans="1:5" ht="19" x14ac:dyDescent="0.25">
      <c r="A6" s="5"/>
      <c r="B6" s="5"/>
      <c r="C6" s="15"/>
      <c r="D6" s="15"/>
      <c r="E6" s="6">
        <f t="shared" ref="E6:E69" si="0">E5+C6-D6</f>
        <v>0</v>
      </c>
    </row>
    <row r="7" spans="1:5" ht="19" x14ac:dyDescent="0.25">
      <c r="A7" s="5"/>
      <c r="B7" s="5"/>
      <c r="C7" s="15"/>
      <c r="D7" s="15"/>
      <c r="E7" s="6">
        <f t="shared" si="0"/>
        <v>0</v>
      </c>
    </row>
    <row r="8" spans="1:5" ht="19" x14ac:dyDescent="0.25">
      <c r="A8" s="5"/>
      <c r="B8" s="5"/>
      <c r="C8" s="15"/>
      <c r="D8" s="15"/>
      <c r="E8" s="6">
        <f t="shared" si="0"/>
        <v>0</v>
      </c>
    </row>
    <row r="9" spans="1:5" ht="19" x14ac:dyDescent="0.25">
      <c r="A9" s="5"/>
      <c r="B9" s="5"/>
      <c r="C9" s="15"/>
      <c r="D9" s="15"/>
      <c r="E9" s="6">
        <f t="shared" si="0"/>
        <v>0</v>
      </c>
    </row>
    <row r="10" spans="1:5" ht="19" x14ac:dyDescent="0.25">
      <c r="A10" s="5"/>
      <c r="B10" s="5"/>
      <c r="C10" s="15"/>
      <c r="D10" s="15"/>
      <c r="E10" s="6">
        <f t="shared" si="0"/>
        <v>0</v>
      </c>
    </row>
    <row r="11" spans="1:5" ht="19" x14ac:dyDescent="0.25">
      <c r="A11" s="5"/>
      <c r="B11" s="5"/>
      <c r="C11" s="6"/>
      <c r="D11" s="6"/>
      <c r="E11" s="6">
        <f t="shared" si="0"/>
        <v>0</v>
      </c>
    </row>
    <row r="12" spans="1:5" ht="19" x14ac:dyDescent="0.25">
      <c r="A12" s="5"/>
      <c r="B12" s="5"/>
      <c r="C12" s="6"/>
      <c r="D12" s="6"/>
      <c r="E12" s="6">
        <f t="shared" si="0"/>
        <v>0</v>
      </c>
    </row>
    <row r="13" spans="1:5" ht="19" x14ac:dyDescent="0.25">
      <c r="A13" s="5"/>
      <c r="B13" s="5"/>
      <c r="C13" s="6"/>
      <c r="D13" s="6"/>
      <c r="E13" s="6">
        <f t="shared" si="0"/>
        <v>0</v>
      </c>
    </row>
    <row r="14" spans="1:5" ht="19" x14ac:dyDescent="0.25">
      <c r="A14" s="5"/>
      <c r="B14" s="5"/>
      <c r="C14" s="6"/>
      <c r="D14" s="6"/>
      <c r="E14" s="6">
        <f t="shared" si="0"/>
        <v>0</v>
      </c>
    </row>
    <row r="15" spans="1:5" ht="19" x14ac:dyDescent="0.25">
      <c r="A15" s="5"/>
      <c r="B15" s="5"/>
      <c r="C15" s="6"/>
      <c r="D15" s="6"/>
      <c r="E15" s="6">
        <f t="shared" si="0"/>
        <v>0</v>
      </c>
    </row>
    <row r="16" spans="1:5" ht="19" x14ac:dyDescent="0.25">
      <c r="A16" s="5"/>
      <c r="B16" s="5"/>
      <c r="C16" s="6"/>
      <c r="D16" s="6"/>
      <c r="E16" s="6">
        <f t="shared" si="0"/>
        <v>0</v>
      </c>
    </row>
    <row r="17" spans="1:5" ht="19" x14ac:dyDescent="0.25">
      <c r="A17" s="5"/>
      <c r="B17" s="5"/>
      <c r="C17" s="6"/>
      <c r="D17" s="6"/>
      <c r="E17" s="6">
        <f t="shared" si="0"/>
        <v>0</v>
      </c>
    </row>
    <row r="18" spans="1:5" ht="19" x14ac:dyDescent="0.25">
      <c r="A18" s="5"/>
      <c r="B18" s="5"/>
      <c r="C18" s="6"/>
      <c r="D18" s="6"/>
      <c r="E18" s="6">
        <f t="shared" si="0"/>
        <v>0</v>
      </c>
    </row>
    <row r="19" spans="1:5" ht="19" x14ac:dyDescent="0.25">
      <c r="A19" s="5"/>
      <c r="B19" s="5"/>
      <c r="C19" s="6"/>
      <c r="D19" s="6"/>
      <c r="E19" s="6">
        <f t="shared" si="0"/>
        <v>0</v>
      </c>
    </row>
    <row r="20" spans="1:5" ht="19" x14ac:dyDescent="0.25">
      <c r="A20" s="5"/>
      <c r="B20" s="5"/>
      <c r="C20" s="6"/>
      <c r="D20" s="6"/>
      <c r="E20" s="6">
        <f t="shared" si="0"/>
        <v>0</v>
      </c>
    </row>
    <row r="21" spans="1:5" ht="19" x14ac:dyDescent="0.25">
      <c r="A21" s="5"/>
      <c r="B21" s="5"/>
      <c r="C21" s="6"/>
      <c r="D21" s="6"/>
      <c r="E21" s="6">
        <f t="shared" si="0"/>
        <v>0</v>
      </c>
    </row>
    <row r="22" spans="1:5" ht="19" x14ac:dyDescent="0.25">
      <c r="A22" s="5"/>
      <c r="B22" s="5"/>
      <c r="C22" s="6"/>
      <c r="D22" s="6"/>
      <c r="E22" s="6">
        <f t="shared" si="0"/>
        <v>0</v>
      </c>
    </row>
    <row r="23" spans="1:5" ht="19" x14ac:dyDescent="0.25">
      <c r="A23" s="5"/>
      <c r="B23" s="5"/>
      <c r="C23" s="6"/>
      <c r="D23" s="6"/>
      <c r="E23" s="6">
        <f t="shared" si="0"/>
        <v>0</v>
      </c>
    </row>
    <row r="24" spans="1:5" ht="19" x14ac:dyDescent="0.25">
      <c r="A24" s="5"/>
      <c r="B24" s="5"/>
      <c r="C24" s="6"/>
      <c r="D24" s="6"/>
      <c r="E24" s="6">
        <f t="shared" si="0"/>
        <v>0</v>
      </c>
    </row>
    <row r="25" spans="1:5" ht="19" x14ac:dyDescent="0.25">
      <c r="A25" s="5"/>
      <c r="B25" s="5"/>
      <c r="C25" s="6"/>
      <c r="D25" s="6"/>
      <c r="E25" s="6">
        <f t="shared" si="0"/>
        <v>0</v>
      </c>
    </row>
    <row r="26" spans="1:5" ht="19" x14ac:dyDescent="0.25">
      <c r="A26" s="5"/>
      <c r="B26" s="5"/>
      <c r="C26" s="6"/>
      <c r="D26" s="6"/>
      <c r="E26" s="6">
        <f t="shared" si="0"/>
        <v>0</v>
      </c>
    </row>
    <row r="27" spans="1:5" ht="19" x14ac:dyDescent="0.25">
      <c r="A27" s="5"/>
      <c r="B27" s="5"/>
      <c r="C27" s="6"/>
      <c r="D27" s="6"/>
      <c r="E27" s="6">
        <f t="shared" si="0"/>
        <v>0</v>
      </c>
    </row>
    <row r="28" spans="1:5" ht="19" x14ac:dyDescent="0.25">
      <c r="A28" s="5"/>
      <c r="B28" s="5"/>
      <c r="C28" s="6"/>
      <c r="D28" s="6"/>
      <c r="E28" s="6">
        <f t="shared" si="0"/>
        <v>0</v>
      </c>
    </row>
    <row r="29" spans="1:5" ht="19" x14ac:dyDescent="0.25">
      <c r="A29" s="5"/>
      <c r="B29" s="5"/>
      <c r="C29" s="6"/>
      <c r="D29" s="6"/>
      <c r="E29" s="6">
        <f t="shared" si="0"/>
        <v>0</v>
      </c>
    </row>
    <row r="30" spans="1:5" ht="19" x14ac:dyDescent="0.25">
      <c r="A30" s="5"/>
      <c r="B30" s="5"/>
      <c r="C30" s="6"/>
      <c r="D30" s="6"/>
      <c r="E30" s="6">
        <f t="shared" si="0"/>
        <v>0</v>
      </c>
    </row>
    <row r="31" spans="1:5" ht="19" x14ac:dyDescent="0.25">
      <c r="A31" s="5"/>
      <c r="B31" s="5"/>
      <c r="C31" s="6"/>
      <c r="D31" s="6"/>
      <c r="E31" s="6">
        <f t="shared" si="0"/>
        <v>0</v>
      </c>
    </row>
    <row r="32" spans="1:5" ht="19" x14ac:dyDescent="0.25">
      <c r="A32" s="5"/>
      <c r="B32" s="5"/>
      <c r="C32" s="6"/>
      <c r="D32" s="6"/>
      <c r="E32" s="6">
        <f t="shared" si="0"/>
        <v>0</v>
      </c>
    </row>
    <row r="33" spans="1:5" ht="19" x14ac:dyDescent="0.25">
      <c r="A33" s="5"/>
      <c r="B33" s="5"/>
      <c r="C33" s="6"/>
      <c r="D33" s="6"/>
      <c r="E33" s="6">
        <f t="shared" si="0"/>
        <v>0</v>
      </c>
    </row>
    <row r="34" spans="1:5" ht="19" x14ac:dyDescent="0.25">
      <c r="A34" s="5"/>
      <c r="B34" s="5"/>
      <c r="C34" s="6"/>
      <c r="D34" s="6"/>
      <c r="E34" s="6">
        <f t="shared" si="0"/>
        <v>0</v>
      </c>
    </row>
    <row r="35" spans="1:5" ht="19" x14ac:dyDescent="0.25">
      <c r="A35" s="5"/>
      <c r="B35" s="5"/>
      <c r="C35" s="6"/>
      <c r="D35" s="6"/>
      <c r="E35" s="6">
        <f t="shared" si="0"/>
        <v>0</v>
      </c>
    </row>
    <row r="36" spans="1:5" ht="19" x14ac:dyDescent="0.25">
      <c r="A36" s="5"/>
      <c r="B36" s="5"/>
      <c r="C36" s="6"/>
      <c r="D36" s="6"/>
      <c r="E36" s="6">
        <f t="shared" si="0"/>
        <v>0</v>
      </c>
    </row>
    <row r="37" spans="1:5" ht="19" x14ac:dyDescent="0.25">
      <c r="A37" s="5"/>
      <c r="B37" s="5"/>
      <c r="C37" s="6"/>
      <c r="D37" s="6"/>
      <c r="E37" s="6">
        <f t="shared" si="0"/>
        <v>0</v>
      </c>
    </row>
    <row r="38" spans="1:5" ht="19" x14ac:dyDescent="0.25">
      <c r="A38" s="5"/>
      <c r="B38" s="5"/>
      <c r="C38" s="6"/>
      <c r="D38" s="6"/>
      <c r="E38" s="6">
        <f t="shared" si="0"/>
        <v>0</v>
      </c>
    </row>
    <row r="39" spans="1:5" ht="19" x14ac:dyDescent="0.25">
      <c r="A39" s="5"/>
      <c r="B39" s="5"/>
      <c r="C39" s="6"/>
      <c r="D39" s="6"/>
      <c r="E39" s="6">
        <f t="shared" si="0"/>
        <v>0</v>
      </c>
    </row>
    <row r="40" spans="1:5" ht="19" x14ac:dyDescent="0.25">
      <c r="A40" s="5"/>
      <c r="B40" s="5"/>
      <c r="C40" s="6"/>
      <c r="D40" s="6"/>
      <c r="E40" s="6">
        <f t="shared" si="0"/>
        <v>0</v>
      </c>
    </row>
    <row r="41" spans="1:5" ht="19" x14ac:dyDescent="0.25">
      <c r="A41" s="5"/>
      <c r="B41" s="5"/>
      <c r="C41" s="6"/>
      <c r="D41" s="6"/>
      <c r="E41" s="6">
        <f t="shared" si="0"/>
        <v>0</v>
      </c>
    </row>
    <row r="42" spans="1:5" ht="19" x14ac:dyDescent="0.25">
      <c r="A42" s="5"/>
      <c r="B42" s="5"/>
      <c r="C42" s="6"/>
      <c r="D42" s="6"/>
      <c r="E42" s="6">
        <f t="shared" si="0"/>
        <v>0</v>
      </c>
    </row>
    <row r="43" spans="1:5" ht="19" x14ac:dyDescent="0.25">
      <c r="A43" s="5"/>
      <c r="B43" s="5"/>
      <c r="C43" s="6"/>
      <c r="D43" s="6"/>
      <c r="E43" s="6">
        <f t="shared" si="0"/>
        <v>0</v>
      </c>
    </row>
    <row r="44" spans="1:5" ht="19" x14ac:dyDescent="0.25">
      <c r="A44" s="5"/>
      <c r="B44" s="5"/>
      <c r="C44" s="6"/>
      <c r="D44" s="6"/>
      <c r="E44" s="6">
        <f t="shared" si="0"/>
        <v>0</v>
      </c>
    </row>
    <row r="45" spans="1:5" ht="19" x14ac:dyDescent="0.25">
      <c r="A45" s="5"/>
      <c r="B45" s="5"/>
      <c r="C45" s="6"/>
      <c r="D45" s="6"/>
      <c r="E45" s="6">
        <f t="shared" si="0"/>
        <v>0</v>
      </c>
    </row>
    <row r="46" spans="1:5" ht="19" x14ac:dyDescent="0.25">
      <c r="A46" s="5"/>
      <c r="B46" s="5"/>
      <c r="C46" s="6"/>
      <c r="D46" s="6"/>
      <c r="E46" s="6">
        <f t="shared" si="0"/>
        <v>0</v>
      </c>
    </row>
    <row r="47" spans="1:5" ht="19" x14ac:dyDescent="0.25">
      <c r="A47" s="5"/>
      <c r="B47" s="5"/>
      <c r="C47" s="6"/>
      <c r="D47" s="6"/>
      <c r="E47" s="6">
        <f t="shared" si="0"/>
        <v>0</v>
      </c>
    </row>
    <row r="48" spans="1:5" ht="19" x14ac:dyDescent="0.25">
      <c r="A48" s="5"/>
      <c r="B48" s="5"/>
      <c r="C48" s="6"/>
      <c r="D48" s="6"/>
      <c r="E48" s="6">
        <f t="shared" si="0"/>
        <v>0</v>
      </c>
    </row>
    <row r="49" spans="1:5" ht="19" x14ac:dyDescent="0.25">
      <c r="A49" s="5"/>
      <c r="B49" s="5"/>
      <c r="C49" s="6"/>
      <c r="D49" s="6"/>
      <c r="E49" s="6">
        <f t="shared" si="0"/>
        <v>0</v>
      </c>
    </row>
    <row r="50" spans="1:5" ht="19" x14ac:dyDescent="0.25">
      <c r="A50" s="5"/>
      <c r="B50" s="5"/>
      <c r="C50" s="6"/>
      <c r="D50" s="6"/>
      <c r="E50" s="6">
        <f t="shared" si="0"/>
        <v>0</v>
      </c>
    </row>
    <row r="51" spans="1:5" ht="19" x14ac:dyDescent="0.25">
      <c r="A51" s="5"/>
      <c r="B51" s="5"/>
      <c r="C51" s="6"/>
      <c r="D51" s="6"/>
      <c r="E51" s="6">
        <f t="shared" si="0"/>
        <v>0</v>
      </c>
    </row>
    <row r="52" spans="1:5" ht="19" x14ac:dyDescent="0.25">
      <c r="A52" s="5"/>
      <c r="B52" s="5"/>
      <c r="C52" s="6"/>
      <c r="D52" s="6"/>
      <c r="E52" s="6">
        <f t="shared" si="0"/>
        <v>0</v>
      </c>
    </row>
    <row r="53" spans="1:5" ht="19" x14ac:dyDescent="0.25">
      <c r="A53" s="5"/>
      <c r="B53" s="5"/>
      <c r="C53" s="6"/>
      <c r="D53" s="6"/>
      <c r="E53" s="6">
        <f t="shared" si="0"/>
        <v>0</v>
      </c>
    </row>
    <row r="54" spans="1:5" ht="19" x14ac:dyDescent="0.25">
      <c r="A54" s="5"/>
      <c r="B54" s="5"/>
      <c r="C54" s="6"/>
      <c r="D54" s="6"/>
      <c r="E54" s="6">
        <f t="shared" si="0"/>
        <v>0</v>
      </c>
    </row>
    <row r="55" spans="1:5" ht="19" x14ac:dyDescent="0.25">
      <c r="A55" s="5"/>
      <c r="B55" s="5"/>
      <c r="C55" s="6"/>
      <c r="D55" s="6"/>
      <c r="E55" s="6">
        <f t="shared" si="0"/>
        <v>0</v>
      </c>
    </row>
    <row r="56" spans="1:5" ht="19" x14ac:dyDescent="0.25">
      <c r="A56" s="5"/>
      <c r="B56" s="5"/>
      <c r="C56" s="6"/>
      <c r="D56" s="6"/>
      <c r="E56" s="6">
        <f t="shared" si="0"/>
        <v>0</v>
      </c>
    </row>
    <row r="57" spans="1:5" ht="19" x14ac:dyDescent="0.25">
      <c r="A57" s="5"/>
      <c r="B57" s="5"/>
      <c r="C57" s="6"/>
      <c r="D57" s="6"/>
      <c r="E57" s="6">
        <f t="shared" si="0"/>
        <v>0</v>
      </c>
    </row>
    <row r="58" spans="1:5" ht="19" x14ac:dyDescent="0.25">
      <c r="A58" s="5"/>
      <c r="B58" s="5"/>
      <c r="C58" s="6"/>
      <c r="D58" s="6"/>
      <c r="E58" s="6">
        <f t="shared" si="0"/>
        <v>0</v>
      </c>
    </row>
    <row r="59" spans="1:5" ht="19" x14ac:dyDescent="0.25">
      <c r="A59" s="5"/>
      <c r="B59" s="5"/>
      <c r="C59" s="6"/>
      <c r="D59" s="6"/>
      <c r="E59" s="6">
        <f t="shared" si="0"/>
        <v>0</v>
      </c>
    </row>
    <row r="60" spans="1:5" ht="19" x14ac:dyDescent="0.25">
      <c r="A60" s="5"/>
      <c r="B60" s="5"/>
      <c r="C60" s="6"/>
      <c r="D60" s="6"/>
      <c r="E60" s="6">
        <f t="shared" si="0"/>
        <v>0</v>
      </c>
    </row>
    <row r="61" spans="1:5" ht="19" x14ac:dyDescent="0.25">
      <c r="A61" s="5"/>
      <c r="B61" s="5"/>
      <c r="C61" s="6"/>
      <c r="D61" s="6"/>
      <c r="E61" s="6">
        <f t="shared" si="0"/>
        <v>0</v>
      </c>
    </row>
    <row r="62" spans="1:5" ht="19" x14ac:dyDescent="0.25">
      <c r="A62" s="5"/>
      <c r="B62" s="5"/>
      <c r="C62" s="6"/>
      <c r="D62" s="6"/>
      <c r="E62" s="6">
        <f t="shared" si="0"/>
        <v>0</v>
      </c>
    </row>
    <row r="63" spans="1:5" ht="19" x14ac:dyDescent="0.25">
      <c r="A63" s="5"/>
      <c r="B63" s="5"/>
      <c r="C63" s="6"/>
      <c r="D63" s="6"/>
      <c r="E63" s="6">
        <f t="shared" si="0"/>
        <v>0</v>
      </c>
    </row>
    <row r="64" spans="1:5" ht="19" x14ac:dyDescent="0.25">
      <c r="A64" s="5"/>
      <c r="B64" s="5"/>
      <c r="C64" s="6"/>
      <c r="D64" s="6"/>
      <c r="E64" s="6">
        <f t="shared" si="0"/>
        <v>0</v>
      </c>
    </row>
    <row r="65" spans="1:5" ht="19" x14ac:dyDescent="0.25">
      <c r="A65" s="5"/>
      <c r="B65" s="5"/>
      <c r="C65" s="6"/>
      <c r="D65" s="6"/>
      <c r="E65" s="6">
        <f t="shared" si="0"/>
        <v>0</v>
      </c>
    </row>
    <row r="66" spans="1:5" ht="19" x14ac:dyDescent="0.25">
      <c r="A66" s="5"/>
      <c r="B66" s="5"/>
      <c r="C66" s="6"/>
      <c r="D66" s="6"/>
      <c r="E66" s="6">
        <f t="shared" si="0"/>
        <v>0</v>
      </c>
    </row>
    <row r="67" spans="1:5" ht="19" x14ac:dyDescent="0.25">
      <c r="A67" s="5"/>
      <c r="B67" s="5"/>
      <c r="C67" s="6"/>
      <c r="D67" s="6"/>
      <c r="E67" s="6">
        <f t="shared" si="0"/>
        <v>0</v>
      </c>
    </row>
    <row r="68" spans="1:5" ht="19" x14ac:dyDescent="0.25">
      <c r="A68" s="5"/>
      <c r="B68" s="5"/>
      <c r="C68" s="6"/>
      <c r="D68" s="6"/>
      <c r="E68" s="6">
        <f t="shared" si="0"/>
        <v>0</v>
      </c>
    </row>
    <row r="69" spans="1:5" ht="19" x14ac:dyDescent="0.25">
      <c r="A69" s="5"/>
      <c r="B69" s="5"/>
      <c r="C69" s="6"/>
      <c r="D69" s="6"/>
      <c r="E69" s="6">
        <f t="shared" si="0"/>
        <v>0</v>
      </c>
    </row>
    <row r="70" spans="1:5" ht="19" x14ac:dyDescent="0.25">
      <c r="A70" s="5"/>
      <c r="B70" s="5"/>
      <c r="C70" s="6"/>
      <c r="D70" s="6"/>
      <c r="E70" s="6">
        <f t="shared" ref="E70:E100" si="1">E69+C70-D70</f>
        <v>0</v>
      </c>
    </row>
    <row r="71" spans="1:5" ht="19" x14ac:dyDescent="0.25">
      <c r="A71" s="5"/>
      <c r="B71" s="5"/>
      <c r="C71" s="6"/>
      <c r="D71" s="6"/>
      <c r="E71" s="6">
        <f t="shared" si="1"/>
        <v>0</v>
      </c>
    </row>
    <row r="72" spans="1:5" ht="19" x14ac:dyDescent="0.25">
      <c r="A72" s="5"/>
      <c r="B72" s="5"/>
      <c r="C72" s="6"/>
      <c r="D72" s="6"/>
      <c r="E72" s="6">
        <f t="shared" si="1"/>
        <v>0</v>
      </c>
    </row>
    <row r="73" spans="1:5" ht="19" x14ac:dyDescent="0.25">
      <c r="A73" s="5"/>
      <c r="B73" s="5"/>
      <c r="C73" s="6"/>
      <c r="D73" s="6"/>
      <c r="E73" s="6">
        <f t="shared" si="1"/>
        <v>0</v>
      </c>
    </row>
    <row r="74" spans="1:5" ht="19" x14ac:dyDescent="0.25">
      <c r="A74" s="5"/>
      <c r="B74" s="5"/>
      <c r="C74" s="6"/>
      <c r="D74" s="6"/>
      <c r="E74" s="6">
        <f t="shared" si="1"/>
        <v>0</v>
      </c>
    </row>
    <row r="75" spans="1:5" ht="19" x14ac:dyDescent="0.25">
      <c r="A75" s="5"/>
      <c r="B75" s="5"/>
      <c r="C75" s="6"/>
      <c r="D75" s="6"/>
      <c r="E75" s="6">
        <f t="shared" si="1"/>
        <v>0</v>
      </c>
    </row>
    <row r="76" spans="1:5" ht="19" x14ac:dyDescent="0.25">
      <c r="A76" s="5"/>
      <c r="B76" s="5"/>
      <c r="C76" s="6"/>
      <c r="D76" s="6"/>
      <c r="E76" s="6">
        <f t="shared" si="1"/>
        <v>0</v>
      </c>
    </row>
    <row r="77" spans="1:5" ht="19" x14ac:dyDescent="0.25">
      <c r="A77" s="5"/>
      <c r="B77" s="5"/>
      <c r="C77" s="6"/>
      <c r="D77" s="6"/>
      <c r="E77" s="6">
        <f t="shared" si="1"/>
        <v>0</v>
      </c>
    </row>
    <row r="78" spans="1:5" ht="19" x14ac:dyDescent="0.25">
      <c r="A78" s="5"/>
      <c r="B78" s="5"/>
      <c r="C78" s="6"/>
      <c r="D78" s="6"/>
      <c r="E78" s="6">
        <f t="shared" si="1"/>
        <v>0</v>
      </c>
    </row>
    <row r="79" spans="1:5" ht="19" x14ac:dyDescent="0.25">
      <c r="A79" s="5"/>
      <c r="B79" s="5"/>
      <c r="C79" s="6"/>
      <c r="D79" s="6"/>
      <c r="E79" s="6">
        <f t="shared" si="1"/>
        <v>0</v>
      </c>
    </row>
    <row r="80" spans="1:5" ht="19" x14ac:dyDescent="0.25">
      <c r="A80" s="5"/>
      <c r="B80" s="5"/>
      <c r="C80" s="6"/>
      <c r="D80" s="6"/>
      <c r="E80" s="6">
        <f t="shared" si="1"/>
        <v>0</v>
      </c>
    </row>
    <row r="81" spans="1:5" ht="19" x14ac:dyDescent="0.25">
      <c r="A81" s="5"/>
      <c r="B81" s="5"/>
      <c r="C81" s="6"/>
      <c r="D81" s="6"/>
      <c r="E81" s="6">
        <f t="shared" si="1"/>
        <v>0</v>
      </c>
    </row>
    <row r="82" spans="1:5" ht="19" x14ac:dyDescent="0.25">
      <c r="A82" s="5"/>
      <c r="B82" s="5"/>
      <c r="C82" s="6"/>
      <c r="D82" s="6"/>
      <c r="E82" s="6">
        <f t="shared" si="1"/>
        <v>0</v>
      </c>
    </row>
    <row r="83" spans="1:5" ht="19" x14ac:dyDescent="0.25">
      <c r="A83" s="5"/>
      <c r="B83" s="5"/>
      <c r="C83" s="6"/>
      <c r="D83" s="6"/>
      <c r="E83" s="6">
        <f t="shared" si="1"/>
        <v>0</v>
      </c>
    </row>
    <row r="84" spans="1:5" ht="19" x14ac:dyDescent="0.25">
      <c r="A84" s="5"/>
      <c r="B84" s="5"/>
      <c r="C84" s="6"/>
      <c r="D84" s="6"/>
      <c r="E84" s="6">
        <f t="shared" si="1"/>
        <v>0</v>
      </c>
    </row>
    <row r="85" spans="1:5" ht="19" x14ac:dyDescent="0.25">
      <c r="A85" s="5"/>
      <c r="B85" s="5"/>
      <c r="C85" s="6"/>
      <c r="D85" s="6"/>
      <c r="E85" s="6">
        <f t="shared" si="1"/>
        <v>0</v>
      </c>
    </row>
    <row r="86" spans="1:5" ht="19" x14ac:dyDescent="0.25">
      <c r="A86" s="5"/>
      <c r="B86" s="5"/>
      <c r="C86" s="6"/>
      <c r="D86" s="6"/>
      <c r="E86" s="6">
        <f t="shared" si="1"/>
        <v>0</v>
      </c>
    </row>
    <row r="87" spans="1:5" ht="19" x14ac:dyDescent="0.25">
      <c r="A87" s="5"/>
      <c r="B87" s="5"/>
      <c r="C87" s="6"/>
      <c r="D87" s="6"/>
      <c r="E87" s="6">
        <f t="shared" si="1"/>
        <v>0</v>
      </c>
    </row>
    <row r="88" spans="1:5" ht="19" x14ac:dyDescent="0.25">
      <c r="A88" s="5"/>
      <c r="B88" s="5"/>
      <c r="C88" s="6"/>
      <c r="D88" s="6"/>
      <c r="E88" s="6">
        <f t="shared" si="1"/>
        <v>0</v>
      </c>
    </row>
    <row r="89" spans="1:5" ht="19" x14ac:dyDescent="0.25">
      <c r="A89" s="5"/>
      <c r="B89" s="5"/>
      <c r="C89" s="6"/>
      <c r="D89" s="6"/>
      <c r="E89" s="6">
        <f t="shared" si="1"/>
        <v>0</v>
      </c>
    </row>
    <row r="90" spans="1:5" ht="19" x14ac:dyDescent="0.25">
      <c r="A90" s="5"/>
      <c r="B90" s="5"/>
      <c r="C90" s="6"/>
      <c r="D90" s="6"/>
      <c r="E90" s="6">
        <f t="shared" si="1"/>
        <v>0</v>
      </c>
    </row>
    <row r="91" spans="1:5" ht="19" x14ac:dyDescent="0.25">
      <c r="A91" s="5"/>
      <c r="B91" s="5"/>
      <c r="C91" s="6"/>
      <c r="D91" s="6"/>
      <c r="E91" s="6">
        <f t="shared" si="1"/>
        <v>0</v>
      </c>
    </row>
    <row r="92" spans="1:5" ht="19" x14ac:dyDescent="0.25">
      <c r="A92" s="5"/>
      <c r="B92" s="5"/>
      <c r="C92" s="6"/>
      <c r="D92" s="6"/>
      <c r="E92" s="6">
        <f t="shared" si="1"/>
        <v>0</v>
      </c>
    </row>
    <row r="93" spans="1:5" ht="19" x14ac:dyDescent="0.25">
      <c r="A93" s="5"/>
      <c r="B93" s="5"/>
      <c r="C93" s="6"/>
      <c r="D93" s="6"/>
      <c r="E93" s="6">
        <f t="shared" si="1"/>
        <v>0</v>
      </c>
    </row>
    <row r="94" spans="1:5" ht="19" x14ac:dyDescent="0.25">
      <c r="A94" s="5"/>
      <c r="B94" s="5"/>
      <c r="C94" s="6"/>
      <c r="D94" s="6"/>
      <c r="E94" s="6">
        <f t="shared" si="1"/>
        <v>0</v>
      </c>
    </row>
    <row r="95" spans="1:5" ht="19" x14ac:dyDescent="0.25">
      <c r="A95" s="5"/>
      <c r="B95" s="5"/>
      <c r="C95" s="6"/>
      <c r="D95" s="6"/>
      <c r="E95" s="6">
        <f t="shared" si="1"/>
        <v>0</v>
      </c>
    </row>
    <row r="96" spans="1:5" ht="19" x14ac:dyDescent="0.25">
      <c r="A96" s="5"/>
      <c r="B96" s="5"/>
      <c r="C96" s="6"/>
      <c r="D96" s="6"/>
      <c r="E96" s="6">
        <f t="shared" si="1"/>
        <v>0</v>
      </c>
    </row>
    <row r="97" spans="1:5" ht="19" x14ac:dyDescent="0.25">
      <c r="A97" s="5"/>
      <c r="B97" s="5"/>
      <c r="C97" s="6"/>
      <c r="D97" s="6"/>
      <c r="E97" s="6">
        <f t="shared" si="1"/>
        <v>0</v>
      </c>
    </row>
    <row r="98" spans="1:5" ht="19" x14ac:dyDescent="0.25">
      <c r="A98" s="5"/>
      <c r="B98" s="5"/>
      <c r="C98" s="6"/>
      <c r="D98" s="6"/>
      <c r="E98" s="6">
        <f t="shared" si="1"/>
        <v>0</v>
      </c>
    </row>
    <row r="99" spans="1:5" ht="19" x14ac:dyDescent="0.25">
      <c r="A99" s="5"/>
      <c r="B99" s="5"/>
      <c r="C99" s="6"/>
      <c r="D99" s="6"/>
      <c r="E99" s="6">
        <f t="shared" si="1"/>
        <v>0</v>
      </c>
    </row>
    <row r="100" spans="1:5" ht="19" x14ac:dyDescent="0.25">
      <c r="A100" s="5"/>
      <c r="B100" s="5"/>
      <c r="C100" s="6"/>
      <c r="D100" s="6"/>
      <c r="E100" s="6">
        <f t="shared" si="1"/>
        <v>0</v>
      </c>
    </row>
    <row r="101" spans="1:5" ht="19" x14ac:dyDescent="0.25">
      <c r="A101" s="3"/>
      <c r="B101" s="3"/>
      <c r="C101" s="3"/>
      <c r="D101" s="3"/>
      <c r="E101" s="3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H113"/>
  <sheetViews>
    <sheetView topLeftCell="A22" workbookViewId="0">
      <selection activeCell="B45" sqref="B45"/>
    </sheetView>
  </sheetViews>
  <sheetFormatPr baseColWidth="10" defaultColWidth="8.83203125" defaultRowHeight="15" x14ac:dyDescent="0.2"/>
  <cols>
    <col min="1" max="1" width="14.83203125" bestFit="1" customWidth="1"/>
    <col min="2" max="2" width="90" bestFit="1" customWidth="1"/>
    <col min="3" max="3" width="23.1640625" customWidth="1"/>
    <col min="4" max="4" width="19.6640625" bestFit="1" customWidth="1"/>
    <col min="5" max="5" width="20.5" customWidth="1"/>
  </cols>
  <sheetData>
    <row r="1" spans="1:8" ht="31" x14ac:dyDescent="0.35">
      <c r="A1" s="163" t="s">
        <v>11</v>
      </c>
      <c r="B1" s="163"/>
      <c r="C1" s="163"/>
      <c r="D1" s="163"/>
      <c r="E1" s="163"/>
    </row>
    <row r="2" spans="1:8" ht="26" x14ac:dyDescent="0.3">
      <c r="A2" s="161" t="s">
        <v>84</v>
      </c>
      <c r="B2" s="161"/>
      <c r="C2" s="161"/>
      <c r="D2" s="161"/>
      <c r="E2" s="161"/>
    </row>
    <row r="3" spans="1:8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8" ht="19" x14ac:dyDescent="0.25">
      <c r="A4" s="5"/>
      <c r="B4" s="5"/>
      <c r="C4" s="6"/>
      <c r="D4" s="6"/>
      <c r="E4" s="6">
        <v>1449</v>
      </c>
      <c r="H4">
        <v>787.5</v>
      </c>
    </row>
    <row r="5" spans="1:8" ht="19" x14ac:dyDescent="0.25">
      <c r="A5" s="26">
        <v>44938</v>
      </c>
      <c r="B5" s="5" t="s">
        <v>230</v>
      </c>
      <c r="C5" s="6"/>
      <c r="D5" s="6">
        <v>367.5</v>
      </c>
      <c r="E5" s="6">
        <f>E4+C5-D5</f>
        <v>1081.5</v>
      </c>
    </row>
    <row r="6" spans="1:8" ht="19" x14ac:dyDescent="0.25">
      <c r="A6" s="19" t="s">
        <v>425</v>
      </c>
      <c r="B6" s="5" t="s">
        <v>230</v>
      </c>
      <c r="C6" s="20"/>
      <c r="D6" s="6">
        <v>367.5</v>
      </c>
      <c r="E6" s="6">
        <f>E5+C6-D6</f>
        <v>714</v>
      </c>
    </row>
    <row r="7" spans="1:8" ht="19" x14ac:dyDescent="0.25">
      <c r="A7" s="26">
        <v>45327</v>
      </c>
      <c r="B7" s="5" t="s">
        <v>230</v>
      </c>
      <c r="C7" s="6"/>
      <c r="D7" s="6">
        <v>367.5</v>
      </c>
      <c r="E7" s="6">
        <f t="shared" ref="E7:E71" si="0">E6+C7-D7</f>
        <v>346.5</v>
      </c>
    </row>
    <row r="8" spans="1:8" ht="19" x14ac:dyDescent="0.25">
      <c r="A8" s="5"/>
      <c r="B8" s="5" t="s">
        <v>846</v>
      </c>
      <c r="C8" s="6">
        <v>79986</v>
      </c>
      <c r="D8" s="6"/>
      <c r="E8" s="6">
        <f t="shared" si="0"/>
        <v>80332.5</v>
      </c>
    </row>
    <row r="9" spans="1:8" ht="19" x14ac:dyDescent="0.25">
      <c r="A9" s="5"/>
      <c r="B9" s="5"/>
      <c r="C9" s="6"/>
      <c r="D9" s="6">
        <v>1.05</v>
      </c>
      <c r="E9" s="6">
        <f t="shared" si="0"/>
        <v>80331.45</v>
      </c>
    </row>
    <row r="10" spans="1:8" ht="19" x14ac:dyDescent="0.25">
      <c r="A10" s="26">
        <v>45335</v>
      </c>
      <c r="B10" s="5" t="s">
        <v>851</v>
      </c>
      <c r="C10" s="6"/>
      <c r="D10" s="6">
        <v>630</v>
      </c>
      <c r="E10" s="6">
        <f t="shared" si="0"/>
        <v>79701.45</v>
      </c>
    </row>
    <row r="11" spans="1:8" ht="19" x14ac:dyDescent="0.25">
      <c r="A11" s="26">
        <v>45337</v>
      </c>
      <c r="B11" s="5" t="s">
        <v>866</v>
      </c>
      <c r="C11" s="6"/>
      <c r="D11" s="6">
        <v>44600</v>
      </c>
      <c r="E11" s="6">
        <f t="shared" si="0"/>
        <v>35101.449999999997</v>
      </c>
    </row>
    <row r="12" spans="1:8" ht="19" x14ac:dyDescent="0.25">
      <c r="A12" s="26">
        <v>45337</v>
      </c>
      <c r="B12" s="5" t="s">
        <v>869</v>
      </c>
      <c r="C12" s="6"/>
      <c r="D12" s="6">
        <v>17531</v>
      </c>
      <c r="E12" s="6">
        <f t="shared" si="0"/>
        <v>17570.449999999997</v>
      </c>
    </row>
    <row r="13" spans="1:8" ht="19" x14ac:dyDescent="0.25">
      <c r="A13" s="26">
        <v>45337</v>
      </c>
      <c r="B13" s="5" t="s">
        <v>876</v>
      </c>
      <c r="C13" s="6"/>
      <c r="D13" s="6">
        <v>2237.4499999999998</v>
      </c>
      <c r="E13" s="6">
        <f t="shared" si="0"/>
        <v>15332.999999999996</v>
      </c>
    </row>
    <row r="14" spans="1:8" ht="19" x14ac:dyDescent="0.25">
      <c r="A14" s="26">
        <v>45337</v>
      </c>
      <c r="B14" s="5" t="s">
        <v>883</v>
      </c>
      <c r="C14" s="6"/>
      <c r="D14" s="6">
        <v>105</v>
      </c>
      <c r="E14" s="6">
        <f t="shared" si="0"/>
        <v>15227.999999999996</v>
      </c>
    </row>
    <row r="15" spans="1:8" ht="19" x14ac:dyDescent="0.25">
      <c r="A15" s="26">
        <v>45338</v>
      </c>
      <c r="B15" s="5" t="s">
        <v>889</v>
      </c>
      <c r="C15" s="6"/>
      <c r="D15" s="6">
        <v>811.31</v>
      </c>
      <c r="E15" s="6">
        <f t="shared" si="0"/>
        <v>14416.689999999997</v>
      </c>
    </row>
    <row r="16" spans="1:8" ht="19" x14ac:dyDescent="0.25">
      <c r="A16" s="26">
        <v>45338</v>
      </c>
      <c r="B16" s="5" t="s">
        <v>910</v>
      </c>
      <c r="C16" s="6"/>
      <c r="D16" s="6">
        <v>1</v>
      </c>
      <c r="E16" s="6">
        <f t="shared" si="0"/>
        <v>14415.689999999997</v>
      </c>
    </row>
    <row r="17" spans="1:5" ht="19" x14ac:dyDescent="0.25">
      <c r="A17" s="26">
        <v>45342</v>
      </c>
      <c r="B17" s="5" t="s">
        <v>705</v>
      </c>
      <c r="C17" s="6">
        <v>101378</v>
      </c>
      <c r="D17" s="6"/>
      <c r="E17" s="6">
        <f t="shared" si="0"/>
        <v>115793.69</v>
      </c>
    </row>
    <row r="18" spans="1:5" ht="19" x14ac:dyDescent="0.25">
      <c r="A18" s="26">
        <v>45342</v>
      </c>
      <c r="B18" s="5" t="s">
        <v>923</v>
      </c>
      <c r="C18" s="6"/>
      <c r="D18" s="6">
        <v>103300</v>
      </c>
      <c r="E18" s="6">
        <f t="shared" si="0"/>
        <v>12493.690000000002</v>
      </c>
    </row>
    <row r="19" spans="1:5" ht="19" x14ac:dyDescent="0.25">
      <c r="A19" s="26">
        <v>45342</v>
      </c>
      <c r="B19" s="5" t="s">
        <v>150</v>
      </c>
      <c r="C19" s="6"/>
      <c r="D19" s="6">
        <v>15.75</v>
      </c>
      <c r="E19" s="6">
        <f t="shared" si="0"/>
        <v>12477.940000000002</v>
      </c>
    </row>
    <row r="20" spans="1:5" ht="19" x14ac:dyDescent="0.25">
      <c r="A20" s="26">
        <v>45345</v>
      </c>
      <c r="B20" s="5" t="s">
        <v>910</v>
      </c>
      <c r="C20" s="6"/>
      <c r="D20" s="6">
        <v>1</v>
      </c>
      <c r="E20" s="6">
        <f t="shared" si="0"/>
        <v>12476.940000000002</v>
      </c>
    </row>
    <row r="21" spans="1:5" ht="19" x14ac:dyDescent="0.25">
      <c r="A21" s="26">
        <v>45345</v>
      </c>
      <c r="B21" s="5" t="s">
        <v>963</v>
      </c>
      <c r="C21" s="6"/>
      <c r="D21" s="6">
        <v>9235</v>
      </c>
      <c r="E21" s="6">
        <f t="shared" si="0"/>
        <v>3241.9400000000023</v>
      </c>
    </row>
    <row r="22" spans="1:5" ht="19" x14ac:dyDescent="0.25">
      <c r="A22" s="26">
        <v>45345</v>
      </c>
      <c r="B22" s="5" t="s">
        <v>150</v>
      </c>
      <c r="C22" s="6"/>
      <c r="D22" s="6">
        <v>15.75</v>
      </c>
      <c r="E22" s="6">
        <f t="shared" si="0"/>
        <v>3226.1900000000023</v>
      </c>
    </row>
    <row r="23" spans="1:5" ht="19" x14ac:dyDescent="0.25">
      <c r="A23" s="26">
        <v>45348</v>
      </c>
      <c r="B23" s="5" t="s">
        <v>975</v>
      </c>
      <c r="C23" s="6">
        <v>14450</v>
      </c>
      <c r="D23" s="6"/>
      <c r="E23" s="6">
        <f t="shared" si="0"/>
        <v>17676.190000000002</v>
      </c>
    </row>
    <row r="24" spans="1:5" ht="19" x14ac:dyDescent="0.25">
      <c r="A24" s="26">
        <v>45348</v>
      </c>
      <c r="B24" s="5" t="s">
        <v>1018</v>
      </c>
      <c r="C24" s="6"/>
      <c r="D24" s="6">
        <v>3390</v>
      </c>
      <c r="E24" s="6">
        <f t="shared" si="0"/>
        <v>14286.190000000002</v>
      </c>
    </row>
    <row r="25" spans="1:5" ht="19" x14ac:dyDescent="0.25">
      <c r="A25" s="26">
        <v>45351</v>
      </c>
      <c r="B25" s="5" t="s">
        <v>362</v>
      </c>
      <c r="C25" s="6"/>
      <c r="D25" s="6">
        <v>367.5</v>
      </c>
      <c r="E25" s="6">
        <f t="shared" si="0"/>
        <v>13918.690000000002</v>
      </c>
    </row>
    <row r="26" spans="1:5" ht="19" x14ac:dyDescent="0.25">
      <c r="A26" s="26">
        <v>45351</v>
      </c>
      <c r="B26" s="5" t="s">
        <v>362</v>
      </c>
      <c r="C26" s="6"/>
      <c r="D26" s="6">
        <v>16.75</v>
      </c>
      <c r="E26" s="6">
        <f t="shared" si="0"/>
        <v>13901.940000000002</v>
      </c>
    </row>
    <row r="27" spans="1:5" ht="19" x14ac:dyDescent="0.25">
      <c r="A27" s="26">
        <v>45367</v>
      </c>
      <c r="B27" s="5" t="s">
        <v>1126</v>
      </c>
      <c r="C27" s="6">
        <v>487995</v>
      </c>
      <c r="D27" s="6"/>
      <c r="E27" s="6">
        <f t="shared" si="0"/>
        <v>501896.94</v>
      </c>
    </row>
    <row r="28" spans="1:5" ht="19" x14ac:dyDescent="0.25">
      <c r="A28" s="26">
        <v>45367</v>
      </c>
      <c r="B28" s="5" t="s">
        <v>787</v>
      </c>
      <c r="C28" s="6"/>
      <c r="D28" s="6">
        <v>500185</v>
      </c>
      <c r="E28" s="6">
        <f t="shared" si="0"/>
        <v>1711.9400000000023</v>
      </c>
    </row>
    <row r="29" spans="1:5" ht="19" x14ac:dyDescent="0.25">
      <c r="A29" s="26">
        <v>45371</v>
      </c>
      <c r="B29" s="5" t="s">
        <v>889</v>
      </c>
      <c r="C29" s="6"/>
      <c r="D29" s="6">
        <v>765</v>
      </c>
      <c r="E29" s="6">
        <f t="shared" si="0"/>
        <v>946.94000000000233</v>
      </c>
    </row>
    <row r="30" spans="1:5" ht="19" x14ac:dyDescent="0.25">
      <c r="A30" s="26">
        <v>45372</v>
      </c>
      <c r="B30" s="5" t="s">
        <v>1163</v>
      </c>
      <c r="C30" s="6">
        <v>495310</v>
      </c>
      <c r="D30" s="6"/>
      <c r="E30" s="6">
        <f t="shared" si="0"/>
        <v>496256.94</v>
      </c>
    </row>
    <row r="31" spans="1:5" ht="19" x14ac:dyDescent="0.25">
      <c r="A31" s="26">
        <v>45372</v>
      </c>
      <c r="B31" s="5" t="s">
        <v>1148</v>
      </c>
      <c r="C31" s="6">
        <v>285654</v>
      </c>
      <c r="D31" s="6"/>
      <c r="E31" s="6">
        <f t="shared" si="0"/>
        <v>781910.94</v>
      </c>
    </row>
    <row r="32" spans="1:5" ht="19" x14ac:dyDescent="0.25">
      <c r="A32" s="26">
        <v>45372</v>
      </c>
      <c r="B32" s="5" t="s">
        <v>1165</v>
      </c>
      <c r="C32" s="6">
        <v>497125</v>
      </c>
      <c r="D32" s="6"/>
      <c r="E32" s="6">
        <f t="shared" si="0"/>
        <v>1279035.94</v>
      </c>
    </row>
    <row r="33" spans="1:8" ht="19" x14ac:dyDescent="0.25">
      <c r="A33" s="26">
        <v>45372</v>
      </c>
      <c r="B33" s="5" t="s">
        <v>727</v>
      </c>
      <c r="C33" s="6">
        <v>498122</v>
      </c>
      <c r="D33" s="6"/>
      <c r="E33" s="6">
        <f t="shared" si="0"/>
        <v>1777157.94</v>
      </c>
    </row>
    <row r="34" spans="1:8" ht="19" x14ac:dyDescent="0.25">
      <c r="A34" s="26">
        <v>45372</v>
      </c>
      <c r="B34" s="5" t="s">
        <v>1126</v>
      </c>
      <c r="C34" s="6">
        <v>257425</v>
      </c>
      <c r="D34" s="6"/>
      <c r="E34" s="6">
        <f t="shared" si="0"/>
        <v>2034582.94</v>
      </c>
    </row>
    <row r="35" spans="1:8" ht="19" x14ac:dyDescent="0.25">
      <c r="A35" s="26">
        <v>45372</v>
      </c>
      <c r="B35" s="5" t="s">
        <v>1126</v>
      </c>
      <c r="C35" s="6">
        <v>531850</v>
      </c>
      <c r="D35" s="6"/>
      <c r="E35" s="6">
        <f t="shared" si="0"/>
        <v>2566432.94</v>
      </c>
    </row>
    <row r="36" spans="1:8" ht="19" x14ac:dyDescent="0.25">
      <c r="A36" s="26">
        <v>45373</v>
      </c>
      <c r="B36" s="5" t="s">
        <v>1173</v>
      </c>
      <c r="C36" s="6"/>
      <c r="D36" s="6">
        <v>1800260</v>
      </c>
      <c r="E36" s="6">
        <f t="shared" si="0"/>
        <v>766172.94</v>
      </c>
    </row>
    <row r="37" spans="1:8" ht="19" x14ac:dyDescent="0.25">
      <c r="A37" s="26">
        <v>45373</v>
      </c>
      <c r="B37" s="5" t="s">
        <v>1173</v>
      </c>
      <c r="C37" s="6"/>
      <c r="D37" s="6">
        <v>765150</v>
      </c>
      <c r="E37" s="6">
        <f t="shared" si="0"/>
        <v>1022.9399999999441</v>
      </c>
    </row>
    <row r="38" spans="1:8" ht="19" x14ac:dyDescent="0.25">
      <c r="A38" s="26">
        <v>45373</v>
      </c>
      <c r="B38" s="5" t="s">
        <v>362</v>
      </c>
      <c r="C38" s="6"/>
      <c r="D38" s="6">
        <v>15.75</v>
      </c>
      <c r="E38" s="6">
        <f t="shared" si="0"/>
        <v>1007.1899999999441</v>
      </c>
    </row>
    <row r="39" spans="1:8" ht="19" x14ac:dyDescent="0.25">
      <c r="A39" s="26">
        <v>45382</v>
      </c>
      <c r="B39" s="5" t="s">
        <v>150</v>
      </c>
      <c r="C39" s="6"/>
      <c r="D39" s="6">
        <v>367.5</v>
      </c>
      <c r="E39" s="6">
        <f t="shared" si="0"/>
        <v>639.68999999994412</v>
      </c>
    </row>
    <row r="40" spans="1:8" ht="19" x14ac:dyDescent="0.25">
      <c r="A40" s="26">
        <v>45382</v>
      </c>
      <c r="B40" s="5" t="s">
        <v>1209</v>
      </c>
      <c r="C40" s="6"/>
      <c r="D40" s="6">
        <v>105</v>
      </c>
      <c r="E40" s="6">
        <f t="shared" si="0"/>
        <v>534.68999999994412</v>
      </c>
      <c r="H40">
        <f>1128285.4+3500</f>
        <v>1131785.3999999999</v>
      </c>
    </row>
    <row r="41" spans="1:8" ht="19" x14ac:dyDescent="0.25">
      <c r="A41" s="26">
        <v>45384</v>
      </c>
      <c r="B41" s="5" t="s">
        <v>1214</v>
      </c>
      <c r="C41" s="6">
        <v>619</v>
      </c>
      <c r="D41" s="6"/>
      <c r="E41" s="6">
        <f t="shared" si="0"/>
        <v>1153.6899999999441</v>
      </c>
    </row>
    <row r="42" spans="1:8" ht="19" x14ac:dyDescent="0.25">
      <c r="A42" s="26">
        <v>45384</v>
      </c>
      <c r="B42" s="5" t="s">
        <v>1215</v>
      </c>
      <c r="C42" s="6">
        <v>43600</v>
      </c>
      <c r="D42" s="6"/>
      <c r="E42" s="6">
        <f t="shared" si="0"/>
        <v>44753.689999999944</v>
      </c>
    </row>
    <row r="43" spans="1:8" ht="19" x14ac:dyDescent="0.25">
      <c r="A43" s="26">
        <v>45384</v>
      </c>
      <c r="B43" s="5" t="s">
        <v>150</v>
      </c>
      <c r="C43" s="6"/>
      <c r="D43" s="6">
        <v>2.1</v>
      </c>
      <c r="E43" s="6">
        <f t="shared" si="0"/>
        <v>44751.589999999946</v>
      </c>
    </row>
    <row r="44" spans="1:8" ht="19" x14ac:dyDescent="0.25">
      <c r="A44" s="26">
        <v>45386</v>
      </c>
      <c r="B44" s="5" t="s">
        <v>1240</v>
      </c>
      <c r="C44" s="6"/>
      <c r="D44" s="6">
        <v>2050</v>
      </c>
      <c r="E44" s="6">
        <f t="shared" si="0"/>
        <v>42701.589999999946</v>
      </c>
    </row>
    <row r="45" spans="1:8" ht="19" x14ac:dyDescent="0.25">
      <c r="A45" s="26">
        <v>45386</v>
      </c>
      <c r="B45" s="5" t="s">
        <v>1244</v>
      </c>
      <c r="C45" s="6"/>
      <c r="D45" s="6">
        <v>42350</v>
      </c>
      <c r="E45" s="6">
        <f t="shared" si="0"/>
        <v>351.58999999994558</v>
      </c>
    </row>
    <row r="46" spans="1:8" ht="19" x14ac:dyDescent="0.25">
      <c r="A46" s="26">
        <v>45386</v>
      </c>
      <c r="B46" s="5" t="s">
        <v>150</v>
      </c>
      <c r="C46" s="6"/>
      <c r="D46" s="6">
        <v>2.1</v>
      </c>
      <c r="E46" s="6">
        <f t="shared" si="0"/>
        <v>349.48999999994555</v>
      </c>
    </row>
    <row r="47" spans="1:8" ht="19" x14ac:dyDescent="0.25">
      <c r="A47" s="26">
        <v>45413</v>
      </c>
      <c r="B47" s="5" t="s">
        <v>150</v>
      </c>
      <c r="C47" s="6"/>
      <c r="D47" s="6">
        <v>349.48</v>
      </c>
      <c r="E47" s="6">
        <f t="shared" si="0"/>
        <v>9.9999999455349098E-3</v>
      </c>
    </row>
    <row r="48" spans="1:8" ht="19" x14ac:dyDescent="0.25">
      <c r="A48" s="26">
        <v>45416</v>
      </c>
      <c r="B48" s="5" t="s">
        <v>1384</v>
      </c>
      <c r="C48" s="6">
        <v>1510</v>
      </c>
      <c r="D48" s="6"/>
      <c r="E48" s="6">
        <f t="shared" si="0"/>
        <v>1510.0099999999456</v>
      </c>
    </row>
    <row r="49" spans="1:5" ht="19" x14ac:dyDescent="0.25">
      <c r="A49" s="26">
        <v>45416</v>
      </c>
      <c r="B49" s="5" t="s">
        <v>150</v>
      </c>
      <c r="C49" s="6"/>
      <c r="D49" s="6">
        <f>17.19+0.86</f>
        <v>18.05</v>
      </c>
      <c r="E49" s="6">
        <f t="shared" si="0"/>
        <v>1491.9599999999457</v>
      </c>
    </row>
    <row r="50" spans="1:5" ht="19" x14ac:dyDescent="0.25">
      <c r="A50" s="26">
        <v>45423</v>
      </c>
      <c r="B50" s="5" t="s">
        <v>1421</v>
      </c>
      <c r="C50" s="6"/>
      <c r="D50" s="6">
        <v>500</v>
      </c>
      <c r="E50" s="6">
        <f t="shared" si="0"/>
        <v>991.95999999994569</v>
      </c>
    </row>
    <row r="51" spans="1:5" ht="19" x14ac:dyDescent="0.25">
      <c r="A51" s="26">
        <v>45444</v>
      </c>
      <c r="B51" s="5" t="s">
        <v>150</v>
      </c>
      <c r="C51" s="6"/>
      <c r="D51" s="6">
        <v>367.5</v>
      </c>
      <c r="E51" s="6">
        <f t="shared" si="0"/>
        <v>624.45999999994569</v>
      </c>
    </row>
    <row r="52" spans="1:5" ht="19" x14ac:dyDescent="0.25">
      <c r="A52" s="26">
        <v>45457</v>
      </c>
      <c r="B52" s="5" t="s">
        <v>1126</v>
      </c>
      <c r="C52" s="6">
        <v>210264</v>
      </c>
      <c r="D52" s="6"/>
      <c r="E52" s="6">
        <f t="shared" si="0"/>
        <v>210888.45999999993</v>
      </c>
    </row>
    <row r="53" spans="1:5" ht="19" x14ac:dyDescent="0.25">
      <c r="A53" s="26">
        <v>45457</v>
      </c>
      <c r="B53" s="5" t="s">
        <v>787</v>
      </c>
      <c r="C53" s="6"/>
      <c r="D53" s="6">
        <v>210150</v>
      </c>
      <c r="E53" s="6">
        <f t="shared" si="0"/>
        <v>738.45999999993364</v>
      </c>
    </row>
    <row r="54" spans="1:5" ht="19" x14ac:dyDescent="0.25">
      <c r="A54" s="26">
        <v>45474</v>
      </c>
      <c r="B54" s="5" t="s">
        <v>150</v>
      </c>
      <c r="C54" s="6"/>
      <c r="D54" s="6">
        <v>367.5</v>
      </c>
      <c r="E54" s="6">
        <f t="shared" si="0"/>
        <v>370.95999999993364</v>
      </c>
    </row>
    <row r="55" spans="1:5" ht="19" x14ac:dyDescent="0.25">
      <c r="A55" s="26">
        <v>45484</v>
      </c>
      <c r="B55" s="5" t="s">
        <v>1688</v>
      </c>
      <c r="C55" s="6"/>
      <c r="D55" s="6">
        <v>157.5</v>
      </c>
      <c r="E55" s="6">
        <f t="shared" si="0"/>
        <v>213.45999999993364</v>
      </c>
    </row>
    <row r="56" spans="1:5" ht="19" x14ac:dyDescent="0.25">
      <c r="A56" s="26">
        <v>45484</v>
      </c>
      <c r="B56" s="5" t="s">
        <v>150</v>
      </c>
      <c r="C56" s="6"/>
      <c r="D56" s="6">
        <v>213.45</v>
      </c>
      <c r="E56" s="6">
        <f t="shared" si="0"/>
        <v>9.9999999336546352E-3</v>
      </c>
    </row>
    <row r="57" spans="1:5" ht="19" x14ac:dyDescent="0.25">
      <c r="A57" s="26">
        <v>45546</v>
      </c>
      <c r="B57" s="5" t="s">
        <v>1752</v>
      </c>
      <c r="C57" s="6">
        <v>1342</v>
      </c>
      <c r="D57" s="6"/>
      <c r="E57" s="6">
        <f t="shared" si="0"/>
        <v>1342.0099999999336</v>
      </c>
    </row>
    <row r="58" spans="1:5" ht="19" x14ac:dyDescent="0.25">
      <c r="A58" s="26">
        <v>45566</v>
      </c>
      <c r="B58" s="5" t="s">
        <v>150</v>
      </c>
      <c r="C58" s="6"/>
      <c r="D58" s="6">
        <v>889.05</v>
      </c>
      <c r="E58" s="6">
        <f t="shared" si="0"/>
        <v>452.95999999993364</v>
      </c>
    </row>
    <row r="59" spans="1:5" ht="19" x14ac:dyDescent="0.25">
      <c r="A59" s="26">
        <v>45302</v>
      </c>
      <c r="B59" s="5" t="s">
        <v>1921</v>
      </c>
      <c r="C59" s="6"/>
      <c r="D59" s="6">
        <f>350+17.5</f>
        <v>367.5</v>
      </c>
      <c r="E59" s="6">
        <f t="shared" si="0"/>
        <v>85.459999999933643</v>
      </c>
    </row>
    <row r="60" spans="1:5" ht="19" x14ac:dyDescent="0.25">
      <c r="A60" s="26">
        <v>45619</v>
      </c>
      <c r="B60" s="5" t="s">
        <v>1994</v>
      </c>
      <c r="C60" s="6">
        <v>15750</v>
      </c>
      <c r="D60" s="6"/>
      <c r="E60" s="6">
        <f t="shared" si="0"/>
        <v>15835.459999999934</v>
      </c>
    </row>
    <row r="61" spans="1:5" ht="19" x14ac:dyDescent="0.25">
      <c r="A61" s="26">
        <v>45987</v>
      </c>
      <c r="B61" s="5" t="s">
        <v>2011</v>
      </c>
      <c r="C61" s="6"/>
      <c r="D61" s="6">
        <v>4625</v>
      </c>
      <c r="E61" s="6">
        <f t="shared" si="0"/>
        <v>11210.459999999934</v>
      </c>
    </row>
    <row r="62" spans="1:5" ht="19" x14ac:dyDescent="0.25">
      <c r="A62" s="26">
        <v>45987</v>
      </c>
      <c r="B62" s="5" t="s">
        <v>2021</v>
      </c>
      <c r="C62" s="6"/>
      <c r="D62" s="6">
        <v>10000</v>
      </c>
      <c r="E62" s="6">
        <f t="shared" si="0"/>
        <v>1210.4599999999336</v>
      </c>
    </row>
    <row r="63" spans="1:5" ht="19" x14ac:dyDescent="0.25">
      <c r="A63" s="26">
        <v>45626</v>
      </c>
      <c r="B63" s="5" t="s">
        <v>362</v>
      </c>
      <c r="C63" s="6"/>
      <c r="D63" s="6">
        <v>367.5</v>
      </c>
      <c r="E63" s="6">
        <f t="shared" si="0"/>
        <v>842.95999999993364</v>
      </c>
    </row>
    <row r="64" spans="1:5" ht="19" x14ac:dyDescent="0.25">
      <c r="A64" s="26">
        <v>45657</v>
      </c>
      <c r="B64" s="5" t="s">
        <v>362</v>
      </c>
      <c r="C64" s="6"/>
      <c r="D64" s="6">
        <v>367.5</v>
      </c>
      <c r="E64" s="6">
        <f t="shared" si="0"/>
        <v>475.45999999993364</v>
      </c>
    </row>
    <row r="65" spans="1:7" ht="19" x14ac:dyDescent="0.25">
      <c r="A65" s="26">
        <v>45689</v>
      </c>
      <c r="B65" s="5" t="s">
        <v>150</v>
      </c>
      <c r="C65" s="6"/>
      <c r="D65" s="6">
        <v>367.5</v>
      </c>
      <c r="E65" s="6">
        <f t="shared" si="0"/>
        <v>107.95999999993364</v>
      </c>
    </row>
    <row r="66" spans="1:7" ht="19" x14ac:dyDescent="0.25">
      <c r="A66" s="26">
        <v>45717</v>
      </c>
      <c r="B66" s="5" t="s">
        <v>150</v>
      </c>
      <c r="C66" s="6"/>
      <c r="D66" s="6">
        <v>107.91</v>
      </c>
      <c r="E66" s="6">
        <f t="shared" si="0"/>
        <v>4.9999999933646677E-2</v>
      </c>
    </row>
    <row r="67" spans="1:7" ht="21" x14ac:dyDescent="0.25">
      <c r="A67" s="26">
        <v>45772</v>
      </c>
      <c r="B67" s="5" t="s">
        <v>2419</v>
      </c>
      <c r="C67" s="16">
        <v>841</v>
      </c>
      <c r="D67" s="6"/>
      <c r="E67" s="6">
        <f t="shared" si="0"/>
        <v>841.04999999993368</v>
      </c>
    </row>
    <row r="68" spans="1:7" ht="19" x14ac:dyDescent="0.25">
      <c r="A68" s="26">
        <v>45772</v>
      </c>
      <c r="B68" s="5" t="s">
        <v>2339</v>
      </c>
      <c r="C68" s="6"/>
      <c r="D68" s="6">
        <v>250</v>
      </c>
      <c r="E68" s="6">
        <f t="shared" si="0"/>
        <v>591.04999999993368</v>
      </c>
    </row>
    <row r="69" spans="1:7" ht="19" x14ac:dyDescent="0.25">
      <c r="A69" s="26">
        <v>45778</v>
      </c>
      <c r="B69" s="5" t="s">
        <v>2449</v>
      </c>
      <c r="C69" s="6">
        <v>28626</v>
      </c>
      <c r="D69" s="6"/>
      <c r="E69" s="6">
        <f t="shared" si="0"/>
        <v>29217.049999999934</v>
      </c>
    </row>
    <row r="70" spans="1:7" ht="19" x14ac:dyDescent="0.25">
      <c r="A70" s="26">
        <v>45778</v>
      </c>
      <c r="B70" s="5" t="s">
        <v>150</v>
      </c>
      <c r="C70" s="6"/>
      <c r="D70" s="6">
        <v>591.04999999999995</v>
      </c>
      <c r="E70" s="6">
        <f t="shared" si="0"/>
        <v>28625.999999999935</v>
      </c>
    </row>
    <row r="71" spans="1:7" ht="19" x14ac:dyDescent="0.25">
      <c r="A71" s="26">
        <v>45780</v>
      </c>
      <c r="B71" s="5" t="s">
        <v>150</v>
      </c>
      <c r="C71" s="6"/>
      <c r="D71" s="6">
        <v>403.54</v>
      </c>
      <c r="E71" s="6">
        <f t="shared" si="0"/>
        <v>28222.459999999934</v>
      </c>
    </row>
    <row r="72" spans="1:7" ht="19" x14ac:dyDescent="0.25">
      <c r="A72" s="26">
        <v>45782</v>
      </c>
      <c r="B72" s="5" t="s">
        <v>2380</v>
      </c>
      <c r="C72" s="6"/>
      <c r="D72" s="6">
        <v>27104</v>
      </c>
      <c r="E72" s="6">
        <f t="shared" ref="E72:E113" si="1">E71+C72-D72</f>
        <v>1118.4599999999336</v>
      </c>
    </row>
    <row r="73" spans="1:7" ht="19" x14ac:dyDescent="0.25">
      <c r="A73" s="5" t="s">
        <v>2473</v>
      </c>
      <c r="B73" s="5" t="s">
        <v>2474</v>
      </c>
      <c r="C73" s="6">
        <v>800610</v>
      </c>
      <c r="D73" s="6"/>
      <c r="E73" s="6">
        <f t="shared" si="1"/>
        <v>801728.46</v>
      </c>
    </row>
    <row r="74" spans="1:7" ht="19" x14ac:dyDescent="0.25">
      <c r="A74" s="5" t="s">
        <v>2473</v>
      </c>
      <c r="B74" s="5" t="s">
        <v>2475</v>
      </c>
      <c r="C74" s="6"/>
      <c r="D74" s="6">
        <v>800541</v>
      </c>
      <c r="E74" s="6">
        <f t="shared" si="1"/>
        <v>1187.4599999999627</v>
      </c>
    </row>
    <row r="75" spans="1:7" ht="19" x14ac:dyDescent="0.25">
      <c r="A75" s="5" t="s">
        <v>2476</v>
      </c>
      <c r="B75" s="5" t="s">
        <v>2474</v>
      </c>
      <c r="C75" s="6">
        <v>500245</v>
      </c>
      <c r="D75" s="6"/>
      <c r="E75" s="6">
        <f t="shared" si="1"/>
        <v>501432.45999999996</v>
      </c>
    </row>
    <row r="76" spans="1:7" ht="19" x14ac:dyDescent="0.25">
      <c r="A76" s="5" t="s">
        <v>2476</v>
      </c>
      <c r="B76" s="5" t="s">
        <v>2292</v>
      </c>
      <c r="C76" s="6">
        <v>200000</v>
      </c>
      <c r="D76" s="6"/>
      <c r="E76" s="6">
        <f t="shared" si="1"/>
        <v>701432.46</v>
      </c>
      <c r="G76">
        <v>28222.46</v>
      </c>
    </row>
    <row r="77" spans="1:7" ht="19" x14ac:dyDescent="0.25">
      <c r="A77" s="5" t="s">
        <v>2476</v>
      </c>
      <c r="B77" s="5" t="s">
        <v>98</v>
      </c>
      <c r="C77" s="6">
        <v>199998</v>
      </c>
      <c r="D77" s="6"/>
      <c r="E77" s="6">
        <f t="shared" si="1"/>
        <v>901430.46</v>
      </c>
      <c r="G77" s="14">
        <f>E76-G76</f>
        <v>673210</v>
      </c>
    </row>
    <row r="78" spans="1:7" ht="19" x14ac:dyDescent="0.25">
      <c r="A78" s="5" t="s">
        <v>2476</v>
      </c>
      <c r="B78" s="5" t="s">
        <v>2475</v>
      </c>
      <c r="C78" s="6"/>
      <c r="D78" s="6">
        <v>899950</v>
      </c>
      <c r="E78" s="6">
        <f t="shared" si="1"/>
        <v>1480.4599999999627</v>
      </c>
    </row>
    <row r="79" spans="1:7" ht="19" x14ac:dyDescent="0.25">
      <c r="A79" s="5" t="s">
        <v>2480</v>
      </c>
      <c r="B79" s="5" t="s">
        <v>2481</v>
      </c>
      <c r="C79" s="6">
        <v>248998</v>
      </c>
      <c r="D79" s="6"/>
      <c r="E79" s="6">
        <f t="shared" si="1"/>
        <v>250478.45999999996</v>
      </c>
    </row>
    <row r="80" spans="1:7" ht="19" x14ac:dyDescent="0.25">
      <c r="A80" s="5" t="s">
        <v>2480</v>
      </c>
      <c r="B80" s="5" t="s">
        <v>2482</v>
      </c>
      <c r="C80" s="6">
        <v>34996</v>
      </c>
      <c r="D80" s="6"/>
      <c r="E80" s="6">
        <f t="shared" si="1"/>
        <v>285474.45999999996</v>
      </c>
    </row>
    <row r="81" spans="1:5" ht="19" x14ac:dyDescent="0.25">
      <c r="A81" s="5" t="s">
        <v>2480</v>
      </c>
      <c r="B81" s="5" t="s">
        <v>1384</v>
      </c>
      <c r="C81" s="6">
        <v>49980</v>
      </c>
      <c r="D81" s="6"/>
      <c r="E81" s="6">
        <f t="shared" si="1"/>
        <v>335454.45999999996</v>
      </c>
    </row>
    <row r="82" spans="1:5" ht="19" x14ac:dyDescent="0.25">
      <c r="A82" s="5" t="s">
        <v>2480</v>
      </c>
      <c r="B82" s="5" t="s">
        <v>1384</v>
      </c>
      <c r="C82" s="6">
        <v>200412</v>
      </c>
      <c r="D82" s="6"/>
      <c r="E82" s="6">
        <f t="shared" si="1"/>
        <v>535866.46</v>
      </c>
    </row>
    <row r="83" spans="1:5" ht="19" x14ac:dyDescent="0.25">
      <c r="A83" s="5" t="s">
        <v>2480</v>
      </c>
      <c r="B83" s="5" t="s">
        <v>2482</v>
      </c>
      <c r="C83" s="6">
        <v>200945</v>
      </c>
      <c r="D83" s="6"/>
      <c r="E83" s="6">
        <f t="shared" si="1"/>
        <v>736811.46</v>
      </c>
    </row>
    <row r="84" spans="1:5" ht="19" x14ac:dyDescent="0.25">
      <c r="A84" s="5" t="s">
        <v>2480</v>
      </c>
      <c r="B84" s="5" t="s">
        <v>2475</v>
      </c>
      <c r="C84" s="6"/>
      <c r="D84" s="6">
        <v>402412</v>
      </c>
      <c r="E84" s="6">
        <f t="shared" si="1"/>
        <v>334399.45999999996</v>
      </c>
    </row>
    <row r="85" spans="1:5" ht="19" x14ac:dyDescent="0.25">
      <c r="A85" s="5" t="s">
        <v>2480</v>
      </c>
      <c r="B85" s="5" t="s">
        <v>2375</v>
      </c>
      <c r="C85" s="6"/>
      <c r="D85" s="6">
        <v>84415</v>
      </c>
      <c r="E85" s="6">
        <f t="shared" si="1"/>
        <v>249984.45999999996</v>
      </c>
    </row>
    <row r="86" spans="1:5" ht="19" x14ac:dyDescent="0.25">
      <c r="A86" s="5" t="s">
        <v>2480</v>
      </c>
      <c r="B86" s="5" t="s">
        <v>2483</v>
      </c>
      <c r="C86" s="6"/>
      <c r="D86" s="6">
        <v>248995</v>
      </c>
      <c r="E86" s="6">
        <f t="shared" si="1"/>
        <v>989.45999999996275</v>
      </c>
    </row>
    <row r="87" spans="1:5" ht="21" x14ac:dyDescent="0.25">
      <c r="A87" s="5" t="s">
        <v>2494</v>
      </c>
      <c r="B87" s="5" t="s">
        <v>2495</v>
      </c>
      <c r="C87" s="9">
        <v>13555</v>
      </c>
      <c r="D87" s="6"/>
      <c r="E87" s="6">
        <f t="shared" si="1"/>
        <v>14544.459999999963</v>
      </c>
    </row>
    <row r="88" spans="1:5" ht="19" x14ac:dyDescent="0.25">
      <c r="A88" s="5" t="s">
        <v>2496</v>
      </c>
      <c r="B88" s="5" t="s">
        <v>2495</v>
      </c>
      <c r="C88" s="6">
        <v>6412</v>
      </c>
      <c r="D88" s="6"/>
      <c r="E88" s="6">
        <f t="shared" si="1"/>
        <v>20956.459999999963</v>
      </c>
    </row>
    <row r="89" spans="1:5" ht="19" x14ac:dyDescent="0.25">
      <c r="A89" s="5" t="s">
        <v>2496</v>
      </c>
      <c r="B89" s="5" t="s">
        <v>2497</v>
      </c>
      <c r="C89" s="6"/>
      <c r="D89" s="6">
        <v>5000</v>
      </c>
      <c r="E89" s="6">
        <f t="shared" si="1"/>
        <v>15956.459999999963</v>
      </c>
    </row>
    <row r="90" spans="1:5" ht="19" x14ac:dyDescent="0.25">
      <c r="A90" s="5" t="s">
        <v>2505</v>
      </c>
      <c r="B90" s="5" t="s">
        <v>2415</v>
      </c>
      <c r="C90" s="6"/>
      <c r="D90" s="6">
        <v>12757.5</v>
      </c>
      <c r="E90" s="6">
        <f t="shared" si="1"/>
        <v>3198.9599999999627</v>
      </c>
    </row>
    <row r="91" spans="1:5" ht="19" x14ac:dyDescent="0.25">
      <c r="A91" s="5" t="s">
        <v>2505</v>
      </c>
      <c r="B91" s="5" t="s">
        <v>2495</v>
      </c>
      <c r="C91" s="6">
        <v>9985</v>
      </c>
      <c r="D91" s="6"/>
      <c r="E91" s="6">
        <f t="shared" si="1"/>
        <v>13183.959999999963</v>
      </c>
    </row>
    <row r="92" spans="1:5" ht="19" x14ac:dyDescent="0.25">
      <c r="A92" s="5" t="s">
        <v>2505</v>
      </c>
      <c r="B92" s="5" t="s">
        <v>2292</v>
      </c>
      <c r="C92" s="6">
        <v>170000</v>
      </c>
      <c r="D92" s="6"/>
      <c r="E92" s="6">
        <f t="shared" si="1"/>
        <v>183183.95999999996</v>
      </c>
    </row>
    <row r="93" spans="1:5" ht="19" x14ac:dyDescent="0.25">
      <c r="A93" s="5" t="s">
        <v>2505</v>
      </c>
      <c r="B93" s="5" t="s">
        <v>2506</v>
      </c>
      <c r="C93" s="6"/>
      <c r="D93" s="6">
        <v>10941</v>
      </c>
      <c r="E93" s="6">
        <f t="shared" si="1"/>
        <v>172242.95999999996</v>
      </c>
    </row>
    <row r="94" spans="1:5" ht="19" x14ac:dyDescent="0.25">
      <c r="A94" s="5" t="s">
        <v>2507</v>
      </c>
      <c r="B94" s="5" t="s">
        <v>2511</v>
      </c>
      <c r="C94" s="6"/>
      <c r="D94" s="6">
        <v>155000</v>
      </c>
      <c r="E94" s="6">
        <f t="shared" si="1"/>
        <v>17242.959999999963</v>
      </c>
    </row>
    <row r="95" spans="1:5" ht="19" x14ac:dyDescent="0.25">
      <c r="A95" s="5" t="s">
        <v>2507</v>
      </c>
      <c r="B95" s="5" t="s">
        <v>2511</v>
      </c>
      <c r="C95" s="6"/>
      <c r="D95" s="6">
        <v>7750</v>
      </c>
      <c r="E95" s="6">
        <f t="shared" si="1"/>
        <v>9492.9599999999627</v>
      </c>
    </row>
    <row r="96" spans="1:5" ht="19" x14ac:dyDescent="0.25">
      <c r="A96" s="5" t="s">
        <v>2507</v>
      </c>
      <c r="B96" s="5" t="s">
        <v>2511</v>
      </c>
      <c r="C96" s="6"/>
      <c r="D96" s="6">
        <v>300</v>
      </c>
      <c r="E96" s="6">
        <f t="shared" si="1"/>
        <v>9192.9599999999627</v>
      </c>
    </row>
    <row r="97" spans="1:5" ht="19" x14ac:dyDescent="0.25">
      <c r="A97" s="5" t="s">
        <v>2507</v>
      </c>
      <c r="B97" s="5" t="s">
        <v>2511</v>
      </c>
      <c r="C97" s="6"/>
      <c r="D97" s="6">
        <v>6000</v>
      </c>
      <c r="E97" s="6">
        <f t="shared" si="1"/>
        <v>3192.9599999999627</v>
      </c>
    </row>
    <row r="98" spans="1:5" ht="19" x14ac:dyDescent="0.25">
      <c r="A98" s="5" t="s">
        <v>2514</v>
      </c>
      <c r="B98" s="5" t="s">
        <v>2495</v>
      </c>
      <c r="C98" s="6">
        <v>255142</v>
      </c>
      <c r="D98" s="6"/>
      <c r="E98" s="6">
        <f t="shared" si="1"/>
        <v>258334.95999999996</v>
      </c>
    </row>
    <row r="99" spans="1:5" ht="19" x14ac:dyDescent="0.25">
      <c r="A99" s="5" t="s">
        <v>2514</v>
      </c>
      <c r="B99" s="5" t="s">
        <v>2515</v>
      </c>
      <c r="C99" s="6"/>
      <c r="D99" s="6">
        <v>242500</v>
      </c>
      <c r="E99" s="6">
        <f t="shared" si="1"/>
        <v>15834.959999999963</v>
      </c>
    </row>
    <row r="100" spans="1:5" ht="19" x14ac:dyDescent="0.25">
      <c r="A100" s="5" t="s">
        <v>2514</v>
      </c>
      <c r="B100" s="5" t="s">
        <v>2516</v>
      </c>
      <c r="C100" s="6"/>
      <c r="D100" s="6">
        <v>15100</v>
      </c>
      <c r="E100" s="6">
        <f t="shared" si="1"/>
        <v>734.95999999996275</v>
      </c>
    </row>
    <row r="101" spans="1:5" ht="19" x14ac:dyDescent="0.25">
      <c r="A101" s="26">
        <v>45812</v>
      </c>
      <c r="B101" s="5" t="s">
        <v>2528</v>
      </c>
      <c r="C101" s="6">
        <v>50241</v>
      </c>
      <c r="D101" s="6"/>
      <c r="E101" s="6">
        <f t="shared" si="1"/>
        <v>50975.959999999963</v>
      </c>
    </row>
    <row r="102" spans="1:5" ht="19" x14ac:dyDescent="0.25">
      <c r="A102" s="26">
        <v>45812</v>
      </c>
      <c r="B102" s="53" t="s">
        <v>2529</v>
      </c>
      <c r="C102" s="6"/>
      <c r="D102" s="6">
        <v>50024</v>
      </c>
      <c r="E102" s="6">
        <f t="shared" si="1"/>
        <v>951.95999999996275</v>
      </c>
    </row>
    <row r="103" spans="1:5" ht="19" x14ac:dyDescent="0.25">
      <c r="A103" s="26">
        <v>45827</v>
      </c>
      <c r="B103" s="5" t="s">
        <v>2292</v>
      </c>
      <c r="C103" s="6">
        <v>30000</v>
      </c>
      <c r="D103" s="6"/>
      <c r="E103" s="6">
        <f t="shared" si="1"/>
        <v>30951.959999999963</v>
      </c>
    </row>
    <row r="104" spans="1:5" ht="19" x14ac:dyDescent="0.25">
      <c r="A104" s="26">
        <v>45827</v>
      </c>
      <c r="B104" s="53" t="s">
        <v>2529</v>
      </c>
      <c r="C104" s="6"/>
      <c r="D104" s="6">
        <v>16190</v>
      </c>
      <c r="E104" s="6">
        <f t="shared" si="1"/>
        <v>14761.959999999963</v>
      </c>
    </row>
    <row r="105" spans="1:5" ht="19" x14ac:dyDescent="0.25">
      <c r="A105" s="26">
        <v>45827</v>
      </c>
      <c r="B105" s="53" t="s">
        <v>2556</v>
      </c>
      <c r="C105" s="6"/>
      <c r="D105" s="6">
        <v>11550</v>
      </c>
      <c r="E105" s="6">
        <f t="shared" si="1"/>
        <v>3211.9599999999627</v>
      </c>
    </row>
    <row r="106" spans="1:5" ht="19" x14ac:dyDescent="0.25">
      <c r="A106" s="26" t="s">
        <v>2565</v>
      </c>
      <c r="B106" s="53" t="s">
        <v>230</v>
      </c>
      <c r="C106" s="6"/>
      <c r="D106" s="6">
        <v>470</v>
      </c>
      <c r="E106" s="6">
        <f t="shared" si="1"/>
        <v>2741.9599999999627</v>
      </c>
    </row>
    <row r="107" spans="1:5" ht="19" x14ac:dyDescent="0.25">
      <c r="A107" s="26" t="s">
        <v>2565</v>
      </c>
      <c r="B107" s="53" t="s">
        <v>2570</v>
      </c>
      <c r="C107" s="6">
        <v>15455794.73</v>
      </c>
      <c r="E107" s="6">
        <f t="shared" si="1"/>
        <v>15458536.690000001</v>
      </c>
    </row>
    <row r="108" spans="1:5" ht="19" x14ac:dyDescent="0.25">
      <c r="A108" s="26" t="s">
        <v>2565</v>
      </c>
      <c r="B108" s="53" t="s">
        <v>2571</v>
      </c>
      <c r="D108" s="123">
        <v>50</v>
      </c>
      <c r="E108" s="6">
        <f t="shared" si="1"/>
        <v>15458486.690000001</v>
      </c>
    </row>
    <row r="109" spans="1:5" ht="19" x14ac:dyDescent="0.25">
      <c r="A109" s="26" t="s">
        <v>2565</v>
      </c>
      <c r="B109" s="53" t="s">
        <v>2572</v>
      </c>
      <c r="D109" s="123">
        <v>15455794.73</v>
      </c>
      <c r="E109" s="6">
        <f t="shared" si="1"/>
        <v>2691.9600000008941</v>
      </c>
    </row>
    <row r="110" spans="1:5" ht="19" x14ac:dyDescent="0.25">
      <c r="A110" s="26" t="s">
        <v>2565</v>
      </c>
      <c r="B110" s="53" t="s">
        <v>230</v>
      </c>
      <c r="D110" s="123">
        <v>2.5</v>
      </c>
      <c r="E110" s="6">
        <f t="shared" si="1"/>
        <v>2689.4600000008941</v>
      </c>
    </row>
    <row r="111" spans="1:5" ht="19" x14ac:dyDescent="0.25">
      <c r="A111" s="26" t="s">
        <v>2581</v>
      </c>
      <c r="B111" s="53" t="s">
        <v>98</v>
      </c>
      <c r="C111" s="6">
        <v>7450</v>
      </c>
      <c r="D111" s="123">
        <v>0</v>
      </c>
      <c r="E111" s="6">
        <f t="shared" si="1"/>
        <v>10139.460000000894</v>
      </c>
    </row>
    <row r="112" spans="1:5" ht="19" x14ac:dyDescent="0.25">
      <c r="A112" s="91">
        <v>45664</v>
      </c>
      <c r="B112" s="53" t="s">
        <v>2591</v>
      </c>
      <c r="D112" s="123">
        <v>4584</v>
      </c>
      <c r="E112" s="6">
        <f t="shared" si="1"/>
        <v>5555.4600000008941</v>
      </c>
    </row>
    <row r="113" spans="1:5" ht="19" x14ac:dyDescent="0.25">
      <c r="A113" s="91">
        <v>45664</v>
      </c>
      <c r="B113" s="53" t="s">
        <v>150</v>
      </c>
      <c r="D113" s="123">
        <v>367.5</v>
      </c>
      <c r="E113" s="6">
        <f t="shared" si="1"/>
        <v>5187.9600000008941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8BBA-8263-4928-93C0-0772498769BF}">
  <sheetPr codeName="Sheet7"/>
  <dimension ref="A1:G1048576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2399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/>
      <c r="B4" s="8"/>
      <c r="C4" s="9">
        <v>5000</v>
      </c>
      <c r="D4" s="9"/>
      <c r="E4" s="9">
        <f>C4</f>
        <v>5000</v>
      </c>
    </row>
    <row r="5" spans="1:5" ht="21" x14ac:dyDescent="0.25">
      <c r="A5" s="18"/>
      <c r="B5" s="8"/>
      <c r="C5" s="16"/>
      <c r="D5" s="9"/>
      <c r="E5" s="9">
        <f>E4+C5-D5</f>
        <v>5000</v>
      </c>
    </row>
    <row r="6" spans="1:5" ht="21" x14ac:dyDescent="0.25">
      <c r="A6" s="18"/>
      <c r="B6" s="8"/>
      <c r="C6" s="9"/>
      <c r="D6" s="9"/>
      <c r="E6" s="9">
        <f t="shared" ref="E6:E69" si="0">E5+C6-D6</f>
        <v>5000</v>
      </c>
    </row>
    <row r="7" spans="1:5" ht="21" x14ac:dyDescent="0.25">
      <c r="A7" s="18"/>
      <c r="B7" s="8"/>
      <c r="C7" s="9"/>
      <c r="D7" s="9"/>
      <c r="E7" s="9">
        <f t="shared" si="0"/>
        <v>5000</v>
      </c>
    </row>
    <row r="8" spans="1:5" ht="21" x14ac:dyDescent="0.25">
      <c r="A8" s="18"/>
      <c r="B8" s="8"/>
      <c r="C8" s="9"/>
      <c r="D8" s="9"/>
      <c r="E8" s="9">
        <f t="shared" si="0"/>
        <v>5000</v>
      </c>
    </row>
    <row r="9" spans="1:5" ht="21" x14ac:dyDescent="0.25">
      <c r="A9" s="18"/>
      <c r="B9" s="8"/>
      <c r="C9" s="9"/>
      <c r="D9" s="9"/>
      <c r="E9" s="9">
        <f t="shared" si="0"/>
        <v>5000</v>
      </c>
    </row>
    <row r="10" spans="1:5" ht="21" x14ac:dyDescent="0.25">
      <c r="A10" s="18"/>
      <c r="B10" s="8"/>
      <c r="C10" s="9"/>
      <c r="D10" s="9"/>
      <c r="E10" s="9">
        <f t="shared" si="0"/>
        <v>5000</v>
      </c>
    </row>
    <row r="11" spans="1:5" ht="21" x14ac:dyDescent="0.25">
      <c r="A11" s="18"/>
      <c r="B11" s="8"/>
      <c r="C11" s="9"/>
      <c r="D11" s="9"/>
      <c r="E11" s="9">
        <f t="shared" si="0"/>
        <v>5000</v>
      </c>
    </row>
    <row r="12" spans="1:5" ht="21" x14ac:dyDescent="0.25">
      <c r="A12" s="18"/>
      <c r="B12" s="8"/>
      <c r="C12" s="9"/>
      <c r="D12" s="9"/>
      <c r="E12" s="9">
        <f t="shared" si="0"/>
        <v>5000</v>
      </c>
    </row>
    <row r="13" spans="1:5" ht="21" x14ac:dyDescent="0.25">
      <c r="A13" s="18"/>
      <c r="B13" s="8"/>
      <c r="C13" s="9"/>
      <c r="D13" s="9"/>
      <c r="E13" s="9">
        <f t="shared" si="0"/>
        <v>5000</v>
      </c>
    </row>
    <row r="14" spans="1:5" ht="21" x14ac:dyDescent="0.25">
      <c r="A14" s="18"/>
      <c r="B14" s="8"/>
      <c r="C14" s="9"/>
      <c r="D14" s="9"/>
      <c r="E14" s="9">
        <f t="shared" si="0"/>
        <v>5000</v>
      </c>
    </row>
    <row r="15" spans="1:5" ht="21" x14ac:dyDescent="0.25">
      <c r="A15" s="18"/>
      <c r="B15" s="8"/>
      <c r="C15" s="9"/>
      <c r="D15" s="9"/>
      <c r="E15" s="9">
        <f t="shared" si="0"/>
        <v>5000</v>
      </c>
    </row>
    <row r="16" spans="1:5" ht="21" x14ac:dyDescent="0.25">
      <c r="A16" s="18"/>
      <c r="B16" s="8"/>
      <c r="C16" s="9"/>
      <c r="D16" s="9"/>
      <c r="E16" s="9">
        <f t="shared" si="0"/>
        <v>5000</v>
      </c>
    </row>
    <row r="17" spans="1:5" ht="21" x14ac:dyDescent="0.25">
      <c r="A17" s="18"/>
      <c r="B17" s="8"/>
      <c r="C17" s="9"/>
      <c r="D17" s="9"/>
      <c r="E17" s="9">
        <f t="shared" si="0"/>
        <v>5000</v>
      </c>
    </row>
    <row r="18" spans="1:5" ht="21" x14ac:dyDescent="0.25">
      <c r="A18" s="18"/>
      <c r="B18" s="8"/>
      <c r="C18" s="9"/>
      <c r="D18" s="9"/>
      <c r="E18" s="9">
        <f t="shared" si="0"/>
        <v>5000</v>
      </c>
    </row>
    <row r="19" spans="1:5" ht="21" x14ac:dyDescent="0.25">
      <c r="A19" s="18"/>
      <c r="B19" s="8"/>
      <c r="C19" s="9"/>
      <c r="D19" s="9"/>
      <c r="E19" s="9">
        <f t="shared" si="0"/>
        <v>5000</v>
      </c>
    </row>
    <row r="20" spans="1:5" ht="21" x14ac:dyDescent="0.25">
      <c r="A20" s="18"/>
      <c r="B20" s="8"/>
      <c r="C20" s="9"/>
      <c r="D20" s="9"/>
      <c r="E20" s="9">
        <f t="shared" si="0"/>
        <v>5000</v>
      </c>
    </row>
    <row r="21" spans="1:5" ht="21" x14ac:dyDescent="0.25">
      <c r="A21" s="18"/>
      <c r="B21" s="8"/>
      <c r="C21" s="9"/>
      <c r="D21" s="9"/>
      <c r="E21" s="9">
        <f t="shared" si="0"/>
        <v>5000</v>
      </c>
    </row>
    <row r="22" spans="1:5" ht="21" x14ac:dyDescent="0.25">
      <c r="A22" s="18"/>
      <c r="B22" s="8"/>
      <c r="C22" s="9"/>
      <c r="D22" s="9"/>
      <c r="E22" s="9">
        <f t="shared" si="0"/>
        <v>5000</v>
      </c>
    </row>
    <row r="23" spans="1:5" ht="21" x14ac:dyDescent="0.25">
      <c r="A23" s="18"/>
      <c r="B23" s="8"/>
      <c r="C23" s="9"/>
      <c r="D23" s="9"/>
      <c r="E23" s="9">
        <f t="shared" si="0"/>
        <v>5000</v>
      </c>
    </row>
    <row r="24" spans="1:5" ht="21" x14ac:dyDescent="0.25">
      <c r="A24" s="18"/>
      <c r="B24" s="8"/>
      <c r="C24" s="9"/>
      <c r="D24" s="9"/>
      <c r="E24" s="9">
        <f t="shared" si="0"/>
        <v>5000</v>
      </c>
    </row>
    <row r="25" spans="1:5" ht="21" x14ac:dyDescent="0.25">
      <c r="A25" s="18"/>
      <c r="B25" s="8"/>
      <c r="C25" s="9"/>
      <c r="D25" s="9"/>
      <c r="E25" s="9">
        <f t="shared" si="0"/>
        <v>5000</v>
      </c>
    </row>
    <row r="26" spans="1:5" ht="21" x14ac:dyDescent="0.25">
      <c r="A26" s="18"/>
      <c r="B26" s="8"/>
      <c r="C26" s="9"/>
      <c r="D26" s="9"/>
      <c r="E26" s="9">
        <f t="shared" si="0"/>
        <v>5000</v>
      </c>
    </row>
    <row r="27" spans="1:5" ht="21" x14ac:dyDescent="0.25">
      <c r="A27" s="18"/>
      <c r="B27" s="8"/>
      <c r="C27" s="9"/>
      <c r="D27" s="9"/>
      <c r="E27" s="9">
        <f t="shared" si="0"/>
        <v>5000</v>
      </c>
    </row>
    <row r="28" spans="1:5" ht="21" x14ac:dyDescent="0.25">
      <c r="A28" s="18"/>
      <c r="B28" s="8"/>
      <c r="C28" s="9"/>
      <c r="D28" s="9"/>
      <c r="E28" s="9">
        <f t="shared" si="0"/>
        <v>5000</v>
      </c>
    </row>
    <row r="29" spans="1:5" ht="21" x14ac:dyDescent="0.25">
      <c r="A29" s="18"/>
      <c r="B29" s="8"/>
      <c r="C29" s="9"/>
      <c r="D29" s="9"/>
      <c r="E29" s="9">
        <f t="shared" si="0"/>
        <v>5000</v>
      </c>
    </row>
    <row r="30" spans="1:5" ht="21" x14ac:dyDescent="0.25">
      <c r="A30" s="18"/>
      <c r="B30" s="8"/>
      <c r="C30" s="9"/>
      <c r="D30" s="9"/>
      <c r="E30" s="9">
        <f t="shared" si="0"/>
        <v>5000</v>
      </c>
    </row>
    <row r="31" spans="1:5" ht="21" x14ac:dyDescent="0.25">
      <c r="A31" s="18"/>
      <c r="B31" s="8"/>
      <c r="C31" s="9"/>
      <c r="D31" s="9"/>
      <c r="E31" s="9">
        <f t="shared" si="0"/>
        <v>5000</v>
      </c>
    </row>
    <row r="32" spans="1:5" ht="21" x14ac:dyDescent="0.25">
      <c r="A32" s="18"/>
      <c r="B32" s="8"/>
      <c r="C32" s="9"/>
      <c r="D32" s="9"/>
      <c r="E32" s="9">
        <f t="shared" si="0"/>
        <v>5000</v>
      </c>
    </row>
    <row r="33" spans="1:5" ht="21" x14ac:dyDescent="0.25">
      <c r="A33" s="18"/>
      <c r="B33" s="8"/>
      <c r="C33" s="9"/>
      <c r="D33" s="9"/>
      <c r="E33" s="9">
        <f t="shared" si="0"/>
        <v>5000</v>
      </c>
    </row>
    <row r="34" spans="1:5" ht="21" x14ac:dyDescent="0.25">
      <c r="A34" s="18"/>
      <c r="B34" s="8"/>
      <c r="C34" s="9"/>
      <c r="D34" s="9"/>
      <c r="E34" s="9">
        <f t="shared" si="0"/>
        <v>5000</v>
      </c>
    </row>
    <row r="35" spans="1:5" ht="21" x14ac:dyDescent="0.25">
      <c r="A35" s="18"/>
      <c r="B35" s="8"/>
      <c r="C35" s="9"/>
      <c r="D35" s="9"/>
      <c r="E35" s="9">
        <f t="shared" si="0"/>
        <v>5000</v>
      </c>
    </row>
    <row r="36" spans="1:5" ht="21" x14ac:dyDescent="0.25">
      <c r="A36" s="18"/>
      <c r="B36" s="8"/>
      <c r="C36" s="9"/>
      <c r="D36" s="9"/>
      <c r="E36" s="9">
        <f t="shared" si="0"/>
        <v>5000</v>
      </c>
    </row>
    <row r="37" spans="1:5" ht="21" x14ac:dyDescent="0.25">
      <c r="A37" s="18"/>
      <c r="B37" s="8"/>
      <c r="C37" s="9"/>
      <c r="D37" s="9"/>
      <c r="E37" s="9">
        <f t="shared" si="0"/>
        <v>5000</v>
      </c>
    </row>
    <row r="38" spans="1:5" ht="21" x14ac:dyDescent="0.25">
      <c r="A38" s="18"/>
      <c r="B38" s="8"/>
      <c r="C38" s="9"/>
      <c r="D38" s="9"/>
      <c r="E38" s="9">
        <f t="shared" si="0"/>
        <v>5000</v>
      </c>
    </row>
    <row r="39" spans="1:5" ht="21" x14ac:dyDescent="0.25">
      <c r="A39" s="18"/>
      <c r="B39" s="8"/>
      <c r="C39" s="9"/>
      <c r="D39" s="9"/>
      <c r="E39" s="9">
        <f t="shared" si="0"/>
        <v>5000</v>
      </c>
    </row>
    <row r="40" spans="1:5" ht="21" x14ac:dyDescent="0.25">
      <c r="A40" s="18"/>
      <c r="B40" s="8"/>
      <c r="C40" s="9"/>
      <c r="D40" s="9"/>
      <c r="E40" s="9">
        <f t="shared" si="0"/>
        <v>5000</v>
      </c>
    </row>
    <row r="41" spans="1:5" ht="21" x14ac:dyDescent="0.25">
      <c r="A41" s="8"/>
      <c r="B41" s="8"/>
      <c r="C41" s="9"/>
      <c r="D41" s="9"/>
      <c r="E41" s="9">
        <f t="shared" si="0"/>
        <v>5000</v>
      </c>
    </row>
    <row r="42" spans="1:5" ht="21" x14ac:dyDescent="0.25">
      <c r="A42" s="8"/>
      <c r="B42" s="8"/>
      <c r="C42" s="9"/>
      <c r="D42" s="9"/>
      <c r="E42" s="9">
        <f t="shared" si="0"/>
        <v>5000</v>
      </c>
    </row>
    <row r="43" spans="1:5" ht="21" x14ac:dyDescent="0.25">
      <c r="A43" s="18"/>
      <c r="B43" s="8"/>
      <c r="C43" s="9"/>
      <c r="D43" s="9"/>
      <c r="E43" s="9">
        <f t="shared" si="0"/>
        <v>5000</v>
      </c>
    </row>
    <row r="44" spans="1:5" ht="21" x14ac:dyDescent="0.25">
      <c r="A44" s="18"/>
      <c r="B44" s="8"/>
      <c r="C44" s="9"/>
      <c r="D44" s="9"/>
      <c r="E44" s="9">
        <f t="shared" si="0"/>
        <v>5000</v>
      </c>
    </row>
    <row r="45" spans="1:5" ht="21" x14ac:dyDescent="0.25">
      <c r="A45" s="18"/>
      <c r="B45" s="8"/>
      <c r="C45" s="9"/>
      <c r="D45" s="9"/>
      <c r="E45" s="9">
        <f t="shared" si="0"/>
        <v>5000</v>
      </c>
    </row>
    <row r="46" spans="1:5" ht="21" x14ac:dyDescent="0.25">
      <c r="A46" s="18"/>
      <c r="B46" s="8"/>
      <c r="C46" s="9"/>
      <c r="D46" s="9"/>
      <c r="E46" s="9">
        <f t="shared" si="0"/>
        <v>5000</v>
      </c>
    </row>
    <row r="47" spans="1:5" ht="21" x14ac:dyDescent="0.25">
      <c r="A47" s="18"/>
      <c r="B47" s="8"/>
      <c r="C47" s="9"/>
      <c r="D47" s="9"/>
      <c r="E47" s="9">
        <f t="shared" si="0"/>
        <v>5000</v>
      </c>
    </row>
    <row r="48" spans="1:5" ht="21" x14ac:dyDescent="0.25">
      <c r="A48" s="18"/>
      <c r="B48" s="8"/>
      <c r="C48" s="9"/>
      <c r="D48" s="9"/>
      <c r="E48" s="9">
        <f t="shared" si="0"/>
        <v>5000</v>
      </c>
    </row>
    <row r="49" spans="1:5" ht="21" x14ac:dyDescent="0.25">
      <c r="A49" s="18"/>
      <c r="B49" s="8"/>
      <c r="C49" s="9"/>
      <c r="D49" s="9"/>
      <c r="E49" s="9">
        <f t="shared" si="0"/>
        <v>5000</v>
      </c>
    </row>
    <row r="50" spans="1:5" ht="21" x14ac:dyDescent="0.25">
      <c r="A50" s="18"/>
      <c r="B50" s="8"/>
      <c r="C50" s="9"/>
      <c r="D50" s="9"/>
      <c r="E50" s="9">
        <f t="shared" si="0"/>
        <v>5000</v>
      </c>
    </row>
    <row r="51" spans="1:5" ht="21" x14ac:dyDescent="0.25">
      <c r="A51" s="18"/>
      <c r="B51" s="8"/>
      <c r="C51" s="9"/>
      <c r="D51" s="9"/>
      <c r="E51" s="9">
        <f t="shared" si="0"/>
        <v>5000</v>
      </c>
    </row>
    <row r="52" spans="1:5" ht="21" x14ac:dyDescent="0.25">
      <c r="A52" s="18"/>
      <c r="B52" s="8"/>
      <c r="C52" s="9"/>
      <c r="D52" s="9"/>
      <c r="E52" s="9">
        <f t="shared" si="0"/>
        <v>5000</v>
      </c>
    </row>
    <row r="53" spans="1:5" ht="21" x14ac:dyDescent="0.25">
      <c r="A53" s="18"/>
      <c r="B53" s="8"/>
      <c r="C53" s="9"/>
      <c r="D53" s="9"/>
      <c r="E53" s="9">
        <f t="shared" si="0"/>
        <v>5000</v>
      </c>
    </row>
    <row r="54" spans="1:5" ht="21" x14ac:dyDescent="0.25">
      <c r="A54" s="18"/>
      <c r="B54" s="8"/>
      <c r="C54" s="9"/>
      <c r="D54" s="9"/>
      <c r="E54" s="9">
        <f t="shared" si="0"/>
        <v>5000</v>
      </c>
    </row>
    <row r="55" spans="1:5" ht="21" x14ac:dyDescent="0.25">
      <c r="A55" s="18"/>
      <c r="B55" s="8"/>
      <c r="C55" s="9"/>
      <c r="D55" s="9"/>
      <c r="E55" s="9">
        <f t="shared" si="0"/>
        <v>5000</v>
      </c>
    </row>
    <row r="56" spans="1:5" ht="21" x14ac:dyDescent="0.25">
      <c r="A56" s="18"/>
      <c r="B56" s="8"/>
      <c r="C56" s="9"/>
      <c r="D56" s="9"/>
      <c r="E56" s="9">
        <f t="shared" si="0"/>
        <v>5000</v>
      </c>
    </row>
    <row r="57" spans="1:5" ht="21" x14ac:dyDescent="0.25">
      <c r="A57" s="18"/>
      <c r="B57" s="8"/>
      <c r="C57" s="9"/>
      <c r="D57" s="9"/>
      <c r="E57" s="9">
        <f t="shared" si="0"/>
        <v>5000</v>
      </c>
    </row>
    <row r="58" spans="1:5" ht="21" x14ac:dyDescent="0.25">
      <c r="A58" s="18"/>
      <c r="B58" s="8"/>
      <c r="C58" s="9"/>
      <c r="D58" s="9"/>
      <c r="E58" s="9">
        <f t="shared" si="0"/>
        <v>5000</v>
      </c>
    </row>
    <row r="59" spans="1:5" ht="21" x14ac:dyDescent="0.25">
      <c r="A59" s="18"/>
      <c r="B59" s="8"/>
      <c r="C59" s="9"/>
      <c r="D59" s="9"/>
      <c r="E59" s="9">
        <f t="shared" si="0"/>
        <v>5000</v>
      </c>
    </row>
    <row r="60" spans="1:5" ht="21" x14ac:dyDescent="0.25">
      <c r="A60" s="18"/>
      <c r="B60" s="8"/>
      <c r="C60" s="9"/>
      <c r="D60" s="9"/>
      <c r="E60" s="9">
        <f t="shared" si="0"/>
        <v>5000</v>
      </c>
    </row>
    <row r="61" spans="1:5" ht="21" x14ac:dyDescent="0.25">
      <c r="A61" s="18"/>
      <c r="B61" s="8"/>
      <c r="C61" s="9"/>
      <c r="D61" s="9"/>
      <c r="E61" s="9">
        <f t="shared" si="0"/>
        <v>5000</v>
      </c>
    </row>
    <row r="62" spans="1:5" ht="21" x14ac:dyDescent="0.25">
      <c r="A62" s="18"/>
      <c r="B62" s="8"/>
      <c r="C62" s="9"/>
      <c r="D62" s="9"/>
      <c r="E62" s="9">
        <f t="shared" si="0"/>
        <v>5000</v>
      </c>
    </row>
    <row r="63" spans="1:5" ht="21" x14ac:dyDescent="0.25">
      <c r="A63" s="18"/>
      <c r="B63" s="8"/>
      <c r="C63" s="9"/>
      <c r="D63" s="9"/>
      <c r="E63" s="9">
        <f t="shared" si="0"/>
        <v>5000</v>
      </c>
    </row>
    <row r="64" spans="1:5" ht="21" x14ac:dyDescent="0.25">
      <c r="A64" s="18"/>
      <c r="B64" s="8"/>
      <c r="C64" s="9"/>
      <c r="D64" s="9"/>
      <c r="E64" s="9">
        <f t="shared" si="0"/>
        <v>5000</v>
      </c>
    </row>
    <row r="65" spans="1:5" ht="21" x14ac:dyDescent="0.25">
      <c r="A65" s="18"/>
      <c r="B65" s="8"/>
      <c r="C65" s="9"/>
      <c r="D65" s="9"/>
      <c r="E65" s="9">
        <f t="shared" si="0"/>
        <v>5000</v>
      </c>
    </row>
    <row r="66" spans="1:5" ht="21" x14ac:dyDescent="0.25">
      <c r="A66" s="18"/>
      <c r="B66" s="8"/>
      <c r="C66" s="9"/>
      <c r="D66" s="9"/>
      <c r="E66" s="9">
        <f t="shared" si="0"/>
        <v>5000</v>
      </c>
    </row>
    <row r="67" spans="1:5" ht="21" x14ac:dyDescent="0.25">
      <c r="A67" s="18"/>
      <c r="B67" s="8"/>
      <c r="C67" s="9"/>
      <c r="D67" s="9"/>
      <c r="E67" s="9">
        <f t="shared" si="0"/>
        <v>5000</v>
      </c>
    </row>
    <row r="68" spans="1:5" ht="21" x14ac:dyDescent="0.25">
      <c r="A68" s="18"/>
      <c r="B68" s="8"/>
      <c r="C68" s="9"/>
      <c r="D68" s="9"/>
      <c r="E68" s="9">
        <f t="shared" si="0"/>
        <v>5000</v>
      </c>
    </row>
    <row r="69" spans="1:5" ht="21" x14ac:dyDescent="0.25">
      <c r="A69" s="18"/>
      <c r="B69" s="8"/>
      <c r="C69" s="9"/>
      <c r="D69" s="9"/>
      <c r="E69" s="9">
        <f t="shared" si="0"/>
        <v>5000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5000</v>
      </c>
    </row>
    <row r="71" spans="1:5" ht="21" x14ac:dyDescent="0.25">
      <c r="A71" s="18"/>
      <c r="B71" s="8"/>
      <c r="C71" s="9"/>
      <c r="D71" s="9"/>
      <c r="E71" s="9">
        <f t="shared" si="1"/>
        <v>5000</v>
      </c>
    </row>
    <row r="72" spans="1:5" ht="21" x14ac:dyDescent="0.25">
      <c r="A72" s="18"/>
      <c r="B72" s="8"/>
      <c r="C72" s="9"/>
      <c r="D72" s="9"/>
      <c r="E72" s="9">
        <f t="shared" si="1"/>
        <v>5000</v>
      </c>
    </row>
    <row r="73" spans="1:5" ht="21" x14ac:dyDescent="0.25">
      <c r="A73" s="18"/>
      <c r="B73" s="8"/>
      <c r="C73" s="9"/>
      <c r="D73" s="9"/>
      <c r="E73" s="9">
        <f t="shared" si="1"/>
        <v>5000</v>
      </c>
    </row>
    <row r="74" spans="1:5" ht="21" x14ac:dyDescent="0.25">
      <c r="A74" s="18"/>
      <c r="B74" s="8"/>
      <c r="C74" s="9"/>
      <c r="D74" s="9"/>
      <c r="E74" s="9">
        <f t="shared" si="1"/>
        <v>5000</v>
      </c>
    </row>
    <row r="75" spans="1:5" ht="21" x14ac:dyDescent="0.25">
      <c r="A75" s="18"/>
      <c r="B75" s="8"/>
      <c r="C75" s="9"/>
      <c r="D75" s="9"/>
      <c r="E75" s="9">
        <f t="shared" si="1"/>
        <v>5000</v>
      </c>
    </row>
    <row r="76" spans="1:5" ht="21" x14ac:dyDescent="0.25">
      <c r="A76" s="18"/>
      <c r="B76" s="8"/>
      <c r="C76" s="86"/>
      <c r="D76" s="9"/>
      <c r="E76" s="9">
        <f t="shared" si="1"/>
        <v>5000</v>
      </c>
    </row>
    <row r="77" spans="1:5" ht="21" x14ac:dyDescent="0.25">
      <c r="A77" s="18"/>
      <c r="B77" s="8"/>
      <c r="C77" s="86"/>
      <c r="D77" s="9"/>
      <c r="E77" s="9">
        <f t="shared" si="1"/>
        <v>5000</v>
      </c>
    </row>
    <row r="78" spans="1:5" ht="21" x14ac:dyDescent="0.25">
      <c r="A78" s="18"/>
      <c r="B78" s="8"/>
      <c r="C78" s="9"/>
      <c r="D78" s="9"/>
      <c r="E78" s="9">
        <f t="shared" si="1"/>
        <v>5000</v>
      </c>
    </row>
    <row r="79" spans="1:5" ht="21" x14ac:dyDescent="0.25">
      <c r="A79" s="18"/>
      <c r="B79" s="8"/>
      <c r="C79" s="9"/>
      <c r="D79" s="9"/>
      <c r="E79" s="9">
        <f t="shared" si="1"/>
        <v>5000</v>
      </c>
    </row>
    <row r="80" spans="1:5" ht="21" x14ac:dyDescent="0.25">
      <c r="A80" s="18"/>
      <c r="B80" s="8"/>
      <c r="C80" s="9"/>
      <c r="D80" s="9"/>
      <c r="E80" s="9">
        <f t="shared" si="1"/>
        <v>5000</v>
      </c>
    </row>
    <row r="81" spans="1:5" ht="21" x14ac:dyDescent="0.25">
      <c r="A81" s="18"/>
      <c r="B81" s="8"/>
      <c r="C81" s="9"/>
      <c r="D81" s="9"/>
      <c r="E81" s="9">
        <f t="shared" si="1"/>
        <v>5000</v>
      </c>
    </row>
    <row r="82" spans="1:5" ht="21" x14ac:dyDescent="0.25">
      <c r="A82" s="18"/>
      <c r="B82" s="8"/>
      <c r="C82" s="9"/>
      <c r="D82" s="9"/>
      <c r="E82" s="9">
        <f t="shared" si="1"/>
        <v>5000</v>
      </c>
    </row>
    <row r="83" spans="1:5" ht="21" x14ac:dyDescent="0.25">
      <c r="A83" s="18"/>
      <c r="B83" s="8"/>
      <c r="C83" s="9"/>
      <c r="D83" s="9"/>
      <c r="E83" s="9">
        <f t="shared" si="1"/>
        <v>5000</v>
      </c>
    </row>
    <row r="84" spans="1:5" ht="21" x14ac:dyDescent="0.25">
      <c r="A84" s="18"/>
      <c r="B84" s="8"/>
      <c r="C84" s="9"/>
      <c r="D84" s="9"/>
      <c r="E84" s="9">
        <f t="shared" si="1"/>
        <v>5000</v>
      </c>
    </row>
    <row r="85" spans="1:5" ht="21" x14ac:dyDescent="0.25">
      <c r="A85" s="18"/>
      <c r="B85" s="8"/>
      <c r="C85" s="9"/>
      <c r="D85" s="9"/>
      <c r="E85" s="9">
        <f t="shared" si="1"/>
        <v>5000</v>
      </c>
    </row>
    <row r="86" spans="1:5" ht="21" x14ac:dyDescent="0.25">
      <c r="A86" s="18"/>
      <c r="B86" s="8"/>
      <c r="C86" s="9"/>
      <c r="D86" s="9"/>
      <c r="E86" s="9">
        <f t="shared" si="1"/>
        <v>5000</v>
      </c>
    </row>
    <row r="87" spans="1:5" ht="21" x14ac:dyDescent="0.25">
      <c r="A87" s="18"/>
      <c r="B87" s="8"/>
      <c r="C87" s="9"/>
      <c r="D87" s="9"/>
      <c r="E87" s="9">
        <f t="shared" si="1"/>
        <v>5000</v>
      </c>
    </row>
    <row r="88" spans="1:5" ht="24" x14ac:dyDescent="0.3">
      <c r="A88" s="18"/>
      <c r="B88" s="8"/>
      <c r="C88" s="9"/>
      <c r="D88" s="31"/>
      <c r="E88" s="9">
        <f t="shared" si="1"/>
        <v>5000</v>
      </c>
    </row>
    <row r="89" spans="1:5" ht="21" x14ac:dyDescent="0.25">
      <c r="A89" s="18"/>
      <c r="B89" s="8"/>
      <c r="C89" s="9"/>
      <c r="D89" s="9"/>
      <c r="E89" s="9">
        <f t="shared" si="1"/>
        <v>5000</v>
      </c>
    </row>
    <row r="90" spans="1:5" ht="21" x14ac:dyDescent="0.25">
      <c r="A90" s="18"/>
      <c r="B90" s="8"/>
      <c r="C90" s="9"/>
      <c r="D90" s="9"/>
      <c r="E90" s="9">
        <f t="shared" si="1"/>
        <v>5000</v>
      </c>
    </row>
    <row r="91" spans="1:5" ht="21" x14ac:dyDescent="0.25">
      <c r="A91" s="18"/>
      <c r="B91" s="8"/>
      <c r="C91" s="9"/>
      <c r="D91" s="9"/>
      <c r="E91" s="9">
        <f t="shared" si="1"/>
        <v>5000</v>
      </c>
    </row>
    <row r="92" spans="1:5" ht="21" x14ac:dyDescent="0.25">
      <c r="A92" s="18"/>
      <c r="B92" s="8"/>
      <c r="C92" s="9"/>
      <c r="D92" s="9"/>
      <c r="E92" s="9">
        <f t="shared" si="1"/>
        <v>5000</v>
      </c>
    </row>
    <row r="93" spans="1:5" ht="21" x14ac:dyDescent="0.25">
      <c r="A93" s="18"/>
      <c r="B93" s="8"/>
      <c r="C93" s="9"/>
      <c r="D93" s="9"/>
      <c r="E93" s="9">
        <f t="shared" si="1"/>
        <v>5000</v>
      </c>
    </row>
    <row r="94" spans="1:5" ht="21" x14ac:dyDescent="0.25">
      <c r="A94" s="18"/>
      <c r="B94" s="8"/>
      <c r="C94" s="9"/>
      <c r="D94" s="9"/>
      <c r="E94" s="9">
        <f t="shared" si="1"/>
        <v>5000</v>
      </c>
    </row>
    <row r="95" spans="1:5" ht="21" x14ac:dyDescent="0.25">
      <c r="A95" s="18"/>
      <c r="B95" s="8"/>
      <c r="C95" s="9"/>
      <c r="D95" s="9"/>
      <c r="E95" s="9">
        <f t="shared" si="1"/>
        <v>5000</v>
      </c>
    </row>
    <row r="96" spans="1:5" ht="21" x14ac:dyDescent="0.25">
      <c r="A96" s="18"/>
      <c r="B96" s="8"/>
      <c r="C96" s="9"/>
      <c r="D96" s="9"/>
      <c r="E96" s="9">
        <f t="shared" si="1"/>
        <v>5000</v>
      </c>
    </row>
    <row r="97" spans="1:7" ht="21" x14ac:dyDescent="0.25">
      <c r="A97" s="18"/>
      <c r="B97" s="8"/>
      <c r="C97" s="9"/>
      <c r="D97" s="9"/>
      <c r="E97" s="9">
        <f t="shared" si="1"/>
        <v>5000</v>
      </c>
    </row>
    <row r="98" spans="1:7" ht="21" x14ac:dyDescent="0.25">
      <c r="A98" s="18"/>
      <c r="B98" s="8"/>
      <c r="C98" s="9"/>
      <c r="D98" s="9"/>
      <c r="E98" s="9">
        <f t="shared" si="1"/>
        <v>5000</v>
      </c>
    </row>
    <row r="99" spans="1:7" ht="21" x14ac:dyDescent="0.25">
      <c r="A99" s="18"/>
      <c r="B99" s="8"/>
      <c r="C99" s="9"/>
      <c r="D99" s="9"/>
      <c r="E99" s="9">
        <f t="shared" si="1"/>
        <v>5000</v>
      </c>
    </row>
    <row r="100" spans="1:7" ht="21" x14ac:dyDescent="0.25">
      <c r="A100" s="18"/>
      <c r="B100" s="8"/>
      <c r="C100" s="9"/>
      <c r="D100" s="9"/>
      <c r="E100" s="9">
        <f t="shared" si="1"/>
        <v>5000</v>
      </c>
    </row>
    <row r="101" spans="1:7" ht="21" x14ac:dyDescent="0.25">
      <c r="A101" s="18"/>
      <c r="B101" s="8"/>
      <c r="C101" s="9"/>
      <c r="D101" s="9"/>
      <c r="E101" s="9">
        <f t="shared" si="1"/>
        <v>5000</v>
      </c>
      <c r="G101" s="9"/>
    </row>
    <row r="102" spans="1:7" ht="21" x14ac:dyDescent="0.25">
      <c r="A102" s="18"/>
      <c r="B102" s="8"/>
      <c r="C102" s="16"/>
      <c r="D102" s="9"/>
      <c r="E102" s="9">
        <f t="shared" si="1"/>
        <v>5000</v>
      </c>
    </row>
    <row r="103" spans="1:7" ht="21" x14ac:dyDescent="0.25">
      <c r="A103" s="18"/>
      <c r="B103" s="8"/>
      <c r="C103" s="16"/>
      <c r="D103" s="9"/>
      <c r="E103" s="9">
        <f t="shared" si="1"/>
        <v>5000</v>
      </c>
    </row>
    <row r="104" spans="1:7" ht="21" x14ac:dyDescent="0.25">
      <c r="A104" s="18"/>
      <c r="B104" s="8"/>
      <c r="C104" s="86"/>
      <c r="D104" s="9"/>
      <c r="E104" s="9">
        <f t="shared" si="1"/>
        <v>5000</v>
      </c>
    </row>
    <row r="105" spans="1:7" ht="21" x14ac:dyDescent="0.25">
      <c r="A105" s="18"/>
      <c r="B105" s="8"/>
      <c r="C105" s="9"/>
      <c r="D105" s="9"/>
      <c r="E105" s="9">
        <f t="shared" si="1"/>
        <v>5000</v>
      </c>
    </row>
    <row r="106" spans="1:7" ht="21" x14ac:dyDescent="0.25">
      <c r="A106" s="18"/>
      <c r="B106" s="17"/>
      <c r="C106" s="9"/>
      <c r="D106" s="9"/>
      <c r="E106" s="9">
        <f t="shared" si="1"/>
        <v>5000</v>
      </c>
    </row>
    <row r="107" spans="1:7" ht="21" x14ac:dyDescent="0.25">
      <c r="A107" s="18"/>
      <c r="B107" s="8"/>
      <c r="C107" s="9"/>
      <c r="D107" s="9"/>
      <c r="E107" s="9">
        <f t="shared" si="1"/>
        <v>5000</v>
      </c>
    </row>
    <row r="108" spans="1:7" ht="21" x14ac:dyDescent="0.25">
      <c r="A108" s="18"/>
      <c r="B108" s="8"/>
      <c r="C108" s="9"/>
      <c r="D108" s="9"/>
      <c r="E108" s="9">
        <f t="shared" si="1"/>
        <v>5000</v>
      </c>
    </row>
    <row r="109" spans="1:7" ht="21" x14ac:dyDescent="0.25">
      <c r="A109" s="18"/>
      <c r="B109" s="8"/>
      <c r="C109" s="9"/>
      <c r="D109" s="17"/>
      <c r="E109" s="9">
        <f t="shared" si="1"/>
        <v>5000</v>
      </c>
    </row>
    <row r="110" spans="1:7" ht="21" x14ac:dyDescent="0.25">
      <c r="A110" s="18"/>
      <c r="B110" s="8"/>
      <c r="C110" s="9"/>
      <c r="D110" s="17"/>
      <c r="E110" s="9">
        <f t="shared" si="1"/>
        <v>5000</v>
      </c>
    </row>
    <row r="111" spans="1:7" ht="21" x14ac:dyDescent="0.25">
      <c r="A111" s="18"/>
      <c r="B111" s="8"/>
      <c r="C111" s="9"/>
      <c r="D111" s="9"/>
      <c r="E111" s="9">
        <f t="shared" si="1"/>
        <v>5000</v>
      </c>
    </row>
    <row r="112" spans="1:7" ht="21" x14ac:dyDescent="0.25">
      <c r="A112" s="18"/>
      <c r="B112" s="8"/>
      <c r="C112" s="9"/>
      <c r="D112" s="9"/>
      <c r="E112" s="9">
        <f t="shared" si="1"/>
        <v>5000</v>
      </c>
    </row>
    <row r="113" spans="1:5" ht="21" x14ac:dyDescent="0.25">
      <c r="A113" s="18"/>
      <c r="B113" s="8"/>
      <c r="C113" s="9"/>
      <c r="D113" s="9"/>
      <c r="E113" s="9">
        <f t="shared" si="1"/>
        <v>5000</v>
      </c>
    </row>
    <row r="114" spans="1:5" ht="21" x14ac:dyDescent="0.25">
      <c r="A114" s="18"/>
      <c r="B114" s="8"/>
      <c r="C114" s="9"/>
      <c r="D114" s="9"/>
      <c r="E114" s="9">
        <f t="shared" si="1"/>
        <v>5000</v>
      </c>
    </row>
    <row r="115" spans="1:5" ht="21" x14ac:dyDescent="0.25">
      <c r="A115" s="18"/>
      <c r="B115" s="8"/>
      <c r="C115" s="9"/>
      <c r="D115" s="9"/>
      <c r="E115" s="9">
        <f t="shared" si="1"/>
        <v>5000</v>
      </c>
    </row>
    <row r="116" spans="1:5" ht="21" x14ac:dyDescent="0.25">
      <c r="A116" s="18"/>
      <c r="B116" s="8"/>
      <c r="C116" s="9"/>
      <c r="D116" s="9"/>
      <c r="E116" s="9">
        <f t="shared" si="1"/>
        <v>5000</v>
      </c>
    </row>
    <row r="117" spans="1:5" ht="21" x14ac:dyDescent="0.25">
      <c r="A117" s="18"/>
      <c r="B117" s="8"/>
      <c r="C117" s="9"/>
      <c r="D117" s="9"/>
      <c r="E117" s="9">
        <f t="shared" si="1"/>
        <v>5000</v>
      </c>
    </row>
    <row r="118" spans="1:5" ht="21" x14ac:dyDescent="0.25">
      <c r="A118" s="18"/>
      <c r="B118" s="8"/>
      <c r="C118" s="9"/>
      <c r="D118" s="9"/>
      <c r="E118" s="9">
        <f t="shared" si="1"/>
        <v>5000</v>
      </c>
    </row>
    <row r="119" spans="1:5" ht="21" x14ac:dyDescent="0.25">
      <c r="A119" s="18"/>
      <c r="B119" s="8"/>
      <c r="C119" s="9"/>
      <c r="D119" s="9"/>
      <c r="E119" s="9">
        <f t="shared" si="1"/>
        <v>5000</v>
      </c>
    </row>
    <row r="120" spans="1:5" ht="21" x14ac:dyDescent="0.25">
      <c r="A120" s="18"/>
      <c r="B120" s="8"/>
      <c r="C120" s="9"/>
      <c r="D120" s="9"/>
      <c r="E120" s="9">
        <f t="shared" si="1"/>
        <v>5000</v>
      </c>
    </row>
    <row r="121" spans="1:5" ht="21" x14ac:dyDescent="0.25">
      <c r="A121" s="18"/>
      <c r="B121" s="8"/>
      <c r="C121" s="9"/>
      <c r="D121" s="9"/>
      <c r="E121" s="9">
        <f t="shared" si="1"/>
        <v>5000</v>
      </c>
    </row>
    <row r="122" spans="1:5" ht="21" x14ac:dyDescent="0.25">
      <c r="A122" s="18"/>
      <c r="B122" s="8"/>
      <c r="C122" s="9"/>
      <c r="D122" s="9"/>
      <c r="E122" s="9">
        <f t="shared" si="1"/>
        <v>5000</v>
      </c>
    </row>
    <row r="123" spans="1:5" ht="21" x14ac:dyDescent="0.25">
      <c r="A123" s="18"/>
      <c r="B123" s="8"/>
      <c r="C123" s="9"/>
      <c r="D123" s="9"/>
      <c r="E123" s="9">
        <f t="shared" si="1"/>
        <v>5000</v>
      </c>
    </row>
    <row r="124" spans="1:5" ht="21" x14ac:dyDescent="0.25">
      <c r="A124" s="18"/>
      <c r="B124" s="8"/>
      <c r="C124" s="9"/>
      <c r="D124" s="9"/>
      <c r="E124" s="9">
        <f t="shared" si="1"/>
        <v>5000</v>
      </c>
    </row>
    <row r="125" spans="1:5" ht="21" x14ac:dyDescent="0.25">
      <c r="A125" s="18"/>
      <c r="B125" s="8"/>
      <c r="C125" s="9"/>
      <c r="D125" s="9"/>
      <c r="E125" s="9">
        <f t="shared" si="1"/>
        <v>5000</v>
      </c>
    </row>
    <row r="126" spans="1:5" ht="21" x14ac:dyDescent="0.25">
      <c r="A126" s="18"/>
      <c r="B126" s="8"/>
      <c r="C126" s="9"/>
      <c r="D126" s="9"/>
      <c r="E126" s="9">
        <f t="shared" si="1"/>
        <v>5000</v>
      </c>
    </row>
    <row r="127" spans="1:5" ht="21" x14ac:dyDescent="0.25">
      <c r="A127" s="18"/>
      <c r="B127" s="8"/>
      <c r="C127" s="9"/>
      <c r="D127" s="9"/>
      <c r="E127" s="9">
        <f t="shared" si="1"/>
        <v>5000</v>
      </c>
    </row>
    <row r="128" spans="1:5" ht="21" x14ac:dyDescent="0.25">
      <c r="A128" s="18"/>
      <c r="B128" s="8"/>
      <c r="C128" s="9"/>
      <c r="D128" s="9"/>
      <c r="E128" s="9">
        <f t="shared" si="1"/>
        <v>5000</v>
      </c>
    </row>
    <row r="129" spans="1:5" ht="21" x14ac:dyDescent="0.25">
      <c r="A129" s="18"/>
      <c r="B129" s="8"/>
      <c r="C129" s="9"/>
      <c r="D129" s="9"/>
      <c r="E129" s="9">
        <f t="shared" si="1"/>
        <v>5000</v>
      </c>
    </row>
    <row r="130" spans="1:5" ht="21" x14ac:dyDescent="0.25">
      <c r="A130" s="18"/>
      <c r="B130" s="8"/>
      <c r="C130" s="9"/>
      <c r="D130" s="9"/>
      <c r="E130" s="9">
        <f t="shared" si="1"/>
        <v>5000</v>
      </c>
    </row>
    <row r="131" spans="1:5" ht="21" x14ac:dyDescent="0.25">
      <c r="A131" s="18"/>
      <c r="B131" s="8"/>
      <c r="C131" s="9"/>
      <c r="D131" s="9"/>
      <c r="E131" s="9">
        <f t="shared" si="1"/>
        <v>5000</v>
      </c>
    </row>
    <row r="132" spans="1:5" ht="21" x14ac:dyDescent="0.25">
      <c r="A132" s="18"/>
      <c r="B132" s="8"/>
      <c r="C132" s="9"/>
      <c r="D132" s="9"/>
      <c r="E132" s="9">
        <f t="shared" si="1"/>
        <v>5000</v>
      </c>
    </row>
    <row r="133" spans="1:5" ht="21" x14ac:dyDescent="0.25">
      <c r="A133" s="18"/>
      <c r="B133" s="8"/>
      <c r="C133" s="9"/>
      <c r="D133" s="9"/>
      <c r="E133" s="9">
        <f t="shared" si="1"/>
        <v>5000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5000</v>
      </c>
    </row>
    <row r="135" spans="1:5" ht="21" x14ac:dyDescent="0.25">
      <c r="A135" s="18"/>
      <c r="B135" s="8"/>
      <c r="C135" s="9"/>
      <c r="D135" s="9"/>
      <c r="E135" s="9">
        <f t="shared" si="2"/>
        <v>5000</v>
      </c>
    </row>
    <row r="136" spans="1:5" ht="21" x14ac:dyDescent="0.25">
      <c r="A136" s="18"/>
      <c r="B136" s="8"/>
      <c r="C136" s="9"/>
      <c r="D136" s="9"/>
      <c r="E136" s="9">
        <f t="shared" si="2"/>
        <v>5000</v>
      </c>
    </row>
    <row r="137" spans="1:5" ht="21" x14ac:dyDescent="0.25">
      <c r="A137" s="18"/>
      <c r="B137" s="8"/>
      <c r="C137" s="9"/>
      <c r="D137" s="9"/>
      <c r="E137" s="9">
        <f t="shared" si="2"/>
        <v>5000</v>
      </c>
    </row>
    <row r="138" spans="1:5" ht="21" x14ac:dyDescent="0.25">
      <c r="A138" s="18"/>
      <c r="B138" s="8"/>
      <c r="C138" s="9"/>
      <c r="D138" s="9"/>
      <c r="E138" s="9">
        <f t="shared" si="2"/>
        <v>5000</v>
      </c>
    </row>
    <row r="139" spans="1:5" ht="21" x14ac:dyDescent="0.25">
      <c r="A139" s="18"/>
      <c r="B139" s="8"/>
      <c r="C139" s="9"/>
      <c r="D139" s="9"/>
      <c r="E139" s="9">
        <f t="shared" si="2"/>
        <v>5000</v>
      </c>
    </row>
    <row r="140" spans="1:5" ht="21" x14ac:dyDescent="0.25">
      <c r="A140" s="18"/>
      <c r="B140" s="8"/>
      <c r="C140" s="9"/>
      <c r="D140" s="9"/>
      <c r="E140" s="9">
        <f t="shared" si="2"/>
        <v>5000</v>
      </c>
    </row>
    <row r="141" spans="1:5" ht="21" x14ac:dyDescent="0.25">
      <c r="A141" s="18"/>
      <c r="B141" s="8"/>
      <c r="C141" s="9"/>
      <c r="D141" s="9"/>
      <c r="E141" s="9">
        <f t="shared" si="2"/>
        <v>5000</v>
      </c>
    </row>
    <row r="142" spans="1:5" ht="21" x14ac:dyDescent="0.25">
      <c r="A142" s="18"/>
      <c r="B142" s="8"/>
      <c r="C142" s="9"/>
      <c r="D142" s="9"/>
      <c r="E142" s="9">
        <f t="shared" si="2"/>
        <v>5000</v>
      </c>
    </row>
    <row r="143" spans="1:5" ht="21" x14ac:dyDescent="0.25">
      <c r="A143" s="18"/>
      <c r="B143" s="8"/>
      <c r="C143" s="9"/>
      <c r="D143" s="9"/>
      <c r="E143" s="9">
        <f t="shared" si="2"/>
        <v>5000</v>
      </c>
    </row>
    <row r="144" spans="1:5" ht="21" x14ac:dyDescent="0.25">
      <c r="A144" s="18"/>
      <c r="B144" s="8"/>
      <c r="C144" s="9"/>
      <c r="D144" s="9"/>
      <c r="E144" s="9">
        <f t="shared" si="2"/>
        <v>5000</v>
      </c>
    </row>
    <row r="145" spans="1:5" ht="21" x14ac:dyDescent="0.25">
      <c r="A145" s="18"/>
      <c r="B145" s="8"/>
      <c r="C145" s="9"/>
      <c r="D145" s="9"/>
      <c r="E145" s="9">
        <f t="shared" si="2"/>
        <v>5000</v>
      </c>
    </row>
    <row r="146" spans="1:5" ht="21" x14ac:dyDescent="0.25">
      <c r="A146" s="18"/>
      <c r="B146" s="8"/>
      <c r="C146" s="9"/>
      <c r="D146" s="9"/>
      <c r="E146" s="9">
        <f t="shared" si="2"/>
        <v>5000</v>
      </c>
    </row>
    <row r="147" spans="1:5" ht="21" x14ac:dyDescent="0.25">
      <c r="A147" s="18"/>
      <c r="B147" s="8"/>
      <c r="C147" s="9"/>
      <c r="D147" s="9"/>
      <c r="E147" s="9">
        <f t="shared" si="2"/>
        <v>5000</v>
      </c>
    </row>
    <row r="148" spans="1:5" ht="21" x14ac:dyDescent="0.25">
      <c r="A148" s="18"/>
      <c r="B148" s="8"/>
      <c r="C148" s="9"/>
      <c r="D148" s="9"/>
      <c r="E148" s="9">
        <f t="shared" si="2"/>
        <v>5000</v>
      </c>
    </row>
    <row r="149" spans="1:5" ht="21" x14ac:dyDescent="0.25">
      <c r="A149" s="18"/>
      <c r="B149" s="8"/>
      <c r="C149" s="9"/>
      <c r="D149" s="9"/>
      <c r="E149" s="9">
        <f t="shared" si="2"/>
        <v>5000</v>
      </c>
    </row>
    <row r="150" spans="1:5" ht="21" x14ac:dyDescent="0.25">
      <c r="A150" s="18"/>
      <c r="B150" s="8"/>
      <c r="C150" s="9"/>
      <c r="D150" s="9"/>
      <c r="E150" s="9">
        <f t="shared" si="2"/>
        <v>5000</v>
      </c>
    </row>
    <row r="151" spans="1:5" ht="21" x14ac:dyDescent="0.25">
      <c r="A151" s="18"/>
      <c r="B151" s="8"/>
      <c r="C151" s="9"/>
      <c r="D151" s="9"/>
      <c r="E151" s="9">
        <f t="shared" si="2"/>
        <v>5000</v>
      </c>
    </row>
    <row r="152" spans="1:5" ht="21" x14ac:dyDescent="0.25">
      <c r="A152" s="18"/>
      <c r="B152" s="8"/>
      <c r="C152" s="9"/>
      <c r="D152" s="9"/>
      <c r="E152" s="9">
        <f t="shared" si="2"/>
        <v>5000</v>
      </c>
    </row>
    <row r="153" spans="1:5" ht="21" x14ac:dyDescent="0.25">
      <c r="A153" s="18"/>
      <c r="B153" s="8"/>
      <c r="C153" s="9"/>
      <c r="D153" s="9"/>
      <c r="E153" s="9">
        <f t="shared" si="2"/>
        <v>5000</v>
      </c>
    </row>
    <row r="154" spans="1:5" ht="21" x14ac:dyDescent="0.25">
      <c r="A154" s="18"/>
      <c r="B154" s="8"/>
      <c r="C154" s="9"/>
      <c r="D154" s="9"/>
      <c r="E154" s="9">
        <f t="shared" si="2"/>
        <v>5000</v>
      </c>
    </row>
    <row r="155" spans="1:5" ht="21" x14ac:dyDescent="0.25">
      <c r="A155" s="18"/>
      <c r="B155" s="8"/>
      <c r="C155" s="9"/>
      <c r="D155" s="9"/>
      <c r="E155" s="9">
        <f t="shared" si="2"/>
        <v>5000</v>
      </c>
    </row>
    <row r="156" spans="1:5" ht="21" x14ac:dyDescent="0.25">
      <c r="A156" s="18"/>
      <c r="B156" s="8"/>
      <c r="C156" s="9"/>
      <c r="D156" s="9"/>
      <c r="E156" s="9">
        <f t="shared" si="2"/>
        <v>5000</v>
      </c>
    </row>
    <row r="157" spans="1:5" ht="21" x14ac:dyDescent="0.25">
      <c r="A157" s="18"/>
      <c r="B157" s="8"/>
      <c r="C157" s="9"/>
      <c r="D157" s="9"/>
      <c r="E157" s="9">
        <f t="shared" si="2"/>
        <v>5000</v>
      </c>
    </row>
    <row r="158" spans="1:5" ht="21" x14ac:dyDescent="0.25">
      <c r="A158" s="18"/>
      <c r="B158" s="8"/>
      <c r="C158" s="9"/>
      <c r="D158" s="9"/>
      <c r="E158" s="9">
        <f t="shared" si="2"/>
        <v>5000</v>
      </c>
    </row>
    <row r="159" spans="1:5" ht="21" x14ac:dyDescent="0.25">
      <c r="A159" s="18"/>
      <c r="B159" s="8"/>
      <c r="C159" s="9"/>
      <c r="D159" s="9"/>
      <c r="E159" s="9">
        <f t="shared" si="2"/>
        <v>5000</v>
      </c>
    </row>
    <row r="160" spans="1:5" ht="21" x14ac:dyDescent="0.25">
      <c r="A160" s="18"/>
      <c r="B160" s="8"/>
      <c r="C160" s="9"/>
      <c r="D160" s="9"/>
      <c r="E160" s="9">
        <f t="shared" si="2"/>
        <v>5000</v>
      </c>
    </row>
    <row r="161" spans="1:5" ht="21" x14ac:dyDescent="0.25">
      <c r="A161" s="18"/>
      <c r="B161" s="8"/>
      <c r="C161" s="9"/>
      <c r="D161" s="9"/>
      <c r="E161" s="9">
        <f t="shared" si="2"/>
        <v>5000</v>
      </c>
    </row>
    <row r="162" spans="1:5" ht="21" x14ac:dyDescent="0.25">
      <c r="A162" s="18"/>
      <c r="B162" s="8"/>
      <c r="C162" s="9"/>
      <c r="D162" s="9"/>
      <c r="E162" s="9">
        <f t="shared" si="2"/>
        <v>5000</v>
      </c>
    </row>
    <row r="163" spans="1:5" ht="21" x14ac:dyDescent="0.25">
      <c r="A163" s="18"/>
      <c r="B163" s="8"/>
      <c r="C163" s="9"/>
      <c r="D163" s="9"/>
      <c r="E163" s="9">
        <f t="shared" si="2"/>
        <v>5000</v>
      </c>
    </row>
    <row r="164" spans="1:5" ht="21" x14ac:dyDescent="0.25">
      <c r="A164" s="18"/>
      <c r="B164" s="8"/>
      <c r="C164" s="9"/>
      <c r="D164" s="9"/>
      <c r="E164" s="9">
        <f t="shared" si="2"/>
        <v>5000</v>
      </c>
    </row>
    <row r="165" spans="1:5" ht="21" x14ac:dyDescent="0.25">
      <c r="A165" s="18"/>
      <c r="B165" s="8"/>
      <c r="C165" s="9"/>
      <c r="D165" s="9"/>
      <c r="E165" s="9">
        <f t="shared" si="2"/>
        <v>5000</v>
      </c>
    </row>
    <row r="166" spans="1:5" ht="21" x14ac:dyDescent="0.25">
      <c r="A166" s="18"/>
      <c r="B166" s="8"/>
      <c r="C166" s="9"/>
      <c r="D166" s="9"/>
      <c r="E166" s="9">
        <f t="shared" si="2"/>
        <v>5000</v>
      </c>
    </row>
    <row r="167" spans="1:5" ht="21" x14ac:dyDescent="0.25">
      <c r="A167" s="18"/>
      <c r="B167" s="8"/>
      <c r="C167" s="9"/>
      <c r="D167" s="9"/>
      <c r="E167" s="9">
        <f t="shared" si="2"/>
        <v>5000</v>
      </c>
    </row>
    <row r="168" spans="1:5" ht="21" x14ac:dyDescent="0.25">
      <c r="A168" s="18"/>
      <c r="B168" s="8"/>
      <c r="C168" s="9"/>
      <c r="D168" s="9"/>
      <c r="E168" s="9">
        <f t="shared" si="2"/>
        <v>5000</v>
      </c>
    </row>
    <row r="169" spans="1:5" ht="21" x14ac:dyDescent="0.25">
      <c r="A169" s="18"/>
      <c r="B169" s="8"/>
      <c r="C169" s="9"/>
      <c r="D169" s="9"/>
      <c r="E169" s="9">
        <f t="shared" si="2"/>
        <v>5000</v>
      </c>
    </row>
    <row r="170" spans="1:5" ht="21" x14ac:dyDescent="0.25">
      <c r="A170" s="18"/>
      <c r="B170" s="8"/>
      <c r="C170" s="9"/>
      <c r="D170" s="9"/>
      <c r="E170" s="9">
        <f t="shared" si="2"/>
        <v>5000</v>
      </c>
    </row>
    <row r="171" spans="1:5" ht="21" x14ac:dyDescent="0.25">
      <c r="A171" s="18"/>
      <c r="B171" s="8"/>
      <c r="C171" s="9"/>
      <c r="D171" s="9"/>
      <c r="E171" s="9">
        <f t="shared" si="2"/>
        <v>5000</v>
      </c>
    </row>
    <row r="172" spans="1:5" ht="21" x14ac:dyDescent="0.25">
      <c r="A172" s="18"/>
      <c r="B172" s="8"/>
      <c r="C172" s="9"/>
      <c r="D172" s="9"/>
      <c r="E172" s="9">
        <f t="shared" si="2"/>
        <v>5000</v>
      </c>
    </row>
    <row r="173" spans="1:5" ht="21" x14ac:dyDescent="0.25">
      <c r="A173" s="18"/>
      <c r="B173" s="8"/>
      <c r="C173" s="9"/>
      <c r="D173" s="9"/>
      <c r="E173" s="9">
        <f t="shared" si="2"/>
        <v>5000</v>
      </c>
    </row>
    <row r="174" spans="1:5" ht="21" x14ac:dyDescent="0.25">
      <c r="A174" s="18"/>
      <c r="B174" s="8"/>
      <c r="C174" s="9"/>
      <c r="D174" s="9"/>
      <c r="E174" s="9">
        <f t="shared" si="2"/>
        <v>5000</v>
      </c>
    </row>
    <row r="175" spans="1:5" ht="21" x14ac:dyDescent="0.25">
      <c r="A175" s="18"/>
      <c r="B175" s="8"/>
      <c r="C175" s="9"/>
      <c r="D175" s="9"/>
      <c r="E175" s="9">
        <f t="shared" si="2"/>
        <v>5000</v>
      </c>
    </row>
    <row r="176" spans="1:5" ht="21" x14ac:dyDescent="0.25">
      <c r="A176" s="18"/>
      <c r="B176" s="8"/>
      <c r="C176" s="9"/>
      <c r="D176" s="9"/>
      <c r="E176" s="9">
        <f t="shared" si="2"/>
        <v>5000</v>
      </c>
    </row>
    <row r="177" spans="1:5" ht="21" x14ac:dyDescent="0.25">
      <c r="A177" s="18"/>
      <c r="B177" s="8"/>
      <c r="C177" s="9"/>
      <c r="D177" s="9"/>
      <c r="E177" s="9">
        <f t="shared" si="2"/>
        <v>5000</v>
      </c>
    </row>
    <row r="178" spans="1:5" ht="21" x14ac:dyDescent="0.25">
      <c r="A178" s="18"/>
      <c r="B178" s="8"/>
      <c r="C178" s="9"/>
      <c r="D178" s="9"/>
      <c r="E178" s="9">
        <f t="shared" si="2"/>
        <v>5000</v>
      </c>
    </row>
    <row r="179" spans="1:5" ht="21" x14ac:dyDescent="0.25">
      <c r="A179" s="18"/>
      <c r="B179" s="8"/>
      <c r="C179" s="9"/>
      <c r="D179" s="9"/>
      <c r="E179" s="9">
        <f t="shared" si="2"/>
        <v>5000</v>
      </c>
    </row>
    <row r="180" spans="1:5" ht="21" x14ac:dyDescent="0.25">
      <c r="A180" s="18"/>
      <c r="B180" s="8"/>
      <c r="C180" s="9"/>
      <c r="D180" s="9"/>
      <c r="E180" s="9">
        <f t="shared" si="2"/>
        <v>5000</v>
      </c>
    </row>
    <row r="181" spans="1:5" ht="21" x14ac:dyDescent="0.25">
      <c r="A181" s="18"/>
      <c r="B181" s="8"/>
      <c r="C181" s="9"/>
      <c r="D181" s="9"/>
      <c r="E181" s="9">
        <f t="shared" si="2"/>
        <v>5000</v>
      </c>
    </row>
    <row r="182" spans="1:5" ht="21" x14ac:dyDescent="0.25">
      <c r="A182" s="18"/>
      <c r="B182" s="8"/>
      <c r="C182" s="9"/>
      <c r="D182" s="9"/>
      <c r="E182" s="9">
        <f t="shared" si="2"/>
        <v>5000</v>
      </c>
    </row>
    <row r="183" spans="1:5" ht="21" x14ac:dyDescent="0.25">
      <c r="A183" s="18"/>
      <c r="B183" s="8"/>
      <c r="C183" s="9"/>
      <c r="D183" s="9"/>
      <c r="E183" s="9">
        <f t="shared" si="2"/>
        <v>5000</v>
      </c>
    </row>
    <row r="184" spans="1:5" ht="21" x14ac:dyDescent="0.25">
      <c r="A184" s="18"/>
      <c r="B184" s="8"/>
      <c r="C184" s="9"/>
      <c r="D184" s="9"/>
      <c r="E184" s="9">
        <f t="shared" si="2"/>
        <v>5000</v>
      </c>
    </row>
    <row r="185" spans="1:5" ht="21" x14ac:dyDescent="0.25">
      <c r="A185" s="18"/>
      <c r="B185" s="8"/>
      <c r="C185" s="9"/>
      <c r="D185" s="9"/>
      <c r="E185" s="9">
        <f t="shared" si="2"/>
        <v>5000</v>
      </c>
    </row>
    <row r="186" spans="1:5" ht="21" x14ac:dyDescent="0.25">
      <c r="A186" s="18"/>
      <c r="B186" s="8"/>
      <c r="C186" s="9"/>
      <c r="D186" s="9"/>
      <c r="E186" s="9">
        <f t="shared" si="2"/>
        <v>5000</v>
      </c>
    </row>
    <row r="187" spans="1:5" ht="21" x14ac:dyDescent="0.25">
      <c r="A187" s="18"/>
      <c r="B187" s="8"/>
      <c r="C187" s="9"/>
      <c r="D187" s="9"/>
      <c r="E187" s="9">
        <f t="shared" si="2"/>
        <v>5000</v>
      </c>
    </row>
    <row r="188" spans="1:5" ht="21" x14ac:dyDescent="0.25">
      <c r="A188" s="18"/>
      <c r="B188" s="8"/>
      <c r="C188" s="9"/>
      <c r="D188" s="9"/>
      <c r="E188" s="9">
        <f t="shared" si="2"/>
        <v>5000</v>
      </c>
    </row>
    <row r="189" spans="1:5" ht="21" x14ac:dyDescent="0.25">
      <c r="A189" s="18"/>
      <c r="B189" s="8"/>
      <c r="C189" s="9"/>
      <c r="D189" s="9"/>
      <c r="E189" s="9">
        <f t="shared" si="2"/>
        <v>5000</v>
      </c>
    </row>
    <row r="190" spans="1:5" ht="21" x14ac:dyDescent="0.25">
      <c r="A190" s="18"/>
      <c r="B190" s="8"/>
      <c r="C190" s="9"/>
      <c r="D190" s="9"/>
      <c r="E190" s="9">
        <f t="shared" si="2"/>
        <v>5000</v>
      </c>
    </row>
    <row r="191" spans="1:5" ht="21" x14ac:dyDescent="0.25">
      <c r="A191" s="18"/>
      <c r="B191" s="8"/>
      <c r="C191" s="9"/>
      <c r="D191" s="9"/>
      <c r="E191" s="9">
        <f t="shared" si="2"/>
        <v>5000</v>
      </c>
    </row>
    <row r="192" spans="1:5" ht="21" x14ac:dyDescent="0.25">
      <c r="A192" s="18"/>
      <c r="B192" s="8"/>
      <c r="C192" s="9"/>
      <c r="D192" s="9"/>
      <c r="E192" s="9">
        <f t="shared" si="2"/>
        <v>5000</v>
      </c>
    </row>
    <row r="193" spans="1:5" ht="21" x14ac:dyDescent="0.25">
      <c r="A193" s="18"/>
      <c r="B193" s="8"/>
      <c r="C193" s="9"/>
      <c r="D193" s="9"/>
      <c r="E193" s="9">
        <f t="shared" si="2"/>
        <v>5000</v>
      </c>
    </row>
    <row r="194" spans="1:5" ht="21" x14ac:dyDescent="0.25">
      <c r="A194" s="18"/>
      <c r="B194" s="8"/>
      <c r="C194" s="9"/>
      <c r="D194" s="9"/>
      <c r="E194" s="9">
        <f t="shared" si="2"/>
        <v>5000</v>
      </c>
    </row>
    <row r="195" spans="1:5" ht="21" x14ac:dyDescent="0.25">
      <c r="A195" s="18"/>
      <c r="B195" s="8"/>
      <c r="C195" s="9"/>
      <c r="D195" s="9"/>
      <c r="E195" s="9">
        <f t="shared" si="2"/>
        <v>5000</v>
      </c>
    </row>
    <row r="196" spans="1:5" ht="21" x14ac:dyDescent="0.25">
      <c r="A196" s="18"/>
      <c r="B196" s="8"/>
      <c r="C196" s="9"/>
      <c r="D196" s="9"/>
      <c r="E196" s="9">
        <f t="shared" si="2"/>
        <v>5000</v>
      </c>
    </row>
    <row r="197" spans="1:5" ht="21" x14ac:dyDescent="0.25">
      <c r="A197" s="18"/>
      <c r="B197" s="8"/>
      <c r="C197" s="9"/>
      <c r="D197" s="9"/>
      <c r="E197" s="9">
        <f t="shared" si="2"/>
        <v>5000</v>
      </c>
    </row>
    <row r="198" spans="1:5" ht="21" x14ac:dyDescent="0.25">
      <c r="A198" s="18"/>
      <c r="B198" s="8"/>
      <c r="C198" s="9"/>
      <c r="D198" s="9"/>
      <c r="E198" s="9">
        <f t="shared" ref="E198:E210" si="3">E197+C198-D198</f>
        <v>5000</v>
      </c>
    </row>
    <row r="199" spans="1:5" ht="21" x14ac:dyDescent="0.25">
      <c r="A199" s="18"/>
      <c r="B199" s="8"/>
      <c r="C199" s="9"/>
      <c r="D199" s="9"/>
      <c r="E199" s="9">
        <f t="shared" si="3"/>
        <v>5000</v>
      </c>
    </row>
    <row r="200" spans="1:5" ht="21" x14ac:dyDescent="0.25">
      <c r="A200" s="18"/>
      <c r="B200" s="8"/>
      <c r="C200" s="9"/>
      <c r="D200" s="9"/>
      <c r="E200" s="9">
        <f t="shared" si="3"/>
        <v>5000</v>
      </c>
    </row>
    <row r="201" spans="1:5" ht="21" x14ac:dyDescent="0.25">
      <c r="A201" s="18"/>
      <c r="B201" s="8"/>
      <c r="C201" s="9"/>
      <c r="D201" s="9"/>
      <c r="E201" s="9">
        <f t="shared" si="3"/>
        <v>5000</v>
      </c>
    </row>
    <row r="202" spans="1:5" ht="21" x14ac:dyDescent="0.25">
      <c r="A202" s="18"/>
      <c r="B202" s="8"/>
      <c r="C202" s="9"/>
      <c r="D202" s="9"/>
      <c r="E202" s="9">
        <f t="shared" si="3"/>
        <v>5000</v>
      </c>
    </row>
    <row r="203" spans="1:5" ht="21" x14ac:dyDescent="0.25">
      <c r="A203" s="18"/>
      <c r="B203" s="8"/>
      <c r="C203" s="9"/>
      <c r="D203" s="9"/>
      <c r="E203" s="9">
        <f t="shared" si="3"/>
        <v>5000</v>
      </c>
    </row>
    <row r="204" spans="1:5" ht="21" x14ac:dyDescent="0.25">
      <c r="A204" s="18"/>
      <c r="B204" s="8"/>
      <c r="C204" s="9"/>
      <c r="D204" s="9"/>
      <c r="E204" s="9">
        <f t="shared" si="3"/>
        <v>5000</v>
      </c>
    </row>
    <row r="205" spans="1:5" ht="21" x14ac:dyDescent="0.25">
      <c r="A205" s="18"/>
      <c r="B205" s="8"/>
      <c r="C205" s="9"/>
      <c r="D205" s="9"/>
      <c r="E205" s="9">
        <f t="shared" si="3"/>
        <v>5000</v>
      </c>
    </row>
    <row r="206" spans="1:5" ht="21" x14ac:dyDescent="0.25">
      <c r="A206" s="18"/>
      <c r="B206" s="8"/>
      <c r="C206" s="9"/>
      <c r="D206" s="9"/>
      <c r="E206" s="9">
        <f t="shared" si="3"/>
        <v>5000</v>
      </c>
    </row>
    <row r="207" spans="1:5" ht="21" x14ac:dyDescent="0.25">
      <c r="A207" s="18"/>
      <c r="B207" s="8"/>
      <c r="C207" s="9"/>
      <c r="D207" s="9"/>
      <c r="E207" s="9">
        <f t="shared" si="3"/>
        <v>5000</v>
      </c>
    </row>
    <row r="208" spans="1:5" ht="21" x14ac:dyDescent="0.25">
      <c r="A208" s="18"/>
      <c r="B208" s="8"/>
      <c r="C208" s="9"/>
      <c r="D208" s="9"/>
      <c r="E208" s="9">
        <f t="shared" si="3"/>
        <v>5000</v>
      </c>
    </row>
    <row r="209" spans="1:5" ht="21" x14ac:dyDescent="0.25">
      <c r="A209" s="18"/>
      <c r="B209" s="8"/>
      <c r="C209" s="9"/>
      <c r="D209" s="9"/>
      <c r="E209" s="9">
        <f t="shared" si="3"/>
        <v>5000</v>
      </c>
    </row>
    <row r="210" spans="1:5" ht="21" x14ac:dyDescent="0.25">
      <c r="A210" s="18"/>
      <c r="B210" s="8"/>
      <c r="C210" s="9"/>
      <c r="D210" s="9"/>
      <c r="E210" s="9">
        <f t="shared" si="3"/>
        <v>5000</v>
      </c>
    </row>
    <row r="211" spans="1:5" ht="21" x14ac:dyDescent="0.25">
      <c r="A211" s="18"/>
      <c r="B211" s="8"/>
      <c r="C211" s="9"/>
      <c r="D211" s="9"/>
      <c r="E211" s="9"/>
    </row>
    <row r="212" spans="1:5" ht="21" x14ac:dyDescent="0.25">
      <c r="A212" s="18"/>
      <c r="B212" s="8"/>
      <c r="C212" s="9"/>
      <c r="D212" s="9"/>
      <c r="E212" s="9"/>
    </row>
    <row r="213" spans="1:5" ht="21" x14ac:dyDescent="0.25">
      <c r="A213" s="18"/>
      <c r="B213" s="8"/>
      <c r="C213" s="9"/>
      <c r="D213" s="9"/>
      <c r="E213" s="9"/>
    </row>
    <row r="214" spans="1:5" ht="21" x14ac:dyDescent="0.25">
      <c r="A214" s="18"/>
      <c r="B214" s="8"/>
      <c r="C214" s="9"/>
      <c r="D214" s="9"/>
      <c r="E214" s="9"/>
    </row>
    <row r="215" spans="1:5" ht="21" x14ac:dyDescent="0.25">
      <c r="A215" s="18"/>
      <c r="B215" s="8"/>
      <c r="C215" s="9"/>
      <c r="D215" s="9"/>
      <c r="E215" s="9"/>
    </row>
    <row r="216" spans="1:5" ht="21" x14ac:dyDescent="0.25">
      <c r="A216" s="18"/>
      <c r="B216" s="8"/>
      <c r="C216" s="9"/>
      <c r="D216" s="9"/>
      <c r="E216" s="9"/>
    </row>
    <row r="217" spans="1:5" ht="21" x14ac:dyDescent="0.25">
      <c r="A217" s="18"/>
      <c r="B217" s="8"/>
      <c r="C217" s="9"/>
      <c r="D217" s="9"/>
      <c r="E217" s="9"/>
    </row>
    <row r="218" spans="1:5" ht="21" x14ac:dyDescent="0.25">
      <c r="A218" s="18"/>
      <c r="B218" s="8"/>
      <c r="C218" s="9"/>
      <c r="D218" s="9"/>
      <c r="E218" s="9"/>
    </row>
    <row r="219" spans="1:5" ht="21" x14ac:dyDescent="0.25">
      <c r="A219" s="18"/>
      <c r="B219" s="8"/>
      <c r="C219" s="9"/>
      <c r="D219" s="9"/>
      <c r="E219" s="9"/>
    </row>
    <row r="220" spans="1:5" ht="21" x14ac:dyDescent="0.25">
      <c r="A220" s="18"/>
      <c r="B220" s="8"/>
      <c r="C220" s="9"/>
      <c r="D220" s="9"/>
      <c r="E220" s="9"/>
    </row>
    <row r="221" spans="1:5" ht="21" x14ac:dyDescent="0.25">
      <c r="A221" s="18"/>
      <c r="B221" s="8"/>
      <c r="C221" s="9"/>
      <c r="D221" s="9"/>
      <c r="E221" s="9"/>
    </row>
    <row r="222" spans="1:5" ht="21" x14ac:dyDescent="0.25">
      <c r="A222" s="18"/>
      <c r="B222" s="8"/>
      <c r="C222" s="9"/>
      <c r="D222" s="9"/>
      <c r="E222" s="9"/>
    </row>
    <row r="223" spans="1:5" ht="21" x14ac:dyDescent="0.25">
      <c r="A223" s="18"/>
      <c r="B223" s="8"/>
      <c r="C223" s="9"/>
      <c r="D223" s="9"/>
      <c r="E223" s="9"/>
    </row>
    <row r="224" spans="1:5" ht="21" x14ac:dyDescent="0.25">
      <c r="A224" s="18"/>
      <c r="B224" s="8"/>
      <c r="C224" s="9"/>
      <c r="D224" s="9"/>
      <c r="E224" s="9"/>
    </row>
    <row r="225" spans="1:5" ht="21" x14ac:dyDescent="0.25">
      <c r="A225" s="18"/>
      <c r="B225" s="8"/>
      <c r="C225" s="9"/>
      <c r="D225" s="9"/>
      <c r="E225" s="9"/>
    </row>
    <row r="226" spans="1:5" ht="21" x14ac:dyDescent="0.25">
      <c r="A226" s="18"/>
      <c r="B226" s="8"/>
      <c r="C226" s="9"/>
      <c r="D226" s="9"/>
      <c r="E226" s="9"/>
    </row>
    <row r="227" spans="1:5" ht="21" x14ac:dyDescent="0.25">
      <c r="A227" s="18"/>
      <c r="B227" s="8"/>
      <c r="C227" s="9"/>
      <c r="D227" s="9"/>
      <c r="E227" s="9"/>
    </row>
    <row r="228" spans="1:5" ht="21" x14ac:dyDescent="0.25">
      <c r="A228" s="18"/>
      <c r="B228" s="8"/>
      <c r="C228" s="9"/>
      <c r="D228" s="9"/>
      <c r="E228" s="9"/>
    </row>
    <row r="229" spans="1:5" ht="21" x14ac:dyDescent="0.25">
      <c r="A229" s="18"/>
      <c r="B229" s="8"/>
      <c r="C229" s="9"/>
      <c r="D229" s="9"/>
      <c r="E229" s="9"/>
    </row>
    <row r="230" spans="1:5" ht="21" x14ac:dyDescent="0.25">
      <c r="A230" s="18"/>
      <c r="B230" s="8"/>
      <c r="C230" s="9"/>
      <c r="D230" s="9"/>
      <c r="E230" s="9"/>
    </row>
    <row r="231" spans="1:5" ht="21" x14ac:dyDescent="0.25">
      <c r="A231" s="18"/>
      <c r="B231" s="8"/>
      <c r="C231" s="9"/>
      <c r="D231" s="9"/>
      <c r="E231" s="9"/>
    </row>
    <row r="232" spans="1:5" ht="21" x14ac:dyDescent="0.25">
      <c r="A232" s="18"/>
      <c r="B232" s="8"/>
      <c r="C232" s="9"/>
      <c r="D232" s="9"/>
      <c r="E232" s="9"/>
    </row>
    <row r="233" spans="1:5" ht="21" x14ac:dyDescent="0.25">
      <c r="A233" s="18"/>
      <c r="B233" s="8"/>
      <c r="C233" s="9"/>
      <c r="D233" s="9"/>
      <c r="E233" s="9"/>
    </row>
    <row r="234" spans="1:5" ht="21" x14ac:dyDescent="0.25">
      <c r="A234" s="18"/>
      <c r="B234" s="8"/>
      <c r="C234" s="9"/>
      <c r="D234" s="9"/>
      <c r="E234" s="9"/>
    </row>
    <row r="235" spans="1:5" ht="21" x14ac:dyDescent="0.25">
      <c r="A235" s="18"/>
      <c r="B235" s="8"/>
      <c r="C235" s="9"/>
      <c r="D235" s="9"/>
      <c r="E235" s="9"/>
    </row>
    <row r="236" spans="1:5" ht="21" x14ac:dyDescent="0.25">
      <c r="A236" s="18"/>
      <c r="B236" s="8"/>
      <c r="C236" s="9"/>
      <c r="D236" s="9"/>
      <c r="E236" s="9"/>
    </row>
    <row r="237" spans="1:5" ht="21" x14ac:dyDescent="0.25">
      <c r="A237" s="18"/>
      <c r="B237" s="8"/>
      <c r="C237" s="9"/>
      <c r="D237" s="9"/>
      <c r="E237" s="9"/>
    </row>
    <row r="238" spans="1:5" ht="21" x14ac:dyDescent="0.25">
      <c r="A238" s="18"/>
      <c r="B238" s="8"/>
      <c r="C238" s="9"/>
      <c r="D238" s="9"/>
      <c r="E238" s="9"/>
    </row>
    <row r="239" spans="1:5" ht="21" x14ac:dyDescent="0.25">
      <c r="A239" s="18"/>
      <c r="B239" s="8"/>
      <c r="C239" s="9"/>
      <c r="D239" s="9"/>
      <c r="E239" s="9"/>
    </row>
    <row r="240" spans="1:5" ht="21" x14ac:dyDescent="0.25">
      <c r="A240" s="18"/>
      <c r="B240" s="8"/>
      <c r="C240" s="9"/>
      <c r="D240" s="9"/>
      <c r="E240" s="9"/>
    </row>
    <row r="241" spans="1:5" ht="21" x14ac:dyDescent="0.25">
      <c r="A241" s="18"/>
      <c r="B241" s="8"/>
      <c r="C241" s="9"/>
      <c r="D241" s="9"/>
      <c r="E241" s="9"/>
    </row>
    <row r="242" spans="1:5" ht="21" x14ac:dyDescent="0.25">
      <c r="A242" s="18"/>
      <c r="B242" s="8"/>
      <c r="C242" s="9"/>
      <c r="D242" s="9"/>
      <c r="E242" s="9"/>
    </row>
    <row r="243" spans="1:5" ht="21" x14ac:dyDescent="0.25">
      <c r="A243" s="18"/>
      <c r="B243" s="8"/>
      <c r="D243" s="9"/>
      <c r="E243" s="9"/>
    </row>
    <row r="244" spans="1:5" ht="21" x14ac:dyDescent="0.25">
      <c r="A244" s="18"/>
      <c r="B244" s="8"/>
      <c r="C244" s="25"/>
      <c r="D244" s="9"/>
      <c r="E244" s="9"/>
    </row>
    <row r="245" spans="1:5" ht="21" x14ac:dyDescent="0.25">
      <c r="A245" s="18"/>
      <c r="B245" s="8"/>
      <c r="C245" s="9"/>
      <c r="D245" s="9"/>
      <c r="E245" s="9"/>
    </row>
    <row r="246" spans="1:5" ht="21" x14ac:dyDescent="0.25">
      <c r="A246" s="18"/>
      <c r="B246" s="8"/>
      <c r="C246" s="9"/>
      <c r="D246" s="9"/>
      <c r="E246" s="9"/>
    </row>
    <row r="247" spans="1:5" ht="21" x14ac:dyDescent="0.25">
      <c r="A247" s="18"/>
      <c r="B247" s="8"/>
      <c r="C247" s="9"/>
      <c r="D247" s="9"/>
      <c r="E247" s="9"/>
    </row>
    <row r="248" spans="1:5" ht="21" x14ac:dyDescent="0.25">
      <c r="A248" s="18"/>
      <c r="B248" s="8"/>
      <c r="C248" s="9"/>
      <c r="D248" s="90"/>
      <c r="E248" s="9"/>
    </row>
    <row r="249" spans="1:5" ht="21" x14ac:dyDescent="0.25">
      <c r="A249" s="18"/>
      <c r="B249" s="8"/>
      <c r="C249" s="9"/>
      <c r="D249" s="9"/>
      <c r="E249" s="9"/>
    </row>
    <row r="250" spans="1:5" ht="21" x14ac:dyDescent="0.25">
      <c r="A250" s="18"/>
      <c r="B250" s="8"/>
      <c r="C250" s="9"/>
      <c r="D250" s="9"/>
      <c r="E250" s="9"/>
    </row>
    <row r="251" spans="1:5" ht="21" x14ac:dyDescent="0.25">
      <c r="A251" s="18"/>
      <c r="B251" s="8"/>
      <c r="C251" s="9"/>
      <c r="D251" s="9"/>
      <c r="E251" s="9"/>
    </row>
    <row r="252" spans="1:5" ht="21" x14ac:dyDescent="0.25">
      <c r="A252" s="18"/>
      <c r="B252" s="8"/>
      <c r="C252" s="9"/>
      <c r="D252" s="9"/>
      <c r="E252" s="9"/>
    </row>
    <row r="253" spans="1:5" ht="21" x14ac:dyDescent="0.25">
      <c r="A253" s="18"/>
      <c r="B253" s="8"/>
      <c r="C253" s="9"/>
      <c r="D253" s="9"/>
      <c r="E253" s="9"/>
    </row>
    <row r="254" spans="1:5" ht="21" x14ac:dyDescent="0.25">
      <c r="A254" s="18"/>
      <c r="B254" s="8"/>
      <c r="C254" s="9"/>
      <c r="D254" s="9"/>
      <c r="E254" s="9"/>
    </row>
    <row r="255" spans="1:5" ht="21" x14ac:dyDescent="0.25">
      <c r="A255" s="18"/>
      <c r="B255" s="8"/>
      <c r="C255" s="9"/>
      <c r="D255" s="9"/>
      <c r="E255" s="9"/>
    </row>
    <row r="256" spans="1:5" ht="21" x14ac:dyDescent="0.25">
      <c r="A256" s="18"/>
      <c r="B256" s="8"/>
      <c r="C256" s="9"/>
      <c r="D256" s="9"/>
      <c r="E256" s="9"/>
    </row>
    <row r="257" spans="1:5" ht="21" x14ac:dyDescent="0.25">
      <c r="A257" s="18"/>
      <c r="B257" s="8"/>
      <c r="C257" s="9"/>
      <c r="D257" s="9"/>
      <c r="E257" s="9"/>
    </row>
    <row r="258" spans="1:5" ht="21" x14ac:dyDescent="0.25">
      <c r="A258" s="18"/>
      <c r="B258" s="8"/>
      <c r="C258" s="9"/>
      <c r="D258" s="9"/>
      <c r="E258" s="9"/>
    </row>
    <row r="259" spans="1:5" ht="21" x14ac:dyDescent="0.25">
      <c r="A259" s="18"/>
      <c r="B259" s="8"/>
      <c r="C259" s="9"/>
      <c r="D259" s="9"/>
      <c r="E259" s="9"/>
    </row>
    <row r="260" spans="1:5" ht="21" x14ac:dyDescent="0.25">
      <c r="A260" s="18"/>
      <c r="B260" s="8"/>
      <c r="C260" s="9"/>
      <c r="D260" s="9"/>
      <c r="E260" s="9"/>
    </row>
    <row r="261" spans="1:5" ht="21" x14ac:dyDescent="0.25">
      <c r="A261" s="18"/>
      <c r="B261" s="8"/>
      <c r="C261" s="9"/>
      <c r="D261" s="9"/>
      <c r="E261" s="9"/>
    </row>
    <row r="262" spans="1:5" ht="21" x14ac:dyDescent="0.25">
      <c r="A262" s="18"/>
      <c r="B262" s="8"/>
      <c r="C262" s="9"/>
      <c r="D262" s="9"/>
      <c r="E262" s="9"/>
    </row>
    <row r="263" spans="1:5" ht="21" x14ac:dyDescent="0.25">
      <c r="A263" s="18"/>
      <c r="B263" s="8"/>
      <c r="C263" s="9"/>
      <c r="D263" s="9"/>
      <c r="E263" s="9"/>
    </row>
    <row r="264" spans="1:5" ht="21" x14ac:dyDescent="0.25">
      <c r="A264" s="18"/>
      <c r="B264" s="8"/>
      <c r="C264" s="9"/>
      <c r="D264" s="9"/>
      <c r="E264" s="9"/>
    </row>
    <row r="265" spans="1:5" ht="21" x14ac:dyDescent="0.25">
      <c r="A265" s="18"/>
      <c r="B265" s="8"/>
      <c r="C265" s="9"/>
      <c r="D265" s="9"/>
      <c r="E265" s="9"/>
    </row>
    <row r="266" spans="1:5" ht="21" x14ac:dyDescent="0.25">
      <c r="A266" s="18"/>
      <c r="B266" s="8"/>
      <c r="C266" s="9"/>
      <c r="D266" s="9"/>
      <c r="E266" s="9"/>
    </row>
    <row r="267" spans="1:5" ht="21" x14ac:dyDescent="0.25">
      <c r="A267" s="18"/>
      <c r="B267" s="8"/>
      <c r="C267" s="9"/>
      <c r="D267" s="9"/>
      <c r="E267" s="9"/>
    </row>
    <row r="268" spans="1:5" ht="21" x14ac:dyDescent="0.25">
      <c r="A268" s="18"/>
      <c r="B268" s="8"/>
      <c r="C268" s="9"/>
      <c r="D268" s="9"/>
      <c r="E268" s="9"/>
    </row>
    <row r="269" spans="1:5" ht="21" x14ac:dyDescent="0.25">
      <c r="A269" s="18"/>
      <c r="B269" s="8"/>
      <c r="C269" s="9"/>
      <c r="D269" s="9"/>
      <c r="E269" s="9"/>
    </row>
    <row r="270" spans="1:5" ht="21" x14ac:dyDescent="0.25">
      <c r="A270" s="18"/>
      <c r="B270" s="8"/>
      <c r="C270" s="9"/>
      <c r="D270" s="9"/>
      <c r="E270" s="9"/>
    </row>
    <row r="271" spans="1:5" ht="21" x14ac:dyDescent="0.25">
      <c r="A271" s="18"/>
      <c r="B271" s="8"/>
      <c r="C271" s="9"/>
      <c r="D271" s="9"/>
      <c r="E271" s="9"/>
    </row>
    <row r="272" spans="1:5" ht="21" x14ac:dyDescent="0.25">
      <c r="A272" s="18"/>
      <c r="B272" s="8"/>
      <c r="C272" s="9"/>
      <c r="D272" s="9"/>
      <c r="E272" s="9"/>
    </row>
    <row r="273" spans="1:5" ht="21" x14ac:dyDescent="0.25">
      <c r="A273" s="18"/>
      <c r="B273" s="8"/>
      <c r="C273" s="84"/>
      <c r="D273" s="9"/>
      <c r="E273" s="9"/>
    </row>
    <row r="274" spans="1:5" ht="21" x14ac:dyDescent="0.25">
      <c r="A274" s="18"/>
      <c r="B274" s="8"/>
      <c r="C274" s="9"/>
      <c r="D274" s="9"/>
      <c r="E274" s="9"/>
    </row>
    <row r="275" spans="1:5" ht="21" x14ac:dyDescent="0.25">
      <c r="A275" s="18"/>
      <c r="B275" s="8"/>
      <c r="C275" s="9"/>
      <c r="D275" s="9"/>
      <c r="E275" s="9"/>
    </row>
    <row r="276" spans="1:5" ht="21" x14ac:dyDescent="0.25">
      <c r="A276" s="18"/>
      <c r="B276" s="8"/>
      <c r="C276" s="9"/>
      <c r="D276" s="9"/>
      <c r="E276" s="9"/>
    </row>
    <row r="277" spans="1:5" ht="21" x14ac:dyDescent="0.25">
      <c r="A277" s="18"/>
      <c r="B277" s="8"/>
      <c r="C277" s="9"/>
      <c r="D277" s="9"/>
      <c r="E277" s="9"/>
    </row>
    <row r="278" spans="1:5" ht="21" x14ac:dyDescent="0.25">
      <c r="A278" s="18"/>
      <c r="B278" s="8"/>
      <c r="C278" s="9"/>
      <c r="D278" s="9"/>
      <c r="E278" s="9"/>
    </row>
    <row r="279" spans="1:5" ht="21" x14ac:dyDescent="0.25">
      <c r="A279" s="18"/>
      <c r="B279" s="8"/>
      <c r="C279" s="9"/>
      <c r="D279" s="9"/>
      <c r="E279" s="9"/>
    </row>
    <row r="280" spans="1:5" ht="21" x14ac:dyDescent="0.25">
      <c r="A280" s="18"/>
      <c r="B280" s="8"/>
      <c r="C280" s="9"/>
      <c r="D280" s="9"/>
      <c r="E280" s="9"/>
    </row>
    <row r="281" spans="1:5" ht="21" x14ac:dyDescent="0.25">
      <c r="A281" s="18"/>
      <c r="B281" s="8"/>
      <c r="C281" s="9"/>
      <c r="D281" s="9"/>
      <c r="E281" s="9"/>
    </row>
    <row r="282" spans="1:5" ht="21" x14ac:dyDescent="0.25">
      <c r="A282" s="18"/>
      <c r="B282" s="8"/>
      <c r="C282" s="9"/>
      <c r="D282" s="9"/>
      <c r="E282" s="9"/>
    </row>
    <row r="283" spans="1:5" ht="21" x14ac:dyDescent="0.25">
      <c r="A283" s="18"/>
      <c r="B283" s="8"/>
      <c r="C283" s="9"/>
      <c r="D283" s="9"/>
      <c r="E283" s="9"/>
    </row>
    <row r="284" spans="1:5" ht="21" x14ac:dyDescent="0.25">
      <c r="A284" s="18"/>
      <c r="B284" s="8"/>
      <c r="C284" s="9"/>
      <c r="D284" s="9"/>
      <c r="E284" s="9"/>
    </row>
    <row r="285" spans="1:5" ht="21" x14ac:dyDescent="0.25">
      <c r="A285" s="18"/>
      <c r="B285" s="8"/>
      <c r="C285" s="9"/>
      <c r="D285" s="9"/>
      <c r="E285" s="9"/>
    </row>
    <row r="286" spans="1:5" ht="21" x14ac:dyDescent="0.25">
      <c r="A286" s="18"/>
      <c r="B286" s="8"/>
      <c r="C286" s="9"/>
      <c r="D286" s="9"/>
      <c r="E286" s="9"/>
    </row>
    <row r="287" spans="1:5" ht="21" x14ac:dyDescent="0.25">
      <c r="A287" s="18"/>
      <c r="B287" s="8"/>
      <c r="C287" s="9"/>
      <c r="D287" s="9"/>
      <c r="E287" s="9"/>
    </row>
    <row r="288" spans="1:5" ht="21" x14ac:dyDescent="0.25">
      <c r="A288" s="18"/>
      <c r="B288" s="8"/>
      <c r="C288" s="9"/>
      <c r="D288" s="9"/>
      <c r="E288" s="9"/>
    </row>
    <row r="289" spans="1:5" ht="21" x14ac:dyDescent="0.25">
      <c r="A289" s="18"/>
      <c r="B289" s="8"/>
      <c r="C289" s="9"/>
      <c r="D289" s="9"/>
      <c r="E289" s="9"/>
    </row>
    <row r="290" spans="1:5" ht="21" x14ac:dyDescent="0.25">
      <c r="A290" s="18"/>
      <c r="B290" s="8"/>
      <c r="C290" s="9"/>
      <c r="D290" s="9"/>
      <c r="E290" s="9"/>
    </row>
    <row r="291" spans="1:5" ht="21" x14ac:dyDescent="0.25">
      <c r="A291" s="18"/>
      <c r="B291" s="8"/>
      <c r="C291" s="9"/>
      <c r="D291" s="9"/>
      <c r="E291" s="9"/>
    </row>
    <row r="292" spans="1:5" ht="21" x14ac:dyDescent="0.25">
      <c r="A292" s="18"/>
      <c r="B292" s="8"/>
      <c r="C292" s="9"/>
      <c r="D292" s="9"/>
      <c r="E292" s="9"/>
    </row>
    <row r="293" spans="1:5" ht="21" x14ac:dyDescent="0.25">
      <c r="A293" s="18"/>
      <c r="B293" s="8"/>
      <c r="C293" s="9"/>
      <c r="D293" s="9"/>
      <c r="E293" s="9"/>
    </row>
    <row r="294" spans="1:5" ht="21" x14ac:dyDescent="0.25">
      <c r="A294" s="18"/>
      <c r="B294" s="8"/>
      <c r="C294" s="9"/>
      <c r="D294" s="9"/>
      <c r="E294" s="9"/>
    </row>
    <row r="295" spans="1:5" ht="21" x14ac:dyDescent="0.25">
      <c r="A295" s="18"/>
      <c r="B295" s="8"/>
      <c r="C295" s="9"/>
      <c r="D295" s="9"/>
      <c r="E295" s="9"/>
    </row>
    <row r="296" spans="1:5" ht="21" x14ac:dyDescent="0.25">
      <c r="A296" s="18"/>
      <c r="B296" s="8"/>
      <c r="C296" s="9"/>
      <c r="D296" s="9"/>
      <c r="E296" s="9"/>
    </row>
    <row r="297" spans="1:5" ht="21" x14ac:dyDescent="0.25">
      <c r="A297" s="18"/>
      <c r="B297" s="8"/>
      <c r="C297" s="9"/>
      <c r="D297" s="9"/>
      <c r="E297" s="9"/>
    </row>
    <row r="298" spans="1:5" ht="21" x14ac:dyDescent="0.25">
      <c r="A298" s="18"/>
      <c r="B298" s="8"/>
      <c r="C298" s="9"/>
      <c r="D298" s="9"/>
      <c r="E298" s="9"/>
    </row>
    <row r="299" spans="1:5" ht="21" x14ac:dyDescent="0.25">
      <c r="A299" s="18"/>
      <c r="B299" s="8"/>
      <c r="C299" s="9"/>
      <c r="D299" s="9"/>
      <c r="E299" s="9"/>
    </row>
    <row r="300" spans="1:5" ht="21" x14ac:dyDescent="0.25">
      <c r="A300" s="18"/>
      <c r="B300" s="8"/>
      <c r="C300" s="9"/>
      <c r="D300" s="9"/>
      <c r="E300" s="9"/>
    </row>
    <row r="301" spans="1:5" ht="21" x14ac:dyDescent="0.25">
      <c r="A301" s="18"/>
      <c r="B301" s="8"/>
      <c r="C301" s="9"/>
      <c r="D301" s="9"/>
      <c r="E301" s="9"/>
    </row>
    <row r="302" spans="1:5" ht="21" x14ac:dyDescent="0.25">
      <c r="A302" s="18"/>
      <c r="B302" s="8"/>
      <c r="C302" s="9"/>
      <c r="D302" s="9"/>
      <c r="E302" s="9"/>
    </row>
    <row r="303" spans="1:5" ht="21" x14ac:dyDescent="0.25">
      <c r="A303" s="18"/>
      <c r="B303" s="8"/>
      <c r="C303" s="9"/>
      <c r="D303" s="9"/>
      <c r="E303" s="9"/>
    </row>
    <row r="304" spans="1:5" ht="21" x14ac:dyDescent="0.25">
      <c r="A304" s="18"/>
      <c r="B304" s="8"/>
      <c r="C304" s="9"/>
      <c r="D304" s="9"/>
      <c r="E304" s="9"/>
    </row>
    <row r="305" spans="1:5" ht="21" x14ac:dyDescent="0.25">
      <c r="A305" s="18"/>
      <c r="B305" s="8"/>
      <c r="C305" s="9"/>
      <c r="D305" s="9"/>
      <c r="E305" s="9"/>
    </row>
    <row r="306" spans="1:5" ht="21" x14ac:dyDescent="0.25">
      <c r="A306" s="18"/>
      <c r="B306" s="8"/>
      <c r="C306" s="9"/>
      <c r="D306" s="9"/>
      <c r="E306" s="9"/>
    </row>
    <row r="307" spans="1:5" ht="21" x14ac:dyDescent="0.25">
      <c r="A307" s="18"/>
      <c r="B307" s="8"/>
      <c r="C307" s="9"/>
      <c r="D307" s="9"/>
      <c r="E307" s="9"/>
    </row>
    <row r="308" spans="1:5" ht="21" x14ac:dyDescent="0.25">
      <c r="A308" s="18"/>
      <c r="B308" s="8"/>
      <c r="C308" s="9"/>
      <c r="D308" s="9"/>
      <c r="E308" s="9"/>
    </row>
    <row r="309" spans="1:5" ht="21" x14ac:dyDescent="0.25">
      <c r="A309" s="18"/>
      <c r="B309" s="8"/>
      <c r="C309" s="9"/>
      <c r="D309" s="9"/>
      <c r="E309" s="9"/>
    </row>
    <row r="310" spans="1:5" ht="21" x14ac:dyDescent="0.25">
      <c r="A310" s="18"/>
      <c r="B310" s="8"/>
      <c r="C310" s="9"/>
      <c r="D310" s="9"/>
      <c r="E310" s="9"/>
    </row>
    <row r="311" spans="1:5" ht="21" x14ac:dyDescent="0.25">
      <c r="A311" s="18"/>
      <c r="B311" s="8"/>
      <c r="C311" s="9"/>
      <c r="D311" s="9"/>
      <c r="E311" s="9"/>
    </row>
    <row r="312" spans="1:5" ht="21" x14ac:dyDescent="0.25">
      <c r="A312" s="18"/>
      <c r="B312" s="8"/>
      <c r="C312" s="9"/>
      <c r="D312" s="9"/>
      <c r="E312" s="9"/>
    </row>
    <row r="313" spans="1:5" ht="21" x14ac:dyDescent="0.25">
      <c r="A313" s="18"/>
      <c r="B313" s="8"/>
      <c r="C313" s="9"/>
      <c r="D313" s="9"/>
      <c r="E313" s="9"/>
    </row>
    <row r="314" spans="1:5" ht="21" x14ac:dyDescent="0.25">
      <c r="A314" s="18"/>
      <c r="B314" s="8"/>
      <c r="C314" s="9"/>
      <c r="D314" s="9"/>
      <c r="E314" s="9"/>
    </row>
    <row r="315" spans="1:5" ht="21" x14ac:dyDescent="0.25">
      <c r="A315" s="18"/>
      <c r="B315" s="8"/>
      <c r="C315" s="9"/>
      <c r="D315" s="9"/>
      <c r="E315" s="9"/>
    </row>
    <row r="316" spans="1:5" ht="21" x14ac:dyDescent="0.25">
      <c r="A316" s="18"/>
      <c r="B316" s="8"/>
      <c r="C316" s="9"/>
      <c r="D316" s="9"/>
      <c r="E316" s="9"/>
    </row>
    <row r="317" spans="1:5" ht="21" x14ac:dyDescent="0.25">
      <c r="A317" s="18"/>
      <c r="B317" s="8"/>
      <c r="C317" s="9"/>
      <c r="D317" s="9"/>
      <c r="E317" s="9"/>
    </row>
    <row r="318" spans="1:5" ht="21" x14ac:dyDescent="0.25">
      <c r="A318" s="18"/>
      <c r="B318" s="8"/>
      <c r="C318" s="9"/>
      <c r="D318" s="9"/>
      <c r="E318" s="9"/>
    </row>
    <row r="319" spans="1:5" ht="21" x14ac:dyDescent="0.25">
      <c r="A319" s="18"/>
      <c r="B319" s="8"/>
      <c r="C319" s="9"/>
      <c r="D319" s="9"/>
      <c r="E319" s="9"/>
    </row>
    <row r="320" spans="1:5" ht="21" x14ac:dyDescent="0.25">
      <c r="A320" s="18"/>
      <c r="B320" s="8"/>
      <c r="C320" s="9"/>
      <c r="D320" s="9"/>
      <c r="E320" s="9"/>
    </row>
    <row r="321" spans="1:5" ht="21" x14ac:dyDescent="0.25">
      <c r="A321" s="18"/>
      <c r="B321" s="8"/>
      <c r="C321" s="9"/>
      <c r="D321" s="9"/>
      <c r="E321" s="9"/>
    </row>
    <row r="322" spans="1:5" ht="21" x14ac:dyDescent="0.25">
      <c r="A322" s="18"/>
      <c r="B322" s="8"/>
      <c r="C322" s="9"/>
      <c r="D322" s="9"/>
      <c r="E322" s="9"/>
    </row>
    <row r="323" spans="1:5" ht="21" x14ac:dyDescent="0.25">
      <c r="A323" s="18"/>
      <c r="B323" s="8"/>
      <c r="C323" s="9"/>
      <c r="D323" s="9"/>
      <c r="E323" s="9"/>
    </row>
    <row r="324" spans="1:5" ht="21" x14ac:dyDescent="0.25">
      <c r="A324" s="18"/>
      <c r="B324" s="8"/>
      <c r="C324" s="9"/>
      <c r="D324" s="9"/>
      <c r="E324" s="9"/>
    </row>
    <row r="325" spans="1:5" ht="21" x14ac:dyDescent="0.25">
      <c r="A325" s="18"/>
      <c r="B325" s="8"/>
      <c r="C325" s="9"/>
      <c r="D325" s="9"/>
      <c r="E325" s="9"/>
    </row>
    <row r="326" spans="1:5" ht="21" x14ac:dyDescent="0.25">
      <c r="A326" s="18"/>
      <c r="B326" s="8"/>
      <c r="C326" s="9"/>
      <c r="D326" s="9"/>
      <c r="E326" s="9"/>
    </row>
    <row r="327" spans="1:5" ht="21" x14ac:dyDescent="0.25">
      <c r="A327" s="18"/>
      <c r="B327" s="8"/>
      <c r="C327" s="9"/>
      <c r="D327" s="9"/>
      <c r="E327" s="9"/>
    </row>
    <row r="328" spans="1:5" ht="21" x14ac:dyDescent="0.25">
      <c r="A328" s="18"/>
      <c r="B328" s="8"/>
      <c r="C328" s="9"/>
      <c r="D328" s="9"/>
      <c r="E328" s="9"/>
    </row>
    <row r="329" spans="1:5" ht="21" x14ac:dyDescent="0.25">
      <c r="A329" s="18"/>
      <c r="B329" s="8"/>
      <c r="C329" s="9"/>
      <c r="D329" s="9"/>
      <c r="E329" s="9"/>
    </row>
    <row r="330" spans="1:5" ht="21" x14ac:dyDescent="0.25">
      <c r="A330" s="18"/>
      <c r="B330" s="8"/>
      <c r="C330" s="9"/>
      <c r="D330" s="9"/>
      <c r="E330" s="9"/>
    </row>
    <row r="331" spans="1:5" ht="21" x14ac:dyDescent="0.25">
      <c r="A331" s="18"/>
      <c r="B331" s="8"/>
      <c r="C331" s="9"/>
      <c r="D331" s="9"/>
      <c r="E331" s="9"/>
    </row>
    <row r="332" spans="1:5" ht="21" x14ac:dyDescent="0.25">
      <c r="A332" s="18"/>
      <c r="B332" s="8"/>
      <c r="C332" s="9"/>
      <c r="D332" s="9"/>
      <c r="E332" s="9"/>
    </row>
    <row r="333" spans="1:5" ht="21" x14ac:dyDescent="0.25">
      <c r="A333" s="18"/>
      <c r="B333" s="8"/>
      <c r="C333" s="9"/>
      <c r="D333" s="9"/>
      <c r="E333" s="9"/>
    </row>
    <row r="334" spans="1:5" ht="21" x14ac:dyDescent="0.25">
      <c r="A334" s="18"/>
      <c r="B334" s="8"/>
      <c r="C334" s="9"/>
      <c r="D334" s="9"/>
      <c r="E334" s="9"/>
    </row>
    <row r="335" spans="1:5" ht="21" x14ac:dyDescent="0.25">
      <c r="A335" s="18"/>
      <c r="B335" s="8"/>
      <c r="C335" s="9"/>
      <c r="D335" s="9"/>
      <c r="E335" s="9"/>
    </row>
    <row r="336" spans="1:5" ht="21" x14ac:dyDescent="0.25">
      <c r="A336" s="18"/>
      <c r="B336" s="8"/>
      <c r="C336" s="9"/>
      <c r="D336" s="9"/>
      <c r="E336" s="9"/>
    </row>
    <row r="337" spans="1:5" ht="21" x14ac:dyDescent="0.25">
      <c r="A337" s="18"/>
      <c r="B337" s="8"/>
      <c r="C337" s="9"/>
      <c r="D337" s="9"/>
      <c r="E337" s="9"/>
    </row>
    <row r="338" spans="1:5" ht="21" x14ac:dyDescent="0.25">
      <c r="A338" s="18"/>
      <c r="B338" s="8"/>
      <c r="C338" s="9"/>
      <c r="D338" s="9"/>
      <c r="E338" s="9"/>
    </row>
    <row r="339" spans="1:5" ht="21" x14ac:dyDescent="0.25">
      <c r="A339" s="18"/>
      <c r="B339" s="8"/>
      <c r="C339" s="9"/>
      <c r="D339" s="9"/>
      <c r="E339" s="9"/>
    </row>
    <row r="340" spans="1:5" ht="21" x14ac:dyDescent="0.25">
      <c r="A340" s="18"/>
      <c r="B340" s="8"/>
      <c r="C340" s="9"/>
      <c r="D340" s="9"/>
      <c r="E340" s="9"/>
    </row>
    <row r="341" spans="1:5" ht="21" x14ac:dyDescent="0.25">
      <c r="A341" s="18"/>
      <c r="B341" s="8"/>
      <c r="C341" s="9"/>
      <c r="D341" s="9"/>
      <c r="E341" s="9"/>
    </row>
    <row r="342" spans="1:5" ht="21" x14ac:dyDescent="0.25">
      <c r="A342" s="18"/>
      <c r="B342" s="8"/>
      <c r="C342" s="9"/>
      <c r="D342" s="9"/>
      <c r="E342" s="9"/>
    </row>
    <row r="343" spans="1:5" ht="21" x14ac:dyDescent="0.25">
      <c r="A343" s="18"/>
      <c r="B343" s="8"/>
      <c r="C343" s="9"/>
      <c r="D343" s="9"/>
      <c r="E343" s="9"/>
    </row>
    <row r="344" spans="1:5" ht="21" x14ac:dyDescent="0.25">
      <c r="A344" s="18"/>
      <c r="B344" s="8"/>
      <c r="C344" s="9"/>
      <c r="D344" s="9"/>
      <c r="E344" s="9"/>
    </row>
    <row r="345" spans="1:5" ht="21" x14ac:dyDescent="0.25">
      <c r="A345" s="18"/>
      <c r="B345" s="8"/>
      <c r="C345" s="9"/>
      <c r="D345" s="9"/>
      <c r="E345" s="9"/>
    </row>
    <row r="346" spans="1:5" ht="21" x14ac:dyDescent="0.25">
      <c r="A346" s="18"/>
      <c r="B346" s="8"/>
      <c r="C346" s="9"/>
      <c r="D346" s="9"/>
      <c r="E346" s="9"/>
    </row>
    <row r="347" spans="1:5" ht="21" x14ac:dyDescent="0.25">
      <c r="A347" s="18"/>
      <c r="B347" s="8"/>
      <c r="C347" s="9"/>
      <c r="D347" s="9"/>
      <c r="E347" s="9"/>
    </row>
    <row r="348" spans="1:5" ht="21" x14ac:dyDescent="0.25">
      <c r="A348" s="18"/>
      <c r="B348" s="8"/>
      <c r="C348" s="9"/>
      <c r="D348" s="9"/>
      <c r="E348" s="9"/>
    </row>
    <row r="349" spans="1:5" ht="21" x14ac:dyDescent="0.25">
      <c r="A349" s="18"/>
      <c r="B349" s="8"/>
      <c r="C349" s="9"/>
      <c r="D349" s="9"/>
      <c r="E349" s="9"/>
    </row>
    <row r="350" spans="1:5" ht="21" x14ac:dyDescent="0.25">
      <c r="A350" s="18"/>
      <c r="B350" s="8"/>
      <c r="C350" s="9"/>
      <c r="D350" s="9"/>
      <c r="E350" s="9"/>
    </row>
    <row r="351" spans="1:5" ht="21" x14ac:dyDescent="0.25">
      <c r="A351" s="18"/>
      <c r="B351" s="8"/>
      <c r="C351" s="9"/>
      <c r="D351" s="9"/>
      <c r="E351" s="9"/>
    </row>
    <row r="352" spans="1:5" ht="21" x14ac:dyDescent="0.25">
      <c r="A352" s="18"/>
      <c r="B352" s="8"/>
      <c r="C352" s="9"/>
      <c r="D352" s="9"/>
      <c r="E352" s="9"/>
    </row>
    <row r="353" spans="1:5" ht="21" x14ac:dyDescent="0.25">
      <c r="A353" s="18"/>
      <c r="B353" s="8"/>
      <c r="C353" s="9"/>
      <c r="D353" s="9"/>
      <c r="E353" s="9"/>
    </row>
    <row r="354" spans="1:5" ht="21" x14ac:dyDescent="0.25">
      <c r="A354" s="18"/>
      <c r="B354" s="8"/>
      <c r="C354" s="9"/>
      <c r="D354" s="9"/>
      <c r="E354" s="9"/>
    </row>
    <row r="355" spans="1:5" ht="21" x14ac:dyDescent="0.25">
      <c r="A355" s="18"/>
      <c r="B355" s="8"/>
      <c r="C355" s="9"/>
      <c r="D355" s="9"/>
      <c r="E355" s="9"/>
    </row>
    <row r="356" spans="1:5" ht="21" x14ac:dyDescent="0.25">
      <c r="A356" s="18"/>
      <c r="B356" s="8"/>
      <c r="C356" s="9"/>
      <c r="D356" s="9"/>
      <c r="E356" s="9"/>
    </row>
    <row r="357" spans="1:5" ht="21" x14ac:dyDescent="0.25">
      <c r="A357" s="18"/>
      <c r="B357" s="8"/>
      <c r="C357" s="9"/>
      <c r="D357" s="9"/>
      <c r="E357" s="9"/>
    </row>
    <row r="358" spans="1:5" ht="21" x14ac:dyDescent="0.25">
      <c r="A358" s="18"/>
      <c r="B358" s="8"/>
      <c r="C358" s="9"/>
      <c r="D358" s="9"/>
      <c r="E358" s="9"/>
    </row>
    <row r="359" spans="1:5" ht="21" x14ac:dyDescent="0.25">
      <c r="A359" s="18"/>
      <c r="B359" s="8"/>
      <c r="C359" s="9"/>
      <c r="D359" s="9"/>
      <c r="E359" s="9"/>
    </row>
    <row r="360" spans="1:5" ht="21" x14ac:dyDescent="0.25">
      <c r="A360" s="18"/>
      <c r="B360" s="8"/>
      <c r="C360" s="9"/>
      <c r="D360" s="9"/>
      <c r="E360" s="9"/>
    </row>
    <row r="361" spans="1:5" ht="21" x14ac:dyDescent="0.25">
      <c r="A361" s="18"/>
      <c r="B361" s="8"/>
      <c r="C361" s="9"/>
      <c r="D361" s="9"/>
      <c r="E361" s="9"/>
    </row>
    <row r="362" spans="1:5" ht="21" x14ac:dyDescent="0.25">
      <c r="A362" s="18"/>
      <c r="B362" s="8"/>
      <c r="C362" s="9"/>
      <c r="D362" s="9"/>
      <c r="E362" s="9"/>
    </row>
    <row r="363" spans="1:5" ht="21" x14ac:dyDescent="0.25">
      <c r="A363" s="18"/>
      <c r="B363" s="8"/>
      <c r="C363" s="9"/>
      <c r="D363" s="9"/>
      <c r="E363" s="9"/>
    </row>
    <row r="364" spans="1:5" ht="21" x14ac:dyDescent="0.25">
      <c r="A364" s="18"/>
      <c r="B364" s="8"/>
      <c r="C364" s="9"/>
      <c r="D364" s="9"/>
      <c r="E364" s="9"/>
    </row>
    <row r="365" spans="1:5" ht="21" x14ac:dyDescent="0.25">
      <c r="A365" s="18"/>
      <c r="B365" s="8"/>
      <c r="C365" s="9"/>
      <c r="D365" s="9"/>
      <c r="E365" s="9"/>
    </row>
    <row r="366" spans="1:5" ht="21" x14ac:dyDescent="0.25">
      <c r="A366" s="18"/>
      <c r="B366" s="8"/>
      <c r="C366" s="9"/>
      <c r="D366" s="9"/>
      <c r="E366" s="9"/>
    </row>
    <row r="367" spans="1:5" ht="21" x14ac:dyDescent="0.25">
      <c r="A367" s="18"/>
      <c r="B367" s="8"/>
      <c r="C367" s="9"/>
      <c r="D367" s="9"/>
      <c r="E367" s="9"/>
    </row>
    <row r="368" spans="1:5" ht="21" x14ac:dyDescent="0.25">
      <c r="A368" s="18"/>
      <c r="B368" s="8"/>
      <c r="C368" s="9"/>
      <c r="D368" s="9"/>
      <c r="E368" s="9"/>
    </row>
    <row r="369" spans="1:5" ht="21" x14ac:dyDescent="0.25">
      <c r="A369" s="18"/>
      <c r="B369" s="8"/>
      <c r="C369" s="9"/>
      <c r="D369" s="9"/>
      <c r="E369" s="9"/>
    </row>
    <row r="370" spans="1:5" ht="21" x14ac:dyDescent="0.25">
      <c r="A370" s="18"/>
      <c r="B370" s="8"/>
      <c r="C370" s="9"/>
      <c r="D370" s="9"/>
      <c r="E370" s="9"/>
    </row>
    <row r="371" spans="1:5" ht="21" x14ac:dyDescent="0.25">
      <c r="A371" s="18"/>
      <c r="B371" s="8"/>
      <c r="C371" s="9"/>
      <c r="D371" s="9"/>
      <c r="E371" s="9"/>
    </row>
    <row r="372" spans="1:5" ht="21" x14ac:dyDescent="0.25">
      <c r="A372" s="18"/>
      <c r="B372" s="8"/>
      <c r="C372" s="9"/>
      <c r="D372" s="9"/>
      <c r="E372" s="9"/>
    </row>
    <row r="373" spans="1:5" ht="21" x14ac:dyDescent="0.25">
      <c r="A373" s="18"/>
      <c r="B373" s="8"/>
      <c r="C373" s="9"/>
      <c r="D373" s="9"/>
      <c r="E373" s="9"/>
    </row>
    <row r="374" spans="1:5" ht="21" x14ac:dyDescent="0.25">
      <c r="A374" s="18"/>
      <c r="B374" s="8"/>
      <c r="C374" s="9"/>
      <c r="D374" s="9"/>
      <c r="E374" s="9"/>
    </row>
    <row r="375" spans="1:5" ht="21" x14ac:dyDescent="0.25">
      <c r="A375" s="18"/>
      <c r="B375" s="8"/>
      <c r="C375" s="9"/>
      <c r="D375" s="9"/>
      <c r="E375" s="9"/>
    </row>
    <row r="376" spans="1:5" ht="21" x14ac:dyDescent="0.25">
      <c r="A376" s="18"/>
      <c r="B376" s="8"/>
      <c r="C376" s="9"/>
      <c r="D376" s="9"/>
      <c r="E376" s="9"/>
    </row>
    <row r="377" spans="1:5" ht="21" x14ac:dyDescent="0.25">
      <c r="A377" s="18"/>
      <c r="B377" s="8"/>
      <c r="C377" s="9"/>
      <c r="D377" s="9"/>
      <c r="E377" s="9"/>
    </row>
    <row r="378" spans="1:5" ht="21" x14ac:dyDescent="0.25">
      <c r="A378" s="18"/>
      <c r="B378" s="8"/>
      <c r="C378" s="9"/>
      <c r="D378" s="9"/>
      <c r="E378" s="9"/>
    </row>
    <row r="379" spans="1:5" ht="21" x14ac:dyDescent="0.25">
      <c r="A379" s="18"/>
      <c r="B379" s="8"/>
      <c r="C379" s="9"/>
      <c r="D379" s="9"/>
      <c r="E379" s="9"/>
    </row>
    <row r="380" spans="1:5" ht="21" x14ac:dyDescent="0.25">
      <c r="A380" s="18"/>
      <c r="B380" s="8"/>
      <c r="C380" s="9"/>
      <c r="D380" s="9"/>
      <c r="E380" s="9"/>
    </row>
    <row r="381" spans="1:5" ht="21" x14ac:dyDescent="0.25">
      <c r="A381" s="18"/>
      <c r="B381" s="8"/>
      <c r="C381" s="9"/>
      <c r="D381" s="9"/>
      <c r="E381" s="9"/>
    </row>
    <row r="382" spans="1:5" ht="21" x14ac:dyDescent="0.25">
      <c r="A382" s="18"/>
      <c r="B382" s="8"/>
      <c r="C382" s="9"/>
      <c r="D382" s="9"/>
      <c r="E382" s="9"/>
    </row>
    <row r="383" spans="1:5" ht="21" x14ac:dyDescent="0.25">
      <c r="A383" s="18"/>
      <c r="B383" s="8"/>
      <c r="C383" s="9"/>
      <c r="D383" s="9"/>
      <c r="E383" s="9"/>
    </row>
    <row r="384" spans="1:5" ht="21" x14ac:dyDescent="0.25">
      <c r="A384" s="18"/>
      <c r="B384" s="8"/>
      <c r="C384" s="9"/>
      <c r="D384" s="9"/>
      <c r="E384" s="9"/>
    </row>
    <row r="385" spans="1:5" ht="21" x14ac:dyDescent="0.25">
      <c r="A385" s="18"/>
      <c r="B385" s="8"/>
      <c r="C385" s="9"/>
      <c r="D385" s="9"/>
      <c r="E385" s="9"/>
    </row>
    <row r="386" spans="1:5" ht="21" x14ac:dyDescent="0.25">
      <c r="A386" s="18"/>
      <c r="B386" s="8"/>
      <c r="C386" s="9"/>
      <c r="D386" s="9"/>
      <c r="E386" s="9"/>
    </row>
    <row r="387" spans="1:5" ht="21" x14ac:dyDescent="0.25">
      <c r="A387" s="18"/>
      <c r="B387" s="8"/>
      <c r="C387" s="9"/>
      <c r="D387" s="9"/>
      <c r="E387" s="9"/>
    </row>
    <row r="388" spans="1:5" ht="21" x14ac:dyDescent="0.25">
      <c r="A388" s="18"/>
      <c r="B388" s="8"/>
      <c r="C388" s="9"/>
      <c r="D388" s="9"/>
      <c r="E388" s="9"/>
    </row>
    <row r="389" spans="1:5" ht="21" x14ac:dyDescent="0.25">
      <c r="A389" s="18"/>
      <c r="B389" s="8"/>
      <c r="C389" s="9"/>
      <c r="D389" s="9"/>
      <c r="E389" s="9"/>
    </row>
    <row r="390" spans="1:5" ht="21" x14ac:dyDescent="0.25">
      <c r="A390" s="18"/>
      <c r="B390" s="8"/>
      <c r="C390" s="9"/>
      <c r="D390" s="9"/>
      <c r="E390" s="9"/>
    </row>
    <row r="391" spans="1:5" ht="21" x14ac:dyDescent="0.25">
      <c r="A391" s="18"/>
      <c r="B391" s="8"/>
      <c r="C391" s="9"/>
      <c r="D391" s="9"/>
      <c r="E391" s="9"/>
    </row>
    <row r="392" spans="1:5" ht="21" x14ac:dyDescent="0.25">
      <c r="A392" s="18"/>
      <c r="B392" s="8"/>
      <c r="C392" s="9"/>
      <c r="D392" s="9"/>
      <c r="E392" s="9"/>
    </row>
    <row r="393" spans="1:5" ht="21" x14ac:dyDescent="0.25">
      <c r="A393" s="18"/>
      <c r="B393" s="8"/>
      <c r="C393" s="9"/>
      <c r="D393" s="9"/>
      <c r="E393" s="9"/>
    </row>
    <row r="394" spans="1:5" ht="21" x14ac:dyDescent="0.25">
      <c r="A394" s="18"/>
      <c r="B394" s="8"/>
      <c r="C394" s="9"/>
      <c r="D394" s="9"/>
      <c r="E394" s="9"/>
    </row>
    <row r="395" spans="1:5" ht="21" x14ac:dyDescent="0.25">
      <c r="A395" s="18"/>
      <c r="B395" s="8"/>
      <c r="C395" s="9"/>
      <c r="D395" s="9"/>
      <c r="E395" s="9"/>
    </row>
    <row r="396" spans="1:5" ht="21" x14ac:dyDescent="0.25">
      <c r="A396" s="18"/>
      <c r="B396" s="8"/>
      <c r="C396" s="9"/>
      <c r="D396" s="9"/>
      <c r="E396" s="9"/>
    </row>
    <row r="397" spans="1:5" ht="21" x14ac:dyDescent="0.25">
      <c r="A397" s="18"/>
      <c r="B397" s="8"/>
      <c r="C397" s="9"/>
      <c r="D397" s="9"/>
      <c r="E397" s="9"/>
    </row>
    <row r="398" spans="1:5" ht="21" x14ac:dyDescent="0.25">
      <c r="A398" s="18"/>
      <c r="B398" s="8"/>
      <c r="C398" s="9"/>
      <c r="D398" s="9"/>
      <c r="E398" s="9"/>
    </row>
    <row r="399" spans="1:5" ht="21" x14ac:dyDescent="0.25">
      <c r="A399" s="18"/>
      <c r="B399" s="8"/>
      <c r="C399" s="9"/>
      <c r="D399" s="9"/>
      <c r="E399" s="9"/>
    </row>
    <row r="400" spans="1:5" ht="21" x14ac:dyDescent="0.25">
      <c r="A400" s="18"/>
      <c r="B400" s="8"/>
      <c r="C400" s="9"/>
      <c r="D400" s="9"/>
      <c r="E400" s="9"/>
    </row>
    <row r="401" spans="1:5" ht="21" x14ac:dyDescent="0.25">
      <c r="A401" s="18"/>
      <c r="B401" s="8"/>
      <c r="C401" s="9"/>
      <c r="D401" s="9"/>
      <c r="E401" s="9"/>
    </row>
    <row r="402" spans="1:5" ht="21" x14ac:dyDescent="0.25">
      <c r="A402" s="18"/>
      <c r="B402" s="8"/>
      <c r="C402" s="9"/>
      <c r="D402" s="9"/>
      <c r="E402" s="9"/>
    </row>
    <row r="403" spans="1:5" ht="21" x14ac:dyDescent="0.25">
      <c r="A403" s="18"/>
      <c r="B403" s="8"/>
      <c r="C403" s="9"/>
      <c r="D403" s="9"/>
      <c r="E403" s="9"/>
    </row>
    <row r="404" spans="1:5" ht="21" x14ac:dyDescent="0.25">
      <c r="A404" s="18"/>
      <c r="B404" s="8"/>
      <c r="C404" s="9"/>
      <c r="D404" s="9"/>
      <c r="E404" s="9"/>
    </row>
    <row r="405" spans="1:5" ht="21" x14ac:dyDescent="0.25">
      <c r="A405" s="18"/>
      <c r="B405" s="8"/>
      <c r="C405" s="9"/>
      <c r="D405" s="9"/>
      <c r="E405" s="9"/>
    </row>
    <row r="406" spans="1:5" ht="21" x14ac:dyDescent="0.25">
      <c r="A406" s="18"/>
      <c r="B406" s="8"/>
      <c r="C406" s="9"/>
      <c r="D406" s="9"/>
      <c r="E406" s="9"/>
    </row>
    <row r="407" spans="1:5" ht="21" x14ac:dyDescent="0.25">
      <c r="A407" s="18"/>
      <c r="B407" s="8"/>
      <c r="C407" s="9"/>
      <c r="D407" s="9"/>
      <c r="E407" s="9"/>
    </row>
    <row r="408" spans="1:5" ht="21" x14ac:dyDescent="0.25">
      <c r="A408" s="18"/>
      <c r="B408" s="8"/>
      <c r="C408" s="9"/>
      <c r="D408" s="9"/>
      <c r="E408" s="9"/>
    </row>
    <row r="409" spans="1:5" ht="21" x14ac:dyDescent="0.25">
      <c r="A409" s="18"/>
      <c r="B409" s="8"/>
      <c r="C409" s="9"/>
      <c r="D409" s="9"/>
      <c r="E409" s="9"/>
    </row>
    <row r="410" spans="1:5" ht="21" x14ac:dyDescent="0.25">
      <c r="A410" s="18"/>
      <c r="B410" s="8"/>
      <c r="C410" s="9"/>
      <c r="D410" s="9"/>
      <c r="E410" s="9"/>
    </row>
    <row r="411" spans="1:5" ht="21" x14ac:dyDescent="0.25">
      <c r="A411" s="18"/>
      <c r="B411" s="8"/>
      <c r="C411" s="9"/>
      <c r="D411" s="9"/>
      <c r="E411" s="9"/>
    </row>
    <row r="412" spans="1:5" ht="21" x14ac:dyDescent="0.25">
      <c r="A412" s="18"/>
      <c r="B412" s="8"/>
      <c r="C412" s="9"/>
      <c r="D412" s="9"/>
      <c r="E412" s="9"/>
    </row>
    <row r="413" spans="1:5" ht="21" x14ac:dyDescent="0.25">
      <c r="A413" s="18"/>
      <c r="B413" s="8"/>
      <c r="C413" s="9"/>
      <c r="D413" s="9"/>
      <c r="E413" s="9"/>
    </row>
    <row r="414" spans="1:5" ht="21" x14ac:dyDescent="0.25">
      <c r="A414" s="18"/>
      <c r="B414" s="8"/>
      <c r="C414" s="9"/>
      <c r="D414" s="9"/>
      <c r="E414" s="9"/>
    </row>
    <row r="415" spans="1:5" ht="21" x14ac:dyDescent="0.25">
      <c r="A415" s="18"/>
      <c r="B415" s="8"/>
      <c r="C415" s="9"/>
      <c r="D415" s="9"/>
      <c r="E415" s="9"/>
    </row>
    <row r="416" spans="1:5" ht="21" x14ac:dyDescent="0.25">
      <c r="A416" s="18"/>
      <c r="B416" s="8"/>
      <c r="C416" s="9"/>
      <c r="D416" s="9"/>
      <c r="E416" s="9"/>
    </row>
    <row r="417" spans="1:5" ht="21" x14ac:dyDescent="0.25">
      <c r="A417" s="18"/>
      <c r="B417" s="8"/>
      <c r="C417" s="9"/>
      <c r="D417" s="9"/>
      <c r="E417" s="9"/>
    </row>
    <row r="418" spans="1:5" ht="21" x14ac:dyDescent="0.25">
      <c r="A418" s="18"/>
      <c r="B418" s="8"/>
      <c r="C418" s="9"/>
      <c r="D418" s="9"/>
      <c r="E418" s="9"/>
    </row>
    <row r="419" spans="1:5" ht="21" x14ac:dyDescent="0.25">
      <c r="A419" s="18"/>
      <c r="B419" s="8"/>
      <c r="C419" s="9"/>
      <c r="D419" s="9"/>
      <c r="E419" s="9"/>
    </row>
    <row r="420" spans="1:5" ht="21" x14ac:dyDescent="0.25">
      <c r="A420" s="18"/>
      <c r="B420" s="8"/>
      <c r="C420" s="9"/>
      <c r="D420" s="9"/>
      <c r="E420" s="9"/>
    </row>
    <row r="421" spans="1:5" ht="21" x14ac:dyDescent="0.25">
      <c r="A421" s="18"/>
      <c r="B421" s="8"/>
      <c r="C421" s="9"/>
      <c r="D421" s="9"/>
      <c r="E421" s="9"/>
    </row>
    <row r="422" spans="1:5" ht="21" x14ac:dyDescent="0.25">
      <c r="A422" s="18"/>
      <c r="B422" s="8"/>
      <c r="C422" s="9"/>
      <c r="D422" s="9"/>
      <c r="E422" s="9"/>
    </row>
    <row r="423" spans="1:5" ht="21" x14ac:dyDescent="0.25">
      <c r="A423" s="18"/>
      <c r="B423" s="8"/>
      <c r="C423" s="9"/>
      <c r="D423" s="9"/>
      <c r="E423" s="9"/>
    </row>
    <row r="424" spans="1:5" ht="21" x14ac:dyDescent="0.25">
      <c r="A424" s="18"/>
      <c r="B424" s="8"/>
      <c r="C424" s="9"/>
      <c r="D424" s="9"/>
      <c r="E424" s="9"/>
    </row>
    <row r="425" spans="1:5" ht="21" x14ac:dyDescent="0.25">
      <c r="A425" s="18"/>
      <c r="B425" s="8"/>
      <c r="C425" s="9"/>
      <c r="D425" s="9"/>
      <c r="E425" s="9"/>
    </row>
    <row r="426" spans="1:5" ht="21" x14ac:dyDescent="0.25">
      <c r="A426" s="18"/>
      <c r="B426" s="8"/>
      <c r="C426" s="9"/>
      <c r="D426" s="9"/>
      <c r="E426" s="9"/>
    </row>
    <row r="427" spans="1:5" ht="21" x14ac:dyDescent="0.25">
      <c r="A427" s="18"/>
      <c r="B427" s="8"/>
      <c r="C427" s="9"/>
      <c r="D427" s="9"/>
      <c r="E427" s="9"/>
    </row>
    <row r="428" spans="1:5" ht="21" x14ac:dyDescent="0.25">
      <c r="A428" s="18"/>
      <c r="B428" s="8"/>
      <c r="C428" s="9"/>
      <c r="D428" s="9"/>
      <c r="E428" s="9"/>
    </row>
    <row r="429" spans="1:5" ht="21" x14ac:dyDescent="0.25">
      <c r="A429" s="18"/>
      <c r="B429" s="8"/>
      <c r="C429" s="9"/>
      <c r="D429" s="9"/>
      <c r="E429" s="9"/>
    </row>
    <row r="430" spans="1:5" ht="21" x14ac:dyDescent="0.25">
      <c r="A430" s="18"/>
      <c r="B430" s="8"/>
      <c r="C430" s="9"/>
      <c r="D430" s="9"/>
      <c r="E430" s="9"/>
    </row>
    <row r="431" spans="1:5" ht="21" x14ac:dyDescent="0.25">
      <c r="A431" s="18"/>
      <c r="B431" s="8"/>
      <c r="C431" s="9"/>
      <c r="D431" s="9"/>
      <c r="E431" s="9"/>
    </row>
    <row r="432" spans="1:5" ht="21" x14ac:dyDescent="0.25">
      <c r="A432" s="18"/>
      <c r="B432" s="8"/>
      <c r="C432" s="9"/>
      <c r="D432" s="9"/>
      <c r="E432" s="9"/>
    </row>
    <row r="433" spans="1:5" ht="21" x14ac:dyDescent="0.25">
      <c r="A433" s="18"/>
      <c r="B433" s="8"/>
      <c r="C433" s="9"/>
      <c r="D433" s="9"/>
      <c r="E433" s="9"/>
    </row>
    <row r="434" spans="1:5" ht="21" x14ac:dyDescent="0.25">
      <c r="A434" s="18"/>
      <c r="B434" s="8"/>
      <c r="C434" s="9"/>
      <c r="D434" s="9"/>
      <c r="E434" s="9"/>
    </row>
    <row r="435" spans="1:5" ht="21" x14ac:dyDescent="0.25">
      <c r="A435" s="18"/>
      <c r="B435" s="8"/>
      <c r="C435" s="9"/>
      <c r="D435" s="9"/>
      <c r="E435" s="9"/>
    </row>
    <row r="436" spans="1:5" ht="21" x14ac:dyDescent="0.25">
      <c r="A436" s="18"/>
      <c r="B436" s="8"/>
      <c r="C436" s="9"/>
      <c r="D436" s="9"/>
      <c r="E436" s="9"/>
    </row>
    <row r="437" spans="1:5" ht="21" x14ac:dyDescent="0.25">
      <c r="A437" s="18"/>
      <c r="B437" s="8"/>
      <c r="C437" s="9"/>
      <c r="D437" s="9"/>
      <c r="E437" s="9"/>
    </row>
    <row r="438" spans="1:5" ht="21" x14ac:dyDescent="0.25">
      <c r="A438" s="18"/>
      <c r="B438" s="8"/>
      <c r="C438" s="9"/>
      <c r="D438" s="9"/>
      <c r="E438" s="9"/>
    </row>
    <row r="439" spans="1:5" ht="21" x14ac:dyDescent="0.25">
      <c r="A439" s="18"/>
      <c r="B439" s="8"/>
      <c r="C439" s="9"/>
      <c r="D439" s="9"/>
      <c r="E439" s="9"/>
    </row>
    <row r="440" spans="1:5" ht="21" x14ac:dyDescent="0.25">
      <c r="A440" s="18"/>
      <c r="B440" s="8"/>
      <c r="C440" s="9"/>
      <c r="D440" s="9"/>
      <c r="E440" s="9"/>
    </row>
    <row r="441" spans="1:5" ht="21" x14ac:dyDescent="0.25">
      <c r="A441" s="18"/>
      <c r="B441" s="8"/>
      <c r="C441" s="9"/>
      <c r="D441" s="9"/>
      <c r="E441" s="9"/>
    </row>
    <row r="442" spans="1:5" ht="21" x14ac:dyDescent="0.25">
      <c r="A442" s="18"/>
      <c r="B442" s="8"/>
      <c r="C442" s="9"/>
      <c r="D442" s="9"/>
      <c r="E442" s="9"/>
    </row>
    <row r="443" spans="1:5" ht="21" x14ac:dyDescent="0.25">
      <c r="A443" s="18"/>
      <c r="B443" s="8"/>
      <c r="C443" s="9"/>
      <c r="D443" s="9"/>
      <c r="E443" s="9"/>
    </row>
    <row r="444" spans="1:5" ht="21" x14ac:dyDescent="0.25">
      <c r="A444" s="18"/>
      <c r="B444" s="8"/>
      <c r="C444" s="9"/>
      <c r="D444" s="9"/>
      <c r="E444" s="9"/>
    </row>
    <row r="445" spans="1:5" ht="21" x14ac:dyDescent="0.25">
      <c r="A445" s="18"/>
      <c r="B445" s="8"/>
      <c r="C445" s="9"/>
      <c r="D445" s="9"/>
      <c r="E445" s="9"/>
    </row>
    <row r="446" spans="1:5" ht="21" x14ac:dyDescent="0.25">
      <c r="A446" s="18"/>
      <c r="B446" s="8"/>
      <c r="C446" s="9"/>
      <c r="D446" s="9"/>
      <c r="E446" s="9"/>
    </row>
    <row r="447" spans="1:5" ht="21" x14ac:dyDescent="0.25">
      <c r="A447" s="18"/>
      <c r="B447" s="8"/>
      <c r="C447" s="9"/>
      <c r="D447" s="9"/>
      <c r="E447" s="9"/>
    </row>
    <row r="448" spans="1:5" ht="21" x14ac:dyDescent="0.25">
      <c r="A448" s="18"/>
      <c r="B448" s="8"/>
      <c r="C448" s="9"/>
      <c r="D448" s="9"/>
      <c r="E448" s="9"/>
    </row>
    <row r="449" spans="1:5" ht="21" x14ac:dyDescent="0.25">
      <c r="A449" s="18"/>
      <c r="B449" s="8"/>
      <c r="C449" s="9"/>
      <c r="D449" s="9"/>
      <c r="E449" s="9"/>
    </row>
    <row r="450" spans="1:5" ht="21" x14ac:dyDescent="0.25">
      <c r="A450" s="18"/>
      <c r="B450" s="8"/>
      <c r="C450" s="9"/>
      <c r="D450" s="9"/>
      <c r="E450" s="9"/>
    </row>
    <row r="451" spans="1:5" ht="21" x14ac:dyDescent="0.25">
      <c r="A451" s="18"/>
      <c r="B451" s="8"/>
      <c r="C451" s="9"/>
      <c r="D451" s="9"/>
      <c r="E451" s="9"/>
    </row>
    <row r="452" spans="1:5" ht="21" x14ac:dyDescent="0.25">
      <c r="A452" s="18"/>
      <c r="B452" s="8"/>
      <c r="C452" s="9"/>
      <c r="D452" s="9"/>
      <c r="E452" s="9"/>
    </row>
    <row r="453" spans="1:5" ht="21" x14ac:dyDescent="0.25">
      <c r="A453" s="18"/>
      <c r="B453" s="8"/>
      <c r="C453" s="9"/>
      <c r="D453" s="9"/>
      <c r="E453" s="9"/>
    </row>
    <row r="454" spans="1:5" ht="21" x14ac:dyDescent="0.25">
      <c r="A454" s="18"/>
      <c r="B454" s="8"/>
      <c r="C454" s="9"/>
      <c r="D454" s="9"/>
      <c r="E454" s="9"/>
    </row>
    <row r="455" spans="1:5" ht="21" x14ac:dyDescent="0.25">
      <c r="A455" s="18"/>
      <c r="B455" s="8"/>
      <c r="C455" s="9"/>
      <c r="D455" s="9"/>
      <c r="E455" s="9"/>
    </row>
    <row r="456" spans="1:5" ht="21" x14ac:dyDescent="0.25">
      <c r="A456" s="18"/>
      <c r="B456" s="8"/>
      <c r="C456" s="9"/>
      <c r="D456" s="9"/>
      <c r="E456" s="9"/>
    </row>
    <row r="457" spans="1:5" ht="21" x14ac:dyDescent="0.25">
      <c r="A457" s="18"/>
      <c r="B457" s="8"/>
      <c r="C457" s="9"/>
      <c r="D457" s="9"/>
      <c r="E457" s="9"/>
    </row>
    <row r="458" spans="1:5" ht="21" x14ac:dyDescent="0.25">
      <c r="A458" s="18"/>
      <c r="B458" s="8"/>
      <c r="C458" s="9"/>
      <c r="D458" s="9"/>
      <c r="E458" s="9"/>
    </row>
    <row r="459" spans="1:5" ht="21" x14ac:dyDescent="0.25">
      <c r="A459" s="18"/>
      <c r="B459" s="8"/>
      <c r="C459" s="9"/>
      <c r="D459" s="9"/>
      <c r="E459" s="9"/>
    </row>
    <row r="460" spans="1:5" ht="21" x14ac:dyDescent="0.25">
      <c r="A460" s="18"/>
      <c r="B460" s="8"/>
      <c r="C460" s="9"/>
      <c r="D460" s="9"/>
      <c r="E460" s="9"/>
    </row>
    <row r="461" spans="1:5" ht="21" x14ac:dyDescent="0.25">
      <c r="A461" s="18"/>
      <c r="B461" s="8"/>
      <c r="C461" s="9"/>
      <c r="D461" s="9"/>
      <c r="E461" s="9"/>
    </row>
    <row r="462" spans="1:5" ht="21" x14ac:dyDescent="0.25">
      <c r="A462" s="18"/>
      <c r="B462" s="8"/>
      <c r="C462" s="9"/>
      <c r="D462" s="9"/>
      <c r="E462" s="9"/>
    </row>
    <row r="463" spans="1:5" ht="21" x14ac:dyDescent="0.25">
      <c r="A463" s="18"/>
      <c r="B463" s="8"/>
      <c r="C463" s="9"/>
      <c r="D463" s="9"/>
      <c r="E463" s="9"/>
    </row>
    <row r="464" spans="1:5" ht="21" x14ac:dyDescent="0.25">
      <c r="A464" s="18"/>
      <c r="B464" s="8"/>
      <c r="C464" s="9"/>
      <c r="D464" s="9"/>
      <c r="E464" s="9"/>
    </row>
    <row r="465" spans="1:5" ht="21" x14ac:dyDescent="0.25">
      <c r="A465" s="18"/>
      <c r="B465" s="8"/>
      <c r="C465" s="9"/>
      <c r="D465" s="9"/>
      <c r="E465" s="9"/>
    </row>
    <row r="466" spans="1:5" ht="21" x14ac:dyDescent="0.25">
      <c r="A466" s="18"/>
      <c r="B466" s="8"/>
      <c r="C466" s="9"/>
      <c r="D466" s="9"/>
      <c r="E466" s="9"/>
    </row>
    <row r="467" spans="1:5" ht="21" x14ac:dyDescent="0.25">
      <c r="A467" s="18"/>
      <c r="B467" s="8"/>
      <c r="C467" s="9"/>
      <c r="D467" s="9"/>
      <c r="E467" s="9"/>
    </row>
    <row r="468" spans="1:5" ht="21" x14ac:dyDescent="0.25">
      <c r="A468" s="18"/>
      <c r="B468" s="8"/>
      <c r="C468" s="9"/>
      <c r="D468" s="9"/>
      <c r="E468" s="9"/>
    </row>
    <row r="469" spans="1:5" ht="21" x14ac:dyDescent="0.25">
      <c r="B469" s="8"/>
      <c r="C469" s="9"/>
      <c r="D469" s="9"/>
      <c r="E469" s="9"/>
    </row>
    <row r="470" spans="1:5" ht="21" x14ac:dyDescent="0.25">
      <c r="B470" s="8"/>
      <c r="C470" s="9"/>
      <c r="D470" s="9"/>
      <c r="E470" s="9"/>
    </row>
    <row r="471" spans="1:5" ht="21" x14ac:dyDescent="0.25">
      <c r="B471" s="8"/>
      <c r="C471" s="9"/>
      <c r="D471" s="9"/>
      <c r="E471" s="9"/>
    </row>
    <row r="472" spans="1:5" ht="21" x14ac:dyDescent="0.25">
      <c r="B472" s="8"/>
      <c r="C472" s="9"/>
      <c r="D472" s="9"/>
      <c r="E472" s="9"/>
    </row>
    <row r="473" spans="1:5" ht="21" x14ac:dyDescent="0.25">
      <c r="B473" s="8"/>
      <c r="C473" s="9"/>
      <c r="D473" s="9"/>
      <c r="E473" s="9"/>
    </row>
    <row r="474" spans="1:5" ht="21" x14ac:dyDescent="0.25">
      <c r="B474" s="8"/>
      <c r="C474" s="9"/>
      <c r="D474" s="9"/>
      <c r="E474" s="9"/>
    </row>
    <row r="475" spans="1:5" ht="21" x14ac:dyDescent="0.25">
      <c r="B475" s="8"/>
      <c r="C475" s="9"/>
      <c r="D475" s="9"/>
      <c r="E475" s="9"/>
    </row>
    <row r="476" spans="1:5" ht="21" x14ac:dyDescent="0.25">
      <c r="B476" s="8"/>
      <c r="C476" s="9"/>
      <c r="D476" s="9"/>
      <c r="E476" s="9"/>
    </row>
    <row r="477" spans="1:5" ht="21" x14ac:dyDescent="0.25">
      <c r="B477" s="8"/>
      <c r="C477" s="9"/>
      <c r="D477" s="9"/>
      <c r="E477" s="9"/>
    </row>
    <row r="478" spans="1:5" ht="21" x14ac:dyDescent="0.25">
      <c r="B478" s="8"/>
      <c r="C478" s="9"/>
      <c r="D478" s="9"/>
      <c r="E478" s="9"/>
    </row>
    <row r="479" spans="1:5" ht="21" x14ac:dyDescent="0.25">
      <c r="B479" s="8"/>
      <c r="C479" s="9"/>
      <c r="D479" s="9"/>
      <c r="E479" s="9"/>
    </row>
    <row r="480" spans="1:5" ht="21" x14ac:dyDescent="0.25">
      <c r="B480" s="8"/>
      <c r="C480" s="9"/>
      <c r="D480" s="9"/>
      <c r="E480" s="9"/>
    </row>
    <row r="481" spans="2:5" ht="21" x14ac:dyDescent="0.25">
      <c r="B481" s="8"/>
      <c r="C481" s="9"/>
      <c r="D481" s="9"/>
      <c r="E481" s="9"/>
    </row>
    <row r="482" spans="2:5" ht="21" x14ac:dyDescent="0.25">
      <c r="B482" s="8"/>
      <c r="C482" s="9"/>
      <c r="D482" s="9"/>
      <c r="E482" s="9"/>
    </row>
    <row r="483" spans="2:5" ht="21" x14ac:dyDescent="0.25">
      <c r="B483" s="8"/>
      <c r="C483" s="9"/>
      <c r="D483" s="9"/>
      <c r="E483" s="9"/>
    </row>
    <row r="484" spans="2:5" ht="21" x14ac:dyDescent="0.25">
      <c r="B484" s="8"/>
      <c r="C484" s="9"/>
      <c r="D484" s="9"/>
      <c r="E484" s="9"/>
    </row>
    <row r="485" spans="2:5" ht="21" x14ac:dyDescent="0.25">
      <c r="B485" s="8"/>
      <c r="C485" s="9"/>
      <c r="D485" s="9"/>
      <c r="E485" s="9"/>
    </row>
    <row r="486" spans="2:5" ht="21" x14ac:dyDescent="0.25">
      <c r="B486" s="8"/>
      <c r="C486" s="9"/>
      <c r="D486" s="9"/>
      <c r="E486" s="9"/>
    </row>
    <row r="487" spans="2:5" ht="21" x14ac:dyDescent="0.25">
      <c r="B487" s="8"/>
      <c r="C487" s="9"/>
      <c r="D487" s="9"/>
      <c r="E487" s="9"/>
    </row>
    <row r="488" spans="2:5" ht="21" x14ac:dyDescent="0.25">
      <c r="B488" s="8"/>
      <c r="C488" s="9"/>
      <c r="D488" s="9"/>
      <c r="E488" s="9"/>
    </row>
    <row r="489" spans="2:5" ht="21" x14ac:dyDescent="0.25">
      <c r="B489" s="8"/>
      <c r="C489" s="9"/>
      <c r="D489" s="9"/>
      <c r="E489" s="9"/>
    </row>
    <row r="490" spans="2:5" ht="21" x14ac:dyDescent="0.25">
      <c r="B490" s="8"/>
      <c r="C490" s="9"/>
      <c r="D490" s="9"/>
      <c r="E490" s="9"/>
    </row>
    <row r="491" spans="2:5" ht="21" x14ac:dyDescent="0.25">
      <c r="B491" s="8"/>
      <c r="C491" s="9"/>
      <c r="D491" s="9"/>
      <c r="E491" s="9"/>
    </row>
    <row r="492" spans="2:5" ht="21" x14ac:dyDescent="0.25">
      <c r="B492" s="8"/>
      <c r="C492" s="9"/>
      <c r="D492" s="9"/>
      <c r="E492" s="9"/>
    </row>
    <row r="493" spans="2:5" ht="21" x14ac:dyDescent="0.25">
      <c r="B493" s="8"/>
      <c r="C493" s="9"/>
      <c r="D493" s="9"/>
      <c r="E493" s="9"/>
    </row>
    <row r="494" spans="2:5" ht="21" x14ac:dyDescent="0.25">
      <c r="B494" s="8"/>
      <c r="C494" s="9"/>
      <c r="D494" s="9"/>
      <c r="E494" s="9"/>
    </row>
    <row r="495" spans="2:5" ht="21" x14ac:dyDescent="0.25">
      <c r="B495" s="8"/>
      <c r="C495" s="9"/>
      <c r="D495" s="9"/>
      <c r="E495" s="9"/>
    </row>
    <row r="496" spans="2:5" ht="21" x14ac:dyDescent="0.25">
      <c r="B496" s="8"/>
      <c r="C496" s="9"/>
      <c r="D496" s="9"/>
      <c r="E496" s="9"/>
    </row>
    <row r="497" spans="2:5" ht="21" x14ac:dyDescent="0.25">
      <c r="B497" s="8"/>
      <c r="C497" s="9"/>
      <c r="D497" s="9"/>
      <c r="E497" s="9"/>
    </row>
    <row r="498" spans="2:5" ht="21" x14ac:dyDescent="0.25">
      <c r="B498" s="8"/>
      <c r="C498" s="9"/>
      <c r="D498" s="9"/>
      <c r="E498" s="9"/>
    </row>
    <row r="499" spans="2:5" ht="21" x14ac:dyDescent="0.25">
      <c r="B499" s="8"/>
      <c r="C499" s="9"/>
      <c r="D499" s="9"/>
      <c r="E499" s="9"/>
    </row>
    <row r="500" spans="2:5" ht="21" x14ac:dyDescent="0.25">
      <c r="B500" s="8"/>
      <c r="C500" s="9"/>
      <c r="D500" s="9"/>
      <c r="E500" s="9"/>
    </row>
    <row r="501" spans="2:5" ht="21" x14ac:dyDescent="0.25">
      <c r="B501" s="8"/>
      <c r="C501" s="9"/>
      <c r="D501" s="9"/>
      <c r="E501" s="9"/>
    </row>
    <row r="502" spans="2:5" ht="21" x14ac:dyDescent="0.25">
      <c r="B502" s="8"/>
      <c r="C502" s="9"/>
      <c r="D502" s="9"/>
      <c r="E502" s="9"/>
    </row>
    <row r="503" spans="2:5" ht="21" x14ac:dyDescent="0.25">
      <c r="B503" s="8"/>
      <c r="C503" s="9"/>
      <c r="D503" s="9"/>
      <c r="E503" s="9"/>
    </row>
    <row r="504" spans="2:5" ht="21" x14ac:dyDescent="0.25">
      <c r="B504" s="8"/>
      <c r="C504" s="9"/>
      <c r="D504" s="9"/>
      <c r="E504" s="9"/>
    </row>
    <row r="505" spans="2:5" ht="21" x14ac:dyDescent="0.25">
      <c r="B505" s="8"/>
      <c r="C505" s="9"/>
      <c r="D505" s="9"/>
      <c r="E505" s="9"/>
    </row>
    <row r="506" spans="2:5" ht="21" x14ac:dyDescent="0.25">
      <c r="B506" s="8"/>
      <c r="C506" s="9"/>
      <c r="D506" s="9"/>
      <c r="E506" s="9"/>
    </row>
    <row r="507" spans="2:5" ht="21" x14ac:dyDescent="0.25">
      <c r="B507" s="8"/>
      <c r="C507" s="9"/>
      <c r="D507" s="9"/>
      <c r="E507" s="9"/>
    </row>
    <row r="508" spans="2:5" ht="21" x14ac:dyDescent="0.25">
      <c r="B508" s="8"/>
      <c r="C508" s="9"/>
      <c r="D508" s="9"/>
      <c r="E508" s="9"/>
    </row>
    <row r="509" spans="2:5" ht="21" x14ac:dyDescent="0.25">
      <c r="B509" s="8"/>
      <c r="C509" s="9"/>
      <c r="D509" s="9"/>
      <c r="E509" s="9"/>
    </row>
    <row r="510" spans="2:5" ht="21" x14ac:dyDescent="0.25">
      <c r="B510" s="8"/>
      <c r="C510" s="9"/>
      <c r="D510" s="9"/>
      <c r="E510" s="9"/>
    </row>
    <row r="511" spans="2:5" ht="21" x14ac:dyDescent="0.25">
      <c r="B511" s="8"/>
      <c r="C511" s="9"/>
      <c r="D511" s="9"/>
      <c r="E511" s="9"/>
    </row>
    <row r="512" spans="2:5" ht="21" x14ac:dyDescent="0.25">
      <c r="B512" s="8"/>
      <c r="C512" s="9"/>
      <c r="D512" s="9"/>
      <c r="E512" s="9"/>
    </row>
    <row r="513" spans="2:5" ht="21" x14ac:dyDescent="0.25">
      <c r="B513" s="8"/>
      <c r="C513" s="9"/>
      <c r="D513" s="9"/>
      <c r="E513" s="9"/>
    </row>
    <row r="514" spans="2:5" ht="21" x14ac:dyDescent="0.25">
      <c r="B514" s="8"/>
      <c r="C514" s="9"/>
      <c r="D514" s="9"/>
      <c r="E514" s="9"/>
    </row>
    <row r="515" spans="2:5" ht="21" x14ac:dyDescent="0.25">
      <c r="B515" s="8"/>
      <c r="C515" s="9"/>
      <c r="D515" s="9"/>
      <c r="E515" s="9"/>
    </row>
    <row r="516" spans="2:5" ht="21" x14ac:dyDescent="0.25">
      <c r="B516" s="8"/>
      <c r="C516" s="9"/>
      <c r="D516" s="9"/>
      <c r="E516" s="9"/>
    </row>
    <row r="517" spans="2:5" ht="21" x14ac:dyDescent="0.25">
      <c r="B517" s="8"/>
      <c r="C517" s="9"/>
      <c r="D517" s="9"/>
      <c r="E517" s="9"/>
    </row>
    <row r="518" spans="2:5" ht="21" x14ac:dyDescent="0.25">
      <c r="B518" s="8"/>
      <c r="C518" s="9"/>
      <c r="D518" s="9"/>
      <c r="E518" s="9"/>
    </row>
    <row r="519" spans="2:5" ht="21" x14ac:dyDescent="0.25">
      <c r="B519" s="8"/>
      <c r="C519" s="9"/>
      <c r="D519" s="9"/>
      <c r="E519" s="9"/>
    </row>
    <row r="520" spans="2:5" ht="21" x14ac:dyDescent="0.25">
      <c r="B520" s="8"/>
      <c r="C520" s="9"/>
      <c r="D520" s="9"/>
      <c r="E520" s="9"/>
    </row>
    <row r="521" spans="2:5" ht="21" x14ac:dyDescent="0.25">
      <c r="B521" s="8"/>
      <c r="C521" s="9"/>
      <c r="D521" s="9"/>
      <c r="E521" s="9"/>
    </row>
    <row r="522" spans="2:5" ht="21" x14ac:dyDescent="0.25">
      <c r="B522" s="8"/>
      <c r="C522" s="9"/>
      <c r="D522" s="9"/>
      <c r="E522" s="9"/>
    </row>
    <row r="523" spans="2:5" ht="21" x14ac:dyDescent="0.25">
      <c r="B523" s="8"/>
      <c r="C523" s="9"/>
      <c r="D523" s="9"/>
      <c r="E523" s="9"/>
    </row>
    <row r="524" spans="2:5" ht="21" x14ac:dyDescent="0.25">
      <c r="B524" s="8"/>
      <c r="C524" s="9"/>
      <c r="D524" s="9"/>
      <c r="E524" s="9"/>
    </row>
    <row r="525" spans="2:5" ht="21" x14ac:dyDescent="0.25">
      <c r="B525" s="8"/>
      <c r="C525" s="9"/>
      <c r="D525" s="9"/>
      <c r="E525" s="9"/>
    </row>
    <row r="526" spans="2:5" ht="21" x14ac:dyDescent="0.25">
      <c r="B526" s="8"/>
      <c r="C526" s="9"/>
      <c r="D526" s="9"/>
      <c r="E526" s="9"/>
    </row>
    <row r="527" spans="2:5" ht="21" x14ac:dyDescent="0.25">
      <c r="B527" s="8"/>
      <c r="C527" s="9"/>
      <c r="D527" s="9"/>
      <c r="E527" s="9"/>
    </row>
    <row r="528" spans="2:5" ht="21" x14ac:dyDescent="0.25">
      <c r="B528" s="8"/>
      <c r="C528" s="9"/>
      <c r="D528" s="9"/>
      <c r="E528" s="9"/>
    </row>
    <row r="529" spans="2:5" ht="21" x14ac:dyDescent="0.25">
      <c r="B529" s="8"/>
      <c r="C529" s="9"/>
      <c r="D529" s="9"/>
      <c r="E529" s="9"/>
    </row>
    <row r="530" spans="2:5" ht="21" x14ac:dyDescent="0.25">
      <c r="B530" s="8"/>
      <c r="C530" s="9"/>
      <c r="D530" s="9"/>
      <c r="E530" s="9"/>
    </row>
    <row r="531" spans="2:5" ht="21" x14ac:dyDescent="0.25">
      <c r="B531" s="8"/>
      <c r="C531" s="9"/>
      <c r="D531" s="9"/>
      <c r="E531" s="9"/>
    </row>
    <row r="532" spans="2:5" ht="21" x14ac:dyDescent="0.25">
      <c r="B532" s="8"/>
      <c r="C532" s="9"/>
      <c r="D532" s="9"/>
      <c r="E532" s="9"/>
    </row>
    <row r="533" spans="2:5" ht="21" x14ac:dyDescent="0.25">
      <c r="B533" s="8"/>
      <c r="C533" s="9"/>
      <c r="D533" s="9"/>
      <c r="E533" s="9"/>
    </row>
    <row r="534" spans="2:5" ht="21" x14ac:dyDescent="0.25">
      <c r="B534" s="8"/>
      <c r="C534" s="9"/>
      <c r="D534" s="9"/>
      <c r="E534" s="9"/>
    </row>
    <row r="535" spans="2:5" ht="21" x14ac:dyDescent="0.25">
      <c r="B535" s="8"/>
      <c r="C535" s="9"/>
      <c r="D535" s="9"/>
      <c r="E535" s="9"/>
    </row>
    <row r="536" spans="2:5" ht="21" x14ac:dyDescent="0.25">
      <c r="B536" s="8"/>
      <c r="C536" s="9"/>
      <c r="D536" s="9"/>
      <c r="E536" s="9"/>
    </row>
    <row r="537" spans="2:5" ht="21" x14ac:dyDescent="0.25">
      <c r="B537" s="8"/>
      <c r="C537" s="9"/>
      <c r="D537" s="9"/>
      <c r="E537" s="9"/>
    </row>
    <row r="538" spans="2:5" ht="21" x14ac:dyDescent="0.25">
      <c r="B538" s="8"/>
      <c r="C538" s="9"/>
      <c r="D538" s="9"/>
      <c r="E538" s="9"/>
    </row>
    <row r="539" spans="2:5" ht="21" x14ac:dyDescent="0.25">
      <c r="B539" s="8"/>
      <c r="C539" s="9"/>
      <c r="D539" s="9"/>
      <c r="E539" s="9"/>
    </row>
    <row r="540" spans="2:5" ht="21" x14ac:dyDescent="0.25">
      <c r="B540" s="8"/>
      <c r="C540" s="9"/>
      <c r="D540" s="9"/>
      <c r="E540" s="9"/>
    </row>
    <row r="541" spans="2:5" ht="21" x14ac:dyDescent="0.25">
      <c r="B541" s="8"/>
      <c r="C541" s="9"/>
      <c r="D541" s="9"/>
      <c r="E541" s="9"/>
    </row>
    <row r="542" spans="2:5" ht="21" x14ac:dyDescent="0.25">
      <c r="B542" s="8"/>
      <c r="C542" s="9"/>
      <c r="D542" s="9"/>
      <c r="E542" s="9"/>
    </row>
    <row r="543" spans="2:5" ht="21" x14ac:dyDescent="0.25">
      <c r="B543" s="8"/>
      <c r="C543" s="9"/>
      <c r="D543" s="9"/>
      <c r="E543" s="9"/>
    </row>
    <row r="544" spans="2:5" ht="21" x14ac:dyDescent="0.25">
      <c r="B544" s="8"/>
      <c r="C544" s="9"/>
      <c r="D544" s="9"/>
      <c r="E544" s="9"/>
    </row>
    <row r="545" spans="2:5" ht="21" x14ac:dyDescent="0.25">
      <c r="B545" s="8"/>
      <c r="C545" s="9"/>
      <c r="D545" s="9"/>
      <c r="E545" s="9"/>
    </row>
    <row r="546" spans="2:5" ht="21" x14ac:dyDescent="0.25">
      <c r="B546" s="8"/>
      <c r="C546" s="9"/>
      <c r="D546" s="9"/>
      <c r="E546" s="9"/>
    </row>
    <row r="547" spans="2:5" ht="21" x14ac:dyDescent="0.25">
      <c r="B547" s="8"/>
      <c r="C547" s="9"/>
      <c r="D547" s="9"/>
      <c r="E547" s="9"/>
    </row>
    <row r="548" spans="2:5" ht="21" x14ac:dyDescent="0.25">
      <c r="B548" s="8"/>
      <c r="C548" s="9"/>
      <c r="D548" s="9"/>
      <c r="E548" s="9"/>
    </row>
    <row r="549" spans="2:5" ht="21" x14ac:dyDescent="0.25">
      <c r="B549" s="8"/>
      <c r="C549" s="9"/>
      <c r="D549" s="9"/>
      <c r="E549" s="9"/>
    </row>
    <row r="550" spans="2:5" ht="21" x14ac:dyDescent="0.25">
      <c r="B550" s="8"/>
      <c r="C550" s="9"/>
      <c r="D550" s="9"/>
      <c r="E550" s="9"/>
    </row>
    <row r="551" spans="2:5" ht="21" x14ac:dyDescent="0.25">
      <c r="B551" s="8"/>
      <c r="C551" s="9"/>
      <c r="D551" s="9"/>
      <c r="E551" s="9"/>
    </row>
    <row r="552" spans="2:5" ht="21" x14ac:dyDescent="0.25">
      <c r="B552" s="8"/>
      <c r="C552" s="9"/>
      <c r="D552" s="9"/>
      <c r="E552" s="9"/>
    </row>
    <row r="553" spans="2:5" ht="21" x14ac:dyDescent="0.25">
      <c r="B553" s="8"/>
      <c r="C553" s="9"/>
      <c r="D553" s="9"/>
      <c r="E553" s="9"/>
    </row>
    <row r="554" spans="2:5" ht="21" x14ac:dyDescent="0.25">
      <c r="B554" s="8"/>
      <c r="C554" s="9"/>
      <c r="D554" s="9"/>
      <c r="E554" s="9"/>
    </row>
    <row r="555" spans="2:5" ht="21" x14ac:dyDescent="0.25">
      <c r="B555" s="8"/>
      <c r="C555" s="9"/>
      <c r="D555" s="9"/>
      <c r="E555" s="9"/>
    </row>
    <row r="556" spans="2:5" ht="21" x14ac:dyDescent="0.25">
      <c r="B556" s="8"/>
      <c r="C556" s="9"/>
      <c r="D556" s="9"/>
      <c r="E556" s="9"/>
    </row>
    <row r="557" spans="2:5" ht="21" x14ac:dyDescent="0.25">
      <c r="B557" s="8"/>
      <c r="C557" s="9"/>
      <c r="D557" s="9"/>
      <c r="E557" s="9"/>
    </row>
    <row r="558" spans="2:5" ht="21" x14ac:dyDescent="0.25">
      <c r="B558" s="8"/>
      <c r="C558" s="9"/>
      <c r="D558" s="9"/>
      <c r="E558" s="9"/>
    </row>
    <row r="559" spans="2:5" ht="21" x14ac:dyDescent="0.25">
      <c r="B559" s="8"/>
      <c r="C559" s="9"/>
      <c r="D559" s="9"/>
      <c r="E559" s="9"/>
    </row>
    <row r="560" spans="2:5" ht="21" x14ac:dyDescent="0.25">
      <c r="B560" s="8"/>
      <c r="C560" s="9"/>
      <c r="D560" s="9"/>
      <c r="E560" s="9"/>
    </row>
    <row r="561" spans="2:5" ht="21" x14ac:dyDescent="0.25">
      <c r="B561" s="8"/>
      <c r="C561" s="9"/>
      <c r="D561" s="9"/>
      <c r="E561" s="9"/>
    </row>
    <row r="562" spans="2:5" ht="21" x14ac:dyDescent="0.25">
      <c r="B562" s="8"/>
      <c r="C562" s="9"/>
      <c r="D562" s="9"/>
      <c r="E562" s="9"/>
    </row>
    <row r="563" spans="2:5" ht="21" x14ac:dyDescent="0.25">
      <c r="B563" s="8"/>
      <c r="C563" s="9"/>
      <c r="D563" s="9"/>
      <c r="E563" s="9"/>
    </row>
    <row r="564" spans="2:5" ht="21" x14ac:dyDescent="0.25">
      <c r="B564" s="8"/>
      <c r="C564" s="9"/>
      <c r="D564" s="9"/>
      <c r="E564" s="9"/>
    </row>
    <row r="565" spans="2:5" ht="21" x14ac:dyDescent="0.25">
      <c r="B565" s="8"/>
      <c r="C565" s="9"/>
      <c r="D565" s="9"/>
      <c r="E565" s="9"/>
    </row>
    <row r="566" spans="2:5" ht="21" x14ac:dyDescent="0.25">
      <c r="B566" s="8"/>
      <c r="C566" s="9"/>
      <c r="D566" s="9"/>
      <c r="E566" s="9"/>
    </row>
    <row r="567" spans="2:5" ht="21" x14ac:dyDescent="0.25">
      <c r="B567" s="8"/>
      <c r="C567" s="9"/>
      <c r="D567" s="9"/>
      <c r="E567" s="9"/>
    </row>
    <row r="568" spans="2:5" ht="21" x14ac:dyDescent="0.25">
      <c r="B568" s="8"/>
      <c r="C568" s="9"/>
      <c r="D568" s="9"/>
      <c r="E568" s="9"/>
    </row>
    <row r="569" spans="2:5" ht="21" x14ac:dyDescent="0.25">
      <c r="B569" s="8"/>
      <c r="C569" s="9"/>
      <c r="D569" s="9"/>
      <c r="E569" s="9"/>
    </row>
    <row r="570" spans="2:5" ht="21" x14ac:dyDescent="0.25">
      <c r="B570" s="8"/>
      <c r="C570" s="9"/>
      <c r="D570" s="9"/>
      <c r="E570" s="9"/>
    </row>
    <row r="571" spans="2:5" ht="21" x14ac:dyDescent="0.25">
      <c r="B571" s="8"/>
      <c r="C571" s="9"/>
      <c r="D571" s="9"/>
      <c r="E571" s="9"/>
    </row>
    <row r="572" spans="2:5" ht="21" x14ac:dyDescent="0.25">
      <c r="B572" s="8"/>
      <c r="C572" s="9"/>
      <c r="D572" s="9"/>
      <c r="E572" s="9"/>
    </row>
    <row r="573" spans="2:5" ht="21" x14ac:dyDescent="0.25">
      <c r="B573" s="8"/>
      <c r="C573" s="9"/>
      <c r="D573" s="9"/>
      <c r="E573" s="9"/>
    </row>
    <row r="574" spans="2:5" ht="21" x14ac:dyDescent="0.25">
      <c r="B574" s="8"/>
      <c r="C574" s="9"/>
      <c r="D574" s="9"/>
      <c r="E574" s="9"/>
    </row>
    <row r="575" spans="2:5" ht="21" x14ac:dyDescent="0.25">
      <c r="B575" s="8"/>
      <c r="C575" s="9"/>
      <c r="D575" s="9"/>
      <c r="E575" s="9"/>
    </row>
    <row r="576" spans="2:5" ht="21" x14ac:dyDescent="0.25">
      <c r="B576" s="8"/>
      <c r="C576" s="9"/>
      <c r="D576" s="9"/>
      <c r="E576" s="9"/>
    </row>
    <row r="577" spans="2:5" ht="21" x14ac:dyDescent="0.25">
      <c r="B577" s="8"/>
      <c r="C577" s="9"/>
      <c r="D577" s="9"/>
      <c r="E577" s="9"/>
    </row>
    <row r="578" spans="2:5" ht="21" x14ac:dyDescent="0.25">
      <c r="B578" s="8"/>
      <c r="C578" s="9"/>
      <c r="D578" s="9"/>
      <c r="E578" s="9"/>
    </row>
    <row r="579" spans="2:5" ht="21" x14ac:dyDescent="0.25">
      <c r="B579" s="8"/>
      <c r="C579" s="9"/>
      <c r="D579" s="9"/>
      <c r="E579" s="9"/>
    </row>
    <row r="580" spans="2:5" ht="21" x14ac:dyDescent="0.25">
      <c r="B580" s="8"/>
      <c r="C580" s="9"/>
      <c r="D580" s="9"/>
      <c r="E580" s="9"/>
    </row>
    <row r="581" spans="2:5" ht="21" x14ac:dyDescent="0.25">
      <c r="B581" s="8"/>
      <c r="C581" s="9"/>
      <c r="D581" s="9"/>
      <c r="E581" s="9"/>
    </row>
    <row r="582" spans="2:5" ht="21" x14ac:dyDescent="0.25">
      <c r="B582" s="8"/>
      <c r="C582" s="9"/>
      <c r="D582" s="9"/>
      <c r="E582" s="9"/>
    </row>
    <row r="583" spans="2:5" ht="21" x14ac:dyDescent="0.25">
      <c r="B583" s="8"/>
      <c r="C583" s="9"/>
      <c r="D583" s="9"/>
      <c r="E583" s="9"/>
    </row>
    <row r="584" spans="2:5" ht="21" x14ac:dyDescent="0.25">
      <c r="B584" s="8"/>
      <c r="C584" s="9"/>
      <c r="D584" s="9"/>
      <c r="E584" s="9"/>
    </row>
    <row r="585" spans="2:5" ht="21" x14ac:dyDescent="0.25">
      <c r="B585" s="8"/>
      <c r="C585" s="9"/>
      <c r="D585" s="9"/>
      <c r="E585" s="9"/>
    </row>
    <row r="586" spans="2:5" ht="21" x14ac:dyDescent="0.25">
      <c r="B586" s="8"/>
      <c r="C586" s="9"/>
      <c r="D586" s="9"/>
      <c r="E586" s="9"/>
    </row>
    <row r="587" spans="2:5" ht="21" x14ac:dyDescent="0.25">
      <c r="B587" s="8"/>
      <c r="C587" s="9"/>
      <c r="D587" s="9"/>
      <c r="E587" s="9"/>
    </row>
    <row r="588" spans="2:5" ht="21" x14ac:dyDescent="0.25">
      <c r="C588" s="9"/>
      <c r="D588" s="9"/>
      <c r="E588" s="9"/>
    </row>
    <row r="589" spans="2:5" ht="21" x14ac:dyDescent="0.25">
      <c r="C589" s="9"/>
      <c r="D589" s="9"/>
      <c r="E589" s="9"/>
    </row>
    <row r="590" spans="2:5" ht="21" x14ac:dyDescent="0.25">
      <c r="C590" s="9"/>
      <c r="D590" s="9"/>
      <c r="E590" s="9"/>
    </row>
    <row r="591" spans="2:5" ht="21" x14ac:dyDescent="0.25">
      <c r="C591" s="9"/>
      <c r="D591" s="9"/>
      <c r="E591" s="9"/>
    </row>
    <row r="592" spans="2:5" ht="21" x14ac:dyDescent="0.25">
      <c r="C592" s="9"/>
      <c r="D592" s="9"/>
      <c r="E592" s="9"/>
    </row>
    <row r="593" spans="3:5" ht="21" x14ac:dyDescent="0.25">
      <c r="C593" s="9"/>
      <c r="D593" s="9"/>
      <c r="E593" s="9"/>
    </row>
    <row r="594" spans="3:5" ht="21" x14ac:dyDescent="0.25">
      <c r="C594" s="9"/>
      <c r="D594" s="9"/>
      <c r="E594" s="9"/>
    </row>
    <row r="595" spans="3:5" ht="21" x14ac:dyDescent="0.25">
      <c r="C595" s="9"/>
      <c r="D595" s="9"/>
      <c r="E595" s="9"/>
    </row>
    <row r="596" spans="3:5" ht="21" x14ac:dyDescent="0.25">
      <c r="C596" s="9"/>
      <c r="D596" s="9"/>
      <c r="E596" s="9"/>
    </row>
    <row r="597" spans="3:5" ht="21" x14ac:dyDescent="0.25">
      <c r="C597" s="9"/>
      <c r="E597" s="9"/>
    </row>
    <row r="598" spans="3:5" ht="21" x14ac:dyDescent="0.25">
      <c r="C598" s="9"/>
      <c r="E598" s="9"/>
    </row>
    <row r="599" spans="3:5" ht="21" x14ac:dyDescent="0.25">
      <c r="C599" s="9"/>
      <c r="E599" s="9"/>
    </row>
    <row r="600" spans="3:5" ht="21" x14ac:dyDescent="0.25">
      <c r="C600" s="9"/>
      <c r="E600" s="9"/>
    </row>
    <row r="601" spans="3:5" ht="21" x14ac:dyDescent="0.25">
      <c r="C601" s="9"/>
      <c r="E601" s="9"/>
    </row>
    <row r="602" spans="3:5" ht="21" x14ac:dyDescent="0.25">
      <c r="C602" s="9"/>
      <c r="E602" s="9"/>
    </row>
    <row r="603" spans="3:5" ht="21" x14ac:dyDescent="0.25">
      <c r="C603" s="9"/>
      <c r="E603" s="9"/>
    </row>
    <row r="604" spans="3:5" ht="21" x14ac:dyDescent="0.25">
      <c r="C604" s="9"/>
      <c r="E604" s="9"/>
    </row>
    <row r="605" spans="3:5" ht="21" x14ac:dyDescent="0.25">
      <c r="C605" s="9"/>
      <c r="E605" s="9"/>
    </row>
    <row r="606" spans="3:5" ht="21" x14ac:dyDescent="0.25">
      <c r="C606" s="9"/>
      <c r="E606" s="9"/>
    </row>
    <row r="607" spans="3:5" ht="21" x14ac:dyDescent="0.25">
      <c r="C607" s="9"/>
      <c r="E607" s="9"/>
    </row>
    <row r="608" spans="3:5" ht="21" x14ac:dyDescent="0.25">
      <c r="C608" s="9"/>
      <c r="E608" s="9"/>
    </row>
    <row r="609" spans="3:5" ht="21" x14ac:dyDescent="0.25">
      <c r="C609" s="9"/>
      <c r="E609" s="9"/>
    </row>
    <row r="610" spans="3:5" ht="21" x14ac:dyDescent="0.25">
      <c r="C610" s="9"/>
      <c r="E610" s="9"/>
    </row>
    <row r="611" spans="3:5" ht="21" x14ac:dyDescent="0.25">
      <c r="C611" s="9"/>
      <c r="E611" s="9"/>
    </row>
    <row r="612" spans="3:5" ht="21" x14ac:dyDescent="0.25">
      <c r="C612" s="9"/>
      <c r="E612" s="9"/>
    </row>
    <row r="613" spans="3:5" ht="21" x14ac:dyDescent="0.25">
      <c r="C613" s="9"/>
      <c r="E613" s="9"/>
    </row>
    <row r="614" spans="3:5" ht="21" x14ac:dyDescent="0.25">
      <c r="C614" s="9"/>
      <c r="E614" s="9"/>
    </row>
    <row r="615" spans="3:5" ht="21" x14ac:dyDescent="0.25">
      <c r="C615" s="9"/>
      <c r="E615" s="9"/>
    </row>
    <row r="616" spans="3:5" ht="21" x14ac:dyDescent="0.25">
      <c r="C616" s="9"/>
      <c r="E616" s="9"/>
    </row>
    <row r="617" spans="3:5" ht="21" x14ac:dyDescent="0.25">
      <c r="C617" s="9"/>
      <c r="E617" s="9"/>
    </row>
    <row r="618" spans="3:5" ht="21" x14ac:dyDescent="0.25">
      <c r="C618" s="9"/>
      <c r="E618" s="9"/>
    </row>
    <row r="619" spans="3:5" ht="21" x14ac:dyDescent="0.25">
      <c r="C619" s="9"/>
      <c r="E619" s="9"/>
    </row>
    <row r="620" spans="3:5" ht="21" x14ac:dyDescent="0.25">
      <c r="C620" s="9"/>
      <c r="E620" s="9"/>
    </row>
    <row r="621" spans="3:5" ht="21" x14ac:dyDescent="0.25">
      <c r="C621" s="9"/>
      <c r="E621" s="9"/>
    </row>
    <row r="622" spans="3:5" ht="21" x14ac:dyDescent="0.25">
      <c r="C622" s="9"/>
      <c r="E622" s="9"/>
    </row>
    <row r="623" spans="3:5" ht="21" x14ac:dyDescent="0.25">
      <c r="C623" s="9"/>
      <c r="E623" s="9"/>
    </row>
    <row r="624" spans="3:5" ht="21" x14ac:dyDescent="0.25">
      <c r="C624" s="9"/>
      <c r="E624" s="9"/>
    </row>
    <row r="625" spans="3:5" ht="21" x14ac:dyDescent="0.25">
      <c r="C625" s="9"/>
      <c r="E625" s="9"/>
    </row>
    <row r="626" spans="3:5" ht="21" x14ac:dyDescent="0.25">
      <c r="C626" s="9"/>
      <c r="E626" s="9"/>
    </row>
    <row r="627" spans="3:5" ht="21" x14ac:dyDescent="0.25">
      <c r="C627" s="9"/>
      <c r="E627" s="9"/>
    </row>
    <row r="628" spans="3:5" ht="21" x14ac:dyDescent="0.25">
      <c r="C628" s="9"/>
      <c r="E628" s="9"/>
    </row>
    <row r="629" spans="3:5" ht="21" x14ac:dyDescent="0.25">
      <c r="C629" s="9"/>
      <c r="E629" s="9"/>
    </row>
    <row r="630" spans="3:5" ht="21" x14ac:dyDescent="0.25">
      <c r="C630" s="9"/>
      <c r="E630" s="9"/>
    </row>
    <row r="631" spans="3:5" ht="21" x14ac:dyDescent="0.25">
      <c r="C631" s="9"/>
      <c r="E631" s="9"/>
    </row>
    <row r="632" spans="3:5" ht="21" x14ac:dyDescent="0.25">
      <c r="C632" s="9"/>
      <c r="E632" s="9"/>
    </row>
    <row r="633" spans="3:5" ht="21" x14ac:dyDescent="0.25">
      <c r="C633" s="9"/>
      <c r="E633" s="9"/>
    </row>
    <row r="634" spans="3:5" ht="21" x14ac:dyDescent="0.25">
      <c r="C634" s="9"/>
      <c r="E634" s="9"/>
    </row>
    <row r="635" spans="3:5" ht="21" x14ac:dyDescent="0.25">
      <c r="C635" s="9"/>
      <c r="E635" s="9"/>
    </row>
    <row r="636" spans="3:5" ht="21" x14ac:dyDescent="0.25">
      <c r="C636" s="9"/>
      <c r="E636" s="9"/>
    </row>
    <row r="637" spans="3:5" ht="21" x14ac:dyDescent="0.25">
      <c r="C637" s="9"/>
      <c r="E637" s="9"/>
    </row>
    <row r="638" spans="3:5" ht="21" x14ac:dyDescent="0.25">
      <c r="C638" s="9"/>
      <c r="E638" s="9"/>
    </row>
    <row r="639" spans="3:5" ht="21" x14ac:dyDescent="0.25">
      <c r="C639" s="9"/>
      <c r="E639" s="9"/>
    </row>
    <row r="640" spans="3:5" ht="21" x14ac:dyDescent="0.25">
      <c r="C640" s="9"/>
      <c r="E640" s="9"/>
    </row>
    <row r="641" spans="3:5" ht="21" x14ac:dyDescent="0.25">
      <c r="C641" s="9"/>
      <c r="E641" s="9"/>
    </row>
    <row r="642" spans="3:5" ht="21" x14ac:dyDescent="0.25">
      <c r="C642" s="9"/>
      <c r="E642" s="9"/>
    </row>
    <row r="643" spans="3:5" ht="21" x14ac:dyDescent="0.25">
      <c r="C643" s="9"/>
      <c r="E643" s="9"/>
    </row>
    <row r="644" spans="3:5" ht="21" x14ac:dyDescent="0.25">
      <c r="C644" s="9"/>
      <c r="E644" s="9"/>
    </row>
    <row r="645" spans="3:5" ht="21" x14ac:dyDescent="0.25">
      <c r="C645" s="9"/>
      <c r="E645" s="9"/>
    </row>
    <row r="646" spans="3:5" ht="21" x14ac:dyDescent="0.25">
      <c r="C646" s="9"/>
      <c r="E646" s="9"/>
    </row>
    <row r="647" spans="3:5" ht="21" x14ac:dyDescent="0.25">
      <c r="C647" s="9"/>
      <c r="E647" s="9"/>
    </row>
    <row r="648" spans="3:5" ht="21" x14ac:dyDescent="0.25">
      <c r="C648" s="9"/>
      <c r="E648" s="9"/>
    </row>
    <row r="649" spans="3:5" ht="21" x14ac:dyDescent="0.25">
      <c r="C649" s="9"/>
      <c r="E649" s="9"/>
    </row>
    <row r="650" spans="3:5" ht="21" x14ac:dyDescent="0.25">
      <c r="E650" s="9"/>
    </row>
    <row r="651" spans="3:5" ht="21" x14ac:dyDescent="0.25">
      <c r="E651" s="9"/>
    </row>
    <row r="652" spans="3:5" ht="21" x14ac:dyDescent="0.25">
      <c r="E652" s="9"/>
    </row>
    <row r="653" spans="3:5" ht="21" x14ac:dyDescent="0.25">
      <c r="E653" s="9"/>
    </row>
    <row r="654" spans="3:5" ht="21" x14ac:dyDescent="0.25">
      <c r="E654" s="9"/>
    </row>
    <row r="655" spans="3:5" ht="21" x14ac:dyDescent="0.25">
      <c r="E655" s="9"/>
    </row>
    <row r="656" spans="3:5" ht="21" x14ac:dyDescent="0.25">
      <c r="E656" s="9"/>
    </row>
    <row r="657" spans="5:5" ht="21" x14ac:dyDescent="0.25">
      <c r="E657" s="9"/>
    </row>
    <row r="658" spans="5:5" ht="21" x14ac:dyDescent="0.25">
      <c r="E658" s="9"/>
    </row>
    <row r="659" spans="5:5" ht="21" x14ac:dyDescent="0.25">
      <c r="E659" s="9"/>
    </row>
    <row r="660" spans="5:5" ht="21" x14ac:dyDescent="0.25">
      <c r="E660" s="9"/>
    </row>
    <row r="661" spans="5:5" ht="21" x14ac:dyDescent="0.25">
      <c r="E661" s="9"/>
    </row>
    <row r="662" spans="5:5" ht="21" x14ac:dyDescent="0.25">
      <c r="E662" s="9"/>
    </row>
    <row r="663" spans="5:5" ht="21" x14ac:dyDescent="0.25">
      <c r="E663" s="9"/>
    </row>
    <row r="664" spans="5:5" ht="21" x14ac:dyDescent="0.25">
      <c r="E664" s="9"/>
    </row>
    <row r="665" spans="5:5" ht="21" x14ac:dyDescent="0.25">
      <c r="E665" s="9"/>
    </row>
    <row r="666" spans="5:5" ht="21" x14ac:dyDescent="0.25">
      <c r="E666" s="9"/>
    </row>
    <row r="667" spans="5:5" ht="21" x14ac:dyDescent="0.25">
      <c r="E667" s="9"/>
    </row>
    <row r="668" spans="5:5" ht="21" x14ac:dyDescent="0.25">
      <c r="E668" s="9"/>
    </row>
    <row r="669" spans="5:5" ht="21" x14ac:dyDescent="0.25">
      <c r="E669" s="9"/>
    </row>
    <row r="670" spans="5:5" ht="21" x14ac:dyDescent="0.25">
      <c r="E670" s="9"/>
    </row>
    <row r="671" spans="5:5" ht="21" x14ac:dyDescent="0.25">
      <c r="E671" s="9"/>
    </row>
    <row r="672" spans="5:5" ht="21" x14ac:dyDescent="0.25">
      <c r="E672" s="9"/>
    </row>
    <row r="673" spans="5:5" ht="21" x14ac:dyDescent="0.25">
      <c r="E673" s="9"/>
    </row>
    <row r="1048576" spans="1:1" ht="21" x14ac:dyDescent="0.25">
      <c r="A1048576" s="18"/>
    </row>
  </sheetData>
  <mergeCells count="2">
    <mergeCell ref="A1:E1"/>
    <mergeCell ref="A2:E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2C74-19D9-4F55-9D3F-541E03946ED9}">
  <sheetPr codeName="Sheet8"/>
  <dimension ref="A1:G1048576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2397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>
        <v>45769</v>
      </c>
      <c r="B4" s="8" t="s">
        <v>2400</v>
      </c>
      <c r="C4" s="9">
        <v>5000</v>
      </c>
      <c r="D4" s="9"/>
      <c r="E4" s="9">
        <f>C4</f>
        <v>5000</v>
      </c>
    </row>
    <row r="5" spans="1:5" ht="21" x14ac:dyDescent="0.25">
      <c r="A5" s="18">
        <v>45778</v>
      </c>
      <c r="B5" s="8" t="s">
        <v>386</v>
      </c>
      <c r="C5" s="16"/>
      <c r="D5" s="9">
        <v>400</v>
      </c>
      <c r="E5" s="9">
        <f>E4+C5-D5</f>
        <v>4600</v>
      </c>
    </row>
    <row r="6" spans="1:5" ht="21" x14ac:dyDescent="0.25">
      <c r="A6" s="18">
        <v>45778</v>
      </c>
      <c r="B6" s="8" t="s">
        <v>386</v>
      </c>
      <c r="C6" s="9"/>
      <c r="D6" s="9">
        <v>25.25</v>
      </c>
      <c r="E6" s="9">
        <f t="shared" ref="E6:E69" si="0">E5+C6-D6</f>
        <v>4574.75</v>
      </c>
    </row>
    <row r="7" spans="1:5" ht="21" x14ac:dyDescent="0.25">
      <c r="A7" s="18"/>
      <c r="B7" s="8"/>
      <c r="C7" s="9"/>
      <c r="D7" s="9"/>
      <c r="E7" s="9">
        <f t="shared" si="0"/>
        <v>4574.75</v>
      </c>
    </row>
    <row r="8" spans="1:5" ht="21" x14ac:dyDescent="0.25">
      <c r="A8" s="18"/>
      <c r="B8" s="8"/>
      <c r="C8" s="9"/>
      <c r="D8" s="9"/>
      <c r="E8" s="9">
        <f t="shared" si="0"/>
        <v>4574.75</v>
      </c>
    </row>
    <row r="9" spans="1:5" ht="21" x14ac:dyDescent="0.25">
      <c r="A9" s="18"/>
      <c r="B9" s="8"/>
      <c r="C9" s="9"/>
      <c r="D9" s="9"/>
      <c r="E9" s="9">
        <f t="shared" si="0"/>
        <v>4574.75</v>
      </c>
    </row>
    <row r="10" spans="1:5" ht="21" x14ac:dyDescent="0.25">
      <c r="A10" s="18"/>
      <c r="B10" s="8"/>
      <c r="C10" s="9"/>
      <c r="D10" s="9"/>
      <c r="E10" s="9">
        <f t="shared" si="0"/>
        <v>4574.75</v>
      </c>
    </row>
    <row r="11" spans="1:5" ht="21" x14ac:dyDescent="0.25">
      <c r="A11" s="18"/>
      <c r="B11" s="8"/>
      <c r="C11" s="9"/>
      <c r="D11" s="9"/>
      <c r="E11" s="9">
        <f t="shared" si="0"/>
        <v>4574.75</v>
      </c>
    </row>
    <row r="12" spans="1:5" ht="21" x14ac:dyDescent="0.25">
      <c r="A12" s="18"/>
      <c r="B12" s="8"/>
      <c r="C12" s="9"/>
      <c r="D12" s="9"/>
      <c r="E12" s="9">
        <f t="shared" si="0"/>
        <v>4574.75</v>
      </c>
    </row>
    <row r="13" spans="1:5" ht="21" x14ac:dyDescent="0.25">
      <c r="A13" s="18"/>
      <c r="B13" s="8"/>
      <c r="C13" s="9"/>
      <c r="D13" s="9"/>
      <c r="E13" s="9">
        <f t="shared" si="0"/>
        <v>4574.75</v>
      </c>
    </row>
    <row r="14" spans="1:5" ht="21" x14ac:dyDescent="0.25">
      <c r="A14" s="18"/>
      <c r="B14" s="8"/>
      <c r="C14" s="9"/>
      <c r="D14" s="9"/>
      <c r="E14" s="9">
        <f t="shared" si="0"/>
        <v>4574.75</v>
      </c>
    </row>
    <row r="15" spans="1:5" ht="21" x14ac:dyDescent="0.25">
      <c r="A15" s="18"/>
      <c r="B15" s="8"/>
      <c r="C15" s="9"/>
      <c r="D15" s="9"/>
      <c r="E15" s="9">
        <f t="shared" si="0"/>
        <v>4574.75</v>
      </c>
    </row>
    <row r="16" spans="1:5" ht="21" x14ac:dyDescent="0.25">
      <c r="A16" s="18"/>
      <c r="B16" s="8"/>
      <c r="C16" s="9"/>
      <c r="D16" s="9"/>
      <c r="E16" s="9">
        <f t="shared" si="0"/>
        <v>4574.75</v>
      </c>
    </row>
    <row r="17" spans="1:5" ht="21" x14ac:dyDescent="0.25">
      <c r="A17" s="18"/>
      <c r="B17" s="8"/>
      <c r="C17" s="9"/>
      <c r="D17" s="9"/>
      <c r="E17" s="9">
        <f t="shared" si="0"/>
        <v>4574.75</v>
      </c>
    </row>
    <row r="18" spans="1:5" ht="21" x14ac:dyDescent="0.25">
      <c r="A18" s="18"/>
      <c r="B18" s="8"/>
      <c r="C18" s="9"/>
      <c r="D18" s="9"/>
      <c r="E18" s="9">
        <f t="shared" si="0"/>
        <v>4574.75</v>
      </c>
    </row>
    <row r="19" spans="1:5" ht="21" x14ac:dyDescent="0.25">
      <c r="A19" s="18"/>
      <c r="B19" s="8"/>
      <c r="C19" s="9"/>
      <c r="D19" s="9"/>
      <c r="E19" s="9">
        <f t="shared" si="0"/>
        <v>4574.75</v>
      </c>
    </row>
    <row r="20" spans="1:5" ht="21" x14ac:dyDescent="0.25">
      <c r="A20" s="18"/>
      <c r="B20" s="8"/>
      <c r="C20" s="9"/>
      <c r="D20" s="9"/>
      <c r="E20" s="9">
        <f t="shared" si="0"/>
        <v>4574.75</v>
      </c>
    </row>
    <row r="21" spans="1:5" ht="21" x14ac:dyDescent="0.25">
      <c r="A21" s="18"/>
      <c r="B21" s="8"/>
      <c r="C21" s="9"/>
      <c r="D21" s="9"/>
      <c r="E21" s="9">
        <f t="shared" si="0"/>
        <v>4574.75</v>
      </c>
    </row>
    <row r="22" spans="1:5" ht="21" x14ac:dyDescent="0.25">
      <c r="A22" s="18"/>
      <c r="B22" s="8"/>
      <c r="C22" s="9"/>
      <c r="D22" s="9"/>
      <c r="E22" s="9">
        <f t="shared" si="0"/>
        <v>4574.75</v>
      </c>
    </row>
    <row r="23" spans="1:5" ht="21" x14ac:dyDescent="0.25">
      <c r="A23" s="18"/>
      <c r="B23" s="8"/>
      <c r="C23" s="9"/>
      <c r="D23" s="9"/>
      <c r="E23" s="9">
        <f t="shared" si="0"/>
        <v>4574.75</v>
      </c>
    </row>
    <row r="24" spans="1:5" ht="21" x14ac:dyDescent="0.25">
      <c r="A24" s="18"/>
      <c r="B24" s="8"/>
      <c r="C24" s="9"/>
      <c r="D24" s="9"/>
      <c r="E24" s="9">
        <f t="shared" si="0"/>
        <v>4574.75</v>
      </c>
    </row>
    <row r="25" spans="1:5" ht="21" x14ac:dyDescent="0.25">
      <c r="A25" s="18"/>
      <c r="B25" s="8"/>
      <c r="C25" s="9"/>
      <c r="D25" s="9"/>
      <c r="E25" s="9">
        <f t="shared" si="0"/>
        <v>4574.75</v>
      </c>
    </row>
    <row r="26" spans="1:5" ht="21" x14ac:dyDescent="0.25">
      <c r="A26" s="18"/>
      <c r="B26" s="8"/>
      <c r="C26" s="9"/>
      <c r="D26" s="9"/>
      <c r="E26" s="9">
        <f t="shared" si="0"/>
        <v>4574.75</v>
      </c>
    </row>
    <row r="27" spans="1:5" ht="21" x14ac:dyDescent="0.25">
      <c r="A27" s="18"/>
      <c r="B27" s="8"/>
      <c r="C27" s="9"/>
      <c r="D27" s="9"/>
      <c r="E27" s="9">
        <f t="shared" si="0"/>
        <v>4574.75</v>
      </c>
    </row>
    <row r="28" spans="1:5" ht="21" x14ac:dyDescent="0.25">
      <c r="A28" s="18"/>
      <c r="B28" s="8"/>
      <c r="C28" s="9"/>
      <c r="D28" s="9"/>
      <c r="E28" s="9">
        <f t="shared" si="0"/>
        <v>4574.75</v>
      </c>
    </row>
    <row r="29" spans="1:5" ht="21" x14ac:dyDescent="0.25">
      <c r="A29" s="18"/>
      <c r="B29" s="8"/>
      <c r="C29" s="9"/>
      <c r="D29" s="9"/>
      <c r="E29" s="9">
        <f t="shared" si="0"/>
        <v>4574.75</v>
      </c>
    </row>
    <row r="30" spans="1:5" ht="21" x14ac:dyDescent="0.25">
      <c r="A30" s="18"/>
      <c r="B30" s="8"/>
      <c r="C30" s="9"/>
      <c r="D30" s="9"/>
      <c r="E30" s="9">
        <f t="shared" si="0"/>
        <v>4574.75</v>
      </c>
    </row>
    <row r="31" spans="1:5" ht="21" x14ac:dyDescent="0.25">
      <c r="A31" s="18"/>
      <c r="B31" s="8"/>
      <c r="C31" s="9"/>
      <c r="D31" s="9"/>
      <c r="E31" s="9">
        <f t="shared" si="0"/>
        <v>4574.75</v>
      </c>
    </row>
    <row r="32" spans="1:5" ht="21" x14ac:dyDescent="0.25">
      <c r="A32" s="18"/>
      <c r="B32" s="8"/>
      <c r="C32" s="9"/>
      <c r="D32" s="9"/>
      <c r="E32" s="9">
        <f t="shared" si="0"/>
        <v>4574.75</v>
      </c>
    </row>
    <row r="33" spans="1:5" ht="21" x14ac:dyDescent="0.25">
      <c r="A33" s="18"/>
      <c r="B33" s="8"/>
      <c r="C33" s="9"/>
      <c r="D33" s="9"/>
      <c r="E33" s="9">
        <f t="shared" si="0"/>
        <v>4574.75</v>
      </c>
    </row>
    <row r="34" spans="1:5" ht="21" x14ac:dyDescent="0.25">
      <c r="A34" s="18"/>
      <c r="B34" s="8"/>
      <c r="C34" s="9"/>
      <c r="D34" s="9"/>
      <c r="E34" s="9">
        <f t="shared" si="0"/>
        <v>4574.75</v>
      </c>
    </row>
    <row r="35" spans="1:5" ht="21" x14ac:dyDescent="0.25">
      <c r="A35" s="18"/>
      <c r="B35" s="8"/>
      <c r="C35" s="9"/>
      <c r="D35" s="9"/>
      <c r="E35" s="9">
        <f t="shared" si="0"/>
        <v>4574.75</v>
      </c>
    </row>
    <row r="36" spans="1:5" ht="21" x14ac:dyDescent="0.25">
      <c r="A36" s="18"/>
      <c r="B36" s="8"/>
      <c r="C36" s="9"/>
      <c r="D36" s="9"/>
      <c r="E36" s="9">
        <f t="shared" si="0"/>
        <v>4574.75</v>
      </c>
    </row>
    <row r="37" spans="1:5" ht="21" x14ac:dyDescent="0.25">
      <c r="A37" s="18"/>
      <c r="B37" s="8"/>
      <c r="C37" s="9"/>
      <c r="D37" s="9"/>
      <c r="E37" s="9">
        <f t="shared" si="0"/>
        <v>4574.75</v>
      </c>
    </row>
    <row r="38" spans="1:5" ht="21" x14ac:dyDescent="0.25">
      <c r="A38" s="18"/>
      <c r="B38" s="8"/>
      <c r="C38" s="9"/>
      <c r="D38" s="9"/>
      <c r="E38" s="9">
        <f t="shared" si="0"/>
        <v>4574.75</v>
      </c>
    </row>
    <row r="39" spans="1:5" ht="21" x14ac:dyDescent="0.25">
      <c r="A39" s="18"/>
      <c r="B39" s="8"/>
      <c r="C39" s="9"/>
      <c r="D39" s="9"/>
      <c r="E39" s="9">
        <f t="shared" si="0"/>
        <v>4574.75</v>
      </c>
    </row>
    <row r="40" spans="1:5" ht="21" x14ac:dyDescent="0.25">
      <c r="A40" s="18"/>
      <c r="B40" s="8"/>
      <c r="C40" s="9"/>
      <c r="D40" s="9"/>
      <c r="E40" s="9">
        <f t="shared" si="0"/>
        <v>4574.75</v>
      </c>
    </row>
    <row r="41" spans="1:5" ht="21" x14ac:dyDescent="0.25">
      <c r="A41" s="8"/>
      <c r="B41" s="8"/>
      <c r="C41" s="9"/>
      <c r="D41" s="9"/>
      <c r="E41" s="9">
        <f t="shared" si="0"/>
        <v>4574.75</v>
      </c>
    </row>
    <row r="42" spans="1:5" ht="21" x14ac:dyDescent="0.25">
      <c r="A42" s="8"/>
      <c r="B42" s="8"/>
      <c r="C42" s="9"/>
      <c r="D42" s="9"/>
      <c r="E42" s="9">
        <f t="shared" si="0"/>
        <v>4574.75</v>
      </c>
    </row>
    <row r="43" spans="1:5" ht="21" x14ac:dyDescent="0.25">
      <c r="A43" s="18"/>
      <c r="B43" s="8"/>
      <c r="C43" s="9"/>
      <c r="D43" s="9"/>
      <c r="E43" s="9">
        <f t="shared" si="0"/>
        <v>4574.75</v>
      </c>
    </row>
    <row r="44" spans="1:5" ht="21" x14ac:dyDescent="0.25">
      <c r="A44" s="18"/>
      <c r="B44" s="8"/>
      <c r="C44" s="9"/>
      <c r="D44" s="9"/>
      <c r="E44" s="9">
        <f t="shared" si="0"/>
        <v>4574.75</v>
      </c>
    </row>
    <row r="45" spans="1:5" ht="21" x14ac:dyDescent="0.25">
      <c r="A45" s="18"/>
      <c r="B45" s="8"/>
      <c r="C45" s="9"/>
      <c r="D45" s="9"/>
      <c r="E45" s="9">
        <f t="shared" si="0"/>
        <v>4574.75</v>
      </c>
    </row>
    <row r="46" spans="1:5" ht="21" x14ac:dyDescent="0.25">
      <c r="A46" s="18"/>
      <c r="B46" s="8"/>
      <c r="C46" s="9"/>
      <c r="D46" s="9"/>
      <c r="E46" s="9">
        <f t="shared" si="0"/>
        <v>4574.75</v>
      </c>
    </row>
    <row r="47" spans="1:5" ht="21" x14ac:dyDescent="0.25">
      <c r="A47" s="18"/>
      <c r="B47" s="8"/>
      <c r="C47" s="9"/>
      <c r="D47" s="9"/>
      <c r="E47" s="9">
        <f t="shared" si="0"/>
        <v>4574.75</v>
      </c>
    </row>
    <row r="48" spans="1:5" ht="21" x14ac:dyDescent="0.25">
      <c r="A48" s="18"/>
      <c r="B48" s="8"/>
      <c r="C48" s="9"/>
      <c r="D48" s="9"/>
      <c r="E48" s="9">
        <f t="shared" si="0"/>
        <v>4574.75</v>
      </c>
    </row>
    <row r="49" spans="1:5" ht="21" x14ac:dyDescent="0.25">
      <c r="A49" s="18"/>
      <c r="B49" s="8"/>
      <c r="C49" s="9"/>
      <c r="D49" s="9"/>
      <c r="E49" s="9">
        <f t="shared" si="0"/>
        <v>4574.75</v>
      </c>
    </row>
    <row r="50" spans="1:5" ht="21" x14ac:dyDescent="0.25">
      <c r="A50" s="18"/>
      <c r="B50" s="8"/>
      <c r="C50" s="9"/>
      <c r="D50" s="9"/>
      <c r="E50" s="9">
        <f t="shared" si="0"/>
        <v>4574.75</v>
      </c>
    </row>
    <row r="51" spans="1:5" ht="21" x14ac:dyDescent="0.25">
      <c r="A51" s="18"/>
      <c r="B51" s="8"/>
      <c r="C51" s="9"/>
      <c r="D51" s="9"/>
      <c r="E51" s="9">
        <f t="shared" si="0"/>
        <v>4574.75</v>
      </c>
    </row>
    <row r="52" spans="1:5" ht="21" x14ac:dyDescent="0.25">
      <c r="A52" s="18"/>
      <c r="B52" s="8"/>
      <c r="C52" s="9"/>
      <c r="D52" s="9"/>
      <c r="E52" s="9">
        <f t="shared" si="0"/>
        <v>4574.75</v>
      </c>
    </row>
    <row r="53" spans="1:5" ht="21" x14ac:dyDescent="0.25">
      <c r="A53" s="18"/>
      <c r="B53" s="8"/>
      <c r="C53" s="9"/>
      <c r="D53" s="9"/>
      <c r="E53" s="9">
        <f t="shared" si="0"/>
        <v>4574.75</v>
      </c>
    </row>
    <row r="54" spans="1:5" ht="21" x14ac:dyDescent="0.25">
      <c r="A54" s="18"/>
      <c r="B54" s="8"/>
      <c r="C54" s="9"/>
      <c r="D54" s="9"/>
      <c r="E54" s="9">
        <f t="shared" si="0"/>
        <v>4574.75</v>
      </c>
    </row>
    <row r="55" spans="1:5" ht="21" x14ac:dyDescent="0.25">
      <c r="A55" s="18"/>
      <c r="B55" s="8"/>
      <c r="C55" s="9"/>
      <c r="D55" s="9"/>
      <c r="E55" s="9">
        <f t="shared" si="0"/>
        <v>4574.75</v>
      </c>
    </row>
    <row r="56" spans="1:5" ht="21" x14ac:dyDescent="0.25">
      <c r="A56" s="18"/>
      <c r="B56" s="8"/>
      <c r="C56" s="9"/>
      <c r="D56" s="9"/>
      <c r="E56" s="9">
        <f t="shared" si="0"/>
        <v>4574.75</v>
      </c>
    </row>
    <row r="57" spans="1:5" ht="21" x14ac:dyDescent="0.25">
      <c r="A57" s="18"/>
      <c r="B57" s="8"/>
      <c r="C57" s="9"/>
      <c r="D57" s="9"/>
      <c r="E57" s="9">
        <f t="shared" si="0"/>
        <v>4574.75</v>
      </c>
    </row>
    <row r="58" spans="1:5" ht="21" x14ac:dyDescent="0.25">
      <c r="A58" s="18"/>
      <c r="B58" s="8"/>
      <c r="C58" s="9"/>
      <c r="D58" s="9"/>
      <c r="E58" s="9">
        <f t="shared" si="0"/>
        <v>4574.75</v>
      </c>
    </row>
    <row r="59" spans="1:5" ht="21" x14ac:dyDescent="0.25">
      <c r="A59" s="18"/>
      <c r="B59" s="8"/>
      <c r="C59" s="9"/>
      <c r="D59" s="9"/>
      <c r="E59" s="9">
        <f t="shared" si="0"/>
        <v>4574.75</v>
      </c>
    </row>
    <row r="60" spans="1:5" ht="21" x14ac:dyDescent="0.25">
      <c r="A60" s="18"/>
      <c r="B60" s="8"/>
      <c r="C60" s="9"/>
      <c r="D60" s="9"/>
      <c r="E60" s="9">
        <f t="shared" si="0"/>
        <v>4574.75</v>
      </c>
    </row>
    <row r="61" spans="1:5" ht="21" x14ac:dyDescent="0.25">
      <c r="A61" s="18"/>
      <c r="B61" s="8"/>
      <c r="C61" s="9"/>
      <c r="D61" s="9"/>
      <c r="E61" s="9">
        <f t="shared" si="0"/>
        <v>4574.75</v>
      </c>
    </row>
    <row r="62" spans="1:5" ht="21" x14ac:dyDescent="0.25">
      <c r="A62" s="18"/>
      <c r="B62" s="8"/>
      <c r="C62" s="9"/>
      <c r="D62" s="9"/>
      <c r="E62" s="9">
        <f t="shared" si="0"/>
        <v>4574.75</v>
      </c>
    </row>
    <row r="63" spans="1:5" ht="21" x14ac:dyDescent="0.25">
      <c r="A63" s="18"/>
      <c r="B63" s="8"/>
      <c r="C63" s="9"/>
      <c r="D63" s="9"/>
      <c r="E63" s="9">
        <f t="shared" si="0"/>
        <v>4574.75</v>
      </c>
    </row>
    <row r="64" spans="1:5" ht="21" x14ac:dyDescent="0.25">
      <c r="A64" s="18"/>
      <c r="B64" s="8"/>
      <c r="C64" s="9"/>
      <c r="D64" s="9"/>
      <c r="E64" s="9">
        <f t="shared" si="0"/>
        <v>4574.75</v>
      </c>
    </row>
    <row r="65" spans="1:5" ht="21" x14ac:dyDescent="0.25">
      <c r="A65" s="18"/>
      <c r="B65" s="8"/>
      <c r="C65" s="9"/>
      <c r="D65" s="9"/>
      <c r="E65" s="9">
        <f t="shared" si="0"/>
        <v>4574.75</v>
      </c>
    </row>
    <row r="66" spans="1:5" ht="21" x14ac:dyDescent="0.25">
      <c r="A66" s="18"/>
      <c r="B66" s="8"/>
      <c r="C66" s="9"/>
      <c r="D66" s="9"/>
      <c r="E66" s="9">
        <f t="shared" si="0"/>
        <v>4574.75</v>
      </c>
    </row>
    <row r="67" spans="1:5" ht="21" x14ac:dyDescent="0.25">
      <c r="A67" s="18"/>
      <c r="B67" s="8"/>
      <c r="C67" s="9"/>
      <c r="D67" s="9"/>
      <c r="E67" s="9">
        <f t="shared" si="0"/>
        <v>4574.75</v>
      </c>
    </row>
    <row r="68" spans="1:5" ht="21" x14ac:dyDescent="0.25">
      <c r="A68" s="18"/>
      <c r="B68" s="8"/>
      <c r="C68" s="9"/>
      <c r="D68" s="9"/>
      <c r="E68" s="9">
        <f t="shared" si="0"/>
        <v>4574.75</v>
      </c>
    </row>
    <row r="69" spans="1:5" ht="21" x14ac:dyDescent="0.25">
      <c r="A69" s="18"/>
      <c r="B69" s="8"/>
      <c r="C69" s="9"/>
      <c r="D69" s="9"/>
      <c r="E69" s="9">
        <f t="shared" si="0"/>
        <v>4574.75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4574.75</v>
      </c>
    </row>
    <row r="71" spans="1:5" ht="21" x14ac:dyDescent="0.25">
      <c r="A71" s="18"/>
      <c r="B71" s="8"/>
      <c r="C71" s="9"/>
      <c r="D71" s="9"/>
      <c r="E71" s="9">
        <f t="shared" si="1"/>
        <v>4574.75</v>
      </c>
    </row>
    <row r="72" spans="1:5" ht="21" x14ac:dyDescent="0.25">
      <c r="A72" s="18"/>
      <c r="B72" s="8"/>
      <c r="C72" s="9"/>
      <c r="D72" s="9"/>
      <c r="E72" s="9">
        <f t="shared" si="1"/>
        <v>4574.75</v>
      </c>
    </row>
    <row r="73" spans="1:5" ht="21" x14ac:dyDescent="0.25">
      <c r="A73" s="18"/>
      <c r="B73" s="8"/>
      <c r="C73" s="9"/>
      <c r="D73" s="9"/>
      <c r="E73" s="9">
        <f t="shared" si="1"/>
        <v>4574.75</v>
      </c>
    </row>
    <row r="74" spans="1:5" ht="21" x14ac:dyDescent="0.25">
      <c r="A74" s="18"/>
      <c r="B74" s="8"/>
      <c r="C74" s="9"/>
      <c r="D74" s="9"/>
      <c r="E74" s="9">
        <f t="shared" si="1"/>
        <v>4574.75</v>
      </c>
    </row>
    <row r="75" spans="1:5" ht="21" x14ac:dyDescent="0.25">
      <c r="A75" s="18"/>
      <c r="B75" s="8"/>
      <c r="C75" s="9"/>
      <c r="D75" s="9"/>
      <c r="E75" s="9">
        <f t="shared" si="1"/>
        <v>4574.75</v>
      </c>
    </row>
    <row r="76" spans="1:5" ht="21" x14ac:dyDescent="0.25">
      <c r="A76" s="18"/>
      <c r="B76" s="8"/>
      <c r="C76" s="86"/>
      <c r="D76" s="9"/>
      <c r="E76" s="9">
        <f t="shared" si="1"/>
        <v>4574.75</v>
      </c>
    </row>
    <row r="77" spans="1:5" ht="21" x14ac:dyDescent="0.25">
      <c r="A77" s="18"/>
      <c r="B77" s="8"/>
      <c r="C77" s="86"/>
      <c r="D77" s="9"/>
      <c r="E77" s="9">
        <f t="shared" si="1"/>
        <v>4574.75</v>
      </c>
    </row>
    <row r="78" spans="1:5" ht="21" x14ac:dyDescent="0.25">
      <c r="A78" s="18"/>
      <c r="B78" s="8"/>
      <c r="C78" s="9"/>
      <c r="D78" s="9"/>
      <c r="E78" s="9">
        <f t="shared" si="1"/>
        <v>4574.75</v>
      </c>
    </row>
    <row r="79" spans="1:5" ht="21" x14ac:dyDescent="0.25">
      <c r="A79" s="18"/>
      <c r="B79" s="8"/>
      <c r="C79" s="9"/>
      <c r="D79" s="9"/>
      <c r="E79" s="9">
        <f t="shared" si="1"/>
        <v>4574.75</v>
      </c>
    </row>
    <row r="80" spans="1:5" ht="21" x14ac:dyDescent="0.25">
      <c r="A80" s="18"/>
      <c r="B80" s="8"/>
      <c r="C80" s="9"/>
      <c r="D80" s="9"/>
      <c r="E80" s="9">
        <f t="shared" si="1"/>
        <v>4574.75</v>
      </c>
    </row>
    <row r="81" spans="1:5" ht="21" x14ac:dyDescent="0.25">
      <c r="A81" s="18"/>
      <c r="B81" s="8"/>
      <c r="C81" s="9"/>
      <c r="D81" s="9"/>
      <c r="E81" s="9">
        <f t="shared" si="1"/>
        <v>4574.75</v>
      </c>
    </row>
    <row r="82" spans="1:5" ht="21" x14ac:dyDescent="0.25">
      <c r="A82" s="18"/>
      <c r="B82" s="8"/>
      <c r="C82" s="9"/>
      <c r="D82" s="9"/>
      <c r="E82" s="9">
        <f t="shared" si="1"/>
        <v>4574.75</v>
      </c>
    </row>
    <row r="83" spans="1:5" ht="21" x14ac:dyDescent="0.25">
      <c r="A83" s="18"/>
      <c r="B83" s="8"/>
      <c r="C83" s="9"/>
      <c r="D83" s="9"/>
      <c r="E83" s="9">
        <f t="shared" si="1"/>
        <v>4574.75</v>
      </c>
    </row>
    <row r="84" spans="1:5" ht="21" x14ac:dyDescent="0.25">
      <c r="A84" s="18"/>
      <c r="B84" s="8"/>
      <c r="C84" s="9"/>
      <c r="D84" s="9"/>
      <c r="E84" s="9">
        <f t="shared" si="1"/>
        <v>4574.75</v>
      </c>
    </row>
    <row r="85" spans="1:5" ht="21" x14ac:dyDescent="0.25">
      <c r="A85" s="18"/>
      <c r="B85" s="8"/>
      <c r="C85" s="9"/>
      <c r="D85" s="9"/>
      <c r="E85" s="9">
        <f t="shared" si="1"/>
        <v>4574.75</v>
      </c>
    </row>
    <row r="86" spans="1:5" ht="21" x14ac:dyDescent="0.25">
      <c r="A86" s="18"/>
      <c r="B86" s="8"/>
      <c r="C86" s="9"/>
      <c r="D86" s="9"/>
      <c r="E86" s="9">
        <f t="shared" si="1"/>
        <v>4574.75</v>
      </c>
    </row>
    <row r="87" spans="1:5" ht="21" x14ac:dyDescent="0.25">
      <c r="A87" s="18"/>
      <c r="B87" s="8"/>
      <c r="C87" s="9"/>
      <c r="D87" s="9"/>
      <c r="E87" s="9">
        <f t="shared" si="1"/>
        <v>4574.75</v>
      </c>
    </row>
    <row r="88" spans="1:5" ht="24" x14ac:dyDescent="0.3">
      <c r="A88" s="18"/>
      <c r="B88" s="8"/>
      <c r="C88" s="9"/>
      <c r="D88" s="31"/>
      <c r="E88" s="9">
        <f t="shared" si="1"/>
        <v>4574.75</v>
      </c>
    </row>
    <row r="89" spans="1:5" ht="21" x14ac:dyDescent="0.25">
      <c r="A89" s="18"/>
      <c r="B89" s="8"/>
      <c r="C89" s="9"/>
      <c r="D89" s="9"/>
      <c r="E89" s="9">
        <f t="shared" si="1"/>
        <v>4574.75</v>
      </c>
    </row>
    <row r="90" spans="1:5" ht="21" x14ac:dyDescent="0.25">
      <c r="A90" s="18"/>
      <c r="B90" s="8"/>
      <c r="C90" s="9"/>
      <c r="D90" s="9"/>
      <c r="E90" s="9">
        <f t="shared" si="1"/>
        <v>4574.75</v>
      </c>
    </row>
    <row r="91" spans="1:5" ht="21" x14ac:dyDescent="0.25">
      <c r="A91" s="18"/>
      <c r="B91" s="8"/>
      <c r="C91" s="9"/>
      <c r="D91" s="9"/>
      <c r="E91" s="9">
        <f t="shared" si="1"/>
        <v>4574.75</v>
      </c>
    </row>
    <row r="92" spans="1:5" ht="21" x14ac:dyDescent="0.25">
      <c r="A92" s="18"/>
      <c r="B92" s="8"/>
      <c r="C92" s="9"/>
      <c r="D92" s="9"/>
      <c r="E92" s="9">
        <f t="shared" si="1"/>
        <v>4574.75</v>
      </c>
    </row>
    <row r="93" spans="1:5" ht="21" x14ac:dyDescent="0.25">
      <c r="A93" s="18"/>
      <c r="B93" s="8"/>
      <c r="C93" s="9"/>
      <c r="D93" s="9"/>
      <c r="E93" s="9">
        <f t="shared" si="1"/>
        <v>4574.75</v>
      </c>
    </row>
    <row r="94" spans="1:5" ht="21" x14ac:dyDescent="0.25">
      <c r="A94" s="18"/>
      <c r="B94" s="8"/>
      <c r="C94" s="9"/>
      <c r="D94" s="9"/>
      <c r="E94" s="9">
        <f t="shared" si="1"/>
        <v>4574.75</v>
      </c>
    </row>
    <row r="95" spans="1:5" ht="21" x14ac:dyDescent="0.25">
      <c r="A95" s="18"/>
      <c r="B95" s="8"/>
      <c r="C95" s="9"/>
      <c r="D95" s="9"/>
      <c r="E95" s="9">
        <f t="shared" si="1"/>
        <v>4574.75</v>
      </c>
    </row>
    <row r="96" spans="1:5" ht="21" x14ac:dyDescent="0.25">
      <c r="A96" s="18"/>
      <c r="B96" s="8"/>
      <c r="C96" s="9"/>
      <c r="D96" s="9"/>
      <c r="E96" s="9">
        <f t="shared" si="1"/>
        <v>4574.75</v>
      </c>
    </row>
    <row r="97" spans="1:7" ht="21" x14ac:dyDescent="0.25">
      <c r="A97" s="18"/>
      <c r="B97" s="8"/>
      <c r="C97" s="9"/>
      <c r="D97" s="9"/>
      <c r="E97" s="9">
        <f t="shared" si="1"/>
        <v>4574.75</v>
      </c>
    </row>
    <row r="98" spans="1:7" ht="21" x14ac:dyDescent="0.25">
      <c r="A98" s="18"/>
      <c r="B98" s="8"/>
      <c r="C98" s="9"/>
      <c r="D98" s="9"/>
      <c r="E98" s="9">
        <f t="shared" si="1"/>
        <v>4574.75</v>
      </c>
    </row>
    <row r="99" spans="1:7" ht="21" x14ac:dyDescent="0.25">
      <c r="A99" s="18"/>
      <c r="B99" s="8"/>
      <c r="C99" s="9"/>
      <c r="D99" s="9"/>
      <c r="E99" s="9">
        <f t="shared" si="1"/>
        <v>4574.75</v>
      </c>
    </row>
    <row r="100" spans="1:7" ht="21" x14ac:dyDescent="0.25">
      <c r="A100" s="18"/>
      <c r="B100" s="8"/>
      <c r="C100" s="9"/>
      <c r="D100" s="9"/>
      <c r="E100" s="9">
        <f t="shared" si="1"/>
        <v>4574.75</v>
      </c>
    </row>
    <row r="101" spans="1:7" ht="21" x14ac:dyDescent="0.25">
      <c r="A101" s="18"/>
      <c r="B101" s="8"/>
      <c r="C101" s="9"/>
      <c r="D101" s="9"/>
      <c r="E101" s="9">
        <f t="shared" si="1"/>
        <v>4574.75</v>
      </c>
      <c r="G101" s="9"/>
    </row>
    <row r="102" spans="1:7" ht="21" x14ac:dyDescent="0.25">
      <c r="A102" s="18"/>
      <c r="B102" s="8"/>
      <c r="C102" s="16"/>
      <c r="D102" s="9"/>
      <c r="E102" s="9">
        <f t="shared" si="1"/>
        <v>4574.75</v>
      </c>
    </row>
    <row r="103" spans="1:7" ht="21" x14ac:dyDescent="0.25">
      <c r="A103" s="18"/>
      <c r="B103" s="8"/>
      <c r="C103" s="16"/>
      <c r="D103" s="9"/>
      <c r="E103" s="9">
        <f t="shared" si="1"/>
        <v>4574.75</v>
      </c>
    </row>
    <row r="104" spans="1:7" ht="21" x14ac:dyDescent="0.25">
      <c r="A104" s="18"/>
      <c r="B104" s="8"/>
      <c r="C104" s="86"/>
      <c r="D104" s="9"/>
      <c r="E104" s="9">
        <f t="shared" si="1"/>
        <v>4574.75</v>
      </c>
    </row>
    <row r="105" spans="1:7" ht="21" x14ac:dyDescent="0.25">
      <c r="A105" s="18"/>
      <c r="B105" s="8"/>
      <c r="C105" s="9"/>
      <c r="D105" s="9"/>
      <c r="E105" s="9">
        <f t="shared" si="1"/>
        <v>4574.75</v>
      </c>
    </row>
    <row r="106" spans="1:7" ht="21" x14ac:dyDescent="0.25">
      <c r="A106" s="18"/>
      <c r="B106" s="17"/>
      <c r="C106" s="9"/>
      <c r="D106" s="9"/>
      <c r="E106" s="9">
        <f t="shared" si="1"/>
        <v>4574.75</v>
      </c>
    </row>
    <row r="107" spans="1:7" ht="21" x14ac:dyDescent="0.25">
      <c r="A107" s="18"/>
      <c r="B107" s="8"/>
      <c r="C107" s="9"/>
      <c r="D107" s="9"/>
      <c r="E107" s="9">
        <f t="shared" si="1"/>
        <v>4574.75</v>
      </c>
    </row>
    <row r="108" spans="1:7" ht="21" x14ac:dyDescent="0.25">
      <c r="A108" s="18"/>
      <c r="B108" s="8"/>
      <c r="C108" s="9"/>
      <c r="D108" s="9"/>
      <c r="E108" s="9">
        <f t="shared" si="1"/>
        <v>4574.75</v>
      </c>
    </row>
    <row r="109" spans="1:7" ht="21" x14ac:dyDescent="0.25">
      <c r="A109" s="18"/>
      <c r="B109" s="8"/>
      <c r="C109" s="9"/>
      <c r="D109" s="17"/>
      <c r="E109" s="9">
        <f t="shared" si="1"/>
        <v>4574.75</v>
      </c>
    </row>
    <row r="110" spans="1:7" ht="21" x14ac:dyDescent="0.25">
      <c r="A110" s="18"/>
      <c r="B110" s="8"/>
      <c r="C110" s="9"/>
      <c r="D110" s="17"/>
      <c r="E110" s="9">
        <f t="shared" si="1"/>
        <v>4574.75</v>
      </c>
    </row>
    <row r="111" spans="1:7" ht="21" x14ac:dyDescent="0.25">
      <c r="A111" s="18"/>
      <c r="B111" s="8"/>
      <c r="C111" s="9"/>
      <c r="D111" s="9"/>
      <c r="E111" s="9">
        <f t="shared" si="1"/>
        <v>4574.75</v>
      </c>
    </row>
    <row r="112" spans="1:7" ht="21" x14ac:dyDescent="0.25">
      <c r="A112" s="18"/>
      <c r="B112" s="8"/>
      <c r="C112" s="9"/>
      <c r="D112" s="9"/>
      <c r="E112" s="9">
        <f t="shared" si="1"/>
        <v>4574.75</v>
      </c>
    </row>
    <row r="113" spans="1:5" ht="21" x14ac:dyDescent="0.25">
      <c r="A113" s="18"/>
      <c r="B113" s="8"/>
      <c r="C113" s="9"/>
      <c r="D113" s="9"/>
      <c r="E113" s="9">
        <f t="shared" si="1"/>
        <v>4574.75</v>
      </c>
    </row>
    <row r="114" spans="1:5" ht="21" x14ac:dyDescent="0.25">
      <c r="A114" s="18"/>
      <c r="B114" s="8"/>
      <c r="C114" s="9"/>
      <c r="D114" s="9"/>
      <c r="E114" s="9">
        <f t="shared" si="1"/>
        <v>4574.75</v>
      </c>
    </row>
    <row r="115" spans="1:5" ht="21" x14ac:dyDescent="0.25">
      <c r="A115" s="18"/>
      <c r="B115" s="8"/>
      <c r="C115" s="9"/>
      <c r="D115" s="9"/>
      <c r="E115" s="9">
        <f t="shared" si="1"/>
        <v>4574.75</v>
      </c>
    </row>
    <row r="116" spans="1:5" ht="21" x14ac:dyDescent="0.25">
      <c r="A116" s="18"/>
      <c r="B116" s="8"/>
      <c r="C116" s="9"/>
      <c r="D116" s="9"/>
      <c r="E116" s="9">
        <f t="shared" si="1"/>
        <v>4574.75</v>
      </c>
    </row>
    <row r="117" spans="1:5" ht="21" x14ac:dyDescent="0.25">
      <c r="A117" s="18"/>
      <c r="B117" s="8"/>
      <c r="C117" s="9"/>
      <c r="D117" s="9"/>
      <c r="E117" s="9">
        <f t="shared" si="1"/>
        <v>4574.75</v>
      </c>
    </row>
    <row r="118" spans="1:5" ht="21" x14ac:dyDescent="0.25">
      <c r="A118" s="18"/>
      <c r="B118" s="8"/>
      <c r="C118" s="9"/>
      <c r="D118" s="9"/>
      <c r="E118" s="9">
        <f t="shared" si="1"/>
        <v>4574.75</v>
      </c>
    </row>
    <row r="119" spans="1:5" ht="21" x14ac:dyDescent="0.25">
      <c r="A119" s="18"/>
      <c r="B119" s="8"/>
      <c r="C119" s="9"/>
      <c r="D119" s="9"/>
      <c r="E119" s="9">
        <f t="shared" si="1"/>
        <v>4574.75</v>
      </c>
    </row>
    <row r="120" spans="1:5" ht="21" x14ac:dyDescent="0.25">
      <c r="A120" s="18"/>
      <c r="B120" s="8"/>
      <c r="C120" s="9"/>
      <c r="D120" s="9"/>
      <c r="E120" s="9">
        <f t="shared" si="1"/>
        <v>4574.75</v>
      </c>
    </row>
    <row r="121" spans="1:5" ht="21" x14ac:dyDescent="0.25">
      <c r="A121" s="18"/>
      <c r="B121" s="8"/>
      <c r="C121" s="9"/>
      <c r="D121" s="9"/>
      <c r="E121" s="9">
        <f t="shared" si="1"/>
        <v>4574.75</v>
      </c>
    </row>
    <row r="122" spans="1:5" ht="21" x14ac:dyDescent="0.25">
      <c r="A122" s="18"/>
      <c r="B122" s="8"/>
      <c r="C122" s="9"/>
      <c r="D122" s="9"/>
      <c r="E122" s="9">
        <f t="shared" si="1"/>
        <v>4574.75</v>
      </c>
    </row>
    <row r="123" spans="1:5" ht="21" x14ac:dyDescent="0.25">
      <c r="A123" s="18"/>
      <c r="B123" s="8"/>
      <c r="C123" s="9"/>
      <c r="D123" s="9"/>
      <c r="E123" s="9">
        <f t="shared" si="1"/>
        <v>4574.75</v>
      </c>
    </row>
    <row r="124" spans="1:5" ht="21" x14ac:dyDescent="0.25">
      <c r="A124" s="18"/>
      <c r="B124" s="8"/>
      <c r="C124" s="9"/>
      <c r="D124" s="9"/>
      <c r="E124" s="9">
        <f t="shared" si="1"/>
        <v>4574.75</v>
      </c>
    </row>
    <row r="125" spans="1:5" ht="21" x14ac:dyDescent="0.25">
      <c r="A125" s="18"/>
      <c r="B125" s="8"/>
      <c r="C125" s="9"/>
      <c r="D125" s="9"/>
      <c r="E125" s="9">
        <f t="shared" si="1"/>
        <v>4574.75</v>
      </c>
    </row>
    <row r="126" spans="1:5" ht="21" x14ac:dyDescent="0.25">
      <c r="A126" s="18"/>
      <c r="B126" s="8"/>
      <c r="C126" s="9"/>
      <c r="D126" s="9"/>
      <c r="E126" s="9">
        <f t="shared" si="1"/>
        <v>4574.75</v>
      </c>
    </row>
    <row r="127" spans="1:5" ht="21" x14ac:dyDescent="0.25">
      <c r="A127" s="18"/>
      <c r="B127" s="8"/>
      <c r="C127" s="9"/>
      <c r="D127" s="9"/>
      <c r="E127" s="9">
        <f t="shared" si="1"/>
        <v>4574.75</v>
      </c>
    </row>
    <row r="128" spans="1:5" ht="21" x14ac:dyDescent="0.25">
      <c r="A128" s="18"/>
      <c r="B128" s="8"/>
      <c r="C128" s="9"/>
      <c r="D128" s="9"/>
      <c r="E128" s="9">
        <f t="shared" si="1"/>
        <v>4574.75</v>
      </c>
    </row>
    <row r="129" spans="1:5" ht="21" x14ac:dyDescent="0.25">
      <c r="A129" s="18"/>
      <c r="B129" s="8"/>
      <c r="C129" s="9"/>
      <c r="D129" s="9"/>
      <c r="E129" s="9">
        <f t="shared" si="1"/>
        <v>4574.75</v>
      </c>
    </row>
    <row r="130" spans="1:5" ht="21" x14ac:dyDescent="0.25">
      <c r="A130" s="18"/>
      <c r="B130" s="8"/>
      <c r="C130" s="9"/>
      <c r="D130" s="9"/>
      <c r="E130" s="9">
        <f t="shared" si="1"/>
        <v>4574.75</v>
      </c>
    </row>
    <row r="131" spans="1:5" ht="21" x14ac:dyDescent="0.25">
      <c r="A131" s="18"/>
      <c r="B131" s="8"/>
      <c r="C131" s="9"/>
      <c r="D131" s="9"/>
      <c r="E131" s="9">
        <f t="shared" si="1"/>
        <v>4574.75</v>
      </c>
    </row>
    <row r="132" spans="1:5" ht="21" x14ac:dyDescent="0.25">
      <c r="A132" s="18"/>
      <c r="B132" s="8"/>
      <c r="C132" s="9"/>
      <c r="D132" s="9"/>
      <c r="E132" s="9">
        <f t="shared" si="1"/>
        <v>4574.75</v>
      </c>
    </row>
    <row r="133" spans="1:5" ht="21" x14ac:dyDescent="0.25">
      <c r="A133" s="18"/>
      <c r="B133" s="8"/>
      <c r="C133" s="9"/>
      <c r="D133" s="9"/>
      <c r="E133" s="9">
        <f t="shared" si="1"/>
        <v>4574.75</v>
      </c>
    </row>
    <row r="134" spans="1:5" ht="21" x14ac:dyDescent="0.25">
      <c r="A134" s="18"/>
      <c r="B134" s="8"/>
      <c r="C134" s="9"/>
      <c r="D134" s="9"/>
      <c r="E134" s="9">
        <f t="shared" ref="E134:E180" si="2">E133+C134-D134</f>
        <v>4574.75</v>
      </c>
    </row>
    <row r="135" spans="1:5" ht="21" x14ac:dyDescent="0.25">
      <c r="A135" s="18"/>
      <c r="B135" s="8"/>
      <c r="C135" s="9"/>
      <c r="D135" s="9"/>
      <c r="E135" s="9">
        <f t="shared" si="2"/>
        <v>4574.75</v>
      </c>
    </row>
    <row r="136" spans="1:5" ht="21" x14ac:dyDescent="0.25">
      <c r="A136" s="18"/>
      <c r="B136" s="8"/>
      <c r="C136" s="9"/>
      <c r="D136" s="9"/>
      <c r="E136" s="9">
        <f t="shared" si="2"/>
        <v>4574.75</v>
      </c>
    </row>
    <row r="137" spans="1:5" ht="21" x14ac:dyDescent="0.25">
      <c r="A137" s="18"/>
      <c r="B137" s="8"/>
      <c r="C137" s="9"/>
      <c r="D137" s="9"/>
      <c r="E137" s="9">
        <f t="shared" si="2"/>
        <v>4574.75</v>
      </c>
    </row>
    <row r="138" spans="1:5" ht="21" x14ac:dyDescent="0.25">
      <c r="A138" s="18"/>
      <c r="B138" s="8"/>
      <c r="C138" s="9"/>
      <c r="D138" s="9"/>
      <c r="E138" s="9">
        <f t="shared" si="2"/>
        <v>4574.75</v>
      </c>
    </row>
    <row r="139" spans="1:5" ht="21" x14ac:dyDescent="0.25">
      <c r="A139" s="18"/>
      <c r="B139" s="8"/>
      <c r="C139" s="9"/>
      <c r="D139" s="9"/>
      <c r="E139" s="9">
        <f t="shared" si="2"/>
        <v>4574.75</v>
      </c>
    </row>
    <row r="140" spans="1:5" ht="21" x14ac:dyDescent="0.25">
      <c r="A140" s="18"/>
      <c r="B140" s="8"/>
      <c r="C140" s="9"/>
      <c r="D140" s="9"/>
      <c r="E140" s="9">
        <f t="shared" si="2"/>
        <v>4574.75</v>
      </c>
    </row>
    <row r="141" spans="1:5" ht="21" x14ac:dyDescent="0.25">
      <c r="A141" s="18"/>
      <c r="B141" s="8"/>
      <c r="C141" s="9"/>
      <c r="D141" s="9"/>
      <c r="E141" s="9">
        <f t="shared" si="2"/>
        <v>4574.75</v>
      </c>
    </row>
    <row r="142" spans="1:5" ht="21" x14ac:dyDescent="0.25">
      <c r="A142" s="18"/>
      <c r="B142" s="8"/>
      <c r="C142" s="9"/>
      <c r="D142" s="9"/>
      <c r="E142" s="9">
        <f t="shared" si="2"/>
        <v>4574.75</v>
      </c>
    </row>
    <row r="143" spans="1:5" ht="21" x14ac:dyDescent="0.25">
      <c r="A143" s="18"/>
      <c r="B143" s="8"/>
      <c r="C143" s="9"/>
      <c r="D143" s="9"/>
      <c r="E143" s="9">
        <f t="shared" si="2"/>
        <v>4574.75</v>
      </c>
    </row>
    <row r="144" spans="1:5" ht="21" x14ac:dyDescent="0.25">
      <c r="A144" s="18"/>
      <c r="B144" s="8"/>
      <c r="C144" s="9"/>
      <c r="D144" s="9"/>
      <c r="E144" s="9">
        <f t="shared" si="2"/>
        <v>4574.75</v>
      </c>
    </row>
    <row r="145" spans="1:5" ht="21" x14ac:dyDescent="0.25">
      <c r="A145" s="18"/>
      <c r="B145" s="8"/>
      <c r="C145" s="9"/>
      <c r="D145" s="9"/>
      <c r="E145" s="9">
        <f t="shared" si="2"/>
        <v>4574.75</v>
      </c>
    </row>
    <row r="146" spans="1:5" ht="21" x14ac:dyDescent="0.25">
      <c r="A146" s="18"/>
      <c r="B146" s="8"/>
      <c r="C146" s="9"/>
      <c r="D146" s="9"/>
      <c r="E146" s="9">
        <f t="shared" si="2"/>
        <v>4574.75</v>
      </c>
    </row>
    <row r="147" spans="1:5" ht="21" x14ac:dyDescent="0.25">
      <c r="A147" s="18"/>
      <c r="B147" s="8"/>
      <c r="C147" s="9"/>
      <c r="D147" s="9"/>
      <c r="E147" s="9">
        <f t="shared" si="2"/>
        <v>4574.75</v>
      </c>
    </row>
    <row r="148" spans="1:5" ht="21" x14ac:dyDescent="0.25">
      <c r="A148" s="18"/>
      <c r="B148" s="8"/>
      <c r="C148" s="9"/>
      <c r="D148" s="9"/>
      <c r="E148" s="9">
        <f t="shared" si="2"/>
        <v>4574.75</v>
      </c>
    </row>
    <row r="149" spans="1:5" ht="21" x14ac:dyDescent="0.25">
      <c r="A149" s="18"/>
      <c r="B149" s="8"/>
      <c r="C149" s="9"/>
      <c r="D149" s="9"/>
      <c r="E149" s="9">
        <f t="shared" si="2"/>
        <v>4574.75</v>
      </c>
    </row>
    <row r="150" spans="1:5" ht="21" x14ac:dyDescent="0.25">
      <c r="A150" s="18"/>
      <c r="B150" s="8"/>
      <c r="C150" s="9"/>
      <c r="D150" s="9"/>
      <c r="E150" s="9">
        <f t="shared" si="2"/>
        <v>4574.75</v>
      </c>
    </row>
    <row r="151" spans="1:5" ht="21" x14ac:dyDescent="0.25">
      <c r="A151" s="18"/>
      <c r="B151" s="8"/>
      <c r="C151" s="9"/>
      <c r="D151" s="9"/>
      <c r="E151" s="9">
        <f t="shared" si="2"/>
        <v>4574.75</v>
      </c>
    </row>
    <row r="152" spans="1:5" ht="21" x14ac:dyDescent="0.25">
      <c r="A152" s="18"/>
      <c r="B152" s="8"/>
      <c r="C152" s="9"/>
      <c r="D152" s="9"/>
      <c r="E152" s="9">
        <f t="shared" si="2"/>
        <v>4574.75</v>
      </c>
    </row>
    <row r="153" spans="1:5" ht="21" x14ac:dyDescent="0.25">
      <c r="A153" s="18"/>
      <c r="B153" s="8"/>
      <c r="C153" s="9"/>
      <c r="D153" s="9"/>
      <c r="E153" s="9">
        <f t="shared" si="2"/>
        <v>4574.75</v>
      </c>
    </row>
    <row r="154" spans="1:5" ht="21" x14ac:dyDescent="0.25">
      <c r="A154" s="18"/>
      <c r="B154" s="8"/>
      <c r="C154" s="9"/>
      <c r="D154" s="9"/>
      <c r="E154" s="9">
        <f t="shared" si="2"/>
        <v>4574.75</v>
      </c>
    </row>
    <row r="155" spans="1:5" ht="21" x14ac:dyDescent="0.25">
      <c r="A155" s="18"/>
      <c r="B155" s="8"/>
      <c r="C155" s="9"/>
      <c r="D155" s="9"/>
      <c r="E155" s="9">
        <f t="shared" si="2"/>
        <v>4574.75</v>
      </c>
    </row>
    <row r="156" spans="1:5" ht="21" x14ac:dyDescent="0.25">
      <c r="A156" s="18"/>
      <c r="B156" s="8"/>
      <c r="C156" s="9"/>
      <c r="D156" s="9"/>
      <c r="E156" s="9">
        <f t="shared" si="2"/>
        <v>4574.75</v>
      </c>
    </row>
    <row r="157" spans="1:5" ht="21" x14ac:dyDescent="0.25">
      <c r="A157" s="18"/>
      <c r="B157" s="8"/>
      <c r="C157" s="9"/>
      <c r="D157" s="9"/>
      <c r="E157" s="9">
        <f t="shared" si="2"/>
        <v>4574.75</v>
      </c>
    </row>
    <row r="158" spans="1:5" ht="21" x14ac:dyDescent="0.25">
      <c r="A158" s="18"/>
      <c r="B158" s="8"/>
      <c r="C158" s="9"/>
      <c r="D158" s="9"/>
      <c r="E158" s="9">
        <f t="shared" si="2"/>
        <v>4574.75</v>
      </c>
    </row>
    <row r="159" spans="1:5" ht="21" x14ac:dyDescent="0.25">
      <c r="A159" s="18"/>
      <c r="B159" s="8"/>
      <c r="C159" s="9"/>
      <c r="D159" s="9"/>
      <c r="E159" s="9">
        <f t="shared" si="2"/>
        <v>4574.75</v>
      </c>
    </row>
    <row r="160" spans="1:5" ht="21" x14ac:dyDescent="0.25">
      <c r="A160" s="18"/>
      <c r="B160" s="8"/>
      <c r="C160" s="9"/>
      <c r="D160" s="9"/>
      <c r="E160" s="9">
        <f t="shared" si="2"/>
        <v>4574.75</v>
      </c>
    </row>
    <row r="161" spans="1:5" ht="21" x14ac:dyDescent="0.25">
      <c r="A161" s="18"/>
      <c r="B161" s="8"/>
      <c r="C161" s="9"/>
      <c r="D161" s="9"/>
      <c r="E161" s="9">
        <f t="shared" si="2"/>
        <v>4574.75</v>
      </c>
    </row>
    <row r="162" spans="1:5" ht="21" x14ac:dyDescent="0.25">
      <c r="A162" s="18"/>
      <c r="B162" s="8"/>
      <c r="C162" s="9"/>
      <c r="D162" s="9"/>
      <c r="E162" s="9">
        <f t="shared" si="2"/>
        <v>4574.75</v>
      </c>
    </row>
    <row r="163" spans="1:5" ht="21" x14ac:dyDescent="0.25">
      <c r="A163" s="18"/>
      <c r="B163" s="8"/>
      <c r="C163" s="9"/>
      <c r="D163" s="9"/>
      <c r="E163" s="9">
        <f t="shared" si="2"/>
        <v>4574.75</v>
      </c>
    </row>
    <row r="164" spans="1:5" ht="21" x14ac:dyDescent="0.25">
      <c r="A164" s="18"/>
      <c r="B164" s="8"/>
      <c r="C164" s="9"/>
      <c r="D164" s="9"/>
      <c r="E164" s="9">
        <f t="shared" si="2"/>
        <v>4574.75</v>
      </c>
    </row>
    <row r="165" spans="1:5" ht="21" x14ac:dyDescent="0.25">
      <c r="A165" s="18"/>
      <c r="B165" s="8"/>
      <c r="C165" s="9"/>
      <c r="D165" s="9"/>
      <c r="E165" s="9">
        <f t="shared" si="2"/>
        <v>4574.75</v>
      </c>
    </row>
    <row r="166" spans="1:5" ht="21" x14ac:dyDescent="0.25">
      <c r="A166" s="18"/>
      <c r="B166" s="8"/>
      <c r="C166" s="9"/>
      <c r="D166" s="9"/>
      <c r="E166" s="9">
        <f t="shared" si="2"/>
        <v>4574.75</v>
      </c>
    </row>
    <row r="167" spans="1:5" ht="21" x14ac:dyDescent="0.25">
      <c r="A167" s="18"/>
      <c r="B167" s="8"/>
      <c r="C167" s="9"/>
      <c r="D167" s="9"/>
      <c r="E167" s="9">
        <f t="shared" si="2"/>
        <v>4574.75</v>
      </c>
    </row>
    <row r="168" spans="1:5" ht="21" x14ac:dyDescent="0.25">
      <c r="A168" s="18"/>
      <c r="B168" s="8"/>
      <c r="C168" s="9"/>
      <c r="D168" s="9"/>
      <c r="E168" s="9">
        <f t="shared" si="2"/>
        <v>4574.75</v>
      </c>
    </row>
    <row r="169" spans="1:5" ht="21" x14ac:dyDescent="0.25">
      <c r="A169" s="18"/>
      <c r="B169" s="8"/>
      <c r="C169" s="9"/>
      <c r="D169" s="9"/>
      <c r="E169" s="9">
        <f t="shared" si="2"/>
        <v>4574.75</v>
      </c>
    </row>
    <row r="170" spans="1:5" ht="21" x14ac:dyDescent="0.25">
      <c r="A170" s="18"/>
      <c r="B170" s="8"/>
      <c r="C170" s="9"/>
      <c r="D170" s="9"/>
      <c r="E170" s="9">
        <f t="shared" si="2"/>
        <v>4574.75</v>
      </c>
    </row>
    <row r="171" spans="1:5" ht="21" x14ac:dyDescent="0.25">
      <c r="A171" s="18"/>
      <c r="B171" s="8"/>
      <c r="C171" s="9"/>
      <c r="D171" s="9"/>
      <c r="E171" s="9">
        <f t="shared" si="2"/>
        <v>4574.75</v>
      </c>
    </row>
    <row r="172" spans="1:5" ht="21" x14ac:dyDescent="0.25">
      <c r="A172" s="18"/>
      <c r="B172" s="8"/>
      <c r="C172" s="9"/>
      <c r="D172" s="9"/>
      <c r="E172" s="9">
        <f t="shared" si="2"/>
        <v>4574.75</v>
      </c>
    </row>
    <row r="173" spans="1:5" ht="21" x14ac:dyDescent="0.25">
      <c r="A173" s="18"/>
      <c r="B173" s="8"/>
      <c r="C173" s="9"/>
      <c r="D173" s="9"/>
      <c r="E173" s="9">
        <f t="shared" si="2"/>
        <v>4574.75</v>
      </c>
    </row>
    <row r="174" spans="1:5" ht="21" x14ac:dyDescent="0.25">
      <c r="A174" s="18"/>
      <c r="B174" s="8"/>
      <c r="C174" s="9"/>
      <c r="D174" s="9"/>
      <c r="E174" s="9">
        <f t="shared" si="2"/>
        <v>4574.75</v>
      </c>
    </row>
    <row r="175" spans="1:5" ht="21" x14ac:dyDescent="0.25">
      <c r="A175" s="18"/>
      <c r="B175" s="8"/>
      <c r="C175" s="9"/>
      <c r="D175" s="9"/>
      <c r="E175" s="9">
        <f t="shared" si="2"/>
        <v>4574.75</v>
      </c>
    </row>
    <row r="176" spans="1:5" ht="21" x14ac:dyDescent="0.25">
      <c r="A176" s="18"/>
      <c r="B176" s="8"/>
      <c r="C176" s="9"/>
      <c r="D176" s="9"/>
      <c r="E176" s="9">
        <f t="shared" si="2"/>
        <v>4574.75</v>
      </c>
    </row>
    <row r="177" spans="1:5" ht="21" x14ac:dyDescent="0.25">
      <c r="A177" s="18"/>
      <c r="B177" s="8"/>
      <c r="C177" s="9"/>
      <c r="D177" s="9"/>
      <c r="E177" s="9">
        <f t="shared" si="2"/>
        <v>4574.75</v>
      </c>
    </row>
    <row r="178" spans="1:5" ht="21" x14ac:dyDescent="0.25">
      <c r="A178" s="18"/>
      <c r="B178" s="8"/>
      <c r="C178" s="9"/>
      <c r="D178" s="9"/>
      <c r="E178" s="9">
        <f t="shared" si="2"/>
        <v>4574.75</v>
      </c>
    </row>
    <row r="179" spans="1:5" ht="21" x14ac:dyDescent="0.25">
      <c r="A179" s="18"/>
      <c r="B179" s="8"/>
      <c r="C179" s="9"/>
      <c r="D179" s="9"/>
      <c r="E179" s="9">
        <f t="shared" si="2"/>
        <v>4574.75</v>
      </c>
    </row>
    <row r="180" spans="1:5" ht="21" x14ac:dyDescent="0.25">
      <c r="A180" s="18"/>
      <c r="B180" s="8"/>
      <c r="C180" s="9"/>
      <c r="D180" s="9"/>
      <c r="E180" s="9">
        <f t="shared" si="2"/>
        <v>4574.75</v>
      </c>
    </row>
    <row r="181" spans="1:5" ht="21" x14ac:dyDescent="0.25">
      <c r="A181" s="18"/>
      <c r="B181" s="8"/>
      <c r="C181" s="9"/>
      <c r="D181" s="9"/>
      <c r="E181" s="9"/>
    </row>
    <row r="182" spans="1:5" ht="21" x14ac:dyDescent="0.25">
      <c r="A182" s="18"/>
      <c r="B182" s="8"/>
      <c r="C182" s="9"/>
      <c r="D182" s="9"/>
      <c r="E182" s="9"/>
    </row>
    <row r="183" spans="1:5" ht="21" x14ac:dyDescent="0.25">
      <c r="A183" s="18"/>
      <c r="B183" s="8"/>
      <c r="C183" s="9"/>
      <c r="D183" s="9"/>
      <c r="E183" s="9"/>
    </row>
    <row r="184" spans="1:5" ht="21" x14ac:dyDescent="0.25">
      <c r="A184" s="18"/>
      <c r="B184" s="8"/>
      <c r="C184" s="9"/>
      <c r="D184" s="9"/>
      <c r="E184" s="9"/>
    </row>
    <row r="185" spans="1:5" ht="21" x14ac:dyDescent="0.25">
      <c r="A185" s="18"/>
      <c r="B185" s="8"/>
      <c r="C185" s="9"/>
      <c r="D185" s="9"/>
      <c r="E185" s="9"/>
    </row>
    <row r="186" spans="1:5" ht="21" x14ac:dyDescent="0.25">
      <c r="A186" s="18"/>
      <c r="B186" s="8"/>
      <c r="C186" s="9"/>
      <c r="D186" s="9"/>
      <c r="E186" s="9"/>
    </row>
    <row r="187" spans="1:5" ht="21" x14ac:dyDescent="0.25">
      <c r="A187" s="18"/>
      <c r="B187" s="8"/>
      <c r="C187" s="9"/>
      <c r="D187" s="9"/>
      <c r="E187" s="9"/>
    </row>
    <row r="188" spans="1:5" ht="21" x14ac:dyDescent="0.25">
      <c r="A188" s="18"/>
      <c r="B188" s="8"/>
      <c r="C188" s="9"/>
      <c r="D188" s="9"/>
      <c r="E188" s="9"/>
    </row>
    <row r="189" spans="1:5" ht="21" x14ac:dyDescent="0.25">
      <c r="A189" s="18"/>
      <c r="B189" s="8"/>
      <c r="C189" s="9"/>
      <c r="D189" s="9"/>
      <c r="E189" s="9"/>
    </row>
    <row r="190" spans="1:5" ht="21" x14ac:dyDescent="0.25">
      <c r="A190" s="18"/>
      <c r="B190" s="8"/>
      <c r="C190" s="9"/>
      <c r="D190" s="9"/>
      <c r="E190" s="9"/>
    </row>
    <row r="191" spans="1:5" ht="21" x14ac:dyDescent="0.25">
      <c r="A191" s="18"/>
      <c r="B191" s="8"/>
      <c r="C191" s="9"/>
      <c r="D191" s="9"/>
      <c r="E191" s="9"/>
    </row>
    <row r="192" spans="1:5" ht="21" x14ac:dyDescent="0.25">
      <c r="A192" s="18"/>
      <c r="B192" s="8"/>
      <c r="C192" s="9"/>
      <c r="D192" s="9"/>
      <c r="E192" s="9"/>
    </row>
    <row r="193" spans="1:5" ht="21" x14ac:dyDescent="0.25">
      <c r="A193" s="18"/>
      <c r="B193" s="8"/>
      <c r="C193" s="9"/>
      <c r="D193" s="9"/>
      <c r="E193" s="9"/>
    </row>
    <row r="194" spans="1:5" ht="21" x14ac:dyDescent="0.25">
      <c r="A194" s="18"/>
      <c r="B194" s="8"/>
      <c r="C194" s="9"/>
      <c r="D194" s="9"/>
      <c r="E194" s="9"/>
    </row>
    <row r="195" spans="1:5" ht="21" x14ac:dyDescent="0.25">
      <c r="A195" s="18"/>
      <c r="B195" s="8"/>
      <c r="C195" s="9"/>
      <c r="D195" s="9"/>
      <c r="E195" s="9"/>
    </row>
    <row r="196" spans="1:5" ht="21" x14ac:dyDescent="0.25">
      <c r="A196" s="18"/>
      <c r="B196" s="8"/>
      <c r="C196" s="9"/>
      <c r="D196" s="9"/>
      <c r="E196" s="9"/>
    </row>
    <row r="197" spans="1:5" ht="21" x14ac:dyDescent="0.25">
      <c r="A197" s="18"/>
      <c r="B197" s="8"/>
      <c r="C197" s="9"/>
      <c r="D197" s="9"/>
      <c r="E197" s="9"/>
    </row>
    <row r="198" spans="1:5" ht="21" x14ac:dyDescent="0.25">
      <c r="A198" s="18"/>
      <c r="B198" s="8"/>
      <c r="C198" s="9"/>
      <c r="D198" s="9"/>
      <c r="E198" s="9"/>
    </row>
    <row r="199" spans="1:5" ht="21" x14ac:dyDescent="0.25">
      <c r="A199" s="18"/>
      <c r="B199" s="8"/>
      <c r="C199" s="9"/>
      <c r="D199" s="9"/>
      <c r="E199" s="9"/>
    </row>
    <row r="200" spans="1:5" ht="21" x14ac:dyDescent="0.25">
      <c r="A200" s="18"/>
      <c r="B200" s="8"/>
      <c r="C200" s="9"/>
      <c r="D200" s="9"/>
      <c r="E200" s="9"/>
    </row>
    <row r="201" spans="1:5" ht="21" x14ac:dyDescent="0.25">
      <c r="A201" s="18"/>
      <c r="B201" s="8"/>
      <c r="C201" s="9"/>
      <c r="D201" s="9"/>
      <c r="E201" s="9"/>
    </row>
    <row r="202" spans="1:5" ht="21" x14ac:dyDescent="0.25">
      <c r="A202" s="18"/>
      <c r="B202" s="8"/>
      <c r="C202" s="9"/>
      <c r="D202" s="9"/>
      <c r="E202" s="9"/>
    </row>
    <row r="203" spans="1:5" ht="21" x14ac:dyDescent="0.25">
      <c r="A203" s="18"/>
      <c r="B203" s="8"/>
      <c r="C203" s="9"/>
      <c r="D203" s="9"/>
      <c r="E203" s="9"/>
    </row>
    <row r="204" spans="1:5" ht="21" x14ac:dyDescent="0.25">
      <c r="A204" s="18"/>
      <c r="B204" s="8"/>
      <c r="C204" s="9"/>
      <c r="D204" s="9"/>
      <c r="E204" s="9"/>
    </row>
    <row r="205" spans="1:5" ht="21" x14ac:dyDescent="0.25">
      <c r="A205" s="18"/>
      <c r="B205" s="8"/>
      <c r="C205" s="9"/>
      <c r="D205" s="9"/>
      <c r="E205" s="9"/>
    </row>
    <row r="206" spans="1:5" ht="21" x14ac:dyDescent="0.25">
      <c r="A206" s="18"/>
      <c r="B206" s="8"/>
      <c r="C206" s="9"/>
      <c r="D206" s="9"/>
      <c r="E206" s="9"/>
    </row>
    <row r="207" spans="1:5" ht="21" x14ac:dyDescent="0.25">
      <c r="A207" s="18"/>
      <c r="B207" s="8"/>
      <c r="C207" s="9"/>
      <c r="D207" s="9"/>
      <c r="E207" s="9"/>
    </row>
    <row r="208" spans="1:5" ht="21" x14ac:dyDescent="0.25">
      <c r="A208" s="18"/>
      <c r="B208" s="8"/>
      <c r="C208" s="9"/>
      <c r="D208" s="9"/>
      <c r="E208" s="9"/>
    </row>
    <row r="209" spans="1:5" ht="21" x14ac:dyDescent="0.25">
      <c r="A209" s="18"/>
      <c r="B209" s="8"/>
      <c r="C209" s="9"/>
      <c r="D209" s="9"/>
      <c r="E209" s="9"/>
    </row>
    <row r="210" spans="1:5" ht="21" x14ac:dyDescent="0.25">
      <c r="A210" s="18"/>
      <c r="B210" s="8"/>
      <c r="C210" s="9"/>
      <c r="D210" s="9"/>
      <c r="E210" s="9"/>
    </row>
    <row r="211" spans="1:5" ht="21" x14ac:dyDescent="0.25">
      <c r="A211" s="18"/>
      <c r="B211" s="8"/>
      <c r="C211" s="9"/>
      <c r="D211" s="9"/>
      <c r="E211" s="9"/>
    </row>
    <row r="212" spans="1:5" ht="21" x14ac:dyDescent="0.25">
      <c r="A212" s="18"/>
      <c r="B212" s="8"/>
      <c r="C212" s="9"/>
      <c r="D212" s="9"/>
      <c r="E212" s="9"/>
    </row>
    <row r="213" spans="1:5" ht="21" x14ac:dyDescent="0.25">
      <c r="A213" s="18"/>
      <c r="B213" s="8"/>
      <c r="C213" s="9"/>
      <c r="D213" s="9"/>
      <c r="E213" s="9"/>
    </row>
    <row r="214" spans="1:5" ht="21" x14ac:dyDescent="0.25">
      <c r="A214" s="18"/>
      <c r="B214" s="8"/>
      <c r="C214" s="9"/>
      <c r="D214" s="9"/>
      <c r="E214" s="9"/>
    </row>
    <row r="215" spans="1:5" ht="21" x14ac:dyDescent="0.25">
      <c r="A215" s="18"/>
      <c r="B215" s="8"/>
      <c r="C215" s="9"/>
      <c r="D215" s="9"/>
      <c r="E215" s="9"/>
    </row>
    <row r="216" spans="1:5" ht="21" x14ac:dyDescent="0.25">
      <c r="A216" s="18"/>
      <c r="B216" s="8"/>
      <c r="C216" s="9"/>
      <c r="D216" s="9"/>
      <c r="E216" s="9"/>
    </row>
    <row r="217" spans="1:5" ht="21" x14ac:dyDescent="0.25">
      <c r="A217" s="18"/>
      <c r="B217" s="8"/>
      <c r="C217" s="9"/>
      <c r="D217" s="9"/>
      <c r="E217" s="9"/>
    </row>
    <row r="218" spans="1:5" ht="21" x14ac:dyDescent="0.25">
      <c r="A218" s="18"/>
      <c r="B218" s="8"/>
      <c r="C218" s="9"/>
      <c r="D218" s="9"/>
      <c r="E218" s="9"/>
    </row>
    <row r="219" spans="1:5" ht="21" x14ac:dyDescent="0.25">
      <c r="A219" s="18"/>
      <c r="B219" s="8"/>
      <c r="C219" s="9"/>
      <c r="D219" s="9"/>
      <c r="E219" s="9"/>
    </row>
    <row r="220" spans="1:5" ht="21" x14ac:dyDescent="0.25">
      <c r="A220" s="18"/>
      <c r="B220" s="8"/>
      <c r="C220" s="9"/>
      <c r="D220" s="9"/>
      <c r="E220" s="9"/>
    </row>
    <row r="221" spans="1:5" ht="21" x14ac:dyDescent="0.25">
      <c r="A221" s="18"/>
      <c r="B221" s="8"/>
      <c r="C221" s="9"/>
      <c r="D221" s="9"/>
      <c r="E221" s="9"/>
    </row>
    <row r="222" spans="1:5" ht="21" x14ac:dyDescent="0.25">
      <c r="A222" s="18"/>
      <c r="B222" s="8"/>
      <c r="C222" s="9"/>
      <c r="D222" s="9"/>
      <c r="E222" s="9"/>
    </row>
    <row r="223" spans="1:5" ht="21" x14ac:dyDescent="0.25">
      <c r="A223" s="18"/>
      <c r="B223" s="8"/>
      <c r="C223" s="9"/>
      <c r="D223" s="9"/>
      <c r="E223" s="9"/>
    </row>
    <row r="224" spans="1:5" ht="21" x14ac:dyDescent="0.25">
      <c r="A224" s="18"/>
      <c r="B224" s="8"/>
      <c r="C224" s="9"/>
      <c r="D224" s="9"/>
      <c r="E224" s="9"/>
    </row>
    <row r="225" spans="1:5" ht="21" x14ac:dyDescent="0.25">
      <c r="A225" s="18"/>
      <c r="B225" s="8"/>
      <c r="C225" s="9"/>
      <c r="D225" s="9"/>
      <c r="E225" s="9"/>
    </row>
    <row r="226" spans="1:5" ht="21" x14ac:dyDescent="0.25">
      <c r="A226" s="18"/>
      <c r="B226" s="8"/>
      <c r="C226" s="9"/>
      <c r="D226" s="9"/>
      <c r="E226" s="9"/>
    </row>
    <row r="227" spans="1:5" ht="21" x14ac:dyDescent="0.25">
      <c r="A227" s="18"/>
      <c r="B227" s="8"/>
      <c r="C227" s="9"/>
      <c r="D227" s="9"/>
      <c r="E227" s="9"/>
    </row>
    <row r="228" spans="1:5" ht="21" x14ac:dyDescent="0.25">
      <c r="A228" s="18"/>
      <c r="B228" s="8"/>
      <c r="C228" s="9"/>
      <c r="D228" s="9"/>
      <c r="E228" s="9"/>
    </row>
    <row r="229" spans="1:5" ht="21" x14ac:dyDescent="0.25">
      <c r="A229" s="18"/>
      <c r="B229" s="8"/>
      <c r="C229" s="9"/>
      <c r="D229" s="9"/>
      <c r="E229" s="9"/>
    </row>
    <row r="230" spans="1:5" ht="21" x14ac:dyDescent="0.25">
      <c r="A230" s="18"/>
      <c r="B230" s="8"/>
      <c r="C230" s="9"/>
      <c r="D230" s="9"/>
      <c r="E230" s="9"/>
    </row>
    <row r="231" spans="1:5" ht="21" x14ac:dyDescent="0.25">
      <c r="A231" s="18"/>
      <c r="B231" s="8"/>
      <c r="C231" s="9"/>
      <c r="D231" s="9"/>
      <c r="E231" s="9"/>
    </row>
    <row r="232" spans="1:5" ht="21" x14ac:dyDescent="0.25">
      <c r="A232" s="18"/>
      <c r="B232" s="8"/>
      <c r="C232" s="9"/>
      <c r="D232" s="9"/>
      <c r="E232" s="9"/>
    </row>
    <row r="233" spans="1:5" ht="21" x14ac:dyDescent="0.25">
      <c r="A233" s="18"/>
      <c r="B233" s="8"/>
      <c r="C233" s="9"/>
      <c r="D233" s="9"/>
      <c r="E233" s="9"/>
    </row>
    <row r="234" spans="1:5" ht="21" x14ac:dyDescent="0.25">
      <c r="A234" s="18"/>
      <c r="B234" s="8"/>
      <c r="C234" s="9"/>
      <c r="D234" s="9"/>
      <c r="E234" s="9"/>
    </row>
    <row r="235" spans="1:5" ht="21" x14ac:dyDescent="0.25">
      <c r="A235" s="18"/>
      <c r="B235" s="8"/>
      <c r="C235" s="9"/>
      <c r="D235" s="9"/>
      <c r="E235" s="9"/>
    </row>
    <row r="236" spans="1:5" ht="21" x14ac:dyDescent="0.25">
      <c r="A236" s="18"/>
      <c r="B236" s="8"/>
      <c r="C236" s="9"/>
      <c r="D236" s="9"/>
      <c r="E236" s="9"/>
    </row>
    <row r="237" spans="1:5" ht="21" x14ac:dyDescent="0.25">
      <c r="A237" s="18"/>
      <c r="B237" s="8"/>
      <c r="C237" s="9"/>
      <c r="D237" s="9"/>
      <c r="E237" s="9"/>
    </row>
    <row r="238" spans="1:5" ht="21" x14ac:dyDescent="0.25">
      <c r="A238" s="18"/>
      <c r="B238" s="8"/>
      <c r="C238" s="9"/>
      <c r="D238" s="9"/>
      <c r="E238" s="9"/>
    </row>
    <row r="239" spans="1:5" ht="21" x14ac:dyDescent="0.25">
      <c r="A239" s="18"/>
      <c r="B239" s="8"/>
      <c r="C239" s="9"/>
      <c r="D239" s="9"/>
      <c r="E239" s="9"/>
    </row>
    <row r="240" spans="1:5" ht="21" x14ac:dyDescent="0.25">
      <c r="A240" s="18"/>
      <c r="B240" s="8"/>
      <c r="C240" s="9"/>
      <c r="D240" s="9"/>
      <c r="E240" s="9"/>
    </row>
    <row r="241" spans="1:5" ht="21" x14ac:dyDescent="0.25">
      <c r="A241" s="18"/>
      <c r="B241" s="8"/>
      <c r="C241" s="9"/>
      <c r="D241" s="9"/>
      <c r="E241" s="9"/>
    </row>
    <row r="242" spans="1:5" ht="21" x14ac:dyDescent="0.25">
      <c r="A242" s="18"/>
      <c r="B242" s="8"/>
      <c r="C242" s="9"/>
      <c r="D242" s="9"/>
      <c r="E242" s="9"/>
    </row>
    <row r="243" spans="1:5" ht="21" x14ac:dyDescent="0.25">
      <c r="A243" s="18"/>
      <c r="B243" s="8"/>
      <c r="D243" s="9"/>
      <c r="E243" s="9"/>
    </row>
    <row r="244" spans="1:5" ht="21" x14ac:dyDescent="0.25">
      <c r="A244" s="18"/>
      <c r="B244" s="8"/>
      <c r="C244" s="25"/>
      <c r="D244" s="9"/>
      <c r="E244" s="9"/>
    </row>
    <row r="245" spans="1:5" ht="21" x14ac:dyDescent="0.25">
      <c r="A245" s="18"/>
      <c r="B245" s="8"/>
      <c r="C245" s="9"/>
      <c r="D245" s="9"/>
      <c r="E245" s="9"/>
    </row>
    <row r="246" spans="1:5" ht="21" x14ac:dyDescent="0.25">
      <c r="A246" s="18"/>
      <c r="B246" s="8"/>
      <c r="C246" s="9"/>
      <c r="D246" s="9"/>
      <c r="E246" s="9"/>
    </row>
    <row r="247" spans="1:5" ht="21" x14ac:dyDescent="0.25">
      <c r="A247" s="18"/>
      <c r="B247" s="8"/>
      <c r="C247" s="9"/>
      <c r="D247" s="9"/>
      <c r="E247" s="9"/>
    </row>
    <row r="248" spans="1:5" ht="21" x14ac:dyDescent="0.25">
      <c r="A248" s="18"/>
      <c r="B248" s="8"/>
      <c r="C248" s="9"/>
      <c r="D248" s="90"/>
      <c r="E248" s="9"/>
    </row>
    <row r="249" spans="1:5" ht="21" x14ac:dyDescent="0.25">
      <c r="A249" s="18"/>
      <c r="B249" s="8"/>
      <c r="C249" s="9"/>
      <c r="D249" s="9"/>
      <c r="E249" s="9"/>
    </row>
    <row r="250" spans="1:5" ht="21" x14ac:dyDescent="0.25">
      <c r="A250" s="18"/>
      <c r="B250" s="8"/>
      <c r="C250" s="9"/>
      <c r="D250" s="9"/>
      <c r="E250" s="9"/>
    </row>
    <row r="251" spans="1:5" ht="21" x14ac:dyDescent="0.25">
      <c r="A251" s="18"/>
      <c r="B251" s="8"/>
      <c r="C251" s="9"/>
      <c r="D251" s="9"/>
      <c r="E251" s="9"/>
    </row>
    <row r="252" spans="1:5" ht="21" x14ac:dyDescent="0.25">
      <c r="A252" s="18"/>
      <c r="B252" s="8"/>
      <c r="C252" s="9"/>
      <c r="D252" s="9"/>
      <c r="E252" s="9"/>
    </row>
    <row r="253" spans="1:5" ht="21" x14ac:dyDescent="0.25">
      <c r="A253" s="18"/>
      <c r="B253" s="8"/>
      <c r="C253" s="9"/>
      <c r="D253" s="9"/>
      <c r="E253" s="9"/>
    </row>
    <row r="254" spans="1:5" ht="21" x14ac:dyDescent="0.25">
      <c r="A254" s="18"/>
      <c r="B254" s="8"/>
      <c r="C254" s="9"/>
      <c r="D254" s="9"/>
      <c r="E254" s="9"/>
    </row>
    <row r="255" spans="1:5" ht="21" x14ac:dyDescent="0.25">
      <c r="A255" s="18"/>
      <c r="B255" s="8"/>
      <c r="C255" s="9"/>
      <c r="D255" s="9"/>
      <c r="E255" s="9"/>
    </row>
    <row r="256" spans="1:5" ht="21" x14ac:dyDescent="0.25">
      <c r="A256" s="18"/>
      <c r="B256" s="8"/>
      <c r="C256" s="9"/>
      <c r="D256" s="9"/>
      <c r="E256" s="9"/>
    </row>
    <row r="257" spans="1:5" ht="21" x14ac:dyDescent="0.25">
      <c r="A257" s="18"/>
      <c r="B257" s="8"/>
      <c r="C257" s="9"/>
      <c r="D257" s="9"/>
      <c r="E257" s="9"/>
    </row>
    <row r="258" spans="1:5" ht="21" x14ac:dyDescent="0.25">
      <c r="A258" s="18"/>
      <c r="B258" s="8"/>
      <c r="C258" s="9"/>
      <c r="D258" s="9"/>
      <c r="E258" s="9"/>
    </row>
    <row r="259" spans="1:5" ht="21" x14ac:dyDescent="0.25">
      <c r="A259" s="18"/>
      <c r="B259" s="8"/>
      <c r="C259" s="9"/>
      <c r="D259" s="9"/>
      <c r="E259" s="9"/>
    </row>
    <row r="260" spans="1:5" ht="21" x14ac:dyDescent="0.25">
      <c r="A260" s="18"/>
      <c r="B260" s="8"/>
      <c r="C260" s="9"/>
      <c r="D260" s="9"/>
      <c r="E260" s="9"/>
    </row>
    <row r="261" spans="1:5" ht="21" x14ac:dyDescent="0.25">
      <c r="A261" s="18"/>
      <c r="B261" s="8"/>
      <c r="C261" s="9"/>
      <c r="D261" s="9"/>
      <c r="E261" s="9"/>
    </row>
    <row r="262" spans="1:5" ht="21" x14ac:dyDescent="0.25">
      <c r="A262" s="18"/>
      <c r="B262" s="8"/>
      <c r="C262" s="9"/>
      <c r="D262" s="9"/>
      <c r="E262" s="9"/>
    </row>
    <row r="263" spans="1:5" ht="21" x14ac:dyDescent="0.25">
      <c r="A263" s="18"/>
      <c r="B263" s="8"/>
      <c r="C263" s="9"/>
      <c r="D263" s="9"/>
      <c r="E263" s="9"/>
    </row>
    <row r="264" spans="1:5" ht="21" x14ac:dyDescent="0.25">
      <c r="A264" s="18"/>
      <c r="B264" s="8"/>
      <c r="C264" s="9"/>
      <c r="D264" s="9"/>
      <c r="E264" s="9"/>
    </row>
    <row r="265" spans="1:5" ht="21" x14ac:dyDescent="0.25">
      <c r="A265" s="18"/>
      <c r="B265" s="8"/>
      <c r="C265" s="9"/>
      <c r="D265" s="9"/>
      <c r="E265" s="9"/>
    </row>
    <row r="266" spans="1:5" ht="21" x14ac:dyDescent="0.25">
      <c r="A266" s="18"/>
      <c r="B266" s="8"/>
      <c r="C266" s="9"/>
      <c r="D266" s="9"/>
      <c r="E266" s="9"/>
    </row>
    <row r="267" spans="1:5" ht="21" x14ac:dyDescent="0.25">
      <c r="A267" s="18"/>
      <c r="B267" s="8"/>
      <c r="C267" s="9"/>
      <c r="D267" s="9"/>
      <c r="E267" s="9"/>
    </row>
    <row r="268" spans="1:5" ht="21" x14ac:dyDescent="0.25">
      <c r="A268" s="18"/>
      <c r="B268" s="8"/>
      <c r="C268" s="9"/>
      <c r="D268" s="9"/>
      <c r="E268" s="9"/>
    </row>
    <row r="269" spans="1:5" ht="21" x14ac:dyDescent="0.25">
      <c r="A269" s="18"/>
      <c r="B269" s="8"/>
      <c r="C269" s="9"/>
      <c r="D269" s="9"/>
      <c r="E269" s="9"/>
    </row>
    <row r="270" spans="1:5" ht="21" x14ac:dyDescent="0.25">
      <c r="A270" s="18"/>
      <c r="B270" s="8"/>
      <c r="C270" s="9"/>
      <c r="D270" s="9"/>
      <c r="E270" s="9"/>
    </row>
    <row r="271" spans="1:5" ht="21" x14ac:dyDescent="0.25">
      <c r="A271" s="18"/>
      <c r="B271" s="8"/>
      <c r="C271" s="9"/>
      <c r="D271" s="9"/>
      <c r="E271" s="9"/>
    </row>
    <row r="272" spans="1:5" ht="21" x14ac:dyDescent="0.25">
      <c r="A272" s="18"/>
      <c r="B272" s="8"/>
      <c r="C272" s="9"/>
      <c r="D272" s="9"/>
      <c r="E272" s="9"/>
    </row>
    <row r="273" spans="1:5" ht="21" x14ac:dyDescent="0.25">
      <c r="A273" s="18"/>
      <c r="B273" s="8"/>
      <c r="C273" s="84"/>
      <c r="D273" s="9"/>
      <c r="E273" s="9"/>
    </row>
    <row r="274" spans="1:5" ht="21" x14ac:dyDescent="0.25">
      <c r="A274" s="18"/>
      <c r="B274" s="8"/>
      <c r="C274" s="9"/>
      <c r="D274" s="9"/>
      <c r="E274" s="9"/>
    </row>
    <row r="275" spans="1:5" ht="21" x14ac:dyDescent="0.25">
      <c r="A275" s="18"/>
      <c r="B275" s="8"/>
      <c r="C275" s="9"/>
      <c r="D275" s="9"/>
      <c r="E275" s="9"/>
    </row>
    <row r="276" spans="1:5" ht="21" x14ac:dyDescent="0.25">
      <c r="A276" s="18"/>
      <c r="B276" s="8"/>
      <c r="C276" s="9"/>
      <c r="D276" s="9"/>
      <c r="E276" s="9"/>
    </row>
    <row r="277" spans="1:5" ht="21" x14ac:dyDescent="0.25">
      <c r="A277" s="18"/>
      <c r="B277" s="8"/>
      <c r="C277" s="9"/>
      <c r="D277" s="9"/>
      <c r="E277" s="9"/>
    </row>
    <row r="278" spans="1:5" ht="21" x14ac:dyDescent="0.25">
      <c r="A278" s="18"/>
      <c r="B278" s="8"/>
      <c r="C278" s="9"/>
      <c r="D278" s="9"/>
      <c r="E278" s="9"/>
    </row>
    <row r="279" spans="1:5" ht="21" x14ac:dyDescent="0.25">
      <c r="A279" s="18"/>
      <c r="B279" s="8"/>
      <c r="C279" s="9"/>
      <c r="D279" s="9"/>
      <c r="E279" s="9"/>
    </row>
    <row r="280" spans="1:5" ht="21" x14ac:dyDescent="0.25">
      <c r="A280" s="18"/>
      <c r="B280" s="8"/>
      <c r="C280" s="9"/>
      <c r="D280" s="9"/>
      <c r="E280" s="9"/>
    </row>
    <row r="281" spans="1:5" ht="21" x14ac:dyDescent="0.25">
      <c r="A281" s="18"/>
      <c r="B281" s="8"/>
      <c r="C281" s="9"/>
      <c r="D281" s="9"/>
      <c r="E281" s="9"/>
    </row>
    <row r="282" spans="1:5" ht="21" x14ac:dyDescent="0.25">
      <c r="A282" s="18"/>
      <c r="B282" s="8"/>
      <c r="C282" s="9"/>
      <c r="D282" s="9"/>
      <c r="E282" s="9"/>
    </row>
    <row r="283" spans="1:5" ht="21" x14ac:dyDescent="0.25">
      <c r="A283" s="18"/>
      <c r="B283" s="8"/>
      <c r="C283" s="9"/>
      <c r="D283" s="9"/>
      <c r="E283" s="9"/>
    </row>
    <row r="284" spans="1:5" ht="21" x14ac:dyDescent="0.25">
      <c r="A284" s="18"/>
      <c r="B284" s="8"/>
      <c r="C284" s="9"/>
      <c r="D284" s="9"/>
      <c r="E284" s="9"/>
    </row>
    <row r="285" spans="1:5" ht="21" x14ac:dyDescent="0.25">
      <c r="A285" s="18"/>
      <c r="B285" s="8"/>
      <c r="C285" s="9"/>
      <c r="D285" s="9"/>
      <c r="E285" s="9"/>
    </row>
    <row r="286" spans="1:5" ht="21" x14ac:dyDescent="0.25">
      <c r="A286" s="18"/>
      <c r="B286" s="8"/>
      <c r="C286" s="9"/>
      <c r="D286" s="9"/>
      <c r="E286" s="9"/>
    </row>
    <row r="287" spans="1:5" ht="21" x14ac:dyDescent="0.25">
      <c r="A287" s="18"/>
      <c r="B287" s="8"/>
      <c r="C287" s="9"/>
      <c r="D287" s="9"/>
      <c r="E287" s="9"/>
    </row>
    <row r="288" spans="1:5" ht="21" x14ac:dyDescent="0.25">
      <c r="A288" s="18"/>
      <c r="B288" s="8"/>
      <c r="C288" s="9"/>
      <c r="D288" s="9"/>
      <c r="E288" s="9"/>
    </row>
    <row r="289" spans="1:5" ht="21" x14ac:dyDescent="0.25">
      <c r="A289" s="18"/>
      <c r="B289" s="8"/>
      <c r="C289" s="9"/>
      <c r="D289" s="9"/>
      <c r="E289" s="9"/>
    </row>
    <row r="290" spans="1:5" ht="21" x14ac:dyDescent="0.25">
      <c r="A290" s="18"/>
      <c r="B290" s="8"/>
      <c r="C290" s="9"/>
      <c r="D290" s="9"/>
      <c r="E290" s="9"/>
    </row>
    <row r="291" spans="1:5" ht="21" x14ac:dyDescent="0.25">
      <c r="A291" s="18"/>
      <c r="B291" s="8"/>
      <c r="C291" s="9"/>
      <c r="D291" s="9"/>
      <c r="E291" s="9"/>
    </row>
    <row r="292" spans="1:5" ht="21" x14ac:dyDescent="0.25">
      <c r="A292" s="18"/>
      <c r="B292" s="8"/>
      <c r="C292" s="9"/>
      <c r="D292" s="9"/>
      <c r="E292" s="9"/>
    </row>
    <row r="293" spans="1:5" ht="21" x14ac:dyDescent="0.25">
      <c r="A293" s="18"/>
      <c r="B293" s="8"/>
      <c r="C293" s="9"/>
      <c r="D293" s="9"/>
      <c r="E293" s="9"/>
    </row>
    <row r="294" spans="1:5" ht="21" x14ac:dyDescent="0.25">
      <c r="A294" s="18"/>
      <c r="B294" s="8"/>
      <c r="C294" s="9"/>
      <c r="D294" s="9"/>
      <c r="E294" s="9"/>
    </row>
    <row r="295" spans="1:5" ht="21" x14ac:dyDescent="0.25">
      <c r="A295" s="18"/>
      <c r="B295" s="8"/>
      <c r="C295" s="9"/>
      <c r="D295" s="9"/>
      <c r="E295" s="9"/>
    </row>
    <row r="296" spans="1:5" ht="21" x14ac:dyDescent="0.25">
      <c r="A296" s="18"/>
      <c r="B296" s="8"/>
      <c r="C296" s="9"/>
      <c r="D296" s="9"/>
      <c r="E296" s="9"/>
    </row>
    <row r="297" spans="1:5" ht="21" x14ac:dyDescent="0.25">
      <c r="A297" s="18"/>
      <c r="B297" s="8"/>
      <c r="C297" s="9"/>
      <c r="D297" s="9"/>
      <c r="E297" s="9"/>
    </row>
    <row r="298" spans="1:5" ht="21" x14ac:dyDescent="0.25">
      <c r="A298" s="18"/>
      <c r="B298" s="8"/>
      <c r="C298" s="9"/>
      <c r="D298" s="9"/>
      <c r="E298" s="9"/>
    </row>
    <row r="299" spans="1:5" ht="21" x14ac:dyDescent="0.25">
      <c r="A299" s="18"/>
      <c r="B299" s="8"/>
      <c r="C299" s="9"/>
      <c r="D299" s="9"/>
      <c r="E299" s="9"/>
    </row>
    <row r="300" spans="1:5" ht="21" x14ac:dyDescent="0.25">
      <c r="A300" s="18"/>
      <c r="B300" s="8"/>
      <c r="C300" s="9"/>
      <c r="D300" s="9"/>
      <c r="E300" s="9"/>
    </row>
    <row r="301" spans="1:5" ht="21" x14ac:dyDescent="0.25">
      <c r="A301" s="18"/>
      <c r="B301" s="8"/>
      <c r="C301" s="9"/>
      <c r="D301" s="9"/>
      <c r="E301" s="9"/>
    </row>
    <row r="302" spans="1:5" ht="21" x14ac:dyDescent="0.25">
      <c r="A302" s="18"/>
      <c r="B302" s="8"/>
      <c r="C302" s="9"/>
      <c r="D302" s="9"/>
      <c r="E302" s="9"/>
    </row>
    <row r="303" spans="1:5" ht="21" x14ac:dyDescent="0.25">
      <c r="A303" s="18"/>
      <c r="B303" s="8"/>
      <c r="C303" s="9"/>
      <c r="D303" s="9"/>
      <c r="E303" s="9"/>
    </row>
    <row r="304" spans="1:5" ht="21" x14ac:dyDescent="0.25">
      <c r="A304" s="18"/>
      <c r="B304" s="8"/>
      <c r="C304" s="9"/>
      <c r="D304" s="9"/>
      <c r="E304" s="9"/>
    </row>
    <row r="305" spans="1:5" ht="21" x14ac:dyDescent="0.25">
      <c r="A305" s="18"/>
      <c r="B305" s="8"/>
      <c r="C305" s="9"/>
      <c r="D305" s="9"/>
      <c r="E305" s="9"/>
    </row>
    <row r="306" spans="1:5" ht="21" x14ac:dyDescent="0.25">
      <c r="A306" s="18"/>
      <c r="B306" s="8"/>
      <c r="C306" s="9"/>
      <c r="D306" s="9"/>
      <c r="E306" s="9"/>
    </row>
    <row r="307" spans="1:5" ht="21" x14ac:dyDescent="0.25">
      <c r="A307" s="18"/>
      <c r="B307" s="8"/>
      <c r="C307" s="9"/>
      <c r="D307" s="9"/>
      <c r="E307" s="9"/>
    </row>
    <row r="308" spans="1:5" ht="21" x14ac:dyDescent="0.25">
      <c r="A308" s="18"/>
      <c r="B308" s="8"/>
      <c r="C308" s="9"/>
      <c r="D308" s="9"/>
      <c r="E308" s="9"/>
    </row>
    <row r="309" spans="1:5" ht="21" x14ac:dyDescent="0.25">
      <c r="A309" s="18"/>
      <c r="B309" s="8"/>
      <c r="C309" s="9"/>
      <c r="D309" s="9"/>
      <c r="E309" s="9"/>
    </row>
    <row r="310" spans="1:5" ht="21" x14ac:dyDescent="0.25">
      <c r="A310" s="18"/>
      <c r="B310" s="8"/>
      <c r="C310" s="9"/>
      <c r="D310" s="9"/>
      <c r="E310" s="9"/>
    </row>
    <row r="311" spans="1:5" ht="21" x14ac:dyDescent="0.25">
      <c r="A311" s="18"/>
      <c r="B311" s="8"/>
      <c r="C311" s="9"/>
      <c r="D311" s="9"/>
      <c r="E311" s="9"/>
    </row>
    <row r="312" spans="1:5" ht="21" x14ac:dyDescent="0.25">
      <c r="A312" s="18"/>
      <c r="B312" s="8"/>
      <c r="C312" s="9"/>
      <c r="D312" s="9"/>
      <c r="E312" s="9"/>
    </row>
    <row r="313" spans="1:5" ht="21" x14ac:dyDescent="0.25">
      <c r="A313" s="18"/>
      <c r="B313" s="8"/>
      <c r="C313" s="9"/>
      <c r="D313" s="9"/>
      <c r="E313" s="9"/>
    </row>
    <row r="314" spans="1:5" ht="21" x14ac:dyDescent="0.25">
      <c r="A314" s="18"/>
      <c r="B314" s="8"/>
      <c r="C314" s="9"/>
      <c r="D314" s="9"/>
      <c r="E314" s="9"/>
    </row>
    <row r="315" spans="1:5" ht="21" x14ac:dyDescent="0.25">
      <c r="A315" s="18"/>
      <c r="B315" s="8"/>
      <c r="C315" s="9"/>
      <c r="D315" s="9"/>
      <c r="E315" s="9"/>
    </row>
    <row r="316" spans="1:5" ht="21" x14ac:dyDescent="0.25">
      <c r="A316" s="18"/>
      <c r="B316" s="8"/>
      <c r="C316" s="9"/>
      <c r="D316" s="9"/>
      <c r="E316" s="9"/>
    </row>
    <row r="317" spans="1:5" ht="21" x14ac:dyDescent="0.25">
      <c r="A317" s="18"/>
      <c r="B317" s="8"/>
      <c r="C317" s="9"/>
      <c r="D317" s="9"/>
      <c r="E317" s="9"/>
    </row>
    <row r="318" spans="1:5" ht="21" x14ac:dyDescent="0.25">
      <c r="A318" s="18"/>
      <c r="B318" s="8"/>
      <c r="C318" s="9"/>
      <c r="D318" s="9"/>
      <c r="E318" s="9"/>
    </row>
    <row r="319" spans="1:5" ht="21" x14ac:dyDescent="0.25">
      <c r="A319" s="18"/>
      <c r="B319" s="8"/>
      <c r="C319" s="9"/>
      <c r="D319" s="9"/>
      <c r="E319" s="9"/>
    </row>
    <row r="320" spans="1:5" ht="21" x14ac:dyDescent="0.25">
      <c r="A320" s="18"/>
      <c r="B320" s="8"/>
      <c r="C320" s="9"/>
      <c r="D320" s="9"/>
      <c r="E320" s="9"/>
    </row>
    <row r="321" spans="1:5" ht="21" x14ac:dyDescent="0.25">
      <c r="A321" s="18"/>
      <c r="B321" s="8"/>
      <c r="C321" s="9"/>
      <c r="D321" s="9"/>
      <c r="E321" s="9"/>
    </row>
    <row r="322" spans="1:5" ht="21" x14ac:dyDescent="0.25">
      <c r="A322" s="18"/>
      <c r="B322" s="8"/>
      <c r="C322" s="9"/>
      <c r="D322" s="9"/>
      <c r="E322" s="9"/>
    </row>
    <row r="323" spans="1:5" ht="21" x14ac:dyDescent="0.25">
      <c r="A323" s="18"/>
      <c r="B323" s="8"/>
      <c r="C323" s="9"/>
      <c r="D323" s="9"/>
      <c r="E323" s="9"/>
    </row>
    <row r="324" spans="1:5" ht="21" x14ac:dyDescent="0.25">
      <c r="A324" s="18"/>
      <c r="B324" s="8"/>
      <c r="C324" s="9"/>
      <c r="D324" s="9"/>
      <c r="E324" s="9"/>
    </row>
    <row r="325" spans="1:5" ht="21" x14ac:dyDescent="0.25">
      <c r="A325" s="18"/>
      <c r="B325" s="8"/>
      <c r="C325" s="9"/>
      <c r="D325" s="9"/>
      <c r="E325" s="9"/>
    </row>
    <row r="326" spans="1:5" ht="21" x14ac:dyDescent="0.25">
      <c r="A326" s="18"/>
      <c r="B326" s="8"/>
      <c r="C326" s="9"/>
      <c r="D326" s="9"/>
      <c r="E326" s="9"/>
    </row>
    <row r="327" spans="1:5" ht="21" x14ac:dyDescent="0.25">
      <c r="A327" s="18"/>
      <c r="B327" s="8"/>
      <c r="C327" s="9"/>
      <c r="D327" s="9"/>
      <c r="E327" s="9"/>
    </row>
    <row r="328" spans="1:5" ht="21" x14ac:dyDescent="0.25">
      <c r="A328" s="18"/>
      <c r="B328" s="8"/>
      <c r="C328" s="9"/>
      <c r="D328" s="9"/>
      <c r="E328" s="9"/>
    </row>
    <row r="329" spans="1:5" ht="21" x14ac:dyDescent="0.25">
      <c r="A329" s="18"/>
      <c r="B329" s="8"/>
      <c r="C329" s="9"/>
      <c r="D329" s="9"/>
      <c r="E329" s="9"/>
    </row>
    <row r="330" spans="1:5" ht="21" x14ac:dyDescent="0.25">
      <c r="A330" s="18"/>
      <c r="B330" s="8"/>
      <c r="C330" s="9"/>
      <c r="D330" s="9"/>
      <c r="E330" s="9"/>
    </row>
    <row r="331" spans="1:5" ht="21" x14ac:dyDescent="0.25">
      <c r="A331" s="18"/>
      <c r="B331" s="8"/>
      <c r="C331" s="9"/>
      <c r="D331" s="9"/>
      <c r="E331" s="9"/>
    </row>
    <row r="332" spans="1:5" ht="21" x14ac:dyDescent="0.25">
      <c r="A332" s="18"/>
      <c r="B332" s="8"/>
      <c r="C332" s="9"/>
      <c r="D332" s="9"/>
      <c r="E332" s="9"/>
    </row>
    <row r="333" spans="1:5" ht="21" x14ac:dyDescent="0.25">
      <c r="A333" s="18"/>
      <c r="B333" s="8"/>
      <c r="C333" s="9"/>
      <c r="D333" s="9"/>
      <c r="E333" s="9"/>
    </row>
    <row r="334" spans="1:5" ht="21" x14ac:dyDescent="0.25">
      <c r="A334" s="18"/>
      <c r="B334" s="8"/>
      <c r="C334" s="9"/>
      <c r="D334" s="9"/>
      <c r="E334" s="9"/>
    </row>
    <row r="335" spans="1:5" ht="21" x14ac:dyDescent="0.25">
      <c r="A335" s="18"/>
      <c r="B335" s="8"/>
      <c r="C335" s="9"/>
      <c r="D335" s="9"/>
      <c r="E335" s="9"/>
    </row>
    <row r="336" spans="1:5" ht="21" x14ac:dyDescent="0.25">
      <c r="A336" s="18"/>
      <c r="B336" s="8"/>
      <c r="C336" s="9"/>
      <c r="D336" s="9"/>
      <c r="E336" s="9"/>
    </row>
    <row r="337" spans="1:5" ht="21" x14ac:dyDescent="0.25">
      <c r="A337" s="18"/>
      <c r="B337" s="8"/>
      <c r="C337" s="9"/>
      <c r="D337" s="9"/>
      <c r="E337" s="9"/>
    </row>
    <row r="338" spans="1:5" ht="21" x14ac:dyDescent="0.25">
      <c r="A338" s="18"/>
      <c r="B338" s="8"/>
      <c r="C338" s="9"/>
      <c r="D338" s="9"/>
      <c r="E338" s="9"/>
    </row>
    <row r="339" spans="1:5" ht="21" x14ac:dyDescent="0.25">
      <c r="A339" s="18"/>
      <c r="B339" s="8"/>
      <c r="C339" s="9"/>
      <c r="D339" s="9"/>
      <c r="E339" s="9"/>
    </row>
    <row r="340" spans="1:5" ht="21" x14ac:dyDescent="0.25">
      <c r="A340" s="18"/>
      <c r="B340" s="8"/>
      <c r="C340" s="9"/>
      <c r="D340" s="9"/>
      <c r="E340" s="9"/>
    </row>
    <row r="341" spans="1:5" ht="21" x14ac:dyDescent="0.25">
      <c r="A341" s="18"/>
      <c r="B341" s="8"/>
      <c r="C341" s="9"/>
      <c r="D341" s="9"/>
      <c r="E341" s="9"/>
    </row>
    <row r="342" spans="1:5" ht="21" x14ac:dyDescent="0.25">
      <c r="A342" s="18"/>
      <c r="B342" s="8"/>
      <c r="C342" s="9"/>
      <c r="D342" s="9"/>
      <c r="E342" s="9"/>
    </row>
    <row r="343" spans="1:5" ht="21" x14ac:dyDescent="0.25">
      <c r="A343" s="18"/>
      <c r="B343" s="8"/>
      <c r="C343" s="9"/>
      <c r="D343" s="9"/>
      <c r="E343" s="9"/>
    </row>
    <row r="344" spans="1:5" ht="21" x14ac:dyDescent="0.25">
      <c r="A344" s="18"/>
      <c r="B344" s="8"/>
      <c r="C344" s="9"/>
      <c r="D344" s="9"/>
      <c r="E344" s="9"/>
    </row>
    <row r="345" spans="1:5" ht="21" x14ac:dyDescent="0.25">
      <c r="A345" s="18"/>
      <c r="B345" s="8"/>
      <c r="C345" s="9"/>
      <c r="D345" s="9"/>
      <c r="E345" s="9"/>
    </row>
    <row r="346" spans="1:5" ht="21" x14ac:dyDescent="0.25">
      <c r="A346" s="18"/>
      <c r="B346" s="8"/>
      <c r="C346" s="9"/>
      <c r="D346" s="9"/>
      <c r="E346" s="9"/>
    </row>
    <row r="347" spans="1:5" ht="21" x14ac:dyDescent="0.25">
      <c r="A347" s="18"/>
      <c r="B347" s="8"/>
      <c r="C347" s="9"/>
      <c r="D347" s="9"/>
      <c r="E347" s="9"/>
    </row>
    <row r="348" spans="1:5" ht="21" x14ac:dyDescent="0.25">
      <c r="A348" s="18"/>
      <c r="B348" s="8"/>
      <c r="C348" s="9"/>
      <c r="D348" s="9"/>
      <c r="E348" s="9"/>
    </row>
    <row r="349" spans="1:5" ht="21" x14ac:dyDescent="0.25">
      <c r="A349" s="18"/>
      <c r="B349" s="8"/>
      <c r="C349" s="9"/>
      <c r="D349" s="9"/>
      <c r="E349" s="9"/>
    </row>
    <row r="350" spans="1:5" ht="21" x14ac:dyDescent="0.25">
      <c r="A350" s="18"/>
      <c r="B350" s="8"/>
      <c r="C350" s="9"/>
      <c r="D350" s="9"/>
      <c r="E350" s="9"/>
    </row>
    <row r="351" spans="1:5" ht="21" x14ac:dyDescent="0.25">
      <c r="A351" s="18"/>
      <c r="B351" s="8"/>
      <c r="C351" s="9"/>
      <c r="D351" s="9"/>
      <c r="E351" s="9"/>
    </row>
    <row r="352" spans="1:5" ht="21" x14ac:dyDescent="0.25">
      <c r="A352" s="18"/>
      <c r="B352" s="8"/>
      <c r="C352" s="9"/>
      <c r="D352" s="9"/>
      <c r="E352" s="9"/>
    </row>
    <row r="353" spans="1:5" ht="21" x14ac:dyDescent="0.25">
      <c r="A353" s="18"/>
      <c r="B353" s="8"/>
      <c r="C353" s="9"/>
      <c r="D353" s="9"/>
      <c r="E353" s="9"/>
    </row>
    <row r="354" spans="1:5" ht="21" x14ac:dyDescent="0.25">
      <c r="A354" s="18"/>
      <c r="B354" s="8"/>
      <c r="C354" s="9"/>
      <c r="D354" s="9"/>
      <c r="E354" s="9"/>
    </row>
    <row r="355" spans="1:5" ht="21" x14ac:dyDescent="0.25">
      <c r="A355" s="18"/>
      <c r="B355" s="8"/>
      <c r="C355" s="9"/>
      <c r="D355" s="9"/>
      <c r="E355" s="9"/>
    </row>
    <row r="356" spans="1:5" ht="21" x14ac:dyDescent="0.25">
      <c r="A356" s="18"/>
      <c r="B356" s="8"/>
      <c r="C356" s="9"/>
      <c r="D356" s="9"/>
      <c r="E356" s="9"/>
    </row>
    <row r="357" spans="1:5" ht="21" x14ac:dyDescent="0.25">
      <c r="A357" s="18"/>
      <c r="B357" s="8"/>
      <c r="C357" s="9"/>
      <c r="D357" s="9"/>
      <c r="E357" s="9"/>
    </row>
    <row r="358" spans="1:5" ht="21" x14ac:dyDescent="0.25">
      <c r="A358" s="18"/>
      <c r="B358" s="8"/>
      <c r="C358" s="9"/>
      <c r="D358" s="9"/>
      <c r="E358" s="9"/>
    </row>
    <row r="359" spans="1:5" ht="21" x14ac:dyDescent="0.25">
      <c r="A359" s="18"/>
      <c r="B359" s="8"/>
      <c r="C359" s="9"/>
      <c r="D359" s="9"/>
      <c r="E359" s="9"/>
    </row>
    <row r="360" spans="1:5" ht="21" x14ac:dyDescent="0.25">
      <c r="A360" s="18"/>
      <c r="B360" s="8"/>
      <c r="C360" s="9"/>
      <c r="D360" s="9"/>
      <c r="E360" s="9"/>
    </row>
    <row r="361" spans="1:5" ht="21" x14ac:dyDescent="0.25">
      <c r="A361" s="18"/>
      <c r="B361" s="8"/>
      <c r="C361" s="9"/>
      <c r="D361" s="9"/>
      <c r="E361" s="9"/>
    </row>
    <row r="362" spans="1:5" ht="21" x14ac:dyDescent="0.25">
      <c r="A362" s="18"/>
      <c r="B362" s="8"/>
      <c r="C362" s="9"/>
      <c r="D362" s="9"/>
      <c r="E362" s="9"/>
    </row>
    <row r="363" spans="1:5" ht="21" x14ac:dyDescent="0.25">
      <c r="A363" s="18"/>
      <c r="B363" s="8"/>
      <c r="C363" s="9"/>
      <c r="D363" s="9"/>
      <c r="E363" s="9"/>
    </row>
    <row r="364" spans="1:5" ht="21" x14ac:dyDescent="0.25">
      <c r="A364" s="18"/>
      <c r="B364" s="8"/>
      <c r="C364" s="9"/>
      <c r="D364" s="9"/>
      <c r="E364" s="9"/>
    </row>
    <row r="365" spans="1:5" ht="21" x14ac:dyDescent="0.25">
      <c r="A365" s="18"/>
      <c r="B365" s="8"/>
      <c r="C365" s="9"/>
      <c r="D365" s="9"/>
      <c r="E365" s="9"/>
    </row>
    <row r="366" spans="1:5" ht="21" x14ac:dyDescent="0.25">
      <c r="A366" s="18"/>
      <c r="B366" s="8"/>
      <c r="C366" s="9"/>
      <c r="D366" s="9"/>
      <c r="E366" s="9"/>
    </row>
    <row r="367" spans="1:5" ht="21" x14ac:dyDescent="0.25">
      <c r="A367" s="18"/>
      <c r="B367" s="8"/>
      <c r="C367" s="9"/>
      <c r="D367" s="9"/>
      <c r="E367" s="9"/>
    </row>
    <row r="368" spans="1:5" ht="21" x14ac:dyDescent="0.25">
      <c r="A368" s="18"/>
      <c r="B368" s="8"/>
      <c r="C368" s="9"/>
      <c r="D368" s="9"/>
      <c r="E368" s="9"/>
    </row>
    <row r="369" spans="1:5" ht="21" x14ac:dyDescent="0.25">
      <c r="A369" s="18"/>
      <c r="B369" s="8"/>
      <c r="C369" s="9"/>
      <c r="D369" s="9"/>
      <c r="E369" s="9"/>
    </row>
    <row r="370" spans="1:5" ht="21" x14ac:dyDescent="0.25">
      <c r="A370" s="18"/>
      <c r="B370" s="8"/>
      <c r="C370" s="9"/>
      <c r="D370" s="9"/>
      <c r="E370" s="9"/>
    </row>
    <row r="371" spans="1:5" ht="21" x14ac:dyDescent="0.25">
      <c r="A371" s="18"/>
      <c r="B371" s="8"/>
      <c r="C371" s="9"/>
      <c r="D371" s="9"/>
      <c r="E371" s="9"/>
    </row>
    <row r="372" spans="1:5" ht="21" x14ac:dyDescent="0.25">
      <c r="A372" s="18"/>
      <c r="B372" s="8"/>
      <c r="C372" s="9"/>
      <c r="D372" s="9"/>
      <c r="E372" s="9"/>
    </row>
    <row r="373" spans="1:5" ht="21" x14ac:dyDescent="0.25">
      <c r="A373" s="18"/>
      <c r="B373" s="8"/>
      <c r="C373" s="9"/>
      <c r="D373" s="9"/>
      <c r="E373" s="9"/>
    </row>
    <row r="374" spans="1:5" ht="21" x14ac:dyDescent="0.25">
      <c r="A374" s="18"/>
      <c r="B374" s="8"/>
      <c r="C374" s="9"/>
      <c r="D374" s="9"/>
      <c r="E374" s="9"/>
    </row>
    <row r="375" spans="1:5" ht="21" x14ac:dyDescent="0.25">
      <c r="A375" s="18"/>
      <c r="B375" s="8"/>
      <c r="C375" s="9"/>
      <c r="D375" s="9"/>
      <c r="E375" s="9"/>
    </row>
    <row r="376" spans="1:5" ht="21" x14ac:dyDescent="0.25">
      <c r="A376" s="18"/>
      <c r="B376" s="8"/>
      <c r="C376" s="9"/>
      <c r="D376" s="9"/>
      <c r="E376" s="9"/>
    </row>
    <row r="377" spans="1:5" ht="21" x14ac:dyDescent="0.25">
      <c r="A377" s="18"/>
      <c r="B377" s="8"/>
      <c r="C377" s="9"/>
      <c r="D377" s="9"/>
      <c r="E377" s="9"/>
    </row>
    <row r="378" spans="1:5" ht="21" x14ac:dyDescent="0.25">
      <c r="A378" s="18"/>
      <c r="B378" s="8"/>
      <c r="C378" s="9"/>
      <c r="D378" s="9"/>
      <c r="E378" s="9"/>
    </row>
    <row r="379" spans="1:5" ht="21" x14ac:dyDescent="0.25">
      <c r="A379" s="18"/>
      <c r="B379" s="8"/>
      <c r="C379" s="9"/>
      <c r="D379" s="9"/>
      <c r="E379" s="9"/>
    </row>
    <row r="380" spans="1:5" ht="21" x14ac:dyDescent="0.25">
      <c r="A380" s="18"/>
      <c r="B380" s="8"/>
      <c r="C380" s="9"/>
      <c r="D380" s="9"/>
      <c r="E380" s="9"/>
    </row>
    <row r="381" spans="1:5" ht="21" x14ac:dyDescent="0.25">
      <c r="A381" s="18"/>
      <c r="B381" s="8"/>
      <c r="C381" s="9"/>
      <c r="D381" s="9"/>
      <c r="E381" s="9"/>
    </row>
    <row r="382" spans="1:5" ht="21" x14ac:dyDescent="0.25">
      <c r="A382" s="18"/>
      <c r="B382" s="8"/>
      <c r="C382" s="9"/>
      <c r="D382" s="9"/>
      <c r="E382" s="9"/>
    </row>
    <row r="383" spans="1:5" ht="21" x14ac:dyDescent="0.25">
      <c r="A383" s="18"/>
      <c r="B383" s="8"/>
      <c r="C383" s="9"/>
      <c r="D383" s="9"/>
      <c r="E383" s="9"/>
    </row>
    <row r="384" spans="1:5" ht="21" x14ac:dyDescent="0.25">
      <c r="A384" s="18"/>
      <c r="B384" s="8"/>
      <c r="C384" s="9"/>
      <c r="D384" s="9"/>
      <c r="E384" s="9"/>
    </row>
    <row r="385" spans="1:5" ht="21" x14ac:dyDescent="0.25">
      <c r="A385" s="18"/>
      <c r="B385" s="8"/>
      <c r="C385" s="9"/>
      <c r="D385" s="9"/>
      <c r="E385" s="9"/>
    </row>
    <row r="386" spans="1:5" ht="21" x14ac:dyDescent="0.25">
      <c r="A386" s="18"/>
      <c r="B386" s="8"/>
      <c r="C386" s="9"/>
      <c r="D386" s="9"/>
      <c r="E386" s="9"/>
    </row>
    <row r="387" spans="1:5" ht="21" x14ac:dyDescent="0.25">
      <c r="A387" s="18"/>
      <c r="B387" s="8"/>
      <c r="C387" s="9"/>
      <c r="D387" s="9"/>
      <c r="E387" s="9"/>
    </row>
    <row r="388" spans="1:5" ht="21" x14ac:dyDescent="0.25">
      <c r="A388" s="18"/>
      <c r="B388" s="8"/>
      <c r="C388" s="9"/>
      <c r="D388" s="9"/>
      <c r="E388" s="9"/>
    </row>
    <row r="389" spans="1:5" ht="21" x14ac:dyDescent="0.25">
      <c r="A389" s="18"/>
      <c r="B389" s="8"/>
      <c r="C389" s="9"/>
      <c r="D389" s="9"/>
      <c r="E389" s="9"/>
    </row>
    <row r="390" spans="1:5" ht="21" x14ac:dyDescent="0.25">
      <c r="A390" s="18"/>
      <c r="B390" s="8"/>
      <c r="C390" s="9"/>
      <c r="D390" s="9"/>
      <c r="E390" s="9"/>
    </row>
    <row r="391" spans="1:5" ht="21" x14ac:dyDescent="0.25">
      <c r="A391" s="18"/>
      <c r="B391" s="8"/>
      <c r="C391" s="9"/>
      <c r="D391" s="9"/>
      <c r="E391" s="9"/>
    </row>
    <row r="392" spans="1:5" ht="21" x14ac:dyDescent="0.25">
      <c r="A392" s="18"/>
      <c r="B392" s="8"/>
      <c r="C392" s="9"/>
      <c r="D392" s="9"/>
      <c r="E392" s="9"/>
    </row>
    <row r="393" spans="1:5" ht="21" x14ac:dyDescent="0.25">
      <c r="A393" s="18"/>
      <c r="B393" s="8"/>
      <c r="C393" s="9"/>
      <c r="D393" s="9"/>
      <c r="E393" s="9"/>
    </row>
    <row r="394" spans="1:5" ht="21" x14ac:dyDescent="0.25">
      <c r="A394" s="18"/>
      <c r="B394" s="8"/>
      <c r="C394" s="9"/>
      <c r="D394" s="9"/>
      <c r="E394" s="9"/>
    </row>
    <row r="395" spans="1:5" ht="21" x14ac:dyDescent="0.25">
      <c r="A395" s="18"/>
      <c r="B395" s="8"/>
      <c r="C395" s="9"/>
      <c r="D395" s="9"/>
      <c r="E395" s="9"/>
    </row>
    <row r="396" spans="1:5" ht="21" x14ac:dyDescent="0.25">
      <c r="A396" s="18"/>
      <c r="B396" s="8"/>
      <c r="C396" s="9"/>
      <c r="D396" s="9"/>
      <c r="E396" s="9"/>
    </row>
    <row r="397" spans="1:5" ht="21" x14ac:dyDescent="0.25">
      <c r="A397" s="18"/>
      <c r="B397" s="8"/>
      <c r="C397" s="9"/>
      <c r="D397" s="9"/>
      <c r="E397" s="9"/>
    </row>
    <row r="398" spans="1:5" ht="21" x14ac:dyDescent="0.25">
      <c r="A398" s="18"/>
      <c r="B398" s="8"/>
      <c r="C398" s="9"/>
      <c r="D398" s="9"/>
      <c r="E398" s="9"/>
    </row>
    <row r="399" spans="1:5" ht="21" x14ac:dyDescent="0.25">
      <c r="A399" s="18"/>
      <c r="B399" s="8"/>
      <c r="C399" s="9"/>
      <c r="D399" s="9"/>
      <c r="E399" s="9"/>
    </row>
    <row r="400" spans="1:5" ht="21" x14ac:dyDescent="0.25">
      <c r="A400" s="18"/>
      <c r="B400" s="8"/>
      <c r="C400" s="9"/>
      <c r="D400" s="9"/>
      <c r="E400" s="9"/>
    </row>
    <row r="401" spans="1:5" ht="21" x14ac:dyDescent="0.25">
      <c r="A401" s="18"/>
      <c r="B401" s="8"/>
      <c r="C401" s="9"/>
      <c r="D401" s="9"/>
      <c r="E401" s="9"/>
    </row>
    <row r="402" spans="1:5" ht="21" x14ac:dyDescent="0.25">
      <c r="A402" s="18"/>
      <c r="B402" s="8"/>
      <c r="C402" s="9"/>
      <c r="D402" s="9"/>
      <c r="E402" s="9"/>
    </row>
    <row r="403" spans="1:5" ht="21" x14ac:dyDescent="0.25">
      <c r="A403" s="18"/>
      <c r="B403" s="8"/>
      <c r="C403" s="9"/>
      <c r="D403" s="9"/>
      <c r="E403" s="9"/>
    </row>
    <row r="404" spans="1:5" ht="21" x14ac:dyDescent="0.25">
      <c r="A404" s="18"/>
      <c r="B404" s="8"/>
      <c r="C404" s="9"/>
      <c r="D404" s="9"/>
      <c r="E404" s="9"/>
    </row>
    <row r="405" spans="1:5" ht="21" x14ac:dyDescent="0.25">
      <c r="A405" s="18"/>
      <c r="B405" s="8"/>
      <c r="C405" s="9"/>
      <c r="D405" s="9"/>
      <c r="E405" s="9"/>
    </row>
    <row r="406" spans="1:5" ht="21" x14ac:dyDescent="0.25">
      <c r="A406" s="18"/>
      <c r="B406" s="8"/>
      <c r="C406" s="9"/>
      <c r="D406" s="9"/>
      <c r="E406" s="9"/>
    </row>
    <row r="407" spans="1:5" ht="21" x14ac:dyDescent="0.25">
      <c r="A407" s="18"/>
      <c r="B407" s="8"/>
      <c r="C407" s="9"/>
      <c r="D407" s="9"/>
      <c r="E407" s="9"/>
    </row>
    <row r="408" spans="1:5" ht="21" x14ac:dyDescent="0.25">
      <c r="A408" s="18"/>
      <c r="B408" s="8"/>
      <c r="C408" s="9"/>
      <c r="D408" s="9"/>
      <c r="E408" s="9"/>
    </row>
    <row r="409" spans="1:5" ht="21" x14ac:dyDescent="0.25">
      <c r="A409" s="18"/>
      <c r="B409" s="8"/>
      <c r="C409" s="9"/>
      <c r="D409" s="9"/>
      <c r="E409" s="9"/>
    </row>
    <row r="410" spans="1:5" ht="21" x14ac:dyDescent="0.25">
      <c r="A410" s="18"/>
      <c r="B410" s="8"/>
      <c r="C410" s="9"/>
      <c r="D410" s="9"/>
      <c r="E410" s="9"/>
    </row>
    <row r="411" spans="1:5" ht="21" x14ac:dyDescent="0.25">
      <c r="A411" s="18"/>
      <c r="B411" s="8"/>
      <c r="C411" s="9"/>
      <c r="D411" s="9"/>
      <c r="E411" s="9"/>
    </row>
    <row r="412" spans="1:5" ht="21" x14ac:dyDescent="0.25">
      <c r="A412" s="18"/>
      <c r="B412" s="8"/>
      <c r="C412" s="9"/>
      <c r="D412" s="9"/>
      <c r="E412" s="9"/>
    </row>
    <row r="413" spans="1:5" ht="21" x14ac:dyDescent="0.25">
      <c r="A413" s="18"/>
      <c r="B413" s="8"/>
      <c r="C413" s="9"/>
      <c r="D413" s="9"/>
      <c r="E413" s="9"/>
    </row>
    <row r="414" spans="1:5" ht="21" x14ac:dyDescent="0.25">
      <c r="A414" s="18"/>
      <c r="B414" s="8"/>
      <c r="C414" s="9"/>
      <c r="D414" s="9"/>
      <c r="E414" s="9"/>
    </row>
    <row r="415" spans="1:5" ht="21" x14ac:dyDescent="0.25">
      <c r="A415" s="18"/>
      <c r="B415" s="8"/>
      <c r="C415" s="9"/>
      <c r="D415" s="9"/>
      <c r="E415" s="9"/>
    </row>
    <row r="416" spans="1:5" ht="21" x14ac:dyDescent="0.25">
      <c r="A416" s="18"/>
      <c r="B416" s="8"/>
      <c r="C416" s="9"/>
      <c r="D416" s="9"/>
      <c r="E416" s="9"/>
    </row>
    <row r="417" spans="1:5" ht="21" x14ac:dyDescent="0.25">
      <c r="A417" s="18"/>
      <c r="B417" s="8"/>
      <c r="C417" s="9"/>
      <c r="D417" s="9"/>
      <c r="E417" s="9"/>
    </row>
    <row r="418" spans="1:5" ht="21" x14ac:dyDescent="0.25">
      <c r="A418" s="18"/>
      <c r="B418" s="8"/>
      <c r="C418" s="9"/>
      <c r="D418" s="9"/>
      <c r="E418" s="9"/>
    </row>
    <row r="419" spans="1:5" ht="21" x14ac:dyDescent="0.25">
      <c r="A419" s="18"/>
      <c r="B419" s="8"/>
      <c r="C419" s="9"/>
      <c r="D419" s="9"/>
      <c r="E419" s="9"/>
    </row>
    <row r="420" spans="1:5" ht="21" x14ac:dyDescent="0.25">
      <c r="A420" s="18"/>
      <c r="B420" s="8"/>
      <c r="C420" s="9"/>
      <c r="D420" s="9"/>
      <c r="E420" s="9"/>
    </row>
    <row r="421" spans="1:5" ht="21" x14ac:dyDescent="0.25">
      <c r="A421" s="18"/>
      <c r="B421" s="8"/>
      <c r="C421" s="9"/>
      <c r="D421" s="9"/>
      <c r="E421" s="9"/>
    </row>
    <row r="422" spans="1:5" ht="21" x14ac:dyDescent="0.25">
      <c r="A422" s="18"/>
      <c r="B422" s="8"/>
      <c r="C422" s="9"/>
      <c r="D422" s="9"/>
      <c r="E422" s="9"/>
    </row>
    <row r="423" spans="1:5" ht="21" x14ac:dyDescent="0.25">
      <c r="A423" s="18"/>
      <c r="B423" s="8"/>
      <c r="C423" s="9"/>
      <c r="D423" s="9"/>
      <c r="E423" s="9"/>
    </row>
    <row r="424" spans="1:5" ht="21" x14ac:dyDescent="0.25">
      <c r="A424" s="18"/>
      <c r="B424" s="8"/>
      <c r="C424" s="9"/>
      <c r="D424" s="9"/>
      <c r="E424" s="9"/>
    </row>
    <row r="425" spans="1:5" ht="21" x14ac:dyDescent="0.25">
      <c r="A425" s="18"/>
      <c r="B425" s="8"/>
      <c r="C425" s="9"/>
      <c r="D425" s="9"/>
      <c r="E425" s="9"/>
    </row>
    <row r="426" spans="1:5" ht="21" x14ac:dyDescent="0.25">
      <c r="A426" s="18"/>
      <c r="B426" s="8"/>
      <c r="C426" s="9"/>
      <c r="D426" s="9"/>
      <c r="E426" s="9"/>
    </row>
    <row r="427" spans="1:5" ht="21" x14ac:dyDescent="0.25">
      <c r="A427" s="18"/>
      <c r="B427" s="8"/>
      <c r="C427" s="9"/>
      <c r="D427" s="9"/>
      <c r="E427" s="9"/>
    </row>
    <row r="428" spans="1:5" ht="21" x14ac:dyDescent="0.25">
      <c r="A428" s="18"/>
      <c r="B428" s="8"/>
      <c r="C428" s="9"/>
      <c r="D428" s="9"/>
      <c r="E428" s="9"/>
    </row>
    <row r="429" spans="1:5" ht="21" x14ac:dyDescent="0.25">
      <c r="A429" s="18"/>
      <c r="B429" s="8"/>
      <c r="C429" s="9"/>
      <c r="D429" s="9"/>
      <c r="E429" s="9"/>
    </row>
    <row r="430" spans="1:5" ht="21" x14ac:dyDescent="0.25">
      <c r="A430" s="18"/>
      <c r="B430" s="8"/>
      <c r="C430" s="9"/>
      <c r="D430" s="9"/>
      <c r="E430" s="9"/>
    </row>
    <row r="431" spans="1:5" ht="21" x14ac:dyDescent="0.25">
      <c r="A431" s="18"/>
      <c r="B431" s="8"/>
      <c r="C431" s="9"/>
      <c r="D431" s="9"/>
      <c r="E431" s="9"/>
    </row>
    <row r="432" spans="1:5" ht="21" x14ac:dyDescent="0.25">
      <c r="A432" s="18"/>
      <c r="B432" s="8"/>
      <c r="C432" s="9"/>
      <c r="D432" s="9"/>
      <c r="E432" s="9"/>
    </row>
    <row r="433" spans="1:5" ht="21" x14ac:dyDescent="0.25">
      <c r="A433" s="18"/>
      <c r="B433" s="8"/>
      <c r="C433" s="9"/>
      <c r="D433" s="9"/>
      <c r="E433" s="9"/>
    </row>
    <row r="434" spans="1:5" ht="21" x14ac:dyDescent="0.25">
      <c r="A434" s="18"/>
      <c r="B434" s="8"/>
      <c r="C434" s="9"/>
      <c r="D434" s="9"/>
      <c r="E434" s="9"/>
    </row>
    <row r="435" spans="1:5" ht="21" x14ac:dyDescent="0.25">
      <c r="A435" s="18"/>
      <c r="B435" s="8"/>
      <c r="C435" s="9"/>
      <c r="D435" s="9"/>
      <c r="E435" s="9"/>
    </row>
    <row r="436" spans="1:5" ht="21" x14ac:dyDescent="0.25">
      <c r="A436" s="18"/>
      <c r="B436" s="8"/>
      <c r="C436" s="9"/>
      <c r="D436" s="9"/>
      <c r="E436" s="9"/>
    </row>
    <row r="437" spans="1:5" ht="21" x14ac:dyDescent="0.25">
      <c r="A437" s="18"/>
      <c r="B437" s="8"/>
      <c r="C437" s="9"/>
      <c r="D437" s="9"/>
      <c r="E437" s="9"/>
    </row>
    <row r="438" spans="1:5" ht="21" x14ac:dyDescent="0.25">
      <c r="A438" s="18"/>
      <c r="B438" s="8"/>
      <c r="C438" s="9"/>
      <c r="D438" s="9"/>
      <c r="E438" s="9"/>
    </row>
    <row r="439" spans="1:5" ht="21" x14ac:dyDescent="0.25">
      <c r="A439" s="18"/>
      <c r="B439" s="8"/>
      <c r="C439" s="9"/>
      <c r="D439" s="9"/>
      <c r="E439" s="9"/>
    </row>
    <row r="440" spans="1:5" ht="21" x14ac:dyDescent="0.25">
      <c r="A440" s="18"/>
      <c r="B440" s="8"/>
      <c r="C440" s="9"/>
      <c r="D440" s="9"/>
      <c r="E440" s="9"/>
    </row>
    <row r="441" spans="1:5" ht="21" x14ac:dyDescent="0.25">
      <c r="A441" s="18"/>
      <c r="B441" s="8"/>
      <c r="C441" s="9"/>
      <c r="D441" s="9"/>
      <c r="E441" s="9"/>
    </row>
    <row r="442" spans="1:5" ht="21" x14ac:dyDescent="0.25">
      <c r="A442" s="18"/>
      <c r="B442" s="8"/>
      <c r="C442" s="9"/>
      <c r="D442" s="9"/>
      <c r="E442" s="9"/>
    </row>
    <row r="443" spans="1:5" ht="21" x14ac:dyDescent="0.25">
      <c r="A443" s="18"/>
      <c r="B443" s="8"/>
      <c r="C443" s="9"/>
      <c r="D443" s="9"/>
      <c r="E443" s="9"/>
    </row>
    <row r="444" spans="1:5" ht="21" x14ac:dyDescent="0.25">
      <c r="A444" s="18"/>
      <c r="B444" s="8"/>
      <c r="C444" s="9"/>
      <c r="D444" s="9"/>
      <c r="E444" s="9"/>
    </row>
    <row r="445" spans="1:5" ht="21" x14ac:dyDescent="0.25">
      <c r="A445" s="18"/>
      <c r="B445" s="8"/>
      <c r="C445" s="9"/>
      <c r="D445" s="9"/>
      <c r="E445" s="9"/>
    </row>
    <row r="446" spans="1:5" ht="21" x14ac:dyDescent="0.25">
      <c r="A446" s="18"/>
      <c r="B446" s="8"/>
      <c r="C446" s="9"/>
      <c r="D446" s="9"/>
      <c r="E446" s="9"/>
    </row>
    <row r="447" spans="1:5" ht="21" x14ac:dyDescent="0.25">
      <c r="A447" s="18"/>
      <c r="B447" s="8"/>
      <c r="C447" s="9"/>
      <c r="D447" s="9"/>
      <c r="E447" s="9"/>
    </row>
    <row r="448" spans="1:5" ht="21" x14ac:dyDescent="0.25">
      <c r="A448" s="18"/>
      <c r="B448" s="8"/>
      <c r="C448" s="9"/>
      <c r="D448" s="9"/>
      <c r="E448" s="9"/>
    </row>
    <row r="449" spans="1:5" ht="21" x14ac:dyDescent="0.25">
      <c r="A449" s="18"/>
      <c r="B449" s="8"/>
      <c r="C449" s="9"/>
      <c r="D449" s="9"/>
      <c r="E449" s="9"/>
    </row>
    <row r="450" spans="1:5" ht="21" x14ac:dyDescent="0.25">
      <c r="A450" s="18"/>
      <c r="B450" s="8"/>
      <c r="C450" s="9"/>
      <c r="D450" s="9"/>
      <c r="E450" s="9"/>
    </row>
    <row r="451" spans="1:5" ht="21" x14ac:dyDescent="0.25">
      <c r="A451" s="18"/>
      <c r="B451" s="8"/>
      <c r="C451" s="9"/>
      <c r="D451" s="9"/>
      <c r="E451" s="9"/>
    </row>
    <row r="452" spans="1:5" ht="21" x14ac:dyDescent="0.25">
      <c r="A452" s="18"/>
      <c r="B452" s="8"/>
      <c r="C452" s="9"/>
      <c r="D452" s="9"/>
      <c r="E452" s="9"/>
    </row>
    <row r="453" spans="1:5" ht="21" x14ac:dyDescent="0.25">
      <c r="A453" s="18"/>
      <c r="B453" s="8"/>
      <c r="C453" s="9"/>
      <c r="D453" s="9"/>
      <c r="E453" s="9"/>
    </row>
    <row r="454" spans="1:5" ht="21" x14ac:dyDescent="0.25">
      <c r="A454" s="18"/>
      <c r="B454" s="8"/>
      <c r="C454" s="9"/>
      <c r="D454" s="9"/>
      <c r="E454" s="9"/>
    </row>
    <row r="455" spans="1:5" ht="21" x14ac:dyDescent="0.25">
      <c r="A455" s="18"/>
      <c r="B455" s="8"/>
      <c r="C455" s="9"/>
      <c r="D455" s="9"/>
      <c r="E455" s="9"/>
    </row>
    <row r="456" spans="1:5" ht="21" x14ac:dyDescent="0.25">
      <c r="A456" s="18"/>
      <c r="B456" s="8"/>
      <c r="C456" s="9"/>
      <c r="D456" s="9"/>
      <c r="E456" s="9"/>
    </row>
    <row r="457" spans="1:5" ht="21" x14ac:dyDescent="0.25">
      <c r="A457" s="18"/>
      <c r="B457" s="8"/>
      <c r="C457" s="9"/>
      <c r="D457" s="9"/>
      <c r="E457" s="9"/>
    </row>
    <row r="458" spans="1:5" ht="21" x14ac:dyDescent="0.25">
      <c r="A458" s="18"/>
      <c r="B458" s="8"/>
      <c r="C458" s="9"/>
      <c r="D458" s="9"/>
      <c r="E458" s="9"/>
    </row>
    <row r="459" spans="1:5" ht="21" x14ac:dyDescent="0.25">
      <c r="A459" s="18"/>
      <c r="B459" s="8"/>
      <c r="C459" s="9"/>
      <c r="D459" s="9"/>
      <c r="E459" s="9"/>
    </row>
    <row r="460" spans="1:5" ht="21" x14ac:dyDescent="0.25">
      <c r="A460" s="18"/>
      <c r="B460" s="8"/>
      <c r="C460" s="9"/>
      <c r="D460" s="9"/>
      <c r="E460" s="9"/>
    </row>
    <row r="461" spans="1:5" ht="21" x14ac:dyDescent="0.25">
      <c r="A461" s="18"/>
      <c r="B461" s="8"/>
      <c r="C461" s="9"/>
      <c r="D461" s="9"/>
      <c r="E461" s="9"/>
    </row>
    <row r="462" spans="1:5" ht="21" x14ac:dyDescent="0.25">
      <c r="A462" s="18"/>
      <c r="B462" s="8"/>
      <c r="C462" s="9"/>
      <c r="D462" s="9"/>
      <c r="E462" s="9"/>
    </row>
    <row r="463" spans="1:5" ht="21" x14ac:dyDescent="0.25">
      <c r="A463" s="18"/>
      <c r="B463" s="8"/>
      <c r="C463" s="9"/>
      <c r="D463" s="9"/>
      <c r="E463" s="9"/>
    </row>
    <row r="464" spans="1:5" ht="21" x14ac:dyDescent="0.25">
      <c r="A464" s="18"/>
      <c r="B464" s="8"/>
      <c r="C464" s="9"/>
      <c r="D464" s="9"/>
      <c r="E464" s="9"/>
    </row>
    <row r="465" spans="1:5" ht="21" x14ac:dyDescent="0.25">
      <c r="A465" s="18"/>
      <c r="B465" s="8"/>
      <c r="C465" s="9"/>
      <c r="D465" s="9"/>
      <c r="E465" s="9"/>
    </row>
    <row r="466" spans="1:5" ht="21" x14ac:dyDescent="0.25">
      <c r="A466" s="18"/>
      <c r="B466" s="8"/>
      <c r="C466" s="9"/>
      <c r="D466" s="9"/>
      <c r="E466" s="9"/>
    </row>
    <row r="467" spans="1:5" ht="21" x14ac:dyDescent="0.25">
      <c r="A467" s="18"/>
      <c r="B467" s="8"/>
      <c r="C467" s="9"/>
      <c r="D467" s="9"/>
      <c r="E467" s="9"/>
    </row>
    <row r="468" spans="1:5" ht="21" x14ac:dyDescent="0.25">
      <c r="A468" s="18"/>
      <c r="B468" s="8"/>
      <c r="C468" s="9"/>
      <c r="D468" s="9"/>
      <c r="E468" s="9"/>
    </row>
    <row r="469" spans="1:5" ht="21" x14ac:dyDescent="0.25">
      <c r="B469" s="8"/>
      <c r="C469" s="9"/>
      <c r="D469" s="9"/>
      <c r="E469" s="9"/>
    </row>
    <row r="470" spans="1:5" ht="21" x14ac:dyDescent="0.25">
      <c r="B470" s="8"/>
      <c r="C470" s="9"/>
      <c r="D470" s="9"/>
      <c r="E470" s="9"/>
    </row>
    <row r="471" spans="1:5" ht="21" x14ac:dyDescent="0.25">
      <c r="B471" s="8"/>
      <c r="C471" s="9"/>
      <c r="D471" s="9"/>
      <c r="E471" s="9"/>
    </row>
    <row r="472" spans="1:5" ht="21" x14ac:dyDescent="0.25">
      <c r="B472" s="8"/>
      <c r="C472" s="9"/>
      <c r="D472" s="9"/>
      <c r="E472" s="9"/>
    </row>
    <row r="473" spans="1:5" ht="21" x14ac:dyDescent="0.25">
      <c r="B473" s="8"/>
      <c r="C473" s="9"/>
      <c r="D473" s="9"/>
      <c r="E473" s="9"/>
    </row>
    <row r="474" spans="1:5" ht="21" x14ac:dyDescent="0.25">
      <c r="B474" s="8"/>
      <c r="C474" s="9"/>
      <c r="D474" s="9"/>
      <c r="E474" s="9"/>
    </row>
    <row r="475" spans="1:5" ht="21" x14ac:dyDescent="0.25">
      <c r="B475" s="8"/>
      <c r="C475" s="9"/>
      <c r="D475" s="9"/>
      <c r="E475" s="9"/>
    </row>
    <row r="476" spans="1:5" ht="21" x14ac:dyDescent="0.25">
      <c r="B476" s="8"/>
      <c r="C476" s="9"/>
      <c r="D476" s="9"/>
      <c r="E476" s="9"/>
    </row>
    <row r="477" spans="1:5" ht="21" x14ac:dyDescent="0.25">
      <c r="B477" s="8"/>
      <c r="C477" s="9"/>
      <c r="D477" s="9"/>
      <c r="E477" s="9"/>
    </row>
    <row r="478" spans="1:5" ht="21" x14ac:dyDescent="0.25">
      <c r="B478" s="8"/>
      <c r="C478" s="9"/>
      <c r="D478" s="9"/>
      <c r="E478" s="9"/>
    </row>
    <row r="479" spans="1:5" ht="21" x14ac:dyDescent="0.25">
      <c r="B479" s="8"/>
      <c r="C479" s="9"/>
      <c r="D479" s="9"/>
      <c r="E479" s="9"/>
    </row>
    <row r="480" spans="1:5" ht="21" x14ac:dyDescent="0.25">
      <c r="B480" s="8"/>
      <c r="C480" s="9"/>
      <c r="D480" s="9"/>
      <c r="E480" s="9"/>
    </row>
    <row r="481" spans="2:5" ht="21" x14ac:dyDescent="0.25">
      <c r="B481" s="8"/>
      <c r="C481" s="9"/>
      <c r="D481" s="9"/>
      <c r="E481" s="9"/>
    </row>
    <row r="482" spans="2:5" ht="21" x14ac:dyDescent="0.25">
      <c r="B482" s="8"/>
      <c r="C482" s="9"/>
      <c r="D482" s="9"/>
      <c r="E482" s="9"/>
    </row>
    <row r="483" spans="2:5" ht="21" x14ac:dyDescent="0.25">
      <c r="B483" s="8"/>
      <c r="C483" s="9"/>
      <c r="D483" s="9"/>
      <c r="E483" s="9"/>
    </row>
    <row r="484" spans="2:5" ht="21" x14ac:dyDescent="0.25">
      <c r="B484" s="8"/>
      <c r="C484" s="9"/>
      <c r="D484" s="9"/>
      <c r="E484" s="9"/>
    </row>
    <row r="485" spans="2:5" ht="21" x14ac:dyDescent="0.25">
      <c r="B485" s="8"/>
      <c r="C485" s="9"/>
      <c r="D485" s="9"/>
      <c r="E485" s="9"/>
    </row>
    <row r="486" spans="2:5" ht="21" x14ac:dyDescent="0.25">
      <c r="B486" s="8"/>
      <c r="C486" s="9"/>
      <c r="D486" s="9"/>
      <c r="E486" s="9"/>
    </row>
    <row r="487" spans="2:5" ht="21" x14ac:dyDescent="0.25">
      <c r="B487" s="8"/>
      <c r="C487" s="9"/>
      <c r="D487" s="9"/>
      <c r="E487" s="9"/>
    </row>
    <row r="488" spans="2:5" ht="21" x14ac:dyDescent="0.25">
      <c r="B488" s="8"/>
      <c r="C488" s="9"/>
      <c r="D488" s="9"/>
      <c r="E488" s="9"/>
    </row>
    <row r="489" spans="2:5" ht="21" x14ac:dyDescent="0.25">
      <c r="B489" s="8"/>
      <c r="C489" s="9"/>
      <c r="D489" s="9"/>
      <c r="E489" s="9"/>
    </row>
    <row r="490" spans="2:5" ht="21" x14ac:dyDescent="0.25">
      <c r="B490" s="8"/>
      <c r="C490" s="9"/>
      <c r="D490" s="9"/>
      <c r="E490" s="9"/>
    </row>
    <row r="491" spans="2:5" ht="21" x14ac:dyDescent="0.25">
      <c r="B491" s="8"/>
      <c r="C491" s="9"/>
      <c r="D491" s="9"/>
      <c r="E491" s="9"/>
    </row>
    <row r="492" spans="2:5" ht="21" x14ac:dyDescent="0.25">
      <c r="B492" s="8"/>
      <c r="C492" s="9"/>
      <c r="D492" s="9"/>
      <c r="E492" s="9"/>
    </row>
    <row r="493" spans="2:5" ht="21" x14ac:dyDescent="0.25">
      <c r="B493" s="8"/>
      <c r="C493" s="9"/>
      <c r="D493" s="9"/>
      <c r="E493" s="9"/>
    </row>
    <row r="494" spans="2:5" ht="21" x14ac:dyDescent="0.25">
      <c r="B494" s="8"/>
      <c r="C494" s="9"/>
      <c r="D494" s="9"/>
      <c r="E494" s="9"/>
    </row>
    <row r="495" spans="2:5" ht="21" x14ac:dyDescent="0.25">
      <c r="B495" s="8"/>
      <c r="C495" s="9"/>
      <c r="D495" s="9"/>
      <c r="E495" s="9"/>
    </row>
    <row r="496" spans="2:5" ht="21" x14ac:dyDescent="0.25">
      <c r="B496" s="8"/>
      <c r="C496" s="9"/>
      <c r="D496" s="9"/>
      <c r="E496" s="9"/>
    </row>
    <row r="497" spans="2:5" ht="21" x14ac:dyDescent="0.25">
      <c r="B497" s="8"/>
      <c r="C497" s="9"/>
      <c r="D497" s="9"/>
      <c r="E497" s="9"/>
    </row>
    <row r="498" spans="2:5" ht="21" x14ac:dyDescent="0.25">
      <c r="B498" s="8"/>
      <c r="C498" s="9"/>
      <c r="D498" s="9"/>
      <c r="E498" s="9"/>
    </row>
    <row r="499" spans="2:5" ht="21" x14ac:dyDescent="0.25">
      <c r="B499" s="8"/>
      <c r="C499" s="9"/>
      <c r="D499" s="9"/>
      <c r="E499" s="9"/>
    </row>
    <row r="500" spans="2:5" ht="21" x14ac:dyDescent="0.25">
      <c r="B500" s="8"/>
      <c r="C500" s="9"/>
      <c r="D500" s="9"/>
      <c r="E500" s="9"/>
    </row>
    <row r="501" spans="2:5" ht="21" x14ac:dyDescent="0.25">
      <c r="B501" s="8"/>
      <c r="C501" s="9"/>
      <c r="D501" s="9"/>
      <c r="E501" s="9"/>
    </row>
    <row r="502" spans="2:5" ht="21" x14ac:dyDescent="0.25">
      <c r="B502" s="8"/>
      <c r="C502" s="9"/>
      <c r="D502" s="9"/>
      <c r="E502" s="9"/>
    </row>
    <row r="503" spans="2:5" ht="21" x14ac:dyDescent="0.25">
      <c r="B503" s="8"/>
      <c r="C503" s="9"/>
      <c r="D503" s="9"/>
      <c r="E503" s="9"/>
    </row>
    <row r="504" spans="2:5" ht="21" x14ac:dyDescent="0.25">
      <c r="B504" s="8"/>
      <c r="C504" s="9"/>
      <c r="D504" s="9"/>
      <c r="E504" s="9"/>
    </row>
    <row r="505" spans="2:5" ht="21" x14ac:dyDescent="0.25">
      <c r="B505" s="8"/>
      <c r="C505" s="9"/>
      <c r="D505" s="9"/>
      <c r="E505" s="9"/>
    </row>
    <row r="506" spans="2:5" ht="21" x14ac:dyDescent="0.25">
      <c r="B506" s="8"/>
      <c r="C506" s="9"/>
      <c r="D506" s="9"/>
      <c r="E506" s="9"/>
    </row>
    <row r="507" spans="2:5" ht="21" x14ac:dyDescent="0.25">
      <c r="B507" s="8"/>
      <c r="C507" s="9"/>
      <c r="D507" s="9"/>
      <c r="E507" s="9"/>
    </row>
    <row r="508" spans="2:5" ht="21" x14ac:dyDescent="0.25">
      <c r="B508" s="8"/>
      <c r="C508" s="9"/>
      <c r="D508" s="9"/>
      <c r="E508" s="9"/>
    </row>
    <row r="509" spans="2:5" ht="21" x14ac:dyDescent="0.25">
      <c r="B509" s="8"/>
      <c r="C509" s="9"/>
      <c r="D509" s="9"/>
      <c r="E509" s="9"/>
    </row>
    <row r="510" spans="2:5" ht="21" x14ac:dyDescent="0.25">
      <c r="B510" s="8"/>
      <c r="C510" s="9"/>
      <c r="D510" s="9"/>
      <c r="E510" s="9"/>
    </row>
    <row r="511" spans="2:5" ht="21" x14ac:dyDescent="0.25">
      <c r="B511" s="8"/>
      <c r="C511" s="9"/>
      <c r="D511" s="9"/>
      <c r="E511" s="9"/>
    </row>
    <row r="512" spans="2:5" ht="21" x14ac:dyDescent="0.25">
      <c r="B512" s="8"/>
      <c r="C512" s="9"/>
      <c r="D512" s="9"/>
      <c r="E512" s="9"/>
    </row>
    <row r="513" spans="2:5" ht="21" x14ac:dyDescent="0.25">
      <c r="B513" s="8"/>
      <c r="C513" s="9"/>
      <c r="D513" s="9"/>
      <c r="E513" s="9"/>
    </row>
    <row r="514" spans="2:5" ht="21" x14ac:dyDescent="0.25">
      <c r="B514" s="8"/>
      <c r="C514" s="9"/>
      <c r="D514" s="9"/>
      <c r="E514" s="9"/>
    </row>
    <row r="515" spans="2:5" ht="21" x14ac:dyDescent="0.25">
      <c r="B515" s="8"/>
      <c r="C515" s="9"/>
      <c r="D515" s="9"/>
      <c r="E515" s="9"/>
    </row>
    <row r="516" spans="2:5" ht="21" x14ac:dyDescent="0.25">
      <c r="B516" s="8"/>
      <c r="C516" s="9"/>
      <c r="D516" s="9"/>
      <c r="E516" s="9"/>
    </row>
    <row r="517" spans="2:5" ht="21" x14ac:dyDescent="0.25">
      <c r="B517" s="8"/>
      <c r="C517" s="9"/>
      <c r="D517" s="9"/>
      <c r="E517" s="9"/>
    </row>
    <row r="518" spans="2:5" ht="21" x14ac:dyDescent="0.25">
      <c r="B518" s="8"/>
      <c r="C518" s="9"/>
      <c r="D518" s="9"/>
      <c r="E518" s="9"/>
    </row>
    <row r="519" spans="2:5" ht="21" x14ac:dyDescent="0.25">
      <c r="B519" s="8"/>
      <c r="C519" s="9"/>
      <c r="D519" s="9"/>
      <c r="E519" s="9"/>
    </row>
    <row r="520" spans="2:5" ht="21" x14ac:dyDescent="0.25">
      <c r="B520" s="8"/>
      <c r="C520" s="9"/>
      <c r="D520" s="9"/>
      <c r="E520" s="9"/>
    </row>
    <row r="521" spans="2:5" ht="21" x14ac:dyDescent="0.25">
      <c r="B521" s="8"/>
      <c r="C521" s="9"/>
      <c r="D521" s="9"/>
      <c r="E521" s="9"/>
    </row>
    <row r="522" spans="2:5" ht="21" x14ac:dyDescent="0.25">
      <c r="B522" s="8"/>
      <c r="C522" s="9"/>
      <c r="D522" s="9"/>
      <c r="E522" s="9"/>
    </row>
    <row r="523" spans="2:5" ht="21" x14ac:dyDescent="0.25">
      <c r="B523" s="8"/>
      <c r="C523" s="9"/>
      <c r="D523" s="9"/>
      <c r="E523" s="9"/>
    </row>
    <row r="524" spans="2:5" ht="21" x14ac:dyDescent="0.25">
      <c r="B524" s="8"/>
      <c r="C524" s="9"/>
      <c r="D524" s="9"/>
      <c r="E524" s="9"/>
    </row>
    <row r="525" spans="2:5" ht="21" x14ac:dyDescent="0.25">
      <c r="B525" s="8"/>
      <c r="C525" s="9"/>
      <c r="D525" s="9"/>
      <c r="E525" s="9"/>
    </row>
    <row r="526" spans="2:5" ht="21" x14ac:dyDescent="0.25">
      <c r="B526" s="8"/>
      <c r="C526" s="9"/>
      <c r="D526" s="9"/>
      <c r="E526" s="9"/>
    </row>
    <row r="527" spans="2:5" ht="21" x14ac:dyDescent="0.25">
      <c r="B527" s="8"/>
      <c r="C527" s="9"/>
      <c r="D527" s="9"/>
      <c r="E527" s="9"/>
    </row>
    <row r="528" spans="2:5" ht="21" x14ac:dyDescent="0.25">
      <c r="B528" s="8"/>
      <c r="C528" s="9"/>
      <c r="D528" s="9"/>
      <c r="E528" s="9"/>
    </row>
    <row r="529" spans="2:5" ht="21" x14ac:dyDescent="0.25">
      <c r="B529" s="8"/>
      <c r="C529" s="9"/>
      <c r="D529" s="9"/>
      <c r="E529" s="9"/>
    </row>
    <row r="530" spans="2:5" ht="21" x14ac:dyDescent="0.25">
      <c r="B530" s="8"/>
      <c r="C530" s="9"/>
      <c r="D530" s="9"/>
      <c r="E530" s="9"/>
    </row>
    <row r="531" spans="2:5" ht="21" x14ac:dyDescent="0.25">
      <c r="B531" s="8"/>
      <c r="C531" s="9"/>
      <c r="D531" s="9"/>
      <c r="E531" s="9"/>
    </row>
    <row r="532" spans="2:5" ht="21" x14ac:dyDescent="0.25">
      <c r="B532" s="8"/>
      <c r="C532" s="9"/>
      <c r="D532" s="9"/>
      <c r="E532" s="9"/>
    </row>
    <row r="533" spans="2:5" ht="21" x14ac:dyDescent="0.25">
      <c r="B533" s="8"/>
      <c r="C533" s="9"/>
      <c r="D533" s="9"/>
      <c r="E533" s="9"/>
    </row>
    <row r="534" spans="2:5" ht="21" x14ac:dyDescent="0.25">
      <c r="B534" s="8"/>
      <c r="C534" s="9"/>
      <c r="D534" s="9"/>
      <c r="E534" s="9"/>
    </row>
    <row r="535" spans="2:5" ht="21" x14ac:dyDescent="0.25">
      <c r="B535" s="8"/>
      <c r="C535" s="9"/>
      <c r="D535" s="9"/>
      <c r="E535" s="9"/>
    </row>
    <row r="536" spans="2:5" ht="21" x14ac:dyDescent="0.25">
      <c r="B536" s="8"/>
      <c r="C536" s="9"/>
      <c r="D536" s="9"/>
      <c r="E536" s="9"/>
    </row>
    <row r="537" spans="2:5" ht="21" x14ac:dyDescent="0.25">
      <c r="B537" s="8"/>
      <c r="C537" s="9"/>
      <c r="D537" s="9"/>
      <c r="E537" s="9"/>
    </row>
    <row r="538" spans="2:5" ht="21" x14ac:dyDescent="0.25">
      <c r="B538" s="8"/>
      <c r="C538" s="9"/>
      <c r="D538" s="9"/>
      <c r="E538" s="9"/>
    </row>
    <row r="539" spans="2:5" ht="21" x14ac:dyDescent="0.25">
      <c r="B539" s="8"/>
      <c r="C539" s="9"/>
      <c r="D539" s="9"/>
      <c r="E539" s="9"/>
    </row>
    <row r="540" spans="2:5" ht="21" x14ac:dyDescent="0.25">
      <c r="B540" s="8"/>
      <c r="C540" s="9"/>
      <c r="D540" s="9"/>
      <c r="E540" s="9"/>
    </row>
    <row r="541" spans="2:5" ht="21" x14ac:dyDescent="0.25">
      <c r="B541" s="8"/>
      <c r="C541" s="9"/>
      <c r="D541" s="9"/>
      <c r="E541" s="9"/>
    </row>
    <row r="542" spans="2:5" ht="21" x14ac:dyDescent="0.25">
      <c r="B542" s="8"/>
      <c r="C542" s="9"/>
      <c r="D542" s="9"/>
      <c r="E542" s="9"/>
    </row>
    <row r="543" spans="2:5" ht="21" x14ac:dyDescent="0.25">
      <c r="B543" s="8"/>
      <c r="C543" s="9"/>
      <c r="D543" s="9"/>
      <c r="E543" s="9"/>
    </row>
    <row r="544" spans="2:5" ht="21" x14ac:dyDescent="0.25">
      <c r="B544" s="8"/>
      <c r="C544" s="9"/>
      <c r="D544" s="9"/>
      <c r="E544" s="9"/>
    </row>
    <row r="545" spans="2:5" ht="21" x14ac:dyDescent="0.25">
      <c r="B545" s="8"/>
      <c r="C545" s="9"/>
      <c r="D545" s="9"/>
      <c r="E545" s="9"/>
    </row>
    <row r="546" spans="2:5" ht="21" x14ac:dyDescent="0.25">
      <c r="B546" s="8"/>
      <c r="C546" s="9"/>
      <c r="D546" s="9"/>
      <c r="E546" s="9"/>
    </row>
    <row r="547" spans="2:5" ht="21" x14ac:dyDescent="0.25">
      <c r="B547" s="8"/>
      <c r="C547" s="9"/>
      <c r="D547" s="9"/>
      <c r="E547" s="9"/>
    </row>
    <row r="548" spans="2:5" ht="21" x14ac:dyDescent="0.25">
      <c r="B548" s="8"/>
      <c r="C548" s="9"/>
      <c r="D548" s="9"/>
      <c r="E548" s="9"/>
    </row>
    <row r="549" spans="2:5" ht="21" x14ac:dyDescent="0.25">
      <c r="B549" s="8"/>
      <c r="C549" s="9"/>
      <c r="D549" s="9"/>
      <c r="E549" s="9"/>
    </row>
    <row r="550" spans="2:5" ht="21" x14ac:dyDescent="0.25">
      <c r="B550" s="8"/>
      <c r="C550" s="9"/>
      <c r="D550" s="9"/>
      <c r="E550" s="9"/>
    </row>
    <row r="551" spans="2:5" ht="21" x14ac:dyDescent="0.25">
      <c r="B551" s="8"/>
      <c r="C551" s="9"/>
      <c r="D551" s="9"/>
      <c r="E551" s="9"/>
    </row>
    <row r="552" spans="2:5" ht="21" x14ac:dyDescent="0.25">
      <c r="B552" s="8"/>
      <c r="C552" s="9"/>
      <c r="D552" s="9"/>
      <c r="E552" s="9"/>
    </row>
    <row r="553" spans="2:5" ht="21" x14ac:dyDescent="0.25">
      <c r="B553" s="8"/>
      <c r="C553" s="9"/>
      <c r="D553" s="9"/>
      <c r="E553" s="9"/>
    </row>
    <row r="554" spans="2:5" ht="21" x14ac:dyDescent="0.25">
      <c r="B554" s="8"/>
      <c r="C554" s="9"/>
      <c r="D554" s="9"/>
      <c r="E554" s="9"/>
    </row>
    <row r="555" spans="2:5" ht="21" x14ac:dyDescent="0.25">
      <c r="B555" s="8"/>
      <c r="C555" s="9"/>
      <c r="D555" s="9"/>
      <c r="E555" s="9"/>
    </row>
    <row r="556" spans="2:5" ht="21" x14ac:dyDescent="0.25">
      <c r="B556" s="8"/>
      <c r="C556" s="9"/>
      <c r="D556" s="9"/>
      <c r="E556" s="9"/>
    </row>
    <row r="557" spans="2:5" ht="21" x14ac:dyDescent="0.25">
      <c r="B557" s="8"/>
      <c r="C557" s="9"/>
      <c r="D557" s="9"/>
      <c r="E557" s="9"/>
    </row>
    <row r="558" spans="2:5" ht="21" x14ac:dyDescent="0.25">
      <c r="B558" s="8"/>
      <c r="C558" s="9"/>
      <c r="D558" s="9"/>
      <c r="E558" s="9"/>
    </row>
    <row r="559" spans="2:5" ht="21" x14ac:dyDescent="0.25">
      <c r="B559" s="8"/>
      <c r="C559" s="9"/>
      <c r="D559" s="9"/>
      <c r="E559" s="9"/>
    </row>
    <row r="560" spans="2:5" ht="21" x14ac:dyDescent="0.25">
      <c r="B560" s="8"/>
      <c r="C560" s="9"/>
      <c r="D560" s="9"/>
      <c r="E560" s="9"/>
    </row>
    <row r="561" spans="2:5" ht="21" x14ac:dyDescent="0.25">
      <c r="B561" s="8"/>
      <c r="C561" s="9"/>
      <c r="D561" s="9"/>
      <c r="E561" s="9"/>
    </row>
    <row r="562" spans="2:5" ht="21" x14ac:dyDescent="0.25">
      <c r="B562" s="8"/>
      <c r="C562" s="9"/>
      <c r="D562" s="9"/>
      <c r="E562" s="9"/>
    </row>
    <row r="563" spans="2:5" ht="21" x14ac:dyDescent="0.25">
      <c r="B563" s="8"/>
      <c r="C563" s="9"/>
      <c r="D563" s="9"/>
      <c r="E563" s="9"/>
    </row>
    <row r="564" spans="2:5" ht="21" x14ac:dyDescent="0.25">
      <c r="B564" s="8"/>
      <c r="C564" s="9"/>
      <c r="D564" s="9"/>
      <c r="E564" s="9"/>
    </row>
    <row r="565" spans="2:5" ht="21" x14ac:dyDescent="0.25">
      <c r="B565" s="8"/>
      <c r="C565" s="9"/>
      <c r="D565" s="9"/>
      <c r="E565" s="9"/>
    </row>
    <row r="566" spans="2:5" ht="21" x14ac:dyDescent="0.25">
      <c r="B566" s="8"/>
      <c r="C566" s="9"/>
      <c r="D566" s="9"/>
      <c r="E566" s="9"/>
    </row>
    <row r="567" spans="2:5" ht="21" x14ac:dyDescent="0.25">
      <c r="B567" s="8"/>
      <c r="C567" s="9"/>
      <c r="D567" s="9"/>
      <c r="E567" s="9"/>
    </row>
    <row r="568" spans="2:5" ht="21" x14ac:dyDescent="0.25">
      <c r="B568" s="8"/>
      <c r="C568" s="9"/>
      <c r="D568" s="9"/>
      <c r="E568" s="9"/>
    </row>
    <row r="569" spans="2:5" ht="21" x14ac:dyDescent="0.25">
      <c r="B569" s="8"/>
      <c r="C569" s="9"/>
      <c r="D569" s="9"/>
      <c r="E569" s="9"/>
    </row>
    <row r="570" spans="2:5" ht="21" x14ac:dyDescent="0.25">
      <c r="B570" s="8"/>
      <c r="C570" s="9"/>
      <c r="D570" s="9"/>
      <c r="E570" s="9"/>
    </row>
    <row r="571" spans="2:5" ht="21" x14ac:dyDescent="0.25">
      <c r="B571" s="8"/>
      <c r="C571" s="9"/>
      <c r="D571" s="9"/>
      <c r="E571" s="9"/>
    </row>
    <row r="572" spans="2:5" ht="21" x14ac:dyDescent="0.25">
      <c r="B572" s="8"/>
      <c r="C572" s="9"/>
      <c r="D572" s="9"/>
      <c r="E572" s="9"/>
    </row>
    <row r="573" spans="2:5" ht="21" x14ac:dyDescent="0.25">
      <c r="B573" s="8"/>
      <c r="C573" s="9"/>
      <c r="D573" s="9"/>
      <c r="E573" s="9"/>
    </row>
    <row r="574" spans="2:5" ht="21" x14ac:dyDescent="0.25">
      <c r="B574" s="8"/>
      <c r="C574" s="9"/>
      <c r="D574" s="9"/>
      <c r="E574" s="9"/>
    </row>
    <row r="575" spans="2:5" ht="21" x14ac:dyDescent="0.25">
      <c r="B575" s="8"/>
      <c r="C575" s="9"/>
      <c r="D575" s="9"/>
      <c r="E575" s="9"/>
    </row>
    <row r="576" spans="2:5" ht="21" x14ac:dyDescent="0.25">
      <c r="B576" s="8"/>
      <c r="C576" s="9"/>
      <c r="D576" s="9"/>
      <c r="E576" s="9"/>
    </row>
    <row r="577" spans="2:5" ht="21" x14ac:dyDescent="0.25">
      <c r="B577" s="8"/>
      <c r="C577" s="9"/>
      <c r="D577" s="9"/>
      <c r="E577" s="9"/>
    </row>
    <row r="578" spans="2:5" ht="21" x14ac:dyDescent="0.25">
      <c r="B578" s="8"/>
      <c r="C578" s="9"/>
      <c r="D578" s="9"/>
      <c r="E578" s="9"/>
    </row>
    <row r="579" spans="2:5" ht="21" x14ac:dyDescent="0.25">
      <c r="B579" s="8"/>
      <c r="C579" s="9"/>
      <c r="D579" s="9"/>
      <c r="E579" s="9"/>
    </row>
    <row r="580" spans="2:5" ht="21" x14ac:dyDescent="0.25">
      <c r="B580" s="8"/>
      <c r="C580" s="9"/>
      <c r="D580" s="9"/>
      <c r="E580" s="9"/>
    </row>
    <row r="581" spans="2:5" ht="21" x14ac:dyDescent="0.25">
      <c r="B581" s="8"/>
      <c r="C581" s="9"/>
      <c r="D581" s="9"/>
      <c r="E581" s="9"/>
    </row>
    <row r="582" spans="2:5" ht="21" x14ac:dyDescent="0.25">
      <c r="B582" s="8"/>
      <c r="C582" s="9"/>
      <c r="D582" s="9"/>
      <c r="E582" s="9"/>
    </row>
    <row r="583" spans="2:5" ht="21" x14ac:dyDescent="0.25">
      <c r="B583" s="8"/>
      <c r="C583" s="9"/>
      <c r="D583" s="9"/>
      <c r="E583" s="9"/>
    </row>
    <row r="584" spans="2:5" ht="21" x14ac:dyDescent="0.25">
      <c r="B584" s="8"/>
      <c r="C584" s="9"/>
      <c r="D584" s="9"/>
      <c r="E584" s="9"/>
    </row>
    <row r="585" spans="2:5" ht="21" x14ac:dyDescent="0.25">
      <c r="B585" s="8"/>
      <c r="C585" s="9"/>
      <c r="D585" s="9"/>
      <c r="E585" s="9"/>
    </row>
    <row r="586" spans="2:5" ht="21" x14ac:dyDescent="0.25">
      <c r="B586" s="8"/>
      <c r="C586" s="9"/>
      <c r="D586" s="9"/>
      <c r="E586" s="9"/>
    </row>
    <row r="587" spans="2:5" ht="21" x14ac:dyDescent="0.25">
      <c r="B587" s="8"/>
      <c r="C587" s="9"/>
      <c r="D587" s="9"/>
      <c r="E587" s="9"/>
    </row>
    <row r="588" spans="2:5" ht="21" x14ac:dyDescent="0.25">
      <c r="C588" s="9"/>
      <c r="D588" s="9"/>
      <c r="E588" s="9"/>
    </row>
    <row r="589" spans="2:5" ht="21" x14ac:dyDescent="0.25">
      <c r="C589" s="9"/>
      <c r="D589" s="9"/>
      <c r="E589" s="9"/>
    </row>
    <row r="590" spans="2:5" ht="21" x14ac:dyDescent="0.25">
      <c r="C590" s="9"/>
      <c r="D590" s="9"/>
      <c r="E590" s="9"/>
    </row>
    <row r="591" spans="2:5" ht="21" x14ac:dyDescent="0.25">
      <c r="C591" s="9"/>
      <c r="D591" s="9"/>
      <c r="E591" s="9"/>
    </row>
    <row r="592" spans="2:5" ht="21" x14ac:dyDescent="0.25">
      <c r="C592" s="9"/>
      <c r="D592" s="9"/>
      <c r="E592" s="9"/>
    </row>
    <row r="593" spans="3:5" ht="21" x14ac:dyDescent="0.25">
      <c r="C593" s="9"/>
      <c r="D593" s="9"/>
      <c r="E593" s="9"/>
    </row>
    <row r="594" spans="3:5" ht="21" x14ac:dyDescent="0.25">
      <c r="C594" s="9"/>
      <c r="D594" s="9"/>
      <c r="E594" s="9"/>
    </row>
    <row r="595" spans="3:5" ht="21" x14ac:dyDescent="0.25">
      <c r="C595" s="9"/>
      <c r="D595" s="9"/>
      <c r="E595" s="9"/>
    </row>
    <row r="596" spans="3:5" ht="21" x14ac:dyDescent="0.25">
      <c r="C596" s="9"/>
      <c r="D596" s="9"/>
      <c r="E596" s="9"/>
    </row>
    <row r="597" spans="3:5" ht="21" x14ac:dyDescent="0.25">
      <c r="C597" s="9"/>
      <c r="E597" s="9"/>
    </row>
    <row r="598" spans="3:5" ht="21" x14ac:dyDescent="0.25">
      <c r="C598" s="9"/>
      <c r="E598" s="9"/>
    </row>
    <row r="599" spans="3:5" ht="21" x14ac:dyDescent="0.25">
      <c r="C599" s="9"/>
      <c r="E599" s="9"/>
    </row>
    <row r="600" spans="3:5" ht="21" x14ac:dyDescent="0.25">
      <c r="C600" s="9"/>
      <c r="E600" s="9"/>
    </row>
    <row r="601" spans="3:5" ht="21" x14ac:dyDescent="0.25">
      <c r="C601" s="9"/>
      <c r="E601" s="9"/>
    </row>
    <row r="602" spans="3:5" ht="21" x14ac:dyDescent="0.25">
      <c r="C602" s="9"/>
      <c r="E602" s="9"/>
    </row>
    <row r="603" spans="3:5" ht="21" x14ac:dyDescent="0.25">
      <c r="C603" s="9"/>
      <c r="E603" s="9"/>
    </row>
    <row r="604" spans="3:5" ht="21" x14ac:dyDescent="0.25">
      <c r="C604" s="9"/>
      <c r="E604" s="9"/>
    </row>
    <row r="605" spans="3:5" ht="21" x14ac:dyDescent="0.25">
      <c r="C605" s="9"/>
      <c r="E605" s="9"/>
    </row>
    <row r="606" spans="3:5" ht="21" x14ac:dyDescent="0.25">
      <c r="C606" s="9"/>
      <c r="E606" s="9"/>
    </row>
    <row r="607" spans="3:5" ht="21" x14ac:dyDescent="0.25">
      <c r="C607" s="9"/>
      <c r="E607" s="9"/>
    </row>
    <row r="608" spans="3:5" ht="21" x14ac:dyDescent="0.25">
      <c r="C608" s="9"/>
      <c r="E608" s="9"/>
    </row>
    <row r="609" spans="3:5" ht="21" x14ac:dyDescent="0.25">
      <c r="C609" s="9"/>
      <c r="E609" s="9"/>
    </row>
    <row r="610" spans="3:5" ht="21" x14ac:dyDescent="0.25">
      <c r="C610" s="9"/>
      <c r="E610" s="9"/>
    </row>
    <row r="611" spans="3:5" ht="21" x14ac:dyDescent="0.25">
      <c r="C611" s="9"/>
      <c r="E611" s="9"/>
    </row>
    <row r="612" spans="3:5" ht="21" x14ac:dyDescent="0.25">
      <c r="C612" s="9"/>
      <c r="E612" s="9"/>
    </row>
    <row r="613" spans="3:5" ht="21" x14ac:dyDescent="0.25">
      <c r="C613" s="9"/>
      <c r="E613" s="9"/>
    </row>
    <row r="614" spans="3:5" ht="21" x14ac:dyDescent="0.25">
      <c r="C614" s="9"/>
      <c r="E614" s="9"/>
    </row>
    <row r="615" spans="3:5" ht="21" x14ac:dyDescent="0.25">
      <c r="C615" s="9"/>
      <c r="E615" s="9"/>
    </row>
    <row r="616" spans="3:5" ht="21" x14ac:dyDescent="0.25">
      <c r="C616" s="9"/>
      <c r="E616" s="9"/>
    </row>
    <row r="617" spans="3:5" ht="21" x14ac:dyDescent="0.25">
      <c r="C617" s="9"/>
      <c r="E617" s="9"/>
    </row>
    <row r="618" spans="3:5" ht="21" x14ac:dyDescent="0.25">
      <c r="C618" s="9"/>
      <c r="E618" s="9"/>
    </row>
    <row r="619" spans="3:5" ht="21" x14ac:dyDescent="0.25">
      <c r="C619" s="9"/>
      <c r="E619" s="9"/>
    </row>
    <row r="620" spans="3:5" ht="21" x14ac:dyDescent="0.25">
      <c r="C620" s="9"/>
      <c r="E620" s="9"/>
    </row>
    <row r="621" spans="3:5" ht="21" x14ac:dyDescent="0.25">
      <c r="C621" s="9"/>
      <c r="E621" s="9"/>
    </row>
    <row r="622" spans="3:5" ht="21" x14ac:dyDescent="0.25">
      <c r="C622" s="9"/>
      <c r="E622" s="9"/>
    </row>
    <row r="623" spans="3:5" ht="21" x14ac:dyDescent="0.25">
      <c r="C623" s="9"/>
      <c r="E623" s="9"/>
    </row>
    <row r="624" spans="3:5" ht="21" x14ac:dyDescent="0.25">
      <c r="C624" s="9"/>
      <c r="E624" s="9"/>
    </row>
    <row r="625" spans="3:5" ht="21" x14ac:dyDescent="0.25">
      <c r="C625" s="9"/>
      <c r="E625" s="9"/>
    </row>
    <row r="626" spans="3:5" ht="21" x14ac:dyDescent="0.25">
      <c r="C626" s="9"/>
      <c r="E626" s="9"/>
    </row>
    <row r="627" spans="3:5" ht="21" x14ac:dyDescent="0.25">
      <c r="C627" s="9"/>
      <c r="E627" s="9"/>
    </row>
    <row r="628" spans="3:5" ht="21" x14ac:dyDescent="0.25">
      <c r="C628" s="9"/>
      <c r="E628" s="9"/>
    </row>
    <row r="629" spans="3:5" ht="21" x14ac:dyDescent="0.25">
      <c r="C629" s="9"/>
      <c r="E629" s="9"/>
    </row>
    <row r="630" spans="3:5" ht="21" x14ac:dyDescent="0.25">
      <c r="C630" s="9"/>
      <c r="E630" s="9"/>
    </row>
    <row r="631" spans="3:5" ht="21" x14ac:dyDescent="0.25">
      <c r="C631" s="9"/>
      <c r="E631" s="9"/>
    </row>
    <row r="632" spans="3:5" ht="21" x14ac:dyDescent="0.25">
      <c r="C632" s="9"/>
      <c r="E632" s="9"/>
    </row>
    <row r="633" spans="3:5" ht="21" x14ac:dyDescent="0.25">
      <c r="C633" s="9"/>
      <c r="E633" s="9"/>
    </row>
    <row r="634" spans="3:5" ht="21" x14ac:dyDescent="0.25">
      <c r="C634" s="9"/>
      <c r="E634" s="9"/>
    </row>
    <row r="635" spans="3:5" ht="21" x14ac:dyDescent="0.25">
      <c r="C635" s="9"/>
      <c r="E635" s="9"/>
    </row>
    <row r="636" spans="3:5" ht="21" x14ac:dyDescent="0.25">
      <c r="C636" s="9"/>
      <c r="E636" s="9"/>
    </row>
    <row r="637" spans="3:5" ht="21" x14ac:dyDescent="0.25">
      <c r="C637" s="9"/>
      <c r="E637" s="9"/>
    </row>
    <row r="638" spans="3:5" ht="21" x14ac:dyDescent="0.25">
      <c r="C638" s="9"/>
      <c r="E638" s="9"/>
    </row>
    <row r="639" spans="3:5" ht="21" x14ac:dyDescent="0.25">
      <c r="C639" s="9"/>
      <c r="E639" s="9"/>
    </row>
    <row r="640" spans="3:5" ht="21" x14ac:dyDescent="0.25">
      <c r="C640" s="9"/>
      <c r="E640" s="9"/>
    </row>
    <row r="641" spans="3:5" ht="21" x14ac:dyDescent="0.25">
      <c r="C641" s="9"/>
      <c r="E641" s="9"/>
    </row>
    <row r="642" spans="3:5" ht="21" x14ac:dyDescent="0.25">
      <c r="C642" s="9"/>
      <c r="E642" s="9"/>
    </row>
    <row r="643" spans="3:5" ht="21" x14ac:dyDescent="0.25">
      <c r="C643" s="9"/>
      <c r="E643" s="9"/>
    </row>
    <row r="644" spans="3:5" ht="21" x14ac:dyDescent="0.25">
      <c r="C644" s="9"/>
      <c r="E644" s="9"/>
    </row>
    <row r="645" spans="3:5" ht="21" x14ac:dyDescent="0.25">
      <c r="C645" s="9"/>
      <c r="E645" s="9"/>
    </row>
    <row r="646" spans="3:5" ht="21" x14ac:dyDescent="0.25">
      <c r="C646" s="9"/>
      <c r="E646" s="9"/>
    </row>
    <row r="647" spans="3:5" ht="21" x14ac:dyDescent="0.25">
      <c r="C647" s="9"/>
      <c r="E647" s="9"/>
    </row>
    <row r="648" spans="3:5" ht="21" x14ac:dyDescent="0.25">
      <c r="C648" s="9"/>
      <c r="E648" s="9"/>
    </row>
    <row r="649" spans="3:5" ht="21" x14ac:dyDescent="0.25">
      <c r="C649" s="9"/>
      <c r="E649" s="9"/>
    </row>
    <row r="650" spans="3:5" ht="21" x14ac:dyDescent="0.25">
      <c r="E650" s="9"/>
    </row>
    <row r="651" spans="3:5" ht="21" x14ac:dyDescent="0.25">
      <c r="E651" s="9"/>
    </row>
    <row r="652" spans="3:5" ht="21" x14ac:dyDescent="0.25">
      <c r="E652" s="9"/>
    </row>
    <row r="653" spans="3:5" ht="21" x14ac:dyDescent="0.25">
      <c r="E653" s="9"/>
    </row>
    <row r="654" spans="3:5" ht="21" x14ac:dyDescent="0.25">
      <c r="E654" s="9"/>
    </row>
    <row r="655" spans="3:5" ht="21" x14ac:dyDescent="0.25">
      <c r="E655" s="9"/>
    </row>
    <row r="656" spans="3:5" ht="21" x14ac:dyDescent="0.25">
      <c r="E656" s="9"/>
    </row>
    <row r="657" spans="5:5" ht="21" x14ac:dyDescent="0.25">
      <c r="E657" s="9"/>
    </row>
    <row r="658" spans="5:5" ht="21" x14ac:dyDescent="0.25">
      <c r="E658" s="9"/>
    </row>
    <row r="659" spans="5:5" ht="21" x14ac:dyDescent="0.25">
      <c r="E659" s="9"/>
    </row>
    <row r="660" spans="5:5" ht="21" x14ac:dyDescent="0.25">
      <c r="E660" s="9"/>
    </row>
    <row r="661" spans="5:5" ht="21" x14ac:dyDescent="0.25">
      <c r="E661" s="9"/>
    </row>
    <row r="662" spans="5:5" ht="21" x14ac:dyDescent="0.25">
      <c r="E662" s="9"/>
    </row>
    <row r="663" spans="5:5" ht="21" x14ac:dyDescent="0.25">
      <c r="E663" s="9"/>
    </row>
    <row r="664" spans="5:5" ht="21" x14ac:dyDescent="0.25">
      <c r="E664" s="9"/>
    </row>
    <row r="665" spans="5:5" ht="21" x14ac:dyDescent="0.25">
      <c r="E665" s="9"/>
    </row>
    <row r="666" spans="5:5" ht="21" x14ac:dyDescent="0.25">
      <c r="E666" s="9"/>
    </row>
    <row r="667" spans="5:5" ht="21" x14ac:dyDescent="0.25">
      <c r="E667" s="9"/>
    </row>
    <row r="668" spans="5:5" ht="21" x14ac:dyDescent="0.25">
      <c r="E668" s="9"/>
    </row>
    <row r="669" spans="5:5" ht="21" x14ac:dyDescent="0.25">
      <c r="E669" s="9"/>
    </row>
    <row r="670" spans="5:5" ht="21" x14ac:dyDescent="0.25">
      <c r="E670" s="9"/>
    </row>
    <row r="671" spans="5:5" ht="21" x14ac:dyDescent="0.25">
      <c r="E671" s="9"/>
    </row>
    <row r="672" spans="5:5" ht="21" x14ac:dyDescent="0.25">
      <c r="E672" s="9"/>
    </row>
    <row r="673" spans="5:5" ht="21" x14ac:dyDescent="0.25">
      <c r="E673" s="9"/>
    </row>
    <row r="1048576" spans="1:1" ht="21" x14ac:dyDescent="0.25">
      <c r="A1048576" s="18"/>
    </row>
  </sheetData>
  <mergeCells count="2">
    <mergeCell ref="A1:E1"/>
    <mergeCell ref="A2:E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018E-F23E-4A51-80A0-4464BBE576D2}">
  <sheetPr codeName="Sheet9"/>
  <dimension ref="A1:G1048576"/>
  <sheetViews>
    <sheetView topLeftCell="A19" workbookViewId="0">
      <selection activeCell="B33" sqref="B33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2398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/>
      <c r="B3" s="10"/>
      <c r="C3" s="10"/>
      <c r="D3" s="10"/>
      <c r="E3" s="10"/>
    </row>
    <row r="4" spans="1:5" ht="21" x14ac:dyDescent="0.25">
      <c r="A4" s="18">
        <v>45769</v>
      </c>
      <c r="B4" s="8" t="s">
        <v>2401</v>
      </c>
      <c r="C4" s="9">
        <v>481.35</v>
      </c>
      <c r="D4" s="9"/>
      <c r="E4" s="9">
        <f>C4</f>
        <v>481.35</v>
      </c>
    </row>
    <row r="5" spans="1:5" ht="21" x14ac:dyDescent="0.25">
      <c r="A5" s="18">
        <v>45769</v>
      </c>
      <c r="B5" s="8" t="s">
        <v>2270</v>
      </c>
      <c r="C5" s="16">
        <v>9899</v>
      </c>
      <c r="D5" s="9"/>
      <c r="E5" s="9">
        <f>E4+C5-D5</f>
        <v>10380.35</v>
      </c>
    </row>
    <row r="6" spans="1:5" ht="21" x14ac:dyDescent="0.25">
      <c r="A6" s="18">
        <v>45769</v>
      </c>
      <c r="B6" s="8" t="s">
        <v>2402</v>
      </c>
      <c r="C6" s="9"/>
      <c r="D6" s="9">
        <v>5000</v>
      </c>
      <c r="E6" s="9">
        <f t="shared" ref="E6:E69" si="0">E5+C6-D6</f>
        <v>5380.35</v>
      </c>
    </row>
    <row r="7" spans="1:5" ht="21" x14ac:dyDescent="0.25">
      <c r="A7" s="18">
        <v>45778</v>
      </c>
      <c r="B7" s="8" t="s">
        <v>351</v>
      </c>
      <c r="C7" s="9"/>
      <c r="D7" s="9">
        <v>550</v>
      </c>
      <c r="E7" s="9">
        <f t="shared" si="0"/>
        <v>4830.3500000000004</v>
      </c>
    </row>
    <row r="8" spans="1:5" ht="21" x14ac:dyDescent="0.25">
      <c r="A8" s="18">
        <v>45778</v>
      </c>
      <c r="B8" s="8" t="s">
        <v>351</v>
      </c>
      <c r="C8" s="9"/>
      <c r="D8" s="9">
        <v>27.5</v>
      </c>
      <c r="E8" s="9">
        <f t="shared" si="0"/>
        <v>4802.8500000000004</v>
      </c>
    </row>
    <row r="9" spans="1:5" ht="21" x14ac:dyDescent="0.25">
      <c r="A9" s="18">
        <v>45778</v>
      </c>
      <c r="B9" s="8" t="s">
        <v>351</v>
      </c>
      <c r="C9" s="9"/>
      <c r="D9" s="9">
        <v>35</v>
      </c>
      <c r="E9" s="9">
        <f t="shared" si="0"/>
        <v>4767.8500000000004</v>
      </c>
    </row>
    <row r="10" spans="1:5" ht="21" x14ac:dyDescent="0.25">
      <c r="A10" s="18">
        <v>45778</v>
      </c>
      <c r="B10" s="8" t="s">
        <v>351</v>
      </c>
      <c r="C10" s="9"/>
      <c r="D10" s="9">
        <v>1.75</v>
      </c>
      <c r="E10" s="9">
        <f t="shared" si="0"/>
        <v>4766.1000000000004</v>
      </c>
    </row>
    <row r="11" spans="1:5" ht="21" x14ac:dyDescent="0.25">
      <c r="A11" s="18" t="s">
        <v>2496</v>
      </c>
      <c r="B11" s="8" t="s">
        <v>2384</v>
      </c>
      <c r="C11" s="9"/>
      <c r="D11" s="9">
        <v>1149.75</v>
      </c>
      <c r="E11" s="9">
        <f t="shared" si="0"/>
        <v>3616.3500000000004</v>
      </c>
    </row>
    <row r="12" spans="1:5" ht="21" x14ac:dyDescent="0.25">
      <c r="A12" s="18" t="s">
        <v>2507</v>
      </c>
      <c r="B12" s="8" t="s">
        <v>2292</v>
      </c>
      <c r="C12" s="9">
        <v>50000</v>
      </c>
      <c r="D12" s="9"/>
      <c r="E12" s="9">
        <f t="shared" si="0"/>
        <v>53616.35</v>
      </c>
    </row>
    <row r="13" spans="1:5" ht="21" x14ac:dyDescent="0.25">
      <c r="A13" s="18" t="s">
        <v>2507</v>
      </c>
      <c r="B13" s="8" t="s">
        <v>2376</v>
      </c>
      <c r="C13" s="9"/>
      <c r="D13" s="9">
        <v>51124.11</v>
      </c>
      <c r="E13" s="9">
        <f t="shared" si="0"/>
        <v>2492.239999999998</v>
      </c>
    </row>
    <row r="14" spans="1:5" ht="21" x14ac:dyDescent="0.25">
      <c r="A14" s="18" t="s">
        <v>2539</v>
      </c>
      <c r="B14" s="8" t="s">
        <v>2384</v>
      </c>
      <c r="C14" s="9"/>
      <c r="D14" s="9">
        <v>417.18</v>
      </c>
      <c r="E14" s="9">
        <f t="shared" si="0"/>
        <v>2075.0599999999981</v>
      </c>
    </row>
    <row r="15" spans="1:5" ht="21" x14ac:dyDescent="0.25">
      <c r="A15" s="18" t="s">
        <v>2546</v>
      </c>
      <c r="B15" s="8" t="s">
        <v>2547</v>
      </c>
      <c r="C15" s="9">
        <v>797667.5</v>
      </c>
      <c r="D15" s="9"/>
      <c r="E15" s="9">
        <f t="shared" si="0"/>
        <v>799742.56</v>
      </c>
    </row>
    <row r="16" spans="1:5" ht="21" x14ac:dyDescent="0.25">
      <c r="A16" s="18" t="s">
        <v>2546</v>
      </c>
      <c r="B16" s="8" t="s">
        <v>2548</v>
      </c>
      <c r="C16" s="9"/>
      <c r="D16" s="9">
        <v>321415.11</v>
      </c>
      <c r="E16" s="9">
        <f t="shared" si="0"/>
        <v>478327.45000000007</v>
      </c>
    </row>
    <row r="17" spans="1:5" ht="21" x14ac:dyDescent="0.25">
      <c r="A17" s="18" t="s">
        <v>2550</v>
      </c>
      <c r="B17" s="8" t="s">
        <v>2549</v>
      </c>
      <c r="C17" s="9"/>
      <c r="D17" s="9">
        <v>477601</v>
      </c>
      <c r="E17" s="9">
        <f t="shared" si="0"/>
        <v>726.45000000006985</v>
      </c>
    </row>
    <row r="18" spans="1:5" ht="21" x14ac:dyDescent="0.25">
      <c r="A18" s="18" t="s">
        <v>2558</v>
      </c>
      <c r="B18" s="8" t="s">
        <v>2547</v>
      </c>
      <c r="C18" s="9">
        <v>957201</v>
      </c>
      <c r="D18" s="9"/>
      <c r="E18" s="9">
        <f t="shared" si="0"/>
        <v>957927.45000000007</v>
      </c>
    </row>
    <row r="19" spans="1:5" ht="21" x14ac:dyDescent="0.25">
      <c r="A19" s="18" t="s">
        <v>2558</v>
      </c>
      <c r="B19" s="8" t="s">
        <v>2548</v>
      </c>
      <c r="C19" s="9"/>
      <c r="D19" s="9">
        <v>725410.21</v>
      </c>
      <c r="E19" s="9">
        <f t="shared" si="0"/>
        <v>232517.24000000011</v>
      </c>
    </row>
    <row r="20" spans="1:5" ht="21" x14ac:dyDescent="0.25">
      <c r="A20" s="18" t="s">
        <v>2558</v>
      </c>
      <c r="B20" s="8" t="s">
        <v>2548</v>
      </c>
      <c r="C20" s="9"/>
      <c r="D20" s="9">
        <v>201375</v>
      </c>
      <c r="E20" s="9">
        <f t="shared" si="0"/>
        <v>31142.240000000107</v>
      </c>
    </row>
    <row r="21" spans="1:5" ht="21" x14ac:dyDescent="0.25">
      <c r="A21" s="18" t="s">
        <v>2574</v>
      </c>
      <c r="B21" s="8" t="s">
        <v>2548</v>
      </c>
      <c r="C21" s="9"/>
      <c r="D21" s="9">
        <v>29998.880000000001</v>
      </c>
      <c r="E21" s="9">
        <f t="shared" si="0"/>
        <v>1143.3600000001061</v>
      </c>
    </row>
    <row r="22" spans="1:5" ht="21" x14ac:dyDescent="0.25">
      <c r="A22" s="18" t="s">
        <v>2576</v>
      </c>
      <c r="B22" s="8" t="s">
        <v>2527</v>
      </c>
      <c r="C22" s="9">
        <v>4321</v>
      </c>
      <c r="D22" s="9"/>
      <c r="E22" s="9">
        <f t="shared" si="0"/>
        <v>5464.3600000001061</v>
      </c>
    </row>
    <row r="23" spans="1:5" ht="21" x14ac:dyDescent="0.25">
      <c r="A23" s="18" t="s">
        <v>2579</v>
      </c>
      <c r="B23" s="8" t="s">
        <v>2547</v>
      </c>
      <c r="C23" s="9">
        <v>1435801</v>
      </c>
      <c r="D23" s="9"/>
      <c r="E23" s="9">
        <f t="shared" si="0"/>
        <v>1441265.36</v>
      </c>
    </row>
    <row r="24" spans="1:5" ht="21" x14ac:dyDescent="0.25">
      <c r="A24" s="18" t="s">
        <v>2579</v>
      </c>
      <c r="B24" s="8" t="s">
        <v>2548</v>
      </c>
      <c r="C24" s="9"/>
      <c r="D24" s="9">
        <v>741241.11</v>
      </c>
      <c r="E24" s="9">
        <f t="shared" si="0"/>
        <v>700024.25000000012</v>
      </c>
    </row>
    <row r="25" spans="1:5" ht="21" x14ac:dyDescent="0.25">
      <c r="A25" s="18" t="s">
        <v>2579</v>
      </c>
      <c r="B25" s="8" t="s">
        <v>2548</v>
      </c>
      <c r="C25" s="9"/>
      <c r="D25" s="9">
        <v>690016.31</v>
      </c>
      <c r="E25" s="9">
        <f t="shared" si="0"/>
        <v>10007.940000000061</v>
      </c>
    </row>
    <row r="26" spans="1:5" ht="21" x14ac:dyDescent="0.25">
      <c r="A26" s="18" t="s">
        <v>2579</v>
      </c>
      <c r="B26" s="8" t="s">
        <v>2247</v>
      </c>
      <c r="C26" s="9"/>
      <c r="D26" s="9">
        <v>5456.68</v>
      </c>
      <c r="E26" s="9">
        <f t="shared" si="0"/>
        <v>4551.2600000000602</v>
      </c>
    </row>
    <row r="27" spans="1:5" ht="21" x14ac:dyDescent="0.25">
      <c r="A27" s="18" t="s">
        <v>2582</v>
      </c>
      <c r="B27" s="8" t="s">
        <v>2541</v>
      </c>
      <c r="C27" s="9">
        <v>69457</v>
      </c>
      <c r="D27" s="9"/>
      <c r="E27" s="9">
        <f t="shared" si="0"/>
        <v>74008.260000000068</v>
      </c>
    </row>
    <row r="28" spans="1:5" ht="21" x14ac:dyDescent="0.25">
      <c r="A28" s="18">
        <v>45664</v>
      </c>
      <c r="B28" s="8" t="s">
        <v>2592</v>
      </c>
      <c r="C28" s="9">
        <v>199994.12</v>
      </c>
      <c r="D28" s="9"/>
      <c r="E28" s="9">
        <f t="shared" si="0"/>
        <v>274002.38000000006</v>
      </c>
    </row>
    <row r="29" spans="1:5" ht="21" x14ac:dyDescent="0.25">
      <c r="A29" s="18">
        <v>45664</v>
      </c>
      <c r="B29" s="8" t="s">
        <v>2593</v>
      </c>
      <c r="C29" s="9"/>
      <c r="D29" s="9">
        <v>3727.5</v>
      </c>
      <c r="E29" s="9">
        <f t="shared" si="0"/>
        <v>270274.88000000006</v>
      </c>
    </row>
    <row r="30" spans="1:5" ht="21" x14ac:dyDescent="0.25">
      <c r="A30" s="18">
        <v>45664</v>
      </c>
      <c r="B30" s="8" t="s">
        <v>351</v>
      </c>
      <c r="C30" s="9"/>
      <c r="D30" s="9">
        <v>1521.08</v>
      </c>
      <c r="E30" s="9">
        <f t="shared" si="0"/>
        <v>268753.80000000005</v>
      </c>
    </row>
    <row r="31" spans="1:5" ht="21" x14ac:dyDescent="0.25">
      <c r="A31" s="18">
        <v>45754</v>
      </c>
      <c r="B31" s="8" t="s">
        <v>2601</v>
      </c>
      <c r="C31" s="9">
        <v>1027720</v>
      </c>
      <c r="D31" s="9"/>
      <c r="E31" s="9">
        <f t="shared" si="0"/>
        <v>1296473.8</v>
      </c>
    </row>
    <row r="32" spans="1:5" ht="21" x14ac:dyDescent="0.25">
      <c r="A32" s="18">
        <v>45754</v>
      </c>
      <c r="B32" s="8" t="s">
        <v>2602</v>
      </c>
      <c r="C32" s="9"/>
      <c r="D32" s="9">
        <v>741111.24</v>
      </c>
      <c r="E32" s="9">
        <f t="shared" si="0"/>
        <v>555362.56000000006</v>
      </c>
    </row>
    <row r="33" spans="1:5" ht="21" x14ac:dyDescent="0.25">
      <c r="A33" s="18">
        <v>45754</v>
      </c>
      <c r="B33" s="8" t="s">
        <v>2549</v>
      </c>
      <c r="C33" s="9"/>
      <c r="D33" s="9">
        <v>500241.11</v>
      </c>
      <c r="E33" s="9">
        <f t="shared" si="0"/>
        <v>55121.45000000007</v>
      </c>
    </row>
    <row r="34" spans="1:5" ht="21" x14ac:dyDescent="0.25">
      <c r="A34" s="18">
        <v>45907</v>
      </c>
      <c r="B34" s="8" t="s">
        <v>2424</v>
      </c>
      <c r="C34" s="9"/>
      <c r="D34" s="9">
        <v>50124</v>
      </c>
      <c r="E34" s="9">
        <f t="shared" si="0"/>
        <v>4997.4500000000698</v>
      </c>
    </row>
    <row r="35" spans="1:5" ht="21" x14ac:dyDescent="0.25">
      <c r="A35" s="18"/>
      <c r="B35" s="8"/>
      <c r="C35" s="9"/>
      <c r="D35" s="9"/>
      <c r="E35" s="9">
        <f t="shared" si="0"/>
        <v>4997.4500000000698</v>
      </c>
    </row>
    <row r="36" spans="1:5" ht="21" x14ac:dyDescent="0.25">
      <c r="A36" s="18"/>
      <c r="B36" s="8"/>
      <c r="C36" s="9"/>
      <c r="D36" s="9"/>
      <c r="E36" s="9">
        <f t="shared" si="0"/>
        <v>4997.4500000000698</v>
      </c>
    </row>
    <row r="37" spans="1:5" ht="21" x14ac:dyDescent="0.25">
      <c r="A37" s="18"/>
      <c r="B37" s="8"/>
      <c r="C37" s="9"/>
      <c r="D37" s="9"/>
      <c r="E37" s="9">
        <f t="shared" si="0"/>
        <v>4997.4500000000698</v>
      </c>
    </row>
    <row r="38" spans="1:5" ht="21" x14ac:dyDescent="0.25">
      <c r="A38" s="18"/>
      <c r="B38" s="8"/>
      <c r="C38" s="9"/>
      <c r="D38" s="9"/>
      <c r="E38" s="9">
        <f t="shared" si="0"/>
        <v>4997.4500000000698</v>
      </c>
    </row>
    <row r="39" spans="1:5" ht="21" x14ac:dyDescent="0.25">
      <c r="A39" s="18"/>
      <c r="B39" s="8"/>
      <c r="C39" s="9"/>
      <c r="D39" s="9"/>
      <c r="E39" s="9">
        <f t="shared" si="0"/>
        <v>4997.4500000000698</v>
      </c>
    </row>
    <row r="40" spans="1:5" ht="21" x14ac:dyDescent="0.25">
      <c r="A40" s="18"/>
      <c r="B40" s="8"/>
      <c r="C40" s="9"/>
      <c r="D40" s="9"/>
      <c r="E40" s="9">
        <f t="shared" si="0"/>
        <v>4997.4500000000698</v>
      </c>
    </row>
    <row r="41" spans="1:5" ht="21" x14ac:dyDescent="0.25">
      <c r="A41" s="8"/>
      <c r="B41" s="8"/>
      <c r="C41" s="9"/>
      <c r="D41" s="9"/>
      <c r="E41" s="9">
        <f t="shared" si="0"/>
        <v>4997.4500000000698</v>
      </c>
    </row>
    <row r="42" spans="1:5" ht="21" x14ac:dyDescent="0.25">
      <c r="A42" s="8"/>
      <c r="B42" s="8"/>
      <c r="C42" s="9"/>
      <c r="D42" s="9"/>
      <c r="E42" s="9">
        <f t="shared" si="0"/>
        <v>4997.4500000000698</v>
      </c>
    </row>
    <row r="43" spans="1:5" ht="21" x14ac:dyDescent="0.25">
      <c r="A43" s="18"/>
      <c r="B43" s="8"/>
      <c r="C43" s="9"/>
      <c r="D43" s="9"/>
      <c r="E43" s="9">
        <f t="shared" si="0"/>
        <v>4997.4500000000698</v>
      </c>
    </row>
    <row r="44" spans="1:5" ht="21" x14ac:dyDescent="0.25">
      <c r="A44" s="18"/>
      <c r="B44" s="8"/>
      <c r="C44" s="9"/>
      <c r="D44" s="9"/>
      <c r="E44" s="9">
        <f t="shared" si="0"/>
        <v>4997.4500000000698</v>
      </c>
    </row>
    <row r="45" spans="1:5" ht="21" x14ac:dyDescent="0.25">
      <c r="A45" s="18"/>
      <c r="B45" s="8"/>
      <c r="C45" s="9"/>
      <c r="D45" s="9"/>
      <c r="E45" s="9">
        <f t="shared" si="0"/>
        <v>4997.4500000000698</v>
      </c>
    </row>
    <row r="46" spans="1:5" ht="21" x14ac:dyDescent="0.25">
      <c r="A46" s="18"/>
      <c r="B46" s="8"/>
      <c r="C46" s="9"/>
      <c r="D46" s="9"/>
      <c r="E46" s="9">
        <f t="shared" si="0"/>
        <v>4997.4500000000698</v>
      </c>
    </row>
    <row r="47" spans="1:5" ht="21" x14ac:dyDescent="0.25">
      <c r="A47" s="18"/>
      <c r="B47" s="8"/>
      <c r="C47" s="9"/>
      <c r="D47" s="9"/>
      <c r="E47" s="9">
        <f t="shared" si="0"/>
        <v>4997.4500000000698</v>
      </c>
    </row>
    <row r="48" spans="1:5" ht="21" x14ac:dyDescent="0.25">
      <c r="A48" s="18"/>
      <c r="B48" s="8"/>
      <c r="C48" s="9"/>
      <c r="D48" s="9"/>
      <c r="E48" s="9">
        <f t="shared" si="0"/>
        <v>4997.4500000000698</v>
      </c>
    </row>
    <row r="49" spans="1:5" ht="21" x14ac:dyDescent="0.25">
      <c r="A49" s="18"/>
      <c r="B49" s="8"/>
      <c r="C49" s="9"/>
      <c r="D49" s="9"/>
      <c r="E49" s="9">
        <f t="shared" si="0"/>
        <v>4997.4500000000698</v>
      </c>
    </row>
    <row r="50" spans="1:5" ht="21" x14ac:dyDescent="0.25">
      <c r="A50" s="18"/>
      <c r="B50" s="8"/>
      <c r="C50" s="9"/>
      <c r="D50" s="9"/>
      <c r="E50" s="9">
        <f t="shared" si="0"/>
        <v>4997.4500000000698</v>
      </c>
    </row>
    <row r="51" spans="1:5" ht="21" x14ac:dyDescent="0.25">
      <c r="A51" s="18"/>
      <c r="B51" s="8"/>
      <c r="C51" s="9"/>
      <c r="D51" s="9"/>
      <c r="E51" s="9">
        <f t="shared" si="0"/>
        <v>4997.4500000000698</v>
      </c>
    </row>
    <row r="52" spans="1:5" ht="21" x14ac:dyDescent="0.25">
      <c r="A52" s="18"/>
      <c r="B52" s="8"/>
      <c r="C52" s="9"/>
      <c r="D52" s="9"/>
      <c r="E52" s="9">
        <f t="shared" si="0"/>
        <v>4997.4500000000698</v>
      </c>
    </row>
    <row r="53" spans="1:5" ht="21" x14ac:dyDescent="0.25">
      <c r="A53" s="18"/>
      <c r="B53" s="8"/>
      <c r="C53" s="9"/>
      <c r="D53" s="9"/>
      <c r="E53" s="9">
        <f t="shared" si="0"/>
        <v>4997.4500000000698</v>
      </c>
    </row>
    <row r="54" spans="1:5" ht="21" x14ac:dyDescent="0.25">
      <c r="A54" s="18"/>
      <c r="B54" s="8"/>
      <c r="C54" s="9"/>
      <c r="D54" s="9"/>
      <c r="E54" s="9">
        <f t="shared" si="0"/>
        <v>4997.4500000000698</v>
      </c>
    </row>
    <row r="55" spans="1:5" ht="21" x14ac:dyDescent="0.25">
      <c r="A55" s="18"/>
      <c r="B55" s="8"/>
      <c r="C55" s="9"/>
      <c r="D55" s="9"/>
      <c r="E55" s="9">
        <f t="shared" si="0"/>
        <v>4997.4500000000698</v>
      </c>
    </row>
    <row r="56" spans="1:5" ht="21" x14ac:dyDescent="0.25">
      <c r="A56" s="18"/>
      <c r="B56" s="8"/>
      <c r="C56" s="9"/>
      <c r="D56" s="9"/>
      <c r="E56" s="9">
        <f t="shared" si="0"/>
        <v>4997.4500000000698</v>
      </c>
    </row>
    <row r="57" spans="1:5" ht="21" x14ac:dyDescent="0.25">
      <c r="A57" s="18"/>
      <c r="B57" s="8"/>
      <c r="C57" s="9"/>
      <c r="D57" s="9"/>
      <c r="E57" s="9">
        <f t="shared" si="0"/>
        <v>4997.4500000000698</v>
      </c>
    </row>
    <row r="58" spans="1:5" ht="21" x14ac:dyDescent="0.25">
      <c r="A58" s="18"/>
      <c r="B58" s="8"/>
      <c r="C58" s="9"/>
      <c r="D58" s="9"/>
      <c r="E58" s="9">
        <f t="shared" si="0"/>
        <v>4997.4500000000698</v>
      </c>
    </row>
    <row r="59" spans="1:5" ht="21" x14ac:dyDescent="0.25">
      <c r="A59" s="18"/>
      <c r="B59" s="8"/>
      <c r="C59" s="9"/>
      <c r="D59" s="9"/>
      <c r="E59" s="9">
        <f t="shared" si="0"/>
        <v>4997.4500000000698</v>
      </c>
    </row>
    <row r="60" spans="1:5" ht="21" x14ac:dyDescent="0.25">
      <c r="A60" s="18"/>
      <c r="B60" s="8"/>
      <c r="C60" s="9"/>
      <c r="D60" s="9"/>
      <c r="E60" s="9">
        <f t="shared" si="0"/>
        <v>4997.4500000000698</v>
      </c>
    </row>
    <row r="61" spans="1:5" ht="21" x14ac:dyDescent="0.25">
      <c r="A61" s="18"/>
      <c r="B61" s="8"/>
      <c r="C61" s="9"/>
      <c r="D61" s="9"/>
      <c r="E61" s="9">
        <f t="shared" si="0"/>
        <v>4997.4500000000698</v>
      </c>
    </row>
    <row r="62" spans="1:5" ht="21" x14ac:dyDescent="0.25">
      <c r="A62" s="18"/>
      <c r="B62" s="8"/>
      <c r="C62" s="9"/>
      <c r="D62" s="9"/>
      <c r="E62" s="9">
        <f t="shared" si="0"/>
        <v>4997.4500000000698</v>
      </c>
    </row>
    <row r="63" spans="1:5" ht="21" x14ac:dyDescent="0.25">
      <c r="A63" s="18"/>
      <c r="B63" s="8"/>
      <c r="C63" s="9"/>
      <c r="D63" s="9"/>
      <c r="E63" s="9">
        <f t="shared" si="0"/>
        <v>4997.4500000000698</v>
      </c>
    </row>
    <row r="64" spans="1:5" ht="21" x14ac:dyDescent="0.25">
      <c r="A64" s="18"/>
      <c r="B64" s="8"/>
      <c r="C64" s="9"/>
      <c r="D64" s="9"/>
      <c r="E64" s="9">
        <f t="shared" si="0"/>
        <v>4997.4500000000698</v>
      </c>
    </row>
    <row r="65" spans="1:5" ht="21" x14ac:dyDescent="0.25">
      <c r="A65" s="18"/>
      <c r="B65" s="8"/>
      <c r="C65" s="9"/>
      <c r="D65" s="9"/>
      <c r="E65" s="9">
        <f t="shared" si="0"/>
        <v>4997.4500000000698</v>
      </c>
    </row>
    <row r="66" spans="1:5" ht="21" x14ac:dyDescent="0.25">
      <c r="A66" s="18"/>
      <c r="B66" s="8"/>
      <c r="C66" s="9"/>
      <c r="D66" s="9"/>
      <c r="E66" s="9">
        <f t="shared" si="0"/>
        <v>4997.4500000000698</v>
      </c>
    </row>
    <row r="67" spans="1:5" ht="21" x14ac:dyDescent="0.25">
      <c r="A67" s="18"/>
      <c r="B67" s="8"/>
      <c r="C67" s="9"/>
      <c r="D67" s="9"/>
      <c r="E67" s="9">
        <f t="shared" si="0"/>
        <v>4997.4500000000698</v>
      </c>
    </row>
    <row r="68" spans="1:5" ht="21" x14ac:dyDescent="0.25">
      <c r="A68" s="18"/>
      <c r="B68" s="8"/>
      <c r="C68" s="9"/>
      <c r="D68" s="9"/>
      <c r="E68" s="9">
        <f t="shared" si="0"/>
        <v>4997.4500000000698</v>
      </c>
    </row>
    <row r="69" spans="1:5" ht="21" x14ac:dyDescent="0.25">
      <c r="A69" s="18"/>
      <c r="B69" s="8"/>
      <c r="C69" s="9"/>
      <c r="D69" s="9"/>
      <c r="E69" s="9">
        <f t="shared" si="0"/>
        <v>4997.4500000000698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4997.4500000000698</v>
      </c>
    </row>
    <row r="71" spans="1:5" ht="21" x14ac:dyDescent="0.25">
      <c r="A71" s="18"/>
      <c r="B71" s="8"/>
      <c r="C71" s="9"/>
      <c r="D71" s="9"/>
      <c r="E71" s="9">
        <f t="shared" si="1"/>
        <v>4997.4500000000698</v>
      </c>
    </row>
    <row r="72" spans="1:5" ht="21" x14ac:dyDescent="0.25">
      <c r="A72" s="18"/>
      <c r="B72" s="8"/>
      <c r="C72" s="9"/>
      <c r="D72" s="9"/>
      <c r="E72" s="9">
        <f t="shared" si="1"/>
        <v>4997.4500000000698</v>
      </c>
    </row>
    <row r="73" spans="1:5" ht="21" x14ac:dyDescent="0.25">
      <c r="A73" s="18"/>
      <c r="B73" s="8"/>
      <c r="C73" s="9"/>
      <c r="D73" s="9"/>
      <c r="E73" s="9">
        <f t="shared" si="1"/>
        <v>4997.4500000000698</v>
      </c>
    </row>
    <row r="74" spans="1:5" ht="21" x14ac:dyDescent="0.25">
      <c r="A74" s="18"/>
      <c r="B74" s="8"/>
      <c r="C74" s="9"/>
      <c r="D74" s="9"/>
      <c r="E74" s="9">
        <f t="shared" si="1"/>
        <v>4997.4500000000698</v>
      </c>
    </row>
    <row r="75" spans="1:5" ht="21" x14ac:dyDescent="0.25">
      <c r="A75" s="18"/>
      <c r="B75" s="8"/>
      <c r="C75" s="9"/>
      <c r="D75" s="9"/>
      <c r="E75" s="9">
        <f t="shared" si="1"/>
        <v>4997.4500000000698</v>
      </c>
    </row>
    <row r="76" spans="1:5" ht="21" x14ac:dyDescent="0.25">
      <c r="A76" s="18"/>
      <c r="B76" s="8"/>
      <c r="C76" s="86"/>
      <c r="D76" s="9"/>
      <c r="E76" s="9">
        <f t="shared" si="1"/>
        <v>4997.4500000000698</v>
      </c>
    </row>
    <row r="77" spans="1:5" ht="21" x14ac:dyDescent="0.25">
      <c r="A77" s="18"/>
      <c r="B77" s="8"/>
      <c r="C77" s="86"/>
      <c r="D77" s="9"/>
      <c r="E77" s="9">
        <f t="shared" si="1"/>
        <v>4997.4500000000698</v>
      </c>
    </row>
    <row r="78" spans="1:5" ht="21" x14ac:dyDescent="0.25">
      <c r="A78" s="18"/>
      <c r="B78" s="8"/>
      <c r="C78" s="9"/>
      <c r="D78" s="9"/>
      <c r="E78" s="9">
        <f t="shared" si="1"/>
        <v>4997.4500000000698</v>
      </c>
    </row>
    <row r="79" spans="1:5" ht="21" x14ac:dyDescent="0.25">
      <c r="A79" s="18"/>
      <c r="B79" s="8"/>
      <c r="C79" s="9"/>
      <c r="D79" s="9"/>
      <c r="E79" s="9">
        <f t="shared" si="1"/>
        <v>4997.4500000000698</v>
      </c>
    </row>
    <row r="80" spans="1:5" ht="21" x14ac:dyDescent="0.25">
      <c r="A80" s="18"/>
      <c r="B80" s="8"/>
      <c r="C80" s="9"/>
      <c r="D80" s="9"/>
      <c r="E80" s="9">
        <f t="shared" si="1"/>
        <v>4997.4500000000698</v>
      </c>
    </row>
    <row r="81" spans="1:5" ht="21" x14ac:dyDescent="0.25">
      <c r="A81" s="18"/>
      <c r="B81" s="8"/>
      <c r="C81" s="9"/>
      <c r="D81" s="9"/>
      <c r="E81" s="9">
        <f t="shared" si="1"/>
        <v>4997.4500000000698</v>
      </c>
    </row>
    <row r="82" spans="1:5" ht="21" x14ac:dyDescent="0.25">
      <c r="A82" s="18"/>
      <c r="B82" s="8"/>
      <c r="C82" s="9"/>
      <c r="D82" s="9"/>
      <c r="E82" s="9">
        <f t="shared" si="1"/>
        <v>4997.4500000000698</v>
      </c>
    </row>
    <row r="83" spans="1:5" ht="21" x14ac:dyDescent="0.25">
      <c r="A83" s="18"/>
      <c r="B83" s="8"/>
      <c r="C83" s="9"/>
      <c r="D83" s="9"/>
      <c r="E83" s="9">
        <f t="shared" si="1"/>
        <v>4997.4500000000698</v>
      </c>
    </row>
    <row r="84" spans="1:5" ht="21" x14ac:dyDescent="0.25">
      <c r="A84" s="18"/>
      <c r="B84" s="8"/>
      <c r="C84" s="9"/>
      <c r="D84" s="9"/>
      <c r="E84" s="9">
        <f t="shared" si="1"/>
        <v>4997.4500000000698</v>
      </c>
    </row>
    <row r="85" spans="1:5" ht="21" x14ac:dyDescent="0.25">
      <c r="A85" s="18"/>
      <c r="B85" s="8"/>
      <c r="C85" s="9"/>
      <c r="D85" s="9"/>
      <c r="E85" s="9">
        <f t="shared" si="1"/>
        <v>4997.4500000000698</v>
      </c>
    </row>
    <row r="86" spans="1:5" ht="21" x14ac:dyDescent="0.25">
      <c r="A86" s="18"/>
      <c r="B86" s="8"/>
      <c r="C86" s="9"/>
      <c r="D86" s="9"/>
      <c r="E86" s="9">
        <f t="shared" si="1"/>
        <v>4997.4500000000698</v>
      </c>
    </row>
    <row r="87" spans="1:5" ht="21" x14ac:dyDescent="0.25">
      <c r="A87" s="18"/>
      <c r="B87" s="8"/>
      <c r="C87" s="9"/>
      <c r="D87" s="9"/>
      <c r="E87" s="9">
        <f t="shared" si="1"/>
        <v>4997.4500000000698</v>
      </c>
    </row>
    <row r="88" spans="1:5" ht="24" x14ac:dyDescent="0.3">
      <c r="A88" s="18"/>
      <c r="B88" s="8"/>
      <c r="C88" s="9"/>
      <c r="D88" s="31"/>
      <c r="E88" s="9">
        <f t="shared" si="1"/>
        <v>4997.4500000000698</v>
      </c>
    </row>
    <row r="89" spans="1:5" ht="21" x14ac:dyDescent="0.25">
      <c r="A89" s="18"/>
      <c r="B89" s="8"/>
      <c r="C89" s="9"/>
      <c r="D89" s="9"/>
      <c r="E89" s="9">
        <f t="shared" si="1"/>
        <v>4997.4500000000698</v>
      </c>
    </row>
    <row r="90" spans="1:5" ht="21" x14ac:dyDescent="0.25">
      <c r="A90" s="18"/>
      <c r="B90" s="8"/>
      <c r="C90" s="9"/>
      <c r="D90" s="9"/>
      <c r="E90" s="9">
        <f t="shared" si="1"/>
        <v>4997.4500000000698</v>
      </c>
    </row>
    <row r="91" spans="1:5" ht="21" x14ac:dyDescent="0.25">
      <c r="A91" s="18"/>
      <c r="B91" s="8"/>
      <c r="C91" s="9"/>
      <c r="D91" s="9"/>
      <c r="E91" s="9">
        <f t="shared" si="1"/>
        <v>4997.4500000000698</v>
      </c>
    </row>
    <row r="92" spans="1:5" ht="21" x14ac:dyDescent="0.25">
      <c r="A92" s="18"/>
      <c r="B92" s="8"/>
      <c r="C92" s="9"/>
      <c r="D92" s="9"/>
      <c r="E92" s="9">
        <f t="shared" si="1"/>
        <v>4997.4500000000698</v>
      </c>
    </row>
    <row r="93" spans="1:5" ht="21" x14ac:dyDescent="0.25">
      <c r="A93" s="18"/>
      <c r="B93" s="8"/>
      <c r="C93" s="9"/>
      <c r="D93" s="9"/>
      <c r="E93" s="9">
        <f t="shared" si="1"/>
        <v>4997.4500000000698</v>
      </c>
    </row>
    <row r="94" spans="1:5" ht="21" x14ac:dyDescent="0.25">
      <c r="A94" s="18"/>
      <c r="B94" s="8"/>
      <c r="C94" s="9"/>
      <c r="D94" s="9"/>
      <c r="E94" s="9">
        <f t="shared" si="1"/>
        <v>4997.4500000000698</v>
      </c>
    </row>
    <row r="95" spans="1:5" ht="21" x14ac:dyDescent="0.25">
      <c r="A95" s="18"/>
      <c r="B95" s="8"/>
      <c r="C95" s="9"/>
      <c r="D95" s="9"/>
      <c r="E95" s="9">
        <f t="shared" si="1"/>
        <v>4997.4500000000698</v>
      </c>
    </row>
    <row r="96" spans="1:5" ht="21" x14ac:dyDescent="0.25">
      <c r="A96" s="18"/>
      <c r="B96" s="8"/>
      <c r="C96" s="9"/>
      <c r="D96" s="9"/>
      <c r="E96" s="9">
        <f t="shared" si="1"/>
        <v>4997.4500000000698</v>
      </c>
    </row>
    <row r="97" spans="1:7" ht="21" x14ac:dyDescent="0.25">
      <c r="A97" s="18"/>
      <c r="B97" s="8"/>
      <c r="C97" s="9"/>
      <c r="D97" s="9"/>
      <c r="E97" s="9">
        <f t="shared" si="1"/>
        <v>4997.4500000000698</v>
      </c>
    </row>
    <row r="98" spans="1:7" ht="21" x14ac:dyDescent="0.25">
      <c r="A98" s="18"/>
      <c r="B98" s="8"/>
      <c r="C98" s="9"/>
      <c r="D98" s="9"/>
      <c r="E98" s="9">
        <f t="shared" si="1"/>
        <v>4997.4500000000698</v>
      </c>
    </row>
    <row r="99" spans="1:7" ht="21" x14ac:dyDescent="0.25">
      <c r="A99" s="18"/>
      <c r="B99" s="8"/>
      <c r="C99" s="9"/>
      <c r="D99" s="9"/>
      <c r="E99" s="9">
        <f t="shared" si="1"/>
        <v>4997.4500000000698</v>
      </c>
    </row>
    <row r="100" spans="1:7" ht="21" x14ac:dyDescent="0.25">
      <c r="A100" s="18"/>
      <c r="B100" s="8"/>
      <c r="C100" s="9"/>
      <c r="D100" s="9"/>
      <c r="E100" s="9">
        <f t="shared" si="1"/>
        <v>4997.4500000000698</v>
      </c>
    </row>
    <row r="101" spans="1:7" ht="21" x14ac:dyDescent="0.25">
      <c r="A101" s="18"/>
      <c r="B101" s="8"/>
      <c r="C101" s="9"/>
      <c r="D101" s="9"/>
      <c r="E101" s="9">
        <f t="shared" si="1"/>
        <v>4997.4500000000698</v>
      </c>
      <c r="G101" s="9"/>
    </row>
    <row r="102" spans="1:7" ht="21" x14ac:dyDescent="0.25">
      <c r="A102" s="18"/>
      <c r="B102" s="8"/>
      <c r="C102" s="16"/>
      <c r="D102" s="9"/>
      <c r="E102" s="9">
        <f t="shared" si="1"/>
        <v>4997.4500000000698</v>
      </c>
    </row>
    <row r="103" spans="1:7" ht="21" x14ac:dyDescent="0.25">
      <c r="A103" s="18"/>
      <c r="B103" s="8"/>
      <c r="C103" s="16"/>
      <c r="D103" s="9"/>
      <c r="E103" s="9">
        <f t="shared" si="1"/>
        <v>4997.4500000000698</v>
      </c>
    </row>
    <row r="104" spans="1:7" ht="21" x14ac:dyDescent="0.25">
      <c r="A104" s="18"/>
      <c r="B104" s="8"/>
      <c r="C104" s="86"/>
      <c r="D104" s="9"/>
      <c r="E104" s="9">
        <f t="shared" si="1"/>
        <v>4997.4500000000698</v>
      </c>
    </row>
    <row r="105" spans="1:7" ht="21" x14ac:dyDescent="0.25">
      <c r="A105" s="18"/>
      <c r="B105" s="8"/>
      <c r="C105" s="9"/>
      <c r="D105" s="9"/>
      <c r="E105" s="9">
        <f t="shared" si="1"/>
        <v>4997.4500000000698</v>
      </c>
    </row>
    <row r="106" spans="1:7" ht="21" x14ac:dyDescent="0.25">
      <c r="A106" s="18"/>
      <c r="B106" s="17"/>
      <c r="C106" s="9"/>
      <c r="D106" s="9"/>
      <c r="E106" s="9">
        <f t="shared" si="1"/>
        <v>4997.4500000000698</v>
      </c>
    </row>
    <row r="107" spans="1:7" ht="21" x14ac:dyDescent="0.25">
      <c r="A107" s="18"/>
      <c r="B107" s="8"/>
      <c r="C107" s="9"/>
      <c r="D107" s="9"/>
      <c r="E107" s="9">
        <f t="shared" si="1"/>
        <v>4997.4500000000698</v>
      </c>
    </row>
    <row r="108" spans="1:7" ht="21" x14ac:dyDescent="0.25">
      <c r="A108" s="18"/>
      <c r="B108" s="8"/>
      <c r="C108" s="9"/>
      <c r="D108" s="9"/>
      <c r="E108" s="9">
        <f t="shared" si="1"/>
        <v>4997.4500000000698</v>
      </c>
    </row>
    <row r="109" spans="1:7" ht="21" x14ac:dyDescent="0.25">
      <c r="A109" s="18"/>
      <c r="B109" s="8"/>
      <c r="C109" s="9"/>
      <c r="D109" s="17"/>
      <c r="E109" s="9">
        <f t="shared" si="1"/>
        <v>4997.4500000000698</v>
      </c>
    </row>
    <row r="110" spans="1:7" ht="21" x14ac:dyDescent="0.25">
      <c r="A110" s="18"/>
      <c r="B110" s="8"/>
      <c r="C110" s="9"/>
      <c r="D110" s="17"/>
      <c r="E110" s="9">
        <f t="shared" si="1"/>
        <v>4997.4500000000698</v>
      </c>
    </row>
    <row r="111" spans="1:7" ht="21" x14ac:dyDescent="0.25">
      <c r="A111" s="18"/>
      <c r="B111" s="8"/>
      <c r="C111" s="9"/>
      <c r="D111" s="9"/>
      <c r="E111" s="9">
        <f t="shared" si="1"/>
        <v>4997.4500000000698</v>
      </c>
    </row>
    <row r="112" spans="1:7" ht="21" x14ac:dyDescent="0.25">
      <c r="A112" s="18"/>
      <c r="B112" s="8"/>
      <c r="C112" s="9"/>
      <c r="D112" s="9"/>
      <c r="E112" s="9">
        <f t="shared" si="1"/>
        <v>4997.4500000000698</v>
      </c>
    </row>
    <row r="113" spans="1:5" ht="21" x14ac:dyDescent="0.25">
      <c r="A113" s="18"/>
      <c r="B113" s="8"/>
      <c r="C113" s="9"/>
      <c r="D113" s="9"/>
      <c r="E113" s="9">
        <f t="shared" si="1"/>
        <v>4997.4500000000698</v>
      </c>
    </row>
    <row r="114" spans="1:5" ht="21" x14ac:dyDescent="0.25">
      <c r="A114" s="18"/>
      <c r="B114" s="8"/>
      <c r="C114" s="9"/>
      <c r="D114" s="9"/>
      <c r="E114" s="9">
        <f t="shared" si="1"/>
        <v>4997.4500000000698</v>
      </c>
    </row>
    <row r="115" spans="1:5" ht="21" x14ac:dyDescent="0.25">
      <c r="A115" s="18"/>
      <c r="B115" s="8"/>
      <c r="C115" s="9"/>
      <c r="D115" s="9"/>
      <c r="E115" s="9">
        <f t="shared" si="1"/>
        <v>4997.4500000000698</v>
      </c>
    </row>
    <row r="116" spans="1:5" ht="21" x14ac:dyDescent="0.25">
      <c r="A116" s="18"/>
      <c r="B116" s="8"/>
      <c r="C116" s="9"/>
      <c r="D116" s="9"/>
      <c r="E116" s="9">
        <f t="shared" si="1"/>
        <v>4997.4500000000698</v>
      </c>
    </row>
    <row r="117" spans="1:5" ht="21" x14ac:dyDescent="0.25">
      <c r="A117" s="18"/>
      <c r="B117" s="8"/>
      <c r="C117" s="9"/>
      <c r="D117" s="9"/>
      <c r="E117" s="9">
        <f t="shared" si="1"/>
        <v>4997.4500000000698</v>
      </c>
    </row>
    <row r="118" spans="1:5" ht="21" x14ac:dyDescent="0.25">
      <c r="A118" s="18"/>
      <c r="B118" s="8"/>
      <c r="C118" s="9"/>
      <c r="D118" s="9"/>
      <c r="E118" s="9">
        <f t="shared" si="1"/>
        <v>4997.4500000000698</v>
      </c>
    </row>
    <row r="119" spans="1:5" ht="21" x14ac:dyDescent="0.25">
      <c r="A119" s="18"/>
      <c r="B119" s="8"/>
      <c r="C119" s="9"/>
      <c r="D119" s="9"/>
      <c r="E119" s="9">
        <f t="shared" si="1"/>
        <v>4997.4500000000698</v>
      </c>
    </row>
    <row r="120" spans="1:5" ht="21" x14ac:dyDescent="0.25">
      <c r="A120" s="18"/>
      <c r="B120" s="8"/>
      <c r="C120" s="9"/>
      <c r="D120" s="9"/>
      <c r="E120" s="9">
        <f t="shared" si="1"/>
        <v>4997.4500000000698</v>
      </c>
    </row>
    <row r="121" spans="1:5" ht="21" x14ac:dyDescent="0.25">
      <c r="A121" s="18"/>
      <c r="B121" s="8"/>
      <c r="C121" s="9"/>
      <c r="D121" s="9"/>
      <c r="E121" s="9">
        <f t="shared" si="1"/>
        <v>4997.4500000000698</v>
      </c>
    </row>
    <row r="122" spans="1:5" ht="21" x14ac:dyDescent="0.25">
      <c r="A122" s="18"/>
      <c r="B122" s="8"/>
      <c r="C122" s="9"/>
      <c r="D122" s="9"/>
      <c r="E122" s="9">
        <f t="shared" si="1"/>
        <v>4997.4500000000698</v>
      </c>
    </row>
    <row r="123" spans="1:5" ht="21" x14ac:dyDescent="0.25">
      <c r="A123" s="18"/>
      <c r="B123" s="8"/>
      <c r="C123" s="9"/>
      <c r="D123" s="9"/>
      <c r="E123" s="9">
        <f t="shared" si="1"/>
        <v>4997.4500000000698</v>
      </c>
    </row>
    <row r="124" spans="1:5" ht="21" x14ac:dyDescent="0.25">
      <c r="A124" s="18"/>
      <c r="B124" s="8"/>
      <c r="C124" s="9"/>
      <c r="D124" s="9"/>
      <c r="E124" s="9">
        <f t="shared" si="1"/>
        <v>4997.4500000000698</v>
      </c>
    </row>
    <row r="125" spans="1:5" ht="21" x14ac:dyDescent="0.25">
      <c r="A125" s="18"/>
      <c r="B125" s="8"/>
      <c r="C125" s="9"/>
      <c r="D125" s="9"/>
      <c r="E125" s="9">
        <f t="shared" si="1"/>
        <v>4997.4500000000698</v>
      </c>
    </row>
    <row r="126" spans="1:5" ht="21" x14ac:dyDescent="0.25">
      <c r="A126" s="18"/>
      <c r="B126" s="8"/>
      <c r="C126" s="9"/>
      <c r="D126" s="9"/>
      <c r="E126" s="9">
        <f t="shared" si="1"/>
        <v>4997.4500000000698</v>
      </c>
    </row>
    <row r="127" spans="1:5" ht="21" x14ac:dyDescent="0.25">
      <c r="A127" s="18"/>
      <c r="B127" s="8"/>
      <c r="C127" s="9"/>
      <c r="D127" s="9"/>
      <c r="E127" s="9">
        <f t="shared" si="1"/>
        <v>4997.4500000000698</v>
      </c>
    </row>
    <row r="128" spans="1:5" ht="21" x14ac:dyDescent="0.25">
      <c r="A128" s="18"/>
      <c r="B128" s="8"/>
      <c r="C128" s="9"/>
      <c r="D128" s="9"/>
      <c r="E128" s="9">
        <f t="shared" si="1"/>
        <v>4997.4500000000698</v>
      </c>
    </row>
    <row r="129" spans="1:5" ht="21" x14ac:dyDescent="0.25">
      <c r="A129" s="18"/>
      <c r="B129" s="8"/>
      <c r="C129" s="9"/>
      <c r="D129" s="9"/>
      <c r="E129" s="9">
        <f t="shared" si="1"/>
        <v>4997.4500000000698</v>
      </c>
    </row>
    <row r="130" spans="1:5" ht="21" x14ac:dyDescent="0.25">
      <c r="A130" s="18"/>
      <c r="B130" s="8"/>
      <c r="C130" s="9"/>
      <c r="D130" s="9"/>
      <c r="E130" s="9">
        <f t="shared" si="1"/>
        <v>4997.4500000000698</v>
      </c>
    </row>
    <row r="131" spans="1:5" ht="21" x14ac:dyDescent="0.25">
      <c r="A131" s="18"/>
      <c r="B131" s="8"/>
      <c r="C131" s="9"/>
      <c r="D131" s="9"/>
      <c r="E131" s="9">
        <f t="shared" si="1"/>
        <v>4997.4500000000698</v>
      </c>
    </row>
    <row r="132" spans="1:5" ht="21" x14ac:dyDescent="0.25">
      <c r="A132" s="18"/>
      <c r="B132" s="8"/>
      <c r="C132" s="9"/>
      <c r="D132" s="9"/>
      <c r="E132" s="9">
        <f t="shared" si="1"/>
        <v>4997.4500000000698</v>
      </c>
    </row>
    <row r="133" spans="1:5" ht="21" x14ac:dyDescent="0.25">
      <c r="A133" s="18"/>
      <c r="B133" s="8"/>
      <c r="C133" s="9"/>
      <c r="D133" s="9"/>
      <c r="E133" s="9">
        <f t="shared" si="1"/>
        <v>4997.4500000000698</v>
      </c>
    </row>
    <row r="134" spans="1:5" ht="21" x14ac:dyDescent="0.25">
      <c r="A134" s="18"/>
      <c r="B134" s="8"/>
      <c r="C134" s="9"/>
      <c r="D134" s="9"/>
      <c r="E134" s="9">
        <f t="shared" ref="E134:E177" si="2">E133+C134-D134</f>
        <v>4997.4500000000698</v>
      </c>
    </row>
    <row r="135" spans="1:5" ht="21" x14ac:dyDescent="0.25">
      <c r="A135" s="18"/>
      <c r="B135" s="8"/>
      <c r="C135" s="9"/>
      <c r="D135" s="9"/>
      <c r="E135" s="9">
        <f t="shared" si="2"/>
        <v>4997.4500000000698</v>
      </c>
    </row>
    <row r="136" spans="1:5" ht="21" x14ac:dyDescent="0.25">
      <c r="A136" s="18"/>
      <c r="B136" s="8"/>
      <c r="C136" s="9"/>
      <c r="D136" s="9"/>
      <c r="E136" s="9">
        <f t="shared" si="2"/>
        <v>4997.4500000000698</v>
      </c>
    </row>
    <row r="137" spans="1:5" ht="21" x14ac:dyDescent="0.25">
      <c r="A137" s="18"/>
      <c r="B137" s="8"/>
      <c r="C137" s="9"/>
      <c r="D137" s="9"/>
      <c r="E137" s="9">
        <f t="shared" si="2"/>
        <v>4997.4500000000698</v>
      </c>
    </row>
    <row r="138" spans="1:5" ht="21" x14ac:dyDescent="0.25">
      <c r="A138" s="18"/>
      <c r="B138" s="8"/>
      <c r="C138" s="9"/>
      <c r="D138" s="9"/>
      <c r="E138" s="9">
        <f t="shared" si="2"/>
        <v>4997.4500000000698</v>
      </c>
    </row>
    <row r="139" spans="1:5" ht="21" x14ac:dyDescent="0.25">
      <c r="A139" s="18"/>
      <c r="B139" s="8"/>
      <c r="C139" s="9"/>
      <c r="D139" s="9"/>
      <c r="E139" s="9">
        <f t="shared" si="2"/>
        <v>4997.4500000000698</v>
      </c>
    </row>
    <row r="140" spans="1:5" ht="21" x14ac:dyDescent="0.25">
      <c r="A140" s="18"/>
      <c r="B140" s="8"/>
      <c r="C140" s="9"/>
      <c r="D140" s="9"/>
      <c r="E140" s="9">
        <f t="shared" si="2"/>
        <v>4997.4500000000698</v>
      </c>
    </row>
    <row r="141" spans="1:5" ht="21" x14ac:dyDescent="0.25">
      <c r="A141" s="18"/>
      <c r="B141" s="8"/>
      <c r="C141" s="9"/>
      <c r="D141" s="9"/>
      <c r="E141" s="9">
        <f t="shared" si="2"/>
        <v>4997.4500000000698</v>
      </c>
    </row>
    <row r="142" spans="1:5" ht="21" x14ac:dyDescent="0.25">
      <c r="A142" s="18"/>
      <c r="B142" s="8"/>
      <c r="C142" s="9"/>
      <c r="D142" s="9"/>
      <c r="E142" s="9">
        <f t="shared" si="2"/>
        <v>4997.4500000000698</v>
      </c>
    </row>
    <row r="143" spans="1:5" ht="21" x14ac:dyDescent="0.25">
      <c r="A143" s="18"/>
      <c r="B143" s="8"/>
      <c r="C143" s="9"/>
      <c r="D143" s="9"/>
      <c r="E143" s="9">
        <f t="shared" si="2"/>
        <v>4997.4500000000698</v>
      </c>
    </row>
    <row r="144" spans="1:5" ht="21" x14ac:dyDescent="0.25">
      <c r="A144" s="18"/>
      <c r="B144" s="8"/>
      <c r="C144" s="9"/>
      <c r="D144" s="9"/>
      <c r="E144" s="9">
        <f t="shared" si="2"/>
        <v>4997.4500000000698</v>
      </c>
    </row>
    <row r="145" spans="1:5" ht="21" x14ac:dyDescent="0.25">
      <c r="A145" s="18"/>
      <c r="B145" s="8"/>
      <c r="C145" s="9"/>
      <c r="D145" s="9"/>
      <c r="E145" s="9">
        <f t="shared" si="2"/>
        <v>4997.4500000000698</v>
      </c>
    </row>
    <row r="146" spans="1:5" ht="21" x14ac:dyDescent="0.25">
      <c r="A146" s="18"/>
      <c r="B146" s="8"/>
      <c r="C146" s="9"/>
      <c r="D146" s="9"/>
      <c r="E146" s="9">
        <f t="shared" si="2"/>
        <v>4997.4500000000698</v>
      </c>
    </row>
    <row r="147" spans="1:5" ht="21" x14ac:dyDescent="0.25">
      <c r="A147" s="18"/>
      <c r="B147" s="8"/>
      <c r="C147" s="9"/>
      <c r="D147" s="9"/>
      <c r="E147" s="9">
        <f t="shared" si="2"/>
        <v>4997.4500000000698</v>
      </c>
    </row>
    <row r="148" spans="1:5" ht="21" x14ac:dyDescent="0.25">
      <c r="A148" s="18"/>
      <c r="B148" s="8"/>
      <c r="C148" s="9"/>
      <c r="D148" s="9"/>
      <c r="E148" s="9">
        <f t="shared" si="2"/>
        <v>4997.4500000000698</v>
      </c>
    </row>
    <row r="149" spans="1:5" ht="21" x14ac:dyDescent="0.25">
      <c r="A149" s="18"/>
      <c r="B149" s="8"/>
      <c r="C149" s="9"/>
      <c r="D149" s="9"/>
      <c r="E149" s="9">
        <f t="shared" si="2"/>
        <v>4997.4500000000698</v>
      </c>
    </row>
    <row r="150" spans="1:5" ht="21" x14ac:dyDescent="0.25">
      <c r="A150" s="18"/>
      <c r="B150" s="8"/>
      <c r="C150" s="9"/>
      <c r="D150" s="9"/>
      <c r="E150" s="9">
        <f t="shared" si="2"/>
        <v>4997.4500000000698</v>
      </c>
    </row>
    <row r="151" spans="1:5" ht="21" x14ac:dyDescent="0.25">
      <c r="A151" s="18"/>
      <c r="B151" s="8"/>
      <c r="C151" s="9"/>
      <c r="D151" s="9"/>
      <c r="E151" s="9">
        <f t="shared" si="2"/>
        <v>4997.4500000000698</v>
      </c>
    </row>
    <row r="152" spans="1:5" ht="21" x14ac:dyDescent="0.25">
      <c r="A152" s="18"/>
      <c r="B152" s="8"/>
      <c r="C152" s="9"/>
      <c r="D152" s="9"/>
      <c r="E152" s="9">
        <f t="shared" si="2"/>
        <v>4997.4500000000698</v>
      </c>
    </row>
    <row r="153" spans="1:5" ht="21" x14ac:dyDescent="0.25">
      <c r="A153" s="18"/>
      <c r="B153" s="8"/>
      <c r="C153" s="9"/>
      <c r="D153" s="9"/>
      <c r="E153" s="9">
        <f t="shared" si="2"/>
        <v>4997.4500000000698</v>
      </c>
    </row>
    <row r="154" spans="1:5" ht="21" x14ac:dyDescent="0.25">
      <c r="A154" s="18"/>
      <c r="B154" s="8"/>
      <c r="C154" s="9"/>
      <c r="D154" s="9"/>
      <c r="E154" s="9">
        <f t="shared" si="2"/>
        <v>4997.4500000000698</v>
      </c>
    </row>
    <row r="155" spans="1:5" ht="21" x14ac:dyDescent="0.25">
      <c r="A155" s="18"/>
      <c r="B155" s="8"/>
      <c r="C155" s="9"/>
      <c r="D155" s="9"/>
      <c r="E155" s="9">
        <f t="shared" si="2"/>
        <v>4997.4500000000698</v>
      </c>
    </row>
    <row r="156" spans="1:5" ht="21" x14ac:dyDescent="0.25">
      <c r="A156" s="18"/>
      <c r="B156" s="8"/>
      <c r="C156" s="9"/>
      <c r="D156" s="9"/>
      <c r="E156" s="9">
        <f t="shared" si="2"/>
        <v>4997.4500000000698</v>
      </c>
    </row>
    <row r="157" spans="1:5" ht="21" x14ac:dyDescent="0.25">
      <c r="A157" s="18"/>
      <c r="B157" s="8"/>
      <c r="C157" s="9"/>
      <c r="D157" s="9"/>
      <c r="E157" s="9">
        <f t="shared" si="2"/>
        <v>4997.4500000000698</v>
      </c>
    </row>
    <row r="158" spans="1:5" ht="21" x14ac:dyDescent="0.25">
      <c r="A158" s="18"/>
      <c r="B158" s="8"/>
      <c r="C158" s="9"/>
      <c r="D158" s="9"/>
      <c r="E158" s="9">
        <f t="shared" si="2"/>
        <v>4997.4500000000698</v>
      </c>
    </row>
    <row r="159" spans="1:5" ht="21" x14ac:dyDescent="0.25">
      <c r="A159" s="18"/>
      <c r="B159" s="8"/>
      <c r="C159" s="9"/>
      <c r="D159" s="9"/>
      <c r="E159" s="9">
        <f t="shared" si="2"/>
        <v>4997.4500000000698</v>
      </c>
    </row>
    <row r="160" spans="1:5" ht="21" x14ac:dyDescent="0.25">
      <c r="A160" s="18"/>
      <c r="B160" s="8"/>
      <c r="C160" s="9"/>
      <c r="D160" s="9"/>
      <c r="E160" s="9">
        <f t="shared" si="2"/>
        <v>4997.4500000000698</v>
      </c>
    </row>
    <row r="161" spans="1:5" ht="21" x14ac:dyDescent="0.25">
      <c r="A161" s="18"/>
      <c r="B161" s="8"/>
      <c r="C161" s="9"/>
      <c r="D161" s="9"/>
      <c r="E161" s="9">
        <f t="shared" si="2"/>
        <v>4997.4500000000698</v>
      </c>
    </row>
    <row r="162" spans="1:5" ht="21" x14ac:dyDescent="0.25">
      <c r="A162" s="18"/>
      <c r="B162" s="8"/>
      <c r="C162" s="9"/>
      <c r="D162" s="9"/>
      <c r="E162" s="9">
        <f t="shared" si="2"/>
        <v>4997.4500000000698</v>
      </c>
    </row>
    <row r="163" spans="1:5" ht="21" x14ac:dyDescent="0.25">
      <c r="A163" s="18"/>
      <c r="B163" s="8"/>
      <c r="C163" s="9"/>
      <c r="D163" s="9"/>
      <c r="E163" s="9">
        <f t="shared" si="2"/>
        <v>4997.4500000000698</v>
      </c>
    </row>
    <row r="164" spans="1:5" ht="21" x14ac:dyDescent="0.25">
      <c r="A164" s="18"/>
      <c r="B164" s="8"/>
      <c r="C164" s="9"/>
      <c r="D164" s="9"/>
      <c r="E164" s="9">
        <f t="shared" si="2"/>
        <v>4997.4500000000698</v>
      </c>
    </row>
    <row r="165" spans="1:5" ht="21" x14ac:dyDescent="0.25">
      <c r="A165" s="18"/>
      <c r="B165" s="8"/>
      <c r="C165" s="9"/>
      <c r="D165" s="9"/>
      <c r="E165" s="9">
        <f t="shared" si="2"/>
        <v>4997.4500000000698</v>
      </c>
    </row>
    <row r="166" spans="1:5" ht="21" x14ac:dyDescent="0.25">
      <c r="A166" s="18"/>
      <c r="B166" s="8"/>
      <c r="C166" s="9"/>
      <c r="D166" s="9"/>
      <c r="E166" s="9">
        <f t="shared" si="2"/>
        <v>4997.4500000000698</v>
      </c>
    </row>
    <row r="167" spans="1:5" ht="21" x14ac:dyDescent="0.25">
      <c r="A167" s="18"/>
      <c r="B167" s="8"/>
      <c r="C167" s="9"/>
      <c r="D167" s="9"/>
      <c r="E167" s="9">
        <f t="shared" si="2"/>
        <v>4997.4500000000698</v>
      </c>
    </row>
    <row r="168" spans="1:5" ht="21" x14ac:dyDescent="0.25">
      <c r="A168" s="18"/>
      <c r="B168" s="8"/>
      <c r="C168" s="9"/>
      <c r="D168" s="9"/>
      <c r="E168" s="9">
        <f t="shared" si="2"/>
        <v>4997.4500000000698</v>
      </c>
    </row>
    <row r="169" spans="1:5" ht="21" x14ac:dyDescent="0.25">
      <c r="A169" s="18"/>
      <c r="B169" s="8"/>
      <c r="C169" s="9"/>
      <c r="D169" s="9"/>
      <c r="E169" s="9">
        <f t="shared" si="2"/>
        <v>4997.4500000000698</v>
      </c>
    </row>
    <row r="170" spans="1:5" ht="21" x14ac:dyDescent="0.25">
      <c r="A170" s="18"/>
      <c r="B170" s="8"/>
      <c r="C170" s="9"/>
      <c r="D170" s="9"/>
      <c r="E170" s="9">
        <f t="shared" si="2"/>
        <v>4997.4500000000698</v>
      </c>
    </row>
    <row r="171" spans="1:5" ht="21" x14ac:dyDescent="0.25">
      <c r="A171" s="18"/>
      <c r="B171" s="8"/>
      <c r="C171" s="9"/>
      <c r="D171" s="9"/>
      <c r="E171" s="9">
        <f t="shared" si="2"/>
        <v>4997.4500000000698</v>
      </c>
    </row>
    <row r="172" spans="1:5" ht="21" x14ac:dyDescent="0.25">
      <c r="A172" s="18"/>
      <c r="B172" s="8"/>
      <c r="C172" s="9"/>
      <c r="D172" s="9"/>
      <c r="E172" s="9">
        <f t="shared" si="2"/>
        <v>4997.4500000000698</v>
      </c>
    </row>
    <row r="173" spans="1:5" ht="21" x14ac:dyDescent="0.25">
      <c r="A173" s="18"/>
      <c r="B173" s="8"/>
      <c r="C173" s="9"/>
      <c r="D173" s="9"/>
      <c r="E173" s="9">
        <f t="shared" si="2"/>
        <v>4997.4500000000698</v>
      </c>
    </row>
    <row r="174" spans="1:5" ht="21" x14ac:dyDescent="0.25">
      <c r="A174" s="18"/>
      <c r="B174" s="8"/>
      <c r="C174" s="9"/>
      <c r="D174" s="9"/>
      <c r="E174" s="9">
        <f t="shared" si="2"/>
        <v>4997.4500000000698</v>
      </c>
    </row>
    <row r="175" spans="1:5" ht="21" x14ac:dyDescent="0.25">
      <c r="A175" s="18"/>
      <c r="B175" s="8"/>
      <c r="C175" s="9"/>
      <c r="D175" s="9"/>
      <c r="E175" s="9">
        <f t="shared" si="2"/>
        <v>4997.4500000000698</v>
      </c>
    </row>
    <row r="176" spans="1:5" ht="21" x14ac:dyDescent="0.25">
      <c r="A176" s="18"/>
      <c r="B176" s="8"/>
      <c r="C176" s="9"/>
      <c r="D176" s="9"/>
      <c r="E176" s="9">
        <f t="shared" si="2"/>
        <v>4997.4500000000698</v>
      </c>
    </row>
    <row r="177" spans="1:5" ht="21" x14ac:dyDescent="0.25">
      <c r="A177" s="18"/>
      <c r="B177" s="8"/>
      <c r="C177" s="9"/>
      <c r="D177" s="9"/>
      <c r="E177" s="9">
        <f t="shared" si="2"/>
        <v>4997.4500000000698</v>
      </c>
    </row>
    <row r="178" spans="1:5" ht="21" x14ac:dyDescent="0.25">
      <c r="A178" s="18"/>
      <c r="B178" s="8"/>
      <c r="C178" s="9"/>
      <c r="D178" s="9"/>
      <c r="E178" s="9"/>
    </row>
    <row r="179" spans="1:5" ht="21" x14ac:dyDescent="0.25">
      <c r="A179" s="18"/>
      <c r="B179" s="8"/>
      <c r="C179" s="9"/>
      <c r="D179" s="9"/>
      <c r="E179" s="9"/>
    </row>
    <row r="180" spans="1:5" ht="21" x14ac:dyDescent="0.25">
      <c r="A180" s="18"/>
      <c r="B180" s="8"/>
      <c r="C180" s="9"/>
      <c r="D180" s="9"/>
      <c r="E180" s="9"/>
    </row>
    <row r="181" spans="1:5" ht="21" x14ac:dyDescent="0.25">
      <c r="A181" s="18"/>
      <c r="B181" s="8"/>
      <c r="C181" s="9"/>
      <c r="D181" s="9"/>
      <c r="E181" s="9"/>
    </row>
    <row r="182" spans="1:5" ht="21" x14ac:dyDescent="0.25">
      <c r="A182" s="18"/>
      <c r="B182" s="8"/>
      <c r="C182" s="9"/>
      <c r="D182" s="9"/>
      <c r="E182" s="9"/>
    </row>
    <row r="183" spans="1:5" ht="21" x14ac:dyDescent="0.25">
      <c r="A183" s="18"/>
      <c r="B183" s="8"/>
      <c r="C183" s="9"/>
      <c r="D183" s="9"/>
      <c r="E183" s="9"/>
    </row>
    <row r="184" spans="1:5" ht="21" x14ac:dyDescent="0.25">
      <c r="A184" s="18"/>
      <c r="B184" s="8"/>
      <c r="C184" s="9"/>
      <c r="D184" s="9"/>
      <c r="E184" s="9"/>
    </row>
    <row r="185" spans="1:5" ht="21" x14ac:dyDescent="0.25">
      <c r="A185" s="18"/>
      <c r="B185" s="8"/>
      <c r="C185" s="9"/>
      <c r="D185" s="9"/>
      <c r="E185" s="9"/>
    </row>
    <row r="186" spans="1:5" ht="21" x14ac:dyDescent="0.25">
      <c r="A186" s="18"/>
      <c r="B186" s="8"/>
      <c r="C186" s="9"/>
      <c r="D186" s="9"/>
      <c r="E186" s="9"/>
    </row>
    <row r="187" spans="1:5" ht="21" x14ac:dyDescent="0.25">
      <c r="A187" s="18"/>
      <c r="B187" s="8"/>
      <c r="C187" s="9"/>
      <c r="D187" s="9"/>
      <c r="E187" s="9"/>
    </row>
    <row r="188" spans="1:5" ht="21" x14ac:dyDescent="0.25">
      <c r="A188" s="18"/>
      <c r="B188" s="8"/>
      <c r="C188" s="9"/>
      <c r="D188" s="9"/>
      <c r="E188" s="9"/>
    </row>
    <row r="189" spans="1:5" ht="21" x14ac:dyDescent="0.25">
      <c r="A189" s="18"/>
      <c r="B189" s="8"/>
      <c r="C189" s="9"/>
      <c r="D189" s="9"/>
      <c r="E189" s="9"/>
    </row>
    <row r="190" spans="1:5" ht="21" x14ac:dyDescent="0.25">
      <c r="A190" s="18"/>
      <c r="B190" s="8"/>
      <c r="C190" s="9"/>
      <c r="D190" s="9"/>
      <c r="E190" s="9"/>
    </row>
    <row r="191" spans="1:5" ht="21" x14ac:dyDescent="0.25">
      <c r="A191" s="18"/>
      <c r="B191" s="8"/>
      <c r="C191" s="9"/>
      <c r="D191" s="9"/>
      <c r="E191" s="9"/>
    </row>
    <row r="192" spans="1:5" ht="21" x14ac:dyDescent="0.25">
      <c r="A192" s="18"/>
      <c r="B192" s="8"/>
      <c r="C192" s="9"/>
      <c r="D192" s="9"/>
      <c r="E192" s="9"/>
    </row>
    <row r="193" spans="1:5" ht="21" x14ac:dyDescent="0.25">
      <c r="A193" s="18"/>
      <c r="B193" s="8"/>
      <c r="C193" s="9"/>
      <c r="D193" s="9"/>
      <c r="E193" s="9"/>
    </row>
    <row r="194" spans="1:5" ht="21" x14ac:dyDescent="0.25">
      <c r="A194" s="18"/>
      <c r="B194" s="8"/>
      <c r="C194" s="9"/>
      <c r="D194" s="9"/>
      <c r="E194" s="9"/>
    </row>
    <row r="195" spans="1:5" ht="21" x14ac:dyDescent="0.25">
      <c r="A195" s="18"/>
      <c r="B195" s="8"/>
      <c r="C195" s="9"/>
      <c r="D195" s="9"/>
      <c r="E195" s="9"/>
    </row>
    <row r="196" spans="1:5" ht="21" x14ac:dyDescent="0.25">
      <c r="A196" s="18"/>
      <c r="B196" s="8"/>
      <c r="C196" s="9"/>
      <c r="D196" s="9"/>
      <c r="E196" s="9"/>
    </row>
    <row r="197" spans="1:5" ht="21" x14ac:dyDescent="0.25">
      <c r="A197" s="18"/>
      <c r="B197" s="8"/>
      <c r="C197" s="9"/>
      <c r="D197" s="9"/>
      <c r="E197" s="9"/>
    </row>
    <row r="198" spans="1:5" ht="21" x14ac:dyDescent="0.25">
      <c r="A198" s="18"/>
      <c r="B198" s="8"/>
      <c r="C198" s="9"/>
      <c r="D198" s="9"/>
      <c r="E198" s="9"/>
    </row>
    <row r="199" spans="1:5" ht="21" x14ac:dyDescent="0.25">
      <c r="A199" s="18"/>
      <c r="B199" s="8"/>
      <c r="C199" s="9"/>
      <c r="D199" s="9"/>
      <c r="E199" s="9"/>
    </row>
    <row r="200" spans="1:5" ht="21" x14ac:dyDescent="0.25">
      <c r="A200" s="18"/>
      <c r="B200" s="8"/>
      <c r="C200" s="9"/>
      <c r="D200" s="9"/>
      <c r="E200" s="9"/>
    </row>
    <row r="201" spans="1:5" ht="21" x14ac:dyDescent="0.25">
      <c r="A201" s="18"/>
      <c r="B201" s="8"/>
      <c r="C201" s="9"/>
      <c r="D201" s="9"/>
      <c r="E201" s="9"/>
    </row>
    <row r="202" spans="1:5" ht="21" x14ac:dyDescent="0.25">
      <c r="A202" s="18"/>
      <c r="B202" s="8"/>
      <c r="C202" s="9"/>
      <c r="D202" s="9"/>
      <c r="E202" s="9"/>
    </row>
    <row r="203" spans="1:5" ht="21" x14ac:dyDescent="0.25">
      <c r="A203" s="18"/>
      <c r="B203" s="8"/>
      <c r="C203" s="9"/>
      <c r="D203" s="9"/>
      <c r="E203" s="9"/>
    </row>
    <row r="204" spans="1:5" ht="21" x14ac:dyDescent="0.25">
      <c r="A204" s="18"/>
      <c r="B204" s="8"/>
      <c r="C204" s="9"/>
      <c r="D204" s="9"/>
      <c r="E204" s="9"/>
    </row>
    <row r="205" spans="1:5" ht="21" x14ac:dyDescent="0.25">
      <c r="A205" s="18"/>
      <c r="B205" s="8"/>
      <c r="C205" s="9"/>
      <c r="D205" s="9"/>
      <c r="E205" s="9"/>
    </row>
    <row r="206" spans="1:5" ht="21" x14ac:dyDescent="0.25">
      <c r="A206" s="18"/>
      <c r="B206" s="8"/>
      <c r="C206" s="9"/>
      <c r="D206" s="9"/>
      <c r="E206" s="9"/>
    </row>
    <row r="207" spans="1:5" ht="21" x14ac:dyDescent="0.25">
      <c r="A207" s="18"/>
      <c r="B207" s="8"/>
      <c r="C207" s="9"/>
      <c r="D207" s="9"/>
      <c r="E207" s="9"/>
    </row>
    <row r="208" spans="1:5" ht="21" x14ac:dyDescent="0.25">
      <c r="A208" s="18"/>
      <c r="B208" s="8"/>
      <c r="C208" s="9"/>
      <c r="D208" s="9"/>
      <c r="E208" s="9"/>
    </row>
    <row r="209" spans="1:5" ht="21" x14ac:dyDescent="0.25">
      <c r="A209" s="18"/>
      <c r="B209" s="8"/>
      <c r="C209" s="9"/>
      <c r="D209" s="9"/>
      <c r="E209" s="9"/>
    </row>
    <row r="210" spans="1:5" ht="21" x14ac:dyDescent="0.25">
      <c r="A210" s="18"/>
      <c r="B210" s="8"/>
      <c r="C210" s="9"/>
      <c r="D210" s="9"/>
      <c r="E210" s="9"/>
    </row>
    <row r="211" spans="1:5" ht="21" x14ac:dyDescent="0.25">
      <c r="A211" s="18"/>
      <c r="B211" s="8"/>
      <c r="C211" s="9"/>
      <c r="D211" s="9"/>
      <c r="E211" s="9"/>
    </row>
    <row r="212" spans="1:5" ht="21" x14ac:dyDescent="0.25">
      <c r="A212" s="18"/>
      <c r="B212" s="8"/>
      <c r="C212" s="9"/>
      <c r="D212" s="9"/>
      <c r="E212" s="9"/>
    </row>
    <row r="213" spans="1:5" ht="21" x14ac:dyDescent="0.25">
      <c r="A213" s="18"/>
      <c r="B213" s="8"/>
      <c r="C213" s="9"/>
      <c r="D213" s="9"/>
      <c r="E213" s="9"/>
    </row>
    <row r="214" spans="1:5" ht="21" x14ac:dyDescent="0.25">
      <c r="A214" s="18"/>
      <c r="B214" s="8"/>
      <c r="C214" s="9"/>
      <c r="D214" s="9"/>
      <c r="E214" s="9"/>
    </row>
    <row r="215" spans="1:5" ht="21" x14ac:dyDescent="0.25">
      <c r="A215" s="18"/>
      <c r="B215" s="8"/>
      <c r="C215" s="9"/>
      <c r="D215" s="9"/>
      <c r="E215" s="9"/>
    </row>
    <row r="216" spans="1:5" ht="21" x14ac:dyDescent="0.25">
      <c r="A216" s="18"/>
      <c r="B216" s="8"/>
      <c r="C216" s="9"/>
      <c r="D216" s="9"/>
      <c r="E216" s="9"/>
    </row>
    <row r="217" spans="1:5" ht="21" x14ac:dyDescent="0.25">
      <c r="A217" s="18"/>
      <c r="B217" s="8"/>
      <c r="C217" s="9"/>
      <c r="D217" s="9"/>
      <c r="E217" s="9"/>
    </row>
    <row r="218" spans="1:5" ht="21" x14ac:dyDescent="0.25">
      <c r="A218" s="18"/>
      <c r="B218" s="8"/>
      <c r="C218" s="9"/>
      <c r="D218" s="9"/>
      <c r="E218" s="9"/>
    </row>
    <row r="219" spans="1:5" ht="21" x14ac:dyDescent="0.25">
      <c r="A219" s="18"/>
      <c r="B219" s="8"/>
      <c r="C219" s="9"/>
      <c r="D219" s="9"/>
      <c r="E219" s="9"/>
    </row>
    <row r="220" spans="1:5" ht="21" x14ac:dyDescent="0.25">
      <c r="A220" s="18"/>
      <c r="B220" s="8"/>
      <c r="C220" s="9"/>
      <c r="D220" s="9"/>
      <c r="E220" s="9"/>
    </row>
    <row r="221" spans="1:5" ht="21" x14ac:dyDescent="0.25">
      <c r="A221" s="18"/>
      <c r="B221" s="8"/>
      <c r="C221" s="9"/>
      <c r="D221" s="9"/>
      <c r="E221" s="9"/>
    </row>
    <row r="222" spans="1:5" ht="21" x14ac:dyDescent="0.25">
      <c r="A222" s="18"/>
      <c r="B222" s="8"/>
      <c r="C222" s="9"/>
      <c r="D222" s="9"/>
      <c r="E222" s="9"/>
    </row>
    <row r="223" spans="1:5" ht="21" x14ac:dyDescent="0.25">
      <c r="A223" s="18"/>
      <c r="B223" s="8"/>
      <c r="C223" s="9"/>
      <c r="D223" s="9"/>
      <c r="E223" s="9"/>
    </row>
    <row r="224" spans="1:5" ht="21" x14ac:dyDescent="0.25">
      <c r="A224" s="18"/>
      <c r="B224" s="8"/>
      <c r="C224" s="9"/>
      <c r="D224" s="9"/>
      <c r="E224" s="9"/>
    </row>
    <row r="225" spans="1:5" ht="21" x14ac:dyDescent="0.25">
      <c r="A225" s="18"/>
      <c r="B225" s="8"/>
      <c r="C225" s="9"/>
      <c r="D225" s="9"/>
      <c r="E225" s="9"/>
    </row>
    <row r="226" spans="1:5" ht="21" x14ac:dyDescent="0.25">
      <c r="A226" s="18"/>
      <c r="B226" s="8"/>
      <c r="C226" s="9"/>
      <c r="D226" s="9"/>
      <c r="E226" s="9"/>
    </row>
    <row r="227" spans="1:5" ht="21" x14ac:dyDescent="0.25">
      <c r="A227" s="18"/>
      <c r="B227" s="8"/>
      <c r="C227" s="9"/>
      <c r="D227" s="9"/>
      <c r="E227" s="9"/>
    </row>
    <row r="228" spans="1:5" ht="21" x14ac:dyDescent="0.25">
      <c r="A228" s="18"/>
      <c r="B228" s="8"/>
      <c r="C228" s="9"/>
      <c r="D228" s="9"/>
      <c r="E228" s="9"/>
    </row>
    <row r="229" spans="1:5" ht="21" x14ac:dyDescent="0.25">
      <c r="A229" s="18"/>
      <c r="B229" s="8"/>
      <c r="C229" s="9"/>
      <c r="D229" s="9"/>
      <c r="E229" s="9"/>
    </row>
    <row r="230" spans="1:5" ht="21" x14ac:dyDescent="0.25">
      <c r="A230" s="18"/>
      <c r="B230" s="8"/>
      <c r="C230" s="9"/>
      <c r="D230" s="9"/>
      <c r="E230" s="9"/>
    </row>
    <row r="231" spans="1:5" ht="21" x14ac:dyDescent="0.25">
      <c r="A231" s="18"/>
      <c r="B231" s="8"/>
      <c r="C231" s="9"/>
      <c r="D231" s="9"/>
      <c r="E231" s="9"/>
    </row>
    <row r="232" spans="1:5" ht="21" x14ac:dyDescent="0.25">
      <c r="A232" s="18"/>
      <c r="B232" s="8"/>
      <c r="C232" s="9"/>
      <c r="D232" s="9"/>
      <c r="E232" s="9"/>
    </row>
    <row r="233" spans="1:5" ht="21" x14ac:dyDescent="0.25">
      <c r="A233" s="18"/>
      <c r="B233" s="8"/>
      <c r="C233" s="9"/>
      <c r="D233" s="9"/>
      <c r="E233" s="9"/>
    </row>
    <row r="234" spans="1:5" ht="21" x14ac:dyDescent="0.25">
      <c r="A234" s="18"/>
      <c r="B234" s="8"/>
      <c r="C234" s="9"/>
      <c r="D234" s="9"/>
      <c r="E234" s="9"/>
    </row>
    <row r="235" spans="1:5" ht="21" x14ac:dyDescent="0.25">
      <c r="A235" s="18"/>
      <c r="B235" s="8"/>
      <c r="C235" s="9"/>
      <c r="D235" s="9"/>
      <c r="E235" s="9"/>
    </row>
    <row r="236" spans="1:5" ht="21" x14ac:dyDescent="0.25">
      <c r="A236" s="18"/>
      <c r="B236" s="8"/>
      <c r="C236" s="9"/>
      <c r="D236" s="9"/>
      <c r="E236" s="9"/>
    </row>
    <row r="237" spans="1:5" ht="21" x14ac:dyDescent="0.25">
      <c r="A237" s="18"/>
      <c r="B237" s="8"/>
      <c r="C237" s="9"/>
      <c r="D237" s="9"/>
      <c r="E237" s="9"/>
    </row>
    <row r="238" spans="1:5" ht="21" x14ac:dyDescent="0.25">
      <c r="A238" s="18"/>
      <c r="B238" s="8"/>
      <c r="C238" s="9"/>
      <c r="D238" s="9"/>
      <c r="E238" s="9"/>
    </row>
    <row r="239" spans="1:5" ht="21" x14ac:dyDescent="0.25">
      <c r="A239" s="18"/>
      <c r="B239" s="8"/>
      <c r="C239" s="9"/>
      <c r="D239" s="9"/>
      <c r="E239" s="9"/>
    </row>
    <row r="240" spans="1:5" ht="21" x14ac:dyDescent="0.25">
      <c r="A240" s="18"/>
      <c r="B240" s="8"/>
      <c r="C240" s="9"/>
      <c r="D240" s="9"/>
      <c r="E240" s="9"/>
    </row>
    <row r="241" spans="1:5" ht="21" x14ac:dyDescent="0.25">
      <c r="A241" s="18"/>
      <c r="B241" s="8"/>
      <c r="C241" s="9"/>
      <c r="D241" s="9"/>
      <c r="E241" s="9"/>
    </row>
    <row r="242" spans="1:5" ht="21" x14ac:dyDescent="0.25">
      <c r="A242" s="18"/>
      <c r="B242" s="8"/>
      <c r="C242" s="9"/>
      <c r="D242" s="9"/>
      <c r="E242" s="9"/>
    </row>
    <row r="243" spans="1:5" ht="21" x14ac:dyDescent="0.25">
      <c r="A243" s="18"/>
      <c r="B243" s="8"/>
      <c r="D243" s="9"/>
      <c r="E243" s="9"/>
    </row>
    <row r="244" spans="1:5" ht="21" x14ac:dyDescent="0.25">
      <c r="A244" s="18"/>
      <c r="B244" s="8"/>
      <c r="C244" s="25"/>
      <c r="D244" s="9"/>
      <c r="E244" s="9"/>
    </row>
    <row r="245" spans="1:5" ht="21" x14ac:dyDescent="0.25">
      <c r="A245" s="18"/>
      <c r="B245" s="8"/>
      <c r="C245" s="9"/>
      <c r="D245" s="9"/>
      <c r="E245" s="9"/>
    </row>
    <row r="246" spans="1:5" ht="21" x14ac:dyDescent="0.25">
      <c r="A246" s="18"/>
      <c r="B246" s="8"/>
      <c r="C246" s="9"/>
      <c r="D246" s="9"/>
      <c r="E246" s="9"/>
    </row>
    <row r="247" spans="1:5" ht="21" x14ac:dyDescent="0.25">
      <c r="A247" s="18"/>
      <c r="B247" s="8"/>
      <c r="C247" s="9"/>
      <c r="D247" s="9"/>
      <c r="E247" s="9"/>
    </row>
    <row r="248" spans="1:5" ht="21" x14ac:dyDescent="0.25">
      <c r="A248" s="18"/>
      <c r="B248" s="8"/>
      <c r="C248" s="9"/>
      <c r="D248" s="90"/>
      <c r="E248" s="9"/>
    </row>
    <row r="249" spans="1:5" ht="21" x14ac:dyDescent="0.25">
      <c r="A249" s="18"/>
      <c r="B249" s="8"/>
      <c r="C249" s="9"/>
      <c r="D249" s="9"/>
      <c r="E249" s="9"/>
    </row>
    <row r="250" spans="1:5" ht="21" x14ac:dyDescent="0.25">
      <c r="A250" s="18"/>
      <c r="B250" s="8"/>
      <c r="C250" s="9"/>
      <c r="D250" s="9"/>
      <c r="E250" s="9"/>
    </row>
    <row r="251" spans="1:5" ht="21" x14ac:dyDescent="0.25">
      <c r="A251" s="18"/>
      <c r="B251" s="8"/>
      <c r="C251" s="9"/>
      <c r="D251" s="9"/>
      <c r="E251" s="9"/>
    </row>
    <row r="252" spans="1:5" ht="21" x14ac:dyDescent="0.25">
      <c r="A252" s="18"/>
      <c r="B252" s="8"/>
      <c r="C252" s="9"/>
      <c r="D252" s="9"/>
      <c r="E252" s="9"/>
    </row>
    <row r="253" spans="1:5" ht="21" x14ac:dyDescent="0.25">
      <c r="A253" s="18"/>
      <c r="B253" s="8"/>
      <c r="C253" s="9"/>
      <c r="D253" s="9"/>
      <c r="E253" s="9"/>
    </row>
    <row r="254" spans="1:5" ht="21" x14ac:dyDescent="0.25">
      <c r="A254" s="18"/>
      <c r="B254" s="8"/>
      <c r="C254" s="9"/>
      <c r="D254" s="9"/>
      <c r="E254" s="9"/>
    </row>
    <row r="255" spans="1:5" ht="21" x14ac:dyDescent="0.25">
      <c r="A255" s="18"/>
      <c r="B255" s="8"/>
      <c r="C255" s="9"/>
      <c r="D255" s="9"/>
      <c r="E255" s="9"/>
    </row>
    <row r="256" spans="1:5" ht="21" x14ac:dyDescent="0.25">
      <c r="A256" s="18"/>
      <c r="B256" s="8"/>
      <c r="C256" s="9"/>
      <c r="D256" s="9"/>
      <c r="E256" s="9"/>
    </row>
    <row r="257" spans="1:5" ht="21" x14ac:dyDescent="0.25">
      <c r="A257" s="18"/>
      <c r="B257" s="8"/>
      <c r="C257" s="9"/>
      <c r="D257" s="9"/>
      <c r="E257" s="9"/>
    </row>
    <row r="258" spans="1:5" ht="21" x14ac:dyDescent="0.25">
      <c r="A258" s="18"/>
      <c r="B258" s="8"/>
      <c r="C258" s="9"/>
      <c r="D258" s="9"/>
      <c r="E258" s="9"/>
    </row>
    <row r="259" spans="1:5" ht="21" x14ac:dyDescent="0.25">
      <c r="A259" s="18"/>
      <c r="B259" s="8"/>
      <c r="C259" s="9"/>
      <c r="D259" s="9"/>
      <c r="E259" s="9"/>
    </row>
    <row r="260" spans="1:5" ht="21" x14ac:dyDescent="0.25">
      <c r="A260" s="18"/>
      <c r="B260" s="8"/>
      <c r="C260" s="9"/>
      <c r="D260" s="9"/>
      <c r="E260" s="9"/>
    </row>
    <row r="261" spans="1:5" ht="21" x14ac:dyDescent="0.25">
      <c r="A261" s="18"/>
      <c r="B261" s="8"/>
      <c r="C261" s="9"/>
      <c r="D261" s="9"/>
      <c r="E261" s="9"/>
    </row>
    <row r="262" spans="1:5" ht="21" x14ac:dyDescent="0.25">
      <c r="A262" s="18"/>
      <c r="B262" s="8"/>
      <c r="C262" s="9"/>
      <c r="D262" s="9"/>
      <c r="E262" s="9"/>
    </row>
    <row r="263" spans="1:5" ht="21" x14ac:dyDescent="0.25">
      <c r="A263" s="18"/>
      <c r="B263" s="8"/>
      <c r="C263" s="9"/>
      <c r="D263" s="9"/>
      <c r="E263" s="9"/>
    </row>
    <row r="264" spans="1:5" ht="21" x14ac:dyDescent="0.25">
      <c r="A264" s="18"/>
      <c r="B264" s="8"/>
      <c r="C264" s="9"/>
      <c r="D264" s="9"/>
      <c r="E264" s="9"/>
    </row>
    <row r="265" spans="1:5" ht="21" x14ac:dyDescent="0.25">
      <c r="A265" s="18"/>
      <c r="B265" s="8"/>
      <c r="C265" s="9"/>
      <c r="D265" s="9"/>
      <c r="E265" s="9"/>
    </row>
    <row r="266" spans="1:5" ht="21" x14ac:dyDescent="0.25">
      <c r="A266" s="18"/>
      <c r="B266" s="8"/>
      <c r="C266" s="9"/>
      <c r="D266" s="9"/>
      <c r="E266" s="9"/>
    </row>
    <row r="267" spans="1:5" ht="21" x14ac:dyDescent="0.25">
      <c r="A267" s="18"/>
      <c r="B267" s="8"/>
      <c r="C267" s="9"/>
      <c r="D267" s="9"/>
      <c r="E267" s="9"/>
    </row>
    <row r="268" spans="1:5" ht="21" x14ac:dyDescent="0.25">
      <c r="A268" s="18"/>
      <c r="B268" s="8"/>
      <c r="C268" s="9"/>
      <c r="D268" s="9"/>
      <c r="E268" s="9"/>
    </row>
    <row r="269" spans="1:5" ht="21" x14ac:dyDescent="0.25">
      <c r="A269" s="18"/>
      <c r="B269" s="8"/>
      <c r="C269" s="9"/>
      <c r="D269" s="9"/>
      <c r="E269" s="9"/>
    </row>
    <row r="270" spans="1:5" ht="21" x14ac:dyDescent="0.25">
      <c r="A270" s="18"/>
      <c r="B270" s="8"/>
      <c r="C270" s="9"/>
      <c r="D270" s="9"/>
      <c r="E270" s="9"/>
    </row>
    <row r="271" spans="1:5" ht="21" x14ac:dyDescent="0.25">
      <c r="A271" s="18"/>
      <c r="B271" s="8"/>
      <c r="C271" s="9"/>
      <c r="D271" s="9"/>
      <c r="E271" s="9"/>
    </row>
    <row r="272" spans="1:5" ht="21" x14ac:dyDescent="0.25">
      <c r="A272" s="18"/>
      <c r="B272" s="8"/>
      <c r="C272" s="9"/>
      <c r="D272" s="9"/>
      <c r="E272" s="9"/>
    </row>
    <row r="273" spans="1:5" ht="21" x14ac:dyDescent="0.25">
      <c r="A273" s="18"/>
      <c r="B273" s="8"/>
      <c r="C273" s="84"/>
      <c r="D273" s="9"/>
      <c r="E273" s="9"/>
    </row>
    <row r="274" spans="1:5" ht="21" x14ac:dyDescent="0.25">
      <c r="A274" s="18"/>
      <c r="B274" s="8"/>
      <c r="C274" s="9"/>
      <c r="D274" s="9"/>
      <c r="E274" s="9"/>
    </row>
    <row r="275" spans="1:5" ht="21" x14ac:dyDescent="0.25">
      <c r="A275" s="18"/>
      <c r="B275" s="8"/>
      <c r="C275" s="9"/>
      <c r="D275" s="9"/>
      <c r="E275" s="9"/>
    </row>
    <row r="276" spans="1:5" ht="21" x14ac:dyDescent="0.25">
      <c r="A276" s="18"/>
      <c r="B276" s="8"/>
      <c r="C276" s="9"/>
      <c r="D276" s="9"/>
      <c r="E276" s="9"/>
    </row>
    <row r="277" spans="1:5" ht="21" x14ac:dyDescent="0.25">
      <c r="A277" s="18"/>
      <c r="B277" s="8"/>
      <c r="C277" s="9"/>
      <c r="D277" s="9"/>
      <c r="E277" s="9"/>
    </row>
    <row r="278" spans="1:5" ht="21" x14ac:dyDescent="0.25">
      <c r="A278" s="18"/>
      <c r="B278" s="8"/>
      <c r="C278" s="9"/>
      <c r="D278" s="9"/>
      <c r="E278" s="9"/>
    </row>
    <row r="279" spans="1:5" ht="21" x14ac:dyDescent="0.25">
      <c r="A279" s="18"/>
      <c r="B279" s="8"/>
      <c r="C279" s="9"/>
      <c r="D279" s="9"/>
      <c r="E279" s="9"/>
    </row>
    <row r="280" spans="1:5" ht="21" x14ac:dyDescent="0.25">
      <c r="A280" s="18"/>
      <c r="B280" s="8"/>
      <c r="C280" s="9"/>
      <c r="D280" s="9"/>
      <c r="E280" s="9"/>
    </row>
    <row r="281" spans="1:5" ht="21" x14ac:dyDescent="0.25">
      <c r="A281" s="18"/>
      <c r="B281" s="8"/>
      <c r="C281" s="9"/>
      <c r="D281" s="9"/>
      <c r="E281" s="9"/>
    </row>
    <row r="282" spans="1:5" ht="21" x14ac:dyDescent="0.25">
      <c r="A282" s="18"/>
      <c r="B282" s="8"/>
      <c r="C282" s="9"/>
      <c r="D282" s="9"/>
      <c r="E282" s="9"/>
    </row>
    <row r="283" spans="1:5" ht="21" x14ac:dyDescent="0.25">
      <c r="A283" s="18"/>
      <c r="B283" s="8"/>
      <c r="C283" s="9"/>
      <c r="D283" s="9"/>
      <c r="E283" s="9"/>
    </row>
    <row r="284" spans="1:5" ht="21" x14ac:dyDescent="0.25">
      <c r="A284" s="18"/>
      <c r="B284" s="8"/>
      <c r="C284" s="9"/>
      <c r="D284" s="9"/>
      <c r="E284" s="9"/>
    </row>
    <row r="285" spans="1:5" ht="21" x14ac:dyDescent="0.25">
      <c r="A285" s="18"/>
      <c r="B285" s="8"/>
      <c r="C285" s="9"/>
      <c r="D285" s="9"/>
      <c r="E285" s="9"/>
    </row>
    <row r="286" spans="1:5" ht="21" x14ac:dyDescent="0.25">
      <c r="A286" s="18"/>
      <c r="B286" s="8"/>
      <c r="C286" s="9"/>
      <c r="D286" s="9"/>
      <c r="E286" s="9"/>
    </row>
    <row r="287" spans="1:5" ht="21" x14ac:dyDescent="0.25">
      <c r="A287" s="18"/>
      <c r="B287" s="8"/>
      <c r="C287" s="9"/>
      <c r="D287" s="9"/>
      <c r="E287" s="9"/>
    </row>
    <row r="288" spans="1:5" ht="21" x14ac:dyDescent="0.25">
      <c r="A288" s="18"/>
      <c r="B288" s="8"/>
      <c r="C288" s="9"/>
      <c r="D288" s="9"/>
      <c r="E288" s="9"/>
    </row>
    <row r="289" spans="1:5" ht="21" x14ac:dyDescent="0.25">
      <c r="A289" s="18"/>
      <c r="B289" s="8"/>
      <c r="C289" s="9"/>
      <c r="D289" s="9"/>
      <c r="E289" s="9"/>
    </row>
    <row r="290" spans="1:5" ht="21" x14ac:dyDescent="0.25">
      <c r="A290" s="18"/>
      <c r="B290" s="8"/>
      <c r="C290" s="9"/>
      <c r="D290" s="9"/>
      <c r="E290" s="9"/>
    </row>
    <row r="291" spans="1:5" ht="21" x14ac:dyDescent="0.25">
      <c r="A291" s="18"/>
      <c r="B291" s="8"/>
      <c r="C291" s="9"/>
      <c r="D291" s="9"/>
      <c r="E291" s="9"/>
    </row>
    <row r="292" spans="1:5" ht="21" x14ac:dyDescent="0.25">
      <c r="A292" s="18"/>
      <c r="B292" s="8"/>
      <c r="C292" s="9"/>
      <c r="D292" s="9"/>
      <c r="E292" s="9"/>
    </row>
    <row r="293" spans="1:5" ht="21" x14ac:dyDescent="0.25">
      <c r="A293" s="18"/>
      <c r="B293" s="8"/>
      <c r="C293" s="9"/>
      <c r="D293" s="9"/>
      <c r="E293" s="9"/>
    </row>
    <row r="294" spans="1:5" ht="21" x14ac:dyDescent="0.25">
      <c r="A294" s="18"/>
      <c r="B294" s="8"/>
      <c r="C294" s="9"/>
      <c r="D294" s="9"/>
      <c r="E294" s="9"/>
    </row>
    <row r="295" spans="1:5" ht="21" x14ac:dyDescent="0.25">
      <c r="A295" s="18"/>
      <c r="B295" s="8"/>
      <c r="C295" s="9"/>
      <c r="D295" s="9"/>
      <c r="E295" s="9"/>
    </row>
    <row r="296" spans="1:5" ht="21" x14ac:dyDescent="0.25">
      <c r="A296" s="18"/>
      <c r="B296" s="8"/>
      <c r="C296" s="9"/>
      <c r="D296" s="9"/>
      <c r="E296" s="9"/>
    </row>
    <row r="297" spans="1:5" ht="21" x14ac:dyDescent="0.25">
      <c r="A297" s="18"/>
      <c r="B297" s="8"/>
      <c r="C297" s="9"/>
      <c r="D297" s="9"/>
      <c r="E297" s="9"/>
    </row>
    <row r="298" spans="1:5" ht="21" x14ac:dyDescent="0.25">
      <c r="A298" s="18"/>
      <c r="B298" s="8"/>
      <c r="C298" s="9"/>
      <c r="D298" s="9"/>
      <c r="E298" s="9"/>
    </row>
    <row r="299" spans="1:5" ht="21" x14ac:dyDescent="0.25">
      <c r="A299" s="18"/>
      <c r="B299" s="8"/>
      <c r="C299" s="9"/>
      <c r="D299" s="9"/>
      <c r="E299" s="9"/>
    </row>
    <row r="300" spans="1:5" ht="21" x14ac:dyDescent="0.25">
      <c r="A300" s="18"/>
      <c r="B300" s="8"/>
      <c r="C300" s="9"/>
      <c r="D300" s="9"/>
      <c r="E300" s="9"/>
    </row>
    <row r="301" spans="1:5" ht="21" x14ac:dyDescent="0.25">
      <c r="A301" s="18"/>
      <c r="B301" s="8"/>
      <c r="C301" s="9"/>
      <c r="D301" s="9"/>
      <c r="E301" s="9"/>
    </row>
    <row r="302" spans="1:5" ht="21" x14ac:dyDescent="0.25">
      <c r="A302" s="18"/>
      <c r="B302" s="8"/>
      <c r="C302" s="9"/>
      <c r="D302" s="9"/>
      <c r="E302" s="9"/>
    </row>
    <row r="303" spans="1:5" ht="21" x14ac:dyDescent="0.25">
      <c r="A303" s="18"/>
      <c r="B303" s="8"/>
      <c r="C303" s="9"/>
      <c r="D303" s="9"/>
      <c r="E303" s="9"/>
    </row>
    <row r="304" spans="1:5" ht="21" x14ac:dyDescent="0.25">
      <c r="A304" s="18"/>
      <c r="B304" s="8"/>
      <c r="C304" s="9"/>
      <c r="D304" s="9"/>
      <c r="E304" s="9"/>
    </row>
    <row r="305" spans="1:5" ht="21" x14ac:dyDescent="0.25">
      <c r="A305" s="18"/>
      <c r="B305" s="8"/>
      <c r="C305" s="9"/>
      <c r="D305" s="9"/>
      <c r="E305" s="9"/>
    </row>
    <row r="306" spans="1:5" ht="21" x14ac:dyDescent="0.25">
      <c r="A306" s="18"/>
      <c r="B306" s="8"/>
      <c r="C306" s="9"/>
      <c r="D306" s="9"/>
      <c r="E306" s="9"/>
    </row>
    <row r="307" spans="1:5" ht="21" x14ac:dyDescent="0.25">
      <c r="A307" s="18"/>
      <c r="B307" s="8"/>
      <c r="C307" s="9"/>
      <c r="D307" s="9"/>
      <c r="E307" s="9"/>
    </row>
    <row r="308" spans="1:5" ht="21" x14ac:dyDescent="0.25">
      <c r="A308" s="18"/>
      <c r="B308" s="8"/>
      <c r="C308" s="9"/>
      <c r="D308" s="9"/>
      <c r="E308" s="9"/>
    </row>
    <row r="309" spans="1:5" ht="21" x14ac:dyDescent="0.25">
      <c r="A309" s="18"/>
      <c r="B309" s="8"/>
      <c r="C309" s="9"/>
      <c r="D309" s="9"/>
      <c r="E309" s="9"/>
    </row>
    <row r="310" spans="1:5" ht="21" x14ac:dyDescent="0.25">
      <c r="A310" s="18"/>
      <c r="B310" s="8"/>
      <c r="C310" s="9"/>
      <c r="D310" s="9"/>
      <c r="E310" s="9"/>
    </row>
    <row r="311" spans="1:5" ht="21" x14ac:dyDescent="0.25">
      <c r="A311" s="18"/>
      <c r="B311" s="8"/>
      <c r="C311" s="9"/>
      <c r="D311" s="9"/>
      <c r="E311" s="9"/>
    </row>
    <row r="312" spans="1:5" ht="21" x14ac:dyDescent="0.25">
      <c r="A312" s="18"/>
      <c r="B312" s="8"/>
      <c r="C312" s="9"/>
      <c r="D312" s="9"/>
      <c r="E312" s="9"/>
    </row>
    <row r="313" spans="1:5" ht="21" x14ac:dyDescent="0.25">
      <c r="A313" s="18"/>
      <c r="B313" s="8"/>
      <c r="C313" s="9"/>
      <c r="D313" s="9"/>
      <c r="E313" s="9"/>
    </row>
    <row r="314" spans="1:5" ht="21" x14ac:dyDescent="0.25">
      <c r="A314" s="18"/>
      <c r="B314" s="8"/>
      <c r="C314" s="9"/>
      <c r="D314" s="9"/>
      <c r="E314" s="9"/>
    </row>
    <row r="315" spans="1:5" ht="21" x14ac:dyDescent="0.25">
      <c r="A315" s="18"/>
      <c r="B315" s="8"/>
      <c r="C315" s="9"/>
      <c r="D315" s="9"/>
      <c r="E315" s="9"/>
    </row>
    <row r="316" spans="1:5" ht="21" x14ac:dyDescent="0.25">
      <c r="A316" s="18"/>
      <c r="B316" s="8"/>
      <c r="C316" s="9"/>
      <c r="D316" s="9"/>
      <c r="E316" s="9"/>
    </row>
    <row r="317" spans="1:5" ht="21" x14ac:dyDescent="0.25">
      <c r="A317" s="18"/>
      <c r="B317" s="8"/>
      <c r="C317" s="9"/>
      <c r="D317" s="9"/>
      <c r="E317" s="9"/>
    </row>
    <row r="318" spans="1:5" ht="21" x14ac:dyDescent="0.25">
      <c r="A318" s="18"/>
      <c r="B318" s="8"/>
      <c r="C318" s="9"/>
      <c r="D318" s="9"/>
      <c r="E318" s="9"/>
    </row>
    <row r="319" spans="1:5" ht="21" x14ac:dyDescent="0.25">
      <c r="A319" s="18"/>
      <c r="B319" s="8"/>
      <c r="C319" s="9"/>
      <c r="D319" s="9"/>
      <c r="E319" s="9"/>
    </row>
    <row r="320" spans="1:5" ht="21" x14ac:dyDescent="0.25">
      <c r="A320" s="18"/>
      <c r="B320" s="8"/>
      <c r="C320" s="9"/>
      <c r="D320" s="9"/>
      <c r="E320" s="9"/>
    </row>
    <row r="321" spans="1:5" ht="21" x14ac:dyDescent="0.25">
      <c r="A321" s="18"/>
      <c r="B321" s="8"/>
      <c r="C321" s="9"/>
      <c r="D321" s="9"/>
      <c r="E321" s="9"/>
    </row>
    <row r="322" spans="1:5" ht="21" x14ac:dyDescent="0.25">
      <c r="A322" s="18"/>
      <c r="B322" s="8"/>
      <c r="C322" s="9"/>
      <c r="D322" s="9"/>
      <c r="E322" s="9"/>
    </row>
    <row r="323" spans="1:5" ht="21" x14ac:dyDescent="0.25">
      <c r="A323" s="18"/>
      <c r="B323" s="8"/>
      <c r="C323" s="9"/>
      <c r="D323" s="9"/>
      <c r="E323" s="9"/>
    </row>
    <row r="324" spans="1:5" ht="21" x14ac:dyDescent="0.25">
      <c r="A324" s="18"/>
      <c r="B324" s="8"/>
      <c r="C324" s="9"/>
      <c r="D324" s="9"/>
      <c r="E324" s="9"/>
    </row>
    <row r="325" spans="1:5" ht="21" x14ac:dyDescent="0.25">
      <c r="A325" s="18"/>
      <c r="B325" s="8"/>
      <c r="C325" s="9"/>
      <c r="D325" s="9"/>
      <c r="E325" s="9"/>
    </row>
    <row r="326" spans="1:5" ht="21" x14ac:dyDescent="0.25">
      <c r="A326" s="18"/>
      <c r="B326" s="8"/>
      <c r="C326" s="9"/>
      <c r="D326" s="9"/>
      <c r="E326" s="9"/>
    </row>
    <row r="327" spans="1:5" ht="21" x14ac:dyDescent="0.25">
      <c r="A327" s="18"/>
      <c r="B327" s="8"/>
      <c r="C327" s="9"/>
      <c r="D327" s="9"/>
      <c r="E327" s="9"/>
    </row>
    <row r="328" spans="1:5" ht="21" x14ac:dyDescent="0.25">
      <c r="A328" s="18"/>
      <c r="B328" s="8"/>
      <c r="C328" s="9"/>
      <c r="D328" s="9"/>
      <c r="E328" s="9"/>
    </row>
    <row r="329" spans="1:5" ht="21" x14ac:dyDescent="0.25">
      <c r="A329" s="18"/>
      <c r="B329" s="8"/>
      <c r="C329" s="9"/>
      <c r="D329" s="9"/>
      <c r="E329" s="9"/>
    </row>
    <row r="330" spans="1:5" ht="21" x14ac:dyDescent="0.25">
      <c r="A330" s="18"/>
      <c r="B330" s="8"/>
      <c r="C330" s="9"/>
      <c r="D330" s="9"/>
      <c r="E330" s="9"/>
    </row>
    <row r="331" spans="1:5" ht="21" x14ac:dyDescent="0.25">
      <c r="A331" s="18"/>
      <c r="B331" s="8"/>
      <c r="C331" s="9"/>
      <c r="D331" s="9"/>
      <c r="E331" s="9"/>
    </row>
    <row r="332" spans="1:5" ht="21" x14ac:dyDescent="0.25">
      <c r="A332" s="18"/>
      <c r="B332" s="8"/>
      <c r="C332" s="9"/>
      <c r="D332" s="9"/>
      <c r="E332" s="9"/>
    </row>
    <row r="333" spans="1:5" ht="21" x14ac:dyDescent="0.25">
      <c r="A333" s="18"/>
      <c r="B333" s="8"/>
      <c r="C333" s="9"/>
      <c r="D333" s="9"/>
      <c r="E333" s="9"/>
    </row>
    <row r="334" spans="1:5" ht="21" x14ac:dyDescent="0.25">
      <c r="A334" s="18"/>
      <c r="B334" s="8"/>
      <c r="C334" s="9"/>
      <c r="D334" s="9"/>
      <c r="E334" s="9"/>
    </row>
    <row r="335" spans="1:5" ht="21" x14ac:dyDescent="0.25">
      <c r="A335" s="18"/>
      <c r="B335" s="8"/>
      <c r="C335" s="9"/>
      <c r="D335" s="9"/>
      <c r="E335" s="9"/>
    </row>
    <row r="336" spans="1:5" ht="21" x14ac:dyDescent="0.25">
      <c r="A336" s="18"/>
      <c r="B336" s="8"/>
      <c r="C336" s="9"/>
      <c r="D336" s="9"/>
      <c r="E336" s="9"/>
    </row>
    <row r="337" spans="1:5" ht="21" x14ac:dyDescent="0.25">
      <c r="A337" s="18"/>
      <c r="B337" s="8"/>
      <c r="C337" s="9"/>
      <c r="D337" s="9"/>
      <c r="E337" s="9"/>
    </row>
    <row r="338" spans="1:5" ht="21" x14ac:dyDescent="0.25">
      <c r="A338" s="18"/>
      <c r="B338" s="8"/>
      <c r="C338" s="9"/>
      <c r="D338" s="9"/>
      <c r="E338" s="9"/>
    </row>
    <row r="339" spans="1:5" ht="21" x14ac:dyDescent="0.25">
      <c r="A339" s="18"/>
      <c r="B339" s="8"/>
      <c r="C339" s="9"/>
      <c r="D339" s="9"/>
      <c r="E339" s="9"/>
    </row>
    <row r="340" spans="1:5" ht="21" x14ac:dyDescent="0.25">
      <c r="A340" s="18"/>
      <c r="B340" s="8"/>
      <c r="C340" s="9"/>
      <c r="D340" s="9"/>
      <c r="E340" s="9"/>
    </row>
    <row r="341" spans="1:5" ht="21" x14ac:dyDescent="0.25">
      <c r="A341" s="18"/>
      <c r="B341" s="8"/>
      <c r="C341" s="9"/>
      <c r="D341" s="9"/>
      <c r="E341" s="9"/>
    </row>
    <row r="342" spans="1:5" ht="21" x14ac:dyDescent="0.25">
      <c r="A342" s="18"/>
      <c r="B342" s="8"/>
      <c r="C342" s="9"/>
      <c r="D342" s="9"/>
      <c r="E342" s="9"/>
    </row>
    <row r="343" spans="1:5" ht="21" x14ac:dyDescent="0.25">
      <c r="A343" s="18"/>
      <c r="B343" s="8"/>
      <c r="C343" s="9"/>
      <c r="D343" s="9"/>
      <c r="E343" s="9"/>
    </row>
    <row r="344" spans="1:5" ht="21" x14ac:dyDescent="0.25">
      <c r="A344" s="18"/>
      <c r="B344" s="8"/>
      <c r="C344" s="9"/>
      <c r="D344" s="9"/>
      <c r="E344" s="9"/>
    </row>
    <row r="345" spans="1:5" ht="21" x14ac:dyDescent="0.25">
      <c r="A345" s="18"/>
      <c r="B345" s="8"/>
      <c r="C345" s="9"/>
      <c r="D345" s="9"/>
      <c r="E345" s="9"/>
    </row>
    <row r="346" spans="1:5" ht="21" x14ac:dyDescent="0.25">
      <c r="A346" s="18"/>
      <c r="B346" s="8"/>
      <c r="C346" s="9"/>
      <c r="D346" s="9"/>
      <c r="E346" s="9"/>
    </row>
    <row r="347" spans="1:5" ht="21" x14ac:dyDescent="0.25">
      <c r="A347" s="18"/>
      <c r="B347" s="8"/>
      <c r="C347" s="9"/>
      <c r="D347" s="9"/>
      <c r="E347" s="9"/>
    </row>
    <row r="348" spans="1:5" ht="21" x14ac:dyDescent="0.25">
      <c r="A348" s="18"/>
      <c r="B348" s="8"/>
      <c r="C348" s="9"/>
      <c r="D348" s="9"/>
      <c r="E348" s="9"/>
    </row>
    <row r="349" spans="1:5" ht="21" x14ac:dyDescent="0.25">
      <c r="A349" s="18"/>
      <c r="B349" s="8"/>
      <c r="C349" s="9"/>
      <c r="D349" s="9"/>
      <c r="E349" s="9"/>
    </row>
    <row r="350" spans="1:5" ht="21" x14ac:dyDescent="0.25">
      <c r="A350" s="18"/>
      <c r="B350" s="8"/>
      <c r="C350" s="9"/>
      <c r="D350" s="9"/>
      <c r="E350" s="9"/>
    </row>
    <row r="351" spans="1:5" ht="21" x14ac:dyDescent="0.25">
      <c r="A351" s="18"/>
      <c r="B351" s="8"/>
      <c r="C351" s="9"/>
      <c r="D351" s="9"/>
      <c r="E351" s="9"/>
    </row>
    <row r="352" spans="1:5" ht="21" x14ac:dyDescent="0.25">
      <c r="A352" s="18"/>
      <c r="B352" s="8"/>
      <c r="C352" s="9"/>
      <c r="D352" s="9"/>
      <c r="E352" s="9"/>
    </row>
    <row r="353" spans="1:5" ht="21" x14ac:dyDescent="0.25">
      <c r="A353" s="18"/>
      <c r="B353" s="8"/>
      <c r="C353" s="9"/>
      <c r="D353" s="9"/>
      <c r="E353" s="9"/>
    </row>
    <row r="354" spans="1:5" ht="21" x14ac:dyDescent="0.25">
      <c r="A354" s="18"/>
      <c r="B354" s="8"/>
      <c r="C354" s="9"/>
      <c r="D354" s="9"/>
      <c r="E354" s="9"/>
    </row>
    <row r="355" spans="1:5" ht="21" x14ac:dyDescent="0.25">
      <c r="A355" s="18"/>
      <c r="B355" s="8"/>
      <c r="C355" s="9"/>
      <c r="D355" s="9"/>
      <c r="E355" s="9"/>
    </row>
    <row r="356" spans="1:5" ht="21" x14ac:dyDescent="0.25">
      <c r="A356" s="18"/>
      <c r="B356" s="8"/>
      <c r="C356" s="9"/>
      <c r="D356" s="9"/>
      <c r="E356" s="9"/>
    </row>
    <row r="357" spans="1:5" ht="21" x14ac:dyDescent="0.25">
      <c r="A357" s="18"/>
      <c r="B357" s="8"/>
      <c r="C357" s="9"/>
      <c r="D357" s="9"/>
      <c r="E357" s="9"/>
    </row>
    <row r="358" spans="1:5" ht="21" x14ac:dyDescent="0.25">
      <c r="A358" s="18"/>
      <c r="B358" s="8"/>
      <c r="C358" s="9"/>
      <c r="D358" s="9"/>
      <c r="E358" s="9"/>
    </row>
    <row r="359" spans="1:5" ht="21" x14ac:dyDescent="0.25">
      <c r="A359" s="18"/>
      <c r="B359" s="8"/>
      <c r="C359" s="9"/>
      <c r="D359" s="9"/>
      <c r="E359" s="9"/>
    </row>
    <row r="360" spans="1:5" ht="21" x14ac:dyDescent="0.25">
      <c r="A360" s="18"/>
      <c r="B360" s="8"/>
      <c r="C360" s="9"/>
      <c r="D360" s="9"/>
      <c r="E360" s="9"/>
    </row>
    <row r="361" spans="1:5" ht="21" x14ac:dyDescent="0.25">
      <c r="A361" s="18"/>
      <c r="B361" s="8"/>
      <c r="C361" s="9"/>
      <c r="D361" s="9"/>
      <c r="E361" s="9"/>
    </row>
    <row r="362" spans="1:5" ht="21" x14ac:dyDescent="0.25">
      <c r="A362" s="18"/>
      <c r="B362" s="8"/>
      <c r="C362" s="9"/>
      <c r="D362" s="9"/>
      <c r="E362" s="9"/>
    </row>
    <row r="363" spans="1:5" ht="21" x14ac:dyDescent="0.25">
      <c r="A363" s="18"/>
      <c r="B363" s="8"/>
      <c r="C363" s="9"/>
      <c r="D363" s="9"/>
      <c r="E363" s="9"/>
    </row>
    <row r="364" spans="1:5" ht="21" x14ac:dyDescent="0.25">
      <c r="A364" s="18"/>
      <c r="B364" s="8"/>
      <c r="C364" s="9"/>
      <c r="D364" s="9"/>
      <c r="E364" s="9"/>
    </row>
    <row r="365" spans="1:5" ht="21" x14ac:dyDescent="0.25">
      <c r="A365" s="18"/>
      <c r="B365" s="8"/>
      <c r="C365" s="9"/>
      <c r="D365" s="9"/>
      <c r="E365" s="9"/>
    </row>
    <row r="366" spans="1:5" ht="21" x14ac:dyDescent="0.25">
      <c r="A366" s="18"/>
      <c r="B366" s="8"/>
      <c r="C366" s="9"/>
      <c r="D366" s="9"/>
      <c r="E366" s="9"/>
    </row>
    <row r="367" spans="1:5" ht="21" x14ac:dyDescent="0.25">
      <c r="A367" s="18"/>
      <c r="B367" s="8"/>
      <c r="C367" s="9"/>
      <c r="D367" s="9"/>
      <c r="E367" s="9"/>
    </row>
    <row r="368" spans="1:5" ht="21" x14ac:dyDescent="0.25">
      <c r="A368" s="18"/>
      <c r="B368" s="8"/>
      <c r="C368" s="9"/>
      <c r="D368" s="9"/>
      <c r="E368" s="9"/>
    </row>
    <row r="369" spans="1:5" ht="21" x14ac:dyDescent="0.25">
      <c r="A369" s="18"/>
      <c r="B369" s="8"/>
      <c r="C369" s="9"/>
      <c r="D369" s="9"/>
      <c r="E369" s="9"/>
    </row>
    <row r="370" spans="1:5" ht="21" x14ac:dyDescent="0.25">
      <c r="A370" s="18"/>
      <c r="B370" s="8"/>
      <c r="C370" s="9"/>
      <c r="D370" s="9"/>
      <c r="E370" s="9"/>
    </row>
    <row r="371" spans="1:5" ht="21" x14ac:dyDescent="0.25">
      <c r="A371" s="18"/>
      <c r="B371" s="8"/>
      <c r="C371" s="9"/>
      <c r="D371" s="9"/>
      <c r="E371" s="9"/>
    </row>
    <row r="372" spans="1:5" ht="21" x14ac:dyDescent="0.25">
      <c r="A372" s="18"/>
      <c r="B372" s="8"/>
      <c r="C372" s="9"/>
      <c r="D372" s="9"/>
      <c r="E372" s="9"/>
    </row>
    <row r="373" spans="1:5" ht="21" x14ac:dyDescent="0.25">
      <c r="A373" s="18"/>
      <c r="B373" s="8"/>
      <c r="C373" s="9"/>
      <c r="D373" s="9"/>
      <c r="E373" s="9"/>
    </row>
    <row r="374" spans="1:5" ht="21" x14ac:dyDescent="0.25">
      <c r="A374" s="18"/>
      <c r="B374" s="8"/>
      <c r="C374" s="9"/>
      <c r="D374" s="9"/>
      <c r="E374" s="9"/>
    </row>
    <row r="375" spans="1:5" ht="21" x14ac:dyDescent="0.25">
      <c r="A375" s="18"/>
      <c r="B375" s="8"/>
      <c r="C375" s="9"/>
      <c r="D375" s="9"/>
      <c r="E375" s="9"/>
    </row>
    <row r="376" spans="1:5" ht="21" x14ac:dyDescent="0.25">
      <c r="A376" s="18"/>
      <c r="B376" s="8"/>
      <c r="C376" s="9"/>
      <c r="D376" s="9"/>
      <c r="E376" s="9"/>
    </row>
    <row r="377" spans="1:5" ht="21" x14ac:dyDescent="0.25">
      <c r="A377" s="18"/>
      <c r="B377" s="8"/>
      <c r="C377" s="9"/>
      <c r="D377" s="9"/>
      <c r="E377" s="9"/>
    </row>
    <row r="378" spans="1:5" ht="21" x14ac:dyDescent="0.25">
      <c r="A378" s="18"/>
      <c r="B378" s="8"/>
      <c r="C378" s="9"/>
      <c r="D378" s="9"/>
      <c r="E378" s="9"/>
    </row>
    <row r="379" spans="1:5" ht="21" x14ac:dyDescent="0.25">
      <c r="A379" s="18"/>
      <c r="B379" s="8"/>
      <c r="C379" s="9"/>
      <c r="D379" s="9"/>
      <c r="E379" s="9"/>
    </row>
    <row r="380" spans="1:5" ht="21" x14ac:dyDescent="0.25">
      <c r="A380" s="18"/>
      <c r="B380" s="8"/>
      <c r="C380" s="9"/>
      <c r="D380" s="9"/>
      <c r="E380" s="9"/>
    </row>
    <row r="381" spans="1:5" ht="21" x14ac:dyDescent="0.25">
      <c r="A381" s="18"/>
      <c r="B381" s="8"/>
      <c r="C381" s="9"/>
      <c r="D381" s="9"/>
      <c r="E381" s="9"/>
    </row>
    <row r="382" spans="1:5" ht="21" x14ac:dyDescent="0.25">
      <c r="A382" s="18"/>
      <c r="B382" s="8"/>
      <c r="C382" s="9"/>
      <c r="D382" s="9"/>
      <c r="E382" s="9"/>
    </row>
    <row r="383" spans="1:5" ht="21" x14ac:dyDescent="0.25">
      <c r="A383" s="18"/>
      <c r="B383" s="8"/>
      <c r="C383" s="9"/>
      <c r="D383" s="9"/>
      <c r="E383" s="9"/>
    </row>
    <row r="384" spans="1:5" ht="21" x14ac:dyDescent="0.25">
      <c r="A384" s="18"/>
      <c r="B384" s="8"/>
      <c r="C384" s="9"/>
      <c r="D384" s="9"/>
      <c r="E384" s="9"/>
    </row>
    <row r="385" spans="1:5" ht="21" x14ac:dyDescent="0.25">
      <c r="A385" s="18"/>
      <c r="B385" s="8"/>
      <c r="C385" s="9"/>
      <c r="D385" s="9"/>
      <c r="E385" s="9"/>
    </row>
    <row r="386" spans="1:5" ht="21" x14ac:dyDescent="0.25">
      <c r="A386" s="18"/>
      <c r="B386" s="8"/>
      <c r="C386" s="9"/>
      <c r="D386" s="9"/>
      <c r="E386" s="9"/>
    </row>
    <row r="387" spans="1:5" ht="21" x14ac:dyDescent="0.25">
      <c r="A387" s="18"/>
      <c r="B387" s="8"/>
      <c r="C387" s="9"/>
      <c r="D387" s="9"/>
      <c r="E387" s="9"/>
    </row>
    <row r="388" spans="1:5" ht="21" x14ac:dyDescent="0.25">
      <c r="A388" s="18"/>
      <c r="B388" s="8"/>
      <c r="C388" s="9"/>
      <c r="D388" s="9"/>
      <c r="E388" s="9"/>
    </row>
    <row r="389" spans="1:5" ht="21" x14ac:dyDescent="0.25">
      <c r="A389" s="18"/>
      <c r="B389" s="8"/>
      <c r="C389" s="9"/>
      <c r="D389" s="9"/>
      <c r="E389" s="9"/>
    </row>
    <row r="390" spans="1:5" ht="21" x14ac:dyDescent="0.25">
      <c r="A390" s="18"/>
      <c r="B390" s="8"/>
      <c r="C390" s="9"/>
      <c r="D390" s="9"/>
      <c r="E390" s="9"/>
    </row>
    <row r="391" spans="1:5" ht="21" x14ac:dyDescent="0.25">
      <c r="A391" s="18"/>
      <c r="B391" s="8"/>
      <c r="C391" s="9"/>
      <c r="D391" s="9"/>
      <c r="E391" s="9"/>
    </row>
    <row r="392" spans="1:5" ht="21" x14ac:dyDescent="0.25">
      <c r="A392" s="18"/>
      <c r="B392" s="8"/>
      <c r="C392" s="9"/>
      <c r="D392" s="9"/>
      <c r="E392" s="9"/>
    </row>
    <row r="393" spans="1:5" ht="21" x14ac:dyDescent="0.25">
      <c r="A393" s="18"/>
      <c r="B393" s="8"/>
      <c r="C393" s="9"/>
      <c r="D393" s="9"/>
      <c r="E393" s="9"/>
    </row>
    <row r="394" spans="1:5" ht="21" x14ac:dyDescent="0.25">
      <c r="A394" s="18"/>
      <c r="B394" s="8"/>
      <c r="C394" s="9"/>
      <c r="D394" s="9"/>
      <c r="E394" s="9"/>
    </row>
    <row r="395" spans="1:5" ht="21" x14ac:dyDescent="0.25">
      <c r="A395" s="18"/>
      <c r="B395" s="8"/>
      <c r="C395" s="9"/>
      <c r="D395" s="9"/>
      <c r="E395" s="9"/>
    </row>
    <row r="396" spans="1:5" ht="21" x14ac:dyDescent="0.25">
      <c r="A396" s="18"/>
      <c r="B396" s="8"/>
      <c r="C396" s="9"/>
      <c r="D396" s="9"/>
      <c r="E396" s="9"/>
    </row>
    <row r="397" spans="1:5" ht="21" x14ac:dyDescent="0.25">
      <c r="A397" s="18"/>
      <c r="B397" s="8"/>
      <c r="C397" s="9"/>
      <c r="D397" s="9"/>
      <c r="E397" s="9"/>
    </row>
    <row r="398" spans="1:5" ht="21" x14ac:dyDescent="0.25">
      <c r="A398" s="18"/>
      <c r="B398" s="8"/>
      <c r="C398" s="9"/>
      <c r="D398" s="9"/>
      <c r="E398" s="9"/>
    </row>
    <row r="399" spans="1:5" ht="21" x14ac:dyDescent="0.25">
      <c r="A399" s="18"/>
      <c r="B399" s="8"/>
      <c r="C399" s="9"/>
      <c r="D399" s="9"/>
      <c r="E399" s="9"/>
    </row>
    <row r="400" spans="1:5" ht="21" x14ac:dyDescent="0.25">
      <c r="A400" s="18"/>
      <c r="B400" s="8"/>
      <c r="C400" s="9"/>
      <c r="D400" s="9"/>
      <c r="E400" s="9"/>
    </row>
    <row r="401" spans="1:5" ht="21" x14ac:dyDescent="0.25">
      <c r="A401" s="18"/>
      <c r="B401" s="8"/>
      <c r="C401" s="9"/>
      <c r="D401" s="9"/>
      <c r="E401" s="9"/>
    </row>
    <row r="402" spans="1:5" ht="21" x14ac:dyDescent="0.25">
      <c r="A402" s="18"/>
      <c r="B402" s="8"/>
      <c r="C402" s="9"/>
      <c r="D402" s="9"/>
      <c r="E402" s="9"/>
    </row>
    <row r="403" spans="1:5" ht="21" x14ac:dyDescent="0.25">
      <c r="A403" s="18"/>
      <c r="B403" s="8"/>
      <c r="C403" s="9"/>
      <c r="D403" s="9"/>
      <c r="E403" s="9"/>
    </row>
    <row r="404" spans="1:5" ht="21" x14ac:dyDescent="0.25">
      <c r="A404" s="18"/>
      <c r="B404" s="8"/>
      <c r="C404" s="9"/>
      <c r="D404" s="9"/>
      <c r="E404" s="9"/>
    </row>
    <row r="405" spans="1:5" ht="21" x14ac:dyDescent="0.25">
      <c r="A405" s="18"/>
      <c r="B405" s="8"/>
      <c r="C405" s="9"/>
      <c r="D405" s="9"/>
      <c r="E405" s="9"/>
    </row>
    <row r="406" spans="1:5" ht="21" x14ac:dyDescent="0.25">
      <c r="A406" s="18"/>
      <c r="B406" s="8"/>
      <c r="C406" s="9"/>
      <c r="D406" s="9"/>
      <c r="E406" s="9"/>
    </row>
    <row r="407" spans="1:5" ht="21" x14ac:dyDescent="0.25">
      <c r="A407" s="18"/>
      <c r="B407" s="8"/>
      <c r="C407" s="9"/>
      <c r="D407" s="9"/>
      <c r="E407" s="9"/>
    </row>
    <row r="408" spans="1:5" ht="21" x14ac:dyDescent="0.25">
      <c r="A408" s="18"/>
      <c r="B408" s="8"/>
      <c r="C408" s="9"/>
      <c r="D408" s="9"/>
      <c r="E408" s="9"/>
    </row>
    <row r="409" spans="1:5" ht="21" x14ac:dyDescent="0.25">
      <c r="A409" s="18"/>
      <c r="B409" s="8"/>
      <c r="C409" s="9"/>
      <c r="D409" s="9"/>
      <c r="E409" s="9"/>
    </row>
    <row r="410" spans="1:5" ht="21" x14ac:dyDescent="0.25">
      <c r="A410" s="18"/>
      <c r="B410" s="8"/>
      <c r="C410" s="9"/>
      <c r="D410" s="9"/>
      <c r="E410" s="9"/>
    </row>
    <row r="411" spans="1:5" ht="21" x14ac:dyDescent="0.25">
      <c r="A411" s="18"/>
      <c r="B411" s="8"/>
      <c r="C411" s="9"/>
      <c r="D411" s="9"/>
      <c r="E411" s="9"/>
    </row>
    <row r="412" spans="1:5" ht="21" x14ac:dyDescent="0.25">
      <c r="A412" s="18"/>
      <c r="B412" s="8"/>
      <c r="C412" s="9"/>
      <c r="D412" s="9"/>
      <c r="E412" s="9"/>
    </row>
    <row r="413" spans="1:5" ht="21" x14ac:dyDescent="0.25">
      <c r="A413" s="18"/>
      <c r="B413" s="8"/>
      <c r="C413" s="9"/>
      <c r="D413" s="9"/>
      <c r="E413" s="9"/>
    </row>
    <row r="414" spans="1:5" ht="21" x14ac:dyDescent="0.25">
      <c r="A414" s="18"/>
      <c r="B414" s="8"/>
      <c r="C414" s="9"/>
      <c r="D414" s="9"/>
      <c r="E414" s="9"/>
    </row>
    <row r="415" spans="1:5" ht="21" x14ac:dyDescent="0.25">
      <c r="A415" s="18"/>
      <c r="B415" s="8"/>
      <c r="C415" s="9"/>
      <c r="D415" s="9"/>
      <c r="E415" s="9"/>
    </row>
    <row r="416" spans="1:5" ht="21" x14ac:dyDescent="0.25">
      <c r="A416" s="18"/>
      <c r="B416" s="8"/>
      <c r="C416" s="9"/>
      <c r="D416" s="9"/>
      <c r="E416" s="9"/>
    </row>
    <row r="417" spans="1:5" ht="21" x14ac:dyDescent="0.25">
      <c r="A417" s="18"/>
      <c r="B417" s="8"/>
      <c r="C417" s="9"/>
      <c r="D417" s="9"/>
      <c r="E417" s="9"/>
    </row>
    <row r="418" spans="1:5" ht="21" x14ac:dyDescent="0.25">
      <c r="A418" s="18"/>
      <c r="B418" s="8"/>
      <c r="C418" s="9"/>
      <c r="D418" s="9"/>
      <c r="E418" s="9"/>
    </row>
    <row r="419" spans="1:5" ht="21" x14ac:dyDescent="0.25">
      <c r="A419" s="18"/>
      <c r="B419" s="8"/>
      <c r="C419" s="9"/>
      <c r="D419" s="9"/>
      <c r="E419" s="9"/>
    </row>
    <row r="420" spans="1:5" ht="21" x14ac:dyDescent="0.25">
      <c r="A420" s="18"/>
      <c r="B420" s="8"/>
      <c r="C420" s="9"/>
      <c r="D420" s="9"/>
      <c r="E420" s="9"/>
    </row>
    <row r="421" spans="1:5" ht="21" x14ac:dyDescent="0.25">
      <c r="A421" s="18"/>
      <c r="B421" s="8"/>
      <c r="C421" s="9"/>
      <c r="D421" s="9"/>
      <c r="E421" s="9"/>
    </row>
    <row r="422" spans="1:5" ht="21" x14ac:dyDescent="0.25">
      <c r="A422" s="18"/>
      <c r="B422" s="8"/>
      <c r="C422" s="9"/>
      <c r="D422" s="9"/>
      <c r="E422" s="9"/>
    </row>
    <row r="423" spans="1:5" ht="21" x14ac:dyDescent="0.25">
      <c r="A423" s="18"/>
      <c r="B423" s="8"/>
      <c r="C423" s="9"/>
      <c r="D423" s="9"/>
      <c r="E423" s="9"/>
    </row>
    <row r="424" spans="1:5" ht="21" x14ac:dyDescent="0.25">
      <c r="A424" s="18"/>
      <c r="B424" s="8"/>
      <c r="C424" s="9"/>
      <c r="D424" s="9"/>
      <c r="E424" s="9"/>
    </row>
    <row r="425" spans="1:5" ht="21" x14ac:dyDescent="0.25">
      <c r="A425" s="18"/>
      <c r="B425" s="8"/>
      <c r="C425" s="9"/>
      <c r="D425" s="9"/>
      <c r="E425" s="9"/>
    </row>
    <row r="426" spans="1:5" ht="21" x14ac:dyDescent="0.25">
      <c r="A426" s="18"/>
      <c r="B426" s="8"/>
      <c r="C426" s="9"/>
      <c r="D426" s="9"/>
      <c r="E426" s="9"/>
    </row>
    <row r="427" spans="1:5" ht="21" x14ac:dyDescent="0.25">
      <c r="A427" s="18"/>
      <c r="B427" s="8"/>
      <c r="C427" s="9"/>
      <c r="D427" s="9"/>
      <c r="E427" s="9"/>
    </row>
    <row r="428" spans="1:5" ht="21" x14ac:dyDescent="0.25">
      <c r="A428" s="18"/>
      <c r="B428" s="8"/>
      <c r="C428" s="9"/>
      <c r="D428" s="9"/>
      <c r="E428" s="9"/>
    </row>
    <row r="429" spans="1:5" ht="21" x14ac:dyDescent="0.25">
      <c r="A429" s="18"/>
      <c r="B429" s="8"/>
      <c r="C429" s="9"/>
      <c r="D429" s="9"/>
      <c r="E429" s="9"/>
    </row>
    <row r="430" spans="1:5" ht="21" x14ac:dyDescent="0.25">
      <c r="A430" s="18"/>
      <c r="B430" s="8"/>
      <c r="C430" s="9"/>
      <c r="D430" s="9"/>
      <c r="E430" s="9"/>
    </row>
    <row r="431" spans="1:5" ht="21" x14ac:dyDescent="0.25">
      <c r="A431" s="18"/>
      <c r="B431" s="8"/>
      <c r="C431" s="9"/>
      <c r="D431" s="9"/>
      <c r="E431" s="9"/>
    </row>
    <row r="432" spans="1:5" ht="21" x14ac:dyDescent="0.25">
      <c r="A432" s="18"/>
      <c r="B432" s="8"/>
      <c r="C432" s="9"/>
      <c r="D432" s="9"/>
      <c r="E432" s="9"/>
    </row>
    <row r="433" spans="1:5" ht="21" x14ac:dyDescent="0.25">
      <c r="A433" s="18"/>
      <c r="B433" s="8"/>
      <c r="C433" s="9"/>
      <c r="D433" s="9"/>
      <c r="E433" s="9"/>
    </row>
    <row r="434" spans="1:5" ht="21" x14ac:dyDescent="0.25">
      <c r="A434" s="18"/>
      <c r="B434" s="8"/>
      <c r="C434" s="9"/>
      <c r="D434" s="9"/>
      <c r="E434" s="9"/>
    </row>
    <row r="435" spans="1:5" ht="21" x14ac:dyDescent="0.25">
      <c r="A435" s="18"/>
      <c r="B435" s="8"/>
      <c r="C435" s="9"/>
      <c r="D435" s="9"/>
      <c r="E435" s="9"/>
    </row>
    <row r="436" spans="1:5" ht="21" x14ac:dyDescent="0.25">
      <c r="A436" s="18"/>
      <c r="B436" s="8"/>
      <c r="C436" s="9"/>
      <c r="D436" s="9"/>
      <c r="E436" s="9"/>
    </row>
    <row r="437" spans="1:5" ht="21" x14ac:dyDescent="0.25">
      <c r="A437" s="18"/>
      <c r="B437" s="8"/>
      <c r="C437" s="9"/>
      <c r="D437" s="9"/>
      <c r="E437" s="9"/>
    </row>
    <row r="438" spans="1:5" ht="21" x14ac:dyDescent="0.25">
      <c r="A438" s="18"/>
      <c r="B438" s="8"/>
      <c r="C438" s="9"/>
      <c r="D438" s="9"/>
      <c r="E438" s="9"/>
    </row>
    <row r="439" spans="1:5" ht="21" x14ac:dyDescent="0.25">
      <c r="A439" s="18"/>
      <c r="B439" s="8"/>
      <c r="C439" s="9"/>
      <c r="D439" s="9"/>
      <c r="E439" s="9"/>
    </row>
    <row r="440" spans="1:5" ht="21" x14ac:dyDescent="0.25">
      <c r="A440" s="18"/>
      <c r="B440" s="8"/>
      <c r="C440" s="9"/>
      <c r="D440" s="9"/>
      <c r="E440" s="9"/>
    </row>
    <row r="441" spans="1:5" ht="21" x14ac:dyDescent="0.25">
      <c r="A441" s="18"/>
      <c r="B441" s="8"/>
      <c r="C441" s="9"/>
      <c r="D441" s="9"/>
      <c r="E441" s="9"/>
    </row>
    <row r="442" spans="1:5" ht="21" x14ac:dyDescent="0.25">
      <c r="A442" s="18"/>
      <c r="B442" s="8"/>
      <c r="C442" s="9"/>
      <c r="D442" s="9"/>
      <c r="E442" s="9"/>
    </row>
    <row r="443" spans="1:5" ht="21" x14ac:dyDescent="0.25">
      <c r="A443" s="18"/>
      <c r="B443" s="8"/>
      <c r="C443" s="9"/>
      <c r="D443" s="9"/>
      <c r="E443" s="9"/>
    </row>
    <row r="444" spans="1:5" ht="21" x14ac:dyDescent="0.25">
      <c r="A444" s="18"/>
      <c r="B444" s="8"/>
      <c r="C444" s="9"/>
      <c r="D444" s="9"/>
      <c r="E444" s="9"/>
    </row>
    <row r="445" spans="1:5" ht="21" x14ac:dyDescent="0.25">
      <c r="A445" s="18"/>
      <c r="B445" s="8"/>
      <c r="C445" s="9"/>
      <c r="D445" s="9"/>
      <c r="E445" s="9"/>
    </row>
    <row r="446" spans="1:5" ht="21" x14ac:dyDescent="0.25">
      <c r="A446" s="18"/>
      <c r="B446" s="8"/>
      <c r="C446" s="9"/>
      <c r="D446" s="9"/>
      <c r="E446" s="9"/>
    </row>
    <row r="447" spans="1:5" ht="21" x14ac:dyDescent="0.25">
      <c r="A447" s="18"/>
      <c r="B447" s="8"/>
      <c r="C447" s="9"/>
      <c r="D447" s="9"/>
      <c r="E447" s="9"/>
    </row>
    <row r="448" spans="1:5" ht="21" x14ac:dyDescent="0.25">
      <c r="A448" s="18"/>
      <c r="B448" s="8"/>
      <c r="C448" s="9"/>
      <c r="D448" s="9"/>
      <c r="E448" s="9"/>
    </row>
    <row r="449" spans="1:5" ht="21" x14ac:dyDescent="0.25">
      <c r="A449" s="18"/>
      <c r="B449" s="8"/>
      <c r="C449" s="9"/>
      <c r="D449" s="9"/>
      <c r="E449" s="9"/>
    </row>
    <row r="450" spans="1:5" ht="21" x14ac:dyDescent="0.25">
      <c r="A450" s="18"/>
      <c r="B450" s="8"/>
      <c r="C450" s="9"/>
      <c r="D450" s="9"/>
      <c r="E450" s="9"/>
    </row>
    <row r="451" spans="1:5" ht="21" x14ac:dyDescent="0.25">
      <c r="A451" s="18"/>
      <c r="B451" s="8"/>
      <c r="C451" s="9"/>
      <c r="D451" s="9"/>
      <c r="E451" s="9"/>
    </row>
    <row r="452" spans="1:5" ht="21" x14ac:dyDescent="0.25">
      <c r="A452" s="18"/>
      <c r="B452" s="8"/>
      <c r="C452" s="9"/>
      <c r="D452" s="9"/>
      <c r="E452" s="9"/>
    </row>
    <row r="453" spans="1:5" ht="21" x14ac:dyDescent="0.25">
      <c r="A453" s="18"/>
      <c r="B453" s="8"/>
      <c r="C453" s="9"/>
      <c r="D453" s="9"/>
      <c r="E453" s="9"/>
    </row>
    <row r="454" spans="1:5" ht="21" x14ac:dyDescent="0.25">
      <c r="A454" s="18"/>
      <c r="B454" s="8"/>
      <c r="C454" s="9"/>
      <c r="D454" s="9"/>
      <c r="E454" s="9"/>
    </row>
    <row r="455" spans="1:5" ht="21" x14ac:dyDescent="0.25">
      <c r="A455" s="18"/>
      <c r="B455" s="8"/>
      <c r="C455" s="9"/>
      <c r="D455" s="9"/>
      <c r="E455" s="9"/>
    </row>
    <row r="456" spans="1:5" ht="21" x14ac:dyDescent="0.25">
      <c r="A456" s="18"/>
      <c r="B456" s="8"/>
      <c r="C456" s="9"/>
      <c r="D456" s="9"/>
      <c r="E456" s="9"/>
    </row>
    <row r="457" spans="1:5" ht="21" x14ac:dyDescent="0.25">
      <c r="A457" s="18"/>
      <c r="B457" s="8"/>
      <c r="C457" s="9"/>
      <c r="D457" s="9"/>
      <c r="E457" s="9"/>
    </row>
    <row r="458" spans="1:5" ht="21" x14ac:dyDescent="0.25">
      <c r="A458" s="18"/>
      <c r="B458" s="8"/>
      <c r="C458" s="9"/>
      <c r="D458" s="9"/>
      <c r="E458" s="9"/>
    </row>
    <row r="459" spans="1:5" ht="21" x14ac:dyDescent="0.25">
      <c r="A459" s="18"/>
      <c r="B459" s="8"/>
      <c r="C459" s="9"/>
      <c r="D459" s="9"/>
      <c r="E459" s="9"/>
    </row>
    <row r="460" spans="1:5" ht="21" x14ac:dyDescent="0.25">
      <c r="A460" s="18"/>
      <c r="B460" s="8"/>
      <c r="C460" s="9"/>
      <c r="D460" s="9"/>
      <c r="E460" s="9"/>
    </row>
    <row r="461" spans="1:5" ht="21" x14ac:dyDescent="0.25">
      <c r="A461" s="18"/>
      <c r="B461" s="8"/>
      <c r="C461" s="9"/>
      <c r="D461" s="9"/>
      <c r="E461" s="9"/>
    </row>
    <row r="462" spans="1:5" ht="21" x14ac:dyDescent="0.25">
      <c r="A462" s="18"/>
      <c r="B462" s="8"/>
      <c r="C462" s="9"/>
      <c r="D462" s="9"/>
      <c r="E462" s="9"/>
    </row>
    <row r="463" spans="1:5" ht="21" x14ac:dyDescent="0.25">
      <c r="A463" s="18"/>
      <c r="B463" s="8"/>
      <c r="C463" s="9"/>
      <c r="D463" s="9"/>
      <c r="E463" s="9"/>
    </row>
    <row r="464" spans="1:5" ht="21" x14ac:dyDescent="0.25">
      <c r="A464" s="18"/>
      <c r="B464" s="8"/>
      <c r="C464" s="9"/>
      <c r="D464" s="9"/>
      <c r="E464" s="9"/>
    </row>
    <row r="465" spans="1:5" ht="21" x14ac:dyDescent="0.25">
      <c r="A465" s="18"/>
      <c r="B465" s="8"/>
      <c r="C465" s="9"/>
      <c r="D465" s="9"/>
      <c r="E465" s="9"/>
    </row>
    <row r="466" spans="1:5" ht="21" x14ac:dyDescent="0.25">
      <c r="A466" s="18"/>
      <c r="B466" s="8"/>
      <c r="C466" s="9"/>
      <c r="D466" s="9"/>
      <c r="E466" s="9"/>
    </row>
    <row r="467" spans="1:5" ht="21" x14ac:dyDescent="0.25">
      <c r="A467" s="18"/>
      <c r="B467" s="8"/>
      <c r="C467" s="9"/>
      <c r="D467" s="9"/>
      <c r="E467" s="9"/>
    </row>
    <row r="468" spans="1:5" ht="21" x14ac:dyDescent="0.25">
      <c r="A468" s="18"/>
      <c r="B468" s="8"/>
      <c r="C468" s="9"/>
      <c r="D468" s="9"/>
      <c r="E468" s="9"/>
    </row>
    <row r="469" spans="1:5" ht="21" x14ac:dyDescent="0.25">
      <c r="B469" s="8"/>
      <c r="C469" s="9"/>
      <c r="D469" s="9"/>
      <c r="E469" s="9"/>
    </row>
    <row r="470" spans="1:5" ht="21" x14ac:dyDescent="0.25">
      <c r="B470" s="8"/>
      <c r="C470" s="9"/>
      <c r="D470" s="9"/>
      <c r="E470" s="9"/>
    </row>
    <row r="471" spans="1:5" ht="21" x14ac:dyDescent="0.25">
      <c r="B471" s="8"/>
      <c r="C471" s="9"/>
      <c r="D471" s="9"/>
      <c r="E471" s="9"/>
    </row>
    <row r="472" spans="1:5" ht="21" x14ac:dyDescent="0.25">
      <c r="B472" s="8"/>
      <c r="C472" s="9"/>
      <c r="D472" s="9"/>
      <c r="E472" s="9"/>
    </row>
    <row r="473" spans="1:5" ht="21" x14ac:dyDescent="0.25">
      <c r="B473" s="8"/>
      <c r="C473" s="9"/>
      <c r="D473" s="9"/>
      <c r="E473" s="9"/>
    </row>
    <row r="474" spans="1:5" ht="21" x14ac:dyDescent="0.25">
      <c r="B474" s="8"/>
      <c r="C474" s="9"/>
      <c r="D474" s="9"/>
      <c r="E474" s="9"/>
    </row>
    <row r="475" spans="1:5" ht="21" x14ac:dyDescent="0.25">
      <c r="B475" s="8"/>
      <c r="C475" s="9"/>
      <c r="D475" s="9"/>
      <c r="E475" s="9"/>
    </row>
    <row r="476" spans="1:5" ht="21" x14ac:dyDescent="0.25">
      <c r="B476" s="8"/>
      <c r="C476" s="9"/>
      <c r="D476" s="9"/>
      <c r="E476" s="9"/>
    </row>
    <row r="477" spans="1:5" ht="21" x14ac:dyDescent="0.25">
      <c r="B477" s="8"/>
      <c r="C477" s="9"/>
      <c r="D477" s="9"/>
      <c r="E477" s="9"/>
    </row>
    <row r="478" spans="1:5" ht="21" x14ac:dyDescent="0.25">
      <c r="B478" s="8"/>
      <c r="C478" s="9"/>
      <c r="D478" s="9"/>
      <c r="E478" s="9"/>
    </row>
    <row r="479" spans="1:5" ht="21" x14ac:dyDescent="0.25">
      <c r="B479" s="8"/>
      <c r="C479" s="9"/>
      <c r="D479" s="9"/>
      <c r="E479" s="9"/>
    </row>
    <row r="480" spans="1:5" ht="21" x14ac:dyDescent="0.25">
      <c r="B480" s="8"/>
      <c r="C480" s="9"/>
      <c r="D480" s="9"/>
      <c r="E480" s="9"/>
    </row>
    <row r="481" spans="2:5" ht="21" x14ac:dyDescent="0.25">
      <c r="B481" s="8"/>
      <c r="C481" s="9"/>
      <c r="D481" s="9"/>
      <c r="E481" s="9"/>
    </row>
    <row r="482" spans="2:5" ht="21" x14ac:dyDescent="0.25">
      <c r="B482" s="8"/>
      <c r="C482" s="9"/>
      <c r="D482" s="9"/>
      <c r="E482" s="9"/>
    </row>
    <row r="483" spans="2:5" ht="21" x14ac:dyDescent="0.25">
      <c r="B483" s="8"/>
      <c r="C483" s="9"/>
      <c r="D483" s="9"/>
      <c r="E483" s="9"/>
    </row>
    <row r="484" spans="2:5" ht="21" x14ac:dyDescent="0.25">
      <c r="B484" s="8"/>
      <c r="C484" s="9"/>
      <c r="D484" s="9"/>
      <c r="E484" s="9"/>
    </row>
    <row r="485" spans="2:5" ht="21" x14ac:dyDescent="0.25">
      <c r="B485" s="8"/>
      <c r="C485" s="9"/>
      <c r="D485" s="9"/>
      <c r="E485" s="9"/>
    </row>
    <row r="486" spans="2:5" ht="21" x14ac:dyDescent="0.25">
      <c r="B486" s="8"/>
      <c r="C486" s="9"/>
      <c r="D486" s="9"/>
      <c r="E486" s="9"/>
    </row>
    <row r="487" spans="2:5" ht="21" x14ac:dyDescent="0.25">
      <c r="B487" s="8"/>
      <c r="C487" s="9"/>
      <c r="D487" s="9"/>
      <c r="E487" s="9"/>
    </row>
    <row r="488" spans="2:5" ht="21" x14ac:dyDescent="0.25">
      <c r="B488" s="8"/>
      <c r="C488" s="9"/>
      <c r="D488" s="9"/>
      <c r="E488" s="9"/>
    </row>
    <row r="489" spans="2:5" ht="21" x14ac:dyDescent="0.25">
      <c r="B489" s="8"/>
      <c r="C489" s="9"/>
      <c r="D489" s="9"/>
      <c r="E489" s="9"/>
    </row>
    <row r="490" spans="2:5" ht="21" x14ac:dyDescent="0.25">
      <c r="B490" s="8"/>
      <c r="C490" s="9"/>
      <c r="D490" s="9"/>
      <c r="E490" s="9"/>
    </row>
    <row r="491" spans="2:5" ht="21" x14ac:dyDescent="0.25">
      <c r="B491" s="8"/>
      <c r="C491" s="9"/>
      <c r="D491" s="9"/>
      <c r="E491" s="9"/>
    </row>
    <row r="492" spans="2:5" ht="21" x14ac:dyDescent="0.25">
      <c r="B492" s="8"/>
      <c r="C492" s="9"/>
      <c r="D492" s="9"/>
      <c r="E492" s="9"/>
    </row>
    <row r="493" spans="2:5" ht="21" x14ac:dyDescent="0.25">
      <c r="B493" s="8"/>
      <c r="C493" s="9"/>
      <c r="D493" s="9"/>
      <c r="E493" s="9"/>
    </row>
    <row r="494" spans="2:5" ht="21" x14ac:dyDescent="0.25">
      <c r="B494" s="8"/>
      <c r="C494" s="9"/>
      <c r="D494" s="9"/>
      <c r="E494" s="9"/>
    </row>
    <row r="495" spans="2:5" ht="21" x14ac:dyDescent="0.25">
      <c r="B495" s="8"/>
      <c r="C495" s="9"/>
      <c r="D495" s="9"/>
      <c r="E495" s="9"/>
    </row>
    <row r="496" spans="2:5" ht="21" x14ac:dyDescent="0.25">
      <c r="B496" s="8"/>
      <c r="C496" s="9"/>
      <c r="D496" s="9"/>
      <c r="E496" s="9"/>
    </row>
    <row r="497" spans="2:5" ht="21" x14ac:dyDescent="0.25">
      <c r="B497" s="8"/>
      <c r="C497" s="9"/>
      <c r="D497" s="9"/>
      <c r="E497" s="9"/>
    </row>
    <row r="498" spans="2:5" ht="21" x14ac:dyDescent="0.25">
      <c r="B498" s="8"/>
      <c r="C498" s="9"/>
      <c r="D498" s="9"/>
      <c r="E498" s="9"/>
    </row>
    <row r="499" spans="2:5" ht="21" x14ac:dyDescent="0.25">
      <c r="B499" s="8"/>
      <c r="C499" s="9"/>
      <c r="D499" s="9"/>
      <c r="E499" s="9"/>
    </row>
    <row r="500" spans="2:5" ht="21" x14ac:dyDescent="0.25">
      <c r="B500" s="8"/>
      <c r="C500" s="9"/>
      <c r="D500" s="9"/>
      <c r="E500" s="9"/>
    </row>
    <row r="501" spans="2:5" ht="21" x14ac:dyDescent="0.25">
      <c r="B501" s="8"/>
      <c r="C501" s="9"/>
      <c r="D501" s="9"/>
      <c r="E501" s="9"/>
    </row>
    <row r="502" spans="2:5" ht="21" x14ac:dyDescent="0.25">
      <c r="B502" s="8"/>
      <c r="C502" s="9"/>
      <c r="D502" s="9"/>
      <c r="E502" s="9"/>
    </row>
    <row r="503" spans="2:5" ht="21" x14ac:dyDescent="0.25">
      <c r="B503" s="8"/>
      <c r="C503" s="9"/>
      <c r="D503" s="9"/>
      <c r="E503" s="9"/>
    </row>
    <row r="504" spans="2:5" ht="21" x14ac:dyDescent="0.25">
      <c r="B504" s="8"/>
      <c r="C504" s="9"/>
      <c r="D504" s="9"/>
      <c r="E504" s="9"/>
    </row>
    <row r="505" spans="2:5" ht="21" x14ac:dyDescent="0.25">
      <c r="B505" s="8"/>
      <c r="C505" s="9"/>
      <c r="D505" s="9"/>
      <c r="E505" s="9"/>
    </row>
    <row r="506" spans="2:5" ht="21" x14ac:dyDescent="0.25">
      <c r="B506" s="8"/>
      <c r="C506" s="9"/>
      <c r="D506" s="9"/>
      <c r="E506" s="9"/>
    </row>
    <row r="507" spans="2:5" ht="21" x14ac:dyDescent="0.25">
      <c r="B507" s="8"/>
      <c r="C507" s="9"/>
      <c r="D507" s="9"/>
      <c r="E507" s="9"/>
    </row>
    <row r="508" spans="2:5" ht="21" x14ac:dyDescent="0.25">
      <c r="B508" s="8"/>
      <c r="C508" s="9"/>
      <c r="D508" s="9"/>
      <c r="E508" s="9"/>
    </row>
    <row r="509" spans="2:5" ht="21" x14ac:dyDescent="0.25">
      <c r="B509" s="8"/>
      <c r="C509" s="9"/>
      <c r="D509" s="9"/>
      <c r="E509" s="9"/>
    </row>
    <row r="510" spans="2:5" ht="21" x14ac:dyDescent="0.25">
      <c r="B510" s="8"/>
      <c r="C510" s="9"/>
      <c r="D510" s="9"/>
      <c r="E510" s="9"/>
    </row>
    <row r="511" spans="2:5" ht="21" x14ac:dyDescent="0.25">
      <c r="B511" s="8"/>
      <c r="C511" s="9"/>
      <c r="D511" s="9"/>
      <c r="E511" s="9"/>
    </row>
    <row r="512" spans="2:5" ht="21" x14ac:dyDescent="0.25">
      <c r="B512" s="8"/>
      <c r="C512" s="9"/>
      <c r="D512" s="9"/>
      <c r="E512" s="9"/>
    </row>
    <row r="513" spans="2:5" ht="21" x14ac:dyDescent="0.25">
      <c r="B513" s="8"/>
      <c r="C513" s="9"/>
      <c r="D513" s="9"/>
      <c r="E513" s="9"/>
    </row>
    <row r="514" spans="2:5" ht="21" x14ac:dyDescent="0.25">
      <c r="B514" s="8"/>
      <c r="C514" s="9"/>
      <c r="D514" s="9"/>
      <c r="E514" s="9"/>
    </row>
    <row r="515" spans="2:5" ht="21" x14ac:dyDescent="0.25">
      <c r="B515" s="8"/>
      <c r="C515" s="9"/>
      <c r="D515" s="9"/>
      <c r="E515" s="9"/>
    </row>
    <row r="516" spans="2:5" ht="21" x14ac:dyDescent="0.25">
      <c r="B516" s="8"/>
      <c r="C516" s="9"/>
      <c r="D516" s="9"/>
      <c r="E516" s="9"/>
    </row>
    <row r="517" spans="2:5" ht="21" x14ac:dyDescent="0.25">
      <c r="B517" s="8"/>
      <c r="C517" s="9"/>
      <c r="D517" s="9"/>
      <c r="E517" s="9"/>
    </row>
    <row r="518" spans="2:5" ht="21" x14ac:dyDescent="0.25">
      <c r="B518" s="8"/>
      <c r="C518" s="9"/>
      <c r="D518" s="9"/>
      <c r="E518" s="9"/>
    </row>
    <row r="519" spans="2:5" ht="21" x14ac:dyDescent="0.25">
      <c r="B519" s="8"/>
      <c r="C519" s="9"/>
      <c r="D519" s="9"/>
      <c r="E519" s="9"/>
    </row>
    <row r="520" spans="2:5" ht="21" x14ac:dyDescent="0.25">
      <c r="B520" s="8"/>
      <c r="C520" s="9"/>
      <c r="D520" s="9"/>
      <c r="E520" s="9"/>
    </row>
    <row r="521" spans="2:5" ht="21" x14ac:dyDescent="0.25">
      <c r="B521" s="8"/>
      <c r="C521" s="9"/>
      <c r="D521" s="9"/>
      <c r="E521" s="9"/>
    </row>
    <row r="522" spans="2:5" ht="21" x14ac:dyDescent="0.25">
      <c r="B522" s="8"/>
      <c r="C522" s="9"/>
      <c r="D522" s="9"/>
      <c r="E522" s="9"/>
    </row>
    <row r="523" spans="2:5" ht="21" x14ac:dyDescent="0.25">
      <c r="B523" s="8"/>
      <c r="C523" s="9"/>
      <c r="D523" s="9"/>
      <c r="E523" s="9"/>
    </row>
    <row r="524" spans="2:5" ht="21" x14ac:dyDescent="0.25">
      <c r="B524" s="8"/>
      <c r="C524" s="9"/>
      <c r="D524" s="9"/>
      <c r="E524" s="9"/>
    </row>
    <row r="525" spans="2:5" ht="21" x14ac:dyDescent="0.25">
      <c r="B525" s="8"/>
      <c r="C525" s="9"/>
      <c r="D525" s="9"/>
      <c r="E525" s="9"/>
    </row>
    <row r="526" spans="2:5" ht="21" x14ac:dyDescent="0.25">
      <c r="B526" s="8"/>
      <c r="C526" s="9"/>
      <c r="D526" s="9"/>
      <c r="E526" s="9"/>
    </row>
    <row r="527" spans="2:5" ht="21" x14ac:dyDescent="0.25">
      <c r="B527" s="8"/>
      <c r="C527" s="9"/>
      <c r="D527" s="9"/>
      <c r="E527" s="9"/>
    </row>
    <row r="528" spans="2:5" ht="21" x14ac:dyDescent="0.25">
      <c r="B528" s="8"/>
      <c r="C528" s="9"/>
      <c r="D528" s="9"/>
      <c r="E528" s="9"/>
    </row>
    <row r="529" spans="2:5" ht="21" x14ac:dyDescent="0.25">
      <c r="B529" s="8"/>
      <c r="C529" s="9"/>
      <c r="D529" s="9"/>
      <c r="E529" s="9"/>
    </row>
    <row r="530" spans="2:5" ht="21" x14ac:dyDescent="0.25">
      <c r="B530" s="8"/>
      <c r="C530" s="9"/>
      <c r="D530" s="9"/>
      <c r="E530" s="9"/>
    </row>
    <row r="531" spans="2:5" ht="21" x14ac:dyDescent="0.25">
      <c r="B531" s="8"/>
      <c r="C531" s="9"/>
      <c r="D531" s="9"/>
      <c r="E531" s="9"/>
    </row>
    <row r="532" spans="2:5" ht="21" x14ac:dyDescent="0.25">
      <c r="B532" s="8"/>
      <c r="C532" s="9"/>
      <c r="D532" s="9"/>
      <c r="E532" s="9"/>
    </row>
    <row r="533" spans="2:5" ht="21" x14ac:dyDescent="0.25">
      <c r="B533" s="8"/>
      <c r="C533" s="9"/>
      <c r="D533" s="9"/>
      <c r="E533" s="9"/>
    </row>
    <row r="534" spans="2:5" ht="21" x14ac:dyDescent="0.25">
      <c r="B534" s="8"/>
      <c r="C534" s="9"/>
      <c r="D534" s="9"/>
      <c r="E534" s="9"/>
    </row>
    <row r="535" spans="2:5" ht="21" x14ac:dyDescent="0.25">
      <c r="B535" s="8"/>
      <c r="C535" s="9"/>
      <c r="D535" s="9"/>
      <c r="E535" s="9"/>
    </row>
    <row r="536" spans="2:5" ht="21" x14ac:dyDescent="0.25">
      <c r="B536" s="8"/>
      <c r="C536" s="9"/>
      <c r="D536" s="9"/>
      <c r="E536" s="9"/>
    </row>
    <row r="537" spans="2:5" ht="21" x14ac:dyDescent="0.25">
      <c r="B537" s="8"/>
      <c r="C537" s="9"/>
      <c r="D537" s="9"/>
      <c r="E537" s="9"/>
    </row>
    <row r="538" spans="2:5" ht="21" x14ac:dyDescent="0.25">
      <c r="B538" s="8"/>
      <c r="C538" s="9"/>
      <c r="D538" s="9"/>
      <c r="E538" s="9"/>
    </row>
    <row r="539" spans="2:5" ht="21" x14ac:dyDescent="0.25">
      <c r="B539" s="8"/>
      <c r="C539" s="9"/>
      <c r="D539" s="9"/>
      <c r="E539" s="9"/>
    </row>
    <row r="540" spans="2:5" ht="21" x14ac:dyDescent="0.25">
      <c r="B540" s="8"/>
      <c r="C540" s="9"/>
      <c r="D540" s="9"/>
      <c r="E540" s="9"/>
    </row>
    <row r="541" spans="2:5" ht="21" x14ac:dyDescent="0.25">
      <c r="B541" s="8"/>
      <c r="C541" s="9"/>
      <c r="D541" s="9"/>
      <c r="E541" s="9"/>
    </row>
    <row r="542" spans="2:5" ht="21" x14ac:dyDescent="0.25">
      <c r="B542" s="8"/>
      <c r="C542" s="9"/>
      <c r="D542" s="9"/>
      <c r="E542" s="9"/>
    </row>
    <row r="543" spans="2:5" ht="21" x14ac:dyDescent="0.25">
      <c r="B543" s="8"/>
      <c r="C543" s="9"/>
      <c r="D543" s="9"/>
      <c r="E543" s="9"/>
    </row>
    <row r="544" spans="2:5" ht="21" x14ac:dyDescent="0.25">
      <c r="B544" s="8"/>
      <c r="C544" s="9"/>
      <c r="D544" s="9"/>
      <c r="E544" s="9"/>
    </row>
    <row r="545" spans="2:5" ht="21" x14ac:dyDescent="0.25">
      <c r="B545" s="8"/>
      <c r="C545" s="9"/>
      <c r="D545" s="9"/>
      <c r="E545" s="9"/>
    </row>
    <row r="546" spans="2:5" ht="21" x14ac:dyDescent="0.25">
      <c r="B546" s="8"/>
      <c r="C546" s="9"/>
      <c r="D546" s="9"/>
      <c r="E546" s="9"/>
    </row>
    <row r="547" spans="2:5" ht="21" x14ac:dyDescent="0.25">
      <c r="B547" s="8"/>
      <c r="C547" s="9"/>
      <c r="D547" s="9"/>
      <c r="E547" s="9"/>
    </row>
    <row r="548" spans="2:5" ht="21" x14ac:dyDescent="0.25">
      <c r="B548" s="8"/>
      <c r="C548" s="9"/>
      <c r="D548" s="9"/>
      <c r="E548" s="9"/>
    </row>
    <row r="549" spans="2:5" ht="21" x14ac:dyDescent="0.25">
      <c r="B549" s="8"/>
      <c r="C549" s="9"/>
      <c r="D549" s="9"/>
      <c r="E549" s="9"/>
    </row>
    <row r="550" spans="2:5" ht="21" x14ac:dyDescent="0.25">
      <c r="B550" s="8"/>
      <c r="C550" s="9"/>
      <c r="D550" s="9"/>
      <c r="E550" s="9"/>
    </row>
    <row r="551" spans="2:5" ht="21" x14ac:dyDescent="0.25">
      <c r="B551" s="8"/>
      <c r="C551" s="9"/>
      <c r="D551" s="9"/>
      <c r="E551" s="9"/>
    </row>
    <row r="552" spans="2:5" ht="21" x14ac:dyDescent="0.25">
      <c r="B552" s="8"/>
      <c r="C552" s="9"/>
      <c r="D552" s="9"/>
      <c r="E552" s="9"/>
    </row>
    <row r="553" spans="2:5" ht="21" x14ac:dyDescent="0.25">
      <c r="B553" s="8"/>
      <c r="C553" s="9"/>
      <c r="D553" s="9"/>
      <c r="E553" s="9"/>
    </row>
    <row r="554" spans="2:5" ht="21" x14ac:dyDescent="0.25">
      <c r="B554" s="8"/>
      <c r="C554" s="9"/>
      <c r="D554" s="9"/>
      <c r="E554" s="9"/>
    </row>
    <row r="555" spans="2:5" ht="21" x14ac:dyDescent="0.25">
      <c r="B555" s="8"/>
      <c r="C555" s="9"/>
      <c r="D555" s="9"/>
      <c r="E555" s="9"/>
    </row>
    <row r="556" spans="2:5" ht="21" x14ac:dyDescent="0.25">
      <c r="B556" s="8"/>
      <c r="C556" s="9"/>
      <c r="D556" s="9"/>
      <c r="E556" s="9"/>
    </row>
    <row r="557" spans="2:5" ht="21" x14ac:dyDescent="0.25">
      <c r="B557" s="8"/>
      <c r="C557" s="9"/>
      <c r="D557" s="9"/>
      <c r="E557" s="9"/>
    </row>
    <row r="558" spans="2:5" ht="21" x14ac:dyDescent="0.25">
      <c r="B558" s="8"/>
      <c r="C558" s="9"/>
      <c r="D558" s="9"/>
      <c r="E558" s="9"/>
    </row>
    <row r="559" spans="2:5" ht="21" x14ac:dyDescent="0.25">
      <c r="B559" s="8"/>
      <c r="C559" s="9"/>
      <c r="D559" s="9"/>
      <c r="E559" s="9"/>
    </row>
    <row r="560" spans="2:5" ht="21" x14ac:dyDescent="0.25">
      <c r="B560" s="8"/>
      <c r="C560" s="9"/>
      <c r="D560" s="9"/>
      <c r="E560" s="9"/>
    </row>
    <row r="561" spans="2:5" ht="21" x14ac:dyDescent="0.25">
      <c r="B561" s="8"/>
      <c r="C561" s="9"/>
      <c r="D561" s="9"/>
      <c r="E561" s="9"/>
    </row>
    <row r="562" spans="2:5" ht="21" x14ac:dyDescent="0.25">
      <c r="B562" s="8"/>
      <c r="C562" s="9"/>
      <c r="D562" s="9"/>
      <c r="E562" s="9"/>
    </row>
    <row r="563" spans="2:5" ht="21" x14ac:dyDescent="0.25">
      <c r="B563" s="8"/>
      <c r="C563" s="9"/>
      <c r="D563" s="9"/>
      <c r="E563" s="9"/>
    </row>
    <row r="564" spans="2:5" ht="21" x14ac:dyDescent="0.25">
      <c r="B564" s="8"/>
      <c r="C564" s="9"/>
      <c r="D564" s="9"/>
      <c r="E564" s="9"/>
    </row>
    <row r="565" spans="2:5" ht="21" x14ac:dyDescent="0.25">
      <c r="B565" s="8"/>
      <c r="C565" s="9"/>
      <c r="D565" s="9"/>
      <c r="E565" s="9"/>
    </row>
    <row r="566" spans="2:5" ht="21" x14ac:dyDescent="0.25">
      <c r="B566" s="8"/>
      <c r="C566" s="9"/>
      <c r="D566" s="9"/>
      <c r="E566" s="9"/>
    </row>
    <row r="567" spans="2:5" ht="21" x14ac:dyDescent="0.25">
      <c r="B567" s="8"/>
      <c r="C567" s="9"/>
      <c r="D567" s="9"/>
      <c r="E567" s="9"/>
    </row>
    <row r="568" spans="2:5" ht="21" x14ac:dyDescent="0.25">
      <c r="B568" s="8"/>
      <c r="C568" s="9"/>
      <c r="D568" s="9"/>
      <c r="E568" s="9"/>
    </row>
    <row r="569" spans="2:5" ht="21" x14ac:dyDescent="0.25">
      <c r="B569" s="8"/>
      <c r="C569" s="9"/>
      <c r="D569" s="9"/>
      <c r="E569" s="9"/>
    </row>
    <row r="570" spans="2:5" ht="21" x14ac:dyDescent="0.25">
      <c r="B570" s="8"/>
      <c r="C570" s="9"/>
      <c r="D570" s="9"/>
      <c r="E570" s="9"/>
    </row>
    <row r="571" spans="2:5" ht="21" x14ac:dyDescent="0.25">
      <c r="B571" s="8"/>
      <c r="C571" s="9"/>
      <c r="D571" s="9"/>
      <c r="E571" s="9"/>
    </row>
    <row r="572" spans="2:5" ht="21" x14ac:dyDescent="0.25">
      <c r="B572" s="8"/>
      <c r="C572" s="9"/>
      <c r="D572" s="9"/>
      <c r="E572" s="9"/>
    </row>
    <row r="573" spans="2:5" ht="21" x14ac:dyDescent="0.25">
      <c r="B573" s="8"/>
      <c r="C573" s="9"/>
      <c r="D573" s="9"/>
      <c r="E573" s="9"/>
    </row>
    <row r="574" spans="2:5" ht="21" x14ac:dyDescent="0.25">
      <c r="B574" s="8"/>
      <c r="C574" s="9"/>
      <c r="D574" s="9"/>
      <c r="E574" s="9"/>
    </row>
    <row r="575" spans="2:5" ht="21" x14ac:dyDescent="0.25">
      <c r="B575" s="8"/>
      <c r="C575" s="9"/>
      <c r="D575" s="9"/>
      <c r="E575" s="9"/>
    </row>
    <row r="576" spans="2:5" ht="21" x14ac:dyDescent="0.25">
      <c r="B576" s="8"/>
      <c r="C576" s="9"/>
      <c r="D576" s="9"/>
      <c r="E576" s="9"/>
    </row>
    <row r="577" spans="2:5" ht="21" x14ac:dyDescent="0.25">
      <c r="B577" s="8"/>
      <c r="C577" s="9"/>
      <c r="D577" s="9"/>
      <c r="E577" s="9"/>
    </row>
    <row r="578" spans="2:5" ht="21" x14ac:dyDescent="0.25">
      <c r="B578" s="8"/>
      <c r="C578" s="9"/>
      <c r="D578" s="9"/>
      <c r="E578" s="9"/>
    </row>
    <row r="579" spans="2:5" ht="21" x14ac:dyDescent="0.25">
      <c r="B579" s="8"/>
      <c r="C579" s="9"/>
      <c r="D579" s="9"/>
      <c r="E579" s="9"/>
    </row>
    <row r="580" spans="2:5" ht="21" x14ac:dyDescent="0.25">
      <c r="B580" s="8"/>
      <c r="C580" s="9"/>
      <c r="D580" s="9"/>
      <c r="E580" s="9"/>
    </row>
    <row r="581" spans="2:5" ht="21" x14ac:dyDescent="0.25">
      <c r="B581" s="8"/>
      <c r="C581" s="9"/>
      <c r="D581" s="9"/>
      <c r="E581" s="9"/>
    </row>
    <row r="582" spans="2:5" ht="21" x14ac:dyDescent="0.25">
      <c r="B582" s="8"/>
      <c r="C582" s="9"/>
      <c r="D582" s="9"/>
      <c r="E582" s="9"/>
    </row>
    <row r="583" spans="2:5" ht="21" x14ac:dyDescent="0.25">
      <c r="B583" s="8"/>
      <c r="C583" s="9"/>
      <c r="D583" s="9"/>
      <c r="E583" s="9"/>
    </row>
    <row r="584" spans="2:5" ht="21" x14ac:dyDescent="0.25">
      <c r="B584" s="8"/>
      <c r="C584" s="9"/>
      <c r="D584" s="9"/>
      <c r="E584" s="9"/>
    </row>
    <row r="585" spans="2:5" ht="21" x14ac:dyDescent="0.25">
      <c r="B585" s="8"/>
      <c r="C585" s="9"/>
      <c r="D585" s="9"/>
      <c r="E585" s="9"/>
    </row>
    <row r="586" spans="2:5" ht="21" x14ac:dyDescent="0.25">
      <c r="B586" s="8"/>
      <c r="C586" s="9"/>
      <c r="D586" s="9"/>
      <c r="E586" s="9"/>
    </row>
    <row r="587" spans="2:5" ht="21" x14ac:dyDescent="0.25">
      <c r="B587" s="8"/>
      <c r="C587" s="9"/>
      <c r="D587" s="9"/>
      <c r="E587" s="9"/>
    </row>
    <row r="588" spans="2:5" ht="21" x14ac:dyDescent="0.25">
      <c r="C588" s="9"/>
      <c r="D588" s="9"/>
      <c r="E588" s="9"/>
    </row>
    <row r="589" spans="2:5" ht="21" x14ac:dyDescent="0.25">
      <c r="C589" s="9"/>
      <c r="D589" s="9"/>
      <c r="E589" s="9"/>
    </row>
    <row r="590" spans="2:5" ht="21" x14ac:dyDescent="0.25">
      <c r="C590" s="9"/>
      <c r="D590" s="9"/>
      <c r="E590" s="9"/>
    </row>
    <row r="591" spans="2:5" ht="21" x14ac:dyDescent="0.25">
      <c r="C591" s="9"/>
      <c r="D591" s="9"/>
      <c r="E591" s="9"/>
    </row>
    <row r="592" spans="2:5" ht="21" x14ac:dyDescent="0.25">
      <c r="C592" s="9"/>
      <c r="D592" s="9"/>
      <c r="E592" s="9"/>
    </row>
    <row r="593" spans="3:5" ht="21" x14ac:dyDescent="0.25">
      <c r="C593" s="9"/>
      <c r="D593" s="9"/>
      <c r="E593" s="9"/>
    </row>
    <row r="594" spans="3:5" ht="21" x14ac:dyDescent="0.25">
      <c r="C594" s="9"/>
      <c r="D594" s="9"/>
      <c r="E594" s="9"/>
    </row>
    <row r="595" spans="3:5" ht="21" x14ac:dyDescent="0.25">
      <c r="C595" s="9"/>
      <c r="D595" s="9"/>
      <c r="E595" s="9"/>
    </row>
    <row r="596" spans="3:5" ht="21" x14ac:dyDescent="0.25">
      <c r="C596" s="9"/>
      <c r="D596" s="9"/>
      <c r="E596" s="9"/>
    </row>
    <row r="597" spans="3:5" ht="21" x14ac:dyDescent="0.25">
      <c r="C597" s="9"/>
      <c r="E597" s="9"/>
    </row>
    <row r="598" spans="3:5" ht="21" x14ac:dyDescent="0.25">
      <c r="C598" s="9"/>
      <c r="E598" s="9"/>
    </row>
    <row r="599" spans="3:5" ht="21" x14ac:dyDescent="0.25">
      <c r="C599" s="9"/>
      <c r="E599" s="9"/>
    </row>
    <row r="600" spans="3:5" ht="21" x14ac:dyDescent="0.25">
      <c r="C600" s="9"/>
      <c r="E600" s="9"/>
    </row>
    <row r="601" spans="3:5" ht="21" x14ac:dyDescent="0.25">
      <c r="C601" s="9"/>
      <c r="E601" s="9"/>
    </row>
    <row r="602" spans="3:5" ht="21" x14ac:dyDescent="0.25">
      <c r="C602" s="9"/>
      <c r="E602" s="9"/>
    </row>
    <row r="603" spans="3:5" ht="21" x14ac:dyDescent="0.25">
      <c r="C603" s="9"/>
      <c r="E603" s="9"/>
    </row>
    <row r="604" spans="3:5" ht="21" x14ac:dyDescent="0.25">
      <c r="C604" s="9"/>
      <c r="E604" s="9"/>
    </row>
    <row r="605" spans="3:5" ht="21" x14ac:dyDescent="0.25">
      <c r="C605" s="9"/>
      <c r="E605" s="9"/>
    </row>
    <row r="606" spans="3:5" ht="21" x14ac:dyDescent="0.25">
      <c r="C606" s="9"/>
      <c r="E606" s="9"/>
    </row>
    <row r="607" spans="3:5" ht="21" x14ac:dyDescent="0.25">
      <c r="C607" s="9"/>
      <c r="E607" s="9"/>
    </row>
    <row r="608" spans="3:5" ht="21" x14ac:dyDescent="0.25">
      <c r="C608" s="9"/>
      <c r="E608" s="9"/>
    </row>
    <row r="609" spans="3:5" ht="21" x14ac:dyDescent="0.25">
      <c r="C609" s="9"/>
      <c r="E609" s="9"/>
    </row>
    <row r="610" spans="3:5" ht="21" x14ac:dyDescent="0.25">
      <c r="C610" s="9"/>
      <c r="E610" s="9"/>
    </row>
    <row r="611" spans="3:5" ht="21" x14ac:dyDescent="0.25">
      <c r="C611" s="9"/>
      <c r="E611" s="9"/>
    </row>
    <row r="612" spans="3:5" ht="21" x14ac:dyDescent="0.25">
      <c r="C612" s="9"/>
      <c r="E612" s="9"/>
    </row>
    <row r="613" spans="3:5" ht="21" x14ac:dyDescent="0.25">
      <c r="C613" s="9"/>
      <c r="E613" s="9"/>
    </row>
    <row r="614" spans="3:5" ht="21" x14ac:dyDescent="0.25">
      <c r="C614" s="9"/>
      <c r="E614" s="9"/>
    </row>
    <row r="615" spans="3:5" ht="21" x14ac:dyDescent="0.25">
      <c r="C615" s="9"/>
      <c r="E615" s="9"/>
    </row>
    <row r="616" spans="3:5" ht="21" x14ac:dyDescent="0.25">
      <c r="C616" s="9"/>
      <c r="E616" s="9"/>
    </row>
    <row r="617" spans="3:5" ht="21" x14ac:dyDescent="0.25">
      <c r="C617" s="9"/>
      <c r="E617" s="9"/>
    </row>
    <row r="618" spans="3:5" ht="21" x14ac:dyDescent="0.25">
      <c r="C618" s="9"/>
      <c r="E618" s="9"/>
    </row>
    <row r="619" spans="3:5" ht="21" x14ac:dyDescent="0.25">
      <c r="C619" s="9"/>
      <c r="E619" s="9"/>
    </row>
    <row r="620" spans="3:5" ht="21" x14ac:dyDescent="0.25">
      <c r="C620" s="9"/>
      <c r="E620" s="9"/>
    </row>
    <row r="621" spans="3:5" ht="21" x14ac:dyDescent="0.25">
      <c r="C621" s="9"/>
      <c r="E621" s="9"/>
    </row>
    <row r="622" spans="3:5" ht="21" x14ac:dyDescent="0.25">
      <c r="C622" s="9"/>
      <c r="E622" s="9"/>
    </row>
    <row r="623" spans="3:5" ht="21" x14ac:dyDescent="0.25">
      <c r="C623" s="9"/>
      <c r="E623" s="9"/>
    </row>
    <row r="624" spans="3:5" ht="21" x14ac:dyDescent="0.25">
      <c r="C624" s="9"/>
      <c r="E624" s="9"/>
    </row>
    <row r="625" spans="3:5" ht="21" x14ac:dyDescent="0.25">
      <c r="C625" s="9"/>
      <c r="E625" s="9"/>
    </row>
    <row r="626" spans="3:5" ht="21" x14ac:dyDescent="0.25">
      <c r="C626" s="9"/>
      <c r="E626" s="9"/>
    </row>
    <row r="627" spans="3:5" ht="21" x14ac:dyDescent="0.25">
      <c r="C627" s="9"/>
      <c r="E627" s="9"/>
    </row>
    <row r="628" spans="3:5" ht="21" x14ac:dyDescent="0.25">
      <c r="C628" s="9"/>
      <c r="E628" s="9"/>
    </row>
    <row r="629" spans="3:5" ht="21" x14ac:dyDescent="0.25">
      <c r="C629" s="9"/>
      <c r="E629" s="9"/>
    </row>
    <row r="630" spans="3:5" ht="21" x14ac:dyDescent="0.25">
      <c r="C630" s="9"/>
      <c r="E630" s="9"/>
    </row>
    <row r="631" spans="3:5" ht="21" x14ac:dyDescent="0.25">
      <c r="C631" s="9"/>
      <c r="E631" s="9"/>
    </row>
    <row r="632" spans="3:5" ht="21" x14ac:dyDescent="0.25">
      <c r="C632" s="9"/>
      <c r="E632" s="9"/>
    </row>
    <row r="633" spans="3:5" ht="21" x14ac:dyDescent="0.25">
      <c r="C633" s="9"/>
      <c r="E633" s="9"/>
    </row>
    <row r="634" spans="3:5" ht="21" x14ac:dyDescent="0.25">
      <c r="C634" s="9"/>
      <c r="E634" s="9"/>
    </row>
    <row r="635" spans="3:5" ht="21" x14ac:dyDescent="0.25">
      <c r="C635" s="9"/>
      <c r="E635" s="9"/>
    </row>
    <row r="636" spans="3:5" ht="21" x14ac:dyDescent="0.25">
      <c r="C636" s="9"/>
      <c r="E636" s="9"/>
    </row>
    <row r="637" spans="3:5" ht="21" x14ac:dyDescent="0.25">
      <c r="C637" s="9"/>
      <c r="E637" s="9"/>
    </row>
    <row r="638" spans="3:5" ht="21" x14ac:dyDescent="0.25">
      <c r="C638" s="9"/>
      <c r="E638" s="9"/>
    </row>
    <row r="639" spans="3:5" ht="21" x14ac:dyDescent="0.25">
      <c r="C639" s="9"/>
      <c r="E639" s="9"/>
    </row>
    <row r="640" spans="3:5" ht="21" x14ac:dyDescent="0.25">
      <c r="C640" s="9"/>
      <c r="E640" s="9"/>
    </row>
    <row r="641" spans="3:5" ht="21" x14ac:dyDescent="0.25">
      <c r="C641" s="9"/>
      <c r="E641" s="9"/>
    </row>
    <row r="642" spans="3:5" ht="21" x14ac:dyDescent="0.25">
      <c r="C642" s="9"/>
      <c r="E642" s="9"/>
    </row>
    <row r="643" spans="3:5" ht="21" x14ac:dyDescent="0.25">
      <c r="C643" s="9"/>
      <c r="E643" s="9"/>
    </row>
    <row r="644" spans="3:5" ht="21" x14ac:dyDescent="0.25">
      <c r="C644" s="9"/>
      <c r="E644" s="9"/>
    </row>
    <row r="645" spans="3:5" ht="21" x14ac:dyDescent="0.25">
      <c r="C645" s="9"/>
      <c r="E645" s="9"/>
    </row>
    <row r="646" spans="3:5" ht="21" x14ac:dyDescent="0.25">
      <c r="C646" s="9"/>
      <c r="E646" s="9"/>
    </row>
    <row r="647" spans="3:5" ht="21" x14ac:dyDescent="0.25">
      <c r="C647" s="9"/>
      <c r="E647" s="9"/>
    </row>
    <row r="648" spans="3:5" ht="21" x14ac:dyDescent="0.25">
      <c r="C648" s="9"/>
      <c r="E648" s="9"/>
    </row>
    <row r="649" spans="3:5" ht="21" x14ac:dyDescent="0.25">
      <c r="C649" s="9"/>
      <c r="E649" s="9"/>
    </row>
    <row r="650" spans="3:5" ht="21" x14ac:dyDescent="0.25">
      <c r="E650" s="9"/>
    </row>
    <row r="651" spans="3:5" ht="21" x14ac:dyDescent="0.25">
      <c r="E651" s="9"/>
    </row>
    <row r="652" spans="3:5" ht="21" x14ac:dyDescent="0.25">
      <c r="E652" s="9"/>
    </row>
    <row r="653" spans="3:5" ht="21" x14ac:dyDescent="0.25">
      <c r="E653" s="9"/>
    </row>
    <row r="654" spans="3:5" ht="21" x14ac:dyDescent="0.25">
      <c r="E654" s="9"/>
    </row>
    <row r="655" spans="3:5" ht="21" x14ac:dyDescent="0.25">
      <c r="E655" s="9"/>
    </row>
    <row r="656" spans="3:5" ht="21" x14ac:dyDescent="0.25">
      <c r="E656" s="9"/>
    </row>
    <row r="657" spans="5:5" ht="21" x14ac:dyDescent="0.25">
      <c r="E657" s="9"/>
    </row>
    <row r="658" spans="5:5" ht="21" x14ac:dyDescent="0.25">
      <c r="E658" s="9"/>
    </row>
    <row r="659" spans="5:5" ht="21" x14ac:dyDescent="0.25">
      <c r="E659" s="9"/>
    </row>
    <row r="660" spans="5:5" ht="21" x14ac:dyDescent="0.25">
      <c r="E660" s="9"/>
    </row>
    <row r="661" spans="5:5" ht="21" x14ac:dyDescent="0.25">
      <c r="E661" s="9"/>
    </row>
    <row r="662" spans="5:5" ht="21" x14ac:dyDescent="0.25">
      <c r="E662" s="9"/>
    </row>
    <row r="663" spans="5:5" ht="21" x14ac:dyDescent="0.25">
      <c r="E663" s="9"/>
    </row>
    <row r="664" spans="5:5" ht="21" x14ac:dyDescent="0.25">
      <c r="E664" s="9"/>
    </row>
    <row r="665" spans="5:5" ht="21" x14ac:dyDescent="0.25">
      <c r="E665" s="9"/>
    </row>
    <row r="666" spans="5:5" ht="21" x14ac:dyDescent="0.25">
      <c r="E666" s="9"/>
    </row>
    <row r="667" spans="5:5" ht="21" x14ac:dyDescent="0.25">
      <c r="E667" s="9"/>
    </row>
    <row r="668" spans="5:5" ht="21" x14ac:dyDescent="0.25">
      <c r="E668" s="9"/>
    </row>
    <row r="669" spans="5:5" ht="21" x14ac:dyDescent="0.25">
      <c r="E669" s="9"/>
    </row>
    <row r="670" spans="5:5" ht="21" x14ac:dyDescent="0.25">
      <c r="E670" s="9"/>
    </row>
    <row r="671" spans="5:5" ht="21" x14ac:dyDescent="0.25">
      <c r="E671" s="9"/>
    </row>
    <row r="672" spans="5:5" ht="21" x14ac:dyDescent="0.25">
      <c r="E672" s="9"/>
    </row>
    <row r="673" spans="5:5" ht="21" x14ac:dyDescent="0.25">
      <c r="E673" s="9"/>
    </row>
    <row r="1048576" spans="1:1" ht="21" x14ac:dyDescent="0.25">
      <c r="A1048576" s="18"/>
    </row>
  </sheetData>
  <mergeCells count="2">
    <mergeCell ref="A1:E1"/>
    <mergeCell ref="A2:E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EC43-C7E9-4D01-8679-266DAC399F7D}">
  <sheetPr codeName="Sheet10"/>
  <dimension ref="A1:J100"/>
  <sheetViews>
    <sheetView workbookViewId="0">
      <selection sqref="A1:E1"/>
    </sheetView>
  </sheetViews>
  <sheetFormatPr baseColWidth="10" defaultColWidth="8.83203125" defaultRowHeight="15" x14ac:dyDescent="0.2"/>
  <cols>
    <col min="1" max="1" width="14.83203125" bestFit="1" customWidth="1"/>
    <col min="2" max="2" width="74.5" customWidth="1"/>
    <col min="3" max="3" width="14.5" bestFit="1" customWidth="1"/>
    <col min="4" max="4" width="18.5" bestFit="1" customWidth="1"/>
    <col min="5" max="5" width="14.5" bestFit="1" customWidth="1"/>
  </cols>
  <sheetData>
    <row r="1" spans="1:10" ht="31" x14ac:dyDescent="0.35">
      <c r="A1" s="163" t="s">
        <v>2309</v>
      </c>
      <c r="B1" s="163"/>
      <c r="C1" s="163"/>
      <c r="D1" s="163"/>
      <c r="E1" s="163"/>
    </row>
    <row r="2" spans="1:10" ht="26" x14ac:dyDescent="0.3">
      <c r="A2" s="161" t="s">
        <v>2310</v>
      </c>
      <c r="B2" s="161"/>
      <c r="C2" s="161"/>
      <c r="D2" s="161"/>
      <c r="E2" s="161"/>
    </row>
    <row r="3" spans="1:10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10" ht="19" x14ac:dyDescent="0.25">
      <c r="A4" s="5"/>
      <c r="B4" s="5"/>
      <c r="C4" s="6"/>
      <c r="D4" s="6"/>
      <c r="E4" s="6">
        <v>0</v>
      </c>
    </row>
    <row r="5" spans="1:10" ht="19" x14ac:dyDescent="0.25">
      <c r="A5" s="26">
        <v>45734</v>
      </c>
      <c r="B5" s="5" t="s">
        <v>2311</v>
      </c>
      <c r="C5" s="6">
        <v>5412</v>
      </c>
      <c r="D5" s="6"/>
      <c r="E5" s="6">
        <f>E4+C5-D5</f>
        <v>5412</v>
      </c>
      <c r="J5">
        <v>74.319999999999993</v>
      </c>
    </row>
    <row r="6" spans="1:10" ht="19" x14ac:dyDescent="0.25">
      <c r="A6" s="26"/>
      <c r="B6" s="19"/>
      <c r="C6" s="20"/>
      <c r="D6" s="20"/>
      <c r="E6" s="6">
        <f>E5+C6-D6</f>
        <v>5412</v>
      </c>
    </row>
    <row r="7" spans="1:10" ht="19" x14ac:dyDescent="0.25">
      <c r="A7" s="26"/>
      <c r="B7" s="19"/>
      <c r="C7" s="6"/>
      <c r="D7" s="6"/>
      <c r="E7" s="6">
        <f t="shared" ref="E7:E70" si="0">E6+C7-D7</f>
        <v>5412</v>
      </c>
    </row>
    <row r="8" spans="1:10" ht="19" x14ac:dyDescent="0.25">
      <c r="A8" s="26"/>
      <c r="B8" s="5"/>
      <c r="C8" s="6"/>
      <c r="D8" s="6"/>
      <c r="E8" s="6">
        <f t="shared" si="0"/>
        <v>5412</v>
      </c>
      <c r="H8">
        <v>157.5</v>
      </c>
    </row>
    <row r="9" spans="1:10" ht="19" x14ac:dyDescent="0.25">
      <c r="A9" s="26"/>
      <c r="B9" s="5"/>
      <c r="C9" s="6"/>
      <c r="D9" s="6"/>
      <c r="E9" s="6">
        <f t="shared" si="0"/>
        <v>5412</v>
      </c>
    </row>
    <row r="10" spans="1:10" ht="19" x14ac:dyDescent="0.25">
      <c r="A10" s="26"/>
      <c r="B10" s="5"/>
      <c r="C10" s="6"/>
      <c r="D10" s="6"/>
      <c r="E10" s="6">
        <f t="shared" si="0"/>
        <v>5412</v>
      </c>
    </row>
    <row r="11" spans="1:10" ht="19" x14ac:dyDescent="0.25">
      <c r="A11" s="26"/>
      <c r="B11" s="5"/>
      <c r="C11" s="6"/>
      <c r="D11" s="6"/>
      <c r="E11" s="6">
        <f t="shared" si="0"/>
        <v>5412</v>
      </c>
    </row>
    <row r="12" spans="1:10" ht="19" x14ac:dyDescent="0.25">
      <c r="A12" s="26"/>
      <c r="B12" s="5"/>
      <c r="C12" s="6"/>
      <c r="D12" s="6"/>
      <c r="E12" s="6">
        <f t="shared" si="0"/>
        <v>5412</v>
      </c>
    </row>
    <row r="13" spans="1:10" ht="19" x14ac:dyDescent="0.25">
      <c r="A13" s="5"/>
      <c r="B13" s="5"/>
      <c r="C13" s="6"/>
      <c r="D13" s="6"/>
      <c r="E13" s="6">
        <f t="shared" si="0"/>
        <v>5412</v>
      </c>
    </row>
    <row r="14" spans="1:10" ht="19" x14ac:dyDescent="0.25">
      <c r="A14" s="5"/>
      <c r="B14" s="5"/>
      <c r="C14" s="6"/>
      <c r="D14" s="6"/>
      <c r="E14" s="6">
        <f t="shared" si="0"/>
        <v>5412</v>
      </c>
    </row>
    <row r="15" spans="1:10" ht="19" x14ac:dyDescent="0.25">
      <c r="A15" s="5"/>
      <c r="B15" s="5"/>
      <c r="C15" s="6"/>
      <c r="D15" s="6"/>
      <c r="E15" s="6">
        <f t="shared" si="0"/>
        <v>5412</v>
      </c>
    </row>
    <row r="16" spans="1:10" ht="19" x14ac:dyDescent="0.25">
      <c r="A16" s="5"/>
      <c r="B16" s="5"/>
      <c r="C16" s="6"/>
      <c r="D16" s="6"/>
      <c r="E16" s="6">
        <f t="shared" si="0"/>
        <v>5412</v>
      </c>
    </row>
    <row r="17" spans="1:5" ht="19" x14ac:dyDescent="0.25">
      <c r="A17" s="5"/>
      <c r="B17" s="5"/>
      <c r="C17" s="6"/>
      <c r="D17" s="6"/>
      <c r="E17" s="6">
        <f t="shared" si="0"/>
        <v>5412</v>
      </c>
    </row>
    <row r="18" spans="1:5" ht="19" x14ac:dyDescent="0.25">
      <c r="A18" s="5"/>
      <c r="B18" s="5"/>
      <c r="C18" s="6"/>
      <c r="D18" s="6"/>
      <c r="E18" s="6">
        <f t="shared" si="0"/>
        <v>5412</v>
      </c>
    </row>
    <row r="19" spans="1:5" ht="19" x14ac:dyDescent="0.25">
      <c r="A19" s="5"/>
      <c r="B19" s="5"/>
      <c r="C19" s="6"/>
      <c r="D19" s="6"/>
      <c r="E19" s="6">
        <f t="shared" si="0"/>
        <v>5412</v>
      </c>
    </row>
    <row r="20" spans="1:5" ht="19" x14ac:dyDescent="0.25">
      <c r="A20" s="5"/>
      <c r="B20" s="5"/>
      <c r="C20" s="6"/>
      <c r="D20" s="6"/>
      <c r="E20" s="6">
        <f t="shared" si="0"/>
        <v>5412</v>
      </c>
    </row>
    <row r="21" spans="1:5" ht="19" x14ac:dyDescent="0.25">
      <c r="A21" s="5"/>
      <c r="B21" s="5"/>
      <c r="C21" s="6"/>
      <c r="D21" s="6"/>
      <c r="E21" s="6">
        <f t="shared" si="0"/>
        <v>5412</v>
      </c>
    </row>
    <row r="22" spans="1:5" ht="19" x14ac:dyDescent="0.25">
      <c r="A22" s="5"/>
      <c r="B22" s="5"/>
      <c r="C22" s="6"/>
      <c r="D22" s="6"/>
      <c r="E22" s="6">
        <f t="shared" si="0"/>
        <v>5412</v>
      </c>
    </row>
    <row r="23" spans="1:5" ht="19" x14ac:dyDescent="0.25">
      <c r="A23" s="5"/>
      <c r="B23" s="5"/>
      <c r="C23" s="6"/>
      <c r="D23" s="6"/>
      <c r="E23" s="6">
        <f t="shared" si="0"/>
        <v>5412</v>
      </c>
    </row>
    <row r="24" spans="1:5" ht="19" x14ac:dyDescent="0.25">
      <c r="A24" s="5"/>
      <c r="B24" s="5"/>
      <c r="C24" s="6"/>
      <c r="D24" s="6"/>
      <c r="E24" s="6">
        <f t="shared" si="0"/>
        <v>5412</v>
      </c>
    </row>
    <row r="25" spans="1:5" ht="19" x14ac:dyDescent="0.25">
      <c r="A25" s="5"/>
      <c r="B25" s="5"/>
      <c r="C25" s="6"/>
      <c r="D25" s="6"/>
      <c r="E25" s="6">
        <f t="shared" si="0"/>
        <v>5412</v>
      </c>
    </row>
    <row r="26" spans="1:5" ht="19" x14ac:dyDescent="0.25">
      <c r="A26" s="5"/>
      <c r="B26" s="5"/>
      <c r="C26" s="6"/>
      <c r="D26" s="6"/>
      <c r="E26" s="6">
        <f t="shared" si="0"/>
        <v>5412</v>
      </c>
    </row>
    <row r="27" spans="1:5" ht="19" x14ac:dyDescent="0.25">
      <c r="A27" s="5"/>
      <c r="B27" s="5"/>
      <c r="C27" s="6"/>
      <c r="D27" s="6"/>
      <c r="E27" s="6">
        <f t="shared" si="0"/>
        <v>5412</v>
      </c>
    </row>
    <row r="28" spans="1:5" ht="19" x14ac:dyDescent="0.25">
      <c r="A28" s="5"/>
      <c r="B28" s="5"/>
      <c r="C28" s="6"/>
      <c r="D28" s="6"/>
      <c r="E28" s="6">
        <f t="shared" si="0"/>
        <v>5412</v>
      </c>
    </row>
    <row r="29" spans="1:5" ht="19" x14ac:dyDescent="0.25">
      <c r="A29" s="5"/>
      <c r="B29" s="5"/>
      <c r="C29" s="6"/>
      <c r="D29" s="6"/>
      <c r="E29" s="6">
        <f t="shared" si="0"/>
        <v>5412</v>
      </c>
    </row>
    <row r="30" spans="1:5" ht="19" x14ac:dyDescent="0.25">
      <c r="A30" s="5"/>
      <c r="B30" s="5"/>
      <c r="C30" s="6"/>
      <c r="D30" s="6"/>
      <c r="E30" s="6">
        <f t="shared" si="0"/>
        <v>5412</v>
      </c>
    </row>
    <row r="31" spans="1:5" ht="19" x14ac:dyDescent="0.25">
      <c r="A31" s="5"/>
      <c r="B31" s="5"/>
      <c r="C31" s="6"/>
      <c r="D31" s="6"/>
      <c r="E31" s="6">
        <f t="shared" si="0"/>
        <v>5412</v>
      </c>
    </row>
    <row r="32" spans="1:5" ht="19" x14ac:dyDescent="0.25">
      <c r="A32" s="5"/>
      <c r="B32" s="5"/>
      <c r="C32" s="6"/>
      <c r="D32" s="6"/>
      <c r="E32" s="6">
        <f t="shared" si="0"/>
        <v>5412</v>
      </c>
    </row>
    <row r="33" spans="1:5" ht="19" x14ac:dyDescent="0.25">
      <c r="A33" s="5"/>
      <c r="B33" s="5"/>
      <c r="C33" s="6"/>
      <c r="D33" s="6"/>
      <c r="E33" s="6">
        <f t="shared" si="0"/>
        <v>5412</v>
      </c>
    </row>
    <row r="34" spans="1:5" ht="19" x14ac:dyDescent="0.25">
      <c r="A34" s="5"/>
      <c r="B34" s="5"/>
      <c r="C34" s="6"/>
      <c r="D34" s="6"/>
      <c r="E34" s="6">
        <f t="shared" si="0"/>
        <v>5412</v>
      </c>
    </row>
    <row r="35" spans="1:5" ht="19" x14ac:dyDescent="0.25">
      <c r="A35" s="5"/>
      <c r="B35" s="5"/>
      <c r="C35" s="6"/>
      <c r="D35" s="6"/>
      <c r="E35" s="6">
        <f t="shared" si="0"/>
        <v>5412</v>
      </c>
    </row>
    <row r="36" spans="1:5" ht="19" x14ac:dyDescent="0.25">
      <c r="A36" s="5"/>
      <c r="B36" s="5"/>
      <c r="C36" s="6"/>
      <c r="D36" s="6"/>
      <c r="E36" s="6">
        <f t="shared" si="0"/>
        <v>5412</v>
      </c>
    </row>
    <row r="37" spans="1:5" ht="19" x14ac:dyDescent="0.25">
      <c r="A37" s="5"/>
      <c r="B37" s="5"/>
      <c r="C37" s="6"/>
      <c r="D37" s="6"/>
      <c r="E37" s="6">
        <f t="shared" si="0"/>
        <v>5412</v>
      </c>
    </row>
    <row r="38" spans="1:5" ht="19" x14ac:dyDescent="0.25">
      <c r="A38" s="5"/>
      <c r="B38" s="5"/>
      <c r="C38" s="6"/>
      <c r="D38" s="6"/>
      <c r="E38" s="6">
        <f t="shared" si="0"/>
        <v>5412</v>
      </c>
    </row>
    <row r="39" spans="1:5" ht="19" x14ac:dyDescent="0.25">
      <c r="A39" s="5"/>
      <c r="B39" s="5"/>
      <c r="C39" s="6"/>
      <c r="D39" s="6"/>
      <c r="E39" s="6">
        <f t="shared" si="0"/>
        <v>5412</v>
      </c>
    </row>
    <row r="40" spans="1:5" ht="19" x14ac:dyDescent="0.25">
      <c r="A40" s="5"/>
      <c r="B40" s="5"/>
      <c r="C40" s="6"/>
      <c r="D40" s="6"/>
      <c r="E40" s="6">
        <f t="shared" si="0"/>
        <v>5412</v>
      </c>
    </row>
    <row r="41" spans="1:5" ht="19" x14ac:dyDescent="0.25">
      <c r="A41" s="5"/>
      <c r="B41" s="5"/>
      <c r="C41" s="6"/>
      <c r="D41" s="6"/>
      <c r="E41" s="6">
        <f t="shared" si="0"/>
        <v>5412</v>
      </c>
    </row>
    <row r="42" spans="1:5" ht="19" x14ac:dyDescent="0.25">
      <c r="A42" s="5"/>
      <c r="B42" s="5"/>
      <c r="C42" s="6"/>
      <c r="D42" s="6"/>
      <c r="E42" s="6">
        <f t="shared" si="0"/>
        <v>5412</v>
      </c>
    </row>
    <row r="43" spans="1:5" ht="19" x14ac:dyDescent="0.25">
      <c r="A43" s="5"/>
      <c r="B43" s="5"/>
      <c r="C43" s="6"/>
      <c r="D43" s="6"/>
      <c r="E43" s="6">
        <f t="shared" si="0"/>
        <v>5412</v>
      </c>
    </row>
    <row r="44" spans="1:5" ht="19" x14ac:dyDescent="0.25">
      <c r="A44" s="5"/>
      <c r="B44" s="5"/>
      <c r="C44" s="6"/>
      <c r="D44" s="6"/>
      <c r="E44" s="6">
        <f t="shared" si="0"/>
        <v>5412</v>
      </c>
    </row>
    <row r="45" spans="1:5" ht="19" x14ac:dyDescent="0.25">
      <c r="A45" s="5"/>
      <c r="B45" s="5"/>
      <c r="C45" s="6"/>
      <c r="D45" s="6"/>
      <c r="E45" s="6">
        <f t="shared" si="0"/>
        <v>5412</v>
      </c>
    </row>
    <row r="46" spans="1:5" ht="19" x14ac:dyDescent="0.25">
      <c r="A46" s="5"/>
      <c r="B46" s="5"/>
      <c r="C46" s="6"/>
      <c r="D46" s="6"/>
      <c r="E46" s="6">
        <f t="shared" si="0"/>
        <v>5412</v>
      </c>
    </row>
    <row r="47" spans="1:5" ht="19" x14ac:dyDescent="0.25">
      <c r="A47" s="5"/>
      <c r="B47" s="5"/>
      <c r="C47" s="6"/>
      <c r="D47" s="6"/>
      <c r="E47" s="6">
        <f t="shared" si="0"/>
        <v>5412</v>
      </c>
    </row>
    <row r="48" spans="1:5" ht="19" x14ac:dyDescent="0.25">
      <c r="A48" s="5"/>
      <c r="B48" s="5"/>
      <c r="C48" s="6"/>
      <c r="D48" s="6"/>
      <c r="E48" s="6">
        <f t="shared" si="0"/>
        <v>5412</v>
      </c>
    </row>
    <row r="49" spans="1:5" ht="19" x14ac:dyDescent="0.25">
      <c r="A49" s="5"/>
      <c r="B49" s="5"/>
      <c r="C49" s="6"/>
      <c r="D49" s="6"/>
      <c r="E49" s="6">
        <f t="shared" si="0"/>
        <v>5412</v>
      </c>
    </row>
    <row r="50" spans="1:5" ht="19" x14ac:dyDescent="0.25">
      <c r="A50" s="5"/>
      <c r="B50" s="5"/>
      <c r="C50" s="6"/>
      <c r="D50" s="6"/>
      <c r="E50" s="6">
        <f t="shared" si="0"/>
        <v>5412</v>
      </c>
    </row>
    <row r="51" spans="1:5" ht="19" x14ac:dyDescent="0.25">
      <c r="A51" s="5"/>
      <c r="B51" s="5"/>
      <c r="C51" s="6"/>
      <c r="D51" s="6"/>
      <c r="E51" s="6">
        <f t="shared" si="0"/>
        <v>5412</v>
      </c>
    </row>
    <row r="52" spans="1:5" ht="19" x14ac:dyDescent="0.25">
      <c r="A52" s="5"/>
      <c r="B52" s="5"/>
      <c r="C52" s="6"/>
      <c r="D52" s="6"/>
      <c r="E52" s="6">
        <f t="shared" si="0"/>
        <v>5412</v>
      </c>
    </row>
    <row r="53" spans="1:5" ht="19" x14ac:dyDescent="0.25">
      <c r="A53" s="5"/>
      <c r="B53" s="5"/>
      <c r="C53" s="6"/>
      <c r="D53" s="6"/>
      <c r="E53" s="6">
        <f t="shared" si="0"/>
        <v>5412</v>
      </c>
    </row>
    <row r="54" spans="1:5" ht="19" x14ac:dyDescent="0.25">
      <c r="A54" s="5"/>
      <c r="B54" s="5"/>
      <c r="C54" s="6"/>
      <c r="D54" s="6"/>
      <c r="E54" s="6">
        <f t="shared" si="0"/>
        <v>5412</v>
      </c>
    </row>
    <row r="55" spans="1:5" ht="19" x14ac:dyDescent="0.25">
      <c r="A55" s="5"/>
      <c r="B55" s="5"/>
      <c r="C55" s="6"/>
      <c r="D55" s="6"/>
      <c r="E55" s="6">
        <f t="shared" si="0"/>
        <v>5412</v>
      </c>
    </row>
    <row r="56" spans="1:5" ht="19" x14ac:dyDescent="0.25">
      <c r="A56" s="5"/>
      <c r="B56" s="5"/>
      <c r="C56" s="6"/>
      <c r="D56" s="6"/>
      <c r="E56" s="6">
        <f t="shared" si="0"/>
        <v>5412</v>
      </c>
    </row>
    <row r="57" spans="1:5" ht="19" x14ac:dyDescent="0.25">
      <c r="A57" s="5"/>
      <c r="B57" s="5"/>
      <c r="C57" s="6"/>
      <c r="D57" s="6"/>
      <c r="E57" s="6">
        <f t="shared" si="0"/>
        <v>5412</v>
      </c>
    </row>
    <row r="58" spans="1:5" ht="19" x14ac:dyDescent="0.25">
      <c r="A58" s="5"/>
      <c r="B58" s="5"/>
      <c r="C58" s="6"/>
      <c r="D58" s="6"/>
      <c r="E58" s="6">
        <f t="shared" si="0"/>
        <v>5412</v>
      </c>
    </row>
    <row r="59" spans="1:5" ht="19" x14ac:dyDescent="0.25">
      <c r="A59" s="5"/>
      <c r="B59" s="5"/>
      <c r="C59" s="6"/>
      <c r="D59" s="6"/>
      <c r="E59" s="6">
        <f t="shared" si="0"/>
        <v>5412</v>
      </c>
    </row>
    <row r="60" spans="1:5" ht="19" x14ac:dyDescent="0.25">
      <c r="A60" s="5"/>
      <c r="B60" s="5"/>
      <c r="C60" s="6"/>
      <c r="D60" s="6"/>
      <c r="E60" s="6">
        <f t="shared" si="0"/>
        <v>5412</v>
      </c>
    </row>
    <row r="61" spans="1:5" ht="19" x14ac:dyDescent="0.25">
      <c r="A61" s="5"/>
      <c r="B61" s="5"/>
      <c r="C61" s="6"/>
      <c r="D61" s="6"/>
      <c r="E61" s="6">
        <f t="shared" si="0"/>
        <v>5412</v>
      </c>
    </row>
    <row r="62" spans="1:5" ht="19" x14ac:dyDescent="0.25">
      <c r="A62" s="5"/>
      <c r="B62" s="5"/>
      <c r="C62" s="6"/>
      <c r="D62" s="6"/>
      <c r="E62" s="6">
        <f t="shared" si="0"/>
        <v>5412</v>
      </c>
    </row>
    <row r="63" spans="1:5" ht="19" x14ac:dyDescent="0.25">
      <c r="A63" s="5"/>
      <c r="B63" s="5"/>
      <c r="C63" s="6"/>
      <c r="D63" s="6"/>
      <c r="E63" s="6">
        <f t="shared" si="0"/>
        <v>5412</v>
      </c>
    </row>
    <row r="64" spans="1:5" ht="19" x14ac:dyDescent="0.25">
      <c r="A64" s="5"/>
      <c r="B64" s="5"/>
      <c r="C64" s="6"/>
      <c r="D64" s="6"/>
      <c r="E64" s="6">
        <f t="shared" si="0"/>
        <v>5412</v>
      </c>
    </row>
    <row r="65" spans="1:5" ht="19" x14ac:dyDescent="0.25">
      <c r="A65" s="5"/>
      <c r="B65" s="5"/>
      <c r="C65" s="6"/>
      <c r="D65" s="6"/>
      <c r="E65" s="6">
        <f t="shared" si="0"/>
        <v>5412</v>
      </c>
    </row>
    <row r="66" spans="1:5" ht="19" x14ac:dyDescent="0.25">
      <c r="A66" s="5"/>
      <c r="B66" s="5"/>
      <c r="C66" s="6"/>
      <c r="D66" s="6"/>
      <c r="E66" s="6">
        <f t="shared" si="0"/>
        <v>5412</v>
      </c>
    </row>
    <row r="67" spans="1:5" ht="19" x14ac:dyDescent="0.25">
      <c r="A67" s="5"/>
      <c r="B67" s="5"/>
      <c r="C67" s="6"/>
      <c r="D67" s="6"/>
      <c r="E67" s="6">
        <f t="shared" si="0"/>
        <v>5412</v>
      </c>
    </row>
    <row r="68" spans="1:5" ht="19" x14ac:dyDescent="0.25">
      <c r="A68" s="5"/>
      <c r="B68" s="5"/>
      <c r="C68" s="6"/>
      <c r="D68" s="6"/>
      <c r="E68" s="6">
        <f t="shared" si="0"/>
        <v>5412</v>
      </c>
    </row>
    <row r="69" spans="1:5" ht="19" x14ac:dyDescent="0.25">
      <c r="A69" s="5"/>
      <c r="B69" s="5"/>
      <c r="C69" s="6"/>
      <c r="D69" s="6"/>
      <c r="E69" s="6">
        <f t="shared" si="0"/>
        <v>5412</v>
      </c>
    </row>
    <row r="70" spans="1:5" ht="19" x14ac:dyDescent="0.25">
      <c r="A70" s="5"/>
      <c r="B70" s="5"/>
      <c r="C70" s="6"/>
      <c r="D70" s="6"/>
      <c r="E70" s="6">
        <f t="shared" si="0"/>
        <v>5412</v>
      </c>
    </row>
    <row r="71" spans="1:5" ht="19" x14ac:dyDescent="0.25">
      <c r="A71" s="5"/>
      <c r="B71" s="5"/>
      <c r="C71" s="6"/>
      <c r="D71" s="6"/>
      <c r="E71" s="6">
        <f t="shared" ref="E71:E100" si="1">E70+C71-D71</f>
        <v>5412</v>
      </c>
    </row>
    <row r="72" spans="1:5" ht="19" x14ac:dyDescent="0.25">
      <c r="A72" s="5"/>
      <c r="B72" s="5"/>
      <c r="C72" s="6"/>
      <c r="D72" s="6"/>
      <c r="E72" s="6">
        <f t="shared" si="1"/>
        <v>5412</v>
      </c>
    </row>
    <row r="73" spans="1:5" ht="19" x14ac:dyDescent="0.25">
      <c r="A73" s="5"/>
      <c r="B73" s="5"/>
      <c r="C73" s="6"/>
      <c r="D73" s="6"/>
      <c r="E73" s="6">
        <f t="shared" si="1"/>
        <v>5412</v>
      </c>
    </row>
    <row r="74" spans="1:5" ht="19" x14ac:dyDescent="0.25">
      <c r="A74" s="5"/>
      <c r="B74" s="5"/>
      <c r="C74" s="6"/>
      <c r="D74" s="6"/>
      <c r="E74" s="6">
        <f t="shared" si="1"/>
        <v>5412</v>
      </c>
    </row>
    <row r="75" spans="1:5" ht="19" x14ac:dyDescent="0.25">
      <c r="A75" s="5"/>
      <c r="B75" s="5"/>
      <c r="C75" s="6"/>
      <c r="D75" s="6"/>
      <c r="E75" s="6">
        <f t="shared" si="1"/>
        <v>5412</v>
      </c>
    </row>
    <row r="76" spans="1:5" ht="19" x14ac:dyDescent="0.25">
      <c r="A76" s="5"/>
      <c r="B76" s="5"/>
      <c r="C76" s="6"/>
      <c r="D76" s="6"/>
      <c r="E76" s="6">
        <f t="shared" si="1"/>
        <v>5412</v>
      </c>
    </row>
    <row r="77" spans="1:5" ht="19" x14ac:dyDescent="0.25">
      <c r="A77" s="5"/>
      <c r="B77" s="5"/>
      <c r="C77" s="6"/>
      <c r="D77" s="6"/>
      <c r="E77" s="6">
        <f t="shared" si="1"/>
        <v>5412</v>
      </c>
    </row>
    <row r="78" spans="1:5" ht="19" x14ac:dyDescent="0.25">
      <c r="A78" s="5"/>
      <c r="B78" s="5"/>
      <c r="C78" s="6"/>
      <c r="D78" s="6"/>
      <c r="E78" s="6">
        <f t="shared" si="1"/>
        <v>5412</v>
      </c>
    </row>
    <row r="79" spans="1:5" ht="19" x14ac:dyDescent="0.25">
      <c r="A79" s="5"/>
      <c r="B79" s="5"/>
      <c r="C79" s="6"/>
      <c r="D79" s="6"/>
      <c r="E79" s="6">
        <f t="shared" si="1"/>
        <v>5412</v>
      </c>
    </row>
    <row r="80" spans="1:5" ht="19" x14ac:dyDescent="0.25">
      <c r="A80" s="5"/>
      <c r="B80" s="5"/>
      <c r="C80" s="6"/>
      <c r="D80" s="6"/>
      <c r="E80" s="6">
        <f t="shared" si="1"/>
        <v>5412</v>
      </c>
    </row>
    <row r="81" spans="1:5" ht="19" x14ac:dyDescent="0.25">
      <c r="A81" s="5"/>
      <c r="B81" s="5"/>
      <c r="C81" s="6"/>
      <c r="D81" s="6"/>
      <c r="E81" s="6">
        <f t="shared" si="1"/>
        <v>5412</v>
      </c>
    </row>
    <row r="82" spans="1:5" ht="19" x14ac:dyDescent="0.25">
      <c r="A82" s="5"/>
      <c r="B82" s="5"/>
      <c r="C82" s="6"/>
      <c r="D82" s="6"/>
      <c r="E82" s="6">
        <f t="shared" si="1"/>
        <v>5412</v>
      </c>
    </row>
    <row r="83" spans="1:5" ht="19" x14ac:dyDescent="0.25">
      <c r="A83" s="5"/>
      <c r="B83" s="5"/>
      <c r="C83" s="6"/>
      <c r="D83" s="6"/>
      <c r="E83" s="6">
        <f t="shared" si="1"/>
        <v>5412</v>
      </c>
    </row>
    <row r="84" spans="1:5" ht="19" x14ac:dyDescent="0.25">
      <c r="A84" s="5"/>
      <c r="B84" s="5"/>
      <c r="C84" s="6"/>
      <c r="D84" s="6"/>
      <c r="E84" s="6">
        <f t="shared" si="1"/>
        <v>5412</v>
      </c>
    </row>
    <row r="85" spans="1:5" ht="19" x14ac:dyDescent="0.25">
      <c r="A85" s="5"/>
      <c r="B85" s="5"/>
      <c r="C85" s="6"/>
      <c r="D85" s="6"/>
      <c r="E85" s="6">
        <f t="shared" si="1"/>
        <v>5412</v>
      </c>
    </row>
    <row r="86" spans="1:5" ht="19" x14ac:dyDescent="0.25">
      <c r="A86" s="5"/>
      <c r="B86" s="5"/>
      <c r="C86" s="6"/>
      <c r="D86" s="6"/>
      <c r="E86" s="6">
        <f t="shared" si="1"/>
        <v>5412</v>
      </c>
    </row>
    <row r="87" spans="1:5" ht="19" x14ac:dyDescent="0.25">
      <c r="A87" s="5"/>
      <c r="B87" s="5"/>
      <c r="C87" s="6"/>
      <c r="D87" s="6"/>
      <c r="E87" s="6">
        <f t="shared" si="1"/>
        <v>5412</v>
      </c>
    </row>
    <row r="88" spans="1:5" ht="19" x14ac:dyDescent="0.25">
      <c r="A88" s="5"/>
      <c r="B88" s="5"/>
      <c r="C88" s="6"/>
      <c r="D88" s="6"/>
      <c r="E88" s="6">
        <f t="shared" si="1"/>
        <v>5412</v>
      </c>
    </row>
    <row r="89" spans="1:5" ht="19" x14ac:dyDescent="0.25">
      <c r="A89" s="5"/>
      <c r="B89" s="5"/>
      <c r="C89" s="6"/>
      <c r="D89" s="6"/>
      <c r="E89" s="6">
        <f t="shared" si="1"/>
        <v>5412</v>
      </c>
    </row>
    <row r="90" spans="1:5" ht="19" x14ac:dyDescent="0.25">
      <c r="A90" s="5"/>
      <c r="B90" s="5"/>
      <c r="C90" s="6"/>
      <c r="D90" s="6"/>
      <c r="E90" s="6">
        <f t="shared" si="1"/>
        <v>5412</v>
      </c>
    </row>
    <row r="91" spans="1:5" ht="19" x14ac:dyDescent="0.25">
      <c r="A91" s="5"/>
      <c r="B91" s="5"/>
      <c r="C91" s="6"/>
      <c r="D91" s="6"/>
      <c r="E91" s="6">
        <f t="shared" si="1"/>
        <v>5412</v>
      </c>
    </row>
    <row r="92" spans="1:5" ht="19" x14ac:dyDescent="0.25">
      <c r="A92" s="5"/>
      <c r="B92" s="5"/>
      <c r="C92" s="6"/>
      <c r="D92" s="6"/>
      <c r="E92" s="6">
        <f t="shared" si="1"/>
        <v>5412</v>
      </c>
    </row>
    <row r="93" spans="1:5" ht="19" x14ac:dyDescent="0.25">
      <c r="A93" s="5"/>
      <c r="B93" s="5"/>
      <c r="C93" s="6"/>
      <c r="D93" s="6"/>
      <c r="E93" s="6">
        <f t="shared" si="1"/>
        <v>5412</v>
      </c>
    </row>
    <row r="94" spans="1:5" ht="19" x14ac:dyDescent="0.25">
      <c r="A94" s="5"/>
      <c r="B94" s="5"/>
      <c r="C94" s="6"/>
      <c r="D94" s="6"/>
      <c r="E94" s="6">
        <f t="shared" si="1"/>
        <v>5412</v>
      </c>
    </row>
    <row r="95" spans="1:5" ht="19" x14ac:dyDescent="0.25">
      <c r="A95" s="5"/>
      <c r="B95" s="5"/>
      <c r="C95" s="6"/>
      <c r="D95" s="6"/>
      <c r="E95" s="6">
        <f t="shared" si="1"/>
        <v>5412</v>
      </c>
    </row>
    <row r="96" spans="1:5" ht="19" x14ac:dyDescent="0.25">
      <c r="A96" s="5"/>
      <c r="B96" s="5"/>
      <c r="C96" s="6"/>
      <c r="D96" s="6"/>
      <c r="E96" s="6">
        <f t="shared" si="1"/>
        <v>5412</v>
      </c>
    </row>
    <row r="97" spans="1:5" ht="19" x14ac:dyDescent="0.25">
      <c r="A97" s="5"/>
      <c r="B97" s="5"/>
      <c r="C97" s="6"/>
      <c r="D97" s="6"/>
      <c r="E97" s="6">
        <f t="shared" si="1"/>
        <v>5412</v>
      </c>
    </row>
    <row r="98" spans="1:5" ht="19" x14ac:dyDescent="0.25">
      <c r="A98" s="5"/>
      <c r="B98" s="5"/>
      <c r="C98" s="6"/>
      <c r="D98" s="6"/>
      <c r="E98" s="6">
        <f t="shared" si="1"/>
        <v>5412</v>
      </c>
    </row>
    <row r="99" spans="1:5" ht="19" x14ac:dyDescent="0.25">
      <c r="A99" s="5"/>
      <c r="B99" s="5"/>
      <c r="C99" s="6"/>
      <c r="D99" s="6"/>
      <c r="E99" s="6">
        <f t="shared" si="1"/>
        <v>5412</v>
      </c>
    </row>
    <row r="100" spans="1:5" ht="19" x14ac:dyDescent="0.25">
      <c r="A100" s="5"/>
      <c r="B100" s="5"/>
      <c r="C100" s="6"/>
      <c r="D100" s="6"/>
      <c r="E100" s="6">
        <f t="shared" si="1"/>
        <v>5412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A1:J100"/>
  <sheetViews>
    <sheetView zoomScaleNormal="100" workbookViewId="0">
      <selection activeCell="B20" sqref="B20"/>
    </sheetView>
  </sheetViews>
  <sheetFormatPr baseColWidth="10" defaultColWidth="8.83203125" defaultRowHeight="15" x14ac:dyDescent="0.2"/>
  <cols>
    <col min="1" max="1" width="14.83203125" bestFit="1" customWidth="1"/>
    <col min="2" max="2" width="74.5" customWidth="1"/>
    <col min="3" max="3" width="16" bestFit="1" customWidth="1"/>
    <col min="4" max="4" width="18.5" bestFit="1" customWidth="1"/>
    <col min="5" max="5" width="18.1640625" customWidth="1"/>
  </cols>
  <sheetData>
    <row r="1" spans="1:10" ht="31" x14ac:dyDescent="0.35">
      <c r="A1" s="163" t="s">
        <v>11</v>
      </c>
      <c r="B1" s="163"/>
      <c r="C1" s="163"/>
      <c r="D1" s="163"/>
      <c r="E1" s="163"/>
    </row>
    <row r="2" spans="1:10" ht="26" x14ac:dyDescent="0.3">
      <c r="A2" s="161" t="s">
        <v>85</v>
      </c>
      <c r="B2" s="161"/>
      <c r="C2" s="161"/>
      <c r="D2" s="161"/>
      <c r="E2" s="161"/>
    </row>
    <row r="3" spans="1:10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10" ht="19" x14ac:dyDescent="0.25">
      <c r="A4" s="5"/>
      <c r="B4" s="5"/>
      <c r="C4" s="6"/>
      <c r="D4" s="6"/>
      <c r="E4" s="6">
        <v>0</v>
      </c>
    </row>
    <row r="5" spans="1:10" ht="19" x14ac:dyDescent="0.25">
      <c r="A5" s="26">
        <v>45409</v>
      </c>
      <c r="B5" s="5" t="s">
        <v>1344</v>
      </c>
      <c r="C5" s="6">
        <v>7450</v>
      </c>
      <c r="D5" s="6"/>
      <c r="E5" s="6">
        <f>E4+C5-D5</f>
        <v>7450</v>
      </c>
      <c r="J5">
        <v>74.319999999999993</v>
      </c>
    </row>
    <row r="6" spans="1:10" ht="19" x14ac:dyDescent="0.25">
      <c r="A6" s="26">
        <v>45409</v>
      </c>
      <c r="B6" s="19" t="s">
        <v>150</v>
      </c>
      <c r="C6" s="20"/>
      <c r="D6" s="20">
        <v>97.2</v>
      </c>
      <c r="E6" s="6">
        <f>E5+C6-D6</f>
        <v>7352.8</v>
      </c>
    </row>
    <row r="7" spans="1:10" ht="19" x14ac:dyDescent="0.25">
      <c r="A7" s="26">
        <v>45412</v>
      </c>
      <c r="B7" s="19" t="s">
        <v>1345</v>
      </c>
      <c r="C7" s="6"/>
      <c r="D7" s="6">
        <v>7310</v>
      </c>
      <c r="E7" s="6">
        <f t="shared" ref="E7:E70" si="0">E6+C7-D7</f>
        <v>42.800000000000182</v>
      </c>
    </row>
    <row r="8" spans="1:10" ht="19" x14ac:dyDescent="0.25">
      <c r="A8" s="26">
        <v>45413</v>
      </c>
      <c r="B8" s="5" t="s">
        <v>150</v>
      </c>
      <c r="C8" s="6"/>
      <c r="D8" s="6">
        <v>42.79</v>
      </c>
      <c r="E8" s="6">
        <f t="shared" si="0"/>
        <v>1.0000000000182752E-2</v>
      </c>
      <c r="H8">
        <v>157.5</v>
      </c>
    </row>
    <row r="9" spans="1:10" ht="19" x14ac:dyDescent="0.25">
      <c r="A9" s="26">
        <v>45414</v>
      </c>
      <c r="B9" s="5" t="s">
        <v>1366</v>
      </c>
      <c r="C9" s="6">
        <v>150</v>
      </c>
      <c r="D9" s="6"/>
      <c r="E9" s="6">
        <f t="shared" si="0"/>
        <v>150.01000000000019</v>
      </c>
    </row>
    <row r="10" spans="1:10" ht="19" x14ac:dyDescent="0.25">
      <c r="A10" s="26">
        <v>45414</v>
      </c>
      <c r="B10" s="5" t="s">
        <v>150</v>
      </c>
      <c r="C10" s="6"/>
      <c r="D10" s="6">
        <f>36.84+1.84+15</f>
        <v>53.680000000000007</v>
      </c>
      <c r="E10" s="6">
        <f t="shared" si="0"/>
        <v>96.330000000000183</v>
      </c>
    </row>
    <row r="11" spans="1:10" ht="19" x14ac:dyDescent="0.25">
      <c r="A11" s="26">
        <v>45422</v>
      </c>
      <c r="B11" s="5" t="s">
        <v>1417</v>
      </c>
      <c r="C11" s="6">
        <v>7310</v>
      </c>
      <c r="D11" s="6"/>
      <c r="E11" s="6">
        <f t="shared" si="0"/>
        <v>7406.33</v>
      </c>
    </row>
    <row r="12" spans="1:10" ht="19" x14ac:dyDescent="0.25">
      <c r="A12" s="26">
        <v>45439</v>
      </c>
      <c r="B12" s="5" t="s">
        <v>950</v>
      </c>
      <c r="C12" s="6"/>
      <c r="D12" s="6">
        <v>7315</v>
      </c>
      <c r="E12" s="6">
        <f t="shared" si="0"/>
        <v>91.329999999999927</v>
      </c>
    </row>
    <row r="13" spans="1:10" ht="19" x14ac:dyDescent="0.25">
      <c r="A13" s="5"/>
      <c r="B13" s="5"/>
      <c r="C13" s="6"/>
      <c r="D13" s="6">
        <v>74.319999999999993</v>
      </c>
      <c r="E13" s="6">
        <f t="shared" si="0"/>
        <v>17.009999999999934</v>
      </c>
    </row>
    <row r="14" spans="1:10" ht="19" x14ac:dyDescent="0.25">
      <c r="A14" s="5"/>
      <c r="B14" s="5"/>
      <c r="C14" s="6"/>
      <c r="D14" s="6">
        <v>2.86</v>
      </c>
      <c r="E14" s="6">
        <f t="shared" si="0"/>
        <v>14.149999999999935</v>
      </c>
    </row>
    <row r="15" spans="1:10" ht="19" x14ac:dyDescent="0.25">
      <c r="A15" s="5"/>
      <c r="B15" s="5"/>
      <c r="C15" s="6"/>
      <c r="D15" s="6">
        <v>14.14</v>
      </c>
      <c r="E15" s="6">
        <f t="shared" si="0"/>
        <v>9.9999999999340616E-3</v>
      </c>
    </row>
    <row r="16" spans="1:10" ht="19" x14ac:dyDescent="0.25">
      <c r="A16" s="26">
        <v>45772</v>
      </c>
      <c r="B16" s="5" t="s">
        <v>1898</v>
      </c>
      <c r="C16" s="6">
        <v>68</v>
      </c>
      <c r="D16" s="6"/>
      <c r="E16" s="6">
        <f t="shared" si="0"/>
        <v>68.009999999999934</v>
      </c>
    </row>
    <row r="17" spans="1:5" ht="19" x14ac:dyDescent="0.25">
      <c r="A17" s="26">
        <v>45776</v>
      </c>
      <c r="B17" s="5" t="s">
        <v>150</v>
      </c>
      <c r="C17" s="6"/>
      <c r="D17" s="6">
        <v>68</v>
      </c>
      <c r="E17" s="6">
        <f t="shared" si="0"/>
        <v>9.9999999999340616E-3</v>
      </c>
    </row>
    <row r="18" spans="1:5" ht="19" x14ac:dyDescent="0.25">
      <c r="A18" s="26">
        <v>45776</v>
      </c>
      <c r="B18" s="5" t="s">
        <v>2432</v>
      </c>
      <c r="C18" s="6">
        <v>489986.5</v>
      </c>
      <c r="D18" s="6"/>
      <c r="E18" s="6">
        <f t="shared" si="0"/>
        <v>489986.51</v>
      </c>
    </row>
    <row r="19" spans="1:5" ht="19" x14ac:dyDescent="0.25">
      <c r="A19" s="26">
        <v>45776</v>
      </c>
      <c r="B19" s="5" t="s">
        <v>150</v>
      </c>
      <c r="C19" s="6"/>
      <c r="D19" s="6">
        <f>5.45+0.27</f>
        <v>5.7200000000000006</v>
      </c>
      <c r="E19" s="6">
        <f t="shared" si="0"/>
        <v>489980.79000000004</v>
      </c>
    </row>
    <row r="20" spans="1:5" ht="19" x14ac:dyDescent="0.25">
      <c r="A20" s="26">
        <v>45776</v>
      </c>
      <c r="B20" s="5" t="s">
        <v>2433</v>
      </c>
      <c r="C20" s="6"/>
      <c r="D20" s="6">
        <v>480124</v>
      </c>
      <c r="E20" s="6">
        <f t="shared" si="0"/>
        <v>9856.7900000000373</v>
      </c>
    </row>
    <row r="21" spans="1:5" ht="19" x14ac:dyDescent="0.25">
      <c r="A21" s="26">
        <v>45777</v>
      </c>
      <c r="B21" s="5" t="s">
        <v>2434</v>
      </c>
      <c r="C21" s="6"/>
      <c r="D21" s="6">
        <v>1225</v>
      </c>
      <c r="E21" s="6">
        <f t="shared" si="0"/>
        <v>8631.7900000000373</v>
      </c>
    </row>
    <row r="22" spans="1:5" ht="19" x14ac:dyDescent="0.25">
      <c r="A22" s="26">
        <v>45777</v>
      </c>
      <c r="B22" s="5" t="s">
        <v>150</v>
      </c>
      <c r="C22" s="6"/>
      <c r="D22" s="6">
        <v>665.32</v>
      </c>
      <c r="E22" s="6">
        <f t="shared" si="0"/>
        <v>7966.4700000000375</v>
      </c>
    </row>
    <row r="23" spans="1:5" ht="19" x14ac:dyDescent="0.25">
      <c r="A23" s="26">
        <v>45778</v>
      </c>
      <c r="B23" s="5" t="s">
        <v>2448</v>
      </c>
      <c r="C23" s="6"/>
      <c r="D23" s="6">
        <v>7800</v>
      </c>
      <c r="E23" s="6">
        <f t="shared" si="0"/>
        <v>166.47000000003754</v>
      </c>
    </row>
    <row r="24" spans="1:5" ht="19" x14ac:dyDescent="0.25">
      <c r="A24" s="5"/>
      <c r="B24" s="5"/>
      <c r="C24" s="6"/>
      <c r="D24" s="6"/>
      <c r="E24" s="6">
        <f t="shared" si="0"/>
        <v>166.47000000003754</v>
      </c>
    </row>
    <row r="25" spans="1:5" ht="19" x14ac:dyDescent="0.25">
      <c r="A25" s="5"/>
      <c r="B25" s="5"/>
      <c r="C25" s="6"/>
      <c r="D25" s="6"/>
      <c r="E25" s="6">
        <f t="shared" si="0"/>
        <v>166.47000000003754</v>
      </c>
    </row>
    <row r="26" spans="1:5" ht="19" x14ac:dyDescent="0.25">
      <c r="A26" s="5"/>
      <c r="B26" s="5"/>
      <c r="C26" s="6"/>
      <c r="D26" s="6"/>
      <c r="E26" s="6">
        <f t="shared" si="0"/>
        <v>166.47000000003754</v>
      </c>
    </row>
    <row r="27" spans="1:5" ht="19" x14ac:dyDescent="0.25">
      <c r="A27" s="5"/>
      <c r="B27" s="5"/>
      <c r="C27" s="6"/>
      <c r="D27" s="6"/>
      <c r="E27" s="6">
        <f t="shared" si="0"/>
        <v>166.47000000003754</v>
      </c>
    </row>
    <row r="28" spans="1:5" ht="19" x14ac:dyDescent="0.25">
      <c r="A28" s="5"/>
      <c r="B28" s="5"/>
      <c r="C28" s="6"/>
      <c r="D28" s="6"/>
      <c r="E28" s="6">
        <f t="shared" si="0"/>
        <v>166.47000000003754</v>
      </c>
    </row>
    <row r="29" spans="1:5" ht="19" x14ac:dyDescent="0.25">
      <c r="A29" s="5"/>
      <c r="B29" s="5"/>
      <c r="C29" s="6"/>
      <c r="D29" s="6"/>
      <c r="E29" s="6">
        <f t="shared" si="0"/>
        <v>166.47000000003754</v>
      </c>
    </row>
    <row r="30" spans="1:5" ht="19" x14ac:dyDescent="0.25">
      <c r="A30" s="5"/>
      <c r="B30" s="5"/>
      <c r="C30" s="6"/>
      <c r="D30" s="6"/>
      <c r="E30" s="6">
        <f t="shared" si="0"/>
        <v>166.47000000003754</v>
      </c>
    </row>
    <row r="31" spans="1:5" ht="19" x14ac:dyDescent="0.25">
      <c r="A31" s="5"/>
      <c r="B31" s="5"/>
      <c r="C31" s="6"/>
      <c r="D31" s="6"/>
      <c r="E31" s="6">
        <f t="shared" si="0"/>
        <v>166.47000000003754</v>
      </c>
    </row>
    <row r="32" spans="1:5" ht="19" x14ac:dyDescent="0.25">
      <c r="A32" s="5"/>
      <c r="B32" s="5"/>
      <c r="C32" s="6"/>
      <c r="D32" s="6"/>
      <c r="E32" s="6">
        <f t="shared" si="0"/>
        <v>166.47000000003754</v>
      </c>
    </row>
    <row r="33" spans="1:5" ht="19" x14ac:dyDescent="0.25">
      <c r="A33" s="5"/>
      <c r="B33" s="5"/>
      <c r="C33" s="6"/>
      <c r="D33" s="6"/>
      <c r="E33" s="6">
        <f t="shared" si="0"/>
        <v>166.47000000003754</v>
      </c>
    </row>
    <row r="34" spans="1:5" ht="19" x14ac:dyDescent="0.25">
      <c r="A34" s="5"/>
      <c r="B34" s="5"/>
      <c r="C34" s="6"/>
      <c r="D34" s="6"/>
      <c r="E34" s="6">
        <f t="shared" si="0"/>
        <v>166.47000000003754</v>
      </c>
    </row>
    <row r="35" spans="1:5" ht="19" x14ac:dyDescent="0.25">
      <c r="A35" s="5"/>
      <c r="B35" s="5"/>
      <c r="C35" s="6"/>
      <c r="D35" s="6"/>
      <c r="E35" s="6">
        <f t="shared" si="0"/>
        <v>166.47000000003754</v>
      </c>
    </row>
    <row r="36" spans="1:5" ht="19" x14ac:dyDescent="0.25">
      <c r="A36" s="5"/>
      <c r="B36" s="5"/>
      <c r="C36" s="6"/>
      <c r="D36" s="6"/>
      <c r="E36" s="6">
        <f t="shared" si="0"/>
        <v>166.47000000003754</v>
      </c>
    </row>
    <row r="37" spans="1:5" ht="19" x14ac:dyDescent="0.25">
      <c r="A37" s="5"/>
      <c r="B37" s="5"/>
      <c r="C37" s="6"/>
      <c r="D37" s="6"/>
      <c r="E37" s="6">
        <f t="shared" si="0"/>
        <v>166.47000000003754</v>
      </c>
    </row>
    <row r="38" spans="1:5" ht="19" x14ac:dyDescent="0.25">
      <c r="A38" s="5"/>
      <c r="B38" s="5"/>
      <c r="C38" s="6"/>
      <c r="D38" s="6"/>
      <c r="E38" s="6">
        <f t="shared" si="0"/>
        <v>166.47000000003754</v>
      </c>
    </row>
    <row r="39" spans="1:5" ht="19" x14ac:dyDescent="0.25">
      <c r="A39" s="5"/>
      <c r="B39" s="5"/>
      <c r="C39" s="6"/>
      <c r="D39" s="6"/>
      <c r="E39" s="6">
        <f t="shared" si="0"/>
        <v>166.47000000003754</v>
      </c>
    </row>
    <row r="40" spans="1:5" ht="19" x14ac:dyDescent="0.25">
      <c r="A40" s="5"/>
      <c r="B40" s="5"/>
      <c r="C40" s="6"/>
      <c r="D40" s="6"/>
      <c r="E40" s="6">
        <f t="shared" si="0"/>
        <v>166.47000000003754</v>
      </c>
    </row>
    <row r="41" spans="1:5" ht="19" x14ac:dyDescent="0.25">
      <c r="A41" s="5"/>
      <c r="B41" s="5"/>
      <c r="C41" s="6"/>
      <c r="D41" s="6"/>
      <c r="E41" s="6">
        <f t="shared" si="0"/>
        <v>166.47000000003754</v>
      </c>
    </row>
    <row r="42" spans="1:5" ht="19" x14ac:dyDescent="0.25">
      <c r="A42" s="5"/>
      <c r="B42" s="5"/>
      <c r="C42" s="6"/>
      <c r="D42" s="6"/>
      <c r="E42" s="6">
        <f t="shared" si="0"/>
        <v>166.47000000003754</v>
      </c>
    </row>
    <row r="43" spans="1:5" ht="19" x14ac:dyDescent="0.25">
      <c r="A43" s="5"/>
      <c r="B43" s="5"/>
      <c r="C43" s="6"/>
      <c r="D43" s="6"/>
      <c r="E43" s="6">
        <f t="shared" si="0"/>
        <v>166.47000000003754</v>
      </c>
    </row>
    <row r="44" spans="1:5" ht="19" x14ac:dyDescent="0.25">
      <c r="A44" s="5"/>
      <c r="B44" s="5"/>
      <c r="C44" s="6"/>
      <c r="D44" s="6"/>
      <c r="E44" s="6">
        <f t="shared" si="0"/>
        <v>166.47000000003754</v>
      </c>
    </row>
    <row r="45" spans="1:5" ht="19" x14ac:dyDescent="0.25">
      <c r="A45" s="5"/>
      <c r="B45" s="5"/>
      <c r="C45" s="6"/>
      <c r="D45" s="6"/>
      <c r="E45" s="6">
        <f t="shared" si="0"/>
        <v>166.47000000003754</v>
      </c>
    </row>
    <row r="46" spans="1:5" ht="19" x14ac:dyDescent="0.25">
      <c r="A46" s="5"/>
      <c r="B46" s="5"/>
      <c r="C46" s="6"/>
      <c r="D46" s="6"/>
      <c r="E46" s="6">
        <f t="shared" si="0"/>
        <v>166.47000000003754</v>
      </c>
    </row>
    <row r="47" spans="1:5" ht="19" x14ac:dyDescent="0.25">
      <c r="A47" s="5"/>
      <c r="B47" s="5"/>
      <c r="C47" s="6"/>
      <c r="D47" s="6"/>
      <c r="E47" s="6">
        <f t="shared" si="0"/>
        <v>166.47000000003754</v>
      </c>
    </row>
    <row r="48" spans="1:5" ht="19" x14ac:dyDescent="0.25">
      <c r="A48" s="5"/>
      <c r="B48" s="5"/>
      <c r="C48" s="6"/>
      <c r="D48" s="6"/>
      <c r="E48" s="6">
        <f t="shared" si="0"/>
        <v>166.47000000003754</v>
      </c>
    </row>
    <row r="49" spans="1:5" ht="19" x14ac:dyDescent="0.25">
      <c r="A49" s="5"/>
      <c r="B49" s="5"/>
      <c r="C49" s="6"/>
      <c r="D49" s="6"/>
      <c r="E49" s="6">
        <f t="shared" si="0"/>
        <v>166.47000000003754</v>
      </c>
    </row>
    <row r="50" spans="1:5" ht="19" x14ac:dyDescent="0.25">
      <c r="A50" s="5"/>
      <c r="B50" s="5"/>
      <c r="C50" s="6"/>
      <c r="D50" s="6"/>
      <c r="E50" s="6">
        <f t="shared" si="0"/>
        <v>166.47000000003754</v>
      </c>
    </row>
    <row r="51" spans="1:5" ht="19" x14ac:dyDescent="0.25">
      <c r="A51" s="5"/>
      <c r="B51" s="5"/>
      <c r="C51" s="6"/>
      <c r="D51" s="6"/>
      <c r="E51" s="6">
        <f t="shared" si="0"/>
        <v>166.47000000003754</v>
      </c>
    </row>
    <row r="52" spans="1:5" ht="19" x14ac:dyDescent="0.25">
      <c r="A52" s="5"/>
      <c r="B52" s="5"/>
      <c r="C52" s="6"/>
      <c r="D52" s="6"/>
      <c r="E52" s="6">
        <f t="shared" si="0"/>
        <v>166.47000000003754</v>
      </c>
    </row>
    <row r="53" spans="1:5" ht="19" x14ac:dyDescent="0.25">
      <c r="A53" s="5"/>
      <c r="B53" s="5"/>
      <c r="C53" s="6"/>
      <c r="D53" s="6"/>
      <c r="E53" s="6">
        <f t="shared" si="0"/>
        <v>166.47000000003754</v>
      </c>
    </row>
    <row r="54" spans="1:5" ht="19" x14ac:dyDescent="0.25">
      <c r="A54" s="5"/>
      <c r="B54" s="5"/>
      <c r="C54" s="6"/>
      <c r="D54" s="6"/>
      <c r="E54" s="6">
        <f t="shared" si="0"/>
        <v>166.47000000003754</v>
      </c>
    </row>
    <row r="55" spans="1:5" ht="19" x14ac:dyDescent="0.25">
      <c r="A55" s="5"/>
      <c r="B55" s="5"/>
      <c r="C55" s="6"/>
      <c r="D55" s="6"/>
      <c r="E55" s="6">
        <f t="shared" si="0"/>
        <v>166.47000000003754</v>
      </c>
    </row>
    <row r="56" spans="1:5" ht="19" x14ac:dyDescent="0.25">
      <c r="A56" s="5"/>
      <c r="B56" s="5"/>
      <c r="C56" s="6"/>
      <c r="D56" s="6"/>
      <c r="E56" s="6">
        <f t="shared" si="0"/>
        <v>166.47000000003754</v>
      </c>
    </row>
    <row r="57" spans="1:5" ht="19" x14ac:dyDescent="0.25">
      <c r="A57" s="5"/>
      <c r="B57" s="5"/>
      <c r="C57" s="6"/>
      <c r="D57" s="6"/>
      <c r="E57" s="6">
        <f t="shared" si="0"/>
        <v>166.47000000003754</v>
      </c>
    </row>
    <row r="58" spans="1:5" ht="19" x14ac:dyDescent="0.25">
      <c r="A58" s="5"/>
      <c r="B58" s="5"/>
      <c r="C58" s="6"/>
      <c r="D58" s="6"/>
      <c r="E58" s="6">
        <f t="shared" si="0"/>
        <v>166.47000000003754</v>
      </c>
    </row>
    <row r="59" spans="1:5" ht="19" x14ac:dyDescent="0.25">
      <c r="A59" s="5"/>
      <c r="B59" s="5"/>
      <c r="C59" s="6"/>
      <c r="D59" s="6"/>
      <c r="E59" s="6">
        <f t="shared" si="0"/>
        <v>166.47000000003754</v>
      </c>
    </row>
    <row r="60" spans="1:5" ht="19" x14ac:dyDescent="0.25">
      <c r="A60" s="5"/>
      <c r="B60" s="5"/>
      <c r="C60" s="6"/>
      <c r="D60" s="6"/>
      <c r="E60" s="6">
        <f t="shared" si="0"/>
        <v>166.47000000003754</v>
      </c>
    </row>
    <row r="61" spans="1:5" ht="19" x14ac:dyDescent="0.25">
      <c r="A61" s="5"/>
      <c r="B61" s="5"/>
      <c r="C61" s="6"/>
      <c r="D61" s="6"/>
      <c r="E61" s="6">
        <f t="shared" si="0"/>
        <v>166.47000000003754</v>
      </c>
    </row>
    <row r="62" spans="1:5" ht="19" x14ac:dyDescent="0.25">
      <c r="A62" s="5"/>
      <c r="B62" s="5"/>
      <c r="C62" s="6"/>
      <c r="D62" s="6"/>
      <c r="E62" s="6">
        <f t="shared" si="0"/>
        <v>166.47000000003754</v>
      </c>
    </row>
    <row r="63" spans="1:5" ht="19" x14ac:dyDescent="0.25">
      <c r="A63" s="5"/>
      <c r="B63" s="5"/>
      <c r="C63" s="6"/>
      <c r="D63" s="6"/>
      <c r="E63" s="6">
        <f t="shared" si="0"/>
        <v>166.47000000003754</v>
      </c>
    </row>
    <row r="64" spans="1:5" ht="19" x14ac:dyDescent="0.25">
      <c r="A64" s="5"/>
      <c r="B64" s="5"/>
      <c r="C64" s="6"/>
      <c r="D64" s="6"/>
      <c r="E64" s="6">
        <f t="shared" si="0"/>
        <v>166.47000000003754</v>
      </c>
    </row>
    <row r="65" spans="1:5" ht="19" x14ac:dyDescent="0.25">
      <c r="A65" s="5"/>
      <c r="B65" s="5"/>
      <c r="C65" s="6"/>
      <c r="D65" s="6"/>
      <c r="E65" s="6">
        <f t="shared" si="0"/>
        <v>166.47000000003754</v>
      </c>
    </row>
    <row r="66" spans="1:5" ht="19" x14ac:dyDescent="0.25">
      <c r="A66" s="5"/>
      <c r="B66" s="5"/>
      <c r="C66" s="6"/>
      <c r="D66" s="6"/>
      <c r="E66" s="6">
        <f t="shared" si="0"/>
        <v>166.47000000003754</v>
      </c>
    </row>
    <row r="67" spans="1:5" ht="19" x14ac:dyDescent="0.25">
      <c r="A67" s="5"/>
      <c r="B67" s="5"/>
      <c r="C67" s="6"/>
      <c r="D67" s="6"/>
      <c r="E67" s="6">
        <f t="shared" si="0"/>
        <v>166.47000000003754</v>
      </c>
    </row>
    <row r="68" spans="1:5" ht="19" x14ac:dyDescent="0.25">
      <c r="A68" s="5"/>
      <c r="B68" s="5"/>
      <c r="C68" s="6"/>
      <c r="D68" s="6"/>
      <c r="E68" s="6">
        <f t="shared" si="0"/>
        <v>166.47000000003754</v>
      </c>
    </row>
    <row r="69" spans="1:5" ht="19" x14ac:dyDescent="0.25">
      <c r="A69" s="5"/>
      <c r="B69" s="5"/>
      <c r="C69" s="6"/>
      <c r="D69" s="6"/>
      <c r="E69" s="6">
        <f t="shared" si="0"/>
        <v>166.47000000003754</v>
      </c>
    </row>
    <row r="70" spans="1:5" ht="19" x14ac:dyDescent="0.25">
      <c r="A70" s="5"/>
      <c r="B70" s="5"/>
      <c r="C70" s="6"/>
      <c r="D70" s="6"/>
      <c r="E70" s="6">
        <f t="shared" si="0"/>
        <v>166.47000000003754</v>
      </c>
    </row>
    <row r="71" spans="1:5" ht="19" x14ac:dyDescent="0.25">
      <c r="A71" s="5"/>
      <c r="B71" s="5"/>
      <c r="C71" s="6"/>
      <c r="D71" s="6"/>
      <c r="E71" s="6">
        <f t="shared" ref="E71:E100" si="1">E70+C71-D71</f>
        <v>166.47000000003754</v>
      </c>
    </row>
    <row r="72" spans="1:5" ht="19" x14ac:dyDescent="0.25">
      <c r="A72" s="5"/>
      <c r="B72" s="5"/>
      <c r="C72" s="6"/>
      <c r="D72" s="6"/>
      <c r="E72" s="6">
        <f t="shared" si="1"/>
        <v>166.47000000003754</v>
      </c>
    </row>
    <row r="73" spans="1:5" ht="19" x14ac:dyDescent="0.25">
      <c r="A73" s="5"/>
      <c r="B73" s="5"/>
      <c r="C73" s="6"/>
      <c r="D73" s="6"/>
      <c r="E73" s="6">
        <f t="shared" si="1"/>
        <v>166.47000000003754</v>
      </c>
    </row>
    <row r="74" spans="1:5" ht="19" x14ac:dyDescent="0.25">
      <c r="A74" s="5"/>
      <c r="B74" s="5"/>
      <c r="C74" s="6"/>
      <c r="D74" s="6"/>
      <c r="E74" s="6">
        <f t="shared" si="1"/>
        <v>166.47000000003754</v>
      </c>
    </row>
    <row r="75" spans="1:5" ht="19" x14ac:dyDescent="0.25">
      <c r="A75" s="5"/>
      <c r="B75" s="5"/>
      <c r="C75" s="6"/>
      <c r="D75" s="6"/>
      <c r="E75" s="6">
        <f t="shared" si="1"/>
        <v>166.47000000003754</v>
      </c>
    </row>
    <row r="76" spans="1:5" ht="19" x14ac:dyDescent="0.25">
      <c r="A76" s="5"/>
      <c r="B76" s="5"/>
      <c r="C76" s="6"/>
      <c r="D76" s="6"/>
      <c r="E76" s="6">
        <f t="shared" si="1"/>
        <v>166.47000000003754</v>
      </c>
    </row>
    <row r="77" spans="1:5" ht="19" x14ac:dyDescent="0.25">
      <c r="A77" s="5"/>
      <c r="B77" s="5"/>
      <c r="C77" s="6"/>
      <c r="D77" s="6"/>
      <c r="E77" s="6">
        <f t="shared" si="1"/>
        <v>166.47000000003754</v>
      </c>
    </row>
    <row r="78" spans="1:5" ht="19" x14ac:dyDescent="0.25">
      <c r="A78" s="5"/>
      <c r="B78" s="5"/>
      <c r="C78" s="6"/>
      <c r="D78" s="6"/>
      <c r="E78" s="6">
        <f t="shared" si="1"/>
        <v>166.47000000003754</v>
      </c>
    </row>
    <row r="79" spans="1:5" ht="19" x14ac:dyDescent="0.25">
      <c r="A79" s="5"/>
      <c r="B79" s="5"/>
      <c r="C79" s="6"/>
      <c r="D79" s="6"/>
      <c r="E79" s="6">
        <f t="shared" si="1"/>
        <v>166.47000000003754</v>
      </c>
    </row>
    <row r="80" spans="1:5" ht="19" x14ac:dyDescent="0.25">
      <c r="A80" s="5"/>
      <c r="B80" s="5"/>
      <c r="C80" s="6"/>
      <c r="D80" s="6"/>
      <c r="E80" s="6">
        <f t="shared" si="1"/>
        <v>166.47000000003754</v>
      </c>
    </row>
    <row r="81" spans="1:5" ht="19" x14ac:dyDescent="0.25">
      <c r="A81" s="5"/>
      <c r="B81" s="5"/>
      <c r="C81" s="6"/>
      <c r="D81" s="6"/>
      <c r="E81" s="6">
        <f t="shared" si="1"/>
        <v>166.47000000003754</v>
      </c>
    </row>
    <row r="82" spans="1:5" ht="19" x14ac:dyDescent="0.25">
      <c r="A82" s="5"/>
      <c r="B82" s="5"/>
      <c r="C82" s="6"/>
      <c r="D82" s="6"/>
      <c r="E82" s="6">
        <f t="shared" si="1"/>
        <v>166.47000000003754</v>
      </c>
    </row>
    <row r="83" spans="1:5" ht="19" x14ac:dyDescent="0.25">
      <c r="A83" s="5"/>
      <c r="B83" s="5"/>
      <c r="C83" s="6"/>
      <c r="D83" s="6"/>
      <c r="E83" s="6">
        <f t="shared" si="1"/>
        <v>166.47000000003754</v>
      </c>
    </row>
    <row r="84" spans="1:5" ht="19" x14ac:dyDescent="0.25">
      <c r="A84" s="5"/>
      <c r="B84" s="5"/>
      <c r="C84" s="6"/>
      <c r="D84" s="6"/>
      <c r="E84" s="6">
        <f t="shared" si="1"/>
        <v>166.47000000003754</v>
      </c>
    </row>
    <row r="85" spans="1:5" ht="19" x14ac:dyDescent="0.25">
      <c r="A85" s="5"/>
      <c r="B85" s="5"/>
      <c r="C85" s="6"/>
      <c r="D85" s="6"/>
      <c r="E85" s="6">
        <f t="shared" si="1"/>
        <v>166.47000000003754</v>
      </c>
    </row>
    <row r="86" spans="1:5" ht="19" x14ac:dyDescent="0.25">
      <c r="A86" s="5"/>
      <c r="B86" s="5"/>
      <c r="C86" s="6"/>
      <c r="D86" s="6"/>
      <c r="E86" s="6">
        <f t="shared" si="1"/>
        <v>166.47000000003754</v>
      </c>
    </row>
    <row r="87" spans="1:5" ht="19" x14ac:dyDescent="0.25">
      <c r="A87" s="5"/>
      <c r="B87" s="5"/>
      <c r="C87" s="6"/>
      <c r="D87" s="6"/>
      <c r="E87" s="6">
        <f t="shared" si="1"/>
        <v>166.47000000003754</v>
      </c>
    </row>
    <row r="88" spans="1:5" ht="19" x14ac:dyDescent="0.25">
      <c r="A88" s="5"/>
      <c r="B88" s="5"/>
      <c r="C88" s="6"/>
      <c r="D88" s="6"/>
      <c r="E88" s="6">
        <f t="shared" si="1"/>
        <v>166.47000000003754</v>
      </c>
    </row>
    <row r="89" spans="1:5" ht="19" x14ac:dyDescent="0.25">
      <c r="A89" s="5"/>
      <c r="B89" s="5"/>
      <c r="C89" s="6"/>
      <c r="D89" s="6"/>
      <c r="E89" s="6">
        <f t="shared" si="1"/>
        <v>166.47000000003754</v>
      </c>
    </row>
    <row r="90" spans="1:5" ht="19" x14ac:dyDescent="0.25">
      <c r="A90" s="5"/>
      <c r="B90" s="5"/>
      <c r="C90" s="6"/>
      <c r="D90" s="6"/>
      <c r="E90" s="6">
        <f t="shared" si="1"/>
        <v>166.47000000003754</v>
      </c>
    </row>
    <row r="91" spans="1:5" ht="19" x14ac:dyDescent="0.25">
      <c r="A91" s="5"/>
      <c r="B91" s="5"/>
      <c r="C91" s="6"/>
      <c r="D91" s="6"/>
      <c r="E91" s="6">
        <f t="shared" si="1"/>
        <v>166.47000000003754</v>
      </c>
    </row>
    <row r="92" spans="1:5" ht="19" x14ac:dyDescent="0.25">
      <c r="A92" s="5"/>
      <c r="B92" s="5"/>
      <c r="C92" s="6"/>
      <c r="D92" s="6"/>
      <c r="E92" s="6">
        <f t="shared" si="1"/>
        <v>166.47000000003754</v>
      </c>
    </row>
    <row r="93" spans="1:5" ht="19" x14ac:dyDescent="0.25">
      <c r="A93" s="5"/>
      <c r="B93" s="5"/>
      <c r="C93" s="6"/>
      <c r="D93" s="6"/>
      <c r="E93" s="6">
        <f t="shared" si="1"/>
        <v>166.47000000003754</v>
      </c>
    </row>
    <row r="94" spans="1:5" ht="19" x14ac:dyDescent="0.25">
      <c r="A94" s="5"/>
      <c r="B94" s="5"/>
      <c r="C94" s="6"/>
      <c r="D94" s="6"/>
      <c r="E94" s="6">
        <f t="shared" si="1"/>
        <v>166.47000000003754</v>
      </c>
    </row>
    <row r="95" spans="1:5" ht="19" x14ac:dyDescent="0.25">
      <c r="A95" s="5"/>
      <c r="B95" s="5"/>
      <c r="C95" s="6"/>
      <c r="D95" s="6"/>
      <c r="E95" s="6">
        <f t="shared" si="1"/>
        <v>166.47000000003754</v>
      </c>
    </row>
    <row r="96" spans="1:5" ht="19" x14ac:dyDescent="0.25">
      <c r="A96" s="5"/>
      <c r="B96" s="5"/>
      <c r="C96" s="6"/>
      <c r="D96" s="6"/>
      <c r="E96" s="6">
        <f t="shared" si="1"/>
        <v>166.47000000003754</v>
      </c>
    </row>
    <row r="97" spans="1:5" ht="19" x14ac:dyDescent="0.25">
      <c r="A97" s="5"/>
      <c r="B97" s="5"/>
      <c r="C97" s="6"/>
      <c r="D97" s="6"/>
      <c r="E97" s="6">
        <f t="shared" si="1"/>
        <v>166.47000000003754</v>
      </c>
    </row>
    <row r="98" spans="1:5" ht="19" x14ac:dyDescent="0.25">
      <c r="A98" s="5"/>
      <c r="B98" s="5"/>
      <c r="C98" s="6"/>
      <c r="D98" s="6"/>
      <c r="E98" s="6">
        <f t="shared" si="1"/>
        <v>166.47000000003754</v>
      </c>
    </row>
    <row r="99" spans="1:5" ht="19" x14ac:dyDescent="0.25">
      <c r="A99" s="5"/>
      <c r="B99" s="5"/>
      <c r="C99" s="6"/>
      <c r="D99" s="6"/>
      <c r="E99" s="6">
        <f t="shared" si="1"/>
        <v>166.47000000003754</v>
      </c>
    </row>
    <row r="100" spans="1:5" ht="19" x14ac:dyDescent="0.25">
      <c r="A100" s="5"/>
      <c r="B100" s="5"/>
      <c r="C100" s="6"/>
      <c r="D100" s="6"/>
      <c r="E100" s="6">
        <f t="shared" si="1"/>
        <v>166.47000000003754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E56F-1A39-4C90-B249-74867663BCF9}">
  <dimension ref="A1:L326"/>
  <sheetViews>
    <sheetView topLeftCell="A95" workbookViewId="0">
      <selection activeCell="C4" sqref="C4:C109"/>
    </sheetView>
  </sheetViews>
  <sheetFormatPr baseColWidth="10" defaultColWidth="8.83203125" defaultRowHeight="15" x14ac:dyDescent="0.2"/>
  <cols>
    <col min="1" max="1" width="16.33203125" customWidth="1"/>
    <col min="2" max="2" width="67.5" customWidth="1"/>
    <col min="3" max="3" width="24.5" style="13" customWidth="1"/>
    <col min="4" max="4" width="20.5" bestFit="1" customWidth="1"/>
    <col min="5" max="5" width="19.5" bestFit="1" customWidth="1"/>
    <col min="6" max="6" width="9.5" bestFit="1" customWidth="1"/>
    <col min="7" max="7" width="13.33203125" bestFit="1" customWidth="1"/>
    <col min="9" max="9" width="13.33203125" bestFit="1" customWidth="1"/>
    <col min="10" max="10" width="11.5" bestFit="1" customWidth="1"/>
    <col min="12" max="12" width="13.33203125" bestFit="1" customWidth="1"/>
  </cols>
  <sheetData>
    <row r="1" spans="1:5" ht="29" x14ac:dyDescent="0.35">
      <c r="A1" s="160" t="s">
        <v>1686</v>
      </c>
      <c r="B1" s="160"/>
      <c r="C1" s="160"/>
      <c r="D1" s="160"/>
      <c r="E1" s="160"/>
    </row>
    <row r="2" spans="1:5" ht="26" x14ac:dyDescent="0.3">
      <c r="A2" s="161" t="s">
        <v>2770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29" t="s">
        <v>6</v>
      </c>
      <c r="D3" s="10" t="s">
        <v>7</v>
      </c>
      <c r="E3" s="10" t="s">
        <v>8</v>
      </c>
    </row>
    <row r="4" spans="1:5" ht="21" x14ac:dyDescent="0.25">
      <c r="A4" s="18" t="s">
        <v>2724</v>
      </c>
      <c r="B4" s="8" t="s">
        <v>2765</v>
      </c>
      <c r="C4" s="9">
        <v>499890</v>
      </c>
      <c r="D4" s="9"/>
      <c r="E4" s="9">
        <f>C4</f>
        <v>499890</v>
      </c>
    </row>
    <row r="5" spans="1:5" ht="21" x14ac:dyDescent="0.25">
      <c r="A5" s="18" t="s">
        <v>2724</v>
      </c>
      <c r="B5" s="8" t="s">
        <v>2765</v>
      </c>
      <c r="C5" s="16">
        <v>499790</v>
      </c>
      <c r="D5" s="9"/>
      <c r="E5" s="9">
        <f>E4+C5-D5</f>
        <v>999680</v>
      </c>
    </row>
    <row r="6" spans="1:5" ht="21" x14ac:dyDescent="0.25">
      <c r="A6" s="18" t="s">
        <v>2724</v>
      </c>
      <c r="B6" s="8" t="s">
        <v>2766</v>
      </c>
      <c r="C6" s="9"/>
      <c r="D6" s="9">
        <v>541251</v>
      </c>
      <c r="E6" s="9">
        <f t="shared" ref="E6:E69" si="0">E5+C6-D6</f>
        <v>458429</v>
      </c>
    </row>
    <row r="7" spans="1:5" ht="21" x14ac:dyDescent="0.25">
      <c r="A7" s="18" t="s">
        <v>2724</v>
      </c>
      <c r="B7" s="8" t="s">
        <v>259</v>
      </c>
      <c r="C7" s="9"/>
      <c r="D7" s="9">
        <v>11.55</v>
      </c>
      <c r="E7" s="9">
        <f t="shared" si="0"/>
        <v>458417.45</v>
      </c>
    </row>
    <row r="8" spans="1:5" ht="21" x14ac:dyDescent="0.25">
      <c r="A8" s="18" t="s">
        <v>2724</v>
      </c>
      <c r="B8" s="8" t="s">
        <v>2767</v>
      </c>
      <c r="C8" s="9"/>
      <c r="D8" s="9">
        <v>421400</v>
      </c>
      <c r="E8" s="9">
        <f t="shared" si="0"/>
        <v>37017.450000000012</v>
      </c>
    </row>
    <row r="9" spans="1:5" ht="21" x14ac:dyDescent="0.25">
      <c r="A9" s="18" t="s">
        <v>2724</v>
      </c>
      <c r="B9" s="8" t="s">
        <v>259</v>
      </c>
      <c r="C9" s="9"/>
      <c r="D9" s="9">
        <v>11.55</v>
      </c>
      <c r="E9" s="9">
        <f t="shared" si="0"/>
        <v>37005.900000000009</v>
      </c>
    </row>
    <row r="10" spans="1:5" ht="21" x14ac:dyDescent="0.25">
      <c r="A10" s="18" t="s">
        <v>2724</v>
      </c>
      <c r="B10" s="8" t="s">
        <v>2768</v>
      </c>
      <c r="C10" s="9">
        <v>1000340</v>
      </c>
      <c r="D10" s="9"/>
      <c r="E10" s="9">
        <f t="shared" si="0"/>
        <v>1037345.9</v>
      </c>
    </row>
    <row r="11" spans="1:5" ht="21" x14ac:dyDescent="0.25">
      <c r="A11" s="18" t="s">
        <v>2724</v>
      </c>
      <c r="B11" s="8" t="s">
        <v>2777</v>
      </c>
      <c r="C11" s="6"/>
      <c r="D11" s="9">
        <v>445124</v>
      </c>
      <c r="E11" s="9">
        <f t="shared" si="0"/>
        <v>592221.9</v>
      </c>
    </row>
    <row r="12" spans="1:5" ht="21" x14ac:dyDescent="0.25">
      <c r="A12" s="18" t="s">
        <v>2724</v>
      </c>
      <c r="B12" s="8" t="s">
        <v>259</v>
      </c>
      <c r="C12" s="9"/>
      <c r="D12" s="9">
        <v>11.55</v>
      </c>
      <c r="E12" s="9">
        <f t="shared" si="0"/>
        <v>592210.35</v>
      </c>
    </row>
    <row r="13" spans="1:5" ht="21" x14ac:dyDescent="0.25">
      <c r="A13" s="18" t="s">
        <v>2741</v>
      </c>
      <c r="B13" s="8" t="s">
        <v>2767</v>
      </c>
      <c r="C13" s="9"/>
      <c r="D13" s="9">
        <v>590124</v>
      </c>
      <c r="E13" s="9">
        <f t="shared" si="0"/>
        <v>2086.3499999999767</v>
      </c>
    </row>
    <row r="14" spans="1:5" ht="21" x14ac:dyDescent="0.25">
      <c r="A14" s="18" t="s">
        <v>2741</v>
      </c>
      <c r="B14" s="8" t="s">
        <v>2765</v>
      </c>
      <c r="C14" s="9">
        <v>499990</v>
      </c>
      <c r="D14" s="9"/>
      <c r="E14" s="9">
        <f t="shared" si="0"/>
        <v>502076.35</v>
      </c>
    </row>
    <row r="15" spans="1:5" ht="21" x14ac:dyDescent="0.25">
      <c r="A15" s="18" t="s">
        <v>2741</v>
      </c>
      <c r="B15" s="8" t="s">
        <v>2765</v>
      </c>
      <c r="C15" s="9">
        <v>499980</v>
      </c>
      <c r="D15" s="9"/>
      <c r="E15" s="9">
        <f t="shared" si="0"/>
        <v>1002056.35</v>
      </c>
    </row>
    <row r="16" spans="1:5" ht="21" x14ac:dyDescent="0.25">
      <c r="A16" s="18" t="s">
        <v>2741</v>
      </c>
      <c r="B16" s="8" t="s">
        <v>2765</v>
      </c>
      <c r="C16" s="9">
        <v>1000030</v>
      </c>
      <c r="D16" s="9"/>
      <c r="E16" s="9">
        <f t="shared" si="0"/>
        <v>2002086.35</v>
      </c>
    </row>
    <row r="17" spans="1:5" ht="21" x14ac:dyDescent="0.25">
      <c r="A17" s="18" t="s">
        <v>2749</v>
      </c>
      <c r="B17" s="8" t="s">
        <v>2767</v>
      </c>
      <c r="C17" s="9"/>
      <c r="D17" s="9">
        <v>612454</v>
      </c>
      <c r="E17" s="9">
        <f t="shared" si="0"/>
        <v>1389632.35</v>
      </c>
    </row>
    <row r="18" spans="1:5" ht="21" x14ac:dyDescent="0.25">
      <c r="A18" s="18" t="s">
        <v>2749</v>
      </c>
      <c r="B18" s="8" t="s">
        <v>259</v>
      </c>
      <c r="C18" s="9"/>
      <c r="D18" s="9">
        <v>11.55</v>
      </c>
      <c r="E18" s="9">
        <f t="shared" si="0"/>
        <v>1389620.8</v>
      </c>
    </row>
    <row r="19" spans="1:5" ht="21" x14ac:dyDescent="0.25">
      <c r="A19" s="18" t="s">
        <v>2749</v>
      </c>
      <c r="B19" s="8" t="s">
        <v>2769</v>
      </c>
      <c r="C19" s="9"/>
      <c r="D19" s="9">
        <v>455820</v>
      </c>
      <c r="E19" s="9">
        <f t="shared" si="0"/>
        <v>933800.8</v>
      </c>
    </row>
    <row r="20" spans="1:5" ht="21" x14ac:dyDescent="0.25">
      <c r="A20" s="18" t="s">
        <v>2749</v>
      </c>
      <c r="B20" s="8" t="s">
        <v>259</v>
      </c>
      <c r="C20" s="9"/>
      <c r="D20" s="9">
        <v>11.55</v>
      </c>
      <c r="E20" s="9">
        <f t="shared" si="0"/>
        <v>933789.25</v>
      </c>
    </row>
    <row r="21" spans="1:5" ht="21" x14ac:dyDescent="0.25">
      <c r="A21" s="18" t="s">
        <v>2749</v>
      </c>
      <c r="B21" s="8" t="s">
        <v>2769</v>
      </c>
      <c r="C21" s="9"/>
      <c r="D21" s="9">
        <v>425515</v>
      </c>
      <c r="E21" s="9">
        <f t="shared" si="0"/>
        <v>508274.25</v>
      </c>
    </row>
    <row r="22" spans="1:5" ht="21" x14ac:dyDescent="0.25">
      <c r="A22" s="18" t="s">
        <v>2749</v>
      </c>
      <c r="B22" s="8" t="s">
        <v>259</v>
      </c>
      <c r="C22" s="9"/>
      <c r="D22" s="9">
        <v>11.55</v>
      </c>
      <c r="E22" s="9">
        <f t="shared" si="0"/>
        <v>508262.7</v>
      </c>
    </row>
    <row r="23" spans="1:5" ht="21" x14ac:dyDescent="0.25">
      <c r="A23" s="18" t="s">
        <v>2749</v>
      </c>
      <c r="B23" s="8" t="s">
        <v>2767</v>
      </c>
      <c r="C23" s="9"/>
      <c r="D23" s="9">
        <v>249850</v>
      </c>
      <c r="E23" s="9">
        <f t="shared" si="0"/>
        <v>258412.7</v>
      </c>
    </row>
    <row r="24" spans="1:5" ht="21" x14ac:dyDescent="0.25">
      <c r="A24" s="18" t="s">
        <v>2749</v>
      </c>
      <c r="B24" s="8" t="s">
        <v>259</v>
      </c>
      <c r="C24" s="9"/>
      <c r="D24" s="9">
        <v>11.55</v>
      </c>
      <c r="E24" s="9">
        <f t="shared" si="0"/>
        <v>258401.15000000002</v>
      </c>
    </row>
    <row r="25" spans="1:5" ht="21" x14ac:dyDescent="0.25">
      <c r="A25" s="18" t="s">
        <v>2749</v>
      </c>
      <c r="B25" s="8" t="s">
        <v>2767</v>
      </c>
      <c r="C25" s="9"/>
      <c r="D25" s="9">
        <v>253970</v>
      </c>
      <c r="E25" s="9">
        <f t="shared" si="0"/>
        <v>4431.1500000000233</v>
      </c>
    </row>
    <row r="26" spans="1:5" ht="21" x14ac:dyDescent="0.25">
      <c r="A26" s="18" t="s">
        <v>2749</v>
      </c>
      <c r="B26" s="8" t="s">
        <v>259</v>
      </c>
      <c r="C26" s="9"/>
      <c r="D26" s="9">
        <v>11.55</v>
      </c>
      <c r="E26" s="9">
        <f t="shared" si="0"/>
        <v>4419.6000000000231</v>
      </c>
    </row>
    <row r="27" spans="1:5" ht="21" x14ac:dyDescent="0.25">
      <c r="A27" s="18">
        <v>45665</v>
      </c>
      <c r="B27" s="8" t="s">
        <v>2765</v>
      </c>
      <c r="C27" s="9">
        <v>987890</v>
      </c>
      <c r="D27" s="9"/>
      <c r="E27" s="9">
        <f t="shared" si="0"/>
        <v>992309.6</v>
      </c>
    </row>
    <row r="28" spans="1:5" ht="21" x14ac:dyDescent="0.25">
      <c r="A28" s="18">
        <v>45665</v>
      </c>
      <c r="B28" s="8" t="s">
        <v>2765</v>
      </c>
      <c r="C28" s="9">
        <v>1012110</v>
      </c>
      <c r="D28" s="9"/>
      <c r="E28" s="9">
        <f t="shared" si="0"/>
        <v>2004419.6</v>
      </c>
    </row>
    <row r="29" spans="1:5" ht="21" x14ac:dyDescent="0.25">
      <c r="A29" s="18">
        <v>45665</v>
      </c>
      <c r="B29" s="8" t="s">
        <v>259</v>
      </c>
      <c r="C29" s="9"/>
      <c r="D29" s="9">
        <v>11.55</v>
      </c>
      <c r="E29" s="9">
        <f t="shared" si="0"/>
        <v>2004408.05</v>
      </c>
    </row>
    <row r="30" spans="1:5" ht="21" x14ac:dyDescent="0.25">
      <c r="A30" s="18">
        <v>45665</v>
      </c>
      <c r="B30" s="8" t="s">
        <v>2767</v>
      </c>
      <c r="C30" s="9"/>
      <c r="D30" s="9">
        <v>498990</v>
      </c>
      <c r="E30" s="9">
        <f t="shared" si="0"/>
        <v>1505418.05</v>
      </c>
    </row>
    <row r="31" spans="1:5" ht="21" x14ac:dyDescent="0.25">
      <c r="A31" s="18">
        <v>45665</v>
      </c>
      <c r="B31" s="8" t="s">
        <v>2767</v>
      </c>
      <c r="C31" s="9"/>
      <c r="D31" s="9">
        <v>499890</v>
      </c>
      <c r="E31" s="9">
        <f t="shared" si="0"/>
        <v>1005528.05</v>
      </c>
    </row>
    <row r="32" spans="1:5" ht="21" x14ac:dyDescent="0.25">
      <c r="A32" s="18">
        <v>45665</v>
      </c>
      <c r="B32" s="8" t="s">
        <v>259</v>
      </c>
      <c r="C32" s="9"/>
      <c r="D32" s="9">
        <v>11.55</v>
      </c>
      <c r="E32" s="9">
        <f t="shared" si="0"/>
        <v>1005516.5</v>
      </c>
    </row>
    <row r="33" spans="1:5" ht="21" x14ac:dyDescent="0.25">
      <c r="A33" s="18">
        <v>45665</v>
      </c>
      <c r="B33" s="8" t="s">
        <v>2769</v>
      </c>
      <c r="C33" s="9"/>
      <c r="D33" s="9">
        <v>750580</v>
      </c>
      <c r="E33" s="9">
        <f t="shared" si="0"/>
        <v>254936.5</v>
      </c>
    </row>
    <row r="34" spans="1:5" ht="21" x14ac:dyDescent="0.25">
      <c r="A34" s="18">
        <v>45665</v>
      </c>
      <c r="B34" s="8" t="s">
        <v>259</v>
      </c>
      <c r="C34" s="9"/>
      <c r="D34" s="9">
        <v>11.55</v>
      </c>
      <c r="E34" s="9">
        <f t="shared" si="0"/>
        <v>254924.95</v>
      </c>
    </row>
    <row r="35" spans="1:5" ht="21" x14ac:dyDescent="0.25">
      <c r="A35" s="18">
        <v>45665</v>
      </c>
      <c r="B35" s="8" t="s">
        <v>2767</v>
      </c>
      <c r="C35" s="9"/>
      <c r="D35" s="9">
        <v>251065</v>
      </c>
      <c r="E35" s="9">
        <f t="shared" si="0"/>
        <v>3859.9500000000116</v>
      </c>
    </row>
    <row r="36" spans="1:5" ht="21" x14ac:dyDescent="0.25">
      <c r="A36" s="18">
        <v>45665</v>
      </c>
      <c r="B36" s="8" t="s">
        <v>259</v>
      </c>
      <c r="C36" s="9"/>
      <c r="D36" s="9">
        <v>11.55</v>
      </c>
      <c r="E36" s="9">
        <f t="shared" si="0"/>
        <v>3848.4000000000115</v>
      </c>
    </row>
    <row r="37" spans="1:5" ht="21" x14ac:dyDescent="0.25">
      <c r="A37" s="18">
        <v>45816</v>
      </c>
      <c r="B37" s="8" t="s">
        <v>2778</v>
      </c>
      <c r="C37" s="9">
        <v>125000</v>
      </c>
      <c r="D37" s="9"/>
      <c r="E37" s="9">
        <f t="shared" si="0"/>
        <v>128848.40000000001</v>
      </c>
    </row>
    <row r="38" spans="1:5" ht="21" x14ac:dyDescent="0.25">
      <c r="A38" s="18">
        <v>45816</v>
      </c>
      <c r="B38" s="8" t="s">
        <v>2715</v>
      </c>
      <c r="C38" s="9"/>
      <c r="D38" s="9">
        <v>126518</v>
      </c>
      <c r="E38" s="9">
        <f t="shared" si="0"/>
        <v>2330.4000000000087</v>
      </c>
    </row>
    <row r="39" spans="1:5" ht="21" x14ac:dyDescent="0.25">
      <c r="A39" s="18">
        <v>45816</v>
      </c>
      <c r="B39" s="8" t="s">
        <v>259</v>
      </c>
      <c r="C39" s="9"/>
      <c r="D39" s="9">
        <v>11.55</v>
      </c>
      <c r="E39" s="9">
        <f t="shared" si="0"/>
        <v>2318.8500000000085</v>
      </c>
    </row>
    <row r="40" spans="1:5" ht="21" x14ac:dyDescent="0.25">
      <c r="A40" s="18" t="s">
        <v>2792</v>
      </c>
      <c r="B40" s="8" t="s">
        <v>2793</v>
      </c>
      <c r="C40" s="9"/>
      <c r="D40" s="9">
        <v>1000</v>
      </c>
      <c r="E40" s="9">
        <f t="shared" si="0"/>
        <v>1318.8500000000085</v>
      </c>
    </row>
    <row r="41" spans="1:5" ht="21" x14ac:dyDescent="0.25">
      <c r="A41" s="18" t="s">
        <v>2792</v>
      </c>
      <c r="B41" s="8" t="s">
        <v>2751</v>
      </c>
      <c r="C41" s="9">
        <v>121000</v>
      </c>
      <c r="D41" s="9"/>
      <c r="E41" s="9">
        <f t="shared" si="0"/>
        <v>122318.85</v>
      </c>
    </row>
    <row r="42" spans="1:5" ht="21" x14ac:dyDescent="0.25">
      <c r="A42" s="18" t="s">
        <v>2792</v>
      </c>
      <c r="B42" s="8" t="s">
        <v>2797</v>
      </c>
      <c r="C42" s="9"/>
      <c r="D42" s="9">
        <v>20521</v>
      </c>
      <c r="E42" s="9">
        <f t="shared" si="0"/>
        <v>101797.85</v>
      </c>
    </row>
    <row r="43" spans="1:5" ht="21" x14ac:dyDescent="0.25">
      <c r="A43" s="18" t="s">
        <v>2792</v>
      </c>
      <c r="B43" s="8" t="s">
        <v>2793</v>
      </c>
      <c r="C43" s="9"/>
      <c r="D43" s="9">
        <v>99000</v>
      </c>
      <c r="E43" s="9">
        <f t="shared" si="0"/>
        <v>2797.8500000000058</v>
      </c>
    </row>
    <row r="44" spans="1:5" ht="21" x14ac:dyDescent="0.25">
      <c r="A44" s="18" t="s">
        <v>2848</v>
      </c>
      <c r="B44" s="8" t="s">
        <v>259</v>
      </c>
      <c r="C44" s="9"/>
      <c r="D44" s="9">
        <f>425+21.25</f>
        <v>446.25</v>
      </c>
      <c r="E44" s="9">
        <f t="shared" si="0"/>
        <v>2351.6000000000058</v>
      </c>
    </row>
    <row r="45" spans="1:5" ht="21" x14ac:dyDescent="0.25">
      <c r="A45" s="18" t="s">
        <v>2912</v>
      </c>
      <c r="B45" s="8" t="s">
        <v>2751</v>
      </c>
      <c r="C45" s="9">
        <v>250000</v>
      </c>
      <c r="D45" s="9"/>
      <c r="E45" s="9">
        <f t="shared" si="0"/>
        <v>252351.6</v>
      </c>
    </row>
    <row r="46" spans="1:5" ht="21" x14ac:dyDescent="0.25">
      <c r="A46" s="18" t="s">
        <v>2912</v>
      </c>
      <c r="B46" s="8" t="s">
        <v>2767</v>
      </c>
      <c r="C46" s="9"/>
      <c r="D46" s="9">
        <v>251630</v>
      </c>
      <c r="E46" s="9">
        <f t="shared" si="0"/>
        <v>721.60000000000582</v>
      </c>
    </row>
    <row r="47" spans="1:5" ht="21" x14ac:dyDescent="0.25">
      <c r="A47" s="18" t="s">
        <v>2912</v>
      </c>
      <c r="B47" s="8" t="s">
        <v>259</v>
      </c>
      <c r="C47" s="9"/>
      <c r="D47" s="9">
        <v>11.55</v>
      </c>
      <c r="E47" s="9">
        <f t="shared" si="0"/>
        <v>710.05000000000587</v>
      </c>
    </row>
    <row r="48" spans="1:5" ht="21" x14ac:dyDescent="0.25">
      <c r="A48" s="18" t="s">
        <v>2984</v>
      </c>
      <c r="B48" s="8" t="s">
        <v>2751</v>
      </c>
      <c r="C48" s="9">
        <v>240000</v>
      </c>
      <c r="D48" s="9"/>
      <c r="E48" s="9">
        <f t="shared" si="0"/>
        <v>240710.05000000002</v>
      </c>
    </row>
    <row r="49" spans="1:5" ht="21" x14ac:dyDescent="0.25">
      <c r="A49" s="18" t="s">
        <v>2984</v>
      </c>
      <c r="B49" s="8" t="s">
        <v>2717</v>
      </c>
      <c r="C49" s="9"/>
      <c r="D49" s="9">
        <v>238620</v>
      </c>
      <c r="E49" s="9">
        <f t="shared" si="0"/>
        <v>2090.0500000000175</v>
      </c>
    </row>
    <row r="50" spans="1:5" ht="21" x14ac:dyDescent="0.25">
      <c r="A50" s="18" t="s">
        <v>2984</v>
      </c>
      <c r="B50" s="8" t="s">
        <v>259</v>
      </c>
      <c r="C50" s="9"/>
      <c r="D50" s="9">
        <v>11.55</v>
      </c>
      <c r="E50" s="9">
        <f t="shared" si="0"/>
        <v>2078.5000000000173</v>
      </c>
    </row>
    <row r="51" spans="1:5" ht="21" x14ac:dyDescent="0.25">
      <c r="A51" s="18" t="s">
        <v>2994</v>
      </c>
      <c r="B51" s="8" t="s">
        <v>2751</v>
      </c>
      <c r="C51" s="9">
        <v>100000</v>
      </c>
      <c r="D51" s="9"/>
      <c r="E51" s="9">
        <f t="shared" si="0"/>
        <v>102078.50000000001</v>
      </c>
    </row>
    <row r="52" spans="1:5" ht="21" x14ac:dyDescent="0.25">
      <c r="A52" s="18" t="s">
        <v>2994</v>
      </c>
      <c r="B52" s="8" t="s">
        <v>2751</v>
      </c>
      <c r="C52" s="9">
        <v>99000</v>
      </c>
      <c r="D52" s="9"/>
      <c r="E52" s="9">
        <f t="shared" si="0"/>
        <v>201078.5</v>
      </c>
    </row>
    <row r="53" spans="1:5" ht="21" x14ac:dyDescent="0.25">
      <c r="A53" s="18" t="s">
        <v>2994</v>
      </c>
      <c r="B53" s="8" t="s">
        <v>2751</v>
      </c>
      <c r="C53" s="9">
        <v>131500</v>
      </c>
      <c r="D53" s="9"/>
      <c r="E53" s="9">
        <f t="shared" si="0"/>
        <v>332578.5</v>
      </c>
    </row>
    <row r="54" spans="1:5" ht="21" x14ac:dyDescent="0.25">
      <c r="A54" s="18" t="s">
        <v>2994</v>
      </c>
      <c r="B54" s="8" t="s">
        <v>2717</v>
      </c>
      <c r="C54" s="9"/>
      <c r="D54" s="9">
        <v>331560</v>
      </c>
      <c r="E54" s="9">
        <f t="shared" si="0"/>
        <v>1018.5</v>
      </c>
    </row>
    <row r="55" spans="1:5" ht="21" x14ac:dyDescent="0.25">
      <c r="A55" s="18" t="s">
        <v>2994</v>
      </c>
      <c r="B55" s="8" t="s">
        <v>259</v>
      </c>
      <c r="C55" s="9"/>
      <c r="D55" s="9">
        <v>11.55</v>
      </c>
      <c r="E55" s="9">
        <f t="shared" si="0"/>
        <v>1006.95</v>
      </c>
    </row>
    <row r="56" spans="1:5" ht="21" x14ac:dyDescent="0.25">
      <c r="A56" s="18" t="s">
        <v>2998</v>
      </c>
      <c r="B56" s="8" t="s">
        <v>2751</v>
      </c>
      <c r="C56" s="9">
        <v>199000</v>
      </c>
      <c r="D56" s="9"/>
      <c r="E56" s="9">
        <f t="shared" si="0"/>
        <v>200006.95</v>
      </c>
    </row>
    <row r="57" spans="1:5" ht="21" x14ac:dyDescent="0.25">
      <c r="A57" s="18" t="s">
        <v>2998</v>
      </c>
      <c r="B57" s="8" t="s">
        <v>2704</v>
      </c>
      <c r="C57" s="9"/>
      <c r="D57" s="9">
        <v>198964</v>
      </c>
      <c r="E57" s="9">
        <f t="shared" si="0"/>
        <v>1042.9500000000116</v>
      </c>
    </row>
    <row r="58" spans="1:5" ht="21" x14ac:dyDescent="0.25">
      <c r="A58" s="18" t="s">
        <v>2998</v>
      </c>
      <c r="B58" s="8" t="s">
        <v>259</v>
      </c>
      <c r="C58" s="9"/>
      <c r="D58" s="9">
        <v>11.55</v>
      </c>
      <c r="E58" s="9">
        <f t="shared" si="0"/>
        <v>1031.4000000000117</v>
      </c>
    </row>
    <row r="59" spans="1:5" ht="21" x14ac:dyDescent="0.25">
      <c r="A59" s="18" t="s">
        <v>3069</v>
      </c>
      <c r="B59" s="8" t="s">
        <v>2751</v>
      </c>
      <c r="C59" s="9">
        <v>200000</v>
      </c>
      <c r="D59" s="9"/>
      <c r="E59" s="9">
        <f t="shared" si="0"/>
        <v>201031.40000000002</v>
      </c>
    </row>
    <row r="60" spans="1:5" ht="21" x14ac:dyDescent="0.25">
      <c r="A60" s="18" t="s">
        <v>3069</v>
      </c>
      <c r="B60" s="8" t="s">
        <v>2704</v>
      </c>
      <c r="C60" s="9"/>
      <c r="D60" s="9">
        <v>198675</v>
      </c>
      <c r="E60" s="9">
        <f t="shared" si="0"/>
        <v>2356.4000000000233</v>
      </c>
    </row>
    <row r="61" spans="1:5" ht="21" x14ac:dyDescent="0.25">
      <c r="A61" s="18" t="s">
        <v>3069</v>
      </c>
      <c r="B61" s="8" t="s">
        <v>259</v>
      </c>
      <c r="C61" s="9"/>
      <c r="D61" s="9">
        <v>11.55</v>
      </c>
      <c r="E61" s="9">
        <f t="shared" si="0"/>
        <v>2344.8500000000231</v>
      </c>
    </row>
    <row r="62" spans="1:5" ht="21" x14ac:dyDescent="0.25">
      <c r="A62" s="18" t="s">
        <v>3101</v>
      </c>
      <c r="B62" s="8" t="s">
        <v>2751</v>
      </c>
      <c r="C62" s="9">
        <v>90000</v>
      </c>
      <c r="D62" s="9"/>
      <c r="E62" s="9">
        <f t="shared" si="0"/>
        <v>92344.85000000002</v>
      </c>
    </row>
    <row r="63" spans="1:5" ht="21" x14ac:dyDescent="0.25">
      <c r="A63" s="18" t="s">
        <v>3101</v>
      </c>
      <c r="B63" s="8" t="s">
        <v>2751</v>
      </c>
      <c r="C63" s="9">
        <v>135000</v>
      </c>
      <c r="D63" s="9"/>
      <c r="E63" s="9">
        <f t="shared" si="0"/>
        <v>227344.85000000003</v>
      </c>
    </row>
    <row r="64" spans="1:5" ht="21" x14ac:dyDescent="0.25">
      <c r="A64" s="18" t="s">
        <v>3101</v>
      </c>
      <c r="B64" s="8" t="s">
        <v>2704</v>
      </c>
      <c r="C64" s="9"/>
      <c r="D64" s="9">
        <v>225361</v>
      </c>
      <c r="E64" s="9">
        <f t="shared" si="0"/>
        <v>1983.8500000000349</v>
      </c>
    </row>
    <row r="65" spans="1:12" ht="21" x14ac:dyDescent="0.25">
      <c r="A65" s="18" t="s">
        <v>3101</v>
      </c>
      <c r="B65" s="8" t="s">
        <v>259</v>
      </c>
      <c r="C65" s="9"/>
      <c r="D65" s="9">
        <v>11.55</v>
      </c>
      <c r="E65" s="9">
        <f t="shared" si="0"/>
        <v>1972.300000000035</v>
      </c>
    </row>
    <row r="66" spans="1:12" ht="21" x14ac:dyDescent="0.25">
      <c r="A66" s="18" t="s">
        <v>3010</v>
      </c>
      <c r="B66" s="8" t="s">
        <v>259</v>
      </c>
      <c r="C66" s="9"/>
      <c r="D66" s="9">
        <v>425</v>
      </c>
      <c r="E66" s="9">
        <f t="shared" si="0"/>
        <v>1547.300000000035</v>
      </c>
    </row>
    <row r="67" spans="1:12" ht="21" x14ac:dyDescent="0.25">
      <c r="A67" s="18" t="s">
        <v>3010</v>
      </c>
      <c r="B67" s="8" t="s">
        <v>259</v>
      </c>
      <c r="C67" s="9"/>
      <c r="D67" s="9">
        <v>21.25</v>
      </c>
      <c r="E67" s="9">
        <f t="shared" si="0"/>
        <v>1526.050000000035</v>
      </c>
    </row>
    <row r="68" spans="1:12" ht="21" x14ac:dyDescent="0.25">
      <c r="A68" s="18" t="s">
        <v>3128</v>
      </c>
      <c r="B68" s="8" t="s">
        <v>259</v>
      </c>
      <c r="C68" s="9"/>
      <c r="D68" s="9">
        <v>425</v>
      </c>
      <c r="E68" s="9">
        <f t="shared" si="0"/>
        <v>1101.050000000035</v>
      </c>
    </row>
    <row r="69" spans="1:12" ht="21" x14ac:dyDescent="0.25">
      <c r="A69" s="18" t="s">
        <v>3128</v>
      </c>
      <c r="B69" s="8" t="s">
        <v>259</v>
      </c>
      <c r="C69" s="9"/>
      <c r="D69" s="9">
        <v>21.25</v>
      </c>
      <c r="E69" s="9">
        <f t="shared" si="0"/>
        <v>1079.800000000035</v>
      </c>
    </row>
    <row r="70" spans="1:12" ht="21" x14ac:dyDescent="0.25">
      <c r="A70" s="18" t="s">
        <v>3138</v>
      </c>
      <c r="B70" s="8" t="s">
        <v>3139</v>
      </c>
      <c r="C70" s="9">
        <v>80000</v>
      </c>
      <c r="D70" s="9"/>
      <c r="E70" s="9">
        <f t="shared" ref="E70:E133" si="1">E69+C70-D70</f>
        <v>81079.800000000032</v>
      </c>
    </row>
    <row r="71" spans="1:12" ht="21" x14ac:dyDescent="0.25">
      <c r="A71" s="18" t="s">
        <v>3138</v>
      </c>
      <c r="B71" s="8" t="s">
        <v>2704</v>
      </c>
      <c r="C71" s="9"/>
      <c r="D71" s="9">
        <v>79968</v>
      </c>
      <c r="E71" s="9">
        <f t="shared" si="1"/>
        <v>1111.800000000032</v>
      </c>
    </row>
    <row r="72" spans="1:12" ht="21" x14ac:dyDescent="0.25">
      <c r="A72" s="18" t="s">
        <v>3138</v>
      </c>
      <c r="B72" s="8" t="s">
        <v>259</v>
      </c>
      <c r="C72" s="9"/>
      <c r="D72" s="9">
        <v>11.55</v>
      </c>
      <c r="E72" s="9">
        <f t="shared" si="1"/>
        <v>1100.2500000000321</v>
      </c>
    </row>
    <row r="73" spans="1:12" ht="21" x14ac:dyDescent="0.25">
      <c r="A73" s="18" t="s">
        <v>3146</v>
      </c>
      <c r="B73" s="8" t="s">
        <v>2672</v>
      </c>
      <c r="C73" s="9">
        <v>6894</v>
      </c>
      <c r="D73" s="9"/>
      <c r="E73" s="9">
        <f t="shared" si="1"/>
        <v>7994.2500000000318</v>
      </c>
    </row>
    <row r="74" spans="1:12" ht="21" x14ac:dyDescent="0.25">
      <c r="A74" s="18" t="s">
        <v>3146</v>
      </c>
      <c r="B74" s="8" t="s">
        <v>3149</v>
      </c>
      <c r="C74" s="9"/>
      <c r="D74" s="9">
        <v>6688.5</v>
      </c>
      <c r="E74" s="9">
        <f t="shared" si="1"/>
        <v>1305.7500000000318</v>
      </c>
    </row>
    <row r="75" spans="1:12" ht="21" x14ac:dyDescent="0.25">
      <c r="A75" s="18" t="s">
        <v>3251</v>
      </c>
      <c r="B75" s="8" t="s">
        <v>2751</v>
      </c>
      <c r="C75" s="9">
        <v>300000</v>
      </c>
      <c r="D75" s="9"/>
      <c r="E75" s="9">
        <f t="shared" si="1"/>
        <v>301305.75000000006</v>
      </c>
    </row>
    <row r="76" spans="1:12" ht="21" x14ac:dyDescent="0.25">
      <c r="A76" s="18" t="s">
        <v>3251</v>
      </c>
      <c r="B76" s="8" t="s">
        <v>2637</v>
      </c>
      <c r="C76" s="9">
        <v>340537</v>
      </c>
      <c r="D76" s="9"/>
      <c r="E76" s="9">
        <f t="shared" si="1"/>
        <v>641842.75</v>
      </c>
      <c r="G76">
        <v>71722.64</v>
      </c>
    </row>
    <row r="77" spans="1:12" ht="21" x14ac:dyDescent="0.25">
      <c r="A77" s="18" t="s">
        <v>3251</v>
      </c>
      <c r="B77" s="8" t="s">
        <v>3255</v>
      </c>
      <c r="C77" s="9"/>
      <c r="D77" s="9">
        <v>640000</v>
      </c>
      <c r="E77" s="9">
        <f t="shared" si="1"/>
        <v>1842.75</v>
      </c>
      <c r="G77" s="13">
        <v>173347.78</v>
      </c>
    </row>
    <row r="78" spans="1:12" ht="21" x14ac:dyDescent="0.25">
      <c r="A78" s="18" t="s">
        <v>3251</v>
      </c>
      <c r="B78" s="8" t="s">
        <v>2637</v>
      </c>
      <c r="C78" s="9">
        <v>999968</v>
      </c>
      <c r="D78" s="9"/>
      <c r="E78" s="9">
        <f t="shared" si="1"/>
        <v>1001810.75</v>
      </c>
      <c r="G78" s="13">
        <v>270855.90000000002</v>
      </c>
    </row>
    <row r="79" spans="1:12" ht="21" x14ac:dyDescent="0.25">
      <c r="A79" s="18" t="s">
        <v>3251</v>
      </c>
      <c r="B79" s="8" t="s">
        <v>3256</v>
      </c>
      <c r="C79" s="9"/>
      <c r="D79" s="9">
        <v>1000000</v>
      </c>
      <c r="E79" s="9">
        <f t="shared" si="1"/>
        <v>1810.75</v>
      </c>
      <c r="G79" s="13">
        <v>486998.92</v>
      </c>
      <c r="I79" s="13">
        <v>1400000</v>
      </c>
    </row>
    <row r="80" spans="1:12" ht="21" x14ac:dyDescent="0.25">
      <c r="A80" s="18" t="s">
        <v>3251</v>
      </c>
      <c r="B80" s="8" t="s">
        <v>259</v>
      </c>
      <c r="C80" s="9"/>
      <c r="D80" s="9">
        <v>425</v>
      </c>
      <c r="E80" s="9">
        <f t="shared" si="1"/>
        <v>1385.75</v>
      </c>
      <c r="G80" s="13">
        <v>397074.76</v>
      </c>
      <c r="L80" s="13"/>
    </row>
    <row r="81" spans="1:12" ht="21" x14ac:dyDescent="0.25">
      <c r="A81" s="18" t="s">
        <v>3251</v>
      </c>
      <c r="B81" s="8" t="s">
        <v>259</v>
      </c>
      <c r="C81" s="9"/>
      <c r="D81" s="9">
        <v>21.25</v>
      </c>
      <c r="E81" s="9">
        <f t="shared" si="1"/>
        <v>1364.5</v>
      </c>
      <c r="G81" s="142">
        <f>SUM(G76:G80)</f>
        <v>1400000</v>
      </c>
      <c r="I81" s="77">
        <f>+I79-G81</f>
        <v>0</v>
      </c>
      <c r="J81" s="13">
        <f>+I81*3.69</f>
        <v>0</v>
      </c>
      <c r="L81" s="13"/>
    </row>
    <row r="82" spans="1:12" ht="21" x14ac:dyDescent="0.25">
      <c r="A82" s="18" t="s">
        <v>3251</v>
      </c>
      <c r="B82" s="8" t="s">
        <v>259</v>
      </c>
      <c r="C82" s="9"/>
      <c r="D82" s="9">
        <v>10.5</v>
      </c>
      <c r="E82" s="9">
        <f t="shared" si="1"/>
        <v>1354</v>
      </c>
      <c r="L82" s="77"/>
    </row>
    <row r="83" spans="1:12" ht="21" x14ac:dyDescent="0.25">
      <c r="A83" s="18" t="s">
        <v>3251</v>
      </c>
      <c r="B83" s="8" t="s">
        <v>2637</v>
      </c>
      <c r="C83" s="86">
        <v>950348</v>
      </c>
      <c r="D83" s="9"/>
      <c r="E83" s="9">
        <f t="shared" si="1"/>
        <v>951702</v>
      </c>
      <c r="I83" s="13"/>
    </row>
    <row r="84" spans="1:12" ht="21" x14ac:dyDescent="0.25">
      <c r="A84" s="18" t="s">
        <v>3251</v>
      </c>
      <c r="B84" s="8" t="s">
        <v>2637</v>
      </c>
      <c r="C84" s="86">
        <v>1034058</v>
      </c>
      <c r="D84" s="9"/>
      <c r="E84" s="9">
        <f t="shared" si="1"/>
        <v>1985760</v>
      </c>
      <c r="I84" s="13"/>
    </row>
    <row r="85" spans="1:12" ht="21" x14ac:dyDescent="0.25">
      <c r="A85" s="18" t="s">
        <v>3251</v>
      </c>
      <c r="B85" s="8" t="s">
        <v>3259</v>
      </c>
      <c r="C85" s="9"/>
      <c r="D85" s="9">
        <v>1798000</v>
      </c>
      <c r="E85" s="9">
        <f t="shared" si="1"/>
        <v>187760</v>
      </c>
      <c r="I85" s="13"/>
    </row>
    <row r="86" spans="1:12" ht="21" x14ac:dyDescent="0.25">
      <c r="A86" s="18" t="s">
        <v>3251</v>
      </c>
      <c r="B86" s="8" t="s">
        <v>3260</v>
      </c>
      <c r="C86" s="9">
        <v>1280169</v>
      </c>
      <c r="D86" s="9"/>
      <c r="E86" s="9">
        <f t="shared" si="1"/>
        <v>1467929</v>
      </c>
      <c r="I86" s="13"/>
    </row>
    <row r="87" spans="1:12" ht="21" x14ac:dyDescent="0.25">
      <c r="A87" s="18" t="s">
        <v>3251</v>
      </c>
      <c r="B87" s="8" t="s">
        <v>3261</v>
      </c>
      <c r="C87" s="9"/>
      <c r="D87" s="9">
        <v>1466000</v>
      </c>
      <c r="E87" s="9">
        <f t="shared" si="1"/>
        <v>1929</v>
      </c>
    </row>
    <row r="88" spans="1:12" ht="21" x14ac:dyDescent="0.25">
      <c r="A88" s="18" t="s">
        <v>3251</v>
      </c>
      <c r="B88" s="8" t="s">
        <v>2751</v>
      </c>
      <c r="C88" s="9">
        <v>200000</v>
      </c>
      <c r="D88" s="9"/>
      <c r="E88" s="9">
        <f t="shared" si="1"/>
        <v>201929</v>
      </c>
    </row>
    <row r="89" spans="1:12" ht="21" x14ac:dyDescent="0.25">
      <c r="A89" s="18" t="s">
        <v>3251</v>
      </c>
      <c r="B89" s="8" t="s">
        <v>2637</v>
      </c>
      <c r="C89" s="9">
        <v>64002</v>
      </c>
      <c r="D89" s="9"/>
      <c r="E89" s="9">
        <f t="shared" si="1"/>
        <v>265931</v>
      </c>
    </row>
    <row r="90" spans="1:12" ht="21" x14ac:dyDescent="0.25">
      <c r="A90" s="18" t="s">
        <v>3251</v>
      </c>
      <c r="B90" s="8" t="s">
        <v>3262</v>
      </c>
      <c r="C90" s="9"/>
      <c r="D90" s="9">
        <v>264799.99</v>
      </c>
      <c r="E90" s="9">
        <f t="shared" si="1"/>
        <v>1131.0100000000093</v>
      </c>
    </row>
    <row r="91" spans="1:12" ht="21" x14ac:dyDescent="0.25">
      <c r="A91" s="18" t="s">
        <v>3267</v>
      </c>
      <c r="B91" s="8" t="s">
        <v>3266</v>
      </c>
      <c r="C91" s="9">
        <v>49000</v>
      </c>
      <c r="D91" s="9"/>
      <c r="E91" s="9">
        <f t="shared" si="1"/>
        <v>50131.010000000009</v>
      </c>
    </row>
    <row r="92" spans="1:12" ht="21" x14ac:dyDescent="0.25">
      <c r="A92" s="18" t="s">
        <v>3267</v>
      </c>
      <c r="B92" s="8" t="s">
        <v>3266</v>
      </c>
      <c r="C92" s="9">
        <v>37621</v>
      </c>
      <c r="D92" s="9"/>
      <c r="E92" s="9">
        <f t="shared" si="1"/>
        <v>87752.010000000009</v>
      </c>
    </row>
    <row r="93" spans="1:12" ht="21" x14ac:dyDescent="0.25">
      <c r="A93" s="18" t="s">
        <v>3267</v>
      </c>
      <c r="B93" s="8" t="s">
        <v>3266</v>
      </c>
      <c r="C93" s="9">
        <v>49000</v>
      </c>
      <c r="D93" s="9"/>
      <c r="E93" s="9">
        <f t="shared" si="1"/>
        <v>136752.01</v>
      </c>
    </row>
    <row r="94" spans="1:12" ht="21" x14ac:dyDescent="0.25">
      <c r="A94" s="18" t="s">
        <v>3267</v>
      </c>
      <c r="B94" s="8" t="s">
        <v>2704</v>
      </c>
      <c r="C94" s="9"/>
      <c r="D94" s="9">
        <v>136021</v>
      </c>
      <c r="E94" s="9">
        <f t="shared" si="1"/>
        <v>731.01000000000931</v>
      </c>
    </row>
    <row r="95" spans="1:12" ht="21" x14ac:dyDescent="0.25">
      <c r="A95" s="18" t="s">
        <v>3267</v>
      </c>
      <c r="B95" s="8" t="s">
        <v>259</v>
      </c>
      <c r="C95" s="9"/>
      <c r="D95" s="9">
        <v>11.55</v>
      </c>
      <c r="E95" s="9">
        <f t="shared" si="1"/>
        <v>719.46000000000936</v>
      </c>
    </row>
    <row r="96" spans="1:12" ht="21" x14ac:dyDescent="0.25">
      <c r="A96" s="18" t="s">
        <v>3323</v>
      </c>
      <c r="B96" s="8" t="s">
        <v>2751</v>
      </c>
      <c r="C96" s="9">
        <v>70000</v>
      </c>
      <c r="D96" s="9"/>
      <c r="E96" s="9">
        <f t="shared" si="1"/>
        <v>70719.460000000006</v>
      </c>
    </row>
    <row r="97" spans="1:6" ht="21" x14ac:dyDescent="0.25">
      <c r="A97" s="18" t="s">
        <v>3323</v>
      </c>
      <c r="B97" s="8" t="s">
        <v>3326</v>
      </c>
      <c r="C97" s="9"/>
      <c r="D97" s="9">
        <v>70000</v>
      </c>
      <c r="E97" s="9">
        <f t="shared" si="1"/>
        <v>719.4600000000064</v>
      </c>
    </row>
    <row r="98" spans="1:6" ht="21" x14ac:dyDescent="0.25">
      <c r="A98" s="18" t="s">
        <v>3327</v>
      </c>
      <c r="B98" s="8" t="s">
        <v>2637</v>
      </c>
      <c r="C98" s="9">
        <v>496993</v>
      </c>
      <c r="D98" s="9"/>
      <c r="E98" s="9">
        <f t="shared" si="1"/>
        <v>497712.46</v>
      </c>
    </row>
    <row r="99" spans="1:6" ht="21" x14ac:dyDescent="0.25">
      <c r="A99" s="18" t="s">
        <v>3327</v>
      </c>
      <c r="B99" s="8" t="s">
        <v>2797</v>
      </c>
      <c r="C99" s="9"/>
      <c r="D99" s="9">
        <v>198000</v>
      </c>
      <c r="E99" s="9">
        <f t="shared" si="1"/>
        <v>299712.46000000002</v>
      </c>
    </row>
    <row r="100" spans="1:6" ht="21" x14ac:dyDescent="0.25">
      <c r="A100" s="18" t="s">
        <v>3327</v>
      </c>
      <c r="B100" s="8" t="s">
        <v>3326</v>
      </c>
      <c r="C100" s="9"/>
      <c r="D100" s="9">
        <v>150000</v>
      </c>
      <c r="E100" s="9">
        <f t="shared" si="1"/>
        <v>149712.46000000002</v>
      </c>
    </row>
    <row r="101" spans="1:6" ht="21" x14ac:dyDescent="0.25">
      <c r="A101" s="18" t="s">
        <v>3327</v>
      </c>
      <c r="B101" s="148" t="s">
        <v>3329</v>
      </c>
      <c r="C101" s="9"/>
      <c r="D101" s="9">
        <v>149000</v>
      </c>
      <c r="E101" s="9">
        <f t="shared" si="1"/>
        <v>712.46000000002095</v>
      </c>
    </row>
    <row r="102" spans="1:6" ht="21" x14ac:dyDescent="0.25">
      <c r="A102" s="18" t="s">
        <v>3327</v>
      </c>
      <c r="B102" s="8" t="s">
        <v>3333</v>
      </c>
      <c r="C102" s="9">
        <v>148989.5</v>
      </c>
      <c r="D102" s="9"/>
      <c r="E102" s="9">
        <f t="shared" si="1"/>
        <v>149701.96000000002</v>
      </c>
    </row>
    <row r="103" spans="1:6" ht="21" x14ac:dyDescent="0.25">
      <c r="A103" s="18" t="s">
        <v>3331</v>
      </c>
      <c r="B103" s="8" t="s">
        <v>259</v>
      </c>
      <c r="C103" s="9"/>
      <c r="D103" s="9">
        <v>425</v>
      </c>
      <c r="E103" s="9">
        <f t="shared" si="1"/>
        <v>149276.96000000002</v>
      </c>
    </row>
    <row r="104" spans="1:6" ht="21" x14ac:dyDescent="0.25">
      <c r="A104" s="18" t="s">
        <v>3331</v>
      </c>
      <c r="B104" s="8" t="s">
        <v>259</v>
      </c>
      <c r="C104" s="9"/>
      <c r="D104" s="9">
        <v>21.25</v>
      </c>
      <c r="E104" s="9">
        <f t="shared" si="1"/>
        <v>149255.71000000002</v>
      </c>
    </row>
    <row r="105" spans="1:6" ht="21" x14ac:dyDescent="0.25">
      <c r="A105" s="18" t="s">
        <v>3331</v>
      </c>
      <c r="B105" s="8" t="s">
        <v>3326</v>
      </c>
      <c r="C105" s="9"/>
      <c r="D105" s="9">
        <v>149000</v>
      </c>
      <c r="E105" s="9">
        <f t="shared" si="1"/>
        <v>255.71000000002095</v>
      </c>
    </row>
    <row r="106" spans="1:6" ht="21" x14ac:dyDescent="0.25">
      <c r="A106" s="18" t="s">
        <v>3548</v>
      </c>
      <c r="B106" s="8" t="s">
        <v>3266</v>
      </c>
      <c r="C106" s="9">
        <v>183500</v>
      </c>
      <c r="D106" s="9"/>
      <c r="E106" s="9">
        <f t="shared" si="1"/>
        <v>183755.71000000002</v>
      </c>
    </row>
    <row r="107" spans="1:6" ht="21" x14ac:dyDescent="0.25">
      <c r="A107" s="18" t="s">
        <v>3548</v>
      </c>
      <c r="B107" s="8" t="s">
        <v>2793</v>
      </c>
      <c r="C107" s="9"/>
      <c r="D107" s="9">
        <v>182000</v>
      </c>
      <c r="E107" s="9">
        <f t="shared" si="1"/>
        <v>1755.710000000021</v>
      </c>
    </row>
    <row r="108" spans="1:6" ht="21" x14ac:dyDescent="0.25">
      <c r="A108" s="18" t="s">
        <v>3548</v>
      </c>
      <c r="B108" s="8" t="s">
        <v>259</v>
      </c>
      <c r="C108" s="9"/>
      <c r="D108" s="9">
        <v>1627.5</v>
      </c>
      <c r="E108" s="9">
        <f t="shared" si="1"/>
        <v>128.21000000002095</v>
      </c>
      <c r="F108" s="14"/>
    </row>
    <row r="109" spans="1:6" ht="21" x14ac:dyDescent="0.25">
      <c r="A109" s="18"/>
      <c r="B109" s="8"/>
      <c r="C109" s="9"/>
      <c r="D109" s="9"/>
      <c r="E109" s="9">
        <f t="shared" si="1"/>
        <v>128.21000000002095</v>
      </c>
    </row>
    <row r="110" spans="1:6" ht="21" x14ac:dyDescent="0.25">
      <c r="A110" s="18"/>
      <c r="B110" s="8"/>
      <c r="C110" s="9"/>
      <c r="D110" s="9"/>
      <c r="E110" s="9">
        <f t="shared" si="1"/>
        <v>128.21000000002095</v>
      </c>
    </row>
    <row r="111" spans="1:6" ht="21" x14ac:dyDescent="0.25">
      <c r="A111" s="18"/>
      <c r="B111" s="8"/>
      <c r="C111" s="9"/>
      <c r="D111" s="9"/>
      <c r="E111" s="9">
        <f t="shared" si="1"/>
        <v>128.21000000002095</v>
      </c>
    </row>
    <row r="112" spans="1:6" ht="21" x14ac:dyDescent="0.25">
      <c r="A112" s="18"/>
      <c r="B112" s="8"/>
      <c r="C112" s="9"/>
      <c r="D112" s="9"/>
      <c r="E112" s="9">
        <f t="shared" si="1"/>
        <v>128.21000000002095</v>
      </c>
    </row>
    <row r="113" spans="1:5" ht="21" x14ac:dyDescent="0.25">
      <c r="A113" s="17"/>
      <c r="B113" s="8"/>
      <c r="C113" s="9"/>
      <c r="D113" s="9"/>
      <c r="E113" s="9">
        <f t="shared" si="1"/>
        <v>128.21000000002095</v>
      </c>
    </row>
    <row r="114" spans="1:5" ht="21" x14ac:dyDescent="0.25">
      <c r="A114" s="17"/>
      <c r="B114" s="8"/>
      <c r="C114" s="9"/>
      <c r="D114" s="9"/>
      <c r="E114" s="9">
        <f t="shared" si="1"/>
        <v>128.21000000002095</v>
      </c>
    </row>
    <row r="115" spans="1:5" ht="21" x14ac:dyDescent="0.25">
      <c r="A115" s="17"/>
      <c r="B115" s="8"/>
      <c r="C115" s="9"/>
      <c r="D115" s="9"/>
      <c r="E115" s="9">
        <f t="shared" si="1"/>
        <v>128.21000000002095</v>
      </c>
    </row>
    <row r="116" spans="1:5" ht="21" x14ac:dyDescent="0.25">
      <c r="A116" s="17"/>
      <c r="B116" s="8"/>
      <c r="C116" s="9"/>
      <c r="D116" s="9"/>
      <c r="E116" s="9">
        <f t="shared" si="1"/>
        <v>128.21000000002095</v>
      </c>
    </row>
    <row r="117" spans="1:5" ht="21" x14ac:dyDescent="0.25">
      <c r="A117" s="17"/>
      <c r="B117" s="8"/>
      <c r="C117" s="30"/>
      <c r="D117" s="9"/>
      <c r="E117" s="9">
        <f t="shared" si="1"/>
        <v>128.21000000002095</v>
      </c>
    </row>
    <row r="118" spans="1:5" ht="21" x14ac:dyDescent="0.25">
      <c r="A118" s="17"/>
      <c r="B118" s="8"/>
      <c r="C118" s="30"/>
      <c r="D118" s="9"/>
      <c r="E118" s="9">
        <f t="shared" si="1"/>
        <v>128.21000000002095</v>
      </c>
    </row>
    <row r="119" spans="1:5" ht="21" x14ac:dyDescent="0.25">
      <c r="A119" s="17"/>
      <c r="B119" s="8"/>
      <c r="C119" s="30"/>
      <c r="D119" s="9"/>
      <c r="E119" s="9">
        <f t="shared" si="1"/>
        <v>128.21000000002095</v>
      </c>
    </row>
    <row r="120" spans="1:5" ht="21" x14ac:dyDescent="0.25">
      <c r="A120" s="17"/>
      <c r="B120" s="8"/>
      <c r="C120" s="30"/>
      <c r="D120" s="9"/>
      <c r="E120" s="9">
        <f t="shared" si="1"/>
        <v>128.21000000002095</v>
      </c>
    </row>
    <row r="121" spans="1:5" ht="21" x14ac:dyDescent="0.25">
      <c r="A121" s="17"/>
      <c r="B121" s="8"/>
      <c r="C121" s="30"/>
      <c r="D121" s="9"/>
      <c r="E121" s="9">
        <f t="shared" si="1"/>
        <v>128.21000000002095</v>
      </c>
    </row>
    <row r="122" spans="1:5" ht="21" x14ac:dyDescent="0.25">
      <c r="A122" s="17"/>
      <c r="B122" s="8"/>
      <c r="C122" s="30"/>
      <c r="D122" s="9"/>
      <c r="E122" s="9">
        <f t="shared" si="1"/>
        <v>128.21000000002095</v>
      </c>
    </row>
    <row r="123" spans="1:5" ht="21" x14ac:dyDescent="0.25">
      <c r="A123" s="17"/>
      <c r="B123" s="8"/>
      <c r="C123" s="30"/>
      <c r="D123" s="9"/>
      <c r="E123" s="9">
        <f t="shared" si="1"/>
        <v>128.21000000002095</v>
      </c>
    </row>
    <row r="124" spans="1:5" ht="21" x14ac:dyDescent="0.25">
      <c r="A124" s="17"/>
      <c r="B124" s="8"/>
      <c r="C124" s="30"/>
      <c r="D124" s="9"/>
      <c r="E124" s="9">
        <f t="shared" si="1"/>
        <v>128.21000000002095</v>
      </c>
    </row>
    <row r="125" spans="1:5" ht="21" x14ac:dyDescent="0.25">
      <c r="A125" s="17"/>
      <c r="B125" s="8"/>
      <c r="C125" s="30"/>
      <c r="D125" s="9"/>
      <c r="E125" s="9">
        <f t="shared" si="1"/>
        <v>128.21000000002095</v>
      </c>
    </row>
    <row r="126" spans="1:5" ht="21" x14ac:dyDescent="0.25">
      <c r="A126" s="17"/>
      <c r="B126" s="8"/>
      <c r="C126" s="30"/>
      <c r="D126" s="9"/>
      <c r="E126" s="9">
        <f t="shared" si="1"/>
        <v>128.21000000002095</v>
      </c>
    </row>
    <row r="127" spans="1:5" ht="21" x14ac:dyDescent="0.25">
      <c r="A127" s="17"/>
      <c r="B127" s="8"/>
      <c r="C127" s="30"/>
      <c r="D127" s="9"/>
      <c r="E127" s="9">
        <f t="shared" si="1"/>
        <v>128.21000000002095</v>
      </c>
    </row>
    <row r="128" spans="1:5" ht="21" x14ac:dyDescent="0.25">
      <c r="A128" s="17"/>
      <c r="C128" s="30"/>
      <c r="D128" s="9"/>
      <c r="E128" s="9">
        <f t="shared" si="1"/>
        <v>128.21000000002095</v>
      </c>
    </row>
    <row r="129" spans="1:5" ht="21" x14ac:dyDescent="0.25">
      <c r="A129" s="17"/>
      <c r="C129" s="30"/>
      <c r="D129" s="9"/>
      <c r="E129" s="9">
        <f t="shared" si="1"/>
        <v>128.21000000002095</v>
      </c>
    </row>
    <row r="130" spans="1:5" ht="21" x14ac:dyDescent="0.25">
      <c r="A130" s="17"/>
      <c r="C130" s="30"/>
      <c r="D130" s="9"/>
      <c r="E130" s="9">
        <f t="shared" si="1"/>
        <v>128.21000000002095</v>
      </c>
    </row>
    <row r="131" spans="1:5" ht="21" x14ac:dyDescent="0.25">
      <c r="A131" s="17"/>
      <c r="C131" s="30"/>
      <c r="D131" s="9"/>
      <c r="E131" s="9">
        <f t="shared" si="1"/>
        <v>128.21000000002095</v>
      </c>
    </row>
    <row r="132" spans="1:5" ht="21" x14ac:dyDescent="0.25">
      <c r="A132" s="17"/>
      <c r="C132" s="30"/>
      <c r="D132" s="9"/>
      <c r="E132" s="9">
        <f t="shared" si="1"/>
        <v>128.21000000002095</v>
      </c>
    </row>
    <row r="133" spans="1:5" ht="21" x14ac:dyDescent="0.25">
      <c r="A133" s="17"/>
      <c r="C133" s="30"/>
      <c r="D133" s="9"/>
      <c r="E133" s="9">
        <f t="shared" si="1"/>
        <v>128.21000000002095</v>
      </c>
    </row>
    <row r="134" spans="1:5" ht="21" x14ac:dyDescent="0.25">
      <c r="A134" s="17"/>
      <c r="C134" s="30"/>
      <c r="D134" s="9"/>
      <c r="E134" s="9">
        <f t="shared" ref="E134:E197" si="2">E133+C134-D134</f>
        <v>128.21000000002095</v>
      </c>
    </row>
    <row r="135" spans="1:5" ht="21" x14ac:dyDescent="0.25">
      <c r="A135" s="17"/>
      <c r="C135" s="30"/>
      <c r="D135" s="9"/>
      <c r="E135" s="9">
        <f t="shared" si="2"/>
        <v>128.21000000002095</v>
      </c>
    </row>
    <row r="136" spans="1:5" ht="21" x14ac:dyDescent="0.25">
      <c r="A136" s="17"/>
      <c r="C136" s="30"/>
      <c r="D136" s="9"/>
      <c r="E136" s="9">
        <f t="shared" si="2"/>
        <v>128.21000000002095</v>
      </c>
    </row>
    <row r="137" spans="1:5" ht="21" x14ac:dyDescent="0.25">
      <c r="A137" s="17"/>
      <c r="C137" s="30"/>
      <c r="D137" s="9"/>
      <c r="E137" s="9">
        <f t="shared" si="2"/>
        <v>128.21000000002095</v>
      </c>
    </row>
    <row r="138" spans="1:5" ht="21" x14ac:dyDescent="0.25">
      <c r="A138" s="17"/>
      <c r="C138" s="30"/>
      <c r="D138" s="9"/>
      <c r="E138" s="9">
        <f t="shared" si="2"/>
        <v>128.21000000002095</v>
      </c>
    </row>
    <row r="139" spans="1:5" ht="21" x14ac:dyDescent="0.25">
      <c r="A139" s="17"/>
      <c r="C139" s="30"/>
      <c r="D139" s="9"/>
      <c r="E139" s="9">
        <f t="shared" si="2"/>
        <v>128.21000000002095</v>
      </c>
    </row>
    <row r="140" spans="1:5" ht="21" x14ac:dyDescent="0.25">
      <c r="A140" s="17"/>
      <c r="C140" s="30"/>
      <c r="D140" s="9"/>
      <c r="E140" s="9">
        <f t="shared" si="2"/>
        <v>128.21000000002095</v>
      </c>
    </row>
    <row r="141" spans="1:5" ht="21" x14ac:dyDescent="0.25">
      <c r="A141" s="17"/>
      <c r="C141" s="30"/>
      <c r="D141" s="9"/>
      <c r="E141" s="9">
        <f t="shared" si="2"/>
        <v>128.21000000002095</v>
      </c>
    </row>
    <row r="142" spans="1:5" ht="21" x14ac:dyDescent="0.25">
      <c r="A142" s="17"/>
      <c r="C142" s="30"/>
      <c r="D142" s="9"/>
      <c r="E142" s="9">
        <f t="shared" si="2"/>
        <v>128.21000000002095</v>
      </c>
    </row>
    <row r="143" spans="1:5" ht="21" x14ac:dyDescent="0.25">
      <c r="A143" s="17"/>
      <c r="C143" s="30"/>
      <c r="D143" s="9"/>
      <c r="E143" s="9">
        <f t="shared" si="2"/>
        <v>128.21000000002095</v>
      </c>
    </row>
    <row r="144" spans="1:5" ht="21" x14ac:dyDescent="0.25">
      <c r="A144" s="17"/>
      <c r="C144" s="30"/>
      <c r="D144" s="9"/>
      <c r="E144" s="9">
        <f t="shared" si="2"/>
        <v>128.21000000002095</v>
      </c>
    </row>
    <row r="145" spans="1:5" ht="21" x14ac:dyDescent="0.25">
      <c r="A145" s="17"/>
      <c r="C145" s="30"/>
      <c r="D145" s="9"/>
      <c r="E145" s="9">
        <f t="shared" si="2"/>
        <v>128.21000000002095</v>
      </c>
    </row>
    <row r="146" spans="1:5" ht="21" x14ac:dyDescent="0.25">
      <c r="A146" s="17"/>
      <c r="C146" s="30"/>
      <c r="D146" s="9"/>
      <c r="E146" s="9">
        <f t="shared" si="2"/>
        <v>128.21000000002095</v>
      </c>
    </row>
    <row r="147" spans="1:5" ht="21" x14ac:dyDescent="0.25">
      <c r="A147" s="17"/>
      <c r="C147" s="30"/>
      <c r="D147" s="9"/>
      <c r="E147" s="9">
        <f t="shared" si="2"/>
        <v>128.21000000002095</v>
      </c>
    </row>
    <row r="148" spans="1:5" ht="21" x14ac:dyDescent="0.25">
      <c r="A148" s="17"/>
      <c r="C148" s="30"/>
      <c r="D148" s="9"/>
      <c r="E148" s="9">
        <f t="shared" si="2"/>
        <v>128.21000000002095</v>
      </c>
    </row>
    <row r="149" spans="1:5" ht="21" x14ac:dyDescent="0.25">
      <c r="A149" s="17"/>
      <c r="C149" s="30"/>
      <c r="D149" s="9"/>
      <c r="E149" s="9">
        <f t="shared" si="2"/>
        <v>128.21000000002095</v>
      </c>
    </row>
    <row r="150" spans="1:5" ht="21" x14ac:dyDescent="0.25">
      <c r="A150" s="17"/>
      <c r="C150" s="30"/>
      <c r="D150" s="9"/>
      <c r="E150" s="9">
        <f t="shared" si="2"/>
        <v>128.21000000002095</v>
      </c>
    </row>
    <row r="151" spans="1:5" ht="21" x14ac:dyDescent="0.25">
      <c r="A151" s="17"/>
      <c r="C151" s="30"/>
      <c r="D151" s="9"/>
      <c r="E151" s="9">
        <f t="shared" si="2"/>
        <v>128.21000000002095</v>
      </c>
    </row>
    <row r="152" spans="1:5" ht="21" x14ac:dyDescent="0.25">
      <c r="A152" s="17"/>
      <c r="C152" s="30"/>
      <c r="D152" s="9"/>
      <c r="E152" s="9">
        <f t="shared" si="2"/>
        <v>128.21000000002095</v>
      </c>
    </row>
    <row r="153" spans="1:5" ht="21" x14ac:dyDescent="0.25">
      <c r="A153" s="17"/>
      <c r="C153" s="30"/>
      <c r="D153" s="9"/>
      <c r="E153" s="9">
        <f t="shared" si="2"/>
        <v>128.21000000002095</v>
      </c>
    </row>
    <row r="154" spans="1:5" ht="21" x14ac:dyDescent="0.25">
      <c r="A154" s="17"/>
      <c r="C154" s="30"/>
      <c r="D154" s="9"/>
      <c r="E154" s="9">
        <f t="shared" si="2"/>
        <v>128.21000000002095</v>
      </c>
    </row>
    <row r="155" spans="1:5" ht="21" x14ac:dyDescent="0.25">
      <c r="A155" s="17"/>
      <c r="C155" s="30"/>
      <c r="D155" s="9"/>
      <c r="E155" s="9">
        <f t="shared" si="2"/>
        <v>128.21000000002095</v>
      </c>
    </row>
    <row r="156" spans="1:5" ht="21" x14ac:dyDescent="0.25">
      <c r="A156" s="17"/>
      <c r="C156" s="30"/>
      <c r="D156" s="9"/>
      <c r="E156" s="9">
        <f t="shared" si="2"/>
        <v>128.21000000002095</v>
      </c>
    </row>
    <row r="157" spans="1:5" ht="21" x14ac:dyDescent="0.25">
      <c r="A157" s="17"/>
      <c r="C157" s="30"/>
      <c r="D157" s="9"/>
      <c r="E157" s="9">
        <f t="shared" si="2"/>
        <v>128.21000000002095</v>
      </c>
    </row>
    <row r="158" spans="1:5" ht="21" x14ac:dyDescent="0.25">
      <c r="A158" s="17"/>
      <c r="C158" s="30"/>
      <c r="D158" s="9"/>
      <c r="E158" s="9">
        <f t="shared" si="2"/>
        <v>128.21000000002095</v>
      </c>
    </row>
    <row r="159" spans="1:5" ht="21" x14ac:dyDescent="0.25">
      <c r="A159" s="17"/>
      <c r="C159" s="30"/>
      <c r="D159" s="9"/>
      <c r="E159" s="9">
        <f t="shared" si="2"/>
        <v>128.21000000002095</v>
      </c>
    </row>
    <row r="160" spans="1:5" ht="21" x14ac:dyDescent="0.25">
      <c r="A160" s="17"/>
      <c r="C160" s="30"/>
      <c r="D160" s="9"/>
      <c r="E160" s="9">
        <f t="shared" si="2"/>
        <v>128.21000000002095</v>
      </c>
    </row>
    <row r="161" spans="1:5" ht="21" x14ac:dyDescent="0.25">
      <c r="A161" s="17"/>
      <c r="C161" s="30"/>
      <c r="D161" s="9"/>
      <c r="E161" s="9">
        <f t="shared" si="2"/>
        <v>128.21000000002095</v>
      </c>
    </row>
    <row r="162" spans="1:5" ht="21" x14ac:dyDescent="0.25">
      <c r="A162" s="17"/>
      <c r="C162" s="30"/>
      <c r="D162" s="9"/>
      <c r="E162" s="9">
        <f t="shared" si="2"/>
        <v>128.21000000002095</v>
      </c>
    </row>
    <row r="163" spans="1:5" ht="21" x14ac:dyDescent="0.25">
      <c r="A163" s="17"/>
      <c r="C163" s="30"/>
      <c r="D163" s="9"/>
      <c r="E163" s="9">
        <f t="shared" si="2"/>
        <v>128.21000000002095</v>
      </c>
    </row>
    <row r="164" spans="1:5" ht="21" x14ac:dyDescent="0.25">
      <c r="A164" s="17"/>
      <c r="C164" s="30"/>
      <c r="D164" s="9"/>
      <c r="E164" s="9">
        <f t="shared" si="2"/>
        <v>128.21000000002095</v>
      </c>
    </row>
    <row r="165" spans="1:5" ht="21" x14ac:dyDescent="0.25">
      <c r="A165" s="17"/>
      <c r="C165" s="30"/>
      <c r="D165" s="9"/>
      <c r="E165" s="9">
        <f t="shared" si="2"/>
        <v>128.21000000002095</v>
      </c>
    </row>
    <row r="166" spans="1:5" ht="21" x14ac:dyDescent="0.25">
      <c r="A166" s="17"/>
      <c r="C166" s="30"/>
      <c r="D166" s="9"/>
      <c r="E166" s="9">
        <f t="shared" si="2"/>
        <v>128.21000000002095</v>
      </c>
    </row>
    <row r="167" spans="1:5" ht="21" x14ac:dyDescent="0.25">
      <c r="A167" s="17"/>
      <c r="C167" s="30"/>
      <c r="D167" s="9"/>
      <c r="E167" s="9">
        <f t="shared" si="2"/>
        <v>128.21000000002095</v>
      </c>
    </row>
    <row r="168" spans="1:5" ht="21" x14ac:dyDescent="0.25">
      <c r="A168" s="17"/>
      <c r="C168" s="30"/>
      <c r="D168" s="9"/>
      <c r="E168" s="9">
        <f t="shared" si="2"/>
        <v>128.21000000002095</v>
      </c>
    </row>
    <row r="169" spans="1:5" ht="21" x14ac:dyDescent="0.25">
      <c r="A169" s="17"/>
      <c r="C169" s="30"/>
      <c r="D169" s="9"/>
      <c r="E169" s="9">
        <f t="shared" si="2"/>
        <v>128.21000000002095</v>
      </c>
    </row>
    <row r="170" spans="1:5" ht="21" x14ac:dyDescent="0.25">
      <c r="A170" s="17"/>
      <c r="C170" s="30"/>
      <c r="D170" s="9"/>
      <c r="E170" s="9">
        <f t="shared" si="2"/>
        <v>128.21000000002095</v>
      </c>
    </row>
    <row r="171" spans="1:5" ht="21" x14ac:dyDescent="0.25">
      <c r="A171" s="17"/>
      <c r="C171" s="30"/>
      <c r="D171" s="9"/>
      <c r="E171" s="9">
        <f t="shared" si="2"/>
        <v>128.21000000002095</v>
      </c>
    </row>
    <row r="172" spans="1:5" ht="21" x14ac:dyDescent="0.25">
      <c r="A172" s="17"/>
      <c r="C172" s="30"/>
      <c r="D172" s="9"/>
      <c r="E172" s="9">
        <f t="shared" si="2"/>
        <v>128.21000000002095</v>
      </c>
    </row>
    <row r="173" spans="1:5" ht="21" x14ac:dyDescent="0.25">
      <c r="A173" s="17"/>
      <c r="C173" s="30"/>
      <c r="D173" s="9"/>
      <c r="E173" s="9">
        <f t="shared" si="2"/>
        <v>128.21000000002095</v>
      </c>
    </row>
    <row r="174" spans="1:5" ht="21" x14ac:dyDescent="0.25">
      <c r="A174" s="17"/>
      <c r="C174" s="30"/>
      <c r="D174" s="9"/>
      <c r="E174" s="9">
        <f t="shared" si="2"/>
        <v>128.21000000002095</v>
      </c>
    </row>
    <row r="175" spans="1:5" ht="21" x14ac:dyDescent="0.25">
      <c r="A175" s="17"/>
      <c r="C175" s="30"/>
      <c r="D175" s="9"/>
      <c r="E175" s="9">
        <f t="shared" si="2"/>
        <v>128.21000000002095</v>
      </c>
    </row>
    <row r="176" spans="1:5" ht="21" x14ac:dyDescent="0.25">
      <c r="A176" s="17"/>
      <c r="C176" s="30"/>
      <c r="D176" s="9"/>
      <c r="E176" s="9">
        <f t="shared" si="2"/>
        <v>128.21000000002095</v>
      </c>
    </row>
    <row r="177" spans="1:5" ht="21" x14ac:dyDescent="0.25">
      <c r="A177" s="17"/>
      <c r="C177" s="30"/>
      <c r="D177" s="9"/>
      <c r="E177" s="9">
        <f t="shared" si="2"/>
        <v>128.21000000002095</v>
      </c>
    </row>
    <row r="178" spans="1:5" ht="21" x14ac:dyDescent="0.25">
      <c r="A178" s="17"/>
      <c r="C178" s="30"/>
      <c r="D178" s="9"/>
      <c r="E178" s="9">
        <f t="shared" si="2"/>
        <v>128.21000000002095</v>
      </c>
    </row>
    <row r="179" spans="1:5" ht="21" x14ac:dyDescent="0.25">
      <c r="A179" s="17"/>
      <c r="C179" s="30"/>
      <c r="D179" s="9"/>
      <c r="E179" s="9">
        <f t="shared" si="2"/>
        <v>128.21000000002095</v>
      </c>
    </row>
    <row r="180" spans="1:5" ht="21" x14ac:dyDescent="0.25">
      <c r="A180" s="17"/>
      <c r="C180" s="30"/>
      <c r="D180" s="9"/>
      <c r="E180" s="9">
        <f t="shared" si="2"/>
        <v>128.21000000002095</v>
      </c>
    </row>
    <row r="181" spans="1:5" ht="21" x14ac:dyDescent="0.25">
      <c r="A181" s="17"/>
      <c r="C181" s="30"/>
      <c r="D181" s="9"/>
      <c r="E181" s="9">
        <f t="shared" si="2"/>
        <v>128.21000000002095</v>
      </c>
    </row>
    <row r="182" spans="1:5" ht="21" x14ac:dyDescent="0.25">
      <c r="A182" s="17"/>
      <c r="C182" s="30"/>
      <c r="D182" s="9"/>
      <c r="E182" s="9">
        <f t="shared" si="2"/>
        <v>128.21000000002095</v>
      </c>
    </row>
    <row r="183" spans="1:5" ht="21" x14ac:dyDescent="0.25">
      <c r="A183" s="17"/>
      <c r="C183" s="30"/>
      <c r="D183" s="9"/>
      <c r="E183" s="9">
        <f t="shared" si="2"/>
        <v>128.21000000002095</v>
      </c>
    </row>
    <row r="184" spans="1:5" ht="21" x14ac:dyDescent="0.25">
      <c r="A184" s="17"/>
      <c r="C184" s="30"/>
      <c r="D184" s="9"/>
      <c r="E184" s="9">
        <f t="shared" si="2"/>
        <v>128.21000000002095</v>
      </c>
    </row>
    <row r="185" spans="1:5" ht="21" x14ac:dyDescent="0.25">
      <c r="A185" s="17"/>
      <c r="C185" s="30"/>
      <c r="D185" s="9"/>
      <c r="E185" s="9">
        <f t="shared" si="2"/>
        <v>128.21000000002095</v>
      </c>
    </row>
    <row r="186" spans="1:5" ht="21" x14ac:dyDescent="0.25">
      <c r="C186" s="30"/>
      <c r="D186" s="9"/>
      <c r="E186" s="9">
        <f t="shared" si="2"/>
        <v>128.21000000002095</v>
      </c>
    </row>
    <row r="187" spans="1:5" ht="21" x14ac:dyDescent="0.25">
      <c r="C187" s="30"/>
      <c r="D187" s="9"/>
      <c r="E187" s="9">
        <f t="shared" si="2"/>
        <v>128.21000000002095</v>
      </c>
    </row>
    <row r="188" spans="1:5" ht="21" x14ac:dyDescent="0.25">
      <c r="C188" s="30"/>
      <c r="D188" s="9"/>
      <c r="E188" s="9">
        <f t="shared" si="2"/>
        <v>128.21000000002095</v>
      </c>
    </row>
    <row r="189" spans="1:5" ht="21" x14ac:dyDescent="0.25">
      <c r="C189" s="30"/>
      <c r="D189" s="9"/>
      <c r="E189" s="9">
        <f t="shared" si="2"/>
        <v>128.21000000002095</v>
      </c>
    </row>
    <row r="190" spans="1:5" ht="21" x14ac:dyDescent="0.25">
      <c r="C190" s="30"/>
      <c r="D190" s="9"/>
      <c r="E190" s="9">
        <f t="shared" si="2"/>
        <v>128.21000000002095</v>
      </c>
    </row>
    <row r="191" spans="1:5" ht="21" x14ac:dyDescent="0.25">
      <c r="C191" s="30"/>
      <c r="D191" s="9"/>
      <c r="E191" s="9">
        <f t="shared" si="2"/>
        <v>128.21000000002095</v>
      </c>
    </row>
    <row r="192" spans="1:5" ht="21" x14ac:dyDescent="0.25">
      <c r="C192" s="30"/>
      <c r="D192" s="9"/>
      <c r="E192" s="9">
        <f t="shared" si="2"/>
        <v>128.21000000002095</v>
      </c>
    </row>
    <row r="193" spans="3:5" ht="21" x14ac:dyDescent="0.25">
      <c r="C193" s="30"/>
      <c r="D193" s="9"/>
      <c r="E193" s="9">
        <f t="shared" si="2"/>
        <v>128.21000000002095</v>
      </c>
    </row>
    <row r="194" spans="3:5" ht="21" x14ac:dyDescent="0.25">
      <c r="C194" s="30"/>
      <c r="D194" s="9"/>
      <c r="E194" s="9">
        <f t="shared" si="2"/>
        <v>128.21000000002095</v>
      </c>
    </row>
    <row r="195" spans="3:5" ht="21" x14ac:dyDescent="0.25">
      <c r="C195" s="30"/>
      <c r="D195" s="9"/>
      <c r="E195" s="9">
        <f t="shared" si="2"/>
        <v>128.21000000002095</v>
      </c>
    </row>
    <row r="196" spans="3:5" ht="21" x14ac:dyDescent="0.25">
      <c r="C196" s="30"/>
      <c r="D196" s="9"/>
      <c r="E196" s="9">
        <f t="shared" si="2"/>
        <v>128.21000000002095</v>
      </c>
    </row>
    <row r="197" spans="3:5" ht="21" x14ac:dyDescent="0.25">
      <c r="C197" s="30"/>
      <c r="D197" s="9"/>
      <c r="E197" s="9">
        <f t="shared" si="2"/>
        <v>128.21000000002095</v>
      </c>
    </row>
    <row r="198" spans="3:5" ht="21" x14ac:dyDescent="0.25">
      <c r="C198" s="30"/>
      <c r="D198" s="9"/>
      <c r="E198" s="9">
        <f t="shared" ref="E198:E261" si="3">E197+C198-D198</f>
        <v>128.21000000002095</v>
      </c>
    </row>
    <row r="199" spans="3:5" ht="21" x14ac:dyDescent="0.25">
      <c r="C199" s="30"/>
      <c r="D199" s="9"/>
      <c r="E199" s="9">
        <f t="shared" si="3"/>
        <v>128.21000000002095</v>
      </c>
    </row>
    <row r="200" spans="3:5" ht="21" x14ac:dyDescent="0.25">
      <c r="C200" s="30"/>
      <c r="D200" s="9"/>
      <c r="E200" s="9">
        <f t="shared" si="3"/>
        <v>128.21000000002095</v>
      </c>
    </row>
    <row r="201" spans="3:5" ht="21" x14ac:dyDescent="0.25">
      <c r="C201" s="30"/>
      <c r="D201" s="9"/>
      <c r="E201" s="9">
        <f t="shared" si="3"/>
        <v>128.21000000002095</v>
      </c>
    </row>
    <row r="202" spans="3:5" ht="21" x14ac:dyDescent="0.25">
      <c r="C202" s="30"/>
      <c r="D202" s="9"/>
      <c r="E202" s="9">
        <f t="shared" si="3"/>
        <v>128.21000000002095</v>
      </c>
    </row>
    <row r="203" spans="3:5" ht="21" x14ac:dyDescent="0.25">
      <c r="C203" s="30"/>
      <c r="D203" s="9"/>
      <c r="E203" s="9">
        <f t="shared" si="3"/>
        <v>128.21000000002095</v>
      </c>
    </row>
    <row r="204" spans="3:5" ht="21" x14ac:dyDescent="0.25">
      <c r="C204" s="30"/>
      <c r="D204" s="9"/>
      <c r="E204" s="9">
        <f t="shared" si="3"/>
        <v>128.21000000002095</v>
      </c>
    </row>
    <row r="205" spans="3:5" ht="21" x14ac:dyDescent="0.25">
      <c r="C205" s="30"/>
      <c r="D205" s="9"/>
      <c r="E205" s="9">
        <f t="shared" si="3"/>
        <v>128.21000000002095</v>
      </c>
    </row>
    <row r="206" spans="3:5" ht="21" x14ac:dyDescent="0.25">
      <c r="C206" s="30"/>
      <c r="D206" s="9"/>
      <c r="E206" s="9">
        <f t="shared" si="3"/>
        <v>128.21000000002095</v>
      </c>
    </row>
    <row r="207" spans="3:5" ht="21" x14ac:dyDescent="0.25">
      <c r="C207" s="30"/>
      <c r="D207" s="9"/>
      <c r="E207" s="9">
        <f t="shared" si="3"/>
        <v>128.21000000002095</v>
      </c>
    </row>
    <row r="208" spans="3:5" ht="21" x14ac:dyDescent="0.25">
      <c r="C208" s="30"/>
      <c r="D208" s="9"/>
      <c r="E208" s="9">
        <f t="shared" si="3"/>
        <v>128.21000000002095</v>
      </c>
    </row>
    <row r="209" spans="3:5" ht="21" x14ac:dyDescent="0.25">
      <c r="C209" s="30"/>
      <c r="D209" s="9"/>
      <c r="E209" s="9">
        <f t="shared" si="3"/>
        <v>128.21000000002095</v>
      </c>
    </row>
    <row r="210" spans="3:5" ht="21" x14ac:dyDescent="0.25">
      <c r="C210" s="30"/>
      <c r="D210" s="9"/>
      <c r="E210" s="9">
        <f t="shared" si="3"/>
        <v>128.21000000002095</v>
      </c>
    </row>
    <row r="211" spans="3:5" ht="21" x14ac:dyDescent="0.25">
      <c r="C211" s="30"/>
      <c r="D211" s="9"/>
      <c r="E211" s="9">
        <f t="shared" si="3"/>
        <v>128.21000000002095</v>
      </c>
    </row>
    <row r="212" spans="3:5" ht="21" x14ac:dyDescent="0.25">
      <c r="C212" s="30"/>
      <c r="D212" s="9"/>
      <c r="E212" s="9">
        <f t="shared" si="3"/>
        <v>128.21000000002095</v>
      </c>
    </row>
    <row r="213" spans="3:5" ht="21" x14ac:dyDescent="0.25">
      <c r="C213" s="30"/>
      <c r="D213" s="9"/>
      <c r="E213" s="9">
        <f t="shared" si="3"/>
        <v>128.21000000002095</v>
      </c>
    </row>
    <row r="214" spans="3:5" ht="21" x14ac:dyDescent="0.25">
      <c r="C214" s="30"/>
      <c r="D214" s="9"/>
      <c r="E214" s="9">
        <f t="shared" si="3"/>
        <v>128.21000000002095</v>
      </c>
    </row>
    <row r="215" spans="3:5" ht="21" x14ac:dyDescent="0.25">
      <c r="C215" s="30"/>
      <c r="D215" s="9"/>
      <c r="E215" s="9">
        <f t="shared" si="3"/>
        <v>128.21000000002095</v>
      </c>
    </row>
    <row r="216" spans="3:5" ht="21" x14ac:dyDescent="0.25">
      <c r="C216" s="30"/>
      <c r="D216" s="9"/>
      <c r="E216" s="9">
        <f t="shared" si="3"/>
        <v>128.21000000002095</v>
      </c>
    </row>
    <row r="217" spans="3:5" ht="21" x14ac:dyDescent="0.25">
      <c r="C217" s="30"/>
      <c r="D217" s="9"/>
      <c r="E217" s="9">
        <f t="shared" si="3"/>
        <v>128.21000000002095</v>
      </c>
    </row>
    <row r="218" spans="3:5" ht="21" x14ac:dyDescent="0.25">
      <c r="C218" s="30"/>
      <c r="D218" s="9"/>
      <c r="E218" s="9">
        <f t="shared" si="3"/>
        <v>128.21000000002095</v>
      </c>
    </row>
    <row r="219" spans="3:5" ht="21" x14ac:dyDescent="0.25">
      <c r="C219" s="30"/>
      <c r="D219" s="9"/>
      <c r="E219" s="9">
        <f t="shared" si="3"/>
        <v>128.21000000002095</v>
      </c>
    </row>
    <row r="220" spans="3:5" ht="21" x14ac:dyDescent="0.25">
      <c r="C220" s="30"/>
      <c r="D220" s="9"/>
      <c r="E220" s="9">
        <f t="shared" si="3"/>
        <v>128.21000000002095</v>
      </c>
    </row>
    <row r="221" spans="3:5" ht="21" x14ac:dyDescent="0.25">
      <c r="C221" s="30"/>
      <c r="D221" s="9"/>
      <c r="E221" s="9">
        <f t="shared" si="3"/>
        <v>128.21000000002095</v>
      </c>
    </row>
    <row r="222" spans="3:5" ht="21" x14ac:dyDescent="0.25">
      <c r="C222" s="30"/>
      <c r="D222" s="9"/>
      <c r="E222" s="9">
        <f t="shared" si="3"/>
        <v>128.21000000002095</v>
      </c>
    </row>
    <row r="223" spans="3:5" ht="21" x14ac:dyDescent="0.25">
      <c r="C223" s="30"/>
      <c r="D223" s="9"/>
      <c r="E223" s="9">
        <f t="shared" si="3"/>
        <v>128.21000000002095</v>
      </c>
    </row>
    <row r="224" spans="3:5" ht="21" x14ac:dyDescent="0.25">
      <c r="C224" s="30"/>
      <c r="D224" s="9"/>
      <c r="E224" s="9">
        <f t="shared" si="3"/>
        <v>128.21000000002095</v>
      </c>
    </row>
    <row r="225" spans="3:5" ht="21" x14ac:dyDescent="0.25">
      <c r="C225" s="30"/>
      <c r="D225" s="9"/>
      <c r="E225" s="9">
        <f t="shared" si="3"/>
        <v>128.21000000002095</v>
      </c>
    </row>
    <row r="226" spans="3:5" ht="21" x14ac:dyDescent="0.25">
      <c r="C226" s="30"/>
      <c r="D226" s="9"/>
      <c r="E226" s="9">
        <f t="shared" si="3"/>
        <v>128.21000000002095</v>
      </c>
    </row>
    <row r="227" spans="3:5" ht="21" x14ac:dyDescent="0.25">
      <c r="C227" s="30"/>
      <c r="D227" s="9"/>
      <c r="E227" s="9">
        <f t="shared" si="3"/>
        <v>128.21000000002095</v>
      </c>
    </row>
    <row r="228" spans="3:5" ht="21" x14ac:dyDescent="0.25">
      <c r="C228" s="30"/>
      <c r="D228" s="9"/>
      <c r="E228" s="9">
        <f t="shared" si="3"/>
        <v>128.21000000002095</v>
      </c>
    </row>
    <row r="229" spans="3:5" ht="21" x14ac:dyDescent="0.25">
      <c r="C229" s="30"/>
      <c r="D229" s="9"/>
      <c r="E229" s="9">
        <f t="shared" si="3"/>
        <v>128.21000000002095</v>
      </c>
    </row>
    <row r="230" spans="3:5" ht="21" x14ac:dyDescent="0.25">
      <c r="C230" s="30"/>
      <c r="D230" s="9"/>
      <c r="E230" s="9">
        <f t="shared" si="3"/>
        <v>128.21000000002095</v>
      </c>
    </row>
    <row r="231" spans="3:5" ht="21" x14ac:dyDescent="0.25">
      <c r="C231" s="30"/>
      <c r="D231" s="9"/>
      <c r="E231" s="9">
        <f t="shared" si="3"/>
        <v>128.21000000002095</v>
      </c>
    </row>
    <row r="232" spans="3:5" ht="21" x14ac:dyDescent="0.25">
      <c r="C232" s="30"/>
      <c r="D232" s="9"/>
      <c r="E232" s="9">
        <f t="shared" si="3"/>
        <v>128.21000000002095</v>
      </c>
    </row>
    <row r="233" spans="3:5" ht="21" x14ac:dyDescent="0.25">
      <c r="C233" s="30"/>
      <c r="D233" s="9"/>
      <c r="E233" s="9">
        <f t="shared" si="3"/>
        <v>128.21000000002095</v>
      </c>
    </row>
    <row r="234" spans="3:5" ht="21" x14ac:dyDescent="0.25">
      <c r="C234" s="30"/>
      <c r="D234" s="9"/>
      <c r="E234" s="9">
        <f t="shared" si="3"/>
        <v>128.21000000002095</v>
      </c>
    </row>
    <row r="235" spans="3:5" ht="21" x14ac:dyDescent="0.25">
      <c r="C235" s="30"/>
      <c r="D235" s="9"/>
      <c r="E235" s="9">
        <f t="shared" si="3"/>
        <v>128.21000000002095</v>
      </c>
    </row>
    <row r="236" spans="3:5" ht="21" x14ac:dyDescent="0.25">
      <c r="C236" s="30"/>
      <c r="D236" s="9"/>
      <c r="E236" s="9">
        <f t="shared" si="3"/>
        <v>128.21000000002095</v>
      </c>
    </row>
    <row r="237" spans="3:5" ht="21" x14ac:dyDescent="0.25">
      <c r="C237" s="30"/>
      <c r="D237" s="9"/>
      <c r="E237" s="9">
        <f t="shared" si="3"/>
        <v>128.21000000002095</v>
      </c>
    </row>
    <row r="238" spans="3:5" ht="21" x14ac:dyDescent="0.25">
      <c r="C238" s="30"/>
      <c r="D238" s="9"/>
      <c r="E238" s="9">
        <f t="shared" si="3"/>
        <v>128.21000000002095</v>
      </c>
    </row>
    <row r="239" spans="3:5" ht="21" x14ac:dyDescent="0.25">
      <c r="C239" s="30"/>
      <c r="D239" s="9"/>
      <c r="E239" s="9">
        <f t="shared" si="3"/>
        <v>128.21000000002095</v>
      </c>
    </row>
    <row r="240" spans="3:5" ht="21" x14ac:dyDescent="0.25">
      <c r="C240" s="30"/>
      <c r="D240" s="9"/>
      <c r="E240" s="9">
        <f t="shared" si="3"/>
        <v>128.21000000002095</v>
      </c>
    </row>
    <row r="241" spans="3:5" ht="21" x14ac:dyDescent="0.25">
      <c r="C241" s="30"/>
      <c r="D241" s="9"/>
      <c r="E241" s="9">
        <f t="shared" si="3"/>
        <v>128.21000000002095</v>
      </c>
    </row>
    <row r="242" spans="3:5" ht="21" x14ac:dyDescent="0.25">
      <c r="C242" s="30"/>
      <c r="D242" s="9"/>
      <c r="E242" s="9">
        <f t="shared" si="3"/>
        <v>128.21000000002095</v>
      </c>
    </row>
    <row r="243" spans="3:5" ht="21" x14ac:dyDescent="0.25">
      <c r="C243" s="30"/>
      <c r="D243" s="30"/>
      <c r="E243" s="9">
        <f t="shared" si="3"/>
        <v>128.21000000002095</v>
      </c>
    </row>
    <row r="244" spans="3:5" ht="21" x14ac:dyDescent="0.25">
      <c r="C244" s="30"/>
      <c r="D244" s="30"/>
      <c r="E244" s="9">
        <f t="shared" si="3"/>
        <v>128.21000000002095</v>
      </c>
    </row>
    <row r="245" spans="3:5" ht="21" x14ac:dyDescent="0.25">
      <c r="C245" s="30"/>
      <c r="D245" s="30"/>
      <c r="E245" s="9">
        <f t="shared" si="3"/>
        <v>128.21000000002095</v>
      </c>
    </row>
    <row r="246" spans="3:5" ht="21" x14ac:dyDescent="0.25">
      <c r="C246" s="30"/>
      <c r="D246" s="30"/>
      <c r="E246" s="9">
        <f t="shared" si="3"/>
        <v>128.21000000002095</v>
      </c>
    </row>
    <row r="247" spans="3:5" ht="21" x14ac:dyDescent="0.25">
      <c r="C247" s="30"/>
      <c r="D247" s="30"/>
      <c r="E247" s="9">
        <f t="shared" si="3"/>
        <v>128.21000000002095</v>
      </c>
    </row>
    <row r="248" spans="3:5" ht="21" x14ac:dyDescent="0.25">
      <c r="C248" s="30"/>
      <c r="D248" s="30"/>
      <c r="E248" s="9">
        <f t="shared" si="3"/>
        <v>128.21000000002095</v>
      </c>
    </row>
    <row r="249" spans="3:5" ht="21" x14ac:dyDescent="0.25">
      <c r="C249" s="30"/>
      <c r="D249" s="30"/>
      <c r="E249" s="9">
        <f t="shared" si="3"/>
        <v>128.21000000002095</v>
      </c>
    </row>
    <row r="250" spans="3:5" ht="21" x14ac:dyDescent="0.25">
      <c r="C250" s="30"/>
      <c r="D250" s="30"/>
      <c r="E250" s="9">
        <f t="shared" si="3"/>
        <v>128.21000000002095</v>
      </c>
    </row>
    <row r="251" spans="3:5" ht="21" x14ac:dyDescent="0.25">
      <c r="C251" s="30"/>
      <c r="D251" s="30"/>
      <c r="E251" s="9">
        <f t="shared" si="3"/>
        <v>128.21000000002095</v>
      </c>
    </row>
    <row r="252" spans="3:5" ht="21" x14ac:dyDescent="0.25">
      <c r="C252" s="30"/>
      <c r="D252" s="30"/>
      <c r="E252" s="9">
        <f t="shared" si="3"/>
        <v>128.21000000002095</v>
      </c>
    </row>
    <row r="253" spans="3:5" ht="21" x14ac:dyDescent="0.25">
      <c r="C253" s="30"/>
      <c r="D253" s="30"/>
      <c r="E253" s="9">
        <f t="shared" si="3"/>
        <v>128.21000000002095</v>
      </c>
    </row>
    <row r="254" spans="3:5" ht="21" x14ac:dyDescent="0.25">
      <c r="C254" s="30"/>
      <c r="D254" s="30"/>
      <c r="E254" s="9">
        <f t="shared" si="3"/>
        <v>128.21000000002095</v>
      </c>
    </row>
    <row r="255" spans="3:5" ht="21" x14ac:dyDescent="0.25">
      <c r="C255" s="30"/>
      <c r="D255" s="30"/>
      <c r="E255" s="9">
        <f t="shared" si="3"/>
        <v>128.21000000002095</v>
      </c>
    </row>
    <row r="256" spans="3:5" ht="21" x14ac:dyDescent="0.25">
      <c r="C256" s="30"/>
      <c r="D256" s="30"/>
      <c r="E256" s="9">
        <f t="shared" si="3"/>
        <v>128.21000000002095</v>
      </c>
    </row>
    <row r="257" spans="5:5" ht="21" x14ac:dyDescent="0.25">
      <c r="E257" s="9">
        <f t="shared" si="3"/>
        <v>128.21000000002095</v>
      </c>
    </row>
    <row r="258" spans="5:5" ht="21" x14ac:dyDescent="0.25">
      <c r="E258" s="9">
        <f t="shared" si="3"/>
        <v>128.21000000002095</v>
      </c>
    </row>
    <row r="259" spans="5:5" ht="21" x14ac:dyDescent="0.25">
      <c r="E259" s="9">
        <f t="shared" si="3"/>
        <v>128.21000000002095</v>
      </c>
    </row>
    <row r="260" spans="5:5" ht="21" x14ac:dyDescent="0.25">
      <c r="E260" s="9">
        <f t="shared" si="3"/>
        <v>128.21000000002095</v>
      </c>
    </row>
    <row r="261" spans="5:5" ht="21" x14ac:dyDescent="0.25">
      <c r="E261" s="9">
        <f t="shared" si="3"/>
        <v>128.21000000002095</v>
      </c>
    </row>
    <row r="262" spans="5:5" ht="21" x14ac:dyDescent="0.25">
      <c r="E262" s="9">
        <f t="shared" ref="E262:E325" si="4">E261+C262-D262</f>
        <v>128.21000000002095</v>
      </c>
    </row>
    <row r="263" spans="5:5" ht="21" x14ac:dyDescent="0.25">
      <c r="E263" s="9">
        <f t="shared" si="4"/>
        <v>128.21000000002095</v>
      </c>
    </row>
    <row r="264" spans="5:5" ht="21" x14ac:dyDescent="0.25">
      <c r="E264" s="9">
        <f t="shared" si="4"/>
        <v>128.21000000002095</v>
      </c>
    </row>
    <row r="265" spans="5:5" ht="21" x14ac:dyDescent="0.25">
      <c r="E265" s="9">
        <f t="shared" si="4"/>
        <v>128.21000000002095</v>
      </c>
    </row>
    <row r="266" spans="5:5" ht="21" x14ac:dyDescent="0.25">
      <c r="E266" s="9">
        <f t="shared" si="4"/>
        <v>128.21000000002095</v>
      </c>
    </row>
    <row r="267" spans="5:5" ht="21" x14ac:dyDescent="0.25">
      <c r="E267" s="9">
        <f t="shared" si="4"/>
        <v>128.21000000002095</v>
      </c>
    </row>
    <row r="268" spans="5:5" ht="21" x14ac:dyDescent="0.25">
      <c r="E268" s="9">
        <f t="shared" si="4"/>
        <v>128.21000000002095</v>
      </c>
    </row>
    <row r="269" spans="5:5" ht="21" x14ac:dyDescent="0.25">
      <c r="E269" s="9">
        <f t="shared" si="4"/>
        <v>128.21000000002095</v>
      </c>
    </row>
    <row r="270" spans="5:5" ht="21" x14ac:dyDescent="0.25">
      <c r="E270" s="9">
        <f t="shared" si="4"/>
        <v>128.21000000002095</v>
      </c>
    </row>
    <row r="271" spans="5:5" ht="21" x14ac:dyDescent="0.25">
      <c r="E271" s="9">
        <f t="shared" si="4"/>
        <v>128.21000000002095</v>
      </c>
    </row>
    <row r="272" spans="5:5" ht="21" x14ac:dyDescent="0.25">
      <c r="E272" s="9">
        <f t="shared" si="4"/>
        <v>128.21000000002095</v>
      </c>
    </row>
    <row r="273" spans="5:5" ht="21" x14ac:dyDescent="0.25">
      <c r="E273" s="9">
        <f t="shared" si="4"/>
        <v>128.21000000002095</v>
      </c>
    </row>
    <row r="274" spans="5:5" ht="21" x14ac:dyDescent="0.25">
      <c r="E274" s="9">
        <f t="shared" si="4"/>
        <v>128.21000000002095</v>
      </c>
    </row>
    <row r="275" spans="5:5" ht="21" x14ac:dyDescent="0.25">
      <c r="E275" s="9">
        <f t="shared" si="4"/>
        <v>128.21000000002095</v>
      </c>
    </row>
    <row r="276" spans="5:5" ht="21" x14ac:dyDescent="0.25">
      <c r="E276" s="9">
        <f t="shared" si="4"/>
        <v>128.21000000002095</v>
      </c>
    </row>
    <row r="277" spans="5:5" ht="21" x14ac:dyDescent="0.25">
      <c r="E277" s="9">
        <f t="shared" si="4"/>
        <v>128.21000000002095</v>
      </c>
    </row>
    <row r="278" spans="5:5" ht="21" x14ac:dyDescent="0.25">
      <c r="E278" s="9">
        <f t="shared" si="4"/>
        <v>128.21000000002095</v>
      </c>
    </row>
    <row r="279" spans="5:5" ht="21" x14ac:dyDescent="0.25">
      <c r="E279" s="9">
        <f t="shared" si="4"/>
        <v>128.21000000002095</v>
      </c>
    </row>
    <row r="280" spans="5:5" ht="21" x14ac:dyDescent="0.25">
      <c r="E280" s="9">
        <f t="shared" si="4"/>
        <v>128.21000000002095</v>
      </c>
    </row>
    <row r="281" spans="5:5" ht="21" x14ac:dyDescent="0.25">
      <c r="E281" s="9">
        <f t="shared" si="4"/>
        <v>128.21000000002095</v>
      </c>
    </row>
    <row r="282" spans="5:5" ht="21" x14ac:dyDescent="0.25">
      <c r="E282" s="9">
        <f t="shared" si="4"/>
        <v>128.21000000002095</v>
      </c>
    </row>
    <row r="283" spans="5:5" ht="21" x14ac:dyDescent="0.25">
      <c r="E283" s="9">
        <f t="shared" si="4"/>
        <v>128.21000000002095</v>
      </c>
    </row>
    <row r="284" spans="5:5" ht="21" x14ac:dyDescent="0.25">
      <c r="E284" s="9">
        <f t="shared" si="4"/>
        <v>128.21000000002095</v>
      </c>
    </row>
    <row r="285" spans="5:5" ht="21" x14ac:dyDescent="0.25">
      <c r="E285" s="9">
        <f t="shared" si="4"/>
        <v>128.21000000002095</v>
      </c>
    </row>
    <row r="286" spans="5:5" ht="21" x14ac:dyDescent="0.25">
      <c r="E286" s="9">
        <f t="shared" si="4"/>
        <v>128.21000000002095</v>
      </c>
    </row>
    <row r="287" spans="5:5" ht="21" x14ac:dyDescent="0.25">
      <c r="E287" s="9">
        <f t="shared" si="4"/>
        <v>128.21000000002095</v>
      </c>
    </row>
    <row r="288" spans="5:5" ht="21" x14ac:dyDescent="0.25">
      <c r="E288" s="9">
        <f t="shared" si="4"/>
        <v>128.21000000002095</v>
      </c>
    </row>
    <row r="289" spans="5:5" ht="21" x14ac:dyDescent="0.25">
      <c r="E289" s="9">
        <f t="shared" si="4"/>
        <v>128.21000000002095</v>
      </c>
    </row>
    <row r="290" spans="5:5" ht="21" x14ac:dyDescent="0.25">
      <c r="E290" s="9">
        <f t="shared" si="4"/>
        <v>128.21000000002095</v>
      </c>
    </row>
    <row r="291" spans="5:5" ht="21" x14ac:dyDescent="0.25">
      <c r="E291" s="9">
        <f t="shared" si="4"/>
        <v>128.21000000002095</v>
      </c>
    </row>
    <row r="292" spans="5:5" ht="21" x14ac:dyDescent="0.25">
      <c r="E292" s="9">
        <f t="shared" si="4"/>
        <v>128.21000000002095</v>
      </c>
    </row>
    <row r="293" spans="5:5" ht="21" x14ac:dyDescent="0.25">
      <c r="E293" s="9">
        <f t="shared" si="4"/>
        <v>128.21000000002095</v>
      </c>
    </row>
    <row r="294" spans="5:5" ht="21" x14ac:dyDescent="0.25">
      <c r="E294" s="9">
        <f t="shared" si="4"/>
        <v>128.21000000002095</v>
      </c>
    </row>
    <row r="295" spans="5:5" ht="21" x14ac:dyDescent="0.25">
      <c r="E295" s="9">
        <f t="shared" si="4"/>
        <v>128.21000000002095</v>
      </c>
    </row>
    <row r="296" spans="5:5" ht="21" x14ac:dyDescent="0.25">
      <c r="E296" s="9">
        <f t="shared" si="4"/>
        <v>128.21000000002095</v>
      </c>
    </row>
    <row r="297" spans="5:5" ht="21" x14ac:dyDescent="0.25">
      <c r="E297" s="9">
        <f t="shared" si="4"/>
        <v>128.21000000002095</v>
      </c>
    </row>
    <row r="298" spans="5:5" ht="21" x14ac:dyDescent="0.25">
      <c r="E298" s="9">
        <f t="shared" si="4"/>
        <v>128.21000000002095</v>
      </c>
    </row>
    <row r="299" spans="5:5" ht="21" x14ac:dyDescent="0.25">
      <c r="E299" s="9">
        <f t="shared" si="4"/>
        <v>128.21000000002095</v>
      </c>
    </row>
    <row r="300" spans="5:5" ht="21" x14ac:dyDescent="0.25">
      <c r="E300" s="9">
        <f t="shared" si="4"/>
        <v>128.21000000002095</v>
      </c>
    </row>
    <row r="301" spans="5:5" ht="21" x14ac:dyDescent="0.25">
      <c r="E301" s="9">
        <f t="shared" si="4"/>
        <v>128.21000000002095</v>
      </c>
    </row>
    <row r="302" spans="5:5" ht="21" x14ac:dyDescent="0.25">
      <c r="E302" s="9">
        <f t="shared" si="4"/>
        <v>128.21000000002095</v>
      </c>
    </row>
    <row r="303" spans="5:5" ht="21" x14ac:dyDescent="0.25">
      <c r="E303" s="9">
        <f t="shared" si="4"/>
        <v>128.21000000002095</v>
      </c>
    </row>
    <row r="304" spans="5:5" ht="21" x14ac:dyDescent="0.25">
      <c r="E304" s="9">
        <f t="shared" si="4"/>
        <v>128.21000000002095</v>
      </c>
    </row>
    <row r="305" spans="5:5" ht="21" x14ac:dyDescent="0.25">
      <c r="E305" s="9">
        <f t="shared" si="4"/>
        <v>128.21000000002095</v>
      </c>
    </row>
    <row r="306" spans="5:5" ht="21" x14ac:dyDescent="0.25">
      <c r="E306" s="9">
        <f t="shared" si="4"/>
        <v>128.21000000002095</v>
      </c>
    </row>
    <row r="307" spans="5:5" ht="21" x14ac:dyDescent="0.25">
      <c r="E307" s="9">
        <f t="shared" si="4"/>
        <v>128.21000000002095</v>
      </c>
    </row>
    <row r="308" spans="5:5" ht="21" x14ac:dyDescent="0.25">
      <c r="E308" s="9">
        <f t="shared" si="4"/>
        <v>128.21000000002095</v>
      </c>
    </row>
    <row r="309" spans="5:5" ht="21" x14ac:dyDescent="0.25">
      <c r="E309" s="9">
        <f t="shared" si="4"/>
        <v>128.21000000002095</v>
      </c>
    </row>
    <row r="310" spans="5:5" ht="21" x14ac:dyDescent="0.25">
      <c r="E310" s="9">
        <f t="shared" si="4"/>
        <v>128.21000000002095</v>
      </c>
    </row>
    <row r="311" spans="5:5" ht="21" x14ac:dyDescent="0.25">
      <c r="E311" s="9">
        <f t="shared" si="4"/>
        <v>128.21000000002095</v>
      </c>
    </row>
    <row r="312" spans="5:5" ht="21" x14ac:dyDescent="0.25">
      <c r="E312" s="9">
        <f t="shared" si="4"/>
        <v>128.21000000002095</v>
      </c>
    </row>
    <row r="313" spans="5:5" ht="21" x14ac:dyDescent="0.25">
      <c r="E313" s="9">
        <f t="shared" si="4"/>
        <v>128.21000000002095</v>
      </c>
    </row>
    <row r="314" spans="5:5" ht="21" x14ac:dyDescent="0.25">
      <c r="E314" s="9">
        <f t="shared" si="4"/>
        <v>128.21000000002095</v>
      </c>
    </row>
    <row r="315" spans="5:5" ht="21" x14ac:dyDescent="0.25">
      <c r="E315" s="9">
        <f t="shared" si="4"/>
        <v>128.21000000002095</v>
      </c>
    </row>
    <row r="316" spans="5:5" ht="21" x14ac:dyDescent="0.25">
      <c r="E316" s="9">
        <f t="shared" si="4"/>
        <v>128.21000000002095</v>
      </c>
    </row>
    <row r="317" spans="5:5" ht="21" x14ac:dyDescent="0.25">
      <c r="E317" s="9">
        <f t="shared" si="4"/>
        <v>128.21000000002095</v>
      </c>
    </row>
    <row r="318" spans="5:5" ht="21" x14ac:dyDescent="0.25">
      <c r="E318" s="9">
        <f t="shared" si="4"/>
        <v>128.21000000002095</v>
      </c>
    </row>
    <row r="319" spans="5:5" ht="21" x14ac:dyDescent="0.25">
      <c r="E319" s="9">
        <f t="shared" si="4"/>
        <v>128.21000000002095</v>
      </c>
    </row>
    <row r="320" spans="5:5" ht="21" x14ac:dyDescent="0.25">
      <c r="E320" s="9">
        <f t="shared" si="4"/>
        <v>128.21000000002095</v>
      </c>
    </row>
    <row r="321" spans="5:5" ht="21" x14ac:dyDescent="0.25">
      <c r="E321" s="9">
        <f t="shared" si="4"/>
        <v>128.21000000002095</v>
      </c>
    </row>
    <row r="322" spans="5:5" ht="21" x14ac:dyDescent="0.25">
      <c r="E322" s="9">
        <f t="shared" si="4"/>
        <v>128.21000000002095</v>
      </c>
    </row>
    <row r="323" spans="5:5" ht="21" x14ac:dyDescent="0.25">
      <c r="E323" s="9">
        <f t="shared" si="4"/>
        <v>128.21000000002095</v>
      </c>
    </row>
    <row r="324" spans="5:5" ht="21" x14ac:dyDescent="0.25">
      <c r="E324" s="9">
        <f t="shared" si="4"/>
        <v>128.21000000002095</v>
      </c>
    </row>
    <row r="325" spans="5:5" ht="21" x14ac:dyDescent="0.25">
      <c r="E325" s="9">
        <f t="shared" si="4"/>
        <v>128.21000000002095</v>
      </c>
    </row>
    <row r="326" spans="5:5" ht="21" x14ac:dyDescent="0.25">
      <c r="E326" s="9">
        <f t="shared" ref="E326" si="5">E325+C326-D326</f>
        <v>128.21000000002095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/>
  <dimension ref="A1:K151"/>
  <sheetViews>
    <sheetView topLeftCell="A37" zoomScaleNormal="100" workbookViewId="0">
      <selection activeCell="B56" sqref="B56"/>
    </sheetView>
  </sheetViews>
  <sheetFormatPr baseColWidth="10" defaultColWidth="8.83203125" defaultRowHeight="15" x14ac:dyDescent="0.2"/>
  <cols>
    <col min="1" max="1" width="14.83203125" bestFit="1" customWidth="1"/>
    <col min="2" max="2" width="74.5" customWidth="1"/>
    <col min="3" max="3" width="18.33203125" bestFit="1" customWidth="1"/>
    <col min="4" max="4" width="18.5" bestFit="1" customWidth="1"/>
    <col min="5" max="5" width="18.33203125" bestFit="1" customWidth="1"/>
  </cols>
  <sheetData>
    <row r="1" spans="1:8" ht="31" x14ac:dyDescent="0.35">
      <c r="A1" s="163" t="s">
        <v>11</v>
      </c>
      <c r="B1" s="163"/>
      <c r="C1" s="163"/>
      <c r="D1" s="163"/>
      <c r="E1" s="163"/>
    </row>
    <row r="2" spans="1:8" ht="26" x14ac:dyDescent="0.3">
      <c r="A2" s="161" t="s">
        <v>87</v>
      </c>
      <c r="B2" s="161"/>
      <c r="C2" s="161"/>
      <c r="D2" s="161"/>
      <c r="E2" s="161"/>
    </row>
    <row r="3" spans="1:8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8" ht="19" x14ac:dyDescent="0.25">
      <c r="A4" s="5"/>
      <c r="B4" s="5" t="s">
        <v>147</v>
      </c>
      <c r="C4" s="6"/>
      <c r="D4" s="6"/>
      <c r="E4" s="6">
        <v>557.58000000000004</v>
      </c>
    </row>
    <row r="5" spans="1:8" ht="19" x14ac:dyDescent="0.25">
      <c r="A5" s="5" t="s">
        <v>173</v>
      </c>
      <c r="B5" s="5" t="s">
        <v>148</v>
      </c>
      <c r="C5" s="6">
        <v>99500</v>
      </c>
      <c r="D5" s="6"/>
      <c r="E5" s="6">
        <f>E4+C5-D5</f>
        <v>100057.58</v>
      </c>
    </row>
    <row r="6" spans="1:8" ht="19" x14ac:dyDescent="0.25">
      <c r="A6" s="5" t="s">
        <v>173</v>
      </c>
      <c r="B6" s="19" t="s">
        <v>182</v>
      </c>
      <c r="C6" s="20"/>
      <c r="D6" s="20">
        <v>79400</v>
      </c>
      <c r="E6" s="6">
        <f>E5+C6-D6</f>
        <v>20657.580000000002</v>
      </c>
      <c r="H6">
        <v>367000</v>
      </c>
    </row>
    <row r="7" spans="1:8" ht="19" x14ac:dyDescent="0.25">
      <c r="A7" s="5" t="s">
        <v>185</v>
      </c>
      <c r="B7" s="5" t="s">
        <v>148</v>
      </c>
      <c r="C7" s="6">
        <v>590000</v>
      </c>
      <c r="D7" s="6"/>
      <c r="E7" s="6">
        <f t="shared" ref="E7:E70" si="0">E6+C7-D7</f>
        <v>610657.57999999996</v>
      </c>
    </row>
    <row r="8" spans="1:8" ht="19" x14ac:dyDescent="0.25">
      <c r="A8" s="5" t="s">
        <v>185</v>
      </c>
      <c r="B8" s="5" t="s">
        <v>188</v>
      </c>
      <c r="C8" s="6"/>
      <c r="D8" s="6">
        <v>200000</v>
      </c>
      <c r="E8" s="6">
        <f t="shared" si="0"/>
        <v>410657.57999999996</v>
      </c>
    </row>
    <row r="9" spans="1:8" ht="19" x14ac:dyDescent="0.25">
      <c r="A9" s="5" t="s">
        <v>185</v>
      </c>
      <c r="B9" s="5" t="s">
        <v>189</v>
      </c>
      <c r="C9" s="6"/>
      <c r="D9" s="6">
        <v>402850</v>
      </c>
      <c r="E9" s="6">
        <f t="shared" si="0"/>
        <v>7807.5799999999581</v>
      </c>
    </row>
    <row r="10" spans="1:8" ht="19" x14ac:dyDescent="0.25">
      <c r="A10" s="5" t="s">
        <v>207</v>
      </c>
      <c r="B10" s="5" t="s">
        <v>148</v>
      </c>
      <c r="C10" s="6">
        <v>299500</v>
      </c>
      <c r="D10" s="6"/>
      <c r="E10" s="6">
        <f t="shared" si="0"/>
        <v>307307.57999999996</v>
      </c>
    </row>
    <row r="11" spans="1:8" ht="19" x14ac:dyDescent="0.25">
      <c r="A11" s="5" t="s">
        <v>207</v>
      </c>
      <c r="B11" s="5" t="s">
        <v>157</v>
      </c>
      <c r="C11" s="6">
        <v>199860</v>
      </c>
      <c r="D11" s="6"/>
      <c r="E11" s="6">
        <f t="shared" si="0"/>
        <v>507167.57999999996</v>
      </c>
    </row>
    <row r="12" spans="1:8" ht="19" x14ac:dyDescent="0.25">
      <c r="A12" s="5" t="s">
        <v>207</v>
      </c>
      <c r="B12" s="5" t="s">
        <v>209</v>
      </c>
      <c r="C12" s="6"/>
      <c r="D12" s="6">
        <v>500000</v>
      </c>
      <c r="E12" s="6">
        <f t="shared" si="0"/>
        <v>7167.5799999999581</v>
      </c>
    </row>
    <row r="13" spans="1:8" ht="19" x14ac:dyDescent="0.25">
      <c r="A13" s="5" t="s">
        <v>211</v>
      </c>
      <c r="B13" s="5" t="s">
        <v>150</v>
      </c>
      <c r="C13" s="6"/>
      <c r="D13" s="6">
        <v>99</v>
      </c>
      <c r="E13" s="6">
        <f t="shared" si="0"/>
        <v>7068.5799999999581</v>
      </c>
    </row>
    <row r="14" spans="1:8" ht="19" x14ac:dyDescent="0.25">
      <c r="A14" s="5" t="s">
        <v>227</v>
      </c>
      <c r="B14" s="5" t="s">
        <v>153</v>
      </c>
      <c r="C14" s="6">
        <v>304122</v>
      </c>
      <c r="D14" s="6"/>
      <c r="E14" s="6">
        <f t="shared" si="0"/>
        <v>311190.57999999996</v>
      </c>
    </row>
    <row r="15" spans="1:8" ht="19" x14ac:dyDescent="0.25">
      <c r="A15" s="5" t="s">
        <v>227</v>
      </c>
      <c r="B15" s="5" t="s">
        <v>209</v>
      </c>
      <c r="C15" s="6"/>
      <c r="D15" s="6">
        <v>310000</v>
      </c>
      <c r="E15" s="6">
        <f t="shared" si="0"/>
        <v>1190.5799999999581</v>
      </c>
    </row>
    <row r="16" spans="1:8" ht="19" x14ac:dyDescent="0.25">
      <c r="A16" s="26">
        <v>44938</v>
      </c>
      <c r="B16" s="5" t="s">
        <v>261</v>
      </c>
      <c r="C16" s="6">
        <v>378578</v>
      </c>
      <c r="D16" s="6"/>
      <c r="E16" s="6">
        <f t="shared" si="0"/>
        <v>379768.57999999996</v>
      </c>
    </row>
    <row r="17" spans="1:5" ht="19" x14ac:dyDescent="0.25">
      <c r="A17" s="26">
        <v>44938</v>
      </c>
      <c r="B17" s="5" t="s">
        <v>262</v>
      </c>
      <c r="C17" s="6"/>
      <c r="D17" s="6">
        <v>350000</v>
      </c>
      <c r="E17" s="6">
        <f t="shared" si="0"/>
        <v>29768.579999999958</v>
      </c>
    </row>
    <row r="18" spans="1:5" ht="19" x14ac:dyDescent="0.25">
      <c r="A18" s="26">
        <v>44938</v>
      </c>
      <c r="B18" s="5" t="s">
        <v>188</v>
      </c>
      <c r="C18" s="6"/>
      <c r="D18" s="6">
        <v>29000</v>
      </c>
      <c r="E18" s="6">
        <f t="shared" si="0"/>
        <v>768.57999999995809</v>
      </c>
    </row>
    <row r="19" spans="1:5" ht="19" x14ac:dyDescent="0.25">
      <c r="A19" s="26">
        <v>45119</v>
      </c>
      <c r="B19" s="5" t="s">
        <v>148</v>
      </c>
      <c r="C19" s="6">
        <v>118000</v>
      </c>
      <c r="D19" s="6"/>
      <c r="E19" s="6">
        <f t="shared" si="0"/>
        <v>118768.57999999996</v>
      </c>
    </row>
    <row r="20" spans="1:5" ht="19" x14ac:dyDescent="0.25">
      <c r="A20" s="26">
        <v>45119</v>
      </c>
      <c r="B20" s="5" t="s">
        <v>262</v>
      </c>
      <c r="C20" s="6"/>
      <c r="D20" s="6">
        <v>118000</v>
      </c>
      <c r="E20" s="6">
        <f t="shared" si="0"/>
        <v>768.57999999995809</v>
      </c>
    </row>
    <row r="21" spans="1:5" ht="19" x14ac:dyDescent="0.25">
      <c r="A21" s="26">
        <v>45272</v>
      </c>
      <c r="B21" s="5" t="s">
        <v>148</v>
      </c>
      <c r="C21" s="6">
        <v>558000</v>
      </c>
      <c r="D21" s="6"/>
      <c r="E21" s="6">
        <f t="shared" si="0"/>
        <v>558768.57999999996</v>
      </c>
    </row>
    <row r="22" spans="1:5" ht="19" x14ac:dyDescent="0.25">
      <c r="A22" s="26">
        <v>45272</v>
      </c>
      <c r="B22" s="5" t="s">
        <v>278</v>
      </c>
      <c r="C22" s="6"/>
      <c r="D22" s="6">
        <v>558265</v>
      </c>
      <c r="E22" s="6">
        <f t="shared" si="0"/>
        <v>503.57999999995809</v>
      </c>
    </row>
    <row r="23" spans="1:5" ht="19" x14ac:dyDescent="0.25">
      <c r="A23" s="26">
        <v>45272</v>
      </c>
      <c r="B23" s="5" t="s">
        <v>148</v>
      </c>
      <c r="C23" s="6">
        <v>55000</v>
      </c>
      <c r="D23" s="6"/>
      <c r="E23" s="6">
        <f t="shared" si="0"/>
        <v>55503.579999999958</v>
      </c>
    </row>
    <row r="24" spans="1:5" ht="19" x14ac:dyDescent="0.25">
      <c r="A24" s="26">
        <v>45272</v>
      </c>
      <c r="B24" s="5" t="s">
        <v>262</v>
      </c>
      <c r="C24" s="6"/>
      <c r="D24" s="6">
        <v>55000</v>
      </c>
      <c r="E24" s="6">
        <f t="shared" si="0"/>
        <v>503.57999999995809</v>
      </c>
    </row>
    <row r="25" spans="1:5" ht="19" x14ac:dyDescent="0.25">
      <c r="A25" s="5" t="s">
        <v>320</v>
      </c>
      <c r="B25" s="5" t="s">
        <v>148</v>
      </c>
      <c r="C25" s="6">
        <v>200000</v>
      </c>
      <c r="D25" s="6"/>
      <c r="E25" s="6">
        <f t="shared" si="0"/>
        <v>200503.57999999996</v>
      </c>
    </row>
    <row r="26" spans="1:5" ht="19" x14ac:dyDescent="0.25">
      <c r="A26" s="5" t="s">
        <v>320</v>
      </c>
      <c r="B26" s="5" t="s">
        <v>148</v>
      </c>
      <c r="C26" s="6">
        <v>492000</v>
      </c>
      <c r="D26" s="6"/>
      <c r="E26" s="6">
        <f t="shared" si="0"/>
        <v>692503.58</v>
      </c>
    </row>
    <row r="27" spans="1:5" ht="19" x14ac:dyDescent="0.25">
      <c r="A27" s="5" t="s">
        <v>320</v>
      </c>
      <c r="B27" s="5" t="s">
        <v>278</v>
      </c>
      <c r="C27" s="6"/>
      <c r="D27" s="6">
        <v>692024</v>
      </c>
      <c r="E27" s="6">
        <f t="shared" si="0"/>
        <v>479.57999999995809</v>
      </c>
    </row>
    <row r="28" spans="1:5" ht="19" x14ac:dyDescent="0.25">
      <c r="A28" s="5" t="s">
        <v>331</v>
      </c>
      <c r="B28" s="5" t="s">
        <v>148</v>
      </c>
      <c r="C28" s="6">
        <v>610400</v>
      </c>
      <c r="D28" s="6"/>
      <c r="E28" s="6">
        <f t="shared" si="0"/>
        <v>610879.57999999996</v>
      </c>
    </row>
    <row r="29" spans="1:5" ht="19" x14ac:dyDescent="0.25">
      <c r="A29" s="5" t="s">
        <v>331</v>
      </c>
      <c r="B29" s="5" t="s">
        <v>151</v>
      </c>
      <c r="C29" s="6"/>
      <c r="D29" s="6">
        <v>561025</v>
      </c>
      <c r="E29" s="6">
        <f t="shared" si="0"/>
        <v>49854.579999999958</v>
      </c>
    </row>
    <row r="30" spans="1:5" ht="19" x14ac:dyDescent="0.25">
      <c r="A30" s="5" t="s">
        <v>331</v>
      </c>
      <c r="B30" s="5" t="s">
        <v>151</v>
      </c>
      <c r="C30" s="6"/>
      <c r="D30" s="6">
        <v>49420</v>
      </c>
      <c r="E30" s="6">
        <f t="shared" si="0"/>
        <v>434.57999999995809</v>
      </c>
    </row>
    <row r="31" spans="1:5" ht="19" x14ac:dyDescent="0.25">
      <c r="A31" s="5" t="s">
        <v>331</v>
      </c>
      <c r="B31" s="5" t="s">
        <v>148</v>
      </c>
      <c r="C31" s="6">
        <v>1900</v>
      </c>
      <c r="D31" s="6"/>
      <c r="E31" s="6">
        <f t="shared" si="0"/>
        <v>2334.5799999999581</v>
      </c>
    </row>
    <row r="32" spans="1:5" ht="19" x14ac:dyDescent="0.25">
      <c r="A32" s="26">
        <v>45279</v>
      </c>
      <c r="B32" s="5" t="s">
        <v>340</v>
      </c>
      <c r="C32" s="6"/>
      <c r="D32" s="6">
        <v>1807.9</v>
      </c>
      <c r="E32" s="6">
        <f t="shared" si="0"/>
        <v>526.679999999958</v>
      </c>
    </row>
    <row r="33" spans="1:8" ht="19" x14ac:dyDescent="0.25">
      <c r="A33" s="26">
        <v>45280</v>
      </c>
      <c r="B33" s="5" t="s">
        <v>148</v>
      </c>
      <c r="C33" s="6">
        <v>314600</v>
      </c>
      <c r="D33" s="6"/>
      <c r="E33" s="6">
        <f t="shared" si="0"/>
        <v>315126.67999999993</v>
      </c>
    </row>
    <row r="34" spans="1:8" ht="19" x14ac:dyDescent="0.25">
      <c r="A34" s="26">
        <v>45280</v>
      </c>
      <c r="B34" s="5" t="s">
        <v>151</v>
      </c>
      <c r="C34" s="6"/>
      <c r="D34" s="6">
        <v>314440</v>
      </c>
      <c r="E34" s="6">
        <f t="shared" si="0"/>
        <v>686.67999999993481</v>
      </c>
    </row>
    <row r="35" spans="1:8" ht="19" x14ac:dyDescent="0.25">
      <c r="A35" s="26">
        <v>45281</v>
      </c>
      <c r="B35" s="5" t="s">
        <v>375</v>
      </c>
      <c r="C35" s="6">
        <v>29995</v>
      </c>
      <c r="D35" s="6"/>
      <c r="E35" s="6">
        <f t="shared" si="0"/>
        <v>30681.679999999935</v>
      </c>
    </row>
    <row r="36" spans="1:8" ht="19" x14ac:dyDescent="0.25">
      <c r="A36" s="26">
        <v>45281</v>
      </c>
      <c r="B36" s="5" t="s">
        <v>262</v>
      </c>
      <c r="C36" s="6"/>
      <c r="D36" s="6">
        <v>30000</v>
      </c>
      <c r="E36" s="6">
        <f t="shared" si="0"/>
        <v>681.67999999993481</v>
      </c>
      <c r="H36">
        <v>313.95</v>
      </c>
    </row>
    <row r="37" spans="1:8" ht="19" x14ac:dyDescent="0.25">
      <c r="A37" s="26">
        <v>45281</v>
      </c>
      <c r="B37" s="5" t="s">
        <v>375</v>
      </c>
      <c r="C37" s="6">
        <v>1778921</v>
      </c>
      <c r="D37" s="6"/>
      <c r="E37" s="6">
        <f t="shared" si="0"/>
        <v>1779602.68</v>
      </c>
    </row>
    <row r="38" spans="1:8" ht="19" x14ac:dyDescent="0.25">
      <c r="A38" s="26">
        <v>45281</v>
      </c>
      <c r="B38" s="5" t="s">
        <v>378</v>
      </c>
      <c r="C38" s="6"/>
      <c r="D38" s="6">
        <v>1776600.72</v>
      </c>
      <c r="E38" s="6">
        <f t="shared" si="0"/>
        <v>3001.9599999999627</v>
      </c>
    </row>
    <row r="39" spans="1:8" ht="19" x14ac:dyDescent="0.25">
      <c r="A39" s="26">
        <v>45282</v>
      </c>
      <c r="B39" s="5" t="s">
        <v>379</v>
      </c>
      <c r="C39" s="6">
        <v>50</v>
      </c>
      <c r="D39" s="6"/>
      <c r="E39" s="6">
        <f t="shared" si="0"/>
        <v>3051.9599999999627</v>
      </c>
    </row>
    <row r="40" spans="1:8" ht="19" x14ac:dyDescent="0.25">
      <c r="A40" s="26">
        <v>45286</v>
      </c>
      <c r="B40" s="5" t="s">
        <v>398</v>
      </c>
      <c r="C40" s="6">
        <v>29996.16</v>
      </c>
      <c r="D40" s="6"/>
      <c r="E40" s="6">
        <f t="shared" si="0"/>
        <v>33048.119999999966</v>
      </c>
    </row>
    <row r="41" spans="1:8" ht="19" x14ac:dyDescent="0.25">
      <c r="A41" s="26">
        <v>45286</v>
      </c>
      <c r="B41" s="5" t="s">
        <v>150</v>
      </c>
      <c r="C41" s="6"/>
      <c r="D41" s="6">
        <v>99</v>
      </c>
      <c r="E41" s="6">
        <f t="shared" si="0"/>
        <v>32949.119999999966</v>
      </c>
    </row>
    <row r="42" spans="1:8" ht="19" x14ac:dyDescent="0.25">
      <c r="A42" s="26">
        <v>45286</v>
      </c>
      <c r="B42" s="5" t="s">
        <v>401</v>
      </c>
      <c r="C42" s="6"/>
      <c r="D42" s="6">
        <v>30000</v>
      </c>
      <c r="E42" s="6">
        <f t="shared" si="0"/>
        <v>2949.1199999999662</v>
      </c>
    </row>
    <row r="43" spans="1:8" ht="19" x14ac:dyDescent="0.25">
      <c r="A43" s="26">
        <v>45286</v>
      </c>
      <c r="B43" s="5" t="s">
        <v>401</v>
      </c>
      <c r="C43" s="6"/>
      <c r="D43" s="6">
        <v>100</v>
      </c>
      <c r="E43" s="6">
        <f t="shared" si="0"/>
        <v>2849.1199999999662</v>
      </c>
    </row>
    <row r="44" spans="1:8" ht="19" x14ac:dyDescent="0.25">
      <c r="A44" s="26">
        <v>45286</v>
      </c>
      <c r="B44" s="5" t="s">
        <v>405</v>
      </c>
      <c r="C44" s="6"/>
      <c r="D44" s="6">
        <v>420.88</v>
      </c>
      <c r="E44" s="6">
        <f t="shared" si="0"/>
        <v>2428.2399999999661</v>
      </c>
    </row>
    <row r="45" spans="1:8" ht="19" x14ac:dyDescent="0.25">
      <c r="A45" s="26">
        <v>45287</v>
      </c>
      <c r="B45" s="5" t="s">
        <v>412</v>
      </c>
      <c r="C45" s="6">
        <v>281250</v>
      </c>
      <c r="D45" s="6"/>
      <c r="E45" s="6">
        <f t="shared" si="0"/>
        <v>283678.24</v>
      </c>
    </row>
    <row r="46" spans="1:8" ht="19" x14ac:dyDescent="0.25">
      <c r="A46" s="26">
        <v>45287</v>
      </c>
      <c r="B46" s="5" t="s">
        <v>413</v>
      </c>
      <c r="C46" s="6"/>
      <c r="D46" s="6">
        <v>23700</v>
      </c>
      <c r="E46" s="6">
        <f t="shared" si="0"/>
        <v>259978.23999999999</v>
      </c>
    </row>
    <row r="47" spans="1:8" ht="19" x14ac:dyDescent="0.25">
      <c r="A47" s="26">
        <v>45287</v>
      </c>
      <c r="B47" s="5" t="s">
        <v>414</v>
      </c>
      <c r="C47" s="6"/>
      <c r="D47" s="6">
        <v>258064</v>
      </c>
      <c r="E47" s="6">
        <f t="shared" si="0"/>
        <v>1914.2399999999907</v>
      </c>
    </row>
    <row r="48" spans="1:8" ht="19" x14ac:dyDescent="0.25">
      <c r="A48" s="26">
        <v>45297</v>
      </c>
      <c r="B48" s="5" t="s">
        <v>484</v>
      </c>
      <c r="C48" s="6">
        <v>1148.07</v>
      </c>
      <c r="D48" s="6"/>
      <c r="E48" s="6">
        <f t="shared" si="0"/>
        <v>3062.3099999999904</v>
      </c>
    </row>
    <row r="49" spans="1:5" ht="19" x14ac:dyDescent="0.25">
      <c r="A49" s="26">
        <v>45304</v>
      </c>
      <c r="B49" s="5" t="s">
        <v>551</v>
      </c>
      <c r="C49" s="6"/>
      <c r="D49" s="6">
        <v>1094.22</v>
      </c>
      <c r="E49" s="6">
        <f t="shared" si="0"/>
        <v>1968.0899999999904</v>
      </c>
    </row>
    <row r="50" spans="1:5" ht="19" x14ac:dyDescent="0.25">
      <c r="A50" s="26">
        <v>45311</v>
      </c>
      <c r="B50" s="5" t="s">
        <v>375</v>
      </c>
      <c r="C50" s="6">
        <v>1717122</v>
      </c>
      <c r="D50" s="6"/>
      <c r="E50" s="6">
        <f t="shared" si="0"/>
        <v>1719090.09</v>
      </c>
    </row>
    <row r="51" spans="1:5" ht="19" x14ac:dyDescent="0.25">
      <c r="A51" s="26">
        <v>45311</v>
      </c>
      <c r="B51" s="5" t="s">
        <v>646</v>
      </c>
      <c r="C51" s="6"/>
      <c r="D51" s="6">
        <v>1716998.95</v>
      </c>
      <c r="E51" s="6">
        <f t="shared" si="0"/>
        <v>2091.1400000001304</v>
      </c>
    </row>
    <row r="52" spans="1:5" ht="19" x14ac:dyDescent="0.25">
      <c r="A52" s="26">
        <v>45311</v>
      </c>
      <c r="B52" s="5" t="s">
        <v>150</v>
      </c>
      <c r="C52" s="6"/>
      <c r="D52" s="6">
        <v>115.5</v>
      </c>
      <c r="E52" s="6">
        <f t="shared" si="0"/>
        <v>1975.6400000001304</v>
      </c>
    </row>
    <row r="53" spans="1:5" ht="19" x14ac:dyDescent="0.25">
      <c r="A53" s="26">
        <v>45313</v>
      </c>
      <c r="B53" s="5" t="s">
        <v>653</v>
      </c>
      <c r="C53" s="6">
        <v>102995</v>
      </c>
      <c r="D53" s="6"/>
      <c r="E53" s="6">
        <f t="shared" si="0"/>
        <v>104970.64000000013</v>
      </c>
    </row>
    <row r="54" spans="1:5" ht="19" x14ac:dyDescent="0.25">
      <c r="A54" s="26">
        <v>45313</v>
      </c>
      <c r="B54" s="5" t="s">
        <v>157</v>
      </c>
      <c r="C54" s="6">
        <v>490314</v>
      </c>
      <c r="D54" s="6"/>
      <c r="E54" s="6">
        <f t="shared" si="0"/>
        <v>595284.64000000013</v>
      </c>
    </row>
    <row r="55" spans="1:5" ht="19" x14ac:dyDescent="0.25">
      <c r="A55" s="26">
        <v>45313</v>
      </c>
      <c r="B55" s="5" t="s">
        <v>375</v>
      </c>
      <c r="C55" s="6">
        <v>717432</v>
      </c>
      <c r="D55" s="6"/>
      <c r="E55" s="6">
        <f t="shared" si="0"/>
        <v>1312716.6400000001</v>
      </c>
    </row>
    <row r="56" spans="1:5" ht="19" x14ac:dyDescent="0.25">
      <c r="A56" s="26">
        <v>45313</v>
      </c>
      <c r="B56" s="5" t="s">
        <v>671</v>
      </c>
      <c r="C56" s="6"/>
      <c r="D56" s="6">
        <v>1312002.95</v>
      </c>
      <c r="E56" s="6">
        <f t="shared" si="0"/>
        <v>713.69000000017695</v>
      </c>
    </row>
    <row r="57" spans="1:5" ht="19" x14ac:dyDescent="0.25">
      <c r="A57" s="26">
        <v>45313</v>
      </c>
      <c r="B57" s="5" t="s">
        <v>150</v>
      </c>
      <c r="C57" s="6"/>
      <c r="D57" s="6">
        <v>115.5</v>
      </c>
      <c r="E57" s="6">
        <f t="shared" si="0"/>
        <v>598.19000000017695</v>
      </c>
    </row>
    <row r="58" spans="1:5" ht="19" x14ac:dyDescent="0.25">
      <c r="A58" s="26">
        <v>45313</v>
      </c>
      <c r="B58" s="5" t="s">
        <v>157</v>
      </c>
      <c r="C58" s="6">
        <v>30122</v>
      </c>
      <c r="D58" s="6"/>
      <c r="E58" s="6">
        <f t="shared" si="0"/>
        <v>30720.190000000177</v>
      </c>
    </row>
    <row r="59" spans="1:5" ht="19" x14ac:dyDescent="0.25">
      <c r="A59" s="26">
        <v>45313</v>
      </c>
      <c r="B59" s="5" t="s">
        <v>673</v>
      </c>
      <c r="C59" s="6"/>
      <c r="D59" s="6">
        <v>29989</v>
      </c>
      <c r="E59" s="6">
        <f t="shared" si="0"/>
        <v>731.19000000017695</v>
      </c>
    </row>
    <row r="60" spans="1:5" ht="19" x14ac:dyDescent="0.25">
      <c r="A60" s="26">
        <v>45318</v>
      </c>
      <c r="B60" s="5" t="s">
        <v>362</v>
      </c>
      <c r="C60" s="6"/>
      <c r="D60" s="6">
        <v>99</v>
      </c>
      <c r="E60" s="6">
        <f t="shared" si="0"/>
        <v>632.19000000017695</v>
      </c>
    </row>
    <row r="61" spans="1:5" ht="19" x14ac:dyDescent="0.25">
      <c r="A61" s="26">
        <v>45322</v>
      </c>
      <c r="B61" s="5" t="s">
        <v>375</v>
      </c>
      <c r="C61" s="6">
        <v>2448</v>
      </c>
      <c r="D61" s="6"/>
      <c r="E61" s="6">
        <f t="shared" si="0"/>
        <v>3080.190000000177</v>
      </c>
    </row>
    <row r="62" spans="1:5" ht="19" x14ac:dyDescent="0.25">
      <c r="A62" s="26">
        <v>45322</v>
      </c>
      <c r="B62" s="5" t="s">
        <v>414</v>
      </c>
      <c r="C62" s="6"/>
      <c r="D62" s="6">
        <v>2698</v>
      </c>
      <c r="E62" s="6">
        <f t="shared" si="0"/>
        <v>382.19000000017695</v>
      </c>
    </row>
    <row r="63" spans="1:5" ht="19" x14ac:dyDescent="0.25">
      <c r="A63" s="26">
        <v>45327</v>
      </c>
      <c r="B63" s="5" t="s">
        <v>375</v>
      </c>
      <c r="C63" s="6">
        <v>367358</v>
      </c>
      <c r="D63" s="6"/>
      <c r="E63" s="6">
        <f t="shared" si="0"/>
        <v>367740.19000000018</v>
      </c>
    </row>
    <row r="64" spans="1:5" ht="19" x14ac:dyDescent="0.25">
      <c r="A64" s="26">
        <v>45327</v>
      </c>
      <c r="B64" s="5" t="s">
        <v>787</v>
      </c>
      <c r="C64" s="6"/>
      <c r="D64" s="6">
        <v>367150</v>
      </c>
      <c r="E64" s="6">
        <f t="shared" si="0"/>
        <v>590.19000000017695</v>
      </c>
    </row>
    <row r="65" spans="1:5" ht="21" x14ac:dyDescent="0.25">
      <c r="A65" s="26">
        <v>45328</v>
      </c>
      <c r="B65" s="5" t="s">
        <v>375</v>
      </c>
      <c r="C65" s="9">
        <v>50437</v>
      </c>
      <c r="D65" s="6"/>
      <c r="E65" s="6">
        <f t="shared" si="0"/>
        <v>51027.190000000177</v>
      </c>
    </row>
    <row r="66" spans="1:5" ht="19" x14ac:dyDescent="0.25">
      <c r="A66" s="26">
        <v>45328</v>
      </c>
      <c r="B66" s="5" t="s">
        <v>787</v>
      </c>
      <c r="C66" s="6"/>
      <c r="D66" s="6">
        <v>50738</v>
      </c>
      <c r="E66" s="6">
        <f t="shared" si="0"/>
        <v>289.19000000017695</v>
      </c>
    </row>
    <row r="67" spans="1:5" ht="19" x14ac:dyDescent="0.25">
      <c r="A67" s="26">
        <v>45329</v>
      </c>
      <c r="B67" s="5" t="s">
        <v>802</v>
      </c>
      <c r="C67" s="6">
        <v>149417</v>
      </c>
      <c r="D67" s="6"/>
      <c r="E67" s="6">
        <f t="shared" si="0"/>
        <v>149706.19000000018</v>
      </c>
    </row>
    <row r="68" spans="1:5" ht="19" x14ac:dyDescent="0.25">
      <c r="A68" s="26">
        <v>45329</v>
      </c>
      <c r="B68" s="5" t="s">
        <v>787</v>
      </c>
      <c r="C68" s="6"/>
      <c r="D68" s="6">
        <v>149310</v>
      </c>
      <c r="E68" s="6">
        <f t="shared" si="0"/>
        <v>396.19000000017695</v>
      </c>
    </row>
    <row r="69" spans="1:5" ht="19" x14ac:dyDescent="0.25">
      <c r="A69" s="5"/>
      <c r="B69" s="5" t="s">
        <v>845</v>
      </c>
      <c r="C69" s="6">
        <v>80000</v>
      </c>
      <c r="D69" s="6"/>
      <c r="E69" s="6">
        <f t="shared" si="0"/>
        <v>80396.190000000177</v>
      </c>
    </row>
    <row r="70" spans="1:5" ht="19" x14ac:dyDescent="0.25">
      <c r="A70" s="5"/>
      <c r="B70" s="5"/>
      <c r="C70" s="6"/>
      <c r="D70" s="6">
        <v>79986</v>
      </c>
      <c r="E70" s="6">
        <f t="shared" si="0"/>
        <v>410.19000000017695</v>
      </c>
    </row>
    <row r="71" spans="1:5" ht="19" x14ac:dyDescent="0.25">
      <c r="A71" s="26">
        <v>45337</v>
      </c>
      <c r="B71" s="5" t="s">
        <v>867</v>
      </c>
      <c r="C71" s="6">
        <v>44600</v>
      </c>
      <c r="D71" s="6"/>
      <c r="E71" s="6">
        <f t="shared" ref="E71:E134" si="1">E70+C71-D71</f>
        <v>45010.190000000177</v>
      </c>
    </row>
    <row r="72" spans="1:5" ht="19" x14ac:dyDescent="0.25">
      <c r="A72" s="26">
        <v>45337</v>
      </c>
      <c r="B72" s="5" t="s">
        <v>868</v>
      </c>
      <c r="C72" s="6"/>
      <c r="D72" s="6">
        <v>44456.5</v>
      </c>
      <c r="E72" s="6">
        <f t="shared" si="1"/>
        <v>553.69000000017695</v>
      </c>
    </row>
    <row r="73" spans="1:5" ht="19" x14ac:dyDescent="0.25">
      <c r="A73" s="26">
        <v>45337</v>
      </c>
      <c r="B73" s="5" t="s">
        <v>878</v>
      </c>
      <c r="C73" s="6">
        <v>50000</v>
      </c>
      <c r="D73" s="6"/>
      <c r="E73" s="6">
        <f t="shared" si="1"/>
        <v>50553.690000000177</v>
      </c>
    </row>
    <row r="74" spans="1:5" ht="19" x14ac:dyDescent="0.25">
      <c r="A74" s="26">
        <v>45337</v>
      </c>
      <c r="B74" s="5" t="s">
        <v>880</v>
      </c>
      <c r="C74" s="6"/>
      <c r="D74" s="6">
        <v>50100</v>
      </c>
      <c r="E74" s="6">
        <f t="shared" si="1"/>
        <v>453.69000000017695</v>
      </c>
    </row>
    <row r="75" spans="1:5" ht="19" x14ac:dyDescent="0.25">
      <c r="A75" s="26">
        <v>45338</v>
      </c>
      <c r="B75" s="5" t="s">
        <v>896</v>
      </c>
      <c r="C75" s="6">
        <v>20200</v>
      </c>
      <c r="D75" s="6"/>
      <c r="E75" s="6">
        <f t="shared" si="1"/>
        <v>20653.690000000177</v>
      </c>
    </row>
    <row r="76" spans="1:5" ht="19" x14ac:dyDescent="0.25">
      <c r="A76" s="26">
        <v>45338</v>
      </c>
      <c r="B76" s="5" t="s">
        <v>896</v>
      </c>
      <c r="C76" s="6">
        <v>26530</v>
      </c>
      <c r="D76" s="6"/>
      <c r="E76" s="6">
        <f t="shared" si="1"/>
        <v>47183.690000000177</v>
      </c>
    </row>
    <row r="77" spans="1:5" ht="19" x14ac:dyDescent="0.25">
      <c r="A77" s="26">
        <v>45338</v>
      </c>
      <c r="B77" s="5" t="s">
        <v>902</v>
      </c>
      <c r="C77" s="6">
        <v>65100</v>
      </c>
      <c r="D77" s="6"/>
      <c r="E77" s="6">
        <f t="shared" si="1"/>
        <v>112283.69000000018</v>
      </c>
    </row>
    <row r="78" spans="1:5" ht="19" x14ac:dyDescent="0.25">
      <c r="A78" s="26">
        <v>45338</v>
      </c>
      <c r="B78" s="5" t="s">
        <v>375</v>
      </c>
      <c r="C78" s="6">
        <v>277103</v>
      </c>
      <c r="D78" s="6"/>
      <c r="E78" s="6">
        <f t="shared" si="1"/>
        <v>389386.69000000018</v>
      </c>
    </row>
    <row r="79" spans="1:5" ht="19" x14ac:dyDescent="0.25">
      <c r="A79" s="26">
        <v>45338</v>
      </c>
      <c r="B79" s="5" t="s">
        <v>787</v>
      </c>
      <c r="C79" s="6"/>
      <c r="D79" s="6">
        <v>367000</v>
      </c>
      <c r="E79" s="6">
        <f t="shared" si="1"/>
        <v>22386.690000000177</v>
      </c>
    </row>
    <row r="80" spans="1:5" ht="19" x14ac:dyDescent="0.25">
      <c r="A80" s="26">
        <v>45338</v>
      </c>
      <c r="B80" s="5" t="s">
        <v>905</v>
      </c>
      <c r="C80" s="6"/>
      <c r="D80" s="6">
        <v>20180</v>
      </c>
      <c r="E80" s="6">
        <f t="shared" si="1"/>
        <v>2206.690000000177</v>
      </c>
    </row>
    <row r="81" spans="1:5" ht="19" x14ac:dyDescent="0.25">
      <c r="A81" s="26">
        <v>45342</v>
      </c>
      <c r="B81" s="5" t="s">
        <v>924</v>
      </c>
      <c r="C81" s="6">
        <v>103300</v>
      </c>
      <c r="D81" s="6"/>
      <c r="E81" s="6">
        <f t="shared" si="1"/>
        <v>105506.69000000018</v>
      </c>
    </row>
    <row r="82" spans="1:5" ht="19" x14ac:dyDescent="0.25">
      <c r="A82" s="26">
        <v>45342</v>
      </c>
      <c r="B82" s="5" t="s">
        <v>926</v>
      </c>
      <c r="C82" s="6">
        <v>87200</v>
      </c>
      <c r="D82" s="6"/>
      <c r="E82" s="6">
        <f t="shared" si="1"/>
        <v>192706.69000000018</v>
      </c>
    </row>
    <row r="83" spans="1:5" ht="19" x14ac:dyDescent="0.25">
      <c r="A83" s="26">
        <v>45342</v>
      </c>
      <c r="B83" s="5" t="s">
        <v>927</v>
      </c>
      <c r="C83" s="6">
        <v>175132</v>
      </c>
      <c r="D83" s="6"/>
      <c r="E83" s="6">
        <f t="shared" si="1"/>
        <v>367838.69000000018</v>
      </c>
    </row>
    <row r="84" spans="1:5" ht="19" x14ac:dyDescent="0.25">
      <c r="A84" s="26">
        <v>45342</v>
      </c>
      <c r="B84" s="5" t="s">
        <v>787</v>
      </c>
      <c r="C84" s="6"/>
      <c r="D84" s="6">
        <v>367000</v>
      </c>
      <c r="E84" s="6">
        <f t="shared" si="1"/>
        <v>838.69000000017695</v>
      </c>
    </row>
    <row r="85" spans="1:5" ht="19" x14ac:dyDescent="0.25">
      <c r="A85" s="26">
        <v>45348</v>
      </c>
      <c r="B85" s="5" t="s">
        <v>150</v>
      </c>
      <c r="C85" s="6"/>
      <c r="D85" s="6">
        <v>99</v>
      </c>
      <c r="E85" s="6">
        <f t="shared" si="1"/>
        <v>739.69000000017695</v>
      </c>
    </row>
    <row r="86" spans="1:5" ht="19" x14ac:dyDescent="0.25">
      <c r="A86" s="26">
        <v>45348</v>
      </c>
      <c r="B86" s="5" t="s">
        <v>970</v>
      </c>
      <c r="C86" s="6">
        <v>15000</v>
      </c>
      <c r="D86" s="6"/>
      <c r="E86" s="6">
        <f t="shared" si="1"/>
        <v>15739.690000000177</v>
      </c>
    </row>
    <row r="87" spans="1:5" ht="19" x14ac:dyDescent="0.25">
      <c r="A87" s="26">
        <v>45348</v>
      </c>
      <c r="B87" s="5" t="s">
        <v>971</v>
      </c>
      <c r="C87" s="6"/>
      <c r="D87" s="6">
        <v>1010</v>
      </c>
      <c r="E87" s="6">
        <f t="shared" si="1"/>
        <v>14729.690000000177</v>
      </c>
    </row>
    <row r="88" spans="1:5" ht="19" x14ac:dyDescent="0.25">
      <c r="A88" s="26">
        <v>45348</v>
      </c>
      <c r="B88" s="5" t="s">
        <v>972</v>
      </c>
      <c r="C88" s="6"/>
      <c r="D88" s="6">
        <v>14450</v>
      </c>
      <c r="E88" s="6">
        <f t="shared" si="1"/>
        <v>279.69000000017695</v>
      </c>
    </row>
    <row r="89" spans="1:5" ht="19" x14ac:dyDescent="0.25">
      <c r="A89" s="26">
        <v>45350</v>
      </c>
      <c r="B89" s="5" t="s">
        <v>993</v>
      </c>
      <c r="C89" s="6">
        <v>249500</v>
      </c>
      <c r="D89" s="6"/>
      <c r="E89" s="6">
        <f t="shared" si="1"/>
        <v>249779.69000000018</v>
      </c>
    </row>
    <row r="90" spans="1:5" ht="19" x14ac:dyDescent="0.25">
      <c r="A90" s="26">
        <v>45350</v>
      </c>
      <c r="B90" s="5" t="s">
        <v>993</v>
      </c>
      <c r="C90" s="6">
        <v>530050</v>
      </c>
      <c r="D90" s="6"/>
      <c r="E90" s="6">
        <f t="shared" si="1"/>
        <v>779829.69000000018</v>
      </c>
    </row>
    <row r="91" spans="1:5" ht="19" x14ac:dyDescent="0.25">
      <c r="A91" s="26">
        <v>45350</v>
      </c>
      <c r="B91" s="5" t="s">
        <v>1001</v>
      </c>
      <c r="C91" s="6"/>
      <c r="D91" s="6">
        <v>200550</v>
      </c>
      <c r="E91" s="6">
        <f t="shared" si="1"/>
        <v>579279.69000000018</v>
      </c>
    </row>
    <row r="92" spans="1:5" ht="19" x14ac:dyDescent="0.25">
      <c r="A92" s="26">
        <v>45350</v>
      </c>
      <c r="B92" s="5" t="s">
        <v>1002</v>
      </c>
      <c r="C92" s="6"/>
      <c r="D92" s="6">
        <v>579178.11</v>
      </c>
      <c r="E92" s="6">
        <f t="shared" si="1"/>
        <v>101.58000000019092</v>
      </c>
    </row>
    <row r="93" spans="1:5" ht="19" x14ac:dyDescent="0.25">
      <c r="A93" s="26">
        <v>45350</v>
      </c>
      <c r="B93" s="5" t="s">
        <v>150</v>
      </c>
      <c r="C93" s="6"/>
      <c r="D93" s="6">
        <v>52.5</v>
      </c>
      <c r="E93" s="6">
        <f t="shared" si="1"/>
        <v>49.080000000190921</v>
      </c>
    </row>
    <row r="94" spans="1:5" ht="19" x14ac:dyDescent="0.25">
      <c r="A94" s="26">
        <v>45350</v>
      </c>
      <c r="B94" s="5" t="s">
        <v>1005</v>
      </c>
      <c r="C94" s="6">
        <v>782700</v>
      </c>
      <c r="D94" s="6"/>
      <c r="E94" s="6">
        <f t="shared" si="1"/>
        <v>782749.08000000019</v>
      </c>
    </row>
    <row r="95" spans="1:5" ht="19" x14ac:dyDescent="0.25">
      <c r="A95" s="26">
        <v>45350</v>
      </c>
      <c r="B95" s="5" t="s">
        <v>1008</v>
      </c>
      <c r="C95" s="6"/>
      <c r="D95" s="6">
        <v>782295.01</v>
      </c>
      <c r="E95" s="6">
        <f t="shared" si="1"/>
        <v>454.07000000018161</v>
      </c>
    </row>
    <row r="96" spans="1:5" ht="19" x14ac:dyDescent="0.25">
      <c r="A96" s="26">
        <v>45350</v>
      </c>
      <c r="B96" s="5" t="s">
        <v>150</v>
      </c>
      <c r="C96" s="6"/>
      <c r="D96" s="6">
        <v>52.5</v>
      </c>
      <c r="E96" s="6">
        <f t="shared" si="1"/>
        <v>401.57000000018161</v>
      </c>
    </row>
    <row r="97" spans="1:5" ht="19" x14ac:dyDescent="0.25">
      <c r="A97" s="50">
        <v>45353</v>
      </c>
      <c r="B97" s="5" t="s">
        <v>1038</v>
      </c>
      <c r="C97" s="6">
        <v>499995</v>
      </c>
      <c r="D97" s="6"/>
      <c r="E97" s="6">
        <f t="shared" si="1"/>
        <v>500396.57000000018</v>
      </c>
    </row>
    <row r="98" spans="1:5" ht="19" x14ac:dyDescent="0.25">
      <c r="A98" s="50">
        <v>45353</v>
      </c>
      <c r="B98" s="5" t="s">
        <v>1038</v>
      </c>
      <c r="C98" s="6">
        <v>499980</v>
      </c>
      <c r="D98" s="6"/>
      <c r="E98" s="6">
        <f t="shared" si="1"/>
        <v>1000376.5700000002</v>
      </c>
    </row>
    <row r="99" spans="1:5" ht="19" x14ac:dyDescent="0.25">
      <c r="A99" s="50">
        <v>45353</v>
      </c>
      <c r="B99" s="5" t="s">
        <v>1039</v>
      </c>
      <c r="C99" s="6"/>
      <c r="D99" s="6">
        <v>930316.91</v>
      </c>
      <c r="E99" s="6">
        <f t="shared" si="1"/>
        <v>70059.660000000149</v>
      </c>
    </row>
    <row r="100" spans="1:5" ht="19" x14ac:dyDescent="0.25">
      <c r="A100" s="50">
        <v>45353</v>
      </c>
      <c r="B100" s="5" t="s">
        <v>1040</v>
      </c>
      <c r="C100" s="6"/>
      <c r="D100" s="6">
        <v>69622.820000000007</v>
      </c>
      <c r="E100" s="6">
        <f t="shared" si="1"/>
        <v>436.84000000014203</v>
      </c>
    </row>
    <row r="101" spans="1:5" ht="19" x14ac:dyDescent="0.25">
      <c r="A101" s="50">
        <v>45353</v>
      </c>
      <c r="B101" s="5" t="s">
        <v>362</v>
      </c>
      <c r="C101" s="17"/>
      <c r="D101" s="15">
        <v>52.5</v>
      </c>
      <c r="E101" s="6">
        <f t="shared" si="1"/>
        <v>384.34000000014203</v>
      </c>
    </row>
    <row r="102" spans="1:5" ht="19" x14ac:dyDescent="0.25">
      <c r="A102" s="50">
        <v>45353</v>
      </c>
      <c r="B102" s="5" t="s">
        <v>362</v>
      </c>
      <c r="C102" s="17"/>
      <c r="D102" s="15">
        <v>52.5</v>
      </c>
      <c r="E102" s="6">
        <f t="shared" si="1"/>
        <v>331.84000000014203</v>
      </c>
    </row>
    <row r="103" spans="1:5" ht="19" x14ac:dyDescent="0.25">
      <c r="A103" s="50">
        <v>45355</v>
      </c>
      <c r="B103" s="5" t="s">
        <v>1047</v>
      </c>
      <c r="C103" s="6">
        <v>480960</v>
      </c>
      <c r="D103" s="6"/>
      <c r="E103" s="6">
        <f t="shared" si="1"/>
        <v>481291.84000000014</v>
      </c>
    </row>
    <row r="104" spans="1:5" ht="19" x14ac:dyDescent="0.25">
      <c r="A104" s="50">
        <v>45355</v>
      </c>
      <c r="B104" s="5" t="s">
        <v>1047</v>
      </c>
      <c r="C104" s="6">
        <v>409215</v>
      </c>
      <c r="D104" s="6"/>
      <c r="E104" s="6">
        <f t="shared" si="1"/>
        <v>890506.84000000008</v>
      </c>
    </row>
    <row r="105" spans="1:5" ht="19" x14ac:dyDescent="0.25">
      <c r="A105" s="50">
        <v>45355</v>
      </c>
      <c r="B105" s="5" t="s">
        <v>1052</v>
      </c>
      <c r="C105" s="6"/>
      <c r="D105" s="6">
        <v>889913.91</v>
      </c>
      <c r="E105" s="6">
        <f t="shared" si="1"/>
        <v>592.93000000005122</v>
      </c>
    </row>
    <row r="106" spans="1:5" ht="19" x14ac:dyDescent="0.25">
      <c r="A106" s="50">
        <v>45355</v>
      </c>
      <c r="B106" s="5" t="s">
        <v>150</v>
      </c>
      <c r="C106" s="6"/>
      <c r="D106" s="6">
        <v>52.5</v>
      </c>
      <c r="E106" s="6">
        <f t="shared" si="1"/>
        <v>540.43000000005122</v>
      </c>
    </row>
    <row r="107" spans="1:5" ht="19" x14ac:dyDescent="0.25">
      <c r="A107" s="50"/>
      <c r="B107" s="5"/>
      <c r="C107" s="6"/>
      <c r="D107" s="6">
        <v>540.42999999999995</v>
      </c>
      <c r="E107" s="6">
        <f t="shared" si="1"/>
        <v>5.1272763812448829E-11</v>
      </c>
    </row>
    <row r="108" spans="1:5" ht="19" x14ac:dyDescent="0.25">
      <c r="A108" s="50"/>
      <c r="B108" s="5"/>
      <c r="C108" s="6"/>
      <c r="D108" s="6"/>
      <c r="E108" s="6">
        <f t="shared" si="1"/>
        <v>5.1272763812448829E-11</v>
      </c>
    </row>
    <row r="109" spans="1:5" ht="19" x14ac:dyDescent="0.25">
      <c r="A109" s="50"/>
      <c r="B109" s="5"/>
      <c r="C109" s="6"/>
      <c r="D109" s="6"/>
      <c r="E109" s="6">
        <f t="shared" si="1"/>
        <v>5.1272763812448829E-11</v>
      </c>
    </row>
    <row r="110" spans="1:5" ht="19" x14ac:dyDescent="0.25">
      <c r="A110" s="50"/>
      <c r="B110" s="5"/>
      <c r="C110" s="6"/>
      <c r="D110" s="6"/>
      <c r="E110" s="6">
        <f t="shared" si="1"/>
        <v>5.1272763812448829E-11</v>
      </c>
    </row>
    <row r="111" spans="1:5" ht="19" x14ac:dyDescent="0.25">
      <c r="A111" s="50"/>
      <c r="B111" s="5"/>
      <c r="C111" s="6"/>
      <c r="D111" s="6"/>
      <c r="E111" s="6">
        <f t="shared" si="1"/>
        <v>5.1272763812448829E-11</v>
      </c>
    </row>
    <row r="112" spans="1:5" ht="19" x14ac:dyDescent="0.25">
      <c r="A112" s="50"/>
      <c r="B112" s="5"/>
      <c r="C112" s="6"/>
      <c r="D112" s="6"/>
      <c r="E112" s="6">
        <f t="shared" si="1"/>
        <v>5.1272763812448829E-11</v>
      </c>
    </row>
    <row r="113" spans="1:11" ht="19" x14ac:dyDescent="0.25">
      <c r="A113" s="50"/>
      <c r="B113" s="5"/>
      <c r="C113" s="6"/>
      <c r="D113" s="6"/>
      <c r="E113" s="6">
        <f t="shared" si="1"/>
        <v>5.1272763812448829E-11</v>
      </c>
    </row>
    <row r="114" spans="1:11" ht="19" x14ac:dyDescent="0.25">
      <c r="A114" s="50"/>
      <c r="B114" s="5"/>
      <c r="C114" s="6"/>
      <c r="D114" s="6"/>
      <c r="E114" s="6">
        <f t="shared" si="1"/>
        <v>5.1272763812448829E-11</v>
      </c>
      <c r="K114">
        <f>21.4*3.671</f>
        <v>78.559399999999997</v>
      </c>
    </row>
    <row r="115" spans="1:11" ht="19" x14ac:dyDescent="0.25">
      <c r="A115" s="50"/>
      <c r="B115" s="5"/>
      <c r="C115" s="6"/>
      <c r="D115" s="6"/>
      <c r="E115" s="6">
        <f t="shared" si="1"/>
        <v>5.1272763812448829E-11</v>
      </c>
      <c r="K115">
        <v>540.42999999999995</v>
      </c>
    </row>
    <row r="116" spans="1:11" ht="19" x14ac:dyDescent="0.25">
      <c r="A116" s="50"/>
      <c r="B116" s="5"/>
      <c r="C116" s="6"/>
      <c r="D116" s="6"/>
      <c r="E116" s="6">
        <f t="shared" si="1"/>
        <v>5.1272763812448829E-11</v>
      </c>
    </row>
    <row r="117" spans="1:11" ht="19" x14ac:dyDescent="0.25">
      <c r="A117" s="50"/>
      <c r="B117" s="5"/>
      <c r="C117" s="6"/>
      <c r="D117" s="6"/>
      <c r="E117" s="6">
        <f t="shared" si="1"/>
        <v>5.1272763812448829E-11</v>
      </c>
    </row>
    <row r="118" spans="1:11" ht="19" x14ac:dyDescent="0.25">
      <c r="A118" s="50"/>
      <c r="B118" s="5"/>
      <c r="C118" s="6"/>
      <c r="D118" s="6"/>
      <c r="E118" s="6">
        <f t="shared" si="1"/>
        <v>5.1272763812448829E-11</v>
      </c>
    </row>
    <row r="119" spans="1:11" ht="19" x14ac:dyDescent="0.25">
      <c r="A119" s="50"/>
      <c r="B119" s="5"/>
      <c r="C119" s="6"/>
      <c r="D119" s="6"/>
      <c r="E119" s="6">
        <f t="shared" si="1"/>
        <v>5.1272763812448829E-11</v>
      </c>
    </row>
    <row r="120" spans="1:11" ht="19" x14ac:dyDescent="0.25">
      <c r="A120" s="50"/>
      <c r="B120" s="5"/>
      <c r="C120" s="6"/>
      <c r="D120" s="6"/>
      <c r="E120" s="6">
        <f t="shared" si="1"/>
        <v>5.1272763812448829E-11</v>
      </c>
    </row>
    <row r="121" spans="1:11" ht="19" x14ac:dyDescent="0.25">
      <c r="A121" s="50"/>
      <c r="B121" s="5"/>
      <c r="C121" s="6"/>
      <c r="D121" s="6"/>
      <c r="E121" s="6">
        <f t="shared" si="1"/>
        <v>5.1272763812448829E-11</v>
      </c>
    </row>
    <row r="122" spans="1:11" ht="19" x14ac:dyDescent="0.25">
      <c r="A122" s="50"/>
      <c r="B122" s="5"/>
      <c r="C122" s="6"/>
      <c r="D122" s="6"/>
      <c r="E122" s="6">
        <f t="shared" si="1"/>
        <v>5.1272763812448829E-11</v>
      </c>
    </row>
    <row r="123" spans="1:11" ht="19" x14ac:dyDescent="0.25">
      <c r="A123" s="50"/>
      <c r="B123" s="5"/>
      <c r="C123" s="6"/>
      <c r="D123" s="6"/>
      <c r="E123" s="6">
        <f t="shared" si="1"/>
        <v>5.1272763812448829E-11</v>
      </c>
    </row>
    <row r="124" spans="1:11" ht="19" x14ac:dyDescent="0.25">
      <c r="A124" s="50"/>
      <c r="B124" s="5"/>
      <c r="C124" s="6"/>
      <c r="D124" s="6"/>
      <c r="E124" s="6">
        <f t="shared" si="1"/>
        <v>5.1272763812448829E-11</v>
      </c>
    </row>
    <row r="125" spans="1:11" ht="19" x14ac:dyDescent="0.25">
      <c r="A125" s="50"/>
      <c r="B125" s="5"/>
      <c r="C125" s="6"/>
      <c r="D125" s="6"/>
      <c r="E125" s="6">
        <f t="shared" si="1"/>
        <v>5.1272763812448829E-11</v>
      </c>
    </row>
    <row r="126" spans="1:11" ht="19" x14ac:dyDescent="0.25">
      <c r="A126" s="50"/>
      <c r="B126" s="5"/>
      <c r="C126" s="6"/>
      <c r="D126" s="6"/>
      <c r="E126" s="6">
        <f t="shared" si="1"/>
        <v>5.1272763812448829E-11</v>
      </c>
    </row>
    <row r="127" spans="1:11" ht="19" x14ac:dyDescent="0.25">
      <c r="A127" s="50"/>
      <c r="B127" s="5"/>
      <c r="C127" s="6"/>
      <c r="D127" s="6"/>
      <c r="E127" s="6">
        <f t="shared" si="1"/>
        <v>5.1272763812448829E-11</v>
      </c>
    </row>
    <row r="128" spans="1:11" ht="19" x14ac:dyDescent="0.25">
      <c r="A128" s="50"/>
      <c r="B128" s="5"/>
      <c r="C128" s="6"/>
      <c r="D128" s="6"/>
      <c r="E128" s="6">
        <f t="shared" si="1"/>
        <v>5.1272763812448829E-11</v>
      </c>
    </row>
    <row r="129" spans="1:5" ht="19" x14ac:dyDescent="0.25">
      <c r="A129" s="50"/>
      <c r="B129" s="5"/>
      <c r="C129" s="6"/>
      <c r="D129" s="6"/>
      <c r="E129" s="6">
        <f t="shared" si="1"/>
        <v>5.1272763812448829E-11</v>
      </c>
    </row>
    <row r="130" spans="1:5" ht="19" x14ac:dyDescent="0.25">
      <c r="A130" s="50"/>
      <c r="B130" s="5"/>
      <c r="C130" s="6"/>
      <c r="D130" s="6"/>
      <c r="E130" s="6">
        <f t="shared" si="1"/>
        <v>5.1272763812448829E-11</v>
      </c>
    </row>
    <row r="131" spans="1:5" ht="19" x14ac:dyDescent="0.25">
      <c r="A131" s="50"/>
      <c r="B131" s="5"/>
      <c r="C131" s="6"/>
      <c r="D131" s="6"/>
      <c r="E131" s="6">
        <f t="shared" si="1"/>
        <v>5.1272763812448829E-11</v>
      </c>
    </row>
    <row r="132" spans="1:5" ht="19" x14ac:dyDescent="0.25">
      <c r="A132" s="50"/>
      <c r="B132" s="5"/>
      <c r="C132" s="6"/>
      <c r="D132" s="6"/>
      <c r="E132" s="6">
        <f t="shared" si="1"/>
        <v>5.1272763812448829E-11</v>
      </c>
    </row>
    <row r="133" spans="1:5" ht="19" x14ac:dyDescent="0.25">
      <c r="A133" s="50"/>
      <c r="B133" s="5"/>
      <c r="C133" s="6"/>
      <c r="D133" s="6"/>
      <c r="E133" s="6">
        <f t="shared" si="1"/>
        <v>5.1272763812448829E-11</v>
      </c>
    </row>
    <row r="134" spans="1:5" ht="19" x14ac:dyDescent="0.25">
      <c r="A134" s="50"/>
      <c r="B134" s="5"/>
      <c r="C134" s="6"/>
      <c r="D134" s="6"/>
      <c r="E134" s="6">
        <f t="shared" si="1"/>
        <v>5.1272763812448829E-11</v>
      </c>
    </row>
    <row r="135" spans="1:5" ht="19" x14ac:dyDescent="0.25">
      <c r="A135" s="50"/>
      <c r="B135" s="5"/>
      <c r="C135" s="6"/>
      <c r="D135" s="6"/>
      <c r="E135" s="6">
        <f t="shared" ref="E135:E151" si="2">E134+C135-D135</f>
        <v>5.1272763812448829E-11</v>
      </c>
    </row>
    <row r="136" spans="1:5" ht="19" x14ac:dyDescent="0.25">
      <c r="A136" s="50"/>
      <c r="B136" s="5"/>
      <c r="C136" s="6"/>
      <c r="D136" s="6"/>
      <c r="E136" s="6">
        <f t="shared" si="2"/>
        <v>5.1272763812448829E-11</v>
      </c>
    </row>
    <row r="137" spans="1:5" ht="19" x14ac:dyDescent="0.25">
      <c r="A137" s="50"/>
      <c r="B137" s="5"/>
      <c r="C137" s="6"/>
      <c r="D137" s="6"/>
      <c r="E137" s="6">
        <f t="shared" si="2"/>
        <v>5.1272763812448829E-11</v>
      </c>
    </row>
    <row r="138" spans="1:5" ht="19" x14ac:dyDescent="0.25">
      <c r="A138" s="50"/>
      <c r="B138" s="5"/>
      <c r="C138" s="6"/>
      <c r="D138" s="6"/>
      <c r="E138" s="6">
        <f t="shared" si="2"/>
        <v>5.1272763812448829E-11</v>
      </c>
    </row>
    <row r="139" spans="1:5" ht="19" x14ac:dyDescent="0.25">
      <c r="A139" s="50"/>
      <c r="B139" s="5"/>
      <c r="C139" s="6"/>
      <c r="D139" s="6"/>
      <c r="E139" s="6">
        <f t="shared" si="2"/>
        <v>5.1272763812448829E-11</v>
      </c>
    </row>
    <row r="140" spans="1:5" ht="19" x14ac:dyDescent="0.25">
      <c r="A140" s="50"/>
      <c r="B140" s="5"/>
      <c r="C140" s="6"/>
      <c r="D140" s="6"/>
      <c r="E140" s="6">
        <f t="shared" si="2"/>
        <v>5.1272763812448829E-11</v>
      </c>
    </row>
    <row r="141" spans="1:5" ht="19" x14ac:dyDescent="0.25">
      <c r="A141" s="50"/>
      <c r="B141" s="5"/>
      <c r="C141" s="6"/>
      <c r="D141" s="6"/>
      <c r="E141" s="6">
        <f t="shared" si="2"/>
        <v>5.1272763812448829E-11</v>
      </c>
    </row>
    <row r="142" spans="1:5" ht="19" x14ac:dyDescent="0.25">
      <c r="A142" s="50"/>
      <c r="B142" s="5"/>
      <c r="C142" s="17"/>
      <c r="D142" s="17"/>
      <c r="E142" s="6">
        <f t="shared" si="2"/>
        <v>5.1272763812448829E-11</v>
      </c>
    </row>
    <row r="143" spans="1:5" ht="19" x14ac:dyDescent="0.25">
      <c r="A143" s="50"/>
      <c r="B143" s="5"/>
      <c r="C143" s="17"/>
      <c r="D143" s="17"/>
      <c r="E143" s="6">
        <f t="shared" si="2"/>
        <v>5.1272763812448829E-11</v>
      </c>
    </row>
    <row r="144" spans="1:5" ht="19" x14ac:dyDescent="0.25">
      <c r="A144" s="50"/>
      <c r="B144" s="5"/>
      <c r="C144" s="17"/>
      <c r="D144" s="17"/>
      <c r="E144" s="6">
        <f t="shared" si="2"/>
        <v>5.1272763812448829E-11</v>
      </c>
    </row>
    <row r="145" spans="1:5" ht="19" x14ac:dyDescent="0.25">
      <c r="A145" s="50"/>
      <c r="B145" s="5"/>
      <c r="C145" s="17"/>
      <c r="D145" s="17"/>
      <c r="E145" s="6">
        <f t="shared" si="2"/>
        <v>5.1272763812448829E-11</v>
      </c>
    </row>
    <row r="146" spans="1:5" ht="19" x14ac:dyDescent="0.25">
      <c r="A146" s="50"/>
      <c r="B146" s="5"/>
      <c r="C146" s="17"/>
      <c r="D146" s="17"/>
      <c r="E146" s="6">
        <f t="shared" si="2"/>
        <v>5.1272763812448829E-11</v>
      </c>
    </row>
    <row r="147" spans="1:5" ht="19" x14ac:dyDescent="0.25">
      <c r="A147" s="50"/>
      <c r="B147" s="5"/>
      <c r="C147" s="17"/>
      <c r="D147" s="17"/>
      <c r="E147" s="6">
        <f t="shared" si="2"/>
        <v>5.1272763812448829E-11</v>
      </c>
    </row>
    <row r="148" spans="1:5" ht="19" x14ac:dyDescent="0.25">
      <c r="A148" s="50"/>
      <c r="B148" s="5"/>
      <c r="C148" s="17"/>
      <c r="D148" s="17"/>
      <c r="E148" s="6">
        <f t="shared" si="2"/>
        <v>5.1272763812448829E-11</v>
      </c>
    </row>
    <row r="149" spans="1:5" ht="19" x14ac:dyDescent="0.25">
      <c r="A149" s="50"/>
      <c r="B149" s="5"/>
      <c r="C149" s="17"/>
      <c r="D149" s="17"/>
      <c r="E149" s="6">
        <f t="shared" si="2"/>
        <v>5.1272763812448829E-11</v>
      </c>
    </row>
    <row r="150" spans="1:5" ht="19" x14ac:dyDescent="0.25">
      <c r="A150" s="50"/>
      <c r="B150" s="5"/>
      <c r="C150" s="17"/>
      <c r="D150" s="17"/>
      <c r="E150" s="6">
        <f t="shared" si="2"/>
        <v>5.1272763812448829E-11</v>
      </c>
    </row>
    <row r="151" spans="1:5" ht="19" x14ac:dyDescent="0.25">
      <c r="A151" s="17"/>
      <c r="B151" s="5"/>
      <c r="C151" s="17"/>
      <c r="D151" s="17"/>
      <c r="E151" s="6">
        <f t="shared" si="2"/>
        <v>5.1272763812448829E-11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/>
  <dimension ref="A1:E100"/>
  <sheetViews>
    <sheetView zoomScaleNormal="100" workbookViewId="0">
      <selection activeCell="C17" sqref="C17"/>
    </sheetView>
  </sheetViews>
  <sheetFormatPr baseColWidth="10" defaultColWidth="8.83203125" defaultRowHeight="15" x14ac:dyDescent="0.2"/>
  <cols>
    <col min="1" max="1" width="14.5" bestFit="1" customWidth="1"/>
    <col min="2" max="2" width="74.5" customWidth="1"/>
    <col min="3" max="3" width="16.6640625" bestFit="1" customWidth="1"/>
    <col min="4" max="4" width="18.5" bestFit="1" customWidth="1"/>
    <col min="5" max="5" width="16.6640625" bestFit="1" customWidth="1"/>
  </cols>
  <sheetData>
    <row r="1" spans="1:5" ht="31" x14ac:dyDescent="0.35">
      <c r="A1" s="163" t="s">
        <v>11</v>
      </c>
      <c r="B1" s="163"/>
      <c r="C1" s="163"/>
      <c r="D1" s="163"/>
      <c r="E1" s="163"/>
    </row>
    <row r="2" spans="1:5" ht="26" x14ac:dyDescent="0.3">
      <c r="A2" s="161" t="s">
        <v>86</v>
      </c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6"/>
      <c r="D4" s="6"/>
      <c r="E4" s="6">
        <v>0</v>
      </c>
    </row>
    <row r="5" spans="1:5" ht="19" x14ac:dyDescent="0.25">
      <c r="A5" s="26">
        <v>45281</v>
      </c>
      <c r="B5" s="5" t="s">
        <v>377</v>
      </c>
      <c r="C5" s="6">
        <v>483692</v>
      </c>
      <c r="D5" s="6"/>
      <c r="E5" s="6">
        <f>E4+C5-D5</f>
        <v>483692</v>
      </c>
    </row>
    <row r="6" spans="1:5" ht="19" x14ac:dyDescent="0.25">
      <c r="A6" s="28">
        <v>45281</v>
      </c>
      <c r="B6" s="19" t="s">
        <v>380</v>
      </c>
      <c r="C6" s="20"/>
      <c r="D6" s="20">
        <v>196055.45</v>
      </c>
      <c r="E6" s="6">
        <f>E5+C6-D6</f>
        <v>287636.55</v>
      </c>
    </row>
    <row r="7" spans="1:5" ht="19" x14ac:dyDescent="0.25">
      <c r="A7" s="26">
        <v>45282</v>
      </c>
      <c r="B7" s="19" t="s">
        <v>380</v>
      </c>
      <c r="C7" s="6"/>
      <c r="D7" s="6">
        <v>204150</v>
      </c>
      <c r="E7" s="6">
        <f t="shared" ref="E7:E70" si="0">E6+C7-D7</f>
        <v>83486.549999999988</v>
      </c>
    </row>
    <row r="8" spans="1:5" ht="19" x14ac:dyDescent="0.25">
      <c r="A8" s="26">
        <v>45282</v>
      </c>
      <c r="B8" s="5" t="s">
        <v>351</v>
      </c>
      <c r="C8" s="6"/>
      <c r="D8" s="6">
        <v>14.7</v>
      </c>
      <c r="E8" s="6">
        <f t="shared" si="0"/>
        <v>83471.849999999991</v>
      </c>
    </row>
    <row r="9" spans="1:5" ht="19" x14ac:dyDescent="0.25">
      <c r="A9" s="26">
        <v>45286</v>
      </c>
      <c r="B9" s="5" t="s">
        <v>396</v>
      </c>
      <c r="C9" s="6"/>
      <c r="D9" s="6">
        <v>8170</v>
      </c>
      <c r="E9" s="6">
        <f t="shared" si="0"/>
        <v>75301.849999999991</v>
      </c>
    </row>
    <row r="10" spans="1:5" ht="19" x14ac:dyDescent="0.25">
      <c r="A10" s="26">
        <v>45286</v>
      </c>
      <c r="B10" s="5" t="s">
        <v>397</v>
      </c>
      <c r="C10" s="6"/>
      <c r="D10" s="6">
        <v>75250</v>
      </c>
      <c r="E10" s="6">
        <f t="shared" si="0"/>
        <v>51.849999999991269</v>
      </c>
    </row>
    <row r="11" spans="1:5" ht="19" x14ac:dyDescent="0.25">
      <c r="A11" s="26">
        <v>45286</v>
      </c>
      <c r="B11" s="5" t="s">
        <v>351</v>
      </c>
      <c r="C11" s="6"/>
      <c r="D11" s="6">
        <v>30.45</v>
      </c>
      <c r="E11" s="6">
        <f t="shared" si="0"/>
        <v>21.39999999999127</v>
      </c>
    </row>
    <row r="12" spans="1:5" ht="19" x14ac:dyDescent="0.25">
      <c r="A12" s="26"/>
      <c r="B12" s="5"/>
      <c r="C12" s="6"/>
      <c r="D12" s="6">
        <v>21.4</v>
      </c>
      <c r="E12" s="6">
        <f t="shared" si="0"/>
        <v>-8.7290175088128308E-12</v>
      </c>
    </row>
    <row r="13" spans="1:5" ht="19" x14ac:dyDescent="0.25">
      <c r="A13" s="26"/>
      <c r="B13" s="5"/>
      <c r="C13" s="6"/>
      <c r="D13" s="6"/>
      <c r="E13" s="6">
        <f t="shared" si="0"/>
        <v>-8.7290175088128308E-12</v>
      </c>
    </row>
    <row r="14" spans="1:5" ht="19" x14ac:dyDescent="0.25">
      <c r="A14" s="5"/>
      <c r="B14" s="5"/>
      <c r="C14" s="6"/>
      <c r="D14" s="6"/>
      <c r="E14" s="6">
        <f t="shared" si="0"/>
        <v>-8.7290175088128308E-12</v>
      </c>
    </row>
    <row r="15" spans="1:5" ht="19" x14ac:dyDescent="0.25">
      <c r="A15" s="5"/>
      <c r="B15" s="5"/>
      <c r="C15" s="6"/>
      <c r="D15" s="6"/>
      <c r="E15" s="6">
        <f t="shared" si="0"/>
        <v>-8.7290175088128308E-12</v>
      </c>
    </row>
    <row r="16" spans="1:5" ht="19" x14ac:dyDescent="0.25">
      <c r="A16" s="5"/>
      <c r="B16" s="5"/>
      <c r="C16" s="6"/>
      <c r="D16" s="6"/>
      <c r="E16" s="6">
        <f t="shared" si="0"/>
        <v>-8.7290175088128308E-12</v>
      </c>
    </row>
    <row r="17" spans="1:5" ht="19" x14ac:dyDescent="0.25">
      <c r="A17" s="5"/>
      <c r="B17" s="5"/>
      <c r="C17" s="6"/>
      <c r="D17" s="6"/>
      <c r="E17" s="6">
        <f t="shared" si="0"/>
        <v>-8.7290175088128308E-12</v>
      </c>
    </row>
    <row r="18" spans="1:5" ht="19" x14ac:dyDescent="0.25">
      <c r="A18" s="5"/>
      <c r="B18" s="5"/>
      <c r="C18" s="6"/>
      <c r="D18" s="6"/>
      <c r="E18" s="6">
        <f t="shared" si="0"/>
        <v>-8.7290175088128308E-12</v>
      </c>
    </row>
    <row r="19" spans="1:5" ht="19" x14ac:dyDescent="0.25">
      <c r="A19" s="5"/>
      <c r="B19" s="5"/>
      <c r="C19" s="6"/>
      <c r="D19" s="6"/>
      <c r="E19" s="6">
        <f t="shared" si="0"/>
        <v>-8.7290175088128308E-12</v>
      </c>
    </row>
    <row r="20" spans="1:5" ht="19" x14ac:dyDescent="0.25">
      <c r="A20" s="5"/>
      <c r="B20" s="5"/>
      <c r="C20" s="6"/>
      <c r="D20" s="6"/>
      <c r="E20" s="6">
        <f t="shared" si="0"/>
        <v>-8.7290175088128308E-12</v>
      </c>
    </row>
    <row r="21" spans="1:5" ht="19" x14ac:dyDescent="0.25">
      <c r="A21" s="5"/>
      <c r="B21" s="5"/>
      <c r="C21" s="6"/>
      <c r="D21" s="6"/>
      <c r="E21" s="6">
        <f t="shared" si="0"/>
        <v>-8.7290175088128308E-12</v>
      </c>
    </row>
    <row r="22" spans="1:5" ht="19" x14ac:dyDescent="0.25">
      <c r="A22" s="5"/>
      <c r="B22" s="5"/>
      <c r="C22" s="6"/>
      <c r="D22" s="6"/>
      <c r="E22" s="6">
        <f t="shared" si="0"/>
        <v>-8.7290175088128308E-12</v>
      </c>
    </row>
    <row r="23" spans="1:5" ht="19" x14ac:dyDescent="0.25">
      <c r="A23" s="5"/>
      <c r="B23" s="5"/>
      <c r="C23" s="6"/>
      <c r="D23" s="6"/>
      <c r="E23" s="6">
        <f t="shared" si="0"/>
        <v>-8.7290175088128308E-12</v>
      </c>
    </row>
    <row r="24" spans="1:5" ht="19" x14ac:dyDescent="0.25">
      <c r="A24" s="5"/>
      <c r="B24" s="5"/>
      <c r="C24" s="6"/>
      <c r="D24" s="6"/>
      <c r="E24" s="6">
        <f t="shared" si="0"/>
        <v>-8.7290175088128308E-12</v>
      </c>
    </row>
    <row r="25" spans="1:5" ht="19" x14ac:dyDescent="0.25">
      <c r="A25" s="5"/>
      <c r="B25" s="5"/>
      <c r="C25" s="6"/>
      <c r="D25" s="6"/>
      <c r="E25" s="6">
        <f t="shared" si="0"/>
        <v>-8.7290175088128308E-12</v>
      </c>
    </row>
    <row r="26" spans="1:5" ht="19" x14ac:dyDescent="0.25">
      <c r="A26" s="5"/>
      <c r="B26" s="5"/>
      <c r="C26" s="6"/>
      <c r="D26" s="6"/>
      <c r="E26" s="6">
        <f t="shared" si="0"/>
        <v>-8.7290175088128308E-12</v>
      </c>
    </row>
    <row r="27" spans="1:5" ht="19" x14ac:dyDescent="0.25">
      <c r="A27" s="5"/>
      <c r="B27" s="5"/>
      <c r="C27" s="6"/>
      <c r="D27" s="6"/>
      <c r="E27" s="6">
        <f t="shared" si="0"/>
        <v>-8.7290175088128308E-12</v>
      </c>
    </row>
    <row r="28" spans="1:5" ht="19" x14ac:dyDescent="0.25">
      <c r="A28" s="5"/>
      <c r="B28" s="5"/>
      <c r="C28" s="6"/>
      <c r="D28" s="6"/>
      <c r="E28" s="6">
        <f t="shared" si="0"/>
        <v>-8.7290175088128308E-12</v>
      </c>
    </row>
    <row r="29" spans="1:5" ht="19" x14ac:dyDescent="0.25">
      <c r="A29" s="5"/>
      <c r="B29" s="5"/>
      <c r="C29" s="6"/>
      <c r="D29" s="6"/>
      <c r="E29" s="6">
        <f t="shared" si="0"/>
        <v>-8.7290175088128308E-12</v>
      </c>
    </row>
    <row r="30" spans="1:5" ht="19" x14ac:dyDescent="0.25">
      <c r="A30" s="5"/>
      <c r="B30" s="5"/>
      <c r="C30" s="6"/>
      <c r="D30" s="6"/>
      <c r="E30" s="6">
        <f t="shared" si="0"/>
        <v>-8.7290175088128308E-12</v>
      </c>
    </row>
    <row r="31" spans="1:5" ht="19" x14ac:dyDescent="0.25">
      <c r="A31" s="5"/>
      <c r="B31" s="5"/>
      <c r="C31" s="6"/>
      <c r="D31" s="6"/>
      <c r="E31" s="6">
        <f t="shared" si="0"/>
        <v>-8.7290175088128308E-12</v>
      </c>
    </row>
    <row r="32" spans="1:5" ht="19" x14ac:dyDescent="0.25">
      <c r="A32" s="5"/>
      <c r="B32" s="5"/>
      <c r="C32" s="6"/>
      <c r="D32" s="6"/>
      <c r="E32" s="6">
        <f t="shared" si="0"/>
        <v>-8.7290175088128308E-12</v>
      </c>
    </row>
    <row r="33" spans="1:5" ht="19" x14ac:dyDescent="0.25">
      <c r="A33" s="5"/>
      <c r="B33" s="5"/>
      <c r="C33" s="6"/>
      <c r="D33" s="6"/>
      <c r="E33" s="6">
        <f t="shared" si="0"/>
        <v>-8.7290175088128308E-12</v>
      </c>
    </row>
    <row r="34" spans="1:5" ht="19" x14ac:dyDescent="0.25">
      <c r="A34" s="5"/>
      <c r="B34" s="5"/>
      <c r="C34" s="6"/>
      <c r="D34" s="6"/>
      <c r="E34" s="6">
        <f t="shared" si="0"/>
        <v>-8.7290175088128308E-12</v>
      </c>
    </row>
    <row r="35" spans="1:5" ht="19" x14ac:dyDescent="0.25">
      <c r="A35" s="5"/>
      <c r="B35" s="5"/>
      <c r="C35" s="6"/>
      <c r="D35" s="6"/>
      <c r="E35" s="6">
        <f t="shared" si="0"/>
        <v>-8.7290175088128308E-12</v>
      </c>
    </row>
    <row r="36" spans="1:5" ht="19" x14ac:dyDescent="0.25">
      <c r="A36" s="5"/>
      <c r="B36" s="5"/>
      <c r="C36" s="6"/>
      <c r="D36" s="6"/>
      <c r="E36" s="6">
        <f t="shared" si="0"/>
        <v>-8.7290175088128308E-12</v>
      </c>
    </row>
    <row r="37" spans="1:5" ht="19" x14ac:dyDescent="0.25">
      <c r="A37" s="5"/>
      <c r="B37" s="5"/>
      <c r="C37" s="6"/>
      <c r="D37" s="6"/>
      <c r="E37" s="6">
        <f t="shared" si="0"/>
        <v>-8.7290175088128308E-12</v>
      </c>
    </row>
    <row r="38" spans="1:5" ht="19" x14ac:dyDescent="0.25">
      <c r="A38" s="5"/>
      <c r="B38" s="5"/>
      <c r="C38" s="6"/>
      <c r="D38" s="6"/>
      <c r="E38" s="6">
        <f t="shared" si="0"/>
        <v>-8.7290175088128308E-12</v>
      </c>
    </row>
    <row r="39" spans="1:5" ht="19" x14ac:dyDescent="0.25">
      <c r="A39" s="5"/>
      <c r="B39" s="5"/>
      <c r="C39" s="6"/>
      <c r="D39" s="6"/>
      <c r="E39" s="6">
        <f t="shared" si="0"/>
        <v>-8.7290175088128308E-12</v>
      </c>
    </row>
    <row r="40" spans="1:5" ht="19" x14ac:dyDescent="0.25">
      <c r="A40" s="5"/>
      <c r="B40" s="5"/>
      <c r="C40" s="6"/>
      <c r="D40" s="6"/>
      <c r="E40" s="6">
        <f t="shared" si="0"/>
        <v>-8.7290175088128308E-12</v>
      </c>
    </row>
    <row r="41" spans="1:5" ht="19" x14ac:dyDescent="0.25">
      <c r="A41" s="5"/>
      <c r="B41" s="5"/>
      <c r="C41" s="6"/>
      <c r="D41" s="6"/>
      <c r="E41" s="6">
        <f t="shared" si="0"/>
        <v>-8.7290175088128308E-12</v>
      </c>
    </row>
    <row r="42" spans="1:5" ht="19" x14ac:dyDescent="0.25">
      <c r="A42" s="5"/>
      <c r="B42" s="5"/>
      <c r="C42" s="6"/>
      <c r="D42" s="6"/>
      <c r="E42" s="6">
        <f t="shared" si="0"/>
        <v>-8.7290175088128308E-12</v>
      </c>
    </row>
    <row r="43" spans="1:5" ht="19" x14ac:dyDescent="0.25">
      <c r="A43" s="5"/>
      <c r="B43" s="5"/>
      <c r="C43" s="6"/>
      <c r="D43" s="6"/>
      <c r="E43" s="6">
        <f t="shared" si="0"/>
        <v>-8.7290175088128308E-12</v>
      </c>
    </row>
    <row r="44" spans="1:5" ht="19" x14ac:dyDescent="0.25">
      <c r="A44" s="5"/>
      <c r="B44" s="5"/>
      <c r="C44" s="6"/>
      <c r="D44" s="6"/>
      <c r="E44" s="6">
        <f t="shared" si="0"/>
        <v>-8.7290175088128308E-12</v>
      </c>
    </row>
    <row r="45" spans="1:5" ht="19" x14ac:dyDescent="0.25">
      <c r="A45" s="5"/>
      <c r="B45" s="5"/>
      <c r="C45" s="6"/>
      <c r="D45" s="6"/>
      <c r="E45" s="6">
        <f t="shared" si="0"/>
        <v>-8.7290175088128308E-12</v>
      </c>
    </row>
    <row r="46" spans="1:5" ht="19" x14ac:dyDescent="0.25">
      <c r="A46" s="5"/>
      <c r="B46" s="5"/>
      <c r="C46" s="6"/>
      <c r="D46" s="6"/>
      <c r="E46" s="6">
        <f t="shared" si="0"/>
        <v>-8.7290175088128308E-12</v>
      </c>
    </row>
    <row r="47" spans="1:5" ht="19" x14ac:dyDescent="0.25">
      <c r="A47" s="5"/>
      <c r="B47" s="5"/>
      <c r="C47" s="6"/>
      <c r="D47" s="6"/>
      <c r="E47" s="6">
        <f t="shared" si="0"/>
        <v>-8.7290175088128308E-12</v>
      </c>
    </row>
    <row r="48" spans="1:5" ht="19" x14ac:dyDescent="0.25">
      <c r="A48" s="5"/>
      <c r="B48" s="5"/>
      <c r="C48" s="6"/>
      <c r="D48" s="6"/>
      <c r="E48" s="6">
        <f t="shared" si="0"/>
        <v>-8.7290175088128308E-12</v>
      </c>
    </row>
    <row r="49" spans="1:5" ht="19" x14ac:dyDescent="0.25">
      <c r="A49" s="5"/>
      <c r="B49" s="5"/>
      <c r="C49" s="6"/>
      <c r="D49" s="6"/>
      <c r="E49" s="6">
        <f t="shared" si="0"/>
        <v>-8.7290175088128308E-12</v>
      </c>
    </row>
    <row r="50" spans="1:5" ht="19" x14ac:dyDescent="0.25">
      <c r="A50" s="5"/>
      <c r="B50" s="5"/>
      <c r="C50" s="6"/>
      <c r="D50" s="6"/>
      <c r="E50" s="6">
        <f t="shared" si="0"/>
        <v>-8.7290175088128308E-12</v>
      </c>
    </row>
    <row r="51" spans="1:5" ht="19" x14ac:dyDescent="0.25">
      <c r="A51" s="5"/>
      <c r="B51" s="5"/>
      <c r="C51" s="6"/>
      <c r="D51" s="6"/>
      <c r="E51" s="6">
        <f t="shared" si="0"/>
        <v>-8.7290175088128308E-12</v>
      </c>
    </row>
    <row r="52" spans="1:5" ht="19" x14ac:dyDescent="0.25">
      <c r="A52" s="5"/>
      <c r="B52" s="5"/>
      <c r="C52" s="6"/>
      <c r="D52" s="6"/>
      <c r="E52" s="6">
        <f t="shared" si="0"/>
        <v>-8.7290175088128308E-12</v>
      </c>
    </row>
    <row r="53" spans="1:5" ht="19" x14ac:dyDescent="0.25">
      <c r="A53" s="5"/>
      <c r="B53" s="5"/>
      <c r="C53" s="6"/>
      <c r="D53" s="6"/>
      <c r="E53" s="6">
        <f t="shared" si="0"/>
        <v>-8.7290175088128308E-12</v>
      </c>
    </row>
    <row r="54" spans="1:5" ht="19" x14ac:dyDescent="0.25">
      <c r="A54" s="5"/>
      <c r="B54" s="5"/>
      <c r="C54" s="6"/>
      <c r="D54" s="6"/>
      <c r="E54" s="6">
        <f t="shared" si="0"/>
        <v>-8.7290175088128308E-12</v>
      </c>
    </row>
    <row r="55" spans="1:5" ht="19" x14ac:dyDescent="0.25">
      <c r="A55" s="5"/>
      <c r="B55" s="5"/>
      <c r="C55" s="6"/>
      <c r="D55" s="6"/>
      <c r="E55" s="6">
        <f t="shared" si="0"/>
        <v>-8.7290175088128308E-12</v>
      </c>
    </row>
    <row r="56" spans="1:5" ht="19" x14ac:dyDescent="0.25">
      <c r="A56" s="5"/>
      <c r="B56" s="5"/>
      <c r="C56" s="6"/>
      <c r="D56" s="6"/>
      <c r="E56" s="6">
        <f t="shared" si="0"/>
        <v>-8.7290175088128308E-12</v>
      </c>
    </row>
    <row r="57" spans="1:5" ht="19" x14ac:dyDescent="0.25">
      <c r="A57" s="5"/>
      <c r="B57" s="5"/>
      <c r="C57" s="6"/>
      <c r="D57" s="6"/>
      <c r="E57" s="6">
        <f t="shared" si="0"/>
        <v>-8.7290175088128308E-12</v>
      </c>
    </row>
    <row r="58" spans="1:5" ht="19" x14ac:dyDescent="0.25">
      <c r="A58" s="5"/>
      <c r="B58" s="5"/>
      <c r="C58" s="6"/>
      <c r="D58" s="6"/>
      <c r="E58" s="6">
        <f t="shared" si="0"/>
        <v>-8.7290175088128308E-12</v>
      </c>
    </row>
    <row r="59" spans="1:5" ht="19" x14ac:dyDescent="0.25">
      <c r="A59" s="5"/>
      <c r="B59" s="5"/>
      <c r="C59" s="6"/>
      <c r="D59" s="6"/>
      <c r="E59" s="6">
        <f t="shared" si="0"/>
        <v>-8.7290175088128308E-12</v>
      </c>
    </row>
    <row r="60" spans="1:5" ht="19" x14ac:dyDescent="0.25">
      <c r="A60" s="5"/>
      <c r="B60" s="5"/>
      <c r="C60" s="6"/>
      <c r="D60" s="6"/>
      <c r="E60" s="6">
        <f t="shared" si="0"/>
        <v>-8.7290175088128308E-12</v>
      </c>
    </row>
    <row r="61" spans="1:5" ht="19" x14ac:dyDescent="0.25">
      <c r="A61" s="5"/>
      <c r="B61" s="5"/>
      <c r="C61" s="6"/>
      <c r="D61" s="6"/>
      <c r="E61" s="6">
        <f t="shared" si="0"/>
        <v>-8.7290175088128308E-12</v>
      </c>
    </row>
    <row r="62" spans="1:5" ht="19" x14ac:dyDescent="0.25">
      <c r="A62" s="5"/>
      <c r="B62" s="5"/>
      <c r="C62" s="6"/>
      <c r="D62" s="6"/>
      <c r="E62" s="6">
        <f t="shared" si="0"/>
        <v>-8.7290175088128308E-12</v>
      </c>
    </row>
    <row r="63" spans="1:5" ht="19" x14ac:dyDescent="0.25">
      <c r="A63" s="5"/>
      <c r="B63" s="5"/>
      <c r="C63" s="6"/>
      <c r="D63" s="6"/>
      <c r="E63" s="6">
        <f t="shared" si="0"/>
        <v>-8.7290175088128308E-12</v>
      </c>
    </row>
    <row r="64" spans="1:5" ht="19" x14ac:dyDescent="0.25">
      <c r="A64" s="5"/>
      <c r="B64" s="5"/>
      <c r="C64" s="6"/>
      <c r="D64" s="6"/>
      <c r="E64" s="6">
        <f t="shared" si="0"/>
        <v>-8.7290175088128308E-12</v>
      </c>
    </row>
    <row r="65" spans="1:5" ht="19" x14ac:dyDescent="0.25">
      <c r="A65" s="5"/>
      <c r="B65" s="5"/>
      <c r="C65" s="6"/>
      <c r="D65" s="6"/>
      <c r="E65" s="6">
        <f t="shared" si="0"/>
        <v>-8.7290175088128308E-12</v>
      </c>
    </row>
    <row r="66" spans="1:5" ht="19" x14ac:dyDescent="0.25">
      <c r="A66" s="5"/>
      <c r="B66" s="5"/>
      <c r="C66" s="6"/>
      <c r="D66" s="6"/>
      <c r="E66" s="6">
        <f t="shared" si="0"/>
        <v>-8.7290175088128308E-12</v>
      </c>
    </row>
    <row r="67" spans="1:5" ht="19" x14ac:dyDescent="0.25">
      <c r="A67" s="5"/>
      <c r="B67" s="5"/>
      <c r="C67" s="6"/>
      <c r="D67" s="6"/>
      <c r="E67" s="6">
        <f t="shared" si="0"/>
        <v>-8.7290175088128308E-12</v>
      </c>
    </row>
    <row r="68" spans="1:5" ht="19" x14ac:dyDescent="0.25">
      <c r="A68" s="5"/>
      <c r="B68" s="5"/>
      <c r="C68" s="6"/>
      <c r="D68" s="6"/>
      <c r="E68" s="6">
        <f t="shared" si="0"/>
        <v>-8.7290175088128308E-12</v>
      </c>
    </row>
    <row r="69" spans="1:5" ht="19" x14ac:dyDescent="0.25">
      <c r="A69" s="5"/>
      <c r="B69" s="5"/>
      <c r="C69" s="6"/>
      <c r="D69" s="6"/>
      <c r="E69" s="6">
        <f t="shared" si="0"/>
        <v>-8.7290175088128308E-12</v>
      </c>
    </row>
    <row r="70" spans="1:5" ht="19" x14ac:dyDescent="0.25">
      <c r="A70" s="5"/>
      <c r="B70" s="5"/>
      <c r="C70" s="6"/>
      <c r="D70" s="6"/>
      <c r="E70" s="6">
        <f t="shared" si="0"/>
        <v>-8.7290175088128308E-12</v>
      </c>
    </row>
    <row r="71" spans="1:5" ht="19" x14ac:dyDescent="0.25">
      <c r="A71" s="5"/>
      <c r="B71" s="5"/>
      <c r="C71" s="6"/>
      <c r="D71" s="6"/>
      <c r="E71" s="6">
        <f t="shared" ref="E71:E100" si="1">E70+C71-D71</f>
        <v>-8.7290175088128308E-12</v>
      </c>
    </row>
    <row r="72" spans="1:5" ht="19" x14ac:dyDescent="0.25">
      <c r="A72" s="5"/>
      <c r="B72" s="5"/>
      <c r="C72" s="6"/>
      <c r="D72" s="6"/>
      <c r="E72" s="6">
        <f t="shared" si="1"/>
        <v>-8.7290175088128308E-12</v>
      </c>
    </row>
    <row r="73" spans="1:5" ht="19" x14ac:dyDescent="0.25">
      <c r="A73" s="5"/>
      <c r="B73" s="5"/>
      <c r="C73" s="6"/>
      <c r="D73" s="6"/>
      <c r="E73" s="6">
        <f t="shared" si="1"/>
        <v>-8.7290175088128308E-12</v>
      </c>
    </row>
    <row r="74" spans="1:5" ht="19" x14ac:dyDescent="0.25">
      <c r="A74" s="5"/>
      <c r="B74" s="5"/>
      <c r="C74" s="6"/>
      <c r="D74" s="6"/>
      <c r="E74" s="6">
        <f t="shared" si="1"/>
        <v>-8.7290175088128308E-12</v>
      </c>
    </row>
    <row r="75" spans="1:5" ht="19" x14ac:dyDescent="0.25">
      <c r="A75" s="5"/>
      <c r="B75" s="5"/>
      <c r="C75" s="6"/>
      <c r="D75" s="6"/>
      <c r="E75" s="6">
        <f t="shared" si="1"/>
        <v>-8.7290175088128308E-12</v>
      </c>
    </row>
    <row r="76" spans="1:5" ht="19" x14ac:dyDescent="0.25">
      <c r="A76" s="5"/>
      <c r="B76" s="5"/>
      <c r="C76" s="6"/>
      <c r="D76" s="6"/>
      <c r="E76" s="6">
        <f t="shared" si="1"/>
        <v>-8.7290175088128308E-12</v>
      </c>
    </row>
    <row r="77" spans="1:5" ht="19" x14ac:dyDescent="0.25">
      <c r="A77" s="5"/>
      <c r="B77" s="5"/>
      <c r="C77" s="6"/>
      <c r="D77" s="6"/>
      <c r="E77" s="6">
        <f t="shared" si="1"/>
        <v>-8.7290175088128308E-12</v>
      </c>
    </row>
    <row r="78" spans="1:5" ht="19" x14ac:dyDescent="0.25">
      <c r="A78" s="5"/>
      <c r="B78" s="5"/>
      <c r="C78" s="6"/>
      <c r="D78" s="6"/>
      <c r="E78" s="6">
        <f t="shared" si="1"/>
        <v>-8.7290175088128308E-12</v>
      </c>
    </row>
    <row r="79" spans="1:5" ht="19" x14ac:dyDescent="0.25">
      <c r="A79" s="5"/>
      <c r="B79" s="5"/>
      <c r="C79" s="6"/>
      <c r="D79" s="6"/>
      <c r="E79" s="6">
        <f t="shared" si="1"/>
        <v>-8.7290175088128308E-12</v>
      </c>
    </row>
    <row r="80" spans="1:5" ht="19" x14ac:dyDescent="0.25">
      <c r="A80" s="5"/>
      <c r="B80" s="5"/>
      <c r="C80" s="6"/>
      <c r="D80" s="6"/>
      <c r="E80" s="6">
        <f t="shared" si="1"/>
        <v>-8.7290175088128308E-12</v>
      </c>
    </row>
    <row r="81" spans="1:5" ht="19" x14ac:dyDescent="0.25">
      <c r="A81" s="5"/>
      <c r="B81" s="5"/>
      <c r="C81" s="6"/>
      <c r="D81" s="6"/>
      <c r="E81" s="6">
        <f t="shared" si="1"/>
        <v>-8.7290175088128308E-12</v>
      </c>
    </row>
    <row r="82" spans="1:5" ht="19" x14ac:dyDescent="0.25">
      <c r="A82" s="5"/>
      <c r="B82" s="5"/>
      <c r="C82" s="6"/>
      <c r="D82" s="6"/>
      <c r="E82" s="6">
        <f t="shared" si="1"/>
        <v>-8.7290175088128308E-12</v>
      </c>
    </row>
    <row r="83" spans="1:5" ht="19" x14ac:dyDescent="0.25">
      <c r="A83" s="5"/>
      <c r="B83" s="5"/>
      <c r="C83" s="6"/>
      <c r="D83" s="6"/>
      <c r="E83" s="6">
        <f t="shared" si="1"/>
        <v>-8.7290175088128308E-12</v>
      </c>
    </row>
    <row r="84" spans="1:5" ht="19" x14ac:dyDescent="0.25">
      <c r="A84" s="5"/>
      <c r="B84" s="5"/>
      <c r="C84" s="6"/>
      <c r="D84" s="6"/>
      <c r="E84" s="6">
        <f t="shared" si="1"/>
        <v>-8.7290175088128308E-12</v>
      </c>
    </row>
    <row r="85" spans="1:5" ht="19" x14ac:dyDescent="0.25">
      <c r="A85" s="5"/>
      <c r="B85" s="5"/>
      <c r="C85" s="6"/>
      <c r="D85" s="6"/>
      <c r="E85" s="6">
        <f t="shared" si="1"/>
        <v>-8.7290175088128308E-12</v>
      </c>
    </row>
    <row r="86" spans="1:5" ht="19" x14ac:dyDescent="0.25">
      <c r="A86" s="5"/>
      <c r="B86" s="5"/>
      <c r="C86" s="6"/>
      <c r="D86" s="6"/>
      <c r="E86" s="6">
        <f t="shared" si="1"/>
        <v>-8.7290175088128308E-12</v>
      </c>
    </row>
    <row r="87" spans="1:5" ht="19" x14ac:dyDescent="0.25">
      <c r="A87" s="5"/>
      <c r="B87" s="5"/>
      <c r="C87" s="6"/>
      <c r="D87" s="6"/>
      <c r="E87" s="6">
        <f t="shared" si="1"/>
        <v>-8.7290175088128308E-12</v>
      </c>
    </row>
    <row r="88" spans="1:5" ht="19" x14ac:dyDescent="0.25">
      <c r="A88" s="5"/>
      <c r="B88" s="5"/>
      <c r="C88" s="6"/>
      <c r="D88" s="6"/>
      <c r="E88" s="6">
        <f t="shared" si="1"/>
        <v>-8.7290175088128308E-12</v>
      </c>
    </row>
    <row r="89" spans="1:5" ht="19" x14ac:dyDescent="0.25">
      <c r="A89" s="5"/>
      <c r="B89" s="5"/>
      <c r="C89" s="6"/>
      <c r="D89" s="6"/>
      <c r="E89" s="6">
        <f t="shared" si="1"/>
        <v>-8.7290175088128308E-12</v>
      </c>
    </row>
    <row r="90" spans="1:5" ht="19" x14ac:dyDescent="0.25">
      <c r="A90" s="5"/>
      <c r="B90" s="5"/>
      <c r="C90" s="6"/>
      <c r="D90" s="6"/>
      <c r="E90" s="6">
        <f t="shared" si="1"/>
        <v>-8.7290175088128308E-12</v>
      </c>
    </row>
    <row r="91" spans="1:5" ht="19" x14ac:dyDescent="0.25">
      <c r="A91" s="5"/>
      <c r="B91" s="5"/>
      <c r="C91" s="6"/>
      <c r="D91" s="6"/>
      <c r="E91" s="6">
        <f t="shared" si="1"/>
        <v>-8.7290175088128308E-12</v>
      </c>
    </row>
    <row r="92" spans="1:5" ht="19" x14ac:dyDescent="0.25">
      <c r="A92" s="5"/>
      <c r="B92" s="5"/>
      <c r="C92" s="6"/>
      <c r="D92" s="6"/>
      <c r="E92" s="6">
        <f t="shared" si="1"/>
        <v>-8.7290175088128308E-12</v>
      </c>
    </row>
    <row r="93" spans="1:5" ht="19" x14ac:dyDescent="0.25">
      <c r="A93" s="5"/>
      <c r="B93" s="5"/>
      <c r="C93" s="6"/>
      <c r="D93" s="6"/>
      <c r="E93" s="6">
        <f t="shared" si="1"/>
        <v>-8.7290175088128308E-12</v>
      </c>
    </row>
    <row r="94" spans="1:5" ht="19" x14ac:dyDescent="0.25">
      <c r="A94" s="5"/>
      <c r="B94" s="5"/>
      <c r="C94" s="6"/>
      <c r="D94" s="6"/>
      <c r="E94" s="6">
        <f t="shared" si="1"/>
        <v>-8.7290175088128308E-12</v>
      </c>
    </row>
    <row r="95" spans="1:5" ht="19" x14ac:dyDescent="0.25">
      <c r="A95" s="5"/>
      <c r="B95" s="5"/>
      <c r="C95" s="6"/>
      <c r="D95" s="6"/>
      <c r="E95" s="6">
        <f t="shared" si="1"/>
        <v>-8.7290175088128308E-12</v>
      </c>
    </row>
    <row r="96" spans="1:5" ht="19" x14ac:dyDescent="0.25">
      <c r="A96" s="5"/>
      <c r="B96" s="5"/>
      <c r="C96" s="6"/>
      <c r="D96" s="6"/>
      <c r="E96" s="6">
        <f t="shared" si="1"/>
        <v>-8.7290175088128308E-12</v>
      </c>
    </row>
    <row r="97" spans="1:5" ht="19" x14ac:dyDescent="0.25">
      <c r="A97" s="5"/>
      <c r="B97" s="5"/>
      <c r="C97" s="6"/>
      <c r="D97" s="6"/>
      <c r="E97" s="6">
        <f t="shared" si="1"/>
        <v>-8.7290175088128308E-12</v>
      </c>
    </row>
    <row r="98" spans="1:5" ht="19" x14ac:dyDescent="0.25">
      <c r="A98" s="5"/>
      <c r="B98" s="5"/>
      <c r="C98" s="6"/>
      <c r="D98" s="6"/>
      <c r="E98" s="6">
        <f t="shared" si="1"/>
        <v>-8.7290175088128308E-12</v>
      </c>
    </row>
    <row r="99" spans="1:5" ht="19" x14ac:dyDescent="0.25">
      <c r="A99" s="5"/>
      <c r="B99" s="5"/>
      <c r="C99" s="6"/>
      <c r="D99" s="6"/>
      <c r="E99" s="6">
        <f t="shared" si="1"/>
        <v>-8.7290175088128308E-12</v>
      </c>
    </row>
    <row r="100" spans="1:5" ht="19" x14ac:dyDescent="0.25">
      <c r="A100" s="5"/>
      <c r="B100" s="5"/>
      <c r="C100" s="6"/>
      <c r="D100" s="6"/>
      <c r="E100" s="6">
        <f t="shared" si="1"/>
        <v>-8.7290175088128308E-12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"/>
  <dimension ref="A1:H671"/>
  <sheetViews>
    <sheetView topLeftCell="A359" zoomScaleNormal="100" workbookViewId="0">
      <selection activeCell="I370" sqref="I370"/>
    </sheetView>
  </sheetViews>
  <sheetFormatPr baseColWidth="10" defaultColWidth="8.83203125" defaultRowHeight="15" x14ac:dyDescent="0.2"/>
  <cols>
    <col min="1" max="1" width="16.33203125" bestFit="1" customWidth="1"/>
    <col min="2" max="2" width="74.5" customWidth="1"/>
    <col min="3" max="3" width="20.1640625" customWidth="1"/>
    <col min="4" max="4" width="19.5" bestFit="1" customWidth="1"/>
    <col min="5" max="5" width="18.33203125" bestFit="1" customWidth="1"/>
  </cols>
  <sheetData>
    <row r="1" spans="1:8" ht="31" x14ac:dyDescent="0.35">
      <c r="A1" s="163" t="s">
        <v>11</v>
      </c>
      <c r="B1" s="163"/>
      <c r="C1" s="163"/>
      <c r="D1" s="163"/>
      <c r="E1" s="163"/>
    </row>
    <row r="2" spans="1:8" ht="26" x14ac:dyDescent="0.3">
      <c r="A2" s="161" t="s">
        <v>452</v>
      </c>
      <c r="B2" s="161"/>
      <c r="C2" s="161"/>
      <c r="D2" s="161"/>
      <c r="E2" s="161"/>
    </row>
    <row r="3" spans="1:8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8" ht="19" x14ac:dyDescent="0.25">
      <c r="A4" s="5"/>
      <c r="B4" s="5"/>
      <c r="C4" s="6"/>
      <c r="D4" s="6"/>
      <c r="E4" s="6">
        <v>0</v>
      </c>
    </row>
    <row r="5" spans="1:8" ht="19" x14ac:dyDescent="0.25">
      <c r="A5" s="26" t="s">
        <v>481</v>
      </c>
      <c r="B5" s="5" t="s">
        <v>214</v>
      </c>
      <c r="C5" s="6">
        <v>141279</v>
      </c>
      <c r="D5" s="6"/>
      <c r="E5" s="6">
        <f>E4+C5-D5</f>
        <v>141279</v>
      </c>
    </row>
    <row r="6" spans="1:8" ht="19" x14ac:dyDescent="0.25">
      <c r="A6" s="28">
        <v>45297</v>
      </c>
      <c r="B6" s="19" t="s">
        <v>362</v>
      </c>
      <c r="C6" s="20"/>
      <c r="D6" s="20">
        <v>210</v>
      </c>
      <c r="E6" s="6">
        <f>E5+C6-D6</f>
        <v>141069</v>
      </c>
      <c r="H6">
        <v>88990.75</v>
      </c>
    </row>
    <row r="7" spans="1:8" ht="19" x14ac:dyDescent="0.25">
      <c r="A7" s="26">
        <v>44935</v>
      </c>
      <c r="B7" s="19" t="s">
        <v>510</v>
      </c>
      <c r="C7" s="6"/>
      <c r="D7" s="6">
        <v>140122</v>
      </c>
      <c r="E7" s="6">
        <f t="shared" ref="E7:E70" si="0">E6+C7-D7</f>
        <v>947</v>
      </c>
    </row>
    <row r="8" spans="1:8" ht="19" x14ac:dyDescent="0.25">
      <c r="A8" s="26">
        <v>45313</v>
      </c>
      <c r="B8" s="5" t="s">
        <v>214</v>
      </c>
      <c r="C8" s="6">
        <v>500894</v>
      </c>
      <c r="D8" s="6"/>
      <c r="E8" s="6">
        <f t="shared" si="0"/>
        <v>501841</v>
      </c>
    </row>
    <row r="9" spans="1:8" ht="19" x14ac:dyDescent="0.25">
      <c r="A9" s="26">
        <v>45313</v>
      </c>
      <c r="B9" s="5" t="s">
        <v>661</v>
      </c>
      <c r="C9" s="6">
        <v>457324</v>
      </c>
      <c r="D9" s="6"/>
      <c r="E9" s="6">
        <f t="shared" si="0"/>
        <v>959165</v>
      </c>
    </row>
    <row r="10" spans="1:8" ht="19" x14ac:dyDescent="0.25">
      <c r="A10" s="26">
        <v>45313</v>
      </c>
      <c r="B10" s="5" t="s">
        <v>662</v>
      </c>
      <c r="C10" s="6"/>
      <c r="D10" s="6">
        <v>457236</v>
      </c>
      <c r="E10" s="6">
        <f t="shared" si="0"/>
        <v>501929</v>
      </c>
    </row>
    <row r="11" spans="1:8" ht="19" x14ac:dyDescent="0.25">
      <c r="A11" s="26">
        <v>45313</v>
      </c>
      <c r="B11" s="5" t="s">
        <v>662</v>
      </c>
      <c r="C11" s="6"/>
      <c r="D11" s="6">
        <v>378526</v>
      </c>
      <c r="E11" s="6">
        <f t="shared" si="0"/>
        <v>123403</v>
      </c>
    </row>
    <row r="12" spans="1:8" ht="19" x14ac:dyDescent="0.25">
      <c r="A12" s="26">
        <v>45313</v>
      </c>
      <c r="B12" s="5" t="s">
        <v>662</v>
      </c>
      <c r="C12" s="6"/>
      <c r="D12" s="6">
        <v>122324</v>
      </c>
      <c r="E12" s="6">
        <f t="shared" si="0"/>
        <v>1079</v>
      </c>
    </row>
    <row r="13" spans="1:8" ht="19" x14ac:dyDescent="0.25">
      <c r="A13" s="26">
        <v>45313</v>
      </c>
      <c r="B13" s="5" t="s">
        <v>362</v>
      </c>
      <c r="C13" s="6"/>
      <c r="D13" s="6">
        <v>15.75</v>
      </c>
      <c r="E13" s="6">
        <f t="shared" si="0"/>
        <v>1063.25</v>
      </c>
    </row>
    <row r="14" spans="1:8" ht="19" x14ac:dyDescent="0.25">
      <c r="A14" s="26">
        <v>45313</v>
      </c>
      <c r="B14" s="5" t="s">
        <v>362</v>
      </c>
      <c r="C14" s="6"/>
      <c r="D14" s="6">
        <v>15.75</v>
      </c>
      <c r="E14" s="6">
        <f t="shared" si="0"/>
        <v>1047.5</v>
      </c>
    </row>
    <row r="15" spans="1:8" ht="19" x14ac:dyDescent="0.25">
      <c r="A15" s="26">
        <v>45313</v>
      </c>
      <c r="B15" s="5" t="s">
        <v>362</v>
      </c>
      <c r="C15" s="6"/>
      <c r="D15" s="6">
        <v>15.75</v>
      </c>
      <c r="E15" s="6">
        <f t="shared" si="0"/>
        <v>1031.75</v>
      </c>
    </row>
    <row r="16" spans="1:8" ht="19" x14ac:dyDescent="0.25">
      <c r="A16" s="26">
        <v>45318</v>
      </c>
      <c r="B16" s="5" t="s">
        <v>713</v>
      </c>
      <c r="C16" s="6">
        <v>70235</v>
      </c>
      <c r="D16" s="6"/>
      <c r="E16" s="6">
        <f t="shared" si="0"/>
        <v>71266.75</v>
      </c>
    </row>
    <row r="17" spans="1:5" ht="19" x14ac:dyDescent="0.25">
      <c r="A17" s="26">
        <v>45318</v>
      </c>
      <c r="B17" s="5" t="s">
        <v>714</v>
      </c>
      <c r="C17" s="6"/>
      <c r="D17" s="6">
        <v>70000</v>
      </c>
      <c r="E17" s="6">
        <f t="shared" si="0"/>
        <v>1266.75</v>
      </c>
    </row>
    <row r="18" spans="1:5" ht="19" x14ac:dyDescent="0.25">
      <c r="A18" s="26">
        <v>45318</v>
      </c>
      <c r="B18" s="5" t="s">
        <v>683</v>
      </c>
      <c r="C18" s="6">
        <v>10112</v>
      </c>
      <c r="D18" s="6"/>
      <c r="E18" s="6">
        <f t="shared" si="0"/>
        <v>11378.75</v>
      </c>
    </row>
    <row r="19" spans="1:5" ht="19" x14ac:dyDescent="0.25">
      <c r="A19" s="26">
        <v>45318</v>
      </c>
      <c r="B19" s="5" t="s">
        <v>720</v>
      </c>
      <c r="C19" s="6"/>
      <c r="D19" s="6">
        <v>10000</v>
      </c>
      <c r="E19" s="6">
        <f t="shared" si="0"/>
        <v>1378.75</v>
      </c>
    </row>
    <row r="20" spans="1:5" ht="19" x14ac:dyDescent="0.25">
      <c r="A20" s="26">
        <v>45318</v>
      </c>
      <c r="B20" s="5" t="s">
        <v>362</v>
      </c>
      <c r="C20" s="6"/>
      <c r="D20" s="6">
        <v>84</v>
      </c>
      <c r="E20" s="6">
        <f t="shared" si="0"/>
        <v>1294.75</v>
      </c>
    </row>
    <row r="21" spans="1:5" ht="19" x14ac:dyDescent="0.25">
      <c r="A21" s="5"/>
      <c r="B21" s="5" t="s">
        <v>800</v>
      </c>
      <c r="C21" s="6"/>
      <c r="D21" s="6">
        <v>593.13</v>
      </c>
      <c r="E21" s="6">
        <f t="shared" si="0"/>
        <v>701.62</v>
      </c>
    </row>
    <row r="22" spans="1:5" ht="19" x14ac:dyDescent="0.25">
      <c r="A22" s="5"/>
      <c r="B22" s="5"/>
      <c r="C22" s="6">
        <v>22937</v>
      </c>
      <c r="D22" s="6"/>
      <c r="E22" s="6">
        <f t="shared" si="0"/>
        <v>23638.62</v>
      </c>
    </row>
    <row r="23" spans="1:5" ht="19" x14ac:dyDescent="0.25">
      <c r="A23" s="5"/>
      <c r="B23" s="5" t="s">
        <v>714</v>
      </c>
      <c r="C23" s="6"/>
      <c r="D23" s="6">
        <v>23000</v>
      </c>
      <c r="E23" s="6">
        <f t="shared" si="0"/>
        <v>638.61999999999898</v>
      </c>
    </row>
    <row r="24" spans="1:5" ht="19" x14ac:dyDescent="0.25">
      <c r="A24" s="26">
        <v>45338</v>
      </c>
      <c r="B24" s="5" t="s">
        <v>901</v>
      </c>
      <c r="C24" s="6">
        <v>64995</v>
      </c>
      <c r="D24" s="6"/>
      <c r="E24" s="6">
        <f t="shared" si="0"/>
        <v>65633.62</v>
      </c>
    </row>
    <row r="25" spans="1:5" ht="19" x14ac:dyDescent="0.25">
      <c r="A25" s="26">
        <v>45338</v>
      </c>
      <c r="B25" s="5" t="s">
        <v>903</v>
      </c>
      <c r="C25" s="6"/>
      <c r="D25" s="6">
        <v>65100</v>
      </c>
      <c r="E25" s="6">
        <f t="shared" si="0"/>
        <v>533.61999999999534</v>
      </c>
    </row>
    <row r="26" spans="1:5" ht="19" x14ac:dyDescent="0.25">
      <c r="A26" s="26">
        <v>45339</v>
      </c>
      <c r="B26" s="5" t="s">
        <v>150</v>
      </c>
      <c r="C26" s="6"/>
      <c r="D26" s="6">
        <v>15.75</v>
      </c>
      <c r="E26" s="6">
        <f t="shared" si="0"/>
        <v>517.86999999999534</v>
      </c>
    </row>
    <row r="27" spans="1:5" ht="19" x14ac:dyDescent="0.25">
      <c r="A27" s="26">
        <v>45342</v>
      </c>
      <c r="B27" s="5" t="s">
        <v>921</v>
      </c>
      <c r="C27" s="6">
        <v>89650</v>
      </c>
      <c r="D27" s="6"/>
      <c r="E27" s="6">
        <f t="shared" si="0"/>
        <v>90167.87</v>
      </c>
    </row>
    <row r="28" spans="1:5" ht="19" x14ac:dyDescent="0.25">
      <c r="A28" s="26">
        <v>45342</v>
      </c>
      <c r="B28" s="5" t="s">
        <v>925</v>
      </c>
      <c r="C28" s="6"/>
      <c r="D28" s="6">
        <v>87200</v>
      </c>
      <c r="E28" s="6">
        <f t="shared" si="0"/>
        <v>2967.8699999999953</v>
      </c>
    </row>
    <row r="29" spans="1:5" ht="19" x14ac:dyDescent="0.25">
      <c r="A29" s="26">
        <v>45342</v>
      </c>
      <c r="B29" s="5" t="s">
        <v>362</v>
      </c>
      <c r="C29" s="6"/>
      <c r="D29" s="6">
        <v>15.75</v>
      </c>
      <c r="E29" s="6">
        <f t="shared" si="0"/>
        <v>2952.1199999999953</v>
      </c>
    </row>
    <row r="30" spans="1:5" ht="19" x14ac:dyDescent="0.25">
      <c r="A30" s="26">
        <v>45348</v>
      </c>
      <c r="B30" s="5" t="s">
        <v>976</v>
      </c>
      <c r="C30" s="6"/>
      <c r="D30" s="6">
        <v>367.5</v>
      </c>
      <c r="E30" s="6">
        <f t="shared" si="0"/>
        <v>2584.6199999999953</v>
      </c>
    </row>
    <row r="31" spans="1:5" ht="19" x14ac:dyDescent="0.25">
      <c r="A31" s="26">
        <v>45350</v>
      </c>
      <c r="B31" s="5" t="s">
        <v>931</v>
      </c>
      <c r="C31" s="6"/>
      <c r="D31" s="6">
        <v>52.5</v>
      </c>
      <c r="E31" s="6">
        <f t="shared" si="0"/>
        <v>2532.1199999999953</v>
      </c>
    </row>
    <row r="32" spans="1:5" ht="19" x14ac:dyDescent="0.25">
      <c r="A32" s="26">
        <v>45350</v>
      </c>
      <c r="B32" s="5" t="s">
        <v>990</v>
      </c>
      <c r="C32" s="6">
        <v>249200</v>
      </c>
      <c r="D32" s="6"/>
      <c r="E32" s="6">
        <f t="shared" si="0"/>
        <v>251732.12</v>
      </c>
    </row>
    <row r="33" spans="1:5" ht="19" x14ac:dyDescent="0.25">
      <c r="A33" s="26">
        <v>45350</v>
      </c>
      <c r="B33" s="5" t="s">
        <v>992</v>
      </c>
      <c r="C33" s="6"/>
      <c r="D33" s="6">
        <v>249500</v>
      </c>
      <c r="E33" s="6">
        <f t="shared" si="0"/>
        <v>2232.1199999999953</v>
      </c>
    </row>
    <row r="34" spans="1:5" ht="19" x14ac:dyDescent="0.25">
      <c r="A34" s="26">
        <v>45350</v>
      </c>
      <c r="B34" s="5" t="s">
        <v>994</v>
      </c>
      <c r="C34" s="6">
        <v>528012</v>
      </c>
      <c r="D34" s="6"/>
      <c r="E34" s="6">
        <f t="shared" si="0"/>
        <v>530244.12</v>
      </c>
    </row>
    <row r="35" spans="1:5" ht="19" x14ac:dyDescent="0.25">
      <c r="A35" s="26">
        <v>45350</v>
      </c>
      <c r="B35" s="5" t="s">
        <v>996</v>
      </c>
      <c r="C35" s="6">
        <v>783952</v>
      </c>
      <c r="D35" s="6"/>
      <c r="E35" s="6">
        <f t="shared" si="0"/>
        <v>1314196.1200000001</v>
      </c>
    </row>
    <row r="36" spans="1:5" ht="19" x14ac:dyDescent="0.25">
      <c r="A36" s="26">
        <v>45350</v>
      </c>
      <c r="B36" s="5" t="s">
        <v>925</v>
      </c>
      <c r="C36" s="6"/>
      <c r="D36" s="6">
        <v>530050</v>
      </c>
      <c r="E36" s="6">
        <f t="shared" si="0"/>
        <v>784146.12000000011</v>
      </c>
    </row>
    <row r="37" spans="1:5" ht="19" x14ac:dyDescent="0.25">
      <c r="A37" s="26">
        <v>45350</v>
      </c>
      <c r="B37" s="5" t="s">
        <v>362</v>
      </c>
      <c r="C37" s="6"/>
      <c r="D37" s="6">
        <v>15.75</v>
      </c>
      <c r="E37" s="6">
        <f t="shared" si="0"/>
        <v>784130.37000000011</v>
      </c>
    </row>
    <row r="38" spans="1:5" ht="19" x14ac:dyDescent="0.25">
      <c r="A38" s="26">
        <v>45350</v>
      </c>
      <c r="B38" s="5" t="s">
        <v>925</v>
      </c>
      <c r="C38" s="6"/>
      <c r="D38" s="6">
        <v>782700</v>
      </c>
      <c r="E38" s="6">
        <f t="shared" si="0"/>
        <v>1430.3700000001118</v>
      </c>
    </row>
    <row r="39" spans="1:5" ht="19" x14ac:dyDescent="0.25">
      <c r="A39" s="26">
        <v>45350</v>
      </c>
      <c r="B39" s="5" t="s">
        <v>362</v>
      </c>
      <c r="C39" s="6"/>
      <c r="D39" s="6">
        <v>15.75</v>
      </c>
      <c r="E39" s="6">
        <f t="shared" si="0"/>
        <v>1414.6200000001118</v>
      </c>
    </row>
    <row r="40" spans="1:5" ht="19" x14ac:dyDescent="0.25">
      <c r="A40" s="26">
        <v>45350</v>
      </c>
      <c r="B40" s="5" t="s">
        <v>362</v>
      </c>
      <c r="C40" s="6"/>
      <c r="D40" s="6">
        <v>15.75</v>
      </c>
      <c r="E40" s="6">
        <f t="shared" si="0"/>
        <v>1398.8700000001118</v>
      </c>
    </row>
    <row r="41" spans="1:5" ht="19" x14ac:dyDescent="0.25">
      <c r="A41" s="26">
        <v>45353</v>
      </c>
      <c r="B41" s="5" t="s">
        <v>901</v>
      </c>
      <c r="C41" s="6">
        <v>499995</v>
      </c>
      <c r="D41" s="6"/>
      <c r="E41" s="6">
        <f t="shared" si="0"/>
        <v>501393.87000000011</v>
      </c>
    </row>
    <row r="42" spans="1:5" ht="19" x14ac:dyDescent="0.25">
      <c r="A42" s="26">
        <v>45353</v>
      </c>
      <c r="B42" s="5" t="s">
        <v>901</v>
      </c>
      <c r="C42" s="6">
        <v>499998</v>
      </c>
      <c r="D42" s="6"/>
      <c r="E42" s="6">
        <f t="shared" si="0"/>
        <v>1001391.8700000001</v>
      </c>
    </row>
    <row r="43" spans="1:5" ht="19" x14ac:dyDescent="0.25">
      <c r="A43" s="26">
        <v>45353</v>
      </c>
      <c r="B43" s="5" t="s">
        <v>925</v>
      </c>
      <c r="C43" s="6"/>
      <c r="D43" s="6">
        <v>499980</v>
      </c>
      <c r="E43" s="6">
        <f t="shared" si="0"/>
        <v>501411.87000000011</v>
      </c>
    </row>
    <row r="44" spans="1:5" ht="19" x14ac:dyDescent="0.25">
      <c r="A44" s="26">
        <v>45353</v>
      </c>
      <c r="B44" s="5" t="s">
        <v>925</v>
      </c>
      <c r="C44" s="6"/>
      <c r="D44" s="6">
        <v>499995</v>
      </c>
      <c r="E44" s="6">
        <f t="shared" si="0"/>
        <v>1416.8700000001118</v>
      </c>
    </row>
    <row r="45" spans="1:5" ht="19" x14ac:dyDescent="0.25">
      <c r="A45" s="26">
        <v>45353</v>
      </c>
      <c r="B45" s="5" t="s">
        <v>362</v>
      </c>
      <c r="C45" s="6"/>
      <c r="D45" s="6">
        <v>15.75</v>
      </c>
      <c r="E45" s="6">
        <f t="shared" si="0"/>
        <v>1401.1200000001118</v>
      </c>
    </row>
    <row r="46" spans="1:5" ht="19" x14ac:dyDescent="0.25">
      <c r="A46" s="26">
        <v>45353</v>
      </c>
      <c r="B46" s="5" t="s">
        <v>362</v>
      </c>
      <c r="C46" s="6"/>
      <c r="D46" s="6">
        <v>15.75</v>
      </c>
      <c r="E46" s="6">
        <f t="shared" si="0"/>
        <v>1385.3700000001118</v>
      </c>
    </row>
    <row r="47" spans="1:5" ht="19" x14ac:dyDescent="0.25">
      <c r="A47" s="26">
        <v>45353</v>
      </c>
      <c r="B47" s="5" t="s">
        <v>362</v>
      </c>
      <c r="C47" s="6"/>
      <c r="D47" s="6">
        <v>15.75</v>
      </c>
      <c r="E47" s="6">
        <f t="shared" si="0"/>
        <v>1369.6200000001118</v>
      </c>
    </row>
    <row r="48" spans="1:5" ht="19" x14ac:dyDescent="0.25">
      <c r="A48" s="26">
        <v>45355</v>
      </c>
      <c r="B48" s="5" t="s">
        <v>1029</v>
      </c>
      <c r="C48" s="6">
        <v>485655</v>
      </c>
      <c r="D48" s="6"/>
      <c r="E48" s="6">
        <f t="shared" si="0"/>
        <v>487024.62000000011</v>
      </c>
    </row>
    <row r="49" spans="1:5" ht="19" x14ac:dyDescent="0.25">
      <c r="A49" s="26">
        <v>45355</v>
      </c>
      <c r="B49" s="5" t="s">
        <v>1029</v>
      </c>
      <c r="C49" s="6">
        <v>404235</v>
      </c>
      <c r="D49" s="6"/>
      <c r="E49" s="6">
        <f t="shared" si="0"/>
        <v>891259.62000000011</v>
      </c>
    </row>
    <row r="50" spans="1:5" ht="19" x14ac:dyDescent="0.25">
      <c r="A50" s="26">
        <v>45355</v>
      </c>
      <c r="B50" s="5" t="s">
        <v>903</v>
      </c>
      <c r="C50" s="6"/>
      <c r="D50" s="6">
        <v>480960</v>
      </c>
      <c r="E50" s="6">
        <f t="shared" si="0"/>
        <v>410299.62000000011</v>
      </c>
    </row>
    <row r="51" spans="1:5" ht="19" x14ac:dyDescent="0.25">
      <c r="A51" s="26">
        <v>45355</v>
      </c>
      <c r="B51" s="5" t="s">
        <v>362</v>
      </c>
      <c r="C51" s="6"/>
      <c r="D51" s="6">
        <v>15.75</v>
      </c>
      <c r="E51" s="6">
        <f t="shared" si="0"/>
        <v>410283.87000000011</v>
      </c>
    </row>
    <row r="52" spans="1:5" ht="19" x14ac:dyDescent="0.25">
      <c r="A52" s="26">
        <v>45355</v>
      </c>
      <c r="B52" s="5" t="s">
        <v>903</v>
      </c>
      <c r="C52" s="6"/>
      <c r="D52" s="6">
        <v>409215</v>
      </c>
      <c r="E52" s="6">
        <f t="shared" si="0"/>
        <v>1068.8700000001118</v>
      </c>
    </row>
    <row r="53" spans="1:5" ht="19" x14ac:dyDescent="0.25">
      <c r="A53" s="26">
        <v>45355</v>
      </c>
      <c r="B53" s="5" t="s">
        <v>362</v>
      </c>
      <c r="C53" s="6"/>
      <c r="D53" s="6">
        <v>15.75</v>
      </c>
      <c r="E53" s="6">
        <f t="shared" si="0"/>
        <v>1053.1200000001118</v>
      </c>
    </row>
    <row r="54" spans="1:5" ht="19" x14ac:dyDescent="0.25">
      <c r="A54" s="26">
        <v>45369</v>
      </c>
      <c r="B54" s="5" t="s">
        <v>1147</v>
      </c>
      <c r="C54" s="6">
        <v>418450</v>
      </c>
      <c r="D54" s="6"/>
      <c r="E54" s="6">
        <f t="shared" si="0"/>
        <v>419503.12000000011</v>
      </c>
    </row>
    <row r="55" spans="1:5" ht="19" x14ac:dyDescent="0.25">
      <c r="A55" s="26">
        <v>45369</v>
      </c>
      <c r="B55" s="5" t="s">
        <v>714</v>
      </c>
      <c r="C55" s="6"/>
      <c r="D55" s="6">
        <v>418065</v>
      </c>
      <c r="E55" s="6">
        <f t="shared" si="0"/>
        <v>1438.1200000001118</v>
      </c>
    </row>
    <row r="56" spans="1:5" ht="19" x14ac:dyDescent="0.25">
      <c r="A56" s="26">
        <v>45369</v>
      </c>
      <c r="B56" s="5" t="s">
        <v>362</v>
      </c>
      <c r="C56" s="6"/>
      <c r="D56" s="6">
        <v>15.75</v>
      </c>
      <c r="E56" s="6">
        <f t="shared" si="0"/>
        <v>1422.3700000001118</v>
      </c>
    </row>
    <row r="57" spans="1:5" ht="19" x14ac:dyDescent="0.25">
      <c r="A57" s="26">
        <v>45372</v>
      </c>
      <c r="B57" s="5" t="s">
        <v>1169</v>
      </c>
      <c r="C57" s="6">
        <v>481125</v>
      </c>
      <c r="D57" s="6"/>
      <c r="E57" s="6">
        <f t="shared" si="0"/>
        <v>482547.37000000011</v>
      </c>
    </row>
    <row r="58" spans="1:5" ht="19" x14ac:dyDescent="0.25">
      <c r="A58" s="26">
        <v>45372</v>
      </c>
      <c r="B58" s="5" t="s">
        <v>1171</v>
      </c>
      <c r="C58" s="6">
        <v>499677</v>
      </c>
      <c r="D58" s="6"/>
      <c r="E58" s="6">
        <f t="shared" si="0"/>
        <v>982224.37000000011</v>
      </c>
    </row>
    <row r="59" spans="1:5" ht="19" x14ac:dyDescent="0.25">
      <c r="A59" s="26">
        <v>45373</v>
      </c>
      <c r="B59" s="5" t="s">
        <v>1175</v>
      </c>
      <c r="C59" s="6"/>
      <c r="D59" s="6">
        <v>981540</v>
      </c>
      <c r="E59" s="6">
        <f t="shared" si="0"/>
        <v>684.37000000011176</v>
      </c>
    </row>
    <row r="60" spans="1:5" ht="19" x14ac:dyDescent="0.25">
      <c r="A60" s="26">
        <v>45373</v>
      </c>
      <c r="B60" s="5" t="s">
        <v>362</v>
      </c>
      <c r="C60" s="6"/>
      <c r="D60" s="6">
        <v>15.75</v>
      </c>
      <c r="E60" s="6">
        <f t="shared" si="0"/>
        <v>668.62000000011176</v>
      </c>
    </row>
    <row r="61" spans="1:5" ht="19" x14ac:dyDescent="0.25">
      <c r="A61" s="26">
        <v>45373</v>
      </c>
      <c r="B61" s="5" t="s">
        <v>362</v>
      </c>
      <c r="C61" s="6"/>
      <c r="D61" s="6">
        <v>52.75</v>
      </c>
      <c r="E61" s="6">
        <f t="shared" si="0"/>
        <v>615.87000000011176</v>
      </c>
    </row>
    <row r="62" spans="1:5" ht="19" x14ac:dyDescent="0.25">
      <c r="A62" s="26">
        <v>45386</v>
      </c>
      <c r="B62" s="5" t="s">
        <v>1252</v>
      </c>
      <c r="C62" s="6"/>
      <c r="D62" s="6">
        <v>16</v>
      </c>
      <c r="E62" s="6">
        <f t="shared" si="0"/>
        <v>599.87000000011176</v>
      </c>
    </row>
    <row r="63" spans="1:5" ht="19" x14ac:dyDescent="0.25">
      <c r="A63" s="26">
        <v>45409</v>
      </c>
      <c r="B63" s="5" t="s">
        <v>362</v>
      </c>
      <c r="C63" s="6"/>
      <c r="D63" s="6">
        <v>131.25</v>
      </c>
      <c r="E63" s="6">
        <f t="shared" si="0"/>
        <v>468.62000000011176</v>
      </c>
    </row>
    <row r="64" spans="1:5" ht="19" x14ac:dyDescent="0.25">
      <c r="A64" s="26">
        <v>45411</v>
      </c>
      <c r="B64" s="5" t="s">
        <v>1159</v>
      </c>
      <c r="C64" s="6">
        <v>478733</v>
      </c>
      <c r="D64" s="6"/>
      <c r="E64" s="6">
        <f t="shared" si="0"/>
        <v>479201.62000000011</v>
      </c>
    </row>
    <row r="65" spans="1:8" ht="19" x14ac:dyDescent="0.25">
      <c r="A65" s="26">
        <v>45411</v>
      </c>
      <c r="B65" s="5" t="s">
        <v>1350</v>
      </c>
      <c r="C65" s="6"/>
      <c r="D65" s="6">
        <v>289984.25</v>
      </c>
      <c r="E65" s="6">
        <f t="shared" si="0"/>
        <v>189217.37000000011</v>
      </c>
      <c r="H65">
        <v>305125</v>
      </c>
    </row>
    <row r="66" spans="1:8" ht="19" x14ac:dyDescent="0.25">
      <c r="A66" s="26">
        <v>45411</v>
      </c>
      <c r="B66" s="5" t="s">
        <v>150</v>
      </c>
      <c r="C66" s="6"/>
      <c r="D66" s="6">
        <v>15.75</v>
      </c>
      <c r="E66" s="6">
        <f t="shared" si="0"/>
        <v>189201.62000000011</v>
      </c>
    </row>
    <row r="67" spans="1:8" ht="19" x14ac:dyDescent="0.25">
      <c r="A67" s="26">
        <v>45412</v>
      </c>
      <c r="B67" s="5" t="s">
        <v>1171</v>
      </c>
      <c r="C67" s="6">
        <v>501575</v>
      </c>
      <c r="D67" s="6"/>
      <c r="E67" s="6">
        <f t="shared" si="0"/>
        <v>690776.62000000011</v>
      </c>
    </row>
    <row r="68" spans="1:8" ht="19" x14ac:dyDescent="0.25">
      <c r="A68" s="26">
        <v>45412</v>
      </c>
      <c r="B68" s="5" t="s">
        <v>1080</v>
      </c>
      <c r="C68" s="6">
        <v>499855</v>
      </c>
      <c r="D68" s="6"/>
      <c r="E68" s="6">
        <f t="shared" si="0"/>
        <v>1190631.6200000001</v>
      </c>
    </row>
    <row r="69" spans="1:8" ht="19" x14ac:dyDescent="0.25">
      <c r="A69" s="26">
        <v>45412</v>
      </c>
      <c r="B69" s="5" t="s">
        <v>1353</v>
      </c>
      <c r="C69" s="6">
        <v>240135</v>
      </c>
      <c r="D69" s="6"/>
      <c r="E69" s="6">
        <f t="shared" si="0"/>
        <v>1430766.62</v>
      </c>
    </row>
    <row r="70" spans="1:8" ht="19" x14ac:dyDescent="0.25">
      <c r="A70" s="26">
        <v>45412</v>
      </c>
      <c r="B70" s="5" t="s">
        <v>714</v>
      </c>
      <c r="C70" s="6"/>
      <c r="D70" s="6">
        <v>665810</v>
      </c>
      <c r="E70" s="6">
        <f t="shared" si="0"/>
        <v>764956.62000000011</v>
      </c>
    </row>
    <row r="71" spans="1:8" ht="19" x14ac:dyDescent="0.25">
      <c r="A71" s="26">
        <v>45412</v>
      </c>
      <c r="B71" s="5" t="s">
        <v>714</v>
      </c>
      <c r="C71" s="6"/>
      <c r="D71" s="6">
        <v>734190</v>
      </c>
      <c r="E71" s="6">
        <f t="shared" ref="E71:E134" si="1">E70+C71-D71</f>
        <v>30766.620000000112</v>
      </c>
    </row>
    <row r="72" spans="1:8" ht="19" x14ac:dyDescent="0.25">
      <c r="A72" s="26">
        <v>45412</v>
      </c>
      <c r="B72" s="5" t="s">
        <v>880</v>
      </c>
      <c r="C72" s="6"/>
      <c r="D72" s="6">
        <v>14550</v>
      </c>
      <c r="E72" s="6">
        <f t="shared" si="1"/>
        <v>16216.620000000112</v>
      </c>
    </row>
    <row r="73" spans="1:8" ht="19" x14ac:dyDescent="0.25">
      <c r="A73" s="26">
        <v>45412</v>
      </c>
      <c r="B73" s="5" t="s">
        <v>362</v>
      </c>
      <c r="C73" s="6"/>
      <c r="D73" s="6">
        <v>15.75</v>
      </c>
      <c r="E73" s="6">
        <f t="shared" si="1"/>
        <v>16200.870000000112</v>
      </c>
    </row>
    <row r="74" spans="1:8" ht="19" x14ac:dyDescent="0.25">
      <c r="A74" s="26">
        <v>45412</v>
      </c>
      <c r="B74" s="5" t="s">
        <v>362</v>
      </c>
      <c r="C74" s="6"/>
      <c r="D74" s="6">
        <v>15.75</v>
      </c>
      <c r="E74" s="6">
        <f t="shared" si="1"/>
        <v>16185.120000000112</v>
      </c>
    </row>
    <row r="75" spans="1:8" ht="19" x14ac:dyDescent="0.25">
      <c r="A75" s="26">
        <v>45412</v>
      </c>
      <c r="B75" s="5" t="s">
        <v>362</v>
      </c>
      <c r="C75" s="6"/>
      <c r="D75" s="6">
        <v>15.75</v>
      </c>
      <c r="E75" s="6">
        <f t="shared" si="1"/>
        <v>16169.370000000112</v>
      </c>
    </row>
    <row r="76" spans="1:8" ht="19" x14ac:dyDescent="0.25">
      <c r="A76" s="26">
        <v>45416</v>
      </c>
      <c r="B76" s="5" t="s">
        <v>1378</v>
      </c>
      <c r="C76" s="6">
        <v>492520</v>
      </c>
      <c r="D76" s="6"/>
      <c r="E76" s="6">
        <f t="shared" si="1"/>
        <v>508689.37000000011</v>
      </c>
    </row>
    <row r="77" spans="1:8" ht="19" x14ac:dyDescent="0.25">
      <c r="A77" s="26">
        <v>45416</v>
      </c>
      <c r="B77" s="5" t="s">
        <v>1379</v>
      </c>
      <c r="C77" s="6"/>
      <c r="D77" s="6">
        <v>492853</v>
      </c>
      <c r="E77" s="6">
        <f t="shared" si="1"/>
        <v>15836.370000000112</v>
      </c>
    </row>
    <row r="78" spans="1:8" ht="19" x14ac:dyDescent="0.25">
      <c r="A78" s="26">
        <v>45416</v>
      </c>
      <c r="B78" s="5" t="s">
        <v>362</v>
      </c>
      <c r="C78" s="6"/>
      <c r="D78" s="6">
        <v>15.75</v>
      </c>
      <c r="E78" s="6">
        <f t="shared" si="1"/>
        <v>15820.620000000112</v>
      </c>
    </row>
    <row r="79" spans="1:8" ht="19" x14ac:dyDescent="0.25">
      <c r="A79" s="26">
        <v>45418</v>
      </c>
      <c r="B79" s="5" t="s">
        <v>1029</v>
      </c>
      <c r="C79" s="6">
        <v>43258</v>
      </c>
      <c r="D79" s="6"/>
      <c r="E79" s="6">
        <f t="shared" si="1"/>
        <v>59078.620000000112</v>
      </c>
    </row>
    <row r="80" spans="1:8" ht="19" x14ac:dyDescent="0.25">
      <c r="A80" s="26">
        <v>45418</v>
      </c>
      <c r="B80" s="5" t="s">
        <v>1388</v>
      </c>
      <c r="C80" s="6"/>
      <c r="D80" s="6">
        <v>50185</v>
      </c>
      <c r="E80" s="6">
        <f t="shared" si="1"/>
        <v>8893.6200000001118</v>
      </c>
    </row>
    <row r="81" spans="1:5" ht="19" x14ac:dyDescent="0.25">
      <c r="A81" s="26">
        <v>45422</v>
      </c>
      <c r="B81" s="5" t="s">
        <v>1418</v>
      </c>
      <c r="C81" s="6"/>
      <c r="D81" s="6">
        <v>630</v>
      </c>
      <c r="E81" s="6">
        <f t="shared" si="1"/>
        <v>8263.6200000001118</v>
      </c>
    </row>
    <row r="82" spans="1:5" ht="19" x14ac:dyDescent="0.25">
      <c r="A82" s="26">
        <v>45422</v>
      </c>
      <c r="B82" s="5" t="s">
        <v>362</v>
      </c>
      <c r="C82" s="6"/>
      <c r="D82" s="6">
        <v>15.75</v>
      </c>
      <c r="E82" s="6">
        <f t="shared" si="1"/>
        <v>8247.8700000001118</v>
      </c>
    </row>
    <row r="83" spans="1:5" ht="19" x14ac:dyDescent="0.25">
      <c r="A83" s="26">
        <v>45422</v>
      </c>
      <c r="B83" s="5" t="s">
        <v>362</v>
      </c>
      <c r="C83" s="6"/>
      <c r="D83" s="6">
        <v>16</v>
      </c>
      <c r="E83" s="6">
        <f t="shared" si="1"/>
        <v>8231.8700000001118</v>
      </c>
    </row>
    <row r="84" spans="1:5" ht="19" x14ac:dyDescent="0.25">
      <c r="A84" s="26">
        <v>45434</v>
      </c>
      <c r="B84" s="5" t="s">
        <v>1169</v>
      </c>
      <c r="C84" s="6">
        <v>7695</v>
      </c>
      <c r="D84" s="6"/>
      <c r="E84" s="6">
        <f t="shared" si="1"/>
        <v>15926.870000000112</v>
      </c>
    </row>
    <row r="85" spans="1:5" ht="19" x14ac:dyDescent="0.25">
      <c r="A85" s="26">
        <v>45434</v>
      </c>
      <c r="B85" s="5" t="s">
        <v>1481</v>
      </c>
      <c r="C85" s="6"/>
      <c r="D85" s="6">
        <v>10500</v>
      </c>
      <c r="E85" s="6">
        <f t="shared" si="1"/>
        <v>5426.8700000001118</v>
      </c>
    </row>
    <row r="86" spans="1:5" ht="19" x14ac:dyDescent="0.25">
      <c r="A86" s="26">
        <v>45434</v>
      </c>
      <c r="B86" s="5" t="s">
        <v>362</v>
      </c>
      <c r="C86" s="6"/>
      <c r="D86" s="6">
        <v>15.75</v>
      </c>
      <c r="E86" s="6">
        <f t="shared" si="1"/>
        <v>5411.1200000001118</v>
      </c>
    </row>
    <row r="87" spans="1:5" ht="19" x14ac:dyDescent="0.25">
      <c r="A87" s="26"/>
      <c r="B87" s="5"/>
      <c r="C87" s="6"/>
      <c r="D87" s="6">
        <v>131.25</v>
      </c>
      <c r="E87" s="6">
        <f t="shared" si="1"/>
        <v>5279.8700000001118</v>
      </c>
    </row>
    <row r="88" spans="1:5" ht="19" x14ac:dyDescent="0.25">
      <c r="A88" s="5"/>
      <c r="B88" s="5"/>
      <c r="C88" s="6"/>
      <c r="D88" s="6">
        <v>16</v>
      </c>
      <c r="E88" s="6">
        <f t="shared" si="1"/>
        <v>5263.8700000001118</v>
      </c>
    </row>
    <row r="89" spans="1:5" ht="19" x14ac:dyDescent="0.25">
      <c r="A89" s="26">
        <v>45457</v>
      </c>
      <c r="B89" s="5" t="s">
        <v>1578</v>
      </c>
      <c r="C89" s="6"/>
      <c r="D89" s="6">
        <v>3521</v>
      </c>
      <c r="E89" s="6">
        <f t="shared" si="1"/>
        <v>1742.8700000001118</v>
      </c>
    </row>
    <row r="90" spans="1:5" ht="19" x14ac:dyDescent="0.25">
      <c r="A90" s="26">
        <v>45457</v>
      </c>
      <c r="B90" s="5" t="s">
        <v>1582</v>
      </c>
      <c r="C90" s="6">
        <v>790154</v>
      </c>
      <c r="D90" s="6"/>
      <c r="E90" s="6">
        <f t="shared" si="1"/>
        <v>791896.87000000011</v>
      </c>
    </row>
    <row r="91" spans="1:5" ht="19" x14ac:dyDescent="0.25">
      <c r="A91" s="26">
        <v>45457</v>
      </c>
      <c r="B91" s="5" t="s">
        <v>714</v>
      </c>
      <c r="C91" s="6"/>
      <c r="D91" s="6">
        <v>789850</v>
      </c>
      <c r="E91" s="6">
        <f t="shared" si="1"/>
        <v>2046.8700000001118</v>
      </c>
    </row>
    <row r="92" spans="1:5" ht="19" x14ac:dyDescent="0.25">
      <c r="A92" s="26">
        <v>45457</v>
      </c>
      <c r="B92" s="5" t="s">
        <v>362</v>
      </c>
      <c r="C92" s="6"/>
      <c r="D92" s="6">
        <v>15.75</v>
      </c>
      <c r="E92" s="6">
        <f t="shared" si="1"/>
        <v>2031.1200000001118</v>
      </c>
    </row>
    <row r="93" spans="1:5" ht="19" x14ac:dyDescent="0.25">
      <c r="A93" s="26">
        <v>45463</v>
      </c>
      <c r="B93" s="5" t="s">
        <v>1602</v>
      </c>
      <c r="C93" s="6"/>
      <c r="D93" s="6">
        <v>110</v>
      </c>
      <c r="E93" s="6">
        <f t="shared" si="1"/>
        <v>1921.1200000001118</v>
      </c>
    </row>
    <row r="94" spans="1:5" ht="19" x14ac:dyDescent="0.25">
      <c r="A94" s="26">
        <v>45465</v>
      </c>
      <c r="B94" s="5" t="s">
        <v>890</v>
      </c>
      <c r="C94" s="6"/>
      <c r="D94" s="6">
        <v>511</v>
      </c>
      <c r="E94" s="6">
        <f t="shared" si="1"/>
        <v>1410.1200000001118</v>
      </c>
    </row>
    <row r="95" spans="1:5" ht="19" x14ac:dyDescent="0.25">
      <c r="A95" s="26">
        <v>45468</v>
      </c>
      <c r="B95" s="5" t="s">
        <v>1605</v>
      </c>
      <c r="C95" s="6">
        <v>122184</v>
      </c>
      <c r="D95" s="6"/>
      <c r="E95" s="6">
        <f t="shared" si="1"/>
        <v>123594.12000000011</v>
      </c>
    </row>
    <row r="96" spans="1:5" ht="19" x14ac:dyDescent="0.25">
      <c r="A96" s="26">
        <v>45468</v>
      </c>
      <c r="B96" s="5" t="s">
        <v>1605</v>
      </c>
      <c r="C96" s="6">
        <v>68105</v>
      </c>
      <c r="D96" s="6"/>
      <c r="E96" s="6">
        <f t="shared" si="1"/>
        <v>191699.12000000011</v>
      </c>
    </row>
    <row r="97" spans="1:5" ht="19" x14ac:dyDescent="0.25">
      <c r="A97" s="26">
        <v>45470</v>
      </c>
      <c r="B97" s="5" t="s">
        <v>1655</v>
      </c>
      <c r="C97" s="6"/>
      <c r="D97" s="6">
        <v>190116</v>
      </c>
      <c r="E97" s="6">
        <f t="shared" si="1"/>
        <v>1583.1200000001118</v>
      </c>
    </row>
    <row r="98" spans="1:5" ht="19" x14ac:dyDescent="0.25">
      <c r="A98" s="26">
        <v>45471</v>
      </c>
      <c r="B98" s="5" t="s">
        <v>362</v>
      </c>
      <c r="C98" s="6"/>
      <c r="D98" s="6">
        <v>131.25</v>
      </c>
      <c r="E98" s="6">
        <f t="shared" si="1"/>
        <v>1451.8700000001118</v>
      </c>
    </row>
    <row r="99" spans="1:5" ht="19" x14ac:dyDescent="0.25">
      <c r="A99" s="26">
        <v>45472</v>
      </c>
      <c r="B99" s="5" t="s">
        <v>892</v>
      </c>
      <c r="C99" s="6"/>
      <c r="D99" s="6">
        <v>231</v>
      </c>
      <c r="E99" s="6">
        <f t="shared" si="1"/>
        <v>1220.8700000001118</v>
      </c>
    </row>
    <row r="100" spans="1:5" ht="19" x14ac:dyDescent="0.25">
      <c r="A100" s="26">
        <v>45472</v>
      </c>
      <c r="B100" s="5" t="s">
        <v>892</v>
      </c>
      <c r="C100" s="6"/>
      <c r="D100" s="6">
        <v>231</v>
      </c>
      <c r="E100" s="6">
        <f t="shared" si="1"/>
        <v>989.87000000011176</v>
      </c>
    </row>
    <row r="101" spans="1:5" ht="21" x14ac:dyDescent="0.25">
      <c r="A101" s="26">
        <v>45478</v>
      </c>
      <c r="B101" s="53" t="s">
        <v>1678</v>
      </c>
      <c r="C101" s="9">
        <v>210000</v>
      </c>
      <c r="E101" s="6">
        <f t="shared" si="1"/>
        <v>210989.87000000011</v>
      </c>
    </row>
    <row r="102" spans="1:5" ht="19" x14ac:dyDescent="0.25">
      <c r="A102" s="26">
        <v>45478</v>
      </c>
      <c r="B102" s="53" t="s">
        <v>1679</v>
      </c>
      <c r="D102" s="67">
        <v>205560</v>
      </c>
      <c r="E102" s="6">
        <f t="shared" si="1"/>
        <v>5429.8700000001118</v>
      </c>
    </row>
    <row r="103" spans="1:5" ht="21" x14ac:dyDescent="0.25">
      <c r="A103" s="68">
        <v>45483</v>
      </c>
      <c r="B103" s="9" t="s">
        <v>1678</v>
      </c>
      <c r="C103" s="9">
        <v>41100</v>
      </c>
      <c r="D103" s="9"/>
      <c r="E103" s="6">
        <f t="shared" si="1"/>
        <v>46529.870000000112</v>
      </c>
    </row>
    <row r="104" spans="1:5" ht="21" x14ac:dyDescent="0.25">
      <c r="A104" s="68">
        <v>45483</v>
      </c>
      <c r="B104" s="9" t="s">
        <v>1683</v>
      </c>
      <c r="C104" s="9">
        <v>10800</v>
      </c>
      <c r="D104" s="9"/>
      <c r="E104" s="6">
        <f t="shared" si="1"/>
        <v>57329.870000000112</v>
      </c>
    </row>
    <row r="105" spans="1:5" ht="21" x14ac:dyDescent="0.25">
      <c r="A105" s="68">
        <v>45483</v>
      </c>
      <c r="B105" s="9" t="s">
        <v>1678</v>
      </c>
      <c r="C105" s="9">
        <v>11200</v>
      </c>
      <c r="D105" s="9"/>
      <c r="E105" s="6">
        <f t="shared" si="1"/>
        <v>68529.870000000112</v>
      </c>
    </row>
    <row r="106" spans="1:5" ht="21" x14ac:dyDescent="0.25">
      <c r="A106" s="68">
        <v>45483</v>
      </c>
      <c r="B106" s="9" t="s">
        <v>1684</v>
      </c>
      <c r="C106" s="9"/>
      <c r="D106" s="9">
        <v>67234</v>
      </c>
      <c r="E106" s="6">
        <f t="shared" si="1"/>
        <v>1295.8700000001118</v>
      </c>
    </row>
    <row r="107" spans="1:5" ht="21" x14ac:dyDescent="0.25">
      <c r="A107" s="68">
        <v>45493</v>
      </c>
      <c r="B107" s="9" t="s">
        <v>890</v>
      </c>
      <c r="C107" s="9"/>
      <c r="D107" s="9">
        <v>492.38</v>
      </c>
      <c r="E107" s="6">
        <f t="shared" si="1"/>
        <v>803.49000000011176</v>
      </c>
    </row>
    <row r="108" spans="1:5" ht="21" x14ac:dyDescent="0.25">
      <c r="A108" s="9"/>
      <c r="B108" s="9"/>
      <c r="C108" s="9"/>
      <c r="D108" s="9">
        <v>31.75</v>
      </c>
      <c r="E108" s="6">
        <f t="shared" si="1"/>
        <v>771.74000000011176</v>
      </c>
    </row>
    <row r="109" spans="1:5" ht="21" x14ac:dyDescent="0.25">
      <c r="A109" s="9"/>
      <c r="B109" s="9"/>
      <c r="C109" s="9"/>
      <c r="D109" s="9">
        <v>131.25</v>
      </c>
      <c r="E109" s="6">
        <f t="shared" si="1"/>
        <v>640.49000000011176</v>
      </c>
    </row>
    <row r="110" spans="1:5" ht="21" x14ac:dyDescent="0.25">
      <c r="A110" s="9"/>
      <c r="B110" s="9"/>
      <c r="C110" s="9"/>
      <c r="D110" s="9">
        <v>16</v>
      </c>
      <c r="E110" s="6">
        <f t="shared" si="1"/>
        <v>624.49000000011176</v>
      </c>
    </row>
    <row r="111" spans="1:5" ht="21" x14ac:dyDescent="0.25">
      <c r="A111" s="68">
        <v>45520</v>
      </c>
      <c r="B111" s="9" t="s">
        <v>876</v>
      </c>
      <c r="C111" s="9"/>
      <c r="D111" s="9">
        <v>365.41</v>
      </c>
      <c r="E111" s="6">
        <f t="shared" si="1"/>
        <v>259.08000000011174</v>
      </c>
    </row>
    <row r="112" spans="1:5" ht="21" x14ac:dyDescent="0.25">
      <c r="A112" s="68">
        <v>45520</v>
      </c>
      <c r="B112" t="s">
        <v>1642</v>
      </c>
      <c r="C112" s="9">
        <v>16254</v>
      </c>
      <c r="D112" s="9"/>
      <c r="E112" s="6">
        <f t="shared" si="1"/>
        <v>16513.080000000111</v>
      </c>
    </row>
    <row r="113" spans="1:5" ht="21" x14ac:dyDescent="0.25">
      <c r="A113" s="68">
        <v>45520</v>
      </c>
      <c r="B113" s="9" t="s">
        <v>1728</v>
      </c>
      <c r="C113" s="9"/>
      <c r="D113" s="9">
        <v>8331.75</v>
      </c>
      <c r="E113" s="6">
        <f t="shared" si="1"/>
        <v>8181.3300000001109</v>
      </c>
    </row>
    <row r="114" spans="1:5" ht="21" x14ac:dyDescent="0.25">
      <c r="A114" s="68">
        <v>45521</v>
      </c>
      <c r="B114" s="9" t="s">
        <v>1274</v>
      </c>
      <c r="C114" s="9">
        <v>1800</v>
      </c>
      <c r="D114" s="9"/>
      <c r="E114" s="6">
        <f t="shared" si="1"/>
        <v>9981.3300000001109</v>
      </c>
    </row>
    <row r="115" spans="1:5" ht="21" x14ac:dyDescent="0.25">
      <c r="A115" s="68">
        <v>45521</v>
      </c>
      <c r="B115" s="9" t="s">
        <v>876</v>
      </c>
      <c r="C115" s="9"/>
      <c r="D115" s="9">
        <v>1832.25</v>
      </c>
      <c r="E115" s="6">
        <f t="shared" si="1"/>
        <v>8149.0800000001109</v>
      </c>
    </row>
    <row r="116" spans="1:5" ht="21" x14ac:dyDescent="0.25">
      <c r="A116" s="68">
        <v>45521</v>
      </c>
      <c r="B116" s="9" t="s">
        <v>1729</v>
      </c>
      <c r="C116" s="9"/>
      <c r="D116" s="9">
        <v>6375</v>
      </c>
      <c r="E116" s="6">
        <f t="shared" si="1"/>
        <v>1774.0800000001109</v>
      </c>
    </row>
    <row r="117" spans="1:5" ht="21" x14ac:dyDescent="0.25">
      <c r="A117" s="68">
        <v>45521</v>
      </c>
      <c r="B117" s="9" t="s">
        <v>362</v>
      </c>
      <c r="C117" s="9"/>
      <c r="D117" s="9">
        <v>15.75</v>
      </c>
      <c r="E117" s="6">
        <f t="shared" si="1"/>
        <v>1758.3300000001109</v>
      </c>
    </row>
    <row r="118" spans="1:5" ht="21" x14ac:dyDescent="0.25">
      <c r="A118" s="68">
        <v>45523</v>
      </c>
      <c r="B118" s="9" t="s">
        <v>1730</v>
      </c>
      <c r="C118" s="9"/>
      <c r="D118" s="9">
        <v>439.69</v>
      </c>
      <c r="E118" s="6">
        <f t="shared" si="1"/>
        <v>1318.6400000001108</v>
      </c>
    </row>
    <row r="119" spans="1:5" ht="21" x14ac:dyDescent="0.25">
      <c r="A119" s="68">
        <v>45523</v>
      </c>
      <c r="B119" s="9" t="s">
        <v>150</v>
      </c>
      <c r="C119" s="9"/>
      <c r="D119" s="9">
        <v>15.75</v>
      </c>
      <c r="E119" s="6">
        <f t="shared" si="1"/>
        <v>1302.8900000001108</v>
      </c>
    </row>
    <row r="120" spans="1:5" ht="21" x14ac:dyDescent="0.25">
      <c r="A120" s="68">
        <v>45524</v>
      </c>
      <c r="B120" s="9" t="s">
        <v>890</v>
      </c>
      <c r="C120" s="9"/>
      <c r="D120" s="9">
        <v>502.3</v>
      </c>
      <c r="E120" s="6">
        <f t="shared" si="1"/>
        <v>800.59000000011088</v>
      </c>
    </row>
    <row r="121" spans="1:5" ht="21" x14ac:dyDescent="0.25">
      <c r="A121" s="68">
        <v>45532</v>
      </c>
      <c r="B121" s="9" t="s">
        <v>722</v>
      </c>
      <c r="C121" s="9"/>
      <c r="D121" s="9">
        <v>472.5</v>
      </c>
      <c r="E121" s="6">
        <f t="shared" si="1"/>
        <v>328.09000000011088</v>
      </c>
    </row>
    <row r="122" spans="1:5" ht="21" x14ac:dyDescent="0.25">
      <c r="A122" s="68">
        <v>45532</v>
      </c>
      <c r="B122" s="9" t="s">
        <v>722</v>
      </c>
      <c r="C122" s="9"/>
      <c r="D122" s="9">
        <v>89.25</v>
      </c>
      <c r="E122" s="6">
        <f t="shared" si="1"/>
        <v>238.84000000011088</v>
      </c>
    </row>
    <row r="123" spans="1:5" ht="21" x14ac:dyDescent="0.25">
      <c r="A123" s="68">
        <v>45544</v>
      </c>
      <c r="B123" s="9" t="s">
        <v>1344</v>
      </c>
      <c r="C123" s="9">
        <v>12554</v>
      </c>
      <c r="D123" s="9"/>
      <c r="E123" s="6">
        <f t="shared" si="1"/>
        <v>12792.840000000111</v>
      </c>
    </row>
    <row r="124" spans="1:5" ht="21" x14ac:dyDescent="0.25">
      <c r="A124" s="68">
        <v>45544</v>
      </c>
      <c r="B124" s="9" t="s">
        <v>1252</v>
      </c>
      <c r="C124" s="9"/>
      <c r="D124" s="9">
        <v>16</v>
      </c>
      <c r="E124" s="6">
        <f t="shared" si="1"/>
        <v>12776.840000000111</v>
      </c>
    </row>
    <row r="125" spans="1:5" ht="21" x14ac:dyDescent="0.25">
      <c r="A125" s="68">
        <v>45546</v>
      </c>
      <c r="B125" s="9" t="s">
        <v>1753</v>
      </c>
      <c r="C125" s="9"/>
      <c r="D125" s="9">
        <v>12460.5</v>
      </c>
      <c r="E125" s="6">
        <f t="shared" si="1"/>
        <v>316.3400000001111</v>
      </c>
    </row>
    <row r="126" spans="1:5" ht="21" x14ac:dyDescent="0.25">
      <c r="A126" s="68">
        <v>45562</v>
      </c>
      <c r="B126" s="9" t="s">
        <v>1798</v>
      </c>
      <c r="C126" s="9">
        <v>51288</v>
      </c>
      <c r="D126" s="9"/>
      <c r="E126" s="6">
        <f t="shared" si="1"/>
        <v>51604.340000000113</v>
      </c>
    </row>
    <row r="127" spans="1:5" ht="21" x14ac:dyDescent="0.25">
      <c r="A127" s="68">
        <v>45563</v>
      </c>
      <c r="B127" s="9" t="s">
        <v>362</v>
      </c>
      <c r="C127" s="9"/>
      <c r="D127" s="9">
        <v>472.5</v>
      </c>
      <c r="E127" s="6">
        <f t="shared" si="1"/>
        <v>51131.840000000113</v>
      </c>
    </row>
    <row r="128" spans="1:5" ht="21" x14ac:dyDescent="0.25">
      <c r="A128" s="68">
        <v>45563</v>
      </c>
      <c r="B128" s="9" t="s">
        <v>1677</v>
      </c>
      <c r="C128" s="9"/>
      <c r="D128" s="9">
        <v>2475.5</v>
      </c>
      <c r="E128" s="6">
        <f t="shared" si="1"/>
        <v>48656.340000000113</v>
      </c>
    </row>
    <row r="129" spans="1:7" ht="21" x14ac:dyDescent="0.25">
      <c r="A129" s="68">
        <v>45563</v>
      </c>
      <c r="B129" s="9" t="s">
        <v>1833</v>
      </c>
      <c r="C129" s="9"/>
      <c r="D129" s="9">
        <v>10315</v>
      </c>
      <c r="E129" s="6">
        <f t="shared" si="1"/>
        <v>38341.340000000113</v>
      </c>
    </row>
    <row r="130" spans="1:7" ht="21" x14ac:dyDescent="0.25">
      <c r="A130" s="9"/>
      <c r="B130" s="9"/>
      <c r="C130" s="9"/>
      <c r="D130" s="9">
        <v>15</v>
      </c>
      <c r="E130" s="6">
        <f t="shared" si="1"/>
        <v>38326.340000000113</v>
      </c>
    </row>
    <row r="131" spans="1:7" ht="21" x14ac:dyDescent="0.25">
      <c r="A131" s="68">
        <v>45565</v>
      </c>
      <c r="B131" s="9" t="s">
        <v>1798</v>
      </c>
      <c r="C131" s="9">
        <v>850146</v>
      </c>
      <c r="D131" s="9"/>
      <c r="E131" s="6">
        <f t="shared" si="1"/>
        <v>888472.34000000008</v>
      </c>
    </row>
    <row r="132" spans="1:7" ht="21" x14ac:dyDescent="0.25">
      <c r="A132" s="79">
        <v>45565</v>
      </c>
      <c r="B132" s="80" t="s">
        <v>1798</v>
      </c>
      <c r="C132" s="80">
        <v>1146700</v>
      </c>
      <c r="E132" s="6">
        <f t="shared" si="1"/>
        <v>2035172.34</v>
      </c>
    </row>
    <row r="133" spans="1:7" ht="21" x14ac:dyDescent="0.25">
      <c r="A133" s="79">
        <v>45566</v>
      </c>
      <c r="B133" s="16" t="s">
        <v>1849</v>
      </c>
      <c r="C133" s="80"/>
      <c r="D133" s="16">
        <v>1865891.75</v>
      </c>
      <c r="E133" s="6">
        <f t="shared" si="1"/>
        <v>169280.59000000008</v>
      </c>
      <c r="G133" s="77">
        <f>E133-169280.59</f>
        <v>0</v>
      </c>
    </row>
    <row r="134" spans="1:7" ht="21" x14ac:dyDescent="0.25">
      <c r="A134" s="79">
        <v>45567</v>
      </c>
      <c r="B134" s="16" t="s">
        <v>1850</v>
      </c>
      <c r="C134" s="80"/>
      <c r="D134" s="16">
        <v>25117</v>
      </c>
      <c r="E134" s="6">
        <f t="shared" si="1"/>
        <v>144163.59000000008</v>
      </c>
    </row>
    <row r="135" spans="1:7" ht="21" x14ac:dyDescent="0.25">
      <c r="A135" s="79">
        <v>45567</v>
      </c>
      <c r="B135" s="16" t="s">
        <v>362</v>
      </c>
      <c r="C135" s="80"/>
      <c r="D135" s="16">
        <v>15.75</v>
      </c>
      <c r="E135" s="6">
        <f t="shared" ref="E135:E198" si="2">E134+C135-D135</f>
        <v>144147.84000000008</v>
      </c>
    </row>
    <row r="136" spans="1:7" ht="21" x14ac:dyDescent="0.25">
      <c r="A136" s="79">
        <v>45567</v>
      </c>
      <c r="B136" s="16"/>
      <c r="C136" s="80"/>
      <c r="D136" s="16">
        <v>57300</v>
      </c>
      <c r="E136" s="6">
        <f t="shared" si="2"/>
        <v>86847.840000000084</v>
      </c>
    </row>
    <row r="137" spans="1:7" ht="21" x14ac:dyDescent="0.25">
      <c r="A137" s="79">
        <v>45568</v>
      </c>
      <c r="B137" s="16" t="s">
        <v>952</v>
      </c>
      <c r="C137" s="80"/>
      <c r="D137" s="16">
        <v>84521</v>
      </c>
      <c r="E137" s="6">
        <f t="shared" si="2"/>
        <v>2326.8400000000838</v>
      </c>
    </row>
    <row r="138" spans="1:7" ht="21" x14ac:dyDescent="0.25">
      <c r="A138" s="79">
        <v>45568</v>
      </c>
      <c r="B138" s="16" t="s">
        <v>362</v>
      </c>
      <c r="C138" s="80"/>
      <c r="D138" s="16">
        <v>15.75</v>
      </c>
      <c r="E138" s="6">
        <f t="shared" si="2"/>
        <v>2311.0900000000838</v>
      </c>
    </row>
    <row r="139" spans="1:7" ht="21" x14ac:dyDescent="0.25">
      <c r="A139" s="79">
        <v>45568</v>
      </c>
      <c r="B139" s="16" t="s">
        <v>1857</v>
      </c>
      <c r="C139" s="80"/>
      <c r="D139" s="16">
        <v>735</v>
      </c>
      <c r="E139" s="6">
        <f t="shared" si="2"/>
        <v>1576.0900000000838</v>
      </c>
    </row>
    <row r="140" spans="1:7" ht="21" x14ac:dyDescent="0.25">
      <c r="A140" s="79">
        <v>45572</v>
      </c>
      <c r="B140" s="16" t="s">
        <v>1859</v>
      </c>
      <c r="C140" s="80"/>
      <c r="D140" s="16">
        <v>126</v>
      </c>
      <c r="E140" s="6">
        <f t="shared" si="2"/>
        <v>1450.0900000000838</v>
      </c>
    </row>
    <row r="141" spans="1:7" ht="21" x14ac:dyDescent="0.25">
      <c r="A141" s="79">
        <v>45572</v>
      </c>
      <c r="B141" s="16" t="s">
        <v>1860</v>
      </c>
      <c r="C141" s="80"/>
      <c r="D141" s="16">
        <v>126</v>
      </c>
      <c r="E141" s="6">
        <f t="shared" si="2"/>
        <v>1324.0900000000838</v>
      </c>
    </row>
    <row r="142" spans="1:7" ht="21" x14ac:dyDescent="0.25">
      <c r="A142" s="79">
        <v>45572</v>
      </c>
      <c r="B142" s="16" t="s">
        <v>1861</v>
      </c>
      <c r="C142" s="80"/>
      <c r="D142" s="16">
        <v>63</v>
      </c>
      <c r="E142" s="6">
        <f t="shared" si="2"/>
        <v>1261.0900000000838</v>
      </c>
    </row>
    <row r="143" spans="1:7" ht="21" x14ac:dyDescent="0.25">
      <c r="A143" s="79">
        <v>45573</v>
      </c>
      <c r="B143" s="16" t="s">
        <v>1867</v>
      </c>
      <c r="C143" s="80">
        <v>7500</v>
      </c>
      <c r="D143" s="16"/>
      <c r="E143" s="6">
        <f t="shared" si="2"/>
        <v>8761.0900000000838</v>
      </c>
    </row>
    <row r="144" spans="1:7" ht="21" x14ac:dyDescent="0.25">
      <c r="A144" s="79">
        <v>45573</v>
      </c>
      <c r="B144" s="8" t="s">
        <v>1868</v>
      </c>
      <c r="C144" s="80"/>
      <c r="D144" s="16">
        <v>7100</v>
      </c>
      <c r="E144" s="6">
        <f t="shared" si="2"/>
        <v>1661.0900000000838</v>
      </c>
    </row>
    <row r="145" spans="1:5" ht="21" x14ac:dyDescent="0.25">
      <c r="A145" s="79">
        <v>45573</v>
      </c>
      <c r="B145" s="8" t="s">
        <v>722</v>
      </c>
      <c r="C145" s="80"/>
      <c r="D145" s="16">
        <v>15.75</v>
      </c>
      <c r="E145" s="6">
        <f t="shared" si="2"/>
        <v>1645.3400000000838</v>
      </c>
    </row>
    <row r="146" spans="1:5" ht="21" x14ac:dyDescent="0.25">
      <c r="A146" s="79">
        <v>45574</v>
      </c>
      <c r="B146" s="8" t="s">
        <v>1544</v>
      </c>
      <c r="C146" s="80">
        <v>12861</v>
      </c>
      <c r="D146" s="16"/>
      <c r="E146" s="6">
        <f t="shared" si="2"/>
        <v>14506.340000000084</v>
      </c>
    </row>
    <row r="147" spans="1:5" ht="21" x14ac:dyDescent="0.25">
      <c r="A147" s="79">
        <v>45575</v>
      </c>
      <c r="B147" s="8" t="s">
        <v>1148</v>
      </c>
      <c r="C147" s="80">
        <v>15921</v>
      </c>
      <c r="D147" s="16"/>
      <c r="E147" s="6">
        <f t="shared" si="2"/>
        <v>30427.340000000084</v>
      </c>
    </row>
    <row r="148" spans="1:5" ht="21" x14ac:dyDescent="0.25">
      <c r="A148" s="79">
        <v>45575</v>
      </c>
      <c r="B148" s="8" t="s">
        <v>1871</v>
      </c>
      <c r="C148" s="80"/>
      <c r="D148" s="16">
        <v>15750</v>
      </c>
      <c r="E148" s="6">
        <f t="shared" si="2"/>
        <v>14677.340000000084</v>
      </c>
    </row>
    <row r="149" spans="1:5" ht="21" x14ac:dyDescent="0.25">
      <c r="A149" s="79">
        <v>45575</v>
      </c>
      <c r="B149" s="8" t="s">
        <v>1605</v>
      </c>
      <c r="C149" s="80">
        <v>950784</v>
      </c>
      <c r="D149" s="16"/>
      <c r="E149" s="6">
        <f t="shared" si="2"/>
        <v>965461.34000000008</v>
      </c>
    </row>
    <row r="150" spans="1:5" ht="21" x14ac:dyDescent="0.25">
      <c r="A150" s="79">
        <v>45575</v>
      </c>
      <c r="B150" s="8" t="s">
        <v>1605</v>
      </c>
      <c r="C150" s="80">
        <v>899876</v>
      </c>
      <c r="D150" s="16"/>
      <c r="E150" s="6">
        <f t="shared" si="2"/>
        <v>1865337.34</v>
      </c>
    </row>
    <row r="151" spans="1:5" ht="21" x14ac:dyDescent="0.25">
      <c r="A151" s="79">
        <v>45575</v>
      </c>
      <c r="B151" s="8" t="s">
        <v>362</v>
      </c>
      <c r="C151" s="80"/>
      <c r="D151" s="16">
        <v>15.75</v>
      </c>
      <c r="E151" s="6">
        <f t="shared" si="2"/>
        <v>1865321.59</v>
      </c>
    </row>
    <row r="152" spans="1:5" ht="21" x14ac:dyDescent="0.25">
      <c r="A152" s="79">
        <v>45576</v>
      </c>
      <c r="B152" s="8" t="s">
        <v>1857</v>
      </c>
      <c r="C152" s="80"/>
      <c r="D152" s="16">
        <v>735</v>
      </c>
      <c r="E152" s="6">
        <f t="shared" si="2"/>
        <v>1864586.59</v>
      </c>
    </row>
    <row r="153" spans="1:5" ht="21" x14ac:dyDescent="0.25">
      <c r="A153" s="79">
        <v>45576</v>
      </c>
      <c r="B153" s="8" t="s">
        <v>1874</v>
      </c>
      <c r="C153" s="80"/>
      <c r="D153" s="16">
        <v>520000</v>
      </c>
      <c r="E153" s="6">
        <f t="shared" si="2"/>
        <v>1344586.59</v>
      </c>
    </row>
    <row r="154" spans="1:5" ht="21" x14ac:dyDescent="0.25">
      <c r="A154" s="79">
        <v>45576</v>
      </c>
      <c r="B154" s="8" t="s">
        <v>150</v>
      </c>
      <c r="C154" s="80"/>
      <c r="D154" s="16">
        <v>15.75</v>
      </c>
      <c r="E154" s="6">
        <f t="shared" si="2"/>
        <v>1344570.84</v>
      </c>
    </row>
    <row r="155" spans="1:5" ht="21" x14ac:dyDescent="0.25">
      <c r="A155" s="79">
        <v>45576</v>
      </c>
      <c r="B155" s="8" t="s">
        <v>1875</v>
      </c>
      <c r="C155" s="80"/>
      <c r="D155" s="16">
        <v>999984</v>
      </c>
      <c r="E155" s="6">
        <f t="shared" si="2"/>
        <v>344586.84000000008</v>
      </c>
    </row>
    <row r="156" spans="1:5" ht="21" x14ac:dyDescent="0.25">
      <c r="A156" s="79">
        <v>45576</v>
      </c>
      <c r="B156" s="8" t="s">
        <v>952</v>
      </c>
      <c r="C156" s="80"/>
      <c r="D156" s="16">
        <v>341186</v>
      </c>
      <c r="E156" s="6">
        <f t="shared" si="2"/>
        <v>3400.8400000000838</v>
      </c>
    </row>
    <row r="157" spans="1:5" ht="21" x14ac:dyDescent="0.25">
      <c r="A157" s="79">
        <v>45577</v>
      </c>
      <c r="B157" s="8" t="s">
        <v>1605</v>
      </c>
      <c r="C157" s="80">
        <v>12018</v>
      </c>
      <c r="D157" s="16"/>
      <c r="E157" s="6">
        <f t="shared" si="2"/>
        <v>15418.840000000084</v>
      </c>
    </row>
    <row r="158" spans="1:5" ht="21" x14ac:dyDescent="0.25">
      <c r="A158" s="79">
        <v>45577</v>
      </c>
      <c r="B158" s="8" t="s">
        <v>1879</v>
      </c>
      <c r="C158" s="80"/>
      <c r="D158" s="16">
        <v>12460.5</v>
      </c>
      <c r="E158" s="6">
        <f t="shared" si="2"/>
        <v>2958.3400000000838</v>
      </c>
    </row>
    <row r="159" spans="1:5" ht="21" x14ac:dyDescent="0.25">
      <c r="A159" s="79">
        <v>45579</v>
      </c>
      <c r="B159" s="8" t="s">
        <v>1148</v>
      </c>
      <c r="C159" s="80">
        <v>650992</v>
      </c>
      <c r="D159" s="16"/>
      <c r="E159" s="6">
        <f t="shared" si="2"/>
        <v>653950.34000000008</v>
      </c>
    </row>
    <row r="160" spans="1:5" ht="21" x14ac:dyDescent="0.25">
      <c r="A160" s="79">
        <v>45580</v>
      </c>
      <c r="B160" s="8" t="s">
        <v>952</v>
      </c>
      <c r="C160" s="80"/>
      <c r="D160" s="16">
        <v>642881</v>
      </c>
      <c r="E160" s="6">
        <f t="shared" si="2"/>
        <v>11069.340000000084</v>
      </c>
    </row>
    <row r="161" spans="1:5" ht="21" x14ac:dyDescent="0.25">
      <c r="A161" s="79">
        <v>45581</v>
      </c>
      <c r="B161" s="8" t="s">
        <v>876</v>
      </c>
      <c r="C161" s="80"/>
      <c r="D161" s="16">
        <v>501.9</v>
      </c>
      <c r="E161" s="6">
        <f t="shared" si="2"/>
        <v>10567.440000000084</v>
      </c>
    </row>
    <row r="162" spans="1:5" ht="21" x14ac:dyDescent="0.25">
      <c r="A162" s="79">
        <v>45581</v>
      </c>
      <c r="B162" s="8" t="s">
        <v>876</v>
      </c>
      <c r="C162" s="80"/>
      <c r="D162" s="16">
        <v>1832.44</v>
      </c>
      <c r="E162" s="6">
        <f t="shared" si="2"/>
        <v>8735.0000000000837</v>
      </c>
    </row>
    <row r="163" spans="1:5" ht="21" x14ac:dyDescent="0.25">
      <c r="A163" s="79">
        <v>45583</v>
      </c>
      <c r="B163" s="8" t="s">
        <v>994</v>
      </c>
      <c r="C163" s="80">
        <v>60183</v>
      </c>
      <c r="D163" s="16"/>
      <c r="E163" s="6">
        <f t="shared" si="2"/>
        <v>68918.000000000087</v>
      </c>
    </row>
    <row r="164" spans="1:5" ht="21" x14ac:dyDescent="0.25">
      <c r="A164" s="79">
        <v>45584</v>
      </c>
      <c r="B164" s="8" t="s">
        <v>1911</v>
      </c>
      <c r="C164" s="80"/>
      <c r="D164" s="16">
        <v>62500</v>
      </c>
      <c r="E164" s="6">
        <f t="shared" si="2"/>
        <v>6418.0000000000873</v>
      </c>
    </row>
    <row r="165" spans="1:5" ht="21" x14ac:dyDescent="0.25">
      <c r="A165" s="79">
        <v>45587</v>
      </c>
      <c r="B165" s="8" t="s">
        <v>1029</v>
      </c>
      <c r="C165" s="80">
        <v>86334</v>
      </c>
      <c r="D165" s="16"/>
      <c r="E165" s="6">
        <f t="shared" si="2"/>
        <v>92752.000000000087</v>
      </c>
    </row>
    <row r="166" spans="1:5" ht="21" x14ac:dyDescent="0.25">
      <c r="A166" s="79">
        <v>45587</v>
      </c>
      <c r="B166" s="8" t="s">
        <v>1850</v>
      </c>
      <c r="C166" s="80"/>
      <c r="D166" s="16">
        <v>88975</v>
      </c>
      <c r="E166" s="6">
        <f t="shared" si="2"/>
        <v>3777.0000000000873</v>
      </c>
    </row>
    <row r="167" spans="1:5" ht="21" x14ac:dyDescent="0.25">
      <c r="A167" s="79">
        <v>45587</v>
      </c>
      <c r="B167" s="8" t="s">
        <v>150</v>
      </c>
      <c r="C167" s="80"/>
      <c r="D167" s="16">
        <v>15.75</v>
      </c>
      <c r="E167" s="6">
        <f t="shared" si="2"/>
        <v>3761.2500000000873</v>
      </c>
    </row>
    <row r="168" spans="1:5" ht="21" x14ac:dyDescent="0.25">
      <c r="A168" s="79">
        <v>45588</v>
      </c>
      <c r="B168" s="8" t="s">
        <v>1891</v>
      </c>
      <c r="C168" s="80">
        <v>47500</v>
      </c>
      <c r="D168" s="16"/>
      <c r="E168" s="6">
        <f t="shared" si="2"/>
        <v>51261.250000000087</v>
      </c>
    </row>
    <row r="169" spans="1:5" ht="21" x14ac:dyDescent="0.25">
      <c r="A169" s="79">
        <v>45588</v>
      </c>
      <c r="B169" s="8" t="s">
        <v>1912</v>
      </c>
      <c r="C169" s="80"/>
      <c r="D169" s="16">
        <v>9185</v>
      </c>
      <c r="E169" s="6">
        <f t="shared" si="2"/>
        <v>42076.250000000087</v>
      </c>
    </row>
    <row r="170" spans="1:5" ht="21" x14ac:dyDescent="0.25">
      <c r="A170" s="79">
        <v>45588</v>
      </c>
      <c r="B170" s="8" t="s">
        <v>362</v>
      </c>
      <c r="C170" s="80"/>
      <c r="D170" s="16">
        <v>15.75</v>
      </c>
      <c r="E170" s="6">
        <f t="shared" si="2"/>
        <v>42060.500000000087</v>
      </c>
    </row>
    <row r="171" spans="1:5" ht="21" x14ac:dyDescent="0.25">
      <c r="A171" s="79">
        <v>45589</v>
      </c>
      <c r="B171" s="8" t="s">
        <v>1197</v>
      </c>
      <c r="C171" s="80"/>
      <c r="D171" s="16">
        <v>40163</v>
      </c>
      <c r="E171" s="6">
        <f t="shared" si="2"/>
        <v>1897.5000000000873</v>
      </c>
    </row>
    <row r="172" spans="1:5" ht="21" x14ac:dyDescent="0.25">
      <c r="A172" s="79">
        <v>45593</v>
      </c>
      <c r="B172" s="8" t="s">
        <v>1914</v>
      </c>
      <c r="C172" s="80"/>
      <c r="D172" s="16">
        <v>472.5</v>
      </c>
      <c r="E172" s="6">
        <f t="shared" si="2"/>
        <v>1425.0000000000873</v>
      </c>
    </row>
    <row r="173" spans="1:5" ht="21" x14ac:dyDescent="0.25">
      <c r="A173" s="79">
        <v>45593</v>
      </c>
      <c r="B173" s="8" t="s">
        <v>1642</v>
      </c>
      <c r="C173" s="80">
        <v>10428</v>
      </c>
      <c r="D173" s="16"/>
      <c r="E173" s="6">
        <f t="shared" si="2"/>
        <v>11853.000000000087</v>
      </c>
    </row>
    <row r="174" spans="1:5" ht="21" x14ac:dyDescent="0.25">
      <c r="A174" s="79">
        <v>45594</v>
      </c>
      <c r="B174" s="8" t="s">
        <v>1912</v>
      </c>
      <c r="C174" s="80"/>
      <c r="D174" s="16">
        <v>10000</v>
      </c>
      <c r="E174" s="6">
        <f t="shared" si="2"/>
        <v>1853.0000000000873</v>
      </c>
    </row>
    <row r="175" spans="1:5" ht="21" x14ac:dyDescent="0.25">
      <c r="A175" s="79">
        <v>45594</v>
      </c>
      <c r="B175" s="8" t="s">
        <v>362</v>
      </c>
      <c r="C175" s="80"/>
      <c r="D175" s="16">
        <v>15.75</v>
      </c>
      <c r="E175" s="6">
        <f t="shared" si="2"/>
        <v>1837.2500000000873</v>
      </c>
    </row>
    <row r="176" spans="1:5" ht="21" x14ac:dyDescent="0.25">
      <c r="A176" s="79">
        <v>45595</v>
      </c>
      <c r="B176" s="8" t="s">
        <v>1642</v>
      </c>
      <c r="C176" s="80">
        <v>600531</v>
      </c>
      <c r="D176" s="16"/>
      <c r="E176" s="6">
        <f t="shared" si="2"/>
        <v>602368.25000000012</v>
      </c>
    </row>
    <row r="177" spans="1:5" ht="21" x14ac:dyDescent="0.25">
      <c r="A177" s="79">
        <v>45596</v>
      </c>
      <c r="B177" s="8" t="s">
        <v>1874</v>
      </c>
      <c r="C177" s="80"/>
      <c r="D177" s="16">
        <v>520000</v>
      </c>
      <c r="E177" s="6">
        <f t="shared" si="2"/>
        <v>82368.250000000116</v>
      </c>
    </row>
    <row r="178" spans="1:5" ht="21" x14ac:dyDescent="0.25">
      <c r="A178" s="79">
        <v>45596</v>
      </c>
      <c r="B178" s="8" t="s">
        <v>1919</v>
      </c>
      <c r="C178" s="80"/>
      <c r="D178" s="16">
        <v>37000</v>
      </c>
      <c r="E178" s="6">
        <f t="shared" si="2"/>
        <v>45368.250000000116</v>
      </c>
    </row>
    <row r="179" spans="1:5" ht="21" x14ac:dyDescent="0.25">
      <c r="A179" s="79">
        <v>45596</v>
      </c>
      <c r="B179" s="8" t="s">
        <v>1734</v>
      </c>
      <c r="C179" s="80"/>
      <c r="D179" s="16">
        <v>41500</v>
      </c>
      <c r="E179" s="6">
        <f t="shared" si="2"/>
        <v>3868.2500000001164</v>
      </c>
    </row>
    <row r="180" spans="1:5" ht="21" x14ac:dyDescent="0.25">
      <c r="A180" s="79">
        <v>45596</v>
      </c>
      <c r="B180" s="8" t="s">
        <v>1848</v>
      </c>
      <c r="C180" s="80"/>
      <c r="D180" s="16">
        <v>31.5</v>
      </c>
      <c r="E180" s="6">
        <f t="shared" si="2"/>
        <v>3836.7500000001164</v>
      </c>
    </row>
    <row r="181" spans="1:5" ht="21" x14ac:dyDescent="0.25">
      <c r="A181" s="79">
        <v>45598</v>
      </c>
      <c r="B181" s="8" t="s">
        <v>1924</v>
      </c>
      <c r="C181" s="80">
        <v>91894</v>
      </c>
      <c r="D181" s="16"/>
      <c r="E181" s="6">
        <f t="shared" si="2"/>
        <v>95730.750000000116</v>
      </c>
    </row>
    <row r="182" spans="1:5" ht="21" x14ac:dyDescent="0.25">
      <c r="A182" s="79">
        <v>45598</v>
      </c>
      <c r="B182" s="8" t="s">
        <v>1868</v>
      </c>
      <c r="C182" s="80"/>
      <c r="D182" s="16">
        <v>91457</v>
      </c>
      <c r="E182" s="6">
        <f t="shared" si="2"/>
        <v>4273.7500000001164</v>
      </c>
    </row>
    <row r="183" spans="1:5" ht="21" x14ac:dyDescent="0.25">
      <c r="A183" s="79">
        <v>45598</v>
      </c>
      <c r="B183" s="8" t="s">
        <v>362</v>
      </c>
      <c r="C183" s="80"/>
      <c r="D183" s="16">
        <v>15.75</v>
      </c>
      <c r="E183" s="6">
        <f t="shared" si="2"/>
        <v>4258.0000000001164</v>
      </c>
    </row>
    <row r="184" spans="1:5" ht="21" x14ac:dyDescent="0.25">
      <c r="A184" s="79">
        <v>45600</v>
      </c>
      <c r="B184" s="8" t="s">
        <v>1642</v>
      </c>
      <c r="C184" s="80">
        <v>26662</v>
      </c>
      <c r="D184" s="16"/>
      <c r="E184" s="6">
        <f t="shared" si="2"/>
        <v>30920.000000000116</v>
      </c>
    </row>
    <row r="185" spans="1:5" ht="21" x14ac:dyDescent="0.25">
      <c r="A185" s="79">
        <v>45600</v>
      </c>
      <c r="B185" s="8" t="s">
        <v>1585</v>
      </c>
      <c r="C185" s="80"/>
      <c r="D185" s="16">
        <v>14687</v>
      </c>
      <c r="E185" s="6">
        <f t="shared" si="2"/>
        <v>16233.000000000116</v>
      </c>
    </row>
    <row r="186" spans="1:5" ht="21" x14ac:dyDescent="0.25">
      <c r="A186" s="79">
        <v>45600</v>
      </c>
      <c r="B186" s="8" t="s">
        <v>1775</v>
      </c>
      <c r="C186" s="80"/>
      <c r="D186" s="16">
        <v>12154</v>
      </c>
      <c r="E186" s="6">
        <f t="shared" si="2"/>
        <v>4079.0000000001164</v>
      </c>
    </row>
    <row r="187" spans="1:5" ht="21" x14ac:dyDescent="0.25">
      <c r="A187" s="79">
        <v>45602</v>
      </c>
      <c r="B187" s="8" t="s">
        <v>1642</v>
      </c>
      <c r="C187" s="80">
        <v>5328</v>
      </c>
      <c r="D187" s="16"/>
      <c r="E187" s="6">
        <f t="shared" si="2"/>
        <v>9407.0000000001164</v>
      </c>
    </row>
    <row r="188" spans="1:5" ht="21" x14ac:dyDescent="0.25">
      <c r="A188" s="79">
        <v>45602</v>
      </c>
      <c r="B188" s="8" t="s">
        <v>1929</v>
      </c>
      <c r="C188" s="80"/>
      <c r="D188" s="16">
        <v>5241</v>
      </c>
      <c r="E188" s="6">
        <f t="shared" si="2"/>
        <v>4166.0000000001164</v>
      </c>
    </row>
    <row r="189" spans="1:5" ht="21" x14ac:dyDescent="0.25">
      <c r="A189" s="79">
        <v>45602</v>
      </c>
      <c r="B189" s="8" t="s">
        <v>362</v>
      </c>
      <c r="C189" s="80"/>
      <c r="D189" s="16">
        <v>15.75</v>
      </c>
      <c r="E189" s="6">
        <f t="shared" si="2"/>
        <v>4150.2500000001164</v>
      </c>
    </row>
    <row r="190" spans="1:5" ht="21" x14ac:dyDescent="0.25">
      <c r="A190" s="79">
        <v>45602</v>
      </c>
      <c r="B190" s="8" t="s">
        <v>1934</v>
      </c>
      <c r="C190" s="80"/>
      <c r="D190" s="16">
        <v>585.91999999999996</v>
      </c>
      <c r="E190" s="6">
        <f t="shared" si="2"/>
        <v>3564.3300000001163</v>
      </c>
    </row>
    <row r="191" spans="1:5" ht="21" x14ac:dyDescent="0.25">
      <c r="A191" s="79">
        <v>45603</v>
      </c>
      <c r="B191" s="8" t="s">
        <v>1936</v>
      </c>
      <c r="C191" s="80">
        <v>38484.78</v>
      </c>
      <c r="D191" s="16"/>
      <c r="E191" s="6">
        <f t="shared" si="2"/>
        <v>42049.110000000117</v>
      </c>
    </row>
    <row r="192" spans="1:5" ht="21" x14ac:dyDescent="0.25">
      <c r="A192" s="79">
        <v>45604</v>
      </c>
      <c r="B192" s="8" t="s">
        <v>1937</v>
      </c>
      <c r="C192" s="80"/>
      <c r="D192" s="16">
        <v>78.75</v>
      </c>
      <c r="E192" s="6">
        <f t="shared" si="2"/>
        <v>41970.360000000117</v>
      </c>
    </row>
    <row r="193" spans="1:5" ht="21" x14ac:dyDescent="0.25">
      <c r="A193" s="79">
        <v>45604</v>
      </c>
      <c r="B193" s="8" t="s">
        <v>1937</v>
      </c>
      <c r="C193" s="80"/>
      <c r="D193" s="16">
        <v>50.5</v>
      </c>
      <c r="E193" s="6">
        <f t="shared" si="2"/>
        <v>41919.860000000117</v>
      </c>
    </row>
    <row r="194" spans="1:5" ht="21" x14ac:dyDescent="0.25">
      <c r="A194" s="79">
        <v>45604</v>
      </c>
      <c r="B194" s="8" t="s">
        <v>1937</v>
      </c>
      <c r="C194" s="80"/>
      <c r="D194" s="16">
        <v>157.5</v>
      </c>
      <c r="E194" s="6">
        <f t="shared" si="2"/>
        <v>41762.360000000117</v>
      </c>
    </row>
    <row r="195" spans="1:5" ht="21" x14ac:dyDescent="0.25">
      <c r="A195" s="79">
        <v>45604</v>
      </c>
      <c r="B195" s="8" t="s">
        <v>1850</v>
      </c>
      <c r="C195" s="80"/>
      <c r="D195" s="16">
        <v>23741</v>
      </c>
      <c r="E195" s="6">
        <f t="shared" si="2"/>
        <v>18021.360000000117</v>
      </c>
    </row>
    <row r="196" spans="1:5" ht="21" x14ac:dyDescent="0.25">
      <c r="A196" s="79">
        <v>45604</v>
      </c>
      <c r="B196" s="8" t="s">
        <v>362</v>
      </c>
      <c r="C196" s="80"/>
      <c r="D196" s="16">
        <v>15.75</v>
      </c>
      <c r="E196" s="6">
        <f t="shared" si="2"/>
        <v>18005.610000000117</v>
      </c>
    </row>
    <row r="197" spans="1:5" ht="21" x14ac:dyDescent="0.25">
      <c r="A197" s="79">
        <v>45605</v>
      </c>
      <c r="B197" s="8" t="s">
        <v>1642</v>
      </c>
      <c r="C197" s="80">
        <v>165469</v>
      </c>
      <c r="D197" s="16"/>
      <c r="E197" s="6">
        <f t="shared" si="2"/>
        <v>183474.6100000001</v>
      </c>
    </row>
    <row r="198" spans="1:5" ht="21" x14ac:dyDescent="0.25">
      <c r="A198" s="79">
        <v>45605</v>
      </c>
      <c r="B198" s="8" t="s">
        <v>1941</v>
      </c>
      <c r="C198" s="80">
        <v>20000</v>
      </c>
      <c r="D198" s="16"/>
      <c r="E198" s="6">
        <f t="shared" si="2"/>
        <v>203474.6100000001</v>
      </c>
    </row>
    <row r="199" spans="1:5" ht="21" x14ac:dyDescent="0.25">
      <c r="A199" s="79">
        <v>45605</v>
      </c>
      <c r="B199" s="8" t="s">
        <v>1936</v>
      </c>
      <c r="C199" s="80">
        <v>8730.5400000000009</v>
      </c>
      <c r="D199" s="16"/>
      <c r="E199" s="6">
        <f t="shared" ref="E199:E262" si="3">E198+C199-D199</f>
        <v>212205.15000000011</v>
      </c>
    </row>
    <row r="200" spans="1:5" ht="21" x14ac:dyDescent="0.25">
      <c r="A200" s="79">
        <v>45605</v>
      </c>
      <c r="B200" s="8" t="s">
        <v>1942</v>
      </c>
      <c r="C200" s="80"/>
      <c r="D200" s="16">
        <v>55100</v>
      </c>
      <c r="E200" s="6">
        <f t="shared" si="3"/>
        <v>157105.15000000011</v>
      </c>
    </row>
    <row r="201" spans="1:5" ht="21" x14ac:dyDescent="0.25">
      <c r="A201" s="79">
        <v>45605</v>
      </c>
      <c r="B201" s="8" t="s">
        <v>1666</v>
      </c>
      <c r="C201" s="80"/>
      <c r="D201" s="16">
        <v>60122</v>
      </c>
      <c r="E201" s="6">
        <f t="shared" si="3"/>
        <v>96983.150000000111</v>
      </c>
    </row>
    <row r="202" spans="1:5" ht="21" x14ac:dyDescent="0.25">
      <c r="A202" s="79">
        <v>45605</v>
      </c>
      <c r="B202" s="8" t="s">
        <v>1585</v>
      </c>
      <c r="C202" s="80"/>
      <c r="D202" s="16">
        <v>60354</v>
      </c>
      <c r="E202" s="6">
        <f t="shared" si="3"/>
        <v>36629.150000000111</v>
      </c>
    </row>
    <row r="203" spans="1:5" ht="21" x14ac:dyDescent="0.25">
      <c r="A203" s="79">
        <v>45605</v>
      </c>
      <c r="B203" s="8" t="s">
        <v>150</v>
      </c>
      <c r="C203" s="80"/>
      <c r="D203" s="16">
        <v>15.75</v>
      </c>
      <c r="E203" s="6">
        <f t="shared" si="3"/>
        <v>36613.400000000111</v>
      </c>
    </row>
    <row r="204" spans="1:5" ht="21" x14ac:dyDescent="0.25">
      <c r="A204" s="79">
        <v>45605</v>
      </c>
      <c r="B204" s="8" t="s">
        <v>1944</v>
      </c>
      <c r="C204" s="80">
        <v>55100</v>
      </c>
      <c r="D204" s="16"/>
      <c r="E204" s="6">
        <f t="shared" si="3"/>
        <v>91713.400000000111</v>
      </c>
    </row>
    <row r="205" spans="1:5" ht="21" x14ac:dyDescent="0.25">
      <c r="A205" s="79">
        <v>45608</v>
      </c>
      <c r="B205" s="8" t="s">
        <v>1948</v>
      </c>
      <c r="C205" s="80"/>
      <c r="D205" s="16">
        <v>12460</v>
      </c>
      <c r="E205" s="6">
        <f t="shared" si="3"/>
        <v>79253.400000000111</v>
      </c>
    </row>
    <row r="206" spans="1:5" ht="21" x14ac:dyDescent="0.25">
      <c r="A206" s="79">
        <v>45608</v>
      </c>
      <c r="B206" s="8" t="s">
        <v>1552</v>
      </c>
      <c r="C206" s="80"/>
      <c r="D206" s="16">
        <v>75124</v>
      </c>
      <c r="E206" s="6">
        <f t="shared" si="3"/>
        <v>4129.4000000001106</v>
      </c>
    </row>
    <row r="207" spans="1:5" ht="21" x14ac:dyDescent="0.25">
      <c r="A207" s="79">
        <v>45608</v>
      </c>
      <c r="B207" s="8" t="s">
        <v>362</v>
      </c>
      <c r="C207" s="80"/>
      <c r="D207" s="16">
        <v>15.75</v>
      </c>
      <c r="E207" s="6">
        <f t="shared" si="3"/>
        <v>4113.6500000001106</v>
      </c>
    </row>
    <row r="208" spans="1:5" ht="21" x14ac:dyDescent="0.25">
      <c r="A208" s="79">
        <v>45608</v>
      </c>
      <c r="B208" s="8" t="s">
        <v>725</v>
      </c>
      <c r="C208" s="80">
        <v>4327</v>
      </c>
      <c r="D208" s="16"/>
      <c r="E208" s="6">
        <f t="shared" si="3"/>
        <v>8440.6500000001106</v>
      </c>
    </row>
    <row r="209" spans="1:5" ht="21" x14ac:dyDescent="0.25">
      <c r="A209" s="79">
        <v>45608</v>
      </c>
      <c r="B209" s="8" t="s">
        <v>725</v>
      </c>
      <c r="C209" s="80">
        <v>6018</v>
      </c>
      <c r="D209" s="16"/>
      <c r="E209" s="6">
        <f t="shared" si="3"/>
        <v>14458.650000000111</v>
      </c>
    </row>
    <row r="210" spans="1:5" ht="21" x14ac:dyDescent="0.25">
      <c r="A210" s="79">
        <v>45608</v>
      </c>
      <c r="B210" s="8" t="s">
        <v>1952</v>
      </c>
      <c r="C210" s="80"/>
      <c r="D210" s="16">
        <v>8525</v>
      </c>
      <c r="E210" s="6">
        <f t="shared" si="3"/>
        <v>5933.6500000001106</v>
      </c>
    </row>
    <row r="211" spans="1:5" ht="21" x14ac:dyDescent="0.25">
      <c r="A211" s="79">
        <v>45608</v>
      </c>
      <c r="B211" s="8" t="s">
        <v>150</v>
      </c>
      <c r="C211" s="80"/>
      <c r="D211" s="16">
        <v>15.75</v>
      </c>
      <c r="E211" s="6">
        <f t="shared" si="3"/>
        <v>5917.9000000001106</v>
      </c>
    </row>
    <row r="212" spans="1:5" ht="21" x14ac:dyDescent="0.25">
      <c r="A212" s="79">
        <v>45609</v>
      </c>
      <c r="B212" s="8" t="s">
        <v>1954</v>
      </c>
      <c r="C212" s="80"/>
      <c r="D212" s="16">
        <v>1250</v>
      </c>
      <c r="E212" s="6">
        <f t="shared" si="3"/>
        <v>4667.9000000001106</v>
      </c>
    </row>
    <row r="213" spans="1:5" ht="21" x14ac:dyDescent="0.25">
      <c r="A213" s="79">
        <v>45614</v>
      </c>
      <c r="B213" s="8" t="s">
        <v>1969</v>
      </c>
      <c r="C213" s="80"/>
      <c r="D213" s="16">
        <v>3250</v>
      </c>
      <c r="E213" s="6">
        <f t="shared" si="3"/>
        <v>1417.9000000001106</v>
      </c>
    </row>
    <row r="214" spans="1:5" ht="21" x14ac:dyDescent="0.25">
      <c r="A214" s="79">
        <v>45616</v>
      </c>
      <c r="B214" s="8" t="s">
        <v>1148</v>
      </c>
      <c r="C214" s="80">
        <v>105124</v>
      </c>
      <c r="D214" s="16"/>
      <c r="E214" s="6">
        <f t="shared" si="3"/>
        <v>106541.90000000011</v>
      </c>
    </row>
    <row r="215" spans="1:5" ht="21" x14ac:dyDescent="0.25">
      <c r="A215" s="79">
        <v>45616</v>
      </c>
      <c r="B215" s="8" t="s">
        <v>1980</v>
      </c>
      <c r="C215" s="80"/>
      <c r="D215" s="16">
        <v>104690</v>
      </c>
      <c r="E215" s="6">
        <f t="shared" si="3"/>
        <v>1851.9000000001106</v>
      </c>
    </row>
    <row r="216" spans="1:5" ht="21" x14ac:dyDescent="0.25">
      <c r="A216" s="79">
        <v>45617</v>
      </c>
      <c r="B216" s="8" t="s">
        <v>1734</v>
      </c>
      <c r="C216" s="80"/>
      <c r="D216" s="16">
        <v>1000</v>
      </c>
      <c r="E216" s="6">
        <f t="shared" si="3"/>
        <v>851.90000000011059</v>
      </c>
    </row>
    <row r="217" spans="1:5" ht="21" x14ac:dyDescent="0.25">
      <c r="A217" s="79">
        <v>45618</v>
      </c>
      <c r="B217" s="8" t="s">
        <v>1993</v>
      </c>
      <c r="C217" s="80">
        <v>850000</v>
      </c>
      <c r="D217" s="16"/>
      <c r="E217" s="6">
        <f t="shared" si="3"/>
        <v>850851.90000000014</v>
      </c>
    </row>
    <row r="218" spans="1:5" ht="21" x14ac:dyDescent="0.25">
      <c r="A218" s="79">
        <v>45618</v>
      </c>
      <c r="B218" s="8" t="s">
        <v>1986</v>
      </c>
      <c r="C218" s="80"/>
      <c r="D218" s="16">
        <v>749891</v>
      </c>
      <c r="E218" s="6">
        <f t="shared" si="3"/>
        <v>100960.90000000014</v>
      </c>
    </row>
    <row r="219" spans="1:5" ht="21" x14ac:dyDescent="0.25">
      <c r="A219" s="79">
        <v>45618</v>
      </c>
      <c r="B219" s="8" t="s">
        <v>1987</v>
      </c>
      <c r="C219" s="80"/>
      <c r="D219" s="16">
        <v>98891</v>
      </c>
      <c r="E219" s="6">
        <f t="shared" si="3"/>
        <v>2069.9000000001397</v>
      </c>
    </row>
    <row r="220" spans="1:5" ht="21" x14ac:dyDescent="0.25">
      <c r="A220" s="79">
        <v>45618</v>
      </c>
      <c r="B220" s="8" t="s">
        <v>150</v>
      </c>
      <c r="C220" s="80"/>
      <c r="D220" s="16">
        <v>15.75</v>
      </c>
      <c r="E220" s="6">
        <f t="shared" si="3"/>
        <v>2054.1500000001397</v>
      </c>
    </row>
    <row r="221" spans="1:5" ht="21" x14ac:dyDescent="0.25">
      <c r="A221" s="79">
        <v>45618</v>
      </c>
      <c r="B221" s="8" t="s">
        <v>362</v>
      </c>
      <c r="C221" s="80"/>
      <c r="D221" s="16">
        <v>32</v>
      </c>
      <c r="E221" s="6">
        <f t="shared" si="3"/>
        <v>2022.1500000001397</v>
      </c>
    </row>
    <row r="222" spans="1:5" ht="21" x14ac:dyDescent="0.25">
      <c r="A222" s="79">
        <v>45624</v>
      </c>
      <c r="B222" s="8" t="s">
        <v>362</v>
      </c>
      <c r="C222" s="80"/>
      <c r="D222" s="16">
        <v>472.5</v>
      </c>
      <c r="E222" s="6">
        <f t="shared" si="3"/>
        <v>1549.6500000001397</v>
      </c>
    </row>
    <row r="223" spans="1:5" ht="21" x14ac:dyDescent="0.25">
      <c r="A223" s="79" t="s">
        <v>2057</v>
      </c>
      <c r="B223" s="8" t="s">
        <v>2056</v>
      </c>
      <c r="C223" s="80">
        <v>25254</v>
      </c>
      <c r="D223" s="16"/>
      <c r="E223" s="6">
        <f t="shared" si="3"/>
        <v>26803.65000000014</v>
      </c>
    </row>
    <row r="224" spans="1:5" ht="21" x14ac:dyDescent="0.25">
      <c r="A224" s="79">
        <v>45632</v>
      </c>
      <c r="B224" s="8" t="s">
        <v>1980</v>
      </c>
      <c r="C224" s="80"/>
      <c r="D224" s="16">
        <v>24242</v>
      </c>
      <c r="E224" s="6">
        <f t="shared" si="3"/>
        <v>2561.6500000001397</v>
      </c>
    </row>
    <row r="225" spans="1:5" ht="21" x14ac:dyDescent="0.25">
      <c r="A225" s="79">
        <v>45632</v>
      </c>
      <c r="B225" s="8" t="s">
        <v>150</v>
      </c>
      <c r="C225" s="80"/>
      <c r="D225" s="16">
        <v>15.75</v>
      </c>
      <c r="E225" s="6">
        <f t="shared" si="3"/>
        <v>2545.9000000001397</v>
      </c>
    </row>
    <row r="226" spans="1:5" ht="21" x14ac:dyDescent="0.25">
      <c r="A226" s="79">
        <v>45633</v>
      </c>
      <c r="B226" s="8" t="s">
        <v>1642</v>
      </c>
      <c r="C226" s="80">
        <v>48223</v>
      </c>
      <c r="D226" s="16"/>
      <c r="E226" s="6">
        <f t="shared" si="3"/>
        <v>50768.90000000014</v>
      </c>
    </row>
    <row r="227" spans="1:5" ht="21" x14ac:dyDescent="0.25">
      <c r="A227" s="79">
        <v>45633</v>
      </c>
      <c r="B227" s="8" t="s">
        <v>1980</v>
      </c>
      <c r="C227" s="80"/>
      <c r="D227" s="16">
        <v>48004</v>
      </c>
      <c r="E227" s="6">
        <f t="shared" si="3"/>
        <v>2764.9000000001397</v>
      </c>
    </row>
    <row r="228" spans="1:5" ht="21" x14ac:dyDescent="0.25">
      <c r="A228" s="79">
        <v>45633</v>
      </c>
      <c r="B228" s="8" t="s">
        <v>362</v>
      </c>
      <c r="C228" s="80"/>
      <c r="D228" s="16">
        <v>15.75</v>
      </c>
      <c r="E228" s="6">
        <f t="shared" si="3"/>
        <v>2749.1500000001397</v>
      </c>
    </row>
    <row r="229" spans="1:5" ht="21" x14ac:dyDescent="0.25">
      <c r="A229" s="79">
        <v>45635</v>
      </c>
      <c r="B229" s="8" t="s">
        <v>2065</v>
      </c>
      <c r="C229" s="80">
        <v>13010</v>
      </c>
      <c r="D229" s="16"/>
      <c r="E229" s="6">
        <f t="shared" si="3"/>
        <v>15759.15000000014</v>
      </c>
    </row>
    <row r="230" spans="1:5" ht="21" x14ac:dyDescent="0.25">
      <c r="A230" s="79">
        <v>45635</v>
      </c>
      <c r="B230" s="8" t="s">
        <v>362</v>
      </c>
      <c r="C230" s="80"/>
      <c r="D230" s="16">
        <v>73.5</v>
      </c>
      <c r="E230" s="6">
        <f t="shared" si="3"/>
        <v>15685.65000000014</v>
      </c>
    </row>
    <row r="231" spans="1:5" ht="21" x14ac:dyDescent="0.25">
      <c r="A231" s="79">
        <v>45636</v>
      </c>
      <c r="B231" s="8" t="s">
        <v>2070</v>
      </c>
      <c r="C231" s="80">
        <v>7253</v>
      </c>
      <c r="D231" s="16"/>
      <c r="E231" s="6">
        <f t="shared" si="3"/>
        <v>22938.65000000014</v>
      </c>
    </row>
    <row r="232" spans="1:5" ht="21" x14ac:dyDescent="0.25">
      <c r="A232" s="79">
        <v>45636</v>
      </c>
      <c r="B232" s="8" t="s">
        <v>2071</v>
      </c>
      <c r="C232" s="80"/>
      <c r="D232" s="16">
        <v>12460.5</v>
      </c>
      <c r="E232" s="6">
        <f t="shared" si="3"/>
        <v>10478.15000000014</v>
      </c>
    </row>
    <row r="233" spans="1:5" ht="21" x14ac:dyDescent="0.25">
      <c r="A233" s="79">
        <v>45636</v>
      </c>
      <c r="B233" s="8" t="s">
        <v>1868</v>
      </c>
      <c r="C233" s="80"/>
      <c r="D233" s="16">
        <v>7225</v>
      </c>
      <c r="E233" s="6">
        <f t="shared" si="3"/>
        <v>3253.1500000001397</v>
      </c>
    </row>
    <row r="234" spans="1:5" ht="21" x14ac:dyDescent="0.25">
      <c r="A234" s="79">
        <v>45638</v>
      </c>
      <c r="B234" s="8" t="s">
        <v>2079</v>
      </c>
      <c r="C234" s="80">
        <v>168838.7</v>
      </c>
      <c r="D234" s="16"/>
      <c r="E234" s="6">
        <f t="shared" si="3"/>
        <v>172091.85000000015</v>
      </c>
    </row>
    <row r="235" spans="1:5" ht="21" x14ac:dyDescent="0.25">
      <c r="A235" s="79">
        <v>45639</v>
      </c>
      <c r="B235" s="8" t="s">
        <v>1707</v>
      </c>
      <c r="C235" s="80">
        <v>349331</v>
      </c>
      <c r="D235" s="16"/>
      <c r="E235" s="6">
        <f t="shared" si="3"/>
        <v>521422.85000000015</v>
      </c>
    </row>
    <row r="236" spans="1:5" ht="21" x14ac:dyDescent="0.25">
      <c r="A236" s="79">
        <v>45639</v>
      </c>
      <c r="B236" s="8" t="s">
        <v>2039</v>
      </c>
      <c r="C236" s="80"/>
      <c r="D236" s="16">
        <v>18984</v>
      </c>
      <c r="E236" s="6">
        <f t="shared" si="3"/>
        <v>502438.85000000015</v>
      </c>
    </row>
    <row r="237" spans="1:5" ht="21" x14ac:dyDescent="0.25">
      <c r="A237" s="79">
        <v>45639</v>
      </c>
      <c r="B237" s="8" t="s">
        <v>1197</v>
      </c>
      <c r="C237" s="80"/>
      <c r="D237" s="16">
        <v>499987</v>
      </c>
      <c r="E237" s="6">
        <f t="shared" si="3"/>
        <v>2451.8500000001513</v>
      </c>
    </row>
    <row r="238" spans="1:5" ht="21" x14ac:dyDescent="0.25">
      <c r="A238" s="79">
        <v>45639</v>
      </c>
      <c r="B238" s="8" t="s">
        <v>362</v>
      </c>
      <c r="C238" s="80"/>
      <c r="D238" s="16">
        <v>15.75</v>
      </c>
      <c r="E238" s="6">
        <f t="shared" si="3"/>
        <v>2436.1000000001513</v>
      </c>
    </row>
    <row r="239" spans="1:5" ht="21" x14ac:dyDescent="0.25">
      <c r="A239" s="79">
        <v>45642</v>
      </c>
      <c r="B239" s="8" t="s">
        <v>1993</v>
      </c>
      <c r="C239" s="80">
        <v>2800000</v>
      </c>
      <c r="D239" s="16"/>
      <c r="E239" s="6">
        <f t="shared" si="3"/>
        <v>2802436.1</v>
      </c>
    </row>
    <row r="240" spans="1:5" ht="21" x14ac:dyDescent="0.25">
      <c r="A240" s="79">
        <v>45642</v>
      </c>
      <c r="B240" s="8" t="s">
        <v>2004</v>
      </c>
      <c r="C240" s="80"/>
      <c r="D240" s="16">
        <v>1332729</v>
      </c>
      <c r="E240" s="6">
        <f t="shared" si="3"/>
        <v>1469707.1</v>
      </c>
    </row>
    <row r="241" spans="1:5" ht="21" x14ac:dyDescent="0.25">
      <c r="A241" s="79">
        <v>45642</v>
      </c>
      <c r="B241" s="8" t="s">
        <v>2004</v>
      </c>
      <c r="C241" s="80"/>
      <c r="D241" s="16">
        <v>1367221</v>
      </c>
      <c r="E241" s="6">
        <f t="shared" si="3"/>
        <v>102486.10000000009</v>
      </c>
    </row>
    <row r="242" spans="1:5" ht="21" x14ac:dyDescent="0.25">
      <c r="A242" s="79">
        <v>45642</v>
      </c>
      <c r="B242" s="8" t="s">
        <v>362</v>
      </c>
      <c r="C242" s="80"/>
      <c r="D242" s="16">
        <v>31.5</v>
      </c>
      <c r="E242" s="6">
        <f t="shared" si="3"/>
        <v>102454.60000000009</v>
      </c>
    </row>
    <row r="243" spans="1:5" ht="21" x14ac:dyDescent="0.25">
      <c r="A243" s="79">
        <v>45642</v>
      </c>
      <c r="B243" s="8" t="s">
        <v>2081</v>
      </c>
      <c r="C243" s="80"/>
      <c r="D243" s="16">
        <v>11250</v>
      </c>
      <c r="E243" s="6">
        <f t="shared" si="3"/>
        <v>91204.600000000093</v>
      </c>
    </row>
    <row r="244" spans="1:5" ht="21" x14ac:dyDescent="0.25">
      <c r="A244" s="79">
        <v>45642</v>
      </c>
      <c r="B244" s="8" t="s">
        <v>2004</v>
      </c>
      <c r="C244" s="80"/>
      <c r="D244" s="16">
        <v>90114</v>
      </c>
      <c r="E244" s="6">
        <f t="shared" si="3"/>
        <v>1090.6000000000931</v>
      </c>
    </row>
    <row r="245" spans="1:5" ht="21" x14ac:dyDescent="0.25">
      <c r="A245" s="79">
        <v>45642</v>
      </c>
      <c r="B245" s="8" t="s">
        <v>362</v>
      </c>
      <c r="C245" s="80"/>
      <c r="D245" s="16">
        <v>31.5</v>
      </c>
      <c r="E245" s="6">
        <f t="shared" si="3"/>
        <v>1059.1000000000931</v>
      </c>
    </row>
    <row r="246" spans="1:5" ht="21" x14ac:dyDescent="0.25">
      <c r="A246" s="79">
        <v>45642</v>
      </c>
      <c r="B246" s="8" t="s">
        <v>2082</v>
      </c>
      <c r="C246" s="86">
        <v>96540</v>
      </c>
      <c r="D246" s="16"/>
      <c r="E246" s="6">
        <f t="shared" si="3"/>
        <v>97599.100000000093</v>
      </c>
    </row>
    <row r="247" spans="1:5" ht="21" x14ac:dyDescent="0.25">
      <c r="A247" s="79">
        <v>45643</v>
      </c>
      <c r="B247" s="8" t="s">
        <v>2083</v>
      </c>
      <c r="C247" s="80"/>
      <c r="D247" s="16">
        <v>96003</v>
      </c>
      <c r="E247" s="6">
        <f t="shared" si="3"/>
        <v>1596.1000000000931</v>
      </c>
    </row>
    <row r="248" spans="1:5" ht="21" x14ac:dyDescent="0.25">
      <c r="A248" s="79">
        <v>45643</v>
      </c>
      <c r="B248" s="8" t="s">
        <v>362</v>
      </c>
      <c r="C248" s="80"/>
      <c r="D248" s="16">
        <v>15.75</v>
      </c>
      <c r="E248" s="6">
        <f t="shared" si="3"/>
        <v>1580.3500000000931</v>
      </c>
    </row>
    <row r="249" spans="1:5" ht="21" x14ac:dyDescent="0.25">
      <c r="A249" s="79">
        <v>45644</v>
      </c>
      <c r="B249" s="8" t="s">
        <v>1605</v>
      </c>
      <c r="C249" s="80">
        <v>70982</v>
      </c>
      <c r="D249" s="16"/>
      <c r="E249" s="6">
        <f t="shared" si="3"/>
        <v>72562.350000000093</v>
      </c>
    </row>
    <row r="250" spans="1:5" ht="21" x14ac:dyDescent="0.25">
      <c r="A250" s="79">
        <v>45644</v>
      </c>
      <c r="B250" s="8" t="s">
        <v>2083</v>
      </c>
      <c r="C250" s="80"/>
      <c r="D250" s="16">
        <v>70870</v>
      </c>
      <c r="E250" s="6">
        <f t="shared" si="3"/>
        <v>1692.3500000000931</v>
      </c>
    </row>
    <row r="251" spans="1:5" ht="21" x14ac:dyDescent="0.25">
      <c r="A251" s="79">
        <v>45645</v>
      </c>
      <c r="B251" s="8" t="s">
        <v>1642</v>
      </c>
      <c r="C251" s="80">
        <v>47113</v>
      </c>
      <c r="D251" s="16"/>
      <c r="E251" s="6">
        <f t="shared" si="3"/>
        <v>48805.350000000093</v>
      </c>
    </row>
    <row r="252" spans="1:5" ht="21" x14ac:dyDescent="0.25">
      <c r="A252" s="79">
        <v>45645</v>
      </c>
      <c r="B252" s="8" t="s">
        <v>2083</v>
      </c>
      <c r="C252" s="80"/>
      <c r="D252" s="16">
        <v>46960</v>
      </c>
      <c r="E252" s="6">
        <f t="shared" si="3"/>
        <v>1845.3500000000931</v>
      </c>
    </row>
    <row r="253" spans="1:5" ht="21" x14ac:dyDescent="0.25">
      <c r="A253" s="79">
        <v>45645</v>
      </c>
      <c r="B253" s="8" t="s">
        <v>150</v>
      </c>
      <c r="C253" s="80"/>
      <c r="D253" s="16">
        <v>15.75</v>
      </c>
      <c r="E253" s="6">
        <f t="shared" si="3"/>
        <v>1829.6000000000931</v>
      </c>
    </row>
    <row r="254" spans="1:5" ht="21" x14ac:dyDescent="0.25">
      <c r="A254" s="79">
        <v>45646</v>
      </c>
      <c r="B254" s="8" t="s">
        <v>1605</v>
      </c>
      <c r="C254" s="80">
        <v>18863</v>
      </c>
      <c r="D254" s="16"/>
      <c r="E254" s="6">
        <f t="shared" si="3"/>
        <v>20692.600000000093</v>
      </c>
    </row>
    <row r="255" spans="1:5" ht="21" x14ac:dyDescent="0.25">
      <c r="A255" s="79">
        <v>45646</v>
      </c>
      <c r="B255" s="8" t="s">
        <v>2093</v>
      </c>
      <c r="C255" s="80"/>
      <c r="D255" s="16">
        <v>18547.5</v>
      </c>
      <c r="E255" s="6">
        <f t="shared" si="3"/>
        <v>2145.1000000000931</v>
      </c>
    </row>
    <row r="256" spans="1:5" ht="21" x14ac:dyDescent="0.25">
      <c r="A256" s="79">
        <v>45647</v>
      </c>
      <c r="B256" s="8" t="s">
        <v>2098</v>
      </c>
      <c r="C256" s="80">
        <v>20000</v>
      </c>
      <c r="D256" s="16"/>
      <c r="E256" s="6">
        <f t="shared" si="3"/>
        <v>22145.100000000093</v>
      </c>
    </row>
    <row r="257" spans="1:5" ht="21" x14ac:dyDescent="0.25">
      <c r="A257" s="79">
        <v>45647</v>
      </c>
      <c r="B257" s="8" t="s">
        <v>2098</v>
      </c>
      <c r="C257" s="80">
        <v>27000</v>
      </c>
      <c r="D257" s="16"/>
      <c r="E257" s="6">
        <f t="shared" si="3"/>
        <v>49145.100000000093</v>
      </c>
    </row>
    <row r="258" spans="1:5" ht="21" x14ac:dyDescent="0.25">
      <c r="A258" s="79">
        <v>45650</v>
      </c>
      <c r="B258" s="8" t="s">
        <v>1197</v>
      </c>
      <c r="C258" s="80"/>
      <c r="D258" s="16">
        <v>47108</v>
      </c>
      <c r="E258" s="6">
        <f t="shared" si="3"/>
        <v>2037.1000000000931</v>
      </c>
    </row>
    <row r="259" spans="1:5" ht="21" x14ac:dyDescent="0.25">
      <c r="A259" s="79">
        <v>45651</v>
      </c>
      <c r="B259" s="8" t="s">
        <v>2103</v>
      </c>
      <c r="C259" s="80">
        <v>605228</v>
      </c>
      <c r="D259" s="16"/>
      <c r="E259" s="6">
        <f t="shared" si="3"/>
        <v>607265.10000000009</v>
      </c>
    </row>
    <row r="260" spans="1:5" ht="21" x14ac:dyDescent="0.25">
      <c r="A260" s="79">
        <v>45651</v>
      </c>
      <c r="B260" s="8" t="s">
        <v>1197</v>
      </c>
      <c r="C260" s="80"/>
      <c r="D260" s="16">
        <v>318663</v>
      </c>
      <c r="E260" s="6">
        <f t="shared" si="3"/>
        <v>288602.10000000009</v>
      </c>
    </row>
    <row r="261" spans="1:5" ht="21" x14ac:dyDescent="0.25">
      <c r="A261" s="79">
        <v>45652</v>
      </c>
      <c r="B261" s="8" t="s">
        <v>1197</v>
      </c>
      <c r="C261" s="80"/>
      <c r="D261" s="16">
        <v>285117</v>
      </c>
      <c r="E261" s="6">
        <f t="shared" si="3"/>
        <v>3485.1000000000931</v>
      </c>
    </row>
    <row r="262" spans="1:5" ht="21" x14ac:dyDescent="0.25">
      <c r="A262" s="79">
        <v>45654</v>
      </c>
      <c r="B262" s="8" t="s">
        <v>150</v>
      </c>
      <c r="C262" s="80"/>
      <c r="D262" s="16">
        <v>472.5</v>
      </c>
      <c r="E262" s="6">
        <f t="shared" si="3"/>
        <v>3012.6000000000931</v>
      </c>
    </row>
    <row r="263" spans="1:5" ht="21" x14ac:dyDescent="0.25">
      <c r="A263" s="79">
        <v>45665</v>
      </c>
      <c r="B263" s="8" t="s">
        <v>1642</v>
      </c>
      <c r="C263" s="80">
        <v>45184</v>
      </c>
      <c r="D263" s="16"/>
      <c r="E263" s="6">
        <f t="shared" ref="E263:E326" si="4">E262+C263-D263</f>
        <v>48196.600000000093</v>
      </c>
    </row>
    <row r="264" spans="1:5" ht="21" x14ac:dyDescent="0.25">
      <c r="A264" s="79">
        <v>45665</v>
      </c>
      <c r="B264" s="8" t="s">
        <v>2148</v>
      </c>
      <c r="C264" s="80"/>
      <c r="D264" s="16">
        <v>47215.32</v>
      </c>
      <c r="E264" s="6">
        <f t="shared" si="4"/>
        <v>981.28000000009342</v>
      </c>
    </row>
    <row r="265" spans="1:5" ht="21" x14ac:dyDescent="0.25">
      <c r="A265" s="79">
        <v>45665</v>
      </c>
      <c r="B265" s="8" t="s">
        <v>1707</v>
      </c>
      <c r="C265" s="80">
        <v>12766</v>
      </c>
      <c r="D265" s="16"/>
      <c r="E265" s="6">
        <f t="shared" si="4"/>
        <v>13747.280000000093</v>
      </c>
    </row>
    <row r="266" spans="1:5" ht="21" x14ac:dyDescent="0.25">
      <c r="A266" s="79">
        <v>45667</v>
      </c>
      <c r="B266" s="8" t="s">
        <v>1605</v>
      </c>
      <c r="C266" s="80">
        <v>70215</v>
      </c>
      <c r="D266" s="16"/>
      <c r="E266" s="6">
        <f t="shared" si="4"/>
        <v>83962.280000000086</v>
      </c>
    </row>
    <row r="267" spans="1:5" ht="21" x14ac:dyDescent="0.25">
      <c r="A267" s="79">
        <v>45667</v>
      </c>
      <c r="B267" s="8" t="s">
        <v>1605</v>
      </c>
      <c r="C267" s="80">
        <v>7291</v>
      </c>
      <c r="D267" s="16"/>
      <c r="E267" s="6">
        <f t="shared" si="4"/>
        <v>91253.280000000086</v>
      </c>
    </row>
    <row r="268" spans="1:5" ht="21" x14ac:dyDescent="0.25">
      <c r="A268" s="79">
        <v>45667</v>
      </c>
      <c r="B268" s="8" t="s">
        <v>1980</v>
      </c>
      <c r="C268" s="80"/>
      <c r="D268" s="16">
        <v>68493</v>
      </c>
      <c r="E268" s="6">
        <f t="shared" si="4"/>
        <v>22760.280000000086</v>
      </c>
    </row>
    <row r="269" spans="1:5" ht="21" x14ac:dyDescent="0.25">
      <c r="A269" s="79">
        <v>45667</v>
      </c>
      <c r="B269" s="8" t="s">
        <v>362</v>
      </c>
      <c r="C269" s="80"/>
      <c r="D269" s="16">
        <v>15.75</v>
      </c>
      <c r="E269" s="6">
        <f t="shared" si="4"/>
        <v>22744.530000000086</v>
      </c>
    </row>
    <row r="270" spans="1:5" ht="21" x14ac:dyDescent="0.25">
      <c r="A270" s="79">
        <v>45667</v>
      </c>
      <c r="B270" s="8" t="s">
        <v>2155</v>
      </c>
      <c r="C270" s="80"/>
      <c r="D270" s="16">
        <v>7354</v>
      </c>
      <c r="E270" s="6">
        <f t="shared" si="4"/>
        <v>15390.530000000086</v>
      </c>
    </row>
    <row r="271" spans="1:5" ht="21" x14ac:dyDescent="0.25">
      <c r="A271" s="79">
        <v>45667</v>
      </c>
      <c r="B271" s="8" t="s">
        <v>755</v>
      </c>
      <c r="C271" s="80">
        <v>186537.48</v>
      </c>
      <c r="D271" s="16"/>
      <c r="E271" s="6">
        <f t="shared" si="4"/>
        <v>201928.0100000001</v>
      </c>
    </row>
    <row r="272" spans="1:5" ht="21" x14ac:dyDescent="0.25">
      <c r="A272" s="79">
        <v>45668</v>
      </c>
      <c r="B272" s="8" t="s">
        <v>1987</v>
      </c>
      <c r="C272" s="80"/>
      <c r="D272" s="16">
        <v>74538</v>
      </c>
      <c r="E272" s="6">
        <f t="shared" si="4"/>
        <v>127390.0100000001</v>
      </c>
    </row>
    <row r="273" spans="1:5" ht="21" x14ac:dyDescent="0.25">
      <c r="A273" s="79">
        <v>45668</v>
      </c>
      <c r="B273" s="8" t="s">
        <v>1969</v>
      </c>
      <c r="C273" s="80"/>
      <c r="D273" s="16">
        <v>110500</v>
      </c>
      <c r="E273" s="6">
        <f t="shared" si="4"/>
        <v>16890.010000000097</v>
      </c>
    </row>
    <row r="274" spans="1:5" ht="21" x14ac:dyDescent="0.25">
      <c r="A274" s="79">
        <v>45668</v>
      </c>
      <c r="B274" s="8" t="s">
        <v>2158</v>
      </c>
      <c r="C274" s="80"/>
      <c r="D274" s="16">
        <v>12460.5</v>
      </c>
      <c r="E274" s="6">
        <f t="shared" si="4"/>
        <v>4429.5100000000966</v>
      </c>
    </row>
    <row r="275" spans="1:5" ht="21" x14ac:dyDescent="0.25">
      <c r="A275" s="79">
        <v>45671</v>
      </c>
      <c r="B275" s="8" t="s">
        <v>755</v>
      </c>
      <c r="C275" s="80">
        <v>1999850</v>
      </c>
      <c r="D275" s="16"/>
      <c r="E275" s="6">
        <f t="shared" si="4"/>
        <v>2004279.51</v>
      </c>
    </row>
    <row r="276" spans="1:5" ht="21" x14ac:dyDescent="0.25">
      <c r="A276" s="79">
        <v>45671</v>
      </c>
      <c r="B276" s="8" t="s">
        <v>2004</v>
      </c>
      <c r="C276" s="80"/>
      <c r="D276" s="16">
        <v>1469813</v>
      </c>
      <c r="E276" s="6">
        <f t="shared" si="4"/>
        <v>534466.51</v>
      </c>
    </row>
    <row r="277" spans="1:5" ht="21" x14ac:dyDescent="0.25">
      <c r="A277" s="79">
        <v>45671</v>
      </c>
      <c r="B277" s="8" t="s">
        <v>2161</v>
      </c>
      <c r="C277" s="80"/>
      <c r="D277" s="16">
        <v>300257</v>
      </c>
      <c r="E277" s="6">
        <f t="shared" si="4"/>
        <v>234209.51</v>
      </c>
    </row>
    <row r="278" spans="1:5" ht="21" x14ac:dyDescent="0.25">
      <c r="A278" s="79">
        <v>45671</v>
      </c>
      <c r="B278" s="8" t="s">
        <v>1734</v>
      </c>
      <c r="C278" s="80"/>
      <c r="D278" s="16">
        <v>228500</v>
      </c>
      <c r="E278" s="6">
        <f t="shared" si="4"/>
        <v>5709.5100000000093</v>
      </c>
    </row>
    <row r="279" spans="1:5" ht="21" x14ac:dyDescent="0.25">
      <c r="A279" s="79">
        <v>45672</v>
      </c>
      <c r="B279" s="8" t="s">
        <v>1993</v>
      </c>
      <c r="C279" s="80">
        <v>2999800</v>
      </c>
      <c r="D279" s="16"/>
      <c r="E279" s="6">
        <f t="shared" si="4"/>
        <v>3005509.51</v>
      </c>
    </row>
    <row r="280" spans="1:5" ht="21" x14ac:dyDescent="0.25">
      <c r="A280" s="79">
        <v>45672</v>
      </c>
      <c r="B280" s="8" t="s">
        <v>1987</v>
      </c>
      <c r="C280" s="80"/>
      <c r="D280" s="16">
        <v>1000017</v>
      </c>
      <c r="E280" s="6">
        <f t="shared" si="4"/>
        <v>2005492.5099999998</v>
      </c>
    </row>
    <row r="281" spans="1:5" ht="21" x14ac:dyDescent="0.25">
      <c r="A281" s="79">
        <v>45672</v>
      </c>
      <c r="B281" s="8" t="s">
        <v>2161</v>
      </c>
      <c r="C281" s="80"/>
      <c r="D281" s="16">
        <v>200112</v>
      </c>
      <c r="E281" s="6">
        <f t="shared" si="4"/>
        <v>1805380.5099999998</v>
      </c>
    </row>
    <row r="282" spans="1:5" ht="21" x14ac:dyDescent="0.25">
      <c r="A282" s="79">
        <v>45672</v>
      </c>
      <c r="B282" s="8" t="s">
        <v>1197</v>
      </c>
      <c r="C282" s="80"/>
      <c r="D282" s="16">
        <v>183876</v>
      </c>
      <c r="E282" s="6">
        <f t="shared" si="4"/>
        <v>1621504.5099999998</v>
      </c>
    </row>
    <row r="283" spans="1:5" ht="21" x14ac:dyDescent="0.25">
      <c r="A283" s="79">
        <v>45672</v>
      </c>
      <c r="B283" s="8" t="s">
        <v>2004</v>
      </c>
      <c r="C283" s="80"/>
      <c r="D283" s="16">
        <v>1469722</v>
      </c>
      <c r="E283" s="6">
        <f t="shared" si="4"/>
        <v>151782.50999999978</v>
      </c>
    </row>
    <row r="284" spans="1:5" ht="21" x14ac:dyDescent="0.25">
      <c r="A284" s="79">
        <v>45672</v>
      </c>
      <c r="B284" s="8" t="s">
        <v>362</v>
      </c>
      <c r="C284" s="80"/>
      <c r="D284" s="16">
        <v>15.75</v>
      </c>
      <c r="E284" s="6">
        <f t="shared" si="4"/>
        <v>151766.75999999978</v>
      </c>
    </row>
    <row r="285" spans="1:5" ht="21" x14ac:dyDescent="0.25">
      <c r="A285" s="79">
        <v>45673</v>
      </c>
      <c r="B285" s="8" t="s">
        <v>1987</v>
      </c>
      <c r="C285" s="80"/>
      <c r="D285" s="16">
        <v>150168</v>
      </c>
      <c r="E285" s="6">
        <f t="shared" si="4"/>
        <v>1598.7599999997765</v>
      </c>
    </row>
    <row r="286" spans="1:5" ht="21" x14ac:dyDescent="0.25">
      <c r="A286" s="79">
        <v>45673</v>
      </c>
      <c r="B286" s="8" t="s">
        <v>1707</v>
      </c>
      <c r="C286" s="80">
        <v>185398</v>
      </c>
      <c r="D286" s="16"/>
      <c r="E286" s="6">
        <f t="shared" si="4"/>
        <v>186996.75999999978</v>
      </c>
    </row>
    <row r="287" spans="1:5" ht="21" x14ac:dyDescent="0.25">
      <c r="A287" s="79">
        <v>45673</v>
      </c>
      <c r="B287" s="8" t="s">
        <v>1987</v>
      </c>
      <c r="C287" s="80"/>
      <c r="D287" s="16">
        <v>185271</v>
      </c>
      <c r="E287" s="6">
        <f t="shared" si="4"/>
        <v>1725.7599999997765</v>
      </c>
    </row>
    <row r="288" spans="1:5" ht="21" x14ac:dyDescent="0.25">
      <c r="A288" s="79">
        <v>45674</v>
      </c>
      <c r="B288" s="8" t="s">
        <v>1707</v>
      </c>
      <c r="C288" s="80">
        <v>38521</v>
      </c>
      <c r="D288" s="16"/>
      <c r="E288" s="6">
        <f t="shared" si="4"/>
        <v>40246.759999999776</v>
      </c>
    </row>
    <row r="289" spans="1:5" ht="21" x14ac:dyDescent="0.25">
      <c r="A289" s="79">
        <v>45674</v>
      </c>
      <c r="B289" s="8" t="s">
        <v>2166</v>
      </c>
      <c r="C289" s="80"/>
      <c r="D289" s="16">
        <v>37948.19</v>
      </c>
      <c r="E289" s="6">
        <f t="shared" si="4"/>
        <v>2298.5699999997742</v>
      </c>
    </row>
    <row r="290" spans="1:5" ht="21" x14ac:dyDescent="0.25">
      <c r="A290" s="79">
        <v>45674</v>
      </c>
      <c r="B290" s="8" t="s">
        <v>2167</v>
      </c>
      <c r="C290" s="80">
        <v>551228</v>
      </c>
      <c r="D290" s="16"/>
      <c r="E290" s="6">
        <f t="shared" si="4"/>
        <v>553526.56999999983</v>
      </c>
    </row>
    <row r="291" spans="1:5" ht="21" x14ac:dyDescent="0.25">
      <c r="A291" s="79">
        <v>45675</v>
      </c>
      <c r="B291" s="8" t="s">
        <v>1987</v>
      </c>
      <c r="C291" s="80"/>
      <c r="D291" s="16">
        <v>110573</v>
      </c>
      <c r="E291" s="6">
        <f t="shared" si="4"/>
        <v>442953.56999999983</v>
      </c>
    </row>
    <row r="292" spans="1:5" ht="21" x14ac:dyDescent="0.25">
      <c r="A292" s="79">
        <v>45675</v>
      </c>
      <c r="B292" s="8" t="s">
        <v>2169</v>
      </c>
      <c r="C292" s="80">
        <v>203516</v>
      </c>
      <c r="D292" s="16"/>
      <c r="E292" s="6">
        <f t="shared" si="4"/>
        <v>646469.56999999983</v>
      </c>
    </row>
    <row r="293" spans="1:5" ht="21" x14ac:dyDescent="0.25">
      <c r="A293" s="79">
        <v>45675</v>
      </c>
      <c r="B293" s="8" t="s">
        <v>2004</v>
      </c>
      <c r="C293" s="80"/>
      <c r="D293" s="16">
        <v>641089</v>
      </c>
      <c r="E293" s="6">
        <f t="shared" si="4"/>
        <v>5380.5699999998324</v>
      </c>
    </row>
    <row r="294" spans="1:5" ht="21" x14ac:dyDescent="0.25">
      <c r="A294" s="79">
        <v>45675</v>
      </c>
      <c r="B294" s="8" t="s">
        <v>722</v>
      </c>
      <c r="C294" s="80"/>
      <c r="D294" s="16">
        <v>15.75</v>
      </c>
      <c r="E294" s="6">
        <f t="shared" si="4"/>
        <v>5364.8199999998324</v>
      </c>
    </row>
    <row r="295" spans="1:5" ht="21" x14ac:dyDescent="0.25">
      <c r="A295" s="79">
        <v>45675</v>
      </c>
      <c r="B295" s="8" t="s">
        <v>1937</v>
      </c>
      <c r="C295" s="80"/>
      <c r="D295" s="16">
        <v>157.5</v>
      </c>
      <c r="E295" s="6">
        <f t="shared" si="4"/>
        <v>5207.3199999998324</v>
      </c>
    </row>
    <row r="296" spans="1:5" ht="21" x14ac:dyDescent="0.25">
      <c r="A296" s="79">
        <v>45675</v>
      </c>
      <c r="B296" s="8" t="s">
        <v>1937</v>
      </c>
      <c r="C296" s="80"/>
      <c r="D296" s="16">
        <v>157.5</v>
      </c>
      <c r="E296" s="6">
        <f t="shared" si="4"/>
        <v>5049.8199999998324</v>
      </c>
    </row>
    <row r="297" spans="1:5" ht="21" x14ac:dyDescent="0.25">
      <c r="A297" s="79">
        <v>45678</v>
      </c>
      <c r="B297" s="8" t="s">
        <v>1936</v>
      </c>
      <c r="C297" s="80">
        <v>8170.37</v>
      </c>
      <c r="D297" s="16"/>
      <c r="E297" s="6">
        <f t="shared" si="4"/>
        <v>13220.189999999831</v>
      </c>
    </row>
    <row r="298" spans="1:5" ht="21" x14ac:dyDescent="0.25">
      <c r="A298" s="79">
        <v>45678</v>
      </c>
      <c r="B298" s="8" t="s">
        <v>1993</v>
      </c>
      <c r="C298" s="80">
        <v>3999851</v>
      </c>
      <c r="D298" s="16"/>
      <c r="E298" s="6">
        <f t="shared" si="4"/>
        <v>4013071.19</v>
      </c>
    </row>
    <row r="299" spans="1:5" ht="21" x14ac:dyDescent="0.25">
      <c r="A299" s="79">
        <v>45678</v>
      </c>
      <c r="B299" s="8" t="s">
        <v>2177</v>
      </c>
      <c r="C299" s="80"/>
      <c r="D299" s="16">
        <v>475902</v>
      </c>
      <c r="E299" s="6">
        <f t="shared" si="4"/>
        <v>3537169.19</v>
      </c>
    </row>
    <row r="300" spans="1:5" ht="21" x14ac:dyDescent="0.25">
      <c r="A300" s="79">
        <v>45678</v>
      </c>
      <c r="B300" s="8" t="s">
        <v>2177</v>
      </c>
      <c r="C300" s="80"/>
      <c r="D300" s="16">
        <v>497621</v>
      </c>
      <c r="E300" s="6">
        <f t="shared" si="4"/>
        <v>3039548.19</v>
      </c>
    </row>
    <row r="301" spans="1:5" ht="21" x14ac:dyDescent="0.25">
      <c r="A301" s="79">
        <v>45678</v>
      </c>
      <c r="B301" s="8" t="s">
        <v>2178</v>
      </c>
      <c r="C301" s="80"/>
      <c r="D301" s="16">
        <v>1260833</v>
      </c>
      <c r="E301" s="6">
        <f t="shared" si="4"/>
        <v>1778715.19</v>
      </c>
    </row>
    <row r="302" spans="1:5" ht="21" x14ac:dyDescent="0.25">
      <c r="A302" s="79">
        <v>45678</v>
      </c>
      <c r="B302" s="8" t="s">
        <v>2179</v>
      </c>
      <c r="C302" s="80"/>
      <c r="D302" s="16">
        <v>1762626</v>
      </c>
      <c r="E302" s="6">
        <f t="shared" si="4"/>
        <v>16089.189999999944</v>
      </c>
    </row>
    <row r="303" spans="1:5" ht="21" x14ac:dyDescent="0.25">
      <c r="A303" s="79">
        <v>45679</v>
      </c>
      <c r="B303" s="8" t="s">
        <v>722</v>
      </c>
      <c r="C303" s="80"/>
      <c r="D303" s="16">
        <v>216.25</v>
      </c>
      <c r="E303" s="6">
        <f t="shared" si="4"/>
        <v>15872.939999999944</v>
      </c>
    </row>
    <row r="304" spans="1:5" ht="21" x14ac:dyDescent="0.25">
      <c r="A304" s="79">
        <v>45681</v>
      </c>
      <c r="B304" s="8" t="s">
        <v>1936</v>
      </c>
      <c r="C304" s="80">
        <v>35607.24</v>
      </c>
      <c r="D304" s="16"/>
      <c r="E304" s="6">
        <f t="shared" si="4"/>
        <v>51480.179999999942</v>
      </c>
    </row>
    <row r="305" spans="1:5" ht="21" x14ac:dyDescent="0.25">
      <c r="A305" s="79">
        <v>45681</v>
      </c>
      <c r="B305" s="8" t="s">
        <v>952</v>
      </c>
      <c r="C305" s="80"/>
      <c r="D305" s="16">
        <v>47558</v>
      </c>
      <c r="E305" s="6">
        <f t="shared" si="4"/>
        <v>3922.1799999999421</v>
      </c>
    </row>
    <row r="306" spans="1:5" ht="21" x14ac:dyDescent="0.25">
      <c r="A306" s="79">
        <v>45685</v>
      </c>
      <c r="B306" s="8" t="s">
        <v>150</v>
      </c>
      <c r="C306" s="80"/>
      <c r="D306" s="16">
        <v>472.5</v>
      </c>
      <c r="E306" s="6">
        <f t="shared" si="4"/>
        <v>3449.6799999999421</v>
      </c>
    </row>
    <row r="307" spans="1:5" ht="21" x14ac:dyDescent="0.25">
      <c r="A307" s="79">
        <v>45687</v>
      </c>
      <c r="B307" s="8" t="s">
        <v>2098</v>
      </c>
      <c r="C307" s="80">
        <v>37000</v>
      </c>
      <c r="D307" s="16"/>
      <c r="E307" s="6">
        <f t="shared" si="4"/>
        <v>40449.679999999942</v>
      </c>
    </row>
    <row r="308" spans="1:5" ht="21" x14ac:dyDescent="0.25">
      <c r="A308" s="79">
        <v>45687</v>
      </c>
      <c r="B308" s="8" t="s">
        <v>1605</v>
      </c>
      <c r="C308" s="80">
        <v>395881</v>
      </c>
      <c r="D308" s="16"/>
      <c r="E308" s="6">
        <f t="shared" si="4"/>
        <v>436330.67999999993</v>
      </c>
    </row>
    <row r="309" spans="1:5" ht="21" x14ac:dyDescent="0.25">
      <c r="A309" s="79">
        <v>45689</v>
      </c>
      <c r="B309" s="8" t="s">
        <v>2004</v>
      </c>
      <c r="C309" s="80"/>
      <c r="D309" s="16">
        <v>398424</v>
      </c>
      <c r="E309" s="6">
        <f t="shared" si="4"/>
        <v>37906.679999999935</v>
      </c>
    </row>
    <row r="310" spans="1:5" ht="21" x14ac:dyDescent="0.25">
      <c r="A310" s="79">
        <v>45689</v>
      </c>
      <c r="B310" s="8" t="s">
        <v>362</v>
      </c>
      <c r="C310" s="80"/>
      <c r="D310" s="16">
        <v>15.75</v>
      </c>
      <c r="E310" s="6">
        <f t="shared" si="4"/>
        <v>37890.929999999935</v>
      </c>
    </row>
    <row r="311" spans="1:5" ht="21" x14ac:dyDescent="0.25">
      <c r="A311" s="79">
        <v>45689</v>
      </c>
      <c r="B311" s="8" t="s">
        <v>1585</v>
      </c>
      <c r="C311" s="80"/>
      <c r="D311" s="16">
        <v>29781</v>
      </c>
      <c r="E311" s="6">
        <f t="shared" si="4"/>
        <v>8109.9299999999348</v>
      </c>
    </row>
    <row r="312" spans="1:5" ht="21" x14ac:dyDescent="0.25">
      <c r="A312" s="79">
        <v>45692</v>
      </c>
      <c r="B312" s="8" t="s">
        <v>2070</v>
      </c>
      <c r="C312" s="80">
        <v>50163</v>
      </c>
      <c r="D312" s="16"/>
      <c r="E312" s="6">
        <f t="shared" si="4"/>
        <v>58272.929999999935</v>
      </c>
    </row>
    <row r="313" spans="1:5" ht="21" x14ac:dyDescent="0.25">
      <c r="A313" s="79">
        <v>45692</v>
      </c>
      <c r="B313" s="51" t="s">
        <v>2083</v>
      </c>
      <c r="C313" s="80"/>
      <c r="D313" s="16">
        <v>50003</v>
      </c>
      <c r="E313" s="6">
        <f t="shared" si="4"/>
        <v>8269.9299999999348</v>
      </c>
    </row>
    <row r="314" spans="1:5" ht="21" x14ac:dyDescent="0.25">
      <c r="A314" s="79">
        <v>45692</v>
      </c>
      <c r="B314" s="51" t="s">
        <v>362</v>
      </c>
      <c r="C314" s="80"/>
      <c r="D314" s="16">
        <v>15.75</v>
      </c>
      <c r="E314" s="6">
        <f t="shared" si="4"/>
        <v>8254.1799999999348</v>
      </c>
    </row>
    <row r="315" spans="1:5" ht="21" x14ac:dyDescent="0.25">
      <c r="A315" s="79">
        <v>45695</v>
      </c>
      <c r="B315" s="51" t="s">
        <v>2200</v>
      </c>
      <c r="C315" s="80">
        <v>5516</v>
      </c>
      <c r="D315" s="16"/>
      <c r="E315" s="6">
        <f t="shared" si="4"/>
        <v>13770.179999999935</v>
      </c>
    </row>
    <row r="316" spans="1:5" ht="21" x14ac:dyDescent="0.25">
      <c r="A316" s="79">
        <v>45695</v>
      </c>
      <c r="B316" s="51" t="s">
        <v>1952</v>
      </c>
      <c r="C316" s="80"/>
      <c r="D316" s="16">
        <v>10750</v>
      </c>
      <c r="E316" s="6">
        <f t="shared" si="4"/>
        <v>3020.1799999999348</v>
      </c>
    </row>
    <row r="317" spans="1:5" ht="21" x14ac:dyDescent="0.25">
      <c r="A317" s="79">
        <v>45695</v>
      </c>
      <c r="B317" s="51" t="s">
        <v>150</v>
      </c>
      <c r="C317" s="80"/>
      <c r="D317" s="16">
        <v>15.75</v>
      </c>
      <c r="E317" s="6">
        <f t="shared" si="4"/>
        <v>3004.4299999999348</v>
      </c>
    </row>
    <row r="318" spans="1:5" ht="21" x14ac:dyDescent="0.25">
      <c r="A318" s="79">
        <v>45696</v>
      </c>
      <c r="B318" s="51" t="s">
        <v>1642</v>
      </c>
      <c r="C318" s="80">
        <v>50187</v>
      </c>
      <c r="D318" s="16"/>
      <c r="E318" s="6">
        <f t="shared" si="4"/>
        <v>53191.429999999935</v>
      </c>
    </row>
    <row r="319" spans="1:5" ht="21" x14ac:dyDescent="0.25">
      <c r="A319" s="79">
        <v>45696</v>
      </c>
      <c r="B319" s="51" t="s">
        <v>2213</v>
      </c>
      <c r="C319" s="80"/>
      <c r="D319" s="16">
        <v>37100</v>
      </c>
      <c r="E319" s="6">
        <f t="shared" si="4"/>
        <v>16091.429999999935</v>
      </c>
    </row>
    <row r="320" spans="1:5" ht="21" x14ac:dyDescent="0.25">
      <c r="A320" s="79">
        <v>45696</v>
      </c>
      <c r="B320" s="51" t="s">
        <v>150</v>
      </c>
      <c r="C320" s="80"/>
      <c r="D320" s="25">
        <v>15.75</v>
      </c>
      <c r="E320" s="87">
        <f t="shared" si="4"/>
        <v>16075.679999999935</v>
      </c>
    </row>
    <row r="321" spans="1:5" ht="21" x14ac:dyDescent="0.25">
      <c r="A321" s="68">
        <v>45696</v>
      </c>
      <c r="B321" s="17" t="s">
        <v>754</v>
      </c>
      <c r="C321" s="9"/>
      <c r="D321" s="16">
        <v>12460</v>
      </c>
      <c r="E321" s="6">
        <f t="shared" si="4"/>
        <v>3615.6799999999348</v>
      </c>
    </row>
    <row r="322" spans="1:5" ht="21" x14ac:dyDescent="0.25">
      <c r="A322" s="68">
        <v>45699</v>
      </c>
      <c r="B322" s="17" t="s">
        <v>2200</v>
      </c>
      <c r="C322" s="80">
        <v>50447</v>
      </c>
      <c r="D322" s="16"/>
      <c r="E322" s="6">
        <f t="shared" si="4"/>
        <v>54062.679999999935</v>
      </c>
    </row>
    <row r="323" spans="1:5" ht="21" x14ac:dyDescent="0.25">
      <c r="A323" s="83">
        <v>45700</v>
      </c>
      <c r="B323" s="17" t="s">
        <v>1654</v>
      </c>
      <c r="C323" s="80">
        <v>28047</v>
      </c>
      <c r="D323" s="16"/>
      <c r="E323" s="6">
        <f t="shared" si="4"/>
        <v>82109.679999999935</v>
      </c>
    </row>
    <row r="324" spans="1:5" ht="21" x14ac:dyDescent="0.25">
      <c r="A324" s="83">
        <v>45700</v>
      </c>
      <c r="B324" s="17" t="s">
        <v>2217</v>
      </c>
      <c r="C324" s="80"/>
      <c r="D324" s="25">
        <v>78442</v>
      </c>
      <c r="E324" s="6">
        <f t="shared" si="4"/>
        <v>3667.6799999999348</v>
      </c>
    </row>
    <row r="325" spans="1:5" ht="21" x14ac:dyDescent="0.25">
      <c r="A325" s="83">
        <v>45700</v>
      </c>
      <c r="B325" s="17" t="s">
        <v>362</v>
      </c>
      <c r="C325" s="9"/>
      <c r="D325" s="16">
        <v>15.75</v>
      </c>
      <c r="E325" s="6">
        <f t="shared" si="4"/>
        <v>3651.9299999999348</v>
      </c>
    </row>
    <row r="326" spans="1:5" ht="21" x14ac:dyDescent="0.25">
      <c r="A326" s="83">
        <v>45703</v>
      </c>
      <c r="B326" s="17" t="s">
        <v>1197</v>
      </c>
      <c r="C326" s="80"/>
      <c r="D326" s="16">
        <v>1571</v>
      </c>
      <c r="E326" s="6">
        <f t="shared" si="4"/>
        <v>2080.9299999999348</v>
      </c>
    </row>
    <row r="327" spans="1:5" ht="21" x14ac:dyDescent="0.25">
      <c r="A327" s="83">
        <v>45713</v>
      </c>
      <c r="B327" s="17" t="s">
        <v>1707</v>
      </c>
      <c r="C327" s="80">
        <v>49987</v>
      </c>
      <c r="D327" s="16"/>
      <c r="E327" s="6">
        <f t="shared" ref="E327:E390" si="5">E326+C327-D327</f>
        <v>52067.929999999935</v>
      </c>
    </row>
    <row r="328" spans="1:5" ht="21" x14ac:dyDescent="0.25">
      <c r="A328" s="83">
        <v>45713</v>
      </c>
      <c r="B328" s="17" t="s">
        <v>1148</v>
      </c>
      <c r="C328" s="80">
        <v>35108</v>
      </c>
      <c r="D328" s="25"/>
      <c r="E328" s="6">
        <f t="shared" si="5"/>
        <v>87175.929999999935</v>
      </c>
    </row>
    <row r="329" spans="1:5" ht="21" x14ac:dyDescent="0.25">
      <c r="A329" s="83">
        <v>45713</v>
      </c>
      <c r="B329" s="17" t="s">
        <v>2237</v>
      </c>
      <c r="C329" s="9"/>
      <c r="D329" s="16">
        <v>85000</v>
      </c>
      <c r="E329" s="6">
        <f t="shared" si="5"/>
        <v>2175.9299999999348</v>
      </c>
    </row>
    <row r="330" spans="1:5" ht="21" x14ac:dyDescent="0.25">
      <c r="A330" s="83">
        <v>45713</v>
      </c>
      <c r="B330" s="17" t="s">
        <v>150</v>
      </c>
      <c r="C330" s="80"/>
      <c r="D330" s="16">
        <v>15.75</v>
      </c>
      <c r="E330" s="6">
        <f t="shared" si="5"/>
        <v>2160.1799999999348</v>
      </c>
    </row>
    <row r="331" spans="1:5" ht="21" x14ac:dyDescent="0.25">
      <c r="A331" s="83">
        <v>45714</v>
      </c>
      <c r="B331" s="17" t="s">
        <v>2242</v>
      </c>
      <c r="C331" s="80">
        <v>5133</v>
      </c>
      <c r="D331" s="16"/>
      <c r="E331" s="6">
        <f t="shared" si="5"/>
        <v>7293.1799999999348</v>
      </c>
    </row>
    <row r="332" spans="1:5" ht="21" x14ac:dyDescent="0.25">
      <c r="A332" s="83">
        <v>45714</v>
      </c>
      <c r="B332" s="17" t="s">
        <v>2243</v>
      </c>
      <c r="C332" s="80"/>
      <c r="D332" s="25">
        <v>5000</v>
      </c>
      <c r="E332" s="6">
        <f t="shared" si="5"/>
        <v>2293.1799999999348</v>
      </c>
    </row>
    <row r="333" spans="1:5" ht="21" x14ac:dyDescent="0.25">
      <c r="A333" s="83">
        <v>45716</v>
      </c>
      <c r="B333" s="17" t="s">
        <v>150</v>
      </c>
      <c r="C333" s="9"/>
      <c r="D333" s="16">
        <v>472.5</v>
      </c>
      <c r="E333" s="6">
        <f t="shared" si="5"/>
        <v>1820.6799999999348</v>
      </c>
    </row>
    <row r="334" spans="1:5" ht="21" x14ac:dyDescent="0.25">
      <c r="A334" s="83">
        <v>45721</v>
      </c>
      <c r="B334" s="17" t="s">
        <v>2242</v>
      </c>
      <c r="C334" s="80">
        <v>2089245</v>
      </c>
      <c r="D334" s="16"/>
      <c r="E334" s="6">
        <f t="shared" si="5"/>
        <v>2091065.68</v>
      </c>
    </row>
    <row r="335" spans="1:5" ht="21" x14ac:dyDescent="0.25">
      <c r="A335" s="83">
        <v>45722</v>
      </c>
      <c r="B335" s="17" t="s">
        <v>2263</v>
      </c>
      <c r="C335" s="80"/>
      <c r="D335" s="16">
        <v>20000</v>
      </c>
      <c r="E335" s="6">
        <f t="shared" si="5"/>
        <v>2071065.68</v>
      </c>
    </row>
    <row r="336" spans="1:5" ht="21" x14ac:dyDescent="0.25">
      <c r="A336" s="83">
        <v>45722</v>
      </c>
      <c r="B336" s="17" t="s">
        <v>2264</v>
      </c>
      <c r="C336" s="80"/>
      <c r="D336" s="25">
        <v>149800</v>
      </c>
      <c r="E336" s="6">
        <f t="shared" si="5"/>
        <v>1921265.68</v>
      </c>
    </row>
    <row r="337" spans="1:5" ht="21" x14ac:dyDescent="0.25">
      <c r="A337" s="83">
        <v>45722</v>
      </c>
      <c r="B337" s="17" t="s">
        <v>2265</v>
      </c>
      <c r="C337" s="9"/>
      <c r="D337" s="16">
        <v>974022</v>
      </c>
      <c r="E337" s="6">
        <f t="shared" si="5"/>
        <v>947243.67999999993</v>
      </c>
    </row>
    <row r="338" spans="1:5" ht="21" x14ac:dyDescent="0.25">
      <c r="A338" s="83">
        <v>45722</v>
      </c>
      <c r="B338" s="17" t="s">
        <v>2265</v>
      </c>
      <c r="C338" s="80"/>
      <c r="D338" s="16">
        <v>945184</v>
      </c>
      <c r="E338" s="6">
        <f t="shared" si="5"/>
        <v>2059.6799999999348</v>
      </c>
    </row>
    <row r="339" spans="1:5" ht="21" x14ac:dyDescent="0.25">
      <c r="A339" s="83">
        <v>45731</v>
      </c>
      <c r="B339" s="17" t="s">
        <v>2300</v>
      </c>
      <c r="C339" s="80">
        <v>575452</v>
      </c>
      <c r="D339" s="16"/>
      <c r="E339" s="6">
        <f t="shared" si="5"/>
        <v>577511.67999999993</v>
      </c>
    </row>
    <row r="340" spans="1:5" ht="21" x14ac:dyDescent="0.25">
      <c r="A340" s="83">
        <v>45731</v>
      </c>
      <c r="B340" s="17" t="s">
        <v>2263</v>
      </c>
      <c r="C340" s="80"/>
      <c r="D340" s="25">
        <v>11250</v>
      </c>
      <c r="E340" s="6">
        <f t="shared" si="5"/>
        <v>566261.67999999993</v>
      </c>
    </row>
    <row r="341" spans="1:5" ht="21" x14ac:dyDescent="0.25">
      <c r="A341" s="83">
        <v>45733</v>
      </c>
      <c r="B341" s="17" t="s">
        <v>150</v>
      </c>
      <c r="C341" s="9"/>
      <c r="D341" s="16">
        <v>1085.25</v>
      </c>
      <c r="E341" s="88">
        <f t="shared" si="5"/>
        <v>565176.42999999993</v>
      </c>
    </row>
    <row r="342" spans="1:5" ht="21" x14ac:dyDescent="0.25">
      <c r="A342" s="83">
        <v>45733</v>
      </c>
      <c r="B342" s="17" t="s">
        <v>2301</v>
      </c>
      <c r="C342" s="80"/>
      <c r="D342" s="16">
        <v>301998</v>
      </c>
      <c r="E342" s="6">
        <f t="shared" si="5"/>
        <v>263178.42999999993</v>
      </c>
    </row>
    <row r="343" spans="1:5" ht="21" x14ac:dyDescent="0.25">
      <c r="A343" s="83">
        <v>45733</v>
      </c>
      <c r="B343" s="17" t="s">
        <v>2302</v>
      </c>
      <c r="C343" s="80"/>
      <c r="D343" s="16">
        <v>261450</v>
      </c>
      <c r="E343" s="6">
        <f t="shared" si="5"/>
        <v>1728.4299999999348</v>
      </c>
    </row>
    <row r="344" spans="1:5" ht="21" x14ac:dyDescent="0.25">
      <c r="A344" s="83">
        <v>45734</v>
      </c>
      <c r="B344" s="17" t="s">
        <v>2270</v>
      </c>
      <c r="C344" s="80">
        <v>45998</v>
      </c>
      <c r="D344" s="25"/>
      <c r="E344" s="6">
        <f t="shared" si="5"/>
        <v>47726.429999999935</v>
      </c>
    </row>
    <row r="345" spans="1:5" ht="21" x14ac:dyDescent="0.25">
      <c r="A345" s="83">
        <v>45735</v>
      </c>
      <c r="B345" s="17" t="s">
        <v>2313</v>
      </c>
      <c r="C345" s="9"/>
      <c r="D345" s="16">
        <v>45938</v>
      </c>
      <c r="E345" s="6">
        <f t="shared" si="5"/>
        <v>1788.4299999999348</v>
      </c>
    </row>
    <row r="346" spans="1:5" ht="21" x14ac:dyDescent="0.25">
      <c r="A346" s="83">
        <v>45735</v>
      </c>
      <c r="B346" s="17" t="s">
        <v>150</v>
      </c>
      <c r="C346" s="80"/>
      <c r="D346" s="16">
        <v>15.75</v>
      </c>
      <c r="E346" s="6">
        <f t="shared" si="5"/>
        <v>1772.6799999999348</v>
      </c>
    </row>
    <row r="347" spans="1:5" ht="21" x14ac:dyDescent="0.25">
      <c r="A347" s="83">
        <v>45735</v>
      </c>
      <c r="B347" s="17" t="s">
        <v>2270</v>
      </c>
      <c r="C347" s="80">
        <v>9950</v>
      </c>
      <c r="D347" s="16"/>
      <c r="E347" s="6">
        <f t="shared" si="5"/>
        <v>11722.679999999935</v>
      </c>
    </row>
    <row r="348" spans="1:5" ht="21" x14ac:dyDescent="0.25">
      <c r="A348" s="83">
        <v>45735</v>
      </c>
      <c r="B348" s="17" t="s">
        <v>2270</v>
      </c>
      <c r="C348" s="80">
        <v>31965</v>
      </c>
      <c r="D348" s="25"/>
      <c r="E348" s="6">
        <f t="shared" si="5"/>
        <v>43687.679999999935</v>
      </c>
    </row>
    <row r="349" spans="1:5" ht="21" x14ac:dyDescent="0.25">
      <c r="A349" s="83">
        <v>45735</v>
      </c>
      <c r="B349" s="17" t="s">
        <v>2313</v>
      </c>
      <c r="C349" s="9"/>
      <c r="D349" s="16">
        <v>7083.72</v>
      </c>
      <c r="E349" s="6">
        <f t="shared" si="5"/>
        <v>36603.959999999934</v>
      </c>
    </row>
    <row r="350" spans="1:5" ht="21" x14ac:dyDescent="0.25">
      <c r="A350" s="83">
        <v>45735</v>
      </c>
      <c r="B350" s="92" t="s">
        <v>2314</v>
      </c>
      <c r="C350" s="80"/>
      <c r="D350" s="16">
        <v>31970</v>
      </c>
      <c r="E350" s="6">
        <f t="shared" si="5"/>
        <v>4633.9599999999336</v>
      </c>
    </row>
    <row r="351" spans="1:5" ht="21" x14ac:dyDescent="0.25">
      <c r="A351" s="83">
        <v>45735</v>
      </c>
      <c r="B351" s="17" t="s">
        <v>150</v>
      </c>
      <c r="C351" s="80"/>
      <c r="D351" s="16">
        <v>31.5</v>
      </c>
      <c r="E351" s="6">
        <f t="shared" si="5"/>
        <v>4602.4599999999336</v>
      </c>
    </row>
    <row r="352" spans="1:5" ht="21" x14ac:dyDescent="0.25">
      <c r="A352" s="91">
        <v>45736</v>
      </c>
      <c r="B352" s="92" t="s">
        <v>273</v>
      </c>
      <c r="C352" s="80"/>
      <c r="D352" s="25">
        <v>682</v>
      </c>
      <c r="E352" s="6">
        <f t="shared" si="5"/>
        <v>3920.4599999999336</v>
      </c>
    </row>
    <row r="353" spans="1:5" ht="21" x14ac:dyDescent="0.25">
      <c r="A353" s="91">
        <v>45738</v>
      </c>
      <c r="B353" s="17" t="s">
        <v>2270</v>
      </c>
      <c r="C353" s="9">
        <v>11998</v>
      </c>
      <c r="D353" s="16"/>
      <c r="E353" s="6">
        <f t="shared" si="5"/>
        <v>15918.459999999934</v>
      </c>
    </row>
    <row r="354" spans="1:5" ht="21" x14ac:dyDescent="0.25">
      <c r="A354" s="83">
        <v>45738</v>
      </c>
      <c r="B354" s="17" t="s">
        <v>2263</v>
      </c>
      <c r="C354" s="16"/>
      <c r="D354" s="16">
        <v>12000</v>
      </c>
      <c r="E354" s="6">
        <f t="shared" si="5"/>
        <v>3918.4599999999336</v>
      </c>
    </row>
    <row r="355" spans="1:5" ht="21" x14ac:dyDescent="0.25">
      <c r="A355" s="83">
        <v>45741</v>
      </c>
      <c r="B355" s="17" t="s">
        <v>2340</v>
      </c>
      <c r="C355" s="16">
        <v>73710</v>
      </c>
      <c r="D355" s="16"/>
      <c r="E355" s="6">
        <f t="shared" si="5"/>
        <v>77628.459999999934</v>
      </c>
    </row>
    <row r="356" spans="1:5" ht="21" x14ac:dyDescent="0.25">
      <c r="A356" s="91">
        <v>45744</v>
      </c>
      <c r="B356" s="17" t="s">
        <v>150</v>
      </c>
      <c r="C356" s="25"/>
      <c r="D356" s="25">
        <v>367.5</v>
      </c>
      <c r="E356" s="6">
        <f t="shared" si="5"/>
        <v>77260.959999999934</v>
      </c>
    </row>
    <row r="357" spans="1:5" ht="21" x14ac:dyDescent="0.25">
      <c r="A357" s="83">
        <v>45745</v>
      </c>
      <c r="B357" s="17" t="s">
        <v>2349</v>
      </c>
      <c r="C357" s="80"/>
      <c r="D357" s="16">
        <v>411.64</v>
      </c>
      <c r="E357" s="6">
        <f t="shared" si="5"/>
        <v>76849.319999999934</v>
      </c>
    </row>
    <row r="358" spans="1:5" ht="21" x14ac:dyDescent="0.25">
      <c r="A358" s="83">
        <v>45745</v>
      </c>
      <c r="B358" s="17" t="s">
        <v>2350</v>
      </c>
      <c r="C358" s="80"/>
      <c r="D358" s="16">
        <v>5345.97</v>
      </c>
      <c r="E358" s="6">
        <f t="shared" si="5"/>
        <v>71503.349999999933</v>
      </c>
    </row>
    <row r="359" spans="1:5" ht="21" x14ac:dyDescent="0.25">
      <c r="A359" s="83">
        <v>45751</v>
      </c>
      <c r="B359" s="17" t="s">
        <v>2340</v>
      </c>
      <c r="C359" s="80">
        <v>11276</v>
      </c>
      <c r="D359" s="25"/>
      <c r="E359" s="6">
        <f t="shared" si="5"/>
        <v>82779.349999999933</v>
      </c>
    </row>
    <row r="360" spans="1:5" ht="21" x14ac:dyDescent="0.25">
      <c r="A360" s="83">
        <v>45751</v>
      </c>
      <c r="B360" s="17" t="s">
        <v>2314</v>
      </c>
      <c r="C360" s="9"/>
      <c r="D360" s="16">
        <v>50010</v>
      </c>
      <c r="E360" s="6">
        <f t="shared" si="5"/>
        <v>32769.349999999933</v>
      </c>
    </row>
    <row r="361" spans="1:5" ht="21" x14ac:dyDescent="0.25">
      <c r="A361" s="83">
        <v>45751</v>
      </c>
      <c r="B361" s="17" t="s">
        <v>2355</v>
      </c>
      <c r="C361" s="80"/>
      <c r="D361" s="16">
        <v>18012</v>
      </c>
      <c r="E361" s="6">
        <f t="shared" si="5"/>
        <v>14757.349999999933</v>
      </c>
    </row>
    <row r="362" spans="1:5" ht="21" x14ac:dyDescent="0.25">
      <c r="A362" s="83">
        <v>45751</v>
      </c>
      <c r="B362" s="17" t="s">
        <v>2251</v>
      </c>
      <c r="C362" s="80">
        <v>410128</v>
      </c>
      <c r="D362" s="16"/>
      <c r="E362" s="6">
        <f t="shared" si="5"/>
        <v>424885.34999999992</v>
      </c>
    </row>
    <row r="363" spans="1:5" ht="21" x14ac:dyDescent="0.25">
      <c r="A363" s="91">
        <v>45751</v>
      </c>
      <c r="B363" s="17" t="s">
        <v>2355</v>
      </c>
      <c r="C363" s="80"/>
      <c r="D363" s="25">
        <v>410874</v>
      </c>
      <c r="E363" s="6">
        <f t="shared" si="5"/>
        <v>14011.349999999919</v>
      </c>
    </row>
    <row r="364" spans="1:5" ht="21" x14ac:dyDescent="0.25">
      <c r="A364" s="91">
        <v>45751</v>
      </c>
      <c r="B364" s="17" t="s">
        <v>2356</v>
      </c>
      <c r="C364" s="9"/>
      <c r="D364" s="16">
        <v>10124</v>
      </c>
      <c r="E364" s="6">
        <f t="shared" si="5"/>
        <v>3887.3499999999185</v>
      </c>
    </row>
    <row r="365" spans="1:5" ht="21" x14ac:dyDescent="0.25">
      <c r="A365" s="83">
        <v>45754</v>
      </c>
      <c r="B365" s="17" t="s">
        <v>1993</v>
      </c>
      <c r="C365" s="16">
        <v>1499800</v>
      </c>
      <c r="D365" s="16"/>
      <c r="E365" s="6">
        <f t="shared" si="5"/>
        <v>1503687.3499999999</v>
      </c>
    </row>
    <row r="366" spans="1:5" ht="21" x14ac:dyDescent="0.25">
      <c r="A366" s="83">
        <v>45754</v>
      </c>
      <c r="B366" s="17" t="s">
        <v>2359</v>
      </c>
      <c r="D366" s="25">
        <v>995731</v>
      </c>
      <c r="E366" s="6">
        <f t="shared" si="5"/>
        <v>507956.34999999986</v>
      </c>
    </row>
    <row r="367" spans="1:5" ht="21" x14ac:dyDescent="0.25">
      <c r="A367" s="83">
        <v>45754</v>
      </c>
      <c r="B367" s="17" t="s">
        <v>2360</v>
      </c>
      <c r="D367" s="25">
        <v>504969</v>
      </c>
      <c r="E367" s="6">
        <f t="shared" si="5"/>
        <v>2987.3499999998603</v>
      </c>
    </row>
    <row r="368" spans="1:5" ht="21" x14ac:dyDescent="0.25">
      <c r="A368" s="83">
        <v>45758</v>
      </c>
      <c r="B368" s="17" t="s">
        <v>2349</v>
      </c>
      <c r="D368" s="25">
        <v>610</v>
      </c>
      <c r="E368" s="6">
        <f t="shared" si="5"/>
        <v>2377.3499999998603</v>
      </c>
    </row>
    <row r="369" spans="1:5" ht="21" x14ac:dyDescent="0.25">
      <c r="A369" s="83">
        <v>45758</v>
      </c>
      <c r="B369" s="17" t="s">
        <v>150</v>
      </c>
      <c r="D369" s="25">
        <v>63.21</v>
      </c>
      <c r="E369" s="6">
        <f t="shared" si="5"/>
        <v>2314.1399999998603</v>
      </c>
    </row>
    <row r="370" spans="1:5" ht="21" x14ac:dyDescent="0.25">
      <c r="A370" s="91">
        <v>45763</v>
      </c>
      <c r="B370" s="92" t="s">
        <v>2316</v>
      </c>
      <c r="C370" s="16">
        <v>95998</v>
      </c>
      <c r="E370" s="6">
        <f t="shared" si="5"/>
        <v>98312.139999999854</v>
      </c>
    </row>
    <row r="371" spans="1:5" ht="21" x14ac:dyDescent="0.25">
      <c r="A371" s="91">
        <v>45763</v>
      </c>
      <c r="B371" s="92" t="s">
        <v>2316</v>
      </c>
      <c r="C371" s="25">
        <v>11541</v>
      </c>
      <c r="E371" s="6">
        <f t="shared" si="5"/>
        <v>109853.13999999985</v>
      </c>
    </row>
    <row r="372" spans="1:5" ht="21" x14ac:dyDescent="0.25">
      <c r="A372" s="91">
        <v>45763</v>
      </c>
      <c r="B372" s="92" t="s">
        <v>2383</v>
      </c>
      <c r="C372" s="25"/>
      <c r="D372" s="25">
        <v>104175</v>
      </c>
      <c r="E372" s="6">
        <f t="shared" si="5"/>
        <v>5678.1399999998539</v>
      </c>
    </row>
    <row r="373" spans="1:5" ht="21" x14ac:dyDescent="0.25">
      <c r="A373" s="91">
        <v>45768</v>
      </c>
      <c r="B373" s="17" t="s">
        <v>2340</v>
      </c>
      <c r="C373" s="25">
        <v>34115.26</v>
      </c>
      <c r="E373" s="6">
        <f t="shared" si="5"/>
        <v>39793.399999999856</v>
      </c>
    </row>
    <row r="374" spans="1:5" ht="21" x14ac:dyDescent="0.25">
      <c r="A374" s="91">
        <v>45775</v>
      </c>
      <c r="B374" s="92" t="s">
        <v>2427</v>
      </c>
      <c r="D374" s="25">
        <v>34118.410000000003</v>
      </c>
      <c r="E374" s="6">
        <f t="shared" si="5"/>
        <v>5674.9899999998524</v>
      </c>
    </row>
    <row r="375" spans="1:5" ht="19" x14ac:dyDescent="0.25">
      <c r="A375" s="91">
        <v>45775</v>
      </c>
      <c r="B375" s="17" t="s">
        <v>150</v>
      </c>
      <c r="D375">
        <v>367.5</v>
      </c>
      <c r="E375" s="6">
        <f t="shared" si="5"/>
        <v>5307.4899999998524</v>
      </c>
    </row>
    <row r="376" spans="1:5" ht="21" x14ac:dyDescent="0.25">
      <c r="A376" t="s">
        <v>2501</v>
      </c>
      <c r="B376" s="92" t="s">
        <v>273</v>
      </c>
      <c r="D376" s="89">
        <v>2150.3000000000002</v>
      </c>
      <c r="E376" s="6">
        <f t="shared" si="5"/>
        <v>3157.1899999998523</v>
      </c>
    </row>
    <row r="377" spans="1:5" ht="21" x14ac:dyDescent="0.25">
      <c r="A377" t="s">
        <v>2518</v>
      </c>
      <c r="B377" s="92" t="s">
        <v>150</v>
      </c>
      <c r="D377" s="89">
        <v>326.13</v>
      </c>
      <c r="E377" s="6">
        <f t="shared" si="5"/>
        <v>2831.0599999998522</v>
      </c>
    </row>
    <row r="378" spans="1:5" ht="19" x14ac:dyDescent="0.25">
      <c r="A378" t="s">
        <v>2518</v>
      </c>
      <c r="B378" s="92" t="s">
        <v>253</v>
      </c>
      <c r="C378" s="13">
        <v>1040000</v>
      </c>
      <c r="E378" s="6">
        <f t="shared" si="5"/>
        <v>1042831.0599999998</v>
      </c>
    </row>
    <row r="379" spans="1:5" ht="21" x14ac:dyDescent="0.25">
      <c r="A379" t="s">
        <v>2518</v>
      </c>
      <c r="B379" s="92" t="s">
        <v>150</v>
      </c>
      <c r="D379" s="89">
        <v>367.5</v>
      </c>
      <c r="E379" s="6">
        <f t="shared" si="5"/>
        <v>1042463.5599999998</v>
      </c>
    </row>
    <row r="380" spans="1:5" ht="21" x14ac:dyDescent="0.25">
      <c r="A380" t="s">
        <v>2587</v>
      </c>
      <c r="B380" s="92" t="s">
        <v>2301</v>
      </c>
      <c r="D380" s="89">
        <v>522546</v>
      </c>
      <c r="E380" s="6">
        <f t="shared" si="5"/>
        <v>519917.55999999982</v>
      </c>
    </row>
    <row r="381" spans="1:5" ht="21" x14ac:dyDescent="0.25">
      <c r="A381" t="s">
        <v>2587</v>
      </c>
      <c r="B381" s="92" t="s">
        <v>2588</v>
      </c>
      <c r="D381" s="89">
        <v>512420</v>
      </c>
      <c r="E381" s="6">
        <f t="shared" si="5"/>
        <v>7497.559999999823</v>
      </c>
    </row>
    <row r="382" spans="1:5" ht="21" x14ac:dyDescent="0.25">
      <c r="A382" t="s">
        <v>2587</v>
      </c>
      <c r="B382" s="92" t="s">
        <v>2589</v>
      </c>
      <c r="D382" s="89">
        <v>5498</v>
      </c>
      <c r="E382" s="6">
        <f t="shared" si="5"/>
        <v>1999.559999999823</v>
      </c>
    </row>
    <row r="383" spans="1:5" ht="19" x14ac:dyDescent="0.25">
      <c r="E383" s="6">
        <f t="shared" si="5"/>
        <v>1999.559999999823</v>
      </c>
    </row>
    <row r="384" spans="1:5" ht="19" x14ac:dyDescent="0.25">
      <c r="E384" s="6">
        <f t="shared" si="5"/>
        <v>1999.559999999823</v>
      </c>
    </row>
    <row r="385" spans="5:5" ht="19" x14ac:dyDescent="0.25">
      <c r="E385" s="6">
        <f t="shared" si="5"/>
        <v>1999.559999999823</v>
      </c>
    </row>
    <row r="386" spans="5:5" ht="19" x14ac:dyDescent="0.25">
      <c r="E386" s="6">
        <f t="shared" si="5"/>
        <v>1999.559999999823</v>
      </c>
    </row>
    <row r="387" spans="5:5" ht="19" x14ac:dyDescent="0.25">
      <c r="E387" s="6">
        <f t="shared" si="5"/>
        <v>1999.559999999823</v>
      </c>
    </row>
    <row r="388" spans="5:5" ht="19" x14ac:dyDescent="0.25">
      <c r="E388" s="6">
        <f t="shared" si="5"/>
        <v>1999.559999999823</v>
      </c>
    </row>
    <row r="389" spans="5:5" ht="19" x14ac:dyDescent="0.25">
      <c r="E389" s="6">
        <f t="shared" si="5"/>
        <v>1999.559999999823</v>
      </c>
    </row>
    <row r="390" spans="5:5" ht="19" x14ac:dyDescent="0.25">
      <c r="E390" s="6">
        <f t="shared" si="5"/>
        <v>1999.559999999823</v>
      </c>
    </row>
    <row r="391" spans="5:5" ht="19" x14ac:dyDescent="0.25">
      <c r="E391" s="6">
        <f t="shared" ref="E391:E454" si="6">E390+C391-D391</f>
        <v>1999.559999999823</v>
      </c>
    </row>
    <row r="392" spans="5:5" ht="19" x14ac:dyDescent="0.25">
      <c r="E392" s="6">
        <f t="shared" si="6"/>
        <v>1999.559999999823</v>
      </c>
    </row>
    <row r="393" spans="5:5" ht="19" x14ac:dyDescent="0.25">
      <c r="E393" s="6">
        <f t="shared" si="6"/>
        <v>1999.559999999823</v>
      </c>
    </row>
    <row r="394" spans="5:5" ht="19" x14ac:dyDescent="0.25">
      <c r="E394" s="6">
        <f t="shared" si="6"/>
        <v>1999.559999999823</v>
      </c>
    </row>
    <row r="395" spans="5:5" ht="19" x14ac:dyDescent="0.25">
      <c r="E395" s="6">
        <f t="shared" si="6"/>
        <v>1999.559999999823</v>
      </c>
    </row>
    <row r="396" spans="5:5" ht="19" x14ac:dyDescent="0.25">
      <c r="E396" s="6">
        <f t="shared" si="6"/>
        <v>1999.559999999823</v>
      </c>
    </row>
    <row r="397" spans="5:5" ht="19" x14ac:dyDescent="0.25">
      <c r="E397" s="6">
        <f t="shared" si="6"/>
        <v>1999.559999999823</v>
      </c>
    </row>
    <row r="398" spans="5:5" ht="19" x14ac:dyDescent="0.25">
      <c r="E398" s="6">
        <f t="shared" si="6"/>
        <v>1999.559999999823</v>
      </c>
    </row>
    <row r="399" spans="5:5" ht="19" x14ac:dyDescent="0.25">
      <c r="E399" s="6">
        <f t="shared" si="6"/>
        <v>1999.559999999823</v>
      </c>
    </row>
    <row r="400" spans="5:5" ht="19" x14ac:dyDescent="0.25">
      <c r="E400" s="6">
        <f t="shared" si="6"/>
        <v>1999.559999999823</v>
      </c>
    </row>
    <row r="401" spans="5:5" ht="19" x14ac:dyDescent="0.25">
      <c r="E401" s="6">
        <f t="shared" si="6"/>
        <v>1999.559999999823</v>
      </c>
    </row>
    <row r="402" spans="5:5" ht="19" x14ac:dyDescent="0.25">
      <c r="E402" s="6">
        <f t="shared" si="6"/>
        <v>1999.559999999823</v>
      </c>
    </row>
    <row r="403" spans="5:5" ht="19" x14ac:dyDescent="0.25">
      <c r="E403" s="6">
        <f t="shared" si="6"/>
        <v>1999.559999999823</v>
      </c>
    </row>
    <row r="404" spans="5:5" ht="19" x14ac:dyDescent="0.25">
      <c r="E404" s="6">
        <f t="shared" si="6"/>
        <v>1999.559999999823</v>
      </c>
    </row>
    <row r="405" spans="5:5" ht="19" x14ac:dyDescent="0.25">
      <c r="E405" s="6">
        <f t="shared" si="6"/>
        <v>1999.559999999823</v>
      </c>
    </row>
    <row r="406" spans="5:5" ht="19" x14ac:dyDescent="0.25">
      <c r="E406" s="6">
        <f t="shared" si="6"/>
        <v>1999.559999999823</v>
      </c>
    </row>
    <row r="407" spans="5:5" ht="19" x14ac:dyDescent="0.25">
      <c r="E407" s="6">
        <f t="shared" si="6"/>
        <v>1999.559999999823</v>
      </c>
    </row>
    <row r="408" spans="5:5" ht="19" x14ac:dyDescent="0.25">
      <c r="E408" s="6">
        <f t="shared" si="6"/>
        <v>1999.559999999823</v>
      </c>
    </row>
    <row r="409" spans="5:5" ht="19" x14ac:dyDescent="0.25">
      <c r="E409" s="6">
        <f t="shared" si="6"/>
        <v>1999.559999999823</v>
      </c>
    </row>
    <row r="410" spans="5:5" ht="19" x14ac:dyDescent="0.25">
      <c r="E410" s="6">
        <f t="shared" si="6"/>
        <v>1999.559999999823</v>
      </c>
    </row>
    <row r="411" spans="5:5" ht="19" x14ac:dyDescent="0.25">
      <c r="E411" s="6">
        <f t="shared" si="6"/>
        <v>1999.559999999823</v>
      </c>
    </row>
    <row r="412" spans="5:5" ht="19" x14ac:dyDescent="0.25">
      <c r="E412" s="6">
        <f t="shared" si="6"/>
        <v>1999.559999999823</v>
      </c>
    </row>
    <row r="413" spans="5:5" ht="19" x14ac:dyDescent="0.25">
      <c r="E413" s="6">
        <f t="shared" si="6"/>
        <v>1999.559999999823</v>
      </c>
    </row>
    <row r="414" spans="5:5" ht="19" x14ac:dyDescent="0.25">
      <c r="E414" s="6">
        <f t="shared" si="6"/>
        <v>1999.559999999823</v>
      </c>
    </row>
    <row r="415" spans="5:5" ht="19" x14ac:dyDescent="0.25">
      <c r="E415" s="6">
        <f t="shared" si="6"/>
        <v>1999.559999999823</v>
      </c>
    </row>
    <row r="416" spans="5:5" ht="19" x14ac:dyDescent="0.25">
      <c r="E416" s="6">
        <f t="shared" si="6"/>
        <v>1999.559999999823</v>
      </c>
    </row>
    <row r="417" spans="5:5" ht="19" x14ac:dyDescent="0.25">
      <c r="E417" s="6">
        <f t="shared" si="6"/>
        <v>1999.559999999823</v>
      </c>
    </row>
    <row r="418" spans="5:5" ht="19" x14ac:dyDescent="0.25">
      <c r="E418" s="6">
        <f t="shared" si="6"/>
        <v>1999.559999999823</v>
      </c>
    </row>
    <row r="419" spans="5:5" ht="19" x14ac:dyDescent="0.25">
      <c r="E419" s="6">
        <f t="shared" si="6"/>
        <v>1999.559999999823</v>
      </c>
    </row>
    <row r="420" spans="5:5" ht="19" x14ac:dyDescent="0.25">
      <c r="E420" s="6">
        <f t="shared" si="6"/>
        <v>1999.559999999823</v>
      </c>
    </row>
    <row r="421" spans="5:5" ht="19" x14ac:dyDescent="0.25">
      <c r="E421" s="6">
        <f t="shared" si="6"/>
        <v>1999.559999999823</v>
      </c>
    </row>
    <row r="422" spans="5:5" ht="19" x14ac:dyDescent="0.25">
      <c r="E422" s="6">
        <f t="shared" si="6"/>
        <v>1999.559999999823</v>
      </c>
    </row>
    <row r="423" spans="5:5" ht="19" x14ac:dyDescent="0.25">
      <c r="E423" s="6">
        <f t="shared" si="6"/>
        <v>1999.559999999823</v>
      </c>
    </row>
    <row r="424" spans="5:5" ht="19" x14ac:dyDescent="0.25">
      <c r="E424" s="6">
        <f t="shared" si="6"/>
        <v>1999.559999999823</v>
      </c>
    </row>
    <row r="425" spans="5:5" ht="19" x14ac:dyDescent="0.25">
      <c r="E425" s="6">
        <f t="shared" si="6"/>
        <v>1999.559999999823</v>
      </c>
    </row>
    <row r="426" spans="5:5" ht="19" x14ac:dyDescent="0.25">
      <c r="E426" s="6">
        <f t="shared" si="6"/>
        <v>1999.559999999823</v>
      </c>
    </row>
    <row r="427" spans="5:5" ht="19" x14ac:dyDescent="0.25">
      <c r="E427" s="6">
        <f t="shared" si="6"/>
        <v>1999.559999999823</v>
      </c>
    </row>
    <row r="428" spans="5:5" ht="19" x14ac:dyDescent="0.25">
      <c r="E428" s="6">
        <f t="shared" si="6"/>
        <v>1999.559999999823</v>
      </c>
    </row>
    <row r="429" spans="5:5" ht="19" x14ac:dyDescent="0.25">
      <c r="E429" s="6">
        <f t="shared" si="6"/>
        <v>1999.559999999823</v>
      </c>
    </row>
    <row r="430" spans="5:5" ht="19" x14ac:dyDescent="0.25">
      <c r="E430" s="6">
        <f t="shared" si="6"/>
        <v>1999.559999999823</v>
      </c>
    </row>
    <row r="431" spans="5:5" ht="19" x14ac:dyDescent="0.25">
      <c r="E431" s="6">
        <f t="shared" si="6"/>
        <v>1999.559999999823</v>
      </c>
    </row>
    <row r="432" spans="5:5" ht="19" x14ac:dyDescent="0.25">
      <c r="E432" s="6">
        <f t="shared" si="6"/>
        <v>1999.559999999823</v>
      </c>
    </row>
    <row r="433" spans="5:5" ht="19" x14ac:dyDescent="0.25">
      <c r="E433" s="6">
        <f t="shared" si="6"/>
        <v>1999.559999999823</v>
      </c>
    </row>
    <row r="434" spans="5:5" ht="19" x14ac:dyDescent="0.25">
      <c r="E434" s="6">
        <f t="shared" si="6"/>
        <v>1999.559999999823</v>
      </c>
    </row>
    <row r="435" spans="5:5" ht="19" x14ac:dyDescent="0.25">
      <c r="E435" s="6">
        <f t="shared" si="6"/>
        <v>1999.559999999823</v>
      </c>
    </row>
    <row r="436" spans="5:5" ht="19" x14ac:dyDescent="0.25">
      <c r="E436" s="6">
        <f t="shared" si="6"/>
        <v>1999.559999999823</v>
      </c>
    </row>
    <row r="437" spans="5:5" ht="19" x14ac:dyDescent="0.25">
      <c r="E437" s="6">
        <f t="shared" si="6"/>
        <v>1999.559999999823</v>
      </c>
    </row>
    <row r="438" spans="5:5" ht="19" x14ac:dyDescent="0.25">
      <c r="E438" s="6">
        <f t="shared" si="6"/>
        <v>1999.559999999823</v>
      </c>
    </row>
    <row r="439" spans="5:5" ht="19" x14ac:dyDescent="0.25">
      <c r="E439" s="6">
        <f t="shared" si="6"/>
        <v>1999.559999999823</v>
      </c>
    </row>
    <row r="440" spans="5:5" ht="19" x14ac:dyDescent="0.25">
      <c r="E440" s="6">
        <f t="shared" si="6"/>
        <v>1999.559999999823</v>
      </c>
    </row>
    <row r="441" spans="5:5" ht="19" x14ac:dyDescent="0.25">
      <c r="E441" s="6">
        <f t="shared" si="6"/>
        <v>1999.559999999823</v>
      </c>
    </row>
    <row r="442" spans="5:5" ht="19" x14ac:dyDescent="0.25">
      <c r="E442" s="6">
        <f t="shared" si="6"/>
        <v>1999.559999999823</v>
      </c>
    </row>
    <row r="443" spans="5:5" ht="19" x14ac:dyDescent="0.25">
      <c r="E443" s="6">
        <f t="shared" si="6"/>
        <v>1999.559999999823</v>
      </c>
    </row>
    <row r="444" spans="5:5" ht="19" x14ac:dyDescent="0.25">
      <c r="E444" s="6">
        <f t="shared" si="6"/>
        <v>1999.559999999823</v>
      </c>
    </row>
    <row r="445" spans="5:5" ht="19" x14ac:dyDescent="0.25">
      <c r="E445" s="6">
        <f t="shared" si="6"/>
        <v>1999.559999999823</v>
      </c>
    </row>
    <row r="446" spans="5:5" ht="19" x14ac:dyDescent="0.25">
      <c r="E446" s="6">
        <f t="shared" si="6"/>
        <v>1999.559999999823</v>
      </c>
    </row>
    <row r="447" spans="5:5" ht="19" x14ac:dyDescent="0.25">
      <c r="E447" s="6">
        <f t="shared" si="6"/>
        <v>1999.559999999823</v>
      </c>
    </row>
    <row r="448" spans="5:5" ht="19" x14ac:dyDescent="0.25">
      <c r="E448" s="6">
        <f t="shared" si="6"/>
        <v>1999.559999999823</v>
      </c>
    </row>
    <row r="449" spans="5:5" ht="19" x14ac:dyDescent="0.25">
      <c r="E449" s="6">
        <f t="shared" si="6"/>
        <v>1999.559999999823</v>
      </c>
    </row>
    <row r="450" spans="5:5" ht="19" x14ac:dyDescent="0.25">
      <c r="E450" s="6">
        <f t="shared" si="6"/>
        <v>1999.559999999823</v>
      </c>
    </row>
    <row r="451" spans="5:5" ht="19" x14ac:dyDescent="0.25">
      <c r="E451" s="6">
        <f t="shared" si="6"/>
        <v>1999.559999999823</v>
      </c>
    </row>
    <row r="452" spans="5:5" ht="19" x14ac:dyDescent="0.25">
      <c r="E452" s="6">
        <f t="shared" si="6"/>
        <v>1999.559999999823</v>
      </c>
    </row>
    <row r="453" spans="5:5" ht="19" x14ac:dyDescent="0.25">
      <c r="E453" s="6">
        <f t="shared" si="6"/>
        <v>1999.559999999823</v>
      </c>
    </row>
    <row r="454" spans="5:5" ht="19" x14ac:dyDescent="0.25">
      <c r="E454" s="6">
        <f t="shared" si="6"/>
        <v>1999.559999999823</v>
      </c>
    </row>
    <row r="455" spans="5:5" ht="19" x14ac:dyDescent="0.25">
      <c r="E455" s="6">
        <f t="shared" ref="E455:E518" si="7">E454+C455-D455</f>
        <v>1999.559999999823</v>
      </c>
    </row>
    <row r="456" spans="5:5" ht="19" x14ac:dyDescent="0.25">
      <c r="E456" s="6">
        <f t="shared" si="7"/>
        <v>1999.559999999823</v>
      </c>
    </row>
    <row r="457" spans="5:5" ht="19" x14ac:dyDescent="0.25">
      <c r="E457" s="6">
        <f t="shared" si="7"/>
        <v>1999.559999999823</v>
      </c>
    </row>
    <row r="458" spans="5:5" ht="19" x14ac:dyDescent="0.25">
      <c r="E458" s="6">
        <f t="shared" si="7"/>
        <v>1999.559999999823</v>
      </c>
    </row>
    <row r="459" spans="5:5" ht="19" x14ac:dyDescent="0.25">
      <c r="E459" s="6">
        <f t="shared" si="7"/>
        <v>1999.559999999823</v>
      </c>
    </row>
    <row r="460" spans="5:5" ht="19" x14ac:dyDescent="0.25">
      <c r="E460" s="6">
        <f t="shared" si="7"/>
        <v>1999.559999999823</v>
      </c>
    </row>
    <row r="461" spans="5:5" ht="19" x14ac:dyDescent="0.25">
      <c r="E461" s="6">
        <f t="shared" si="7"/>
        <v>1999.559999999823</v>
      </c>
    </row>
    <row r="462" spans="5:5" ht="19" x14ac:dyDescent="0.25">
      <c r="E462" s="6">
        <f t="shared" si="7"/>
        <v>1999.559999999823</v>
      </c>
    </row>
    <row r="463" spans="5:5" ht="19" x14ac:dyDescent="0.25">
      <c r="E463" s="6">
        <f t="shared" si="7"/>
        <v>1999.559999999823</v>
      </c>
    </row>
    <row r="464" spans="5:5" ht="19" x14ac:dyDescent="0.25">
      <c r="E464" s="6">
        <f t="shared" si="7"/>
        <v>1999.559999999823</v>
      </c>
    </row>
    <row r="465" spans="5:5" ht="19" x14ac:dyDescent="0.25">
      <c r="E465" s="6">
        <f t="shared" si="7"/>
        <v>1999.559999999823</v>
      </c>
    </row>
    <row r="466" spans="5:5" ht="19" x14ac:dyDescent="0.25">
      <c r="E466" s="6">
        <f t="shared" si="7"/>
        <v>1999.559999999823</v>
      </c>
    </row>
    <row r="467" spans="5:5" ht="19" x14ac:dyDescent="0.25">
      <c r="E467" s="6">
        <f t="shared" si="7"/>
        <v>1999.559999999823</v>
      </c>
    </row>
    <row r="468" spans="5:5" ht="19" x14ac:dyDescent="0.25">
      <c r="E468" s="6">
        <f t="shared" si="7"/>
        <v>1999.559999999823</v>
      </c>
    </row>
    <row r="469" spans="5:5" ht="19" x14ac:dyDescent="0.25">
      <c r="E469" s="6">
        <f t="shared" si="7"/>
        <v>1999.559999999823</v>
      </c>
    </row>
    <row r="470" spans="5:5" ht="19" x14ac:dyDescent="0.25">
      <c r="E470" s="6">
        <f t="shared" si="7"/>
        <v>1999.559999999823</v>
      </c>
    </row>
    <row r="471" spans="5:5" ht="19" x14ac:dyDescent="0.25">
      <c r="E471" s="6">
        <f t="shared" si="7"/>
        <v>1999.559999999823</v>
      </c>
    </row>
    <row r="472" spans="5:5" ht="19" x14ac:dyDescent="0.25">
      <c r="E472" s="6">
        <f t="shared" si="7"/>
        <v>1999.559999999823</v>
      </c>
    </row>
    <row r="473" spans="5:5" ht="19" x14ac:dyDescent="0.25">
      <c r="E473" s="6">
        <f t="shared" si="7"/>
        <v>1999.559999999823</v>
      </c>
    </row>
    <row r="474" spans="5:5" ht="19" x14ac:dyDescent="0.25">
      <c r="E474" s="6">
        <f t="shared" si="7"/>
        <v>1999.559999999823</v>
      </c>
    </row>
    <row r="475" spans="5:5" ht="19" x14ac:dyDescent="0.25">
      <c r="E475" s="6">
        <f t="shared" si="7"/>
        <v>1999.559999999823</v>
      </c>
    </row>
    <row r="476" spans="5:5" ht="19" x14ac:dyDescent="0.25">
      <c r="E476" s="6">
        <f t="shared" si="7"/>
        <v>1999.559999999823</v>
      </c>
    </row>
    <row r="477" spans="5:5" ht="19" x14ac:dyDescent="0.25">
      <c r="E477" s="6">
        <f t="shared" si="7"/>
        <v>1999.559999999823</v>
      </c>
    </row>
    <row r="478" spans="5:5" ht="19" x14ac:dyDescent="0.25">
      <c r="E478" s="6">
        <f t="shared" si="7"/>
        <v>1999.559999999823</v>
      </c>
    </row>
    <row r="479" spans="5:5" ht="19" x14ac:dyDescent="0.25">
      <c r="E479" s="6">
        <f t="shared" si="7"/>
        <v>1999.559999999823</v>
      </c>
    </row>
    <row r="480" spans="5:5" ht="19" x14ac:dyDescent="0.25">
      <c r="E480" s="6">
        <f t="shared" si="7"/>
        <v>1999.559999999823</v>
      </c>
    </row>
    <row r="481" spans="5:5" ht="19" x14ac:dyDescent="0.25">
      <c r="E481" s="6">
        <f t="shared" si="7"/>
        <v>1999.559999999823</v>
      </c>
    </row>
    <row r="482" spans="5:5" ht="19" x14ac:dyDescent="0.25">
      <c r="E482" s="6">
        <f t="shared" si="7"/>
        <v>1999.559999999823</v>
      </c>
    </row>
    <row r="483" spans="5:5" ht="19" x14ac:dyDescent="0.25">
      <c r="E483" s="6">
        <f t="shared" si="7"/>
        <v>1999.559999999823</v>
      </c>
    </row>
    <row r="484" spans="5:5" ht="19" x14ac:dyDescent="0.25">
      <c r="E484" s="6">
        <f t="shared" si="7"/>
        <v>1999.559999999823</v>
      </c>
    </row>
    <row r="485" spans="5:5" ht="19" x14ac:dyDescent="0.25">
      <c r="E485" s="6">
        <f t="shared" si="7"/>
        <v>1999.559999999823</v>
      </c>
    </row>
    <row r="486" spans="5:5" ht="19" x14ac:dyDescent="0.25">
      <c r="E486" s="6">
        <f t="shared" si="7"/>
        <v>1999.559999999823</v>
      </c>
    </row>
    <row r="487" spans="5:5" ht="19" x14ac:dyDescent="0.25">
      <c r="E487" s="6">
        <f t="shared" si="7"/>
        <v>1999.559999999823</v>
      </c>
    </row>
    <row r="488" spans="5:5" ht="19" x14ac:dyDescent="0.25">
      <c r="E488" s="6">
        <f t="shared" si="7"/>
        <v>1999.559999999823</v>
      </c>
    </row>
    <row r="489" spans="5:5" ht="19" x14ac:dyDescent="0.25">
      <c r="E489" s="6">
        <f t="shared" si="7"/>
        <v>1999.559999999823</v>
      </c>
    </row>
    <row r="490" spans="5:5" ht="19" x14ac:dyDescent="0.25">
      <c r="E490" s="6">
        <f t="shared" si="7"/>
        <v>1999.559999999823</v>
      </c>
    </row>
    <row r="491" spans="5:5" ht="19" x14ac:dyDescent="0.25">
      <c r="E491" s="6">
        <f t="shared" si="7"/>
        <v>1999.559999999823</v>
      </c>
    </row>
    <row r="492" spans="5:5" ht="19" x14ac:dyDescent="0.25">
      <c r="E492" s="6">
        <f t="shared" si="7"/>
        <v>1999.559999999823</v>
      </c>
    </row>
    <row r="493" spans="5:5" ht="19" x14ac:dyDescent="0.25">
      <c r="E493" s="6">
        <f t="shared" si="7"/>
        <v>1999.559999999823</v>
      </c>
    </row>
    <row r="494" spans="5:5" ht="19" x14ac:dyDescent="0.25">
      <c r="E494" s="6">
        <f t="shared" si="7"/>
        <v>1999.559999999823</v>
      </c>
    </row>
    <row r="495" spans="5:5" ht="19" x14ac:dyDescent="0.25">
      <c r="E495" s="6">
        <f t="shared" si="7"/>
        <v>1999.559999999823</v>
      </c>
    </row>
    <row r="496" spans="5:5" ht="19" x14ac:dyDescent="0.25">
      <c r="E496" s="6">
        <f t="shared" si="7"/>
        <v>1999.559999999823</v>
      </c>
    </row>
    <row r="497" spans="5:5" ht="19" x14ac:dyDescent="0.25">
      <c r="E497" s="6">
        <f t="shared" si="7"/>
        <v>1999.559999999823</v>
      </c>
    </row>
    <row r="498" spans="5:5" ht="19" x14ac:dyDescent="0.25">
      <c r="E498" s="6">
        <f t="shared" si="7"/>
        <v>1999.559999999823</v>
      </c>
    </row>
    <row r="499" spans="5:5" ht="19" x14ac:dyDescent="0.25">
      <c r="E499" s="6">
        <f t="shared" si="7"/>
        <v>1999.559999999823</v>
      </c>
    </row>
    <row r="500" spans="5:5" ht="19" x14ac:dyDescent="0.25">
      <c r="E500" s="6">
        <f t="shared" si="7"/>
        <v>1999.559999999823</v>
      </c>
    </row>
    <row r="501" spans="5:5" ht="19" x14ac:dyDescent="0.25">
      <c r="E501" s="6">
        <f t="shared" si="7"/>
        <v>1999.559999999823</v>
      </c>
    </row>
    <row r="502" spans="5:5" ht="19" x14ac:dyDescent="0.25">
      <c r="E502" s="6">
        <f t="shared" si="7"/>
        <v>1999.559999999823</v>
      </c>
    </row>
    <row r="503" spans="5:5" ht="19" x14ac:dyDescent="0.25">
      <c r="E503" s="6">
        <f t="shared" si="7"/>
        <v>1999.559999999823</v>
      </c>
    </row>
    <row r="504" spans="5:5" ht="19" x14ac:dyDescent="0.25">
      <c r="E504" s="6">
        <f t="shared" si="7"/>
        <v>1999.559999999823</v>
      </c>
    </row>
    <row r="505" spans="5:5" ht="19" x14ac:dyDescent="0.25">
      <c r="E505" s="6">
        <f t="shared" si="7"/>
        <v>1999.559999999823</v>
      </c>
    </row>
    <row r="506" spans="5:5" ht="19" x14ac:dyDescent="0.25">
      <c r="E506" s="6">
        <f t="shared" si="7"/>
        <v>1999.559999999823</v>
      </c>
    </row>
    <row r="507" spans="5:5" ht="19" x14ac:dyDescent="0.25">
      <c r="E507" s="6">
        <f t="shared" si="7"/>
        <v>1999.559999999823</v>
      </c>
    </row>
    <row r="508" spans="5:5" ht="19" x14ac:dyDescent="0.25">
      <c r="E508" s="6">
        <f t="shared" si="7"/>
        <v>1999.559999999823</v>
      </c>
    </row>
    <row r="509" spans="5:5" ht="19" x14ac:dyDescent="0.25">
      <c r="E509" s="6">
        <f t="shared" si="7"/>
        <v>1999.559999999823</v>
      </c>
    </row>
    <row r="510" spans="5:5" ht="19" x14ac:dyDescent="0.25">
      <c r="E510" s="6">
        <f t="shared" si="7"/>
        <v>1999.559999999823</v>
      </c>
    </row>
    <row r="511" spans="5:5" ht="19" x14ac:dyDescent="0.25">
      <c r="E511" s="6">
        <f t="shared" si="7"/>
        <v>1999.559999999823</v>
      </c>
    </row>
    <row r="512" spans="5:5" ht="19" x14ac:dyDescent="0.25">
      <c r="E512" s="6">
        <f t="shared" si="7"/>
        <v>1999.559999999823</v>
      </c>
    </row>
    <row r="513" spans="5:5" ht="19" x14ac:dyDescent="0.25">
      <c r="E513" s="6">
        <f t="shared" si="7"/>
        <v>1999.559999999823</v>
      </c>
    </row>
    <row r="514" spans="5:5" ht="19" x14ac:dyDescent="0.25">
      <c r="E514" s="6">
        <f t="shared" si="7"/>
        <v>1999.559999999823</v>
      </c>
    </row>
    <row r="515" spans="5:5" ht="19" x14ac:dyDescent="0.25">
      <c r="E515" s="6">
        <f t="shared" si="7"/>
        <v>1999.559999999823</v>
      </c>
    </row>
    <row r="516" spans="5:5" ht="19" x14ac:dyDescent="0.25">
      <c r="E516" s="6">
        <f t="shared" si="7"/>
        <v>1999.559999999823</v>
      </c>
    </row>
    <row r="517" spans="5:5" ht="19" x14ac:dyDescent="0.25">
      <c r="E517" s="6">
        <f t="shared" si="7"/>
        <v>1999.559999999823</v>
      </c>
    </row>
    <row r="518" spans="5:5" ht="19" x14ac:dyDescent="0.25">
      <c r="E518" s="6">
        <f t="shared" si="7"/>
        <v>1999.559999999823</v>
      </c>
    </row>
    <row r="519" spans="5:5" ht="19" x14ac:dyDescent="0.25">
      <c r="E519" s="6">
        <f t="shared" ref="E519:E582" si="8">E518+C519-D519</f>
        <v>1999.559999999823</v>
      </c>
    </row>
    <row r="520" spans="5:5" ht="19" x14ac:dyDescent="0.25">
      <c r="E520" s="6">
        <f t="shared" si="8"/>
        <v>1999.559999999823</v>
      </c>
    </row>
    <row r="521" spans="5:5" ht="19" x14ac:dyDescent="0.25">
      <c r="E521" s="6">
        <f t="shared" si="8"/>
        <v>1999.559999999823</v>
      </c>
    </row>
    <row r="522" spans="5:5" ht="19" x14ac:dyDescent="0.25">
      <c r="E522" s="6">
        <f t="shared" si="8"/>
        <v>1999.559999999823</v>
      </c>
    </row>
    <row r="523" spans="5:5" ht="19" x14ac:dyDescent="0.25">
      <c r="E523" s="6">
        <f t="shared" si="8"/>
        <v>1999.559999999823</v>
      </c>
    </row>
    <row r="524" spans="5:5" ht="19" x14ac:dyDescent="0.25">
      <c r="E524" s="6">
        <f t="shared" si="8"/>
        <v>1999.559999999823</v>
      </c>
    </row>
    <row r="525" spans="5:5" ht="19" x14ac:dyDescent="0.25">
      <c r="E525" s="6">
        <f t="shared" si="8"/>
        <v>1999.559999999823</v>
      </c>
    </row>
    <row r="526" spans="5:5" ht="19" x14ac:dyDescent="0.25">
      <c r="E526" s="6">
        <f t="shared" si="8"/>
        <v>1999.559999999823</v>
      </c>
    </row>
    <row r="527" spans="5:5" ht="19" x14ac:dyDescent="0.25">
      <c r="E527" s="6">
        <f t="shared" si="8"/>
        <v>1999.559999999823</v>
      </c>
    </row>
    <row r="528" spans="5:5" ht="19" x14ac:dyDescent="0.25">
      <c r="E528" s="6">
        <f t="shared" si="8"/>
        <v>1999.559999999823</v>
      </c>
    </row>
    <row r="529" spans="5:5" ht="19" x14ac:dyDescent="0.25">
      <c r="E529" s="6">
        <f t="shared" si="8"/>
        <v>1999.559999999823</v>
      </c>
    </row>
    <row r="530" spans="5:5" ht="19" x14ac:dyDescent="0.25">
      <c r="E530" s="6">
        <f t="shared" si="8"/>
        <v>1999.559999999823</v>
      </c>
    </row>
    <row r="531" spans="5:5" ht="19" x14ac:dyDescent="0.25">
      <c r="E531" s="6">
        <f t="shared" si="8"/>
        <v>1999.559999999823</v>
      </c>
    </row>
    <row r="532" spans="5:5" ht="19" x14ac:dyDescent="0.25">
      <c r="E532" s="6">
        <f t="shared" si="8"/>
        <v>1999.559999999823</v>
      </c>
    </row>
    <row r="533" spans="5:5" ht="19" x14ac:dyDescent="0.25">
      <c r="E533" s="6">
        <f t="shared" si="8"/>
        <v>1999.559999999823</v>
      </c>
    </row>
    <row r="534" spans="5:5" ht="19" x14ac:dyDescent="0.25">
      <c r="E534" s="6">
        <f t="shared" si="8"/>
        <v>1999.559999999823</v>
      </c>
    </row>
    <row r="535" spans="5:5" ht="19" x14ac:dyDescent="0.25">
      <c r="E535" s="6">
        <f t="shared" si="8"/>
        <v>1999.559999999823</v>
      </c>
    </row>
    <row r="536" spans="5:5" ht="19" x14ac:dyDescent="0.25">
      <c r="E536" s="6">
        <f t="shared" si="8"/>
        <v>1999.559999999823</v>
      </c>
    </row>
    <row r="537" spans="5:5" ht="19" x14ac:dyDescent="0.25">
      <c r="E537" s="6">
        <f t="shared" si="8"/>
        <v>1999.559999999823</v>
      </c>
    </row>
    <row r="538" spans="5:5" ht="19" x14ac:dyDescent="0.25">
      <c r="E538" s="6">
        <f t="shared" si="8"/>
        <v>1999.559999999823</v>
      </c>
    </row>
    <row r="539" spans="5:5" ht="19" x14ac:dyDescent="0.25">
      <c r="E539" s="6">
        <f t="shared" si="8"/>
        <v>1999.559999999823</v>
      </c>
    </row>
    <row r="540" spans="5:5" ht="19" x14ac:dyDescent="0.25">
      <c r="E540" s="6">
        <f t="shared" si="8"/>
        <v>1999.559999999823</v>
      </c>
    </row>
    <row r="541" spans="5:5" ht="19" x14ac:dyDescent="0.25">
      <c r="E541" s="6">
        <f t="shared" si="8"/>
        <v>1999.559999999823</v>
      </c>
    </row>
    <row r="542" spans="5:5" ht="19" x14ac:dyDescent="0.25">
      <c r="E542" s="6">
        <f t="shared" si="8"/>
        <v>1999.559999999823</v>
      </c>
    </row>
    <row r="543" spans="5:5" ht="19" x14ac:dyDescent="0.25">
      <c r="E543" s="6">
        <f t="shared" si="8"/>
        <v>1999.559999999823</v>
      </c>
    </row>
    <row r="544" spans="5:5" ht="19" x14ac:dyDescent="0.25">
      <c r="E544" s="6">
        <f t="shared" si="8"/>
        <v>1999.559999999823</v>
      </c>
    </row>
    <row r="545" spans="5:5" ht="19" x14ac:dyDescent="0.25">
      <c r="E545" s="6">
        <f t="shared" si="8"/>
        <v>1999.559999999823</v>
      </c>
    </row>
    <row r="546" spans="5:5" ht="19" x14ac:dyDescent="0.25">
      <c r="E546" s="6">
        <f t="shared" si="8"/>
        <v>1999.559999999823</v>
      </c>
    </row>
    <row r="547" spans="5:5" ht="19" x14ac:dyDescent="0.25">
      <c r="E547" s="6">
        <f t="shared" si="8"/>
        <v>1999.559999999823</v>
      </c>
    </row>
    <row r="548" spans="5:5" ht="19" x14ac:dyDescent="0.25">
      <c r="E548" s="6">
        <f t="shared" si="8"/>
        <v>1999.559999999823</v>
      </c>
    </row>
    <row r="549" spans="5:5" ht="19" x14ac:dyDescent="0.25">
      <c r="E549" s="6">
        <f t="shared" si="8"/>
        <v>1999.559999999823</v>
      </c>
    </row>
    <row r="550" spans="5:5" ht="19" x14ac:dyDescent="0.25">
      <c r="E550" s="6">
        <f t="shared" si="8"/>
        <v>1999.559999999823</v>
      </c>
    </row>
    <row r="551" spans="5:5" ht="19" x14ac:dyDescent="0.25">
      <c r="E551" s="6">
        <f t="shared" si="8"/>
        <v>1999.559999999823</v>
      </c>
    </row>
    <row r="552" spans="5:5" ht="19" x14ac:dyDescent="0.25">
      <c r="E552" s="6">
        <f t="shared" si="8"/>
        <v>1999.559999999823</v>
      </c>
    </row>
    <row r="553" spans="5:5" ht="19" x14ac:dyDescent="0.25">
      <c r="E553" s="6">
        <f t="shared" si="8"/>
        <v>1999.559999999823</v>
      </c>
    </row>
    <row r="554" spans="5:5" ht="19" x14ac:dyDescent="0.25">
      <c r="E554" s="6">
        <f t="shared" si="8"/>
        <v>1999.559999999823</v>
      </c>
    </row>
    <row r="555" spans="5:5" ht="19" x14ac:dyDescent="0.25">
      <c r="E555" s="6">
        <f t="shared" si="8"/>
        <v>1999.559999999823</v>
      </c>
    </row>
    <row r="556" spans="5:5" ht="19" x14ac:dyDescent="0.25">
      <c r="E556" s="6">
        <f t="shared" si="8"/>
        <v>1999.559999999823</v>
      </c>
    </row>
    <row r="557" spans="5:5" ht="19" x14ac:dyDescent="0.25">
      <c r="E557" s="6">
        <f t="shared" si="8"/>
        <v>1999.559999999823</v>
      </c>
    </row>
    <row r="558" spans="5:5" ht="19" x14ac:dyDescent="0.25">
      <c r="E558" s="6">
        <f t="shared" si="8"/>
        <v>1999.559999999823</v>
      </c>
    </row>
    <row r="559" spans="5:5" ht="19" x14ac:dyDescent="0.25">
      <c r="E559" s="6">
        <f t="shared" si="8"/>
        <v>1999.559999999823</v>
      </c>
    </row>
    <row r="560" spans="5:5" ht="19" x14ac:dyDescent="0.25">
      <c r="E560" s="6">
        <f t="shared" si="8"/>
        <v>1999.559999999823</v>
      </c>
    </row>
    <row r="561" spans="5:5" ht="19" x14ac:dyDescent="0.25">
      <c r="E561" s="6">
        <f t="shared" si="8"/>
        <v>1999.559999999823</v>
      </c>
    </row>
    <row r="562" spans="5:5" ht="19" x14ac:dyDescent="0.25">
      <c r="E562" s="6">
        <f t="shared" si="8"/>
        <v>1999.559999999823</v>
      </c>
    </row>
    <row r="563" spans="5:5" ht="19" x14ac:dyDescent="0.25">
      <c r="E563" s="6">
        <f t="shared" si="8"/>
        <v>1999.559999999823</v>
      </c>
    </row>
    <row r="564" spans="5:5" ht="19" x14ac:dyDescent="0.25">
      <c r="E564" s="6">
        <f t="shared" si="8"/>
        <v>1999.559999999823</v>
      </c>
    </row>
    <row r="565" spans="5:5" ht="19" x14ac:dyDescent="0.25">
      <c r="E565" s="6">
        <f t="shared" si="8"/>
        <v>1999.559999999823</v>
      </c>
    </row>
    <row r="566" spans="5:5" ht="19" x14ac:dyDescent="0.25">
      <c r="E566" s="6">
        <f t="shared" si="8"/>
        <v>1999.559999999823</v>
      </c>
    </row>
    <row r="567" spans="5:5" ht="19" x14ac:dyDescent="0.25">
      <c r="E567" s="6">
        <f t="shared" si="8"/>
        <v>1999.559999999823</v>
      </c>
    </row>
    <row r="568" spans="5:5" ht="19" x14ac:dyDescent="0.25">
      <c r="E568" s="6">
        <f t="shared" si="8"/>
        <v>1999.559999999823</v>
      </c>
    </row>
    <row r="569" spans="5:5" ht="19" x14ac:dyDescent="0.25">
      <c r="E569" s="6">
        <f t="shared" si="8"/>
        <v>1999.559999999823</v>
      </c>
    </row>
    <row r="570" spans="5:5" ht="19" x14ac:dyDescent="0.25">
      <c r="E570" s="6">
        <f t="shared" si="8"/>
        <v>1999.559999999823</v>
      </c>
    </row>
    <row r="571" spans="5:5" ht="19" x14ac:dyDescent="0.25">
      <c r="E571" s="6">
        <f t="shared" si="8"/>
        <v>1999.559999999823</v>
      </c>
    </row>
    <row r="572" spans="5:5" ht="19" x14ac:dyDescent="0.25">
      <c r="E572" s="6">
        <f t="shared" si="8"/>
        <v>1999.559999999823</v>
      </c>
    </row>
    <row r="573" spans="5:5" ht="19" x14ac:dyDescent="0.25">
      <c r="E573" s="6">
        <f t="shared" si="8"/>
        <v>1999.559999999823</v>
      </c>
    </row>
    <row r="574" spans="5:5" ht="19" x14ac:dyDescent="0.25">
      <c r="E574" s="6">
        <f t="shared" si="8"/>
        <v>1999.559999999823</v>
      </c>
    </row>
    <row r="575" spans="5:5" ht="19" x14ac:dyDescent="0.25">
      <c r="E575" s="6">
        <f t="shared" si="8"/>
        <v>1999.559999999823</v>
      </c>
    </row>
    <row r="576" spans="5:5" ht="19" x14ac:dyDescent="0.25">
      <c r="E576" s="6">
        <f t="shared" si="8"/>
        <v>1999.559999999823</v>
      </c>
    </row>
    <row r="577" spans="5:5" ht="19" x14ac:dyDescent="0.25">
      <c r="E577" s="6">
        <f t="shared" si="8"/>
        <v>1999.559999999823</v>
      </c>
    </row>
    <row r="578" spans="5:5" ht="19" x14ac:dyDescent="0.25">
      <c r="E578" s="6">
        <f t="shared" si="8"/>
        <v>1999.559999999823</v>
      </c>
    </row>
    <row r="579" spans="5:5" ht="19" x14ac:dyDescent="0.25">
      <c r="E579" s="6">
        <f t="shared" si="8"/>
        <v>1999.559999999823</v>
      </c>
    </row>
    <row r="580" spans="5:5" ht="19" x14ac:dyDescent="0.25">
      <c r="E580" s="6">
        <f t="shared" si="8"/>
        <v>1999.559999999823</v>
      </c>
    </row>
    <row r="581" spans="5:5" ht="19" x14ac:dyDescent="0.25">
      <c r="E581" s="6">
        <f t="shared" si="8"/>
        <v>1999.559999999823</v>
      </c>
    </row>
    <row r="582" spans="5:5" ht="19" x14ac:dyDescent="0.25">
      <c r="E582" s="6">
        <f t="shared" si="8"/>
        <v>1999.559999999823</v>
      </c>
    </row>
    <row r="583" spans="5:5" ht="19" x14ac:dyDescent="0.25">
      <c r="E583" s="6">
        <f t="shared" ref="E583:E646" si="9">E582+C583-D583</f>
        <v>1999.559999999823</v>
      </c>
    </row>
    <row r="584" spans="5:5" ht="19" x14ac:dyDescent="0.25">
      <c r="E584" s="6">
        <f t="shared" si="9"/>
        <v>1999.559999999823</v>
      </c>
    </row>
    <row r="585" spans="5:5" ht="19" x14ac:dyDescent="0.25">
      <c r="E585" s="6">
        <f t="shared" si="9"/>
        <v>1999.559999999823</v>
      </c>
    </row>
    <row r="586" spans="5:5" ht="19" x14ac:dyDescent="0.25">
      <c r="E586" s="6">
        <f t="shared" si="9"/>
        <v>1999.559999999823</v>
      </c>
    </row>
    <row r="587" spans="5:5" ht="19" x14ac:dyDescent="0.25">
      <c r="E587" s="6">
        <f t="shared" si="9"/>
        <v>1999.559999999823</v>
      </c>
    </row>
    <row r="588" spans="5:5" ht="19" x14ac:dyDescent="0.25">
      <c r="E588" s="6">
        <f t="shared" si="9"/>
        <v>1999.559999999823</v>
      </c>
    </row>
    <row r="589" spans="5:5" ht="19" x14ac:dyDescent="0.25">
      <c r="E589" s="6">
        <f t="shared" si="9"/>
        <v>1999.559999999823</v>
      </c>
    </row>
    <row r="590" spans="5:5" ht="19" x14ac:dyDescent="0.25">
      <c r="E590" s="6">
        <f t="shared" si="9"/>
        <v>1999.559999999823</v>
      </c>
    </row>
    <row r="591" spans="5:5" ht="19" x14ac:dyDescent="0.25">
      <c r="E591" s="6">
        <f t="shared" si="9"/>
        <v>1999.559999999823</v>
      </c>
    </row>
    <row r="592" spans="5:5" ht="19" x14ac:dyDescent="0.25">
      <c r="E592" s="6">
        <f t="shared" si="9"/>
        <v>1999.559999999823</v>
      </c>
    </row>
    <row r="593" spans="5:5" ht="19" x14ac:dyDescent="0.25">
      <c r="E593" s="6">
        <f t="shared" si="9"/>
        <v>1999.559999999823</v>
      </c>
    </row>
    <row r="594" spans="5:5" ht="19" x14ac:dyDescent="0.25">
      <c r="E594" s="6">
        <f t="shared" si="9"/>
        <v>1999.559999999823</v>
      </c>
    </row>
    <row r="595" spans="5:5" ht="19" x14ac:dyDescent="0.25">
      <c r="E595" s="6">
        <f t="shared" si="9"/>
        <v>1999.559999999823</v>
      </c>
    </row>
    <row r="596" spans="5:5" ht="19" x14ac:dyDescent="0.25">
      <c r="E596" s="6">
        <f t="shared" si="9"/>
        <v>1999.559999999823</v>
      </c>
    </row>
    <row r="597" spans="5:5" ht="19" x14ac:dyDescent="0.25">
      <c r="E597" s="6">
        <f t="shared" si="9"/>
        <v>1999.559999999823</v>
      </c>
    </row>
    <row r="598" spans="5:5" ht="19" x14ac:dyDescent="0.25">
      <c r="E598" s="6">
        <f t="shared" si="9"/>
        <v>1999.559999999823</v>
      </c>
    </row>
    <row r="599" spans="5:5" ht="19" x14ac:dyDescent="0.25">
      <c r="E599" s="6">
        <f t="shared" si="9"/>
        <v>1999.559999999823</v>
      </c>
    </row>
    <row r="600" spans="5:5" ht="19" x14ac:dyDescent="0.25">
      <c r="E600" s="6">
        <f t="shared" si="9"/>
        <v>1999.559999999823</v>
      </c>
    </row>
    <row r="601" spans="5:5" ht="19" x14ac:dyDescent="0.25">
      <c r="E601" s="6">
        <f t="shared" si="9"/>
        <v>1999.559999999823</v>
      </c>
    </row>
    <row r="602" spans="5:5" ht="19" x14ac:dyDescent="0.25">
      <c r="E602" s="6">
        <f t="shared" si="9"/>
        <v>1999.559999999823</v>
      </c>
    </row>
    <row r="603" spans="5:5" ht="19" x14ac:dyDescent="0.25">
      <c r="E603" s="6">
        <f t="shared" si="9"/>
        <v>1999.559999999823</v>
      </c>
    </row>
    <row r="604" spans="5:5" ht="19" x14ac:dyDescent="0.25">
      <c r="E604" s="6">
        <f t="shared" si="9"/>
        <v>1999.559999999823</v>
      </c>
    </row>
    <row r="605" spans="5:5" ht="19" x14ac:dyDescent="0.25">
      <c r="E605" s="6">
        <f t="shared" si="9"/>
        <v>1999.559999999823</v>
      </c>
    </row>
    <row r="606" spans="5:5" ht="19" x14ac:dyDescent="0.25">
      <c r="E606" s="6">
        <f t="shared" si="9"/>
        <v>1999.559999999823</v>
      </c>
    </row>
    <row r="607" spans="5:5" ht="19" x14ac:dyDescent="0.25">
      <c r="E607" s="6">
        <f t="shared" si="9"/>
        <v>1999.559999999823</v>
      </c>
    </row>
    <row r="608" spans="5:5" ht="19" x14ac:dyDescent="0.25">
      <c r="E608" s="6">
        <f t="shared" si="9"/>
        <v>1999.559999999823</v>
      </c>
    </row>
    <row r="609" spans="5:5" ht="19" x14ac:dyDescent="0.25">
      <c r="E609" s="6">
        <f t="shared" si="9"/>
        <v>1999.559999999823</v>
      </c>
    </row>
    <row r="610" spans="5:5" ht="19" x14ac:dyDescent="0.25">
      <c r="E610" s="6">
        <f t="shared" si="9"/>
        <v>1999.559999999823</v>
      </c>
    </row>
    <row r="611" spans="5:5" ht="19" x14ac:dyDescent="0.25">
      <c r="E611" s="6">
        <f t="shared" si="9"/>
        <v>1999.559999999823</v>
      </c>
    </row>
    <row r="612" spans="5:5" ht="19" x14ac:dyDescent="0.25">
      <c r="E612" s="6">
        <f t="shared" si="9"/>
        <v>1999.559999999823</v>
      </c>
    </row>
    <row r="613" spans="5:5" ht="19" x14ac:dyDescent="0.25">
      <c r="E613" s="6">
        <f t="shared" si="9"/>
        <v>1999.559999999823</v>
      </c>
    </row>
    <row r="614" spans="5:5" ht="19" x14ac:dyDescent="0.25">
      <c r="E614" s="6">
        <f t="shared" si="9"/>
        <v>1999.559999999823</v>
      </c>
    </row>
    <row r="615" spans="5:5" ht="19" x14ac:dyDescent="0.25">
      <c r="E615" s="6">
        <f t="shared" si="9"/>
        <v>1999.559999999823</v>
      </c>
    </row>
    <row r="616" spans="5:5" ht="19" x14ac:dyDescent="0.25">
      <c r="E616" s="6">
        <f t="shared" si="9"/>
        <v>1999.559999999823</v>
      </c>
    </row>
    <row r="617" spans="5:5" ht="19" x14ac:dyDescent="0.25">
      <c r="E617" s="6">
        <f t="shared" si="9"/>
        <v>1999.559999999823</v>
      </c>
    </row>
    <row r="618" spans="5:5" ht="19" x14ac:dyDescent="0.25">
      <c r="E618" s="6">
        <f t="shared" si="9"/>
        <v>1999.559999999823</v>
      </c>
    </row>
    <row r="619" spans="5:5" ht="19" x14ac:dyDescent="0.25">
      <c r="E619" s="6">
        <f t="shared" si="9"/>
        <v>1999.559999999823</v>
      </c>
    </row>
    <row r="620" spans="5:5" ht="19" x14ac:dyDescent="0.25">
      <c r="E620" s="6">
        <f t="shared" si="9"/>
        <v>1999.559999999823</v>
      </c>
    </row>
    <row r="621" spans="5:5" ht="19" x14ac:dyDescent="0.25">
      <c r="E621" s="6">
        <f t="shared" si="9"/>
        <v>1999.559999999823</v>
      </c>
    </row>
    <row r="622" spans="5:5" ht="19" x14ac:dyDescent="0.25">
      <c r="E622" s="6">
        <f t="shared" si="9"/>
        <v>1999.559999999823</v>
      </c>
    </row>
    <row r="623" spans="5:5" ht="19" x14ac:dyDescent="0.25">
      <c r="E623" s="6">
        <f t="shared" si="9"/>
        <v>1999.559999999823</v>
      </c>
    </row>
    <row r="624" spans="5:5" ht="19" x14ac:dyDescent="0.25">
      <c r="E624" s="6">
        <f t="shared" si="9"/>
        <v>1999.559999999823</v>
      </c>
    </row>
    <row r="625" spans="5:5" ht="19" x14ac:dyDescent="0.25">
      <c r="E625" s="6">
        <f t="shared" si="9"/>
        <v>1999.559999999823</v>
      </c>
    </row>
    <row r="626" spans="5:5" ht="19" x14ac:dyDescent="0.25">
      <c r="E626" s="6">
        <f t="shared" si="9"/>
        <v>1999.559999999823</v>
      </c>
    </row>
    <row r="627" spans="5:5" ht="19" x14ac:dyDescent="0.25">
      <c r="E627" s="6">
        <f t="shared" si="9"/>
        <v>1999.559999999823</v>
      </c>
    </row>
    <row r="628" spans="5:5" ht="19" x14ac:dyDescent="0.25">
      <c r="E628" s="6">
        <f t="shared" si="9"/>
        <v>1999.559999999823</v>
      </c>
    </row>
    <row r="629" spans="5:5" ht="19" x14ac:dyDescent="0.25">
      <c r="E629" s="6">
        <f t="shared" si="9"/>
        <v>1999.559999999823</v>
      </c>
    </row>
    <row r="630" spans="5:5" ht="19" x14ac:dyDescent="0.25">
      <c r="E630" s="6">
        <f t="shared" si="9"/>
        <v>1999.559999999823</v>
      </c>
    </row>
    <row r="631" spans="5:5" ht="19" x14ac:dyDescent="0.25">
      <c r="E631" s="6">
        <f t="shared" si="9"/>
        <v>1999.559999999823</v>
      </c>
    </row>
    <row r="632" spans="5:5" ht="19" x14ac:dyDescent="0.25">
      <c r="E632" s="6">
        <f t="shared" si="9"/>
        <v>1999.559999999823</v>
      </c>
    </row>
    <row r="633" spans="5:5" ht="19" x14ac:dyDescent="0.25">
      <c r="E633" s="6">
        <f t="shared" si="9"/>
        <v>1999.559999999823</v>
      </c>
    </row>
    <row r="634" spans="5:5" ht="19" x14ac:dyDescent="0.25">
      <c r="E634" s="6">
        <f t="shared" si="9"/>
        <v>1999.559999999823</v>
      </c>
    </row>
    <row r="635" spans="5:5" ht="19" x14ac:dyDescent="0.25">
      <c r="E635" s="6">
        <f t="shared" si="9"/>
        <v>1999.559999999823</v>
      </c>
    </row>
    <row r="636" spans="5:5" ht="19" x14ac:dyDescent="0.25">
      <c r="E636" s="6">
        <f t="shared" si="9"/>
        <v>1999.559999999823</v>
      </c>
    </row>
    <row r="637" spans="5:5" ht="19" x14ac:dyDescent="0.25">
      <c r="E637" s="6">
        <f t="shared" si="9"/>
        <v>1999.559999999823</v>
      </c>
    </row>
    <row r="638" spans="5:5" ht="19" x14ac:dyDescent="0.25">
      <c r="E638" s="6">
        <f t="shared" si="9"/>
        <v>1999.559999999823</v>
      </c>
    </row>
    <row r="639" spans="5:5" ht="19" x14ac:dyDescent="0.25">
      <c r="E639" s="6">
        <f t="shared" si="9"/>
        <v>1999.559999999823</v>
      </c>
    </row>
    <row r="640" spans="5:5" ht="19" x14ac:dyDescent="0.25">
      <c r="E640" s="6">
        <f t="shared" si="9"/>
        <v>1999.559999999823</v>
      </c>
    </row>
    <row r="641" spans="5:5" ht="19" x14ac:dyDescent="0.25">
      <c r="E641" s="6">
        <f t="shared" si="9"/>
        <v>1999.559999999823</v>
      </c>
    </row>
    <row r="642" spans="5:5" ht="19" x14ac:dyDescent="0.25">
      <c r="E642" s="6">
        <f t="shared" si="9"/>
        <v>1999.559999999823</v>
      </c>
    </row>
    <row r="643" spans="5:5" ht="19" x14ac:dyDescent="0.25">
      <c r="E643" s="6">
        <f t="shared" si="9"/>
        <v>1999.559999999823</v>
      </c>
    </row>
    <row r="644" spans="5:5" ht="19" x14ac:dyDescent="0.25">
      <c r="E644" s="6">
        <f t="shared" si="9"/>
        <v>1999.559999999823</v>
      </c>
    </row>
    <row r="645" spans="5:5" ht="19" x14ac:dyDescent="0.25">
      <c r="E645" s="6">
        <f t="shared" si="9"/>
        <v>1999.559999999823</v>
      </c>
    </row>
    <row r="646" spans="5:5" ht="19" x14ac:dyDescent="0.25">
      <c r="E646" s="6">
        <f t="shared" si="9"/>
        <v>1999.559999999823</v>
      </c>
    </row>
    <row r="647" spans="5:5" ht="19" x14ac:dyDescent="0.25">
      <c r="E647" s="6">
        <f t="shared" ref="E647:E671" si="10">E646+C647-D647</f>
        <v>1999.559999999823</v>
      </c>
    </row>
    <row r="648" spans="5:5" ht="19" x14ac:dyDescent="0.25">
      <c r="E648" s="6">
        <f t="shared" si="10"/>
        <v>1999.559999999823</v>
      </c>
    </row>
    <row r="649" spans="5:5" ht="19" x14ac:dyDescent="0.25">
      <c r="E649" s="6">
        <f t="shared" si="10"/>
        <v>1999.559999999823</v>
      </c>
    </row>
    <row r="650" spans="5:5" ht="19" x14ac:dyDescent="0.25">
      <c r="E650" s="6">
        <f t="shared" si="10"/>
        <v>1999.559999999823</v>
      </c>
    </row>
    <row r="651" spans="5:5" ht="19" x14ac:dyDescent="0.25">
      <c r="E651" s="6">
        <f t="shared" si="10"/>
        <v>1999.559999999823</v>
      </c>
    </row>
    <row r="652" spans="5:5" ht="19" x14ac:dyDescent="0.25">
      <c r="E652" s="6">
        <f t="shared" si="10"/>
        <v>1999.559999999823</v>
      </c>
    </row>
    <row r="653" spans="5:5" ht="19" x14ac:dyDescent="0.25">
      <c r="E653" s="6">
        <f t="shared" si="10"/>
        <v>1999.559999999823</v>
      </c>
    </row>
    <row r="654" spans="5:5" ht="19" x14ac:dyDescent="0.25">
      <c r="E654" s="6">
        <f t="shared" si="10"/>
        <v>1999.559999999823</v>
      </c>
    </row>
    <row r="655" spans="5:5" ht="19" x14ac:dyDescent="0.25">
      <c r="E655" s="6">
        <f t="shared" si="10"/>
        <v>1999.559999999823</v>
      </c>
    </row>
    <row r="656" spans="5:5" ht="19" x14ac:dyDescent="0.25">
      <c r="E656" s="6">
        <f t="shared" si="10"/>
        <v>1999.559999999823</v>
      </c>
    </row>
    <row r="657" spans="5:5" ht="19" x14ac:dyDescent="0.25">
      <c r="E657" s="6">
        <f t="shared" si="10"/>
        <v>1999.559999999823</v>
      </c>
    </row>
    <row r="658" spans="5:5" ht="19" x14ac:dyDescent="0.25">
      <c r="E658" s="6">
        <f t="shared" si="10"/>
        <v>1999.559999999823</v>
      </c>
    </row>
    <row r="659" spans="5:5" ht="19" x14ac:dyDescent="0.25">
      <c r="E659" s="6">
        <f t="shared" si="10"/>
        <v>1999.559999999823</v>
      </c>
    </row>
    <row r="660" spans="5:5" ht="19" x14ac:dyDescent="0.25">
      <c r="E660" s="6">
        <f t="shared" si="10"/>
        <v>1999.559999999823</v>
      </c>
    </row>
    <row r="661" spans="5:5" ht="19" x14ac:dyDescent="0.25">
      <c r="E661" s="6">
        <f t="shared" si="10"/>
        <v>1999.559999999823</v>
      </c>
    </row>
    <row r="662" spans="5:5" ht="19" x14ac:dyDescent="0.25">
      <c r="E662" s="6">
        <f t="shared" si="10"/>
        <v>1999.559999999823</v>
      </c>
    </row>
    <row r="663" spans="5:5" ht="19" x14ac:dyDescent="0.25">
      <c r="E663" s="6">
        <f t="shared" si="10"/>
        <v>1999.559999999823</v>
      </c>
    </row>
    <row r="664" spans="5:5" ht="19" x14ac:dyDescent="0.25">
      <c r="E664" s="6">
        <f t="shared" si="10"/>
        <v>1999.559999999823</v>
      </c>
    </row>
    <row r="665" spans="5:5" ht="19" x14ac:dyDescent="0.25">
      <c r="E665" s="6">
        <f t="shared" si="10"/>
        <v>1999.559999999823</v>
      </c>
    </row>
    <row r="666" spans="5:5" ht="19" x14ac:dyDescent="0.25">
      <c r="E666" s="6">
        <f t="shared" si="10"/>
        <v>1999.559999999823</v>
      </c>
    </row>
    <row r="667" spans="5:5" ht="19" x14ac:dyDescent="0.25">
      <c r="E667" s="6">
        <f t="shared" si="10"/>
        <v>1999.559999999823</v>
      </c>
    </row>
    <row r="668" spans="5:5" ht="19" x14ac:dyDescent="0.25">
      <c r="E668" s="6">
        <f t="shared" si="10"/>
        <v>1999.559999999823</v>
      </c>
    </row>
    <row r="669" spans="5:5" ht="19" x14ac:dyDescent="0.25">
      <c r="E669" s="6">
        <f t="shared" si="10"/>
        <v>1999.559999999823</v>
      </c>
    </row>
    <row r="670" spans="5:5" ht="19" x14ac:dyDescent="0.25">
      <c r="E670" s="6">
        <f t="shared" si="10"/>
        <v>1999.559999999823</v>
      </c>
    </row>
    <row r="671" spans="5:5" ht="19" x14ac:dyDescent="0.25">
      <c r="E671" s="6">
        <f t="shared" si="10"/>
        <v>1999.559999999823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5"/>
  <dimension ref="A1:E100"/>
  <sheetViews>
    <sheetView zoomScaleNormal="100" workbookViewId="0">
      <selection activeCell="B19" sqref="B19"/>
    </sheetView>
  </sheetViews>
  <sheetFormatPr baseColWidth="10" defaultColWidth="8.83203125" defaultRowHeight="15" x14ac:dyDescent="0.2"/>
  <cols>
    <col min="1" max="1" width="14.83203125" bestFit="1" customWidth="1"/>
    <col min="2" max="2" width="74.5" customWidth="1"/>
    <col min="3" max="3" width="18.33203125" bestFit="1" customWidth="1"/>
    <col min="4" max="4" width="18.5" bestFit="1" customWidth="1"/>
    <col min="5" max="5" width="18.33203125" bestFit="1" customWidth="1"/>
  </cols>
  <sheetData>
    <row r="1" spans="1:5" ht="31" x14ac:dyDescent="0.35">
      <c r="A1" s="163" t="s">
        <v>11</v>
      </c>
      <c r="B1" s="163"/>
      <c r="C1" s="163"/>
      <c r="D1" s="163"/>
      <c r="E1" s="163"/>
    </row>
    <row r="2" spans="1:5" ht="26" x14ac:dyDescent="0.3">
      <c r="A2" s="161" t="s">
        <v>453</v>
      </c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6"/>
      <c r="D4" s="6"/>
      <c r="E4" s="6">
        <v>0</v>
      </c>
    </row>
    <row r="5" spans="1:5" ht="19" x14ac:dyDescent="0.25">
      <c r="A5" s="26">
        <v>45546</v>
      </c>
      <c r="B5" s="5" t="s">
        <v>1754</v>
      </c>
      <c r="C5" s="6">
        <v>499963.46</v>
      </c>
      <c r="D5" s="6"/>
      <c r="E5" s="6">
        <f>E4+'[1]PINNACLE ADIB USD '!C5-'[1]PINNACLE ADIB USD '!D5</f>
        <v>499963.46</v>
      </c>
    </row>
    <row r="6" spans="1:5" ht="19" x14ac:dyDescent="0.25">
      <c r="A6" s="26">
        <v>45546</v>
      </c>
      <c r="B6" s="19" t="s">
        <v>1755</v>
      </c>
      <c r="C6" s="20"/>
      <c r="D6" s="20">
        <v>172955</v>
      </c>
      <c r="E6" s="6">
        <f>E5+'[1]PINNACLE ADIB USD '!C6-'[1]PINNACLE ADIB USD '!D6</f>
        <v>327008.46000000002</v>
      </c>
    </row>
    <row r="7" spans="1:5" ht="19" x14ac:dyDescent="0.25">
      <c r="A7" s="26">
        <v>45546</v>
      </c>
      <c r="B7" s="19" t="s">
        <v>1756</v>
      </c>
      <c r="C7" s="6"/>
      <c r="D7" s="6">
        <v>26516</v>
      </c>
      <c r="E7" s="6">
        <f>E6+'[1]PINNACLE ADIB USD '!C7-'[1]PINNACLE ADIB USD '!D7</f>
        <v>300492.46000000002</v>
      </c>
    </row>
    <row r="8" spans="1:5" ht="19" x14ac:dyDescent="0.25">
      <c r="A8" s="26">
        <v>45546</v>
      </c>
      <c r="B8" s="5" t="s">
        <v>987</v>
      </c>
      <c r="C8" s="6"/>
      <c r="D8" s="6">
        <v>290150</v>
      </c>
      <c r="E8" s="6">
        <f>E7+'[1]PINNACLE ADIB USD '!C8-'[1]PINNACLE ADIB USD '!D8</f>
        <v>10342.460000000021</v>
      </c>
    </row>
    <row r="9" spans="1:5" ht="19" x14ac:dyDescent="0.25">
      <c r="A9" s="26">
        <v>45547</v>
      </c>
      <c r="B9" s="5" t="s">
        <v>806</v>
      </c>
      <c r="C9" s="6"/>
      <c r="D9" s="6">
        <v>9900</v>
      </c>
      <c r="E9" s="6">
        <f>E8+'[1]PINNACLE ADIB USD '!C9-'[1]PINNACLE ADIB USD '!D9</f>
        <v>442.46000000002095</v>
      </c>
    </row>
    <row r="10" spans="1:5" ht="19" x14ac:dyDescent="0.25">
      <c r="A10" s="26">
        <v>45547</v>
      </c>
      <c r="B10" s="5" t="s">
        <v>150</v>
      </c>
      <c r="C10" s="6"/>
      <c r="D10" s="6">
        <f>160.55+52.5+52.5+52.5+52.5+21</f>
        <v>391.55</v>
      </c>
      <c r="E10" s="6">
        <f>E9+'[1]PINNACLE ADIB USD '!C10-'[1]PINNACLE ADIB USD '!D10</f>
        <v>50.910000000020943</v>
      </c>
    </row>
    <row r="11" spans="1:5" ht="19" x14ac:dyDescent="0.25">
      <c r="A11" s="26">
        <v>45549</v>
      </c>
      <c r="B11" s="5" t="s">
        <v>1754</v>
      </c>
      <c r="C11" s="6">
        <v>999963.56</v>
      </c>
      <c r="D11" s="6"/>
      <c r="E11" s="6">
        <f>E10+'[1]PINNACLE ADIB USD '!C11-'[1]PINNACLE ADIB USD '!D11</f>
        <v>1000014.4700000001</v>
      </c>
    </row>
    <row r="12" spans="1:5" ht="19" x14ac:dyDescent="0.25">
      <c r="A12" s="26">
        <v>45549</v>
      </c>
      <c r="B12" s="5" t="s">
        <v>1755</v>
      </c>
      <c r="C12" s="6"/>
      <c r="D12" s="6">
        <v>500834</v>
      </c>
      <c r="E12" s="6">
        <f>E11+'[1]PINNACLE ADIB USD '!C12-'[1]PINNACLE ADIB USD '!D12</f>
        <v>499180.47000000009</v>
      </c>
    </row>
    <row r="13" spans="1:5" ht="19" x14ac:dyDescent="0.25">
      <c r="A13" s="26">
        <v>45551</v>
      </c>
      <c r="B13" s="5" t="s">
        <v>1770</v>
      </c>
      <c r="C13" s="6"/>
      <c r="D13" s="6">
        <v>400150</v>
      </c>
      <c r="E13" s="6">
        <f>E12+'[1]PINNACLE ADIB USD '!C13-'[1]PINNACLE ADIB USD '!D13</f>
        <v>99030.470000000088</v>
      </c>
    </row>
    <row r="14" spans="1:5" ht="19" x14ac:dyDescent="0.25">
      <c r="A14" s="26">
        <v>45551</v>
      </c>
      <c r="B14" s="5" t="s">
        <v>1755</v>
      </c>
      <c r="C14" s="6"/>
      <c r="D14" s="6">
        <v>98950</v>
      </c>
      <c r="E14" s="6">
        <f>E13+'[1]PINNACLE ADIB USD '!C14-'[1]PINNACLE ADIB USD '!D14</f>
        <v>80.470000000088476</v>
      </c>
    </row>
    <row r="15" spans="1:5" ht="19" x14ac:dyDescent="0.25">
      <c r="A15" s="26">
        <v>45556</v>
      </c>
      <c r="B15" s="5" t="s">
        <v>1754</v>
      </c>
      <c r="C15" s="6">
        <v>749963.56</v>
      </c>
      <c r="D15" s="6"/>
      <c r="E15" s="6">
        <f>E14+'[1]PINNACLE ADIB USD '!C15-'[1]PINNACLE ADIB USD '!D15</f>
        <v>750044.03000000014</v>
      </c>
    </row>
    <row r="16" spans="1:5" ht="19" x14ac:dyDescent="0.25">
      <c r="A16" s="26">
        <v>45556</v>
      </c>
      <c r="B16" s="5" t="s">
        <v>1784</v>
      </c>
      <c r="C16" s="6">
        <v>58193</v>
      </c>
      <c r="D16" s="6"/>
      <c r="E16" s="6">
        <f>E15+'[1]PINNACLE ADIB USD '!C16-'[1]PINNACLE ADIB USD '!D16</f>
        <v>808237.03000000014</v>
      </c>
    </row>
    <row r="17" spans="1:5" ht="19" x14ac:dyDescent="0.25">
      <c r="A17" s="26">
        <v>45558</v>
      </c>
      <c r="B17" s="5" t="s">
        <v>1785</v>
      </c>
      <c r="C17" s="6"/>
      <c r="D17" s="6">
        <v>500150</v>
      </c>
      <c r="E17" s="6">
        <f>E16+'[1]PINNACLE ADIB USD '!C17-'[1]PINNACLE ADIB USD '!D17</f>
        <v>308087.03000000014</v>
      </c>
    </row>
    <row r="18" spans="1:5" ht="19" x14ac:dyDescent="0.25">
      <c r="A18" s="26">
        <v>45558</v>
      </c>
      <c r="B18" s="5" t="s">
        <v>1196</v>
      </c>
      <c r="C18" s="6"/>
      <c r="D18" s="6">
        <v>249850</v>
      </c>
      <c r="E18" s="6">
        <f>E17+'[1]PINNACLE ADIB USD '!C18-'[1]PINNACLE ADIB USD '!D18</f>
        <v>58237.030000000144</v>
      </c>
    </row>
    <row r="19" spans="1:5" ht="19" x14ac:dyDescent="0.25">
      <c r="A19" s="26">
        <v>45561</v>
      </c>
      <c r="B19" s="5" t="s">
        <v>1754</v>
      </c>
      <c r="C19" s="6">
        <v>1999963.56</v>
      </c>
      <c r="D19" s="6"/>
      <c r="E19" s="6">
        <f>E18+'[1]PINNACLE ADIB USD '!C19-'[1]PINNACLE ADIB USD '!D19</f>
        <v>2058200.5900000003</v>
      </c>
    </row>
    <row r="20" spans="1:5" ht="19" x14ac:dyDescent="0.25">
      <c r="A20" s="26">
        <v>45561</v>
      </c>
      <c r="B20" s="5" t="s">
        <v>1755</v>
      </c>
      <c r="C20" s="6"/>
      <c r="D20" s="6">
        <v>1039452</v>
      </c>
      <c r="E20" s="6">
        <f>E19+'[1]PINNACLE ADIB USD '!C20-'[1]PINNACLE ADIB USD '!D20</f>
        <v>1018748.5900000003</v>
      </c>
    </row>
    <row r="21" spans="1:5" ht="19" x14ac:dyDescent="0.25">
      <c r="A21" s="26">
        <v>45562</v>
      </c>
      <c r="B21" s="5" t="s">
        <v>1797</v>
      </c>
      <c r="C21" s="6"/>
      <c r="D21" s="6">
        <v>750160</v>
      </c>
      <c r="E21" s="6">
        <f>E20+'[1]PINNACLE ADIB USD '!C21-'[1]PINNACLE ADIB USD '!D21</f>
        <v>268588.59000000032</v>
      </c>
    </row>
    <row r="22" spans="1:5" ht="19" x14ac:dyDescent="0.25">
      <c r="A22" s="26">
        <v>45562</v>
      </c>
      <c r="B22" s="5" t="s">
        <v>1799</v>
      </c>
      <c r="C22" s="6"/>
      <c r="D22" s="6">
        <v>152500</v>
      </c>
      <c r="E22" s="6">
        <f>E21+'[1]PINNACLE ADIB USD '!C22-'[1]PINNACLE ADIB USD '!D22</f>
        <v>116088.59000000032</v>
      </c>
    </row>
    <row r="23" spans="1:5" ht="19" x14ac:dyDescent="0.25">
      <c r="A23" s="26">
        <v>45565</v>
      </c>
      <c r="B23" s="5" t="s">
        <v>150</v>
      </c>
      <c r="C23" s="6"/>
      <c r="D23" s="6">
        <v>160.65</v>
      </c>
      <c r="E23" s="6">
        <f>E22+'[1]PINNACLE ADIB USD '!C23-'[1]PINNACLE ADIB USD '!D23</f>
        <v>115927.94000000032</v>
      </c>
    </row>
    <row r="24" spans="1:5" ht="19" x14ac:dyDescent="0.25">
      <c r="A24" s="26">
        <v>45565</v>
      </c>
      <c r="B24" s="5" t="s">
        <v>1755</v>
      </c>
      <c r="C24" s="6"/>
      <c r="D24" s="6">
        <v>35145</v>
      </c>
      <c r="E24" s="6">
        <f>E23+'[1]PINNACLE ADIB USD '!C24-'[1]PINNACLE ADIB USD '!D24</f>
        <v>80782.940000000322</v>
      </c>
    </row>
    <row r="25" spans="1:5" ht="19" x14ac:dyDescent="0.25">
      <c r="A25" s="26">
        <v>45568</v>
      </c>
      <c r="B25" s="5" t="s">
        <v>1854</v>
      </c>
      <c r="C25" s="6"/>
      <c r="D25" s="6">
        <v>61666</v>
      </c>
      <c r="E25" s="6">
        <f>E24+'[1]PINNACLE ADIB USD '!C25-'[1]PINNACLE ADIB USD '!D25</f>
        <v>19116.940000000322</v>
      </c>
    </row>
    <row r="26" spans="1:5" ht="19" x14ac:dyDescent="0.25">
      <c r="A26" s="26">
        <v>45568</v>
      </c>
      <c r="B26" s="5" t="s">
        <v>1755</v>
      </c>
      <c r="C26" s="6"/>
      <c r="D26" s="6">
        <v>19018</v>
      </c>
      <c r="E26" s="6">
        <f>E25+'[1]PINNACLE ADIB USD '!C26-'[1]PINNACLE ADIB USD '!D26</f>
        <v>98.94000000032247</v>
      </c>
    </row>
    <row r="27" spans="1:5" ht="19" x14ac:dyDescent="0.25">
      <c r="A27" s="26">
        <v>45574</v>
      </c>
      <c r="B27" s="5" t="s">
        <v>1754</v>
      </c>
      <c r="C27" s="6">
        <v>999963.56</v>
      </c>
      <c r="D27" s="6"/>
      <c r="E27" s="6">
        <f>E26+'[1]PINNACLE ADIB USD '!C27-'[1]PINNACLE ADIB USD '!D27</f>
        <v>1000062.5000000003</v>
      </c>
    </row>
    <row r="28" spans="1:5" ht="19" x14ac:dyDescent="0.25">
      <c r="A28" s="26">
        <v>45574</v>
      </c>
      <c r="B28" s="5" t="s">
        <v>1755</v>
      </c>
      <c r="C28" s="6"/>
      <c r="D28" s="6">
        <v>799984</v>
      </c>
      <c r="E28" s="6">
        <f>E27+'[1]PINNACLE ADIB USD '!C28-'[1]PINNACLE ADIB USD '!D28</f>
        <v>200078.50000000035</v>
      </c>
    </row>
    <row r="29" spans="1:5" ht="19" x14ac:dyDescent="0.25">
      <c r="A29" s="26">
        <v>45575</v>
      </c>
      <c r="B29" s="5" t="s">
        <v>1754</v>
      </c>
      <c r="C29" s="6">
        <v>499963.56</v>
      </c>
      <c r="D29" s="6"/>
      <c r="E29" s="6">
        <f>E28+'[1]PINNACLE ADIB USD '!C29-'[1]PINNACLE ADIB USD '!D29</f>
        <v>700042.06000000029</v>
      </c>
    </row>
    <row r="30" spans="1:5" ht="19" x14ac:dyDescent="0.25">
      <c r="A30" s="26">
        <v>45575</v>
      </c>
      <c r="B30" s="5" t="s">
        <v>1755</v>
      </c>
      <c r="C30" s="6"/>
      <c r="D30" s="6">
        <v>199421</v>
      </c>
      <c r="E30" s="6">
        <f>E29+'[1]PINNACLE ADIB USD '!C30-'[1]PINNACLE ADIB USD '!D30</f>
        <v>500621.06000000029</v>
      </c>
    </row>
    <row r="31" spans="1:5" ht="19" x14ac:dyDescent="0.25">
      <c r="A31" s="26">
        <v>45575</v>
      </c>
      <c r="B31" s="5" t="s">
        <v>1755</v>
      </c>
      <c r="C31" s="6"/>
      <c r="D31" s="6">
        <v>8474</v>
      </c>
      <c r="E31" s="6">
        <f>E30+'[1]PINNACLE ADIB USD '!C31-'[1]PINNACLE ADIB USD '!D31</f>
        <v>492147.06000000029</v>
      </c>
    </row>
    <row r="32" spans="1:5" ht="19" x14ac:dyDescent="0.25">
      <c r="A32" s="26">
        <v>45575</v>
      </c>
      <c r="B32" s="5" t="s">
        <v>1754</v>
      </c>
      <c r="C32" s="6">
        <v>999963.56</v>
      </c>
      <c r="D32" s="6"/>
      <c r="E32" s="6">
        <f>E31+'[1]PINNACLE ADIB USD '!C32-'[1]PINNACLE ADIB USD '!D32</f>
        <v>1492110.6200000003</v>
      </c>
    </row>
    <row r="33" spans="1:5" ht="19" x14ac:dyDescent="0.25">
      <c r="A33" s="26">
        <v>45576</v>
      </c>
      <c r="B33" s="5" t="s">
        <v>1196</v>
      </c>
      <c r="C33" s="6"/>
      <c r="D33" s="6">
        <v>750130</v>
      </c>
      <c r="E33" s="6">
        <f>E32+'[1]PINNACLE ADIB USD '!C33-'[1]PINNACLE ADIB USD '!D33</f>
        <v>741980.62000000034</v>
      </c>
    </row>
    <row r="34" spans="1:5" ht="19" x14ac:dyDescent="0.25">
      <c r="A34" s="26">
        <v>45577</v>
      </c>
      <c r="B34" s="5" t="s">
        <v>1734</v>
      </c>
      <c r="C34" s="6"/>
      <c r="D34" s="6">
        <v>350500</v>
      </c>
      <c r="E34" s="6">
        <f>E33+'[1]PINNACLE ADIB USD '!C34-'[1]PINNACLE ADIB USD '!D34</f>
        <v>391480.62000000034</v>
      </c>
    </row>
    <row r="35" spans="1:5" ht="19" x14ac:dyDescent="0.25">
      <c r="A35" s="26">
        <v>45580</v>
      </c>
      <c r="B35" s="5" t="s">
        <v>1755</v>
      </c>
      <c r="C35" s="6"/>
      <c r="D35" s="6">
        <v>391150</v>
      </c>
      <c r="E35" s="6">
        <f>E34+'[1]PINNACLE ADIB USD '!C35-'[1]PINNACLE ADIB USD '!D35</f>
        <v>330.62000000034459</v>
      </c>
    </row>
    <row r="36" spans="1:5" ht="19" x14ac:dyDescent="0.25">
      <c r="A36" s="26">
        <v>45302</v>
      </c>
      <c r="B36" s="5" t="s">
        <v>1922</v>
      </c>
      <c r="C36" s="6"/>
      <c r="D36" s="6">
        <v>160.65</v>
      </c>
      <c r="E36" s="6">
        <f>E35+'[1]PINNACLE ADIB USD '!C36-'[1]PINNACLE ADIB USD '!D36</f>
        <v>169.97000000034458</v>
      </c>
    </row>
    <row r="37" spans="1:5" ht="19" x14ac:dyDescent="0.25">
      <c r="A37" s="26">
        <v>45614</v>
      </c>
      <c r="B37" s="5" t="s">
        <v>1754</v>
      </c>
      <c r="C37" s="6">
        <v>699963.56</v>
      </c>
      <c r="D37" s="6"/>
      <c r="E37" s="6">
        <f>E36+'[1]PINNACLE ADIB USD '!C37-'[1]PINNACLE ADIB USD '!D37</f>
        <v>700133.53000000038</v>
      </c>
    </row>
    <row r="38" spans="1:5" ht="19" x14ac:dyDescent="0.25">
      <c r="A38" s="26">
        <v>45615</v>
      </c>
      <c r="B38" s="5" t="s">
        <v>805</v>
      </c>
      <c r="C38" s="6"/>
      <c r="D38" s="6">
        <v>47554</v>
      </c>
      <c r="E38" s="6">
        <f>E37+'[1]PINNACLE ADIB USD '!C38-'[1]PINNACLE ADIB USD '!D38</f>
        <v>652579.53000000038</v>
      </c>
    </row>
    <row r="39" spans="1:5" ht="19" x14ac:dyDescent="0.25">
      <c r="A39" s="26">
        <v>45615</v>
      </c>
      <c r="B39" s="5" t="s">
        <v>1755</v>
      </c>
      <c r="C39" s="6"/>
      <c r="D39" s="6">
        <v>375136</v>
      </c>
      <c r="E39" s="6">
        <f>E38+'[1]PINNACLE ADIB USD '!C39-'[1]PINNACLE ADIB USD '!D39</f>
        <v>277443.53000000038</v>
      </c>
    </row>
    <row r="40" spans="1:5" ht="19" x14ac:dyDescent="0.25">
      <c r="A40" s="26">
        <v>45615</v>
      </c>
      <c r="B40" s="5" t="s">
        <v>1970</v>
      </c>
      <c r="C40" s="6"/>
      <c r="D40" s="6">
        <v>270984</v>
      </c>
      <c r="E40" s="6">
        <f>E39+'[1]PINNACLE ADIB USD '!C40-'[1]PINNACLE ADIB USD '!D40</f>
        <v>6459.5300000003772</v>
      </c>
    </row>
    <row r="41" spans="1:5" ht="19" x14ac:dyDescent="0.25">
      <c r="A41" s="26">
        <v>45621</v>
      </c>
      <c r="B41" s="5" t="s">
        <v>805</v>
      </c>
      <c r="C41" s="6"/>
      <c r="D41" s="6">
        <v>6358</v>
      </c>
      <c r="E41" s="6">
        <f>E40+'[1]PINNACLE ADIB USD '!C41-'[1]PINNACLE ADIB USD '!D41</f>
        <v>101.53000000037719</v>
      </c>
    </row>
    <row r="42" spans="1:5" ht="19" x14ac:dyDescent="0.25">
      <c r="A42" s="26">
        <v>45622</v>
      </c>
      <c r="B42" s="5" t="s">
        <v>2010</v>
      </c>
      <c r="C42" s="6">
        <v>999963.56</v>
      </c>
      <c r="D42" s="6"/>
      <c r="E42" s="6">
        <f>E41+'[1]PINNACLE ADIB USD '!C42-'[1]PINNACLE ADIB USD '!D42</f>
        <v>1000065.0900000004</v>
      </c>
    </row>
    <row r="43" spans="1:5" ht="19" x14ac:dyDescent="0.25">
      <c r="A43" s="26">
        <v>45622</v>
      </c>
      <c r="B43" s="5" t="s">
        <v>2012</v>
      </c>
      <c r="C43" s="6"/>
      <c r="D43" s="6">
        <v>400000</v>
      </c>
      <c r="E43" s="6">
        <f>E42+'[1]PINNACLE ADIB USD '!C43-'[1]PINNACLE ADIB USD '!D43</f>
        <v>600065.09000000043</v>
      </c>
    </row>
    <row r="44" spans="1:5" ht="19" x14ac:dyDescent="0.25">
      <c r="A44" s="26">
        <v>45622</v>
      </c>
      <c r="B44" s="5" t="s">
        <v>2013</v>
      </c>
      <c r="C44" s="6"/>
      <c r="D44" s="6">
        <v>600000</v>
      </c>
      <c r="E44" s="6">
        <f>E43+'[1]PINNACLE ADIB USD '!C44-'[1]PINNACLE ADIB USD '!D44</f>
        <v>65.090000000433065</v>
      </c>
    </row>
    <row r="45" spans="1:5" ht="19" x14ac:dyDescent="0.25">
      <c r="A45" s="26">
        <v>45705</v>
      </c>
      <c r="B45" s="5" t="s">
        <v>2230</v>
      </c>
      <c r="C45" s="6">
        <v>18574.810000000001</v>
      </c>
      <c r="D45" s="6"/>
      <c r="E45" s="6">
        <f>E44+'[1]PINNACLE ADIB USD '!C45-'[1]PINNACLE ADIB USD '!D45</f>
        <v>18639.900000000434</v>
      </c>
    </row>
    <row r="46" spans="1:5" ht="19" x14ac:dyDescent="0.25">
      <c r="A46" s="26">
        <v>45707</v>
      </c>
      <c r="B46" s="5" t="s">
        <v>722</v>
      </c>
      <c r="C46" s="6"/>
      <c r="D46" s="6">
        <v>160.65</v>
      </c>
      <c r="E46" s="6">
        <f>E45+'[1]PINNACLE ADIB USD '!C46-'[1]PINNACLE ADIB USD '!D46</f>
        <v>18479.250000000433</v>
      </c>
    </row>
    <row r="47" spans="1:5" ht="19" x14ac:dyDescent="0.25">
      <c r="A47" s="26">
        <v>45707</v>
      </c>
      <c r="B47" s="5" t="s">
        <v>722</v>
      </c>
      <c r="C47" s="6"/>
      <c r="D47" s="6">
        <v>160.65</v>
      </c>
      <c r="E47" s="6">
        <f>E46+'[1]PINNACLE ADIB USD '!C47-'[1]PINNACLE ADIB USD '!D47</f>
        <v>18318.600000000431</v>
      </c>
    </row>
    <row r="48" spans="1:5" ht="19" x14ac:dyDescent="0.25">
      <c r="A48" s="26">
        <v>45707</v>
      </c>
      <c r="B48" s="5" t="s">
        <v>722</v>
      </c>
      <c r="C48" s="6"/>
      <c r="D48" s="6">
        <v>110.25</v>
      </c>
      <c r="E48" s="6">
        <f>E47+'[1]PINNACLE ADIB USD '!C48-'[1]PINNACLE ADIB USD '!D48</f>
        <v>18208.350000000431</v>
      </c>
    </row>
    <row r="49" spans="1:5" ht="19" x14ac:dyDescent="0.25">
      <c r="A49" s="26">
        <v>45707</v>
      </c>
      <c r="B49" s="5" t="s">
        <v>805</v>
      </c>
      <c r="C49" s="6"/>
      <c r="D49" s="6">
        <v>18113</v>
      </c>
      <c r="E49" s="6">
        <f>E48+'[1]PINNACLE ADIB USD '!C49-'[1]PINNACLE ADIB USD '!D49</f>
        <v>95.350000000431464</v>
      </c>
    </row>
    <row r="50" spans="1:5" ht="19" x14ac:dyDescent="0.25">
      <c r="A50" s="26">
        <v>45778</v>
      </c>
      <c r="B50" s="5" t="s">
        <v>1754</v>
      </c>
      <c r="C50" s="6">
        <v>499963.56</v>
      </c>
      <c r="D50" s="6"/>
      <c r="E50" s="6">
        <f>E49+'[1]PINNACLE ADIB USD '!C50-'[1]PINNACLE ADIB USD '!D50</f>
        <v>500058.91000000044</v>
      </c>
    </row>
    <row r="51" spans="1:5" ht="19" x14ac:dyDescent="0.25">
      <c r="A51" s="26">
        <v>45778</v>
      </c>
      <c r="B51" s="5" t="s">
        <v>2380</v>
      </c>
      <c r="C51" s="6"/>
      <c r="D51" s="6">
        <v>201339</v>
      </c>
      <c r="E51" s="6">
        <f>E50+'[1]PINNACLE ADIB USD '!C51-'[1]PINNACLE ADIB USD '!D51</f>
        <v>298719.91000000044</v>
      </c>
    </row>
    <row r="52" spans="1:5" ht="19" x14ac:dyDescent="0.25">
      <c r="A52" s="26">
        <v>45778</v>
      </c>
      <c r="B52" s="5" t="s">
        <v>2446</v>
      </c>
      <c r="C52" s="6"/>
      <c r="D52" s="6">
        <v>298511</v>
      </c>
      <c r="E52" s="6">
        <f>E51+'[1]PINNACLE ADIB USD '!C52-'[1]PINNACLE ADIB USD '!D52</f>
        <v>208.91000000044005</v>
      </c>
    </row>
    <row r="53" spans="1:5" ht="19" x14ac:dyDescent="0.25">
      <c r="A53" s="26">
        <v>45780</v>
      </c>
      <c r="B53" s="5" t="s">
        <v>2452</v>
      </c>
      <c r="C53" s="6">
        <v>999963.56</v>
      </c>
      <c r="D53" s="6"/>
      <c r="E53" s="6">
        <f>E52+'[1]PINNACLE ADIB USD '!C53-'[1]PINNACLE ADIB USD '!D53</f>
        <v>1000172.4700000004</v>
      </c>
    </row>
    <row r="54" spans="1:5" ht="19" x14ac:dyDescent="0.25">
      <c r="A54" s="26">
        <v>45780</v>
      </c>
      <c r="B54" s="5" t="s">
        <v>722</v>
      </c>
      <c r="C54" s="6"/>
      <c r="D54" s="6">
        <v>105</v>
      </c>
      <c r="E54" s="6">
        <f>E53+'[1]PINNACLE ADIB USD '!C54-'[1]PINNACLE ADIB USD '!D54</f>
        <v>1000067.4700000004</v>
      </c>
    </row>
    <row r="55" spans="1:5" ht="19" x14ac:dyDescent="0.25">
      <c r="A55" s="26">
        <v>45782</v>
      </c>
      <c r="B55" s="5" t="s">
        <v>2453</v>
      </c>
      <c r="C55" s="6"/>
      <c r="D55" s="6">
        <v>699782</v>
      </c>
      <c r="E55" s="6">
        <f>E54+'[1]PINNACLE ADIB USD '!C55-'[1]PINNACLE ADIB USD '!D55</f>
        <v>300285.47000000044</v>
      </c>
    </row>
    <row r="56" spans="1:5" ht="19" x14ac:dyDescent="0.25">
      <c r="A56" s="26">
        <v>45782</v>
      </c>
      <c r="B56" s="5" t="s">
        <v>2454</v>
      </c>
      <c r="C56" s="6"/>
      <c r="D56" s="6">
        <v>198315</v>
      </c>
      <c r="E56" s="6">
        <f>E55+'[1]PINNACLE ADIB USD '!C56-'[1]PINNACLE ADIB USD '!D56</f>
        <v>101970.47000000044</v>
      </c>
    </row>
    <row r="57" spans="1:5" ht="19" x14ac:dyDescent="0.25">
      <c r="A57" s="26">
        <v>45782</v>
      </c>
      <c r="B57" s="5" t="s">
        <v>2455</v>
      </c>
      <c r="C57" s="6"/>
      <c r="D57" s="6">
        <v>101234</v>
      </c>
      <c r="E57" s="6">
        <f>E56+'[1]PINNACLE ADIB USD '!C57-'[1]PINNACLE ADIB USD '!D57</f>
        <v>736.47000000043772</v>
      </c>
    </row>
    <row r="58" spans="1:5" ht="19" x14ac:dyDescent="0.25">
      <c r="A58" s="26">
        <v>45782</v>
      </c>
      <c r="B58" s="5" t="s">
        <v>722</v>
      </c>
      <c r="C58" s="6"/>
      <c r="D58" s="6">
        <v>300.17</v>
      </c>
      <c r="E58" s="6">
        <f>E57+'[1]PINNACLE ADIB USD '!C58-'[1]PINNACLE ADIB USD '!D58</f>
        <v>436.30000000043771</v>
      </c>
    </row>
    <row r="59" spans="1:5" ht="19" x14ac:dyDescent="0.25">
      <c r="A59" s="5" t="s">
        <v>2518</v>
      </c>
      <c r="B59" s="5" t="s">
        <v>722</v>
      </c>
      <c r="C59" s="6"/>
      <c r="D59" s="6">
        <v>110.25</v>
      </c>
      <c r="E59" s="6">
        <f>E58+'[1]PINNACLE ADIB USD '!C59-'[1]PINNACLE ADIB USD '!D59</f>
        <v>326.05000000043771</v>
      </c>
    </row>
    <row r="60" spans="1:5" ht="19" x14ac:dyDescent="0.25">
      <c r="A60" s="26">
        <v>45817</v>
      </c>
      <c r="B60" s="5" t="s">
        <v>1754</v>
      </c>
      <c r="C60" s="6">
        <v>499963.56</v>
      </c>
      <c r="D60" s="6"/>
      <c r="E60" s="6">
        <f>E59+'[1]PINNACLE ADIB USD '!C60-'[1]PINNACLE ADIB USD '!D60</f>
        <v>500289.61000000045</v>
      </c>
    </row>
    <row r="61" spans="1:5" ht="19" x14ac:dyDescent="0.25">
      <c r="A61" s="26">
        <v>45817</v>
      </c>
      <c r="B61" s="5" t="s">
        <v>2532</v>
      </c>
      <c r="C61" s="6"/>
      <c r="D61" s="6">
        <v>228594</v>
      </c>
      <c r="E61" s="6">
        <f>E60+'[1]PINNACLE ADIB USD '!C61-'[1]PINNACLE ADIB USD '!D61</f>
        <v>271695.61000000045</v>
      </c>
    </row>
    <row r="62" spans="1:5" ht="19" x14ac:dyDescent="0.25">
      <c r="A62" s="26">
        <v>45817</v>
      </c>
      <c r="B62" s="5" t="s">
        <v>2533</v>
      </c>
      <c r="C62" s="6"/>
      <c r="D62" s="6">
        <v>271306</v>
      </c>
      <c r="E62" s="6">
        <f>E61+'[1]PINNACLE ADIB USD '!C62-'[1]PINNACLE ADIB USD '!D62</f>
        <v>389.61000000045169</v>
      </c>
    </row>
    <row r="63" spans="1:5" ht="19" x14ac:dyDescent="0.25">
      <c r="A63" s="26">
        <v>45836</v>
      </c>
      <c r="B63" s="5" t="s">
        <v>722</v>
      </c>
      <c r="C63" s="6"/>
      <c r="D63" s="6">
        <v>110.25</v>
      </c>
      <c r="E63" s="6">
        <f>E62+'[1]PINNACLE ADIB USD '!C63-'[1]PINNACLE ADIB USD '!D63</f>
        <v>279.36000000045169</v>
      </c>
    </row>
    <row r="64" spans="1:5" ht="19" x14ac:dyDescent="0.25">
      <c r="A64" s="5"/>
      <c r="B64" s="5"/>
      <c r="C64" s="6"/>
      <c r="D64" s="6"/>
      <c r="E64" s="6">
        <f t="shared" ref="E64:E70" si="0">E63+C64-D64</f>
        <v>279.36000000045169</v>
      </c>
    </row>
    <row r="65" spans="1:5" ht="19" x14ac:dyDescent="0.25">
      <c r="A65" s="5"/>
      <c r="B65" s="5"/>
      <c r="C65" s="6"/>
      <c r="D65" s="6"/>
      <c r="E65" s="6">
        <f t="shared" si="0"/>
        <v>279.36000000045169</v>
      </c>
    </row>
    <row r="66" spans="1:5" ht="19" x14ac:dyDescent="0.25">
      <c r="A66" s="5"/>
      <c r="B66" s="5"/>
      <c r="C66" s="6"/>
      <c r="D66" s="6"/>
      <c r="E66" s="6">
        <f t="shared" si="0"/>
        <v>279.36000000045169</v>
      </c>
    </row>
    <row r="67" spans="1:5" ht="19" x14ac:dyDescent="0.25">
      <c r="A67" s="5"/>
      <c r="B67" s="5"/>
      <c r="C67" s="6"/>
      <c r="D67" s="6"/>
      <c r="E67" s="6">
        <f t="shared" si="0"/>
        <v>279.36000000045169</v>
      </c>
    </row>
    <row r="68" spans="1:5" ht="19" x14ac:dyDescent="0.25">
      <c r="A68" s="5"/>
      <c r="B68" s="5"/>
      <c r="C68" s="6"/>
      <c r="D68" s="6"/>
      <c r="E68" s="6">
        <f t="shared" si="0"/>
        <v>279.36000000045169</v>
      </c>
    </row>
    <row r="69" spans="1:5" ht="19" x14ac:dyDescent="0.25">
      <c r="A69" s="5"/>
      <c r="B69" s="5"/>
      <c r="C69" s="6"/>
      <c r="D69" s="6"/>
      <c r="E69" s="6">
        <f t="shared" si="0"/>
        <v>279.36000000045169</v>
      </c>
    </row>
    <row r="70" spans="1:5" ht="19" x14ac:dyDescent="0.25">
      <c r="A70" s="5"/>
      <c r="B70" s="5"/>
      <c r="C70" s="6"/>
      <c r="D70" s="6"/>
      <c r="E70" s="6">
        <f t="shared" si="0"/>
        <v>279.36000000045169</v>
      </c>
    </row>
    <row r="71" spans="1:5" ht="19" x14ac:dyDescent="0.25">
      <c r="A71" s="5"/>
      <c r="B71" s="5"/>
      <c r="C71" s="6"/>
      <c r="D71" s="6"/>
      <c r="E71" s="6">
        <f t="shared" ref="E71:E100" si="1">E70+C71-D71</f>
        <v>279.36000000045169</v>
      </c>
    </row>
    <row r="72" spans="1:5" ht="19" x14ac:dyDescent="0.25">
      <c r="A72" s="5"/>
      <c r="B72" s="5"/>
      <c r="C72" s="6"/>
      <c r="D72" s="6"/>
      <c r="E72" s="6">
        <f t="shared" si="1"/>
        <v>279.36000000045169</v>
      </c>
    </row>
    <row r="73" spans="1:5" ht="19" x14ac:dyDescent="0.25">
      <c r="A73" s="5"/>
      <c r="B73" s="5"/>
      <c r="C73" s="6"/>
      <c r="D73" s="6"/>
      <c r="E73" s="6">
        <f t="shared" si="1"/>
        <v>279.36000000045169</v>
      </c>
    </row>
    <row r="74" spans="1:5" ht="19" x14ac:dyDescent="0.25">
      <c r="A74" s="5"/>
      <c r="B74" s="5"/>
      <c r="C74" s="6"/>
      <c r="D74" s="6"/>
      <c r="E74" s="6">
        <f t="shared" si="1"/>
        <v>279.36000000045169</v>
      </c>
    </row>
    <row r="75" spans="1:5" ht="19" x14ac:dyDescent="0.25">
      <c r="A75" s="5"/>
      <c r="B75" s="5"/>
      <c r="C75" s="6"/>
      <c r="D75" s="6"/>
      <c r="E75" s="6">
        <f t="shared" si="1"/>
        <v>279.36000000045169</v>
      </c>
    </row>
    <row r="76" spans="1:5" ht="19" x14ac:dyDescent="0.25">
      <c r="A76" s="5"/>
      <c r="B76" s="5"/>
      <c r="C76" s="6"/>
      <c r="D76" s="6"/>
      <c r="E76" s="6">
        <f t="shared" si="1"/>
        <v>279.36000000045169</v>
      </c>
    </row>
    <row r="77" spans="1:5" ht="19" x14ac:dyDescent="0.25">
      <c r="A77" s="5"/>
      <c r="B77" s="5"/>
      <c r="C77" s="6"/>
      <c r="D77" s="6"/>
      <c r="E77" s="6">
        <f t="shared" si="1"/>
        <v>279.36000000045169</v>
      </c>
    </row>
    <row r="78" spans="1:5" ht="19" x14ac:dyDescent="0.25">
      <c r="A78" s="5"/>
      <c r="B78" s="5"/>
      <c r="C78" s="6"/>
      <c r="D78" s="6"/>
      <c r="E78" s="6">
        <f t="shared" si="1"/>
        <v>279.36000000045169</v>
      </c>
    </row>
    <row r="79" spans="1:5" ht="19" x14ac:dyDescent="0.25">
      <c r="A79" s="5"/>
      <c r="B79" s="5"/>
      <c r="C79" s="6"/>
      <c r="D79" s="6"/>
      <c r="E79" s="6">
        <f t="shared" si="1"/>
        <v>279.36000000045169</v>
      </c>
    </row>
    <row r="80" spans="1:5" ht="19" x14ac:dyDescent="0.25">
      <c r="A80" s="5"/>
      <c r="B80" s="5"/>
      <c r="C80" s="6"/>
      <c r="D80" s="6"/>
      <c r="E80" s="6">
        <f t="shared" si="1"/>
        <v>279.36000000045169</v>
      </c>
    </row>
    <row r="81" spans="1:5" ht="19" x14ac:dyDescent="0.25">
      <c r="A81" s="5"/>
      <c r="B81" s="5"/>
      <c r="C81" s="6"/>
      <c r="D81" s="6"/>
      <c r="E81" s="6">
        <f t="shared" si="1"/>
        <v>279.36000000045169</v>
      </c>
    </row>
    <row r="82" spans="1:5" ht="19" x14ac:dyDescent="0.25">
      <c r="A82" s="5"/>
      <c r="B82" s="5"/>
      <c r="C82" s="6"/>
      <c r="D82" s="6"/>
      <c r="E82" s="6">
        <f t="shared" si="1"/>
        <v>279.36000000045169</v>
      </c>
    </row>
    <row r="83" spans="1:5" ht="19" x14ac:dyDescent="0.25">
      <c r="A83" s="5"/>
      <c r="B83" s="5"/>
      <c r="C83" s="6"/>
      <c r="D83" s="6"/>
      <c r="E83" s="6">
        <f t="shared" si="1"/>
        <v>279.36000000045169</v>
      </c>
    </row>
    <row r="84" spans="1:5" ht="19" x14ac:dyDescent="0.25">
      <c r="A84" s="5"/>
      <c r="B84" s="5"/>
      <c r="C84" s="6"/>
      <c r="D84" s="6"/>
      <c r="E84" s="6">
        <f t="shared" si="1"/>
        <v>279.36000000045169</v>
      </c>
    </row>
    <row r="85" spans="1:5" ht="19" x14ac:dyDescent="0.25">
      <c r="A85" s="5"/>
      <c r="B85" s="5"/>
      <c r="C85" s="6"/>
      <c r="D85" s="6"/>
      <c r="E85" s="6">
        <f t="shared" si="1"/>
        <v>279.36000000045169</v>
      </c>
    </row>
    <row r="86" spans="1:5" ht="19" x14ac:dyDescent="0.25">
      <c r="A86" s="5"/>
      <c r="B86" s="5"/>
      <c r="C86" s="6"/>
      <c r="D86" s="6"/>
      <c r="E86" s="6">
        <f t="shared" si="1"/>
        <v>279.36000000045169</v>
      </c>
    </row>
    <row r="87" spans="1:5" ht="19" x14ac:dyDescent="0.25">
      <c r="A87" s="5"/>
      <c r="B87" s="5"/>
      <c r="C87" s="6"/>
      <c r="D87" s="6"/>
      <c r="E87" s="6">
        <f t="shared" si="1"/>
        <v>279.36000000045169</v>
      </c>
    </row>
    <row r="88" spans="1:5" ht="19" x14ac:dyDescent="0.25">
      <c r="A88" s="5"/>
      <c r="B88" s="5"/>
      <c r="C88" s="6"/>
      <c r="D88" s="6"/>
      <c r="E88" s="6">
        <f t="shared" si="1"/>
        <v>279.36000000045169</v>
      </c>
    </row>
    <row r="89" spans="1:5" ht="19" x14ac:dyDescent="0.25">
      <c r="A89" s="5"/>
      <c r="B89" s="5"/>
      <c r="C89" s="6"/>
      <c r="D89" s="6"/>
      <c r="E89" s="6">
        <f t="shared" si="1"/>
        <v>279.36000000045169</v>
      </c>
    </row>
    <row r="90" spans="1:5" ht="19" x14ac:dyDescent="0.25">
      <c r="A90" s="5"/>
      <c r="B90" s="5"/>
      <c r="C90" s="6"/>
      <c r="D90" s="6"/>
      <c r="E90" s="6">
        <f t="shared" si="1"/>
        <v>279.36000000045169</v>
      </c>
    </row>
    <row r="91" spans="1:5" ht="19" x14ac:dyDescent="0.25">
      <c r="A91" s="5"/>
      <c r="B91" s="5"/>
      <c r="C91" s="6"/>
      <c r="D91" s="6"/>
      <c r="E91" s="6">
        <f t="shared" si="1"/>
        <v>279.36000000045169</v>
      </c>
    </row>
    <row r="92" spans="1:5" ht="19" x14ac:dyDescent="0.25">
      <c r="A92" s="5"/>
      <c r="B92" s="5"/>
      <c r="C92" s="6"/>
      <c r="D92" s="6"/>
      <c r="E92" s="6">
        <f t="shared" si="1"/>
        <v>279.36000000045169</v>
      </c>
    </row>
    <row r="93" spans="1:5" ht="19" x14ac:dyDescent="0.25">
      <c r="A93" s="5"/>
      <c r="B93" s="5"/>
      <c r="C93" s="6"/>
      <c r="D93" s="6"/>
      <c r="E93" s="6">
        <f t="shared" si="1"/>
        <v>279.36000000045169</v>
      </c>
    </row>
    <row r="94" spans="1:5" ht="19" x14ac:dyDescent="0.25">
      <c r="A94" s="5"/>
      <c r="B94" s="5"/>
      <c r="C94" s="6"/>
      <c r="D94" s="6"/>
      <c r="E94" s="6">
        <f t="shared" si="1"/>
        <v>279.36000000045169</v>
      </c>
    </row>
    <row r="95" spans="1:5" ht="19" x14ac:dyDescent="0.25">
      <c r="A95" s="5"/>
      <c r="B95" s="5"/>
      <c r="C95" s="6"/>
      <c r="D95" s="6"/>
      <c r="E95" s="6">
        <f t="shared" si="1"/>
        <v>279.36000000045169</v>
      </c>
    </row>
    <row r="96" spans="1:5" ht="19" x14ac:dyDescent="0.25">
      <c r="A96" s="5"/>
      <c r="B96" s="5"/>
      <c r="C96" s="6"/>
      <c r="D96" s="6"/>
      <c r="E96" s="6">
        <f t="shared" si="1"/>
        <v>279.36000000045169</v>
      </c>
    </row>
    <row r="97" spans="1:5" ht="19" x14ac:dyDescent="0.25">
      <c r="A97" s="5"/>
      <c r="B97" s="5"/>
      <c r="C97" s="6"/>
      <c r="D97" s="6"/>
      <c r="E97" s="6">
        <f t="shared" si="1"/>
        <v>279.36000000045169</v>
      </c>
    </row>
    <row r="98" spans="1:5" ht="19" x14ac:dyDescent="0.25">
      <c r="A98" s="5"/>
      <c r="B98" s="5"/>
      <c r="C98" s="6"/>
      <c r="D98" s="6"/>
      <c r="E98" s="6">
        <f t="shared" si="1"/>
        <v>279.36000000045169</v>
      </c>
    </row>
    <row r="99" spans="1:5" ht="19" x14ac:dyDescent="0.25">
      <c r="A99" s="5"/>
      <c r="B99" s="5"/>
      <c r="C99" s="6"/>
      <c r="D99" s="6"/>
      <c r="E99" s="6">
        <f t="shared" si="1"/>
        <v>279.36000000045169</v>
      </c>
    </row>
    <row r="100" spans="1:5" ht="19" x14ac:dyDescent="0.25">
      <c r="A100" s="5"/>
      <c r="B100" s="5"/>
      <c r="C100" s="6"/>
      <c r="D100" s="6"/>
      <c r="E100" s="6">
        <f t="shared" si="1"/>
        <v>279.36000000045169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6"/>
  <dimension ref="A1:E100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14.5" bestFit="1" customWidth="1"/>
    <col min="2" max="2" width="74.5" customWidth="1"/>
    <col min="3" max="3" width="16.6640625" bestFit="1" customWidth="1"/>
    <col min="4" max="4" width="18.5" bestFit="1" customWidth="1"/>
    <col min="5" max="5" width="16.6640625" bestFit="1" customWidth="1"/>
  </cols>
  <sheetData>
    <row r="1" spans="1:5" ht="31" x14ac:dyDescent="0.35">
      <c r="A1" s="163" t="s">
        <v>1451</v>
      </c>
      <c r="B1" s="163"/>
      <c r="C1" s="163"/>
      <c r="D1" s="163"/>
      <c r="E1" s="163"/>
    </row>
    <row r="2" spans="1:5" ht="26" x14ac:dyDescent="0.3">
      <c r="A2" s="161" t="s">
        <v>1452</v>
      </c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6"/>
      <c r="D4" s="6"/>
      <c r="E4" s="6">
        <v>0</v>
      </c>
    </row>
    <row r="5" spans="1:5" ht="19" x14ac:dyDescent="0.25">
      <c r="A5" s="26">
        <v>45429</v>
      </c>
      <c r="B5" s="5" t="s">
        <v>1454</v>
      </c>
      <c r="C5" s="6">
        <v>10000</v>
      </c>
      <c r="D5" s="6"/>
      <c r="E5" s="6">
        <f>E4+C5-D5</f>
        <v>10000</v>
      </c>
    </row>
    <row r="6" spans="1:5" ht="19" x14ac:dyDescent="0.25">
      <c r="A6" s="26">
        <v>45429</v>
      </c>
      <c r="B6" s="19" t="s">
        <v>937</v>
      </c>
      <c r="C6" s="20"/>
      <c r="D6" s="20">
        <v>375.42</v>
      </c>
      <c r="E6" s="6">
        <f>E5+C6-D6</f>
        <v>9624.58</v>
      </c>
    </row>
    <row r="7" spans="1:5" ht="19" x14ac:dyDescent="0.25">
      <c r="A7" s="26">
        <v>45444</v>
      </c>
      <c r="B7" s="19" t="s">
        <v>150</v>
      </c>
      <c r="C7" s="6"/>
      <c r="D7" s="6">
        <v>200</v>
      </c>
      <c r="E7" s="6">
        <f t="shared" ref="E7:E70" si="0">E6+C7-D7</f>
        <v>9424.58</v>
      </c>
    </row>
    <row r="8" spans="1:5" ht="19" x14ac:dyDescent="0.25">
      <c r="A8" s="26">
        <v>45444</v>
      </c>
      <c r="B8" s="5" t="s">
        <v>150</v>
      </c>
      <c r="C8" s="6"/>
      <c r="D8" s="6">
        <v>10</v>
      </c>
      <c r="E8" s="6">
        <f t="shared" si="0"/>
        <v>9414.58</v>
      </c>
    </row>
    <row r="9" spans="1:5" ht="19" x14ac:dyDescent="0.25">
      <c r="A9" s="26">
        <v>45455</v>
      </c>
      <c r="B9" s="5" t="s">
        <v>1569</v>
      </c>
      <c r="C9" s="6">
        <v>111155</v>
      </c>
      <c r="D9" s="6"/>
      <c r="E9" s="6">
        <f t="shared" si="0"/>
        <v>120569.58</v>
      </c>
    </row>
    <row r="10" spans="1:5" ht="19" x14ac:dyDescent="0.25">
      <c r="A10" s="26">
        <v>45455</v>
      </c>
      <c r="B10" s="5" t="s">
        <v>1570</v>
      </c>
      <c r="C10" s="6"/>
      <c r="D10" s="6">
        <v>110992.2</v>
      </c>
      <c r="E10" s="6">
        <f t="shared" si="0"/>
        <v>9577.3800000000047</v>
      </c>
    </row>
    <row r="11" spans="1:5" ht="19" x14ac:dyDescent="0.25">
      <c r="A11" s="26">
        <v>45455</v>
      </c>
      <c r="B11" s="5" t="s">
        <v>1573</v>
      </c>
      <c r="C11" s="6"/>
      <c r="D11" s="6">
        <v>1914.08</v>
      </c>
      <c r="E11" s="6">
        <f t="shared" si="0"/>
        <v>7663.3000000000047</v>
      </c>
    </row>
    <row r="12" spans="1:5" ht="19" x14ac:dyDescent="0.25">
      <c r="A12" s="26">
        <v>45457</v>
      </c>
      <c r="B12" s="5" t="s">
        <v>150</v>
      </c>
      <c r="C12" s="6"/>
      <c r="D12" s="6">
        <v>76.25</v>
      </c>
      <c r="E12" s="6">
        <f t="shared" si="0"/>
        <v>7587.0500000000047</v>
      </c>
    </row>
    <row r="13" spans="1:5" ht="19" x14ac:dyDescent="0.25">
      <c r="A13" s="26">
        <v>45457</v>
      </c>
      <c r="B13" s="5" t="s">
        <v>937</v>
      </c>
      <c r="C13" s="6"/>
      <c r="D13" s="6">
        <v>383.25</v>
      </c>
      <c r="E13" s="6">
        <f t="shared" si="0"/>
        <v>7203.8000000000047</v>
      </c>
    </row>
    <row r="14" spans="1:5" ht="19" x14ac:dyDescent="0.25">
      <c r="A14" s="26">
        <v>45472</v>
      </c>
      <c r="B14" s="5" t="s">
        <v>937</v>
      </c>
      <c r="C14" s="6"/>
      <c r="D14" s="6">
        <v>231</v>
      </c>
      <c r="E14" s="6">
        <f t="shared" si="0"/>
        <v>6972.8000000000047</v>
      </c>
    </row>
    <row r="15" spans="1:5" ht="19" x14ac:dyDescent="0.25">
      <c r="A15" s="5"/>
      <c r="B15" s="5"/>
      <c r="C15" s="6"/>
      <c r="D15" s="6"/>
      <c r="E15" s="6">
        <f t="shared" si="0"/>
        <v>6972.8000000000047</v>
      </c>
    </row>
    <row r="16" spans="1:5" ht="19" x14ac:dyDescent="0.25">
      <c r="A16" s="5"/>
      <c r="B16" s="5"/>
      <c r="C16" s="6"/>
      <c r="D16" s="6"/>
      <c r="E16" s="6">
        <f t="shared" si="0"/>
        <v>6972.8000000000047</v>
      </c>
    </row>
    <row r="17" spans="1:5" ht="19" x14ac:dyDescent="0.25">
      <c r="A17" s="5"/>
      <c r="B17" s="5"/>
      <c r="C17" s="6"/>
      <c r="D17" s="6"/>
      <c r="E17" s="6">
        <f t="shared" si="0"/>
        <v>6972.8000000000047</v>
      </c>
    </row>
    <row r="18" spans="1:5" ht="19" x14ac:dyDescent="0.25">
      <c r="A18" s="5"/>
      <c r="B18" s="5"/>
      <c r="C18" s="6"/>
      <c r="D18" s="6"/>
      <c r="E18" s="6">
        <f t="shared" si="0"/>
        <v>6972.8000000000047</v>
      </c>
    </row>
    <row r="19" spans="1:5" ht="19" x14ac:dyDescent="0.25">
      <c r="A19" s="5"/>
      <c r="B19" s="5"/>
      <c r="C19" s="6"/>
      <c r="D19" s="6"/>
      <c r="E19" s="6">
        <f t="shared" si="0"/>
        <v>6972.8000000000047</v>
      </c>
    </row>
    <row r="20" spans="1:5" ht="19" x14ac:dyDescent="0.25">
      <c r="A20" s="5"/>
      <c r="B20" s="5"/>
      <c r="C20" s="6"/>
      <c r="D20" s="6"/>
      <c r="E20" s="6">
        <f t="shared" si="0"/>
        <v>6972.8000000000047</v>
      </c>
    </row>
    <row r="21" spans="1:5" ht="19" x14ac:dyDescent="0.25">
      <c r="A21" s="5"/>
      <c r="B21" s="5"/>
      <c r="C21" s="6"/>
      <c r="D21" s="6"/>
      <c r="E21" s="6">
        <f t="shared" si="0"/>
        <v>6972.8000000000047</v>
      </c>
    </row>
    <row r="22" spans="1:5" ht="19" x14ac:dyDescent="0.25">
      <c r="A22" s="5"/>
      <c r="B22" s="5"/>
      <c r="C22" s="6"/>
      <c r="D22" s="6"/>
      <c r="E22" s="6">
        <f t="shared" si="0"/>
        <v>6972.8000000000047</v>
      </c>
    </row>
    <row r="23" spans="1:5" ht="19" x14ac:dyDescent="0.25">
      <c r="A23" s="5"/>
      <c r="B23" s="5"/>
      <c r="C23" s="6"/>
      <c r="D23" s="6"/>
      <c r="E23" s="6">
        <f t="shared" si="0"/>
        <v>6972.8000000000047</v>
      </c>
    </row>
    <row r="24" spans="1:5" ht="19" x14ac:dyDescent="0.25">
      <c r="A24" s="5"/>
      <c r="B24" s="5"/>
      <c r="C24" s="6"/>
      <c r="D24" s="6"/>
      <c r="E24" s="6">
        <f t="shared" si="0"/>
        <v>6972.8000000000047</v>
      </c>
    </row>
    <row r="25" spans="1:5" ht="19" x14ac:dyDescent="0.25">
      <c r="A25" s="5"/>
      <c r="B25" s="5"/>
      <c r="C25" s="6"/>
      <c r="D25" s="6"/>
      <c r="E25" s="6">
        <f t="shared" si="0"/>
        <v>6972.8000000000047</v>
      </c>
    </row>
    <row r="26" spans="1:5" ht="19" x14ac:dyDescent="0.25">
      <c r="A26" s="5"/>
      <c r="B26" s="5"/>
      <c r="C26" s="6"/>
      <c r="D26" s="6"/>
      <c r="E26" s="6">
        <f t="shared" si="0"/>
        <v>6972.8000000000047</v>
      </c>
    </row>
    <row r="27" spans="1:5" ht="19" x14ac:dyDescent="0.25">
      <c r="A27" s="5"/>
      <c r="B27" s="5"/>
      <c r="C27" s="6"/>
      <c r="D27" s="6"/>
      <c r="E27" s="6">
        <f t="shared" si="0"/>
        <v>6972.8000000000047</v>
      </c>
    </row>
    <row r="28" spans="1:5" ht="19" x14ac:dyDescent="0.25">
      <c r="A28" s="5"/>
      <c r="B28" s="5"/>
      <c r="C28" s="6"/>
      <c r="D28" s="6"/>
      <c r="E28" s="6">
        <f t="shared" si="0"/>
        <v>6972.8000000000047</v>
      </c>
    </row>
    <row r="29" spans="1:5" ht="19" x14ac:dyDescent="0.25">
      <c r="A29" s="5"/>
      <c r="B29" s="5"/>
      <c r="C29" s="6"/>
      <c r="D29" s="6"/>
      <c r="E29" s="6">
        <f t="shared" si="0"/>
        <v>6972.8000000000047</v>
      </c>
    </row>
    <row r="30" spans="1:5" ht="19" x14ac:dyDescent="0.25">
      <c r="A30" s="5"/>
      <c r="B30" s="5"/>
      <c r="C30" s="6"/>
      <c r="D30" s="6"/>
      <c r="E30" s="6">
        <f t="shared" si="0"/>
        <v>6972.8000000000047</v>
      </c>
    </row>
    <row r="31" spans="1:5" ht="19" x14ac:dyDescent="0.25">
      <c r="A31" s="5"/>
      <c r="B31" s="5"/>
      <c r="C31" s="6"/>
      <c r="D31" s="6"/>
      <c r="E31" s="6">
        <f t="shared" si="0"/>
        <v>6972.8000000000047</v>
      </c>
    </row>
    <row r="32" spans="1:5" ht="19" x14ac:dyDescent="0.25">
      <c r="A32" s="5"/>
      <c r="B32" s="5"/>
      <c r="C32" s="6"/>
      <c r="D32" s="6"/>
      <c r="E32" s="6">
        <f t="shared" si="0"/>
        <v>6972.8000000000047</v>
      </c>
    </row>
    <row r="33" spans="1:5" ht="19" x14ac:dyDescent="0.25">
      <c r="A33" s="5"/>
      <c r="B33" s="5"/>
      <c r="C33" s="6"/>
      <c r="D33" s="6"/>
      <c r="E33" s="6">
        <f t="shared" si="0"/>
        <v>6972.8000000000047</v>
      </c>
    </row>
    <row r="34" spans="1:5" ht="19" x14ac:dyDescent="0.25">
      <c r="A34" s="5"/>
      <c r="B34" s="5"/>
      <c r="C34" s="6"/>
      <c r="D34" s="6"/>
      <c r="E34" s="6">
        <f t="shared" si="0"/>
        <v>6972.8000000000047</v>
      </c>
    </row>
    <row r="35" spans="1:5" ht="19" x14ac:dyDescent="0.25">
      <c r="A35" s="5"/>
      <c r="B35" s="5"/>
      <c r="C35" s="6"/>
      <c r="D35" s="6"/>
      <c r="E35" s="6">
        <f t="shared" si="0"/>
        <v>6972.8000000000047</v>
      </c>
    </row>
    <row r="36" spans="1:5" ht="19" x14ac:dyDescent="0.25">
      <c r="A36" s="5"/>
      <c r="B36" s="5"/>
      <c r="C36" s="6"/>
      <c r="D36" s="6"/>
      <c r="E36" s="6">
        <f t="shared" si="0"/>
        <v>6972.8000000000047</v>
      </c>
    </row>
    <row r="37" spans="1:5" ht="19" x14ac:dyDescent="0.25">
      <c r="A37" s="5"/>
      <c r="B37" s="5"/>
      <c r="C37" s="6"/>
      <c r="D37" s="6"/>
      <c r="E37" s="6">
        <f t="shared" si="0"/>
        <v>6972.8000000000047</v>
      </c>
    </row>
    <row r="38" spans="1:5" ht="19" x14ac:dyDescent="0.25">
      <c r="A38" s="5"/>
      <c r="B38" s="5"/>
      <c r="C38" s="6"/>
      <c r="D38" s="6"/>
      <c r="E38" s="6">
        <f t="shared" si="0"/>
        <v>6972.8000000000047</v>
      </c>
    </row>
    <row r="39" spans="1:5" ht="19" x14ac:dyDescent="0.25">
      <c r="A39" s="5"/>
      <c r="B39" s="5"/>
      <c r="C39" s="6"/>
      <c r="D39" s="6"/>
      <c r="E39" s="6">
        <f t="shared" si="0"/>
        <v>6972.8000000000047</v>
      </c>
    </row>
    <row r="40" spans="1:5" ht="19" x14ac:dyDescent="0.25">
      <c r="A40" s="5"/>
      <c r="B40" s="5"/>
      <c r="C40" s="6"/>
      <c r="D40" s="6"/>
      <c r="E40" s="6">
        <f t="shared" si="0"/>
        <v>6972.8000000000047</v>
      </c>
    </row>
    <row r="41" spans="1:5" ht="19" x14ac:dyDescent="0.25">
      <c r="A41" s="5"/>
      <c r="B41" s="5"/>
      <c r="C41" s="6"/>
      <c r="D41" s="6"/>
      <c r="E41" s="6">
        <f t="shared" si="0"/>
        <v>6972.8000000000047</v>
      </c>
    </row>
    <row r="42" spans="1:5" ht="19" x14ac:dyDescent="0.25">
      <c r="A42" s="5"/>
      <c r="B42" s="5"/>
      <c r="C42" s="6"/>
      <c r="D42" s="6"/>
      <c r="E42" s="6">
        <f t="shared" si="0"/>
        <v>6972.8000000000047</v>
      </c>
    </row>
    <row r="43" spans="1:5" ht="19" x14ac:dyDescent="0.25">
      <c r="A43" s="5"/>
      <c r="B43" s="5"/>
      <c r="C43" s="6"/>
      <c r="D43" s="6"/>
      <c r="E43" s="6">
        <f t="shared" si="0"/>
        <v>6972.8000000000047</v>
      </c>
    </row>
    <row r="44" spans="1:5" ht="19" x14ac:dyDescent="0.25">
      <c r="A44" s="5"/>
      <c r="B44" s="5"/>
      <c r="C44" s="6"/>
      <c r="D44" s="6"/>
      <c r="E44" s="6">
        <f t="shared" si="0"/>
        <v>6972.8000000000047</v>
      </c>
    </row>
    <row r="45" spans="1:5" ht="19" x14ac:dyDescent="0.25">
      <c r="A45" s="5"/>
      <c r="B45" s="5"/>
      <c r="C45" s="6"/>
      <c r="D45" s="6"/>
      <c r="E45" s="6">
        <f t="shared" si="0"/>
        <v>6972.8000000000047</v>
      </c>
    </row>
    <row r="46" spans="1:5" ht="19" x14ac:dyDescent="0.25">
      <c r="A46" s="5"/>
      <c r="B46" s="5"/>
      <c r="C46" s="6"/>
      <c r="D46" s="6"/>
      <c r="E46" s="6">
        <f t="shared" si="0"/>
        <v>6972.8000000000047</v>
      </c>
    </row>
    <row r="47" spans="1:5" ht="19" x14ac:dyDescent="0.25">
      <c r="A47" s="5"/>
      <c r="B47" s="5"/>
      <c r="C47" s="6"/>
      <c r="D47" s="6"/>
      <c r="E47" s="6">
        <f t="shared" si="0"/>
        <v>6972.8000000000047</v>
      </c>
    </row>
    <row r="48" spans="1:5" ht="19" x14ac:dyDescent="0.25">
      <c r="A48" s="5"/>
      <c r="B48" s="5"/>
      <c r="C48" s="6"/>
      <c r="D48" s="6"/>
      <c r="E48" s="6">
        <f t="shared" si="0"/>
        <v>6972.8000000000047</v>
      </c>
    </row>
    <row r="49" spans="1:5" ht="19" x14ac:dyDescent="0.25">
      <c r="A49" s="5"/>
      <c r="B49" s="5"/>
      <c r="C49" s="6"/>
      <c r="D49" s="6"/>
      <c r="E49" s="6">
        <f t="shared" si="0"/>
        <v>6972.8000000000047</v>
      </c>
    </row>
    <row r="50" spans="1:5" ht="19" x14ac:dyDescent="0.25">
      <c r="A50" s="5"/>
      <c r="B50" s="5"/>
      <c r="C50" s="6"/>
      <c r="D50" s="6"/>
      <c r="E50" s="6">
        <f t="shared" si="0"/>
        <v>6972.8000000000047</v>
      </c>
    </row>
    <row r="51" spans="1:5" ht="19" x14ac:dyDescent="0.25">
      <c r="A51" s="5"/>
      <c r="B51" s="5"/>
      <c r="C51" s="6"/>
      <c r="D51" s="6"/>
      <c r="E51" s="6">
        <f t="shared" si="0"/>
        <v>6972.8000000000047</v>
      </c>
    </row>
    <row r="52" spans="1:5" ht="19" x14ac:dyDescent="0.25">
      <c r="A52" s="5"/>
      <c r="B52" s="5"/>
      <c r="C52" s="6"/>
      <c r="D52" s="6"/>
      <c r="E52" s="6">
        <f t="shared" si="0"/>
        <v>6972.8000000000047</v>
      </c>
    </row>
    <row r="53" spans="1:5" ht="19" x14ac:dyDescent="0.25">
      <c r="A53" s="5"/>
      <c r="B53" s="5"/>
      <c r="C53" s="6"/>
      <c r="D53" s="6"/>
      <c r="E53" s="6">
        <f t="shared" si="0"/>
        <v>6972.8000000000047</v>
      </c>
    </row>
    <row r="54" spans="1:5" ht="19" x14ac:dyDescent="0.25">
      <c r="A54" s="5"/>
      <c r="B54" s="5"/>
      <c r="C54" s="6"/>
      <c r="D54" s="6"/>
      <c r="E54" s="6">
        <f t="shared" si="0"/>
        <v>6972.8000000000047</v>
      </c>
    </row>
    <row r="55" spans="1:5" ht="19" x14ac:dyDescent="0.25">
      <c r="A55" s="5"/>
      <c r="B55" s="5"/>
      <c r="C55" s="6"/>
      <c r="D55" s="6"/>
      <c r="E55" s="6">
        <f t="shared" si="0"/>
        <v>6972.8000000000047</v>
      </c>
    </row>
    <row r="56" spans="1:5" ht="19" x14ac:dyDescent="0.25">
      <c r="A56" s="5"/>
      <c r="B56" s="5"/>
      <c r="C56" s="6"/>
      <c r="D56" s="6"/>
      <c r="E56" s="6">
        <f t="shared" si="0"/>
        <v>6972.8000000000047</v>
      </c>
    </row>
    <row r="57" spans="1:5" ht="19" x14ac:dyDescent="0.25">
      <c r="A57" s="5"/>
      <c r="B57" s="5"/>
      <c r="C57" s="6"/>
      <c r="D57" s="6"/>
      <c r="E57" s="6">
        <f t="shared" si="0"/>
        <v>6972.8000000000047</v>
      </c>
    </row>
    <row r="58" spans="1:5" ht="19" x14ac:dyDescent="0.25">
      <c r="A58" s="5"/>
      <c r="B58" s="5"/>
      <c r="C58" s="6"/>
      <c r="D58" s="6"/>
      <c r="E58" s="6">
        <f t="shared" si="0"/>
        <v>6972.8000000000047</v>
      </c>
    </row>
    <row r="59" spans="1:5" ht="19" x14ac:dyDescent="0.25">
      <c r="A59" s="5"/>
      <c r="B59" s="5"/>
      <c r="C59" s="6"/>
      <c r="D59" s="6"/>
      <c r="E59" s="6">
        <f t="shared" si="0"/>
        <v>6972.8000000000047</v>
      </c>
    </row>
    <row r="60" spans="1:5" ht="19" x14ac:dyDescent="0.25">
      <c r="A60" s="5"/>
      <c r="B60" s="5"/>
      <c r="C60" s="6"/>
      <c r="D60" s="6"/>
      <c r="E60" s="6">
        <f t="shared" si="0"/>
        <v>6972.8000000000047</v>
      </c>
    </row>
    <row r="61" spans="1:5" ht="19" x14ac:dyDescent="0.25">
      <c r="A61" s="5"/>
      <c r="B61" s="5"/>
      <c r="C61" s="6"/>
      <c r="D61" s="6"/>
      <c r="E61" s="6">
        <f t="shared" si="0"/>
        <v>6972.8000000000047</v>
      </c>
    </row>
    <row r="62" spans="1:5" ht="19" x14ac:dyDescent="0.25">
      <c r="A62" s="5"/>
      <c r="B62" s="5"/>
      <c r="C62" s="6"/>
      <c r="D62" s="6"/>
      <c r="E62" s="6">
        <f t="shared" si="0"/>
        <v>6972.8000000000047</v>
      </c>
    </row>
    <row r="63" spans="1:5" ht="19" x14ac:dyDescent="0.25">
      <c r="A63" s="5"/>
      <c r="B63" s="5"/>
      <c r="C63" s="6"/>
      <c r="D63" s="6"/>
      <c r="E63" s="6">
        <f t="shared" si="0"/>
        <v>6972.8000000000047</v>
      </c>
    </row>
    <row r="64" spans="1:5" ht="19" x14ac:dyDescent="0.25">
      <c r="A64" s="5"/>
      <c r="B64" s="5"/>
      <c r="C64" s="6"/>
      <c r="D64" s="6"/>
      <c r="E64" s="6">
        <f t="shared" si="0"/>
        <v>6972.8000000000047</v>
      </c>
    </row>
    <row r="65" spans="1:5" ht="19" x14ac:dyDescent="0.25">
      <c r="A65" s="5"/>
      <c r="B65" s="5"/>
      <c r="C65" s="6"/>
      <c r="D65" s="6"/>
      <c r="E65" s="6">
        <f t="shared" si="0"/>
        <v>6972.8000000000047</v>
      </c>
    </row>
    <row r="66" spans="1:5" ht="19" x14ac:dyDescent="0.25">
      <c r="A66" s="5"/>
      <c r="B66" s="5"/>
      <c r="C66" s="6"/>
      <c r="D66" s="6"/>
      <c r="E66" s="6">
        <f t="shared" si="0"/>
        <v>6972.8000000000047</v>
      </c>
    </row>
    <row r="67" spans="1:5" ht="19" x14ac:dyDescent="0.25">
      <c r="A67" s="5"/>
      <c r="B67" s="5"/>
      <c r="C67" s="6"/>
      <c r="D67" s="6"/>
      <c r="E67" s="6">
        <f t="shared" si="0"/>
        <v>6972.8000000000047</v>
      </c>
    </row>
    <row r="68" spans="1:5" ht="19" x14ac:dyDescent="0.25">
      <c r="A68" s="5"/>
      <c r="B68" s="5"/>
      <c r="C68" s="6"/>
      <c r="D68" s="6"/>
      <c r="E68" s="6">
        <f t="shared" si="0"/>
        <v>6972.8000000000047</v>
      </c>
    </row>
    <row r="69" spans="1:5" ht="19" x14ac:dyDescent="0.25">
      <c r="A69" s="5"/>
      <c r="B69" s="5"/>
      <c r="C69" s="6"/>
      <c r="D69" s="6"/>
      <c r="E69" s="6">
        <f t="shared" si="0"/>
        <v>6972.8000000000047</v>
      </c>
    </row>
    <row r="70" spans="1:5" ht="19" x14ac:dyDescent="0.25">
      <c r="A70" s="5"/>
      <c r="B70" s="5"/>
      <c r="C70" s="6"/>
      <c r="D70" s="6"/>
      <c r="E70" s="6">
        <f t="shared" si="0"/>
        <v>6972.8000000000047</v>
      </c>
    </row>
    <row r="71" spans="1:5" ht="19" x14ac:dyDescent="0.25">
      <c r="A71" s="5"/>
      <c r="B71" s="5"/>
      <c r="C71" s="6"/>
      <c r="D71" s="6"/>
      <c r="E71" s="6">
        <f t="shared" ref="E71:E100" si="1">E70+C71-D71</f>
        <v>6972.8000000000047</v>
      </c>
    </row>
    <row r="72" spans="1:5" ht="19" x14ac:dyDescent="0.25">
      <c r="A72" s="5"/>
      <c r="B72" s="5"/>
      <c r="C72" s="6"/>
      <c r="D72" s="6"/>
      <c r="E72" s="6">
        <f t="shared" si="1"/>
        <v>6972.8000000000047</v>
      </c>
    </row>
    <row r="73" spans="1:5" ht="19" x14ac:dyDescent="0.25">
      <c r="A73" s="5"/>
      <c r="B73" s="5"/>
      <c r="C73" s="6"/>
      <c r="D73" s="6"/>
      <c r="E73" s="6">
        <f t="shared" si="1"/>
        <v>6972.8000000000047</v>
      </c>
    </row>
    <row r="74" spans="1:5" ht="19" x14ac:dyDescent="0.25">
      <c r="A74" s="5"/>
      <c r="B74" s="5"/>
      <c r="C74" s="6"/>
      <c r="D74" s="6"/>
      <c r="E74" s="6">
        <f t="shared" si="1"/>
        <v>6972.8000000000047</v>
      </c>
    </row>
    <row r="75" spans="1:5" ht="19" x14ac:dyDescent="0.25">
      <c r="A75" s="5"/>
      <c r="B75" s="5"/>
      <c r="C75" s="6"/>
      <c r="D75" s="6"/>
      <c r="E75" s="6">
        <f t="shared" si="1"/>
        <v>6972.8000000000047</v>
      </c>
    </row>
    <row r="76" spans="1:5" ht="19" x14ac:dyDescent="0.25">
      <c r="A76" s="5"/>
      <c r="B76" s="5"/>
      <c r="C76" s="6"/>
      <c r="D76" s="6"/>
      <c r="E76" s="6">
        <f t="shared" si="1"/>
        <v>6972.8000000000047</v>
      </c>
    </row>
    <row r="77" spans="1:5" ht="19" x14ac:dyDescent="0.25">
      <c r="A77" s="5"/>
      <c r="B77" s="5"/>
      <c r="C77" s="6"/>
      <c r="D77" s="6"/>
      <c r="E77" s="6">
        <f t="shared" si="1"/>
        <v>6972.8000000000047</v>
      </c>
    </row>
    <row r="78" spans="1:5" ht="19" x14ac:dyDescent="0.25">
      <c r="A78" s="5"/>
      <c r="B78" s="5"/>
      <c r="C78" s="6"/>
      <c r="D78" s="6"/>
      <c r="E78" s="6">
        <f t="shared" si="1"/>
        <v>6972.8000000000047</v>
      </c>
    </row>
    <row r="79" spans="1:5" ht="19" x14ac:dyDescent="0.25">
      <c r="A79" s="5"/>
      <c r="B79" s="5"/>
      <c r="C79" s="6"/>
      <c r="D79" s="6"/>
      <c r="E79" s="6">
        <f t="shared" si="1"/>
        <v>6972.8000000000047</v>
      </c>
    </row>
    <row r="80" spans="1:5" ht="19" x14ac:dyDescent="0.25">
      <c r="A80" s="5"/>
      <c r="B80" s="5"/>
      <c r="C80" s="6"/>
      <c r="D80" s="6"/>
      <c r="E80" s="6">
        <f t="shared" si="1"/>
        <v>6972.8000000000047</v>
      </c>
    </row>
    <row r="81" spans="1:5" ht="19" x14ac:dyDescent="0.25">
      <c r="A81" s="5"/>
      <c r="B81" s="5"/>
      <c r="C81" s="6"/>
      <c r="D81" s="6"/>
      <c r="E81" s="6">
        <f t="shared" si="1"/>
        <v>6972.8000000000047</v>
      </c>
    </row>
    <row r="82" spans="1:5" ht="19" x14ac:dyDescent="0.25">
      <c r="A82" s="5"/>
      <c r="B82" s="5"/>
      <c r="C82" s="6"/>
      <c r="D82" s="6"/>
      <c r="E82" s="6">
        <f t="shared" si="1"/>
        <v>6972.8000000000047</v>
      </c>
    </row>
    <row r="83" spans="1:5" ht="19" x14ac:dyDescent="0.25">
      <c r="A83" s="5"/>
      <c r="B83" s="5"/>
      <c r="C83" s="6"/>
      <c r="D83" s="6"/>
      <c r="E83" s="6">
        <f t="shared" si="1"/>
        <v>6972.8000000000047</v>
      </c>
    </row>
    <row r="84" spans="1:5" ht="19" x14ac:dyDescent="0.25">
      <c r="A84" s="5"/>
      <c r="B84" s="5"/>
      <c r="C84" s="6"/>
      <c r="D84" s="6"/>
      <c r="E84" s="6">
        <f t="shared" si="1"/>
        <v>6972.8000000000047</v>
      </c>
    </row>
    <row r="85" spans="1:5" ht="19" x14ac:dyDescent="0.25">
      <c r="A85" s="5"/>
      <c r="B85" s="5"/>
      <c r="C85" s="6"/>
      <c r="D85" s="6"/>
      <c r="E85" s="6">
        <f t="shared" si="1"/>
        <v>6972.8000000000047</v>
      </c>
    </row>
    <row r="86" spans="1:5" ht="19" x14ac:dyDescent="0.25">
      <c r="A86" s="5"/>
      <c r="B86" s="5"/>
      <c r="C86" s="6"/>
      <c r="D86" s="6"/>
      <c r="E86" s="6">
        <f t="shared" si="1"/>
        <v>6972.8000000000047</v>
      </c>
    </row>
    <row r="87" spans="1:5" ht="19" x14ac:dyDescent="0.25">
      <c r="A87" s="5"/>
      <c r="B87" s="5"/>
      <c r="C87" s="6"/>
      <c r="D87" s="6"/>
      <c r="E87" s="6">
        <f t="shared" si="1"/>
        <v>6972.8000000000047</v>
      </c>
    </row>
    <row r="88" spans="1:5" ht="19" x14ac:dyDescent="0.25">
      <c r="A88" s="5"/>
      <c r="B88" s="5"/>
      <c r="C88" s="6"/>
      <c r="D88" s="6"/>
      <c r="E88" s="6">
        <f t="shared" si="1"/>
        <v>6972.8000000000047</v>
      </c>
    </row>
    <row r="89" spans="1:5" ht="19" x14ac:dyDescent="0.25">
      <c r="A89" s="5"/>
      <c r="B89" s="5"/>
      <c r="C89" s="6"/>
      <c r="D89" s="6"/>
      <c r="E89" s="6">
        <f t="shared" si="1"/>
        <v>6972.8000000000047</v>
      </c>
    </row>
    <row r="90" spans="1:5" ht="19" x14ac:dyDescent="0.25">
      <c r="A90" s="5"/>
      <c r="B90" s="5"/>
      <c r="C90" s="6"/>
      <c r="D90" s="6"/>
      <c r="E90" s="6">
        <f t="shared" si="1"/>
        <v>6972.8000000000047</v>
      </c>
    </row>
    <row r="91" spans="1:5" ht="19" x14ac:dyDescent="0.25">
      <c r="A91" s="5"/>
      <c r="B91" s="5"/>
      <c r="C91" s="6"/>
      <c r="D91" s="6"/>
      <c r="E91" s="6">
        <f t="shared" si="1"/>
        <v>6972.8000000000047</v>
      </c>
    </row>
    <row r="92" spans="1:5" ht="19" x14ac:dyDescent="0.25">
      <c r="A92" s="5"/>
      <c r="B92" s="5"/>
      <c r="C92" s="6"/>
      <c r="D92" s="6"/>
      <c r="E92" s="6">
        <f t="shared" si="1"/>
        <v>6972.8000000000047</v>
      </c>
    </row>
    <row r="93" spans="1:5" ht="19" x14ac:dyDescent="0.25">
      <c r="A93" s="5"/>
      <c r="B93" s="5"/>
      <c r="C93" s="6"/>
      <c r="D93" s="6"/>
      <c r="E93" s="6">
        <f t="shared" si="1"/>
        <v>6972.8000000000047</v>
      </c>
    </row>
    <row r="94" spans="1:5" ht="19" x14ac:dyDescent="0.25">
      <c r="A94" s="5"/>
      <c r="B94" s="5"/>
      <c r="C94" s="6"/>
      <c r="D94" s="6"/>
      <c r="E94" s="6">
        <f t="shared" si="1"/>
        <v>6972.8000000000047</v>
      </c>
    </row>
    <row r="95" spans="1:5" ht="19" x14ac:dyDescent="0.25">
      <c r="A95" s="5"/>
      <c r="B95" s="5"/>
      <c r="C95" s="6"/>
      <c r="D95" s="6"/>
      <c r="E95" s="6">
        <f t="shared" si="1"/>
        <v>6972.8000000000047</v>
      </c>
    </row>
    <row r="96" spans="1:5" ht="19" x14ac:dyDescent="0.25">
      <c r="A96" s="5"/>
      <c r="B96" s="5"/>
      <c r="C96" s="6"/>
      <c r="D96" s="6"/>
      <c r="E96" s="6">
        <f t="shared" si="1"/>
        <v>6972.8000000000047</v>
      </c>
    </row>
    <row r="97" spans="1:5" ht="19" x14ac:dyDescent="0.25">
      <c r="A97" s="5"/>
      <c r="B97" s="5"/>
      <c r="C97" s="6"/>
      <c r="D97" s="6"/>
      <c r="E97" s="6">
        <f t="shared" si="1"/>
        <v>6972.8000000000047</v>
      </c>
    </row>
    <row r="98" spans="1:5" ht="19" x14ac:dyDescent="0.25">
      <c r="A98" s="5"/>
      <c r="B98" s="5"/>
      <c r="C98" s="6"/>
      <c r="D98" s="6"/>
      <c r="E98" s="6">
        <f t="shared" si="1"/>
        <v>6972.8000000000047</v>
      </c>
    </row>
    <row r="99" spans="1:5" ht="19" x14ac:dyDescent="0.25">
      <c r="A99" s="5"/>
      <c r="B99" s="5"/>
      <c r="C99" s="6"/>
      <c r="D99" s="6"/>
      <c r="E99" s="6">
        <f t="shared" si="1"/>
        <v>6972.8000000000047</v>
      </c>
    </row>
    <row r="100" spans="1:5" ht="19" x14ac:dyDescent="0.25">
      <c r="A100" s="5"/>
      <c r="B100" s="5"/>
      <c r="C100" s="6"/>
      <c r="D100" s="6"/>
      <c r="E100" s="6">
        <f t="shared" si="1"/>
        <v>6972.8000000000047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7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4.5" bestFit="1" customWidth="1"/>
    <col min="2" max="2" width="74.5" customWidth="1"/>
    <col min="3" max="3" width="16.6640625" bestFit="1" customWidth="1"/>
    <col min="4" max="4" width="18.5" bestFit="1" customWidth="1"/>
    <col min="5" max="5" width="16.6640625" bestFit="1" customWidth="1"/>
  </cols>
  <sheetData>
    <row r="1" spans="1:5" ht="31" x14ac:dyDescent="0.35">
      <c r="A1" s="163" t="s">
        <v>1451</v>
      </c>
      <c r="B1" s="163"/>
      <c r="C1" s="163"/>
      <c r="D1" s="163"/>
      <c r="E1" s="163"/>
    </row>
    <row r="2" spans="1:5" ht="26" x14ac:dyDescent="0.3">
      <c r="A2" s="161" t="s">
        <v>1453</v>
      </c>
      <c r="B2" s="161"/>
      <c r="C2" s="161"/>
      <c r="D2" s="161"/>
      <c r="E2" s="161"/>
    </row>
    <row r="3" spans="1:5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6"/>
      <c r="D4" s="6"/>
      <c r="E4" s="6">
        <v>0</v>
      </c>
    </row>
    <row r="5" spans="1:5" ht="19" x14ac:dyDescent="0.25">
      <c r="A5" s="26"/>
      <c r="B5" s="5"/>
      <c r="C5" s="6"/>
      <c r="D5" s="6"/>
      <c r="E5" s="6">
        <f>E4+C5-D5</f>
        <v>0</v>
      </c>
    </row>
    <row r="6" spans="1:5" ht="19" x14ac:dyDescent="0.25">
      <c r="A6" s="28"/>
      <c r="B6" s="19"/>
      <c r="C6" s="20"/>
      <c r="D6" s="20"/>
      <c r="E6" s="6">
        <f>E5+C6-D6</f>
        <v>0</v>
      </c>
    </row>
    <row r="7" spans="1:5" ht="19" x14ac:dyDescent="0.25">
      <c r="A7" s="26"/>
      <c r="B7" s="19"/>
      <c r="C7" s="6"/>
      <c r="D7" s="6"/>
      <c r="E7" s="6">
        <f t="shared" ref="E7:E70" si="0">E6+C7-D7</f>
        <v>0</v>
      </c>
    </row>
    <row r="8" spans="1:5" ht="19" x14ac:dyDescent="0.25">
      <c r="A8" s="26"/>
      <c r="B8" s="5"/>
      <c r="C8" s="6"/>
      <c r="D8" s="6"/>
      <c r="E8" s="6">
        <f t="shared" si="0"/>
        <v>0</v>
      </c>
    </row>
    <row r="9" spans="1:5" ht="19" x14ac:dyDescent="0.25">
      <c r="A9" s="26"/>
      <c r="B9" s="5"/>
      <c r="C9" s="6"/>
      <c r="D9" s="6"/>
      <c r="E9" s="6">
        <f t="shared" si="0"/>
        <v>0</v>
      </c>
    </row>
    <row r="10" spans="1:5" ht="19" x14ac:dyDescent="0.25">
      <c r="A10" s="26"/>
      <c r="B10" s="5"/>
      <c r="C10" s="6"/>
      <c r="D10" s="6"/>
      <c r="E10" s="6">
        <f t="shared" si="0"/>
        <v>0</v>
      </c>
    </row>
    <row r="11" spans="1:5" ht="19" x14ac:dyDescent="0.25">
      <c r="A11" s="26"/>
      <c r="B11" s="5"/>
      <c r="C11" s="6"/>
      <c r="D11" s="6"/>
      <c r="E11" s="6">
        <f t="shared" si="0"/>
        <v>0</v>
      </c>
    </row>
    <row r="12" spans="1:5" ht="19" x14ac:dyDescent="0.25">
      <c r="A12" s="5"/>
      <c r="B12" s="5"/>
      <c r="C12" s="6"/>
      <c r="D12" s="6"/>
      <c r="E12" s="6">
        <f t="shared" si="0"/>
        <v>0</v>
      </c>
    </row>
    <row r="13" spans="1:5" ht="19" x14ac:dyDescent="0.25">
      <c r="A13" s="5"/>
      <c r="B13" s="5"/>
      <c r="C13" s="6"/>
      <c r="D13" s="6"/>
      <c r="E13" s="6">
        <f t="shared" si="0"/>
        <v>0</v>
      </c>
    </row>
    <row r="14" spans="1:5" ht="19" x14ac:dyDescent="0.25">
      <c r="A14" s="5"/>
      <c r="B14" s="5"/>
      <c r="C14" s="6"/>
      <c r="D14" s="6"/>
      <c r="E14" s="6">
        <f t="shared" si="0"/>
        <v>0</v>
      </c>
    </row>
    <row r="15" spans="1:5" ht="19" x14ac:dyDescent="0.25">
      <c r="A15" s="5"/>
      <c r="B15" s="5"/>
      <c r="C15" s="6"/>
      <c r="D15" s="6"/>
      <c r="E15" s="6">
        <f t="shared" si="0"/>
        <v>0</v>
      </c>
    </row>
    <row r="16" spans="1:5" ht="19" x14ac:dyDescent="0.25">
      <c r="A16" s="5"/>
      <c r="B16" s="5"/>
      <c r="C16" s="6"/>
      <c r="D16" s="6"/>
      <c r="E16" s="6">
        <f t="shared" si="0"/>
        <v>0</v>
      </c>
    </row>
    <row r="17" spans="1:5" ht="19" x14ac:dyDescent="0.25">
      <c r="A17" s="5"/>
      <c r="B17" s="5"/>
      <c r="C17" s="6"/>
      <c r="D17" s="6"/>
      <c r="E17" s="6">
        <f t="shared" si="0"/>
        <v>0</v>
      </c>
    </row>
    <row r="18" spans="1:5" ht="19" x14ac:dyDescent="0.25">
      <c r="A18" s="5"/>
      <c r="B18" s="5"/>
      <c r="C18" s="6"/>
      <c r="D18" s="6"/>
      <c r="E18" s="6">
        <f t="shared" si="0"/>
        <v>0</v>
      </c>
    </row>
    <row r="19" spans="1:5" ht="19" x14ac:dyDescent="0.25">
      <c r="A19" s="5"/>
      <c r="B19" s="5"/>
      <c r="C19" s="6"/>
      <c r="D19" s="6"/>
      <c r="E19" s="6">
        <f t="shared" si="0"/>
        <v>0</v>
      </c>
    </row>
    <row r="20" spans="1:5" ht="19" x14ac:dyDescent="0.25">
      <c r="A20" s="5"/>
      <c r="B20" s="5"/>
      <c r="C20" s="6"/>
      <c r="D20" s="6"/>
      <c r="E20" s="6">
        <f t="shared" si="0"/>
        <v>0</v>
      </c>
    </row>
    <row r="21" spans="1:5" ht="19" x14ac:dyDescent="0.25">
      <c r="A21" s="5"/>
      <c r="B21" s="5"/>
      <c r="C21" s="6"/>
      <c r="D21" s="6"/>
      <c r="E21" s="6">
        <f t="shared" si="0"/>
        <v>0</v>
      </c>
    </row>
    <row r="22" spans="1:5" ht="19" x14ac:dyDescent="0.25">
      <c r="A22" s="5"/>
      <c r="B22" s="5"/>
      <c r="C22" s="6"/>
      <c r="D22" s="6"/>
      <c r="E22" s="6">
        <f t="shared" si="0"/>
        <v>0</v>
      </c>
    </row>
    <row r="23" spans="1:5" ht="19" x14ac:dyDescent="0.25">
      <c r="A23" s="5"/>
      <c r="B23" s="5"/>
      <c r="C23" s="6"/>
      <c r="D23" s="6"/>
      <c r="E23" s="6">
        <f t="shared" si="0"/>
        <v>0</v>
      </c>
    </row>
    <row r="24" spans="1:5" ht="19" x14ac:dyDescent="0.25">
      <c r="A24" s="5"/>
      <c r="B24" s="5"/>
      <c r="C24" s="6"/>
      <c r="D24" s="6"/>
      <c r="E24" s="6">
        <f t="shared" si="0"/>
        <v>0</v>
      </c>
    </row>
    <row r="25" spans="1:5" ht="19" x14ac:dyDescent="0.25">
      <c r="A25" s="5"/>
      <c r="B25" s="5"/>
      <c r="C25" s="6"/>
      <c r="D25" s="6"/>
      <c r="E25" s="6">
        <f t="shared" si="0"/>
        <v>0</v>
      </c>
    </row>
    <row r="26" spans="1:5" ht="19" x14ac:dyDescent="0.25">
      <c r="A26" s="5"/>
      <c r="B26" s="5"/>
      <c r="C26" s="6"/>
      <c r="D26" s="6"/>
      <c r="E26" s="6">
        <f t="shared" si="0"/>
        <v>0</v>
      </c>
    </row>
    <row r="27" spans="1:5" ht="19" x14ac:dyDescent="0.25">
      <c r="A27" s="5"/>
      <c r="B27" s="5"/>
      <c r="C27" s="6"/>
      <c r="D27" s="6"/>
      <c r="E27" s="6">
        <f t="shared" si="0"/>
        <v>0</v>
      </c>
    </row>
    <row r="28" spans="1:5" ht="19" x14ac:dyDescent="0.25">
      <c r="A28" s="5"/>
      <c r="B28" s="5"/>
      <c r="C28" s="6"/>
      <c r="D28" s="6"/>
      <c r="E28" s="6">
        <f t="shared" si="0"/>
        <v>0</v>
      </c>
    </row>
    <row r="29" spans="1:5" ht="19" x14ac:dyDescent="0.25">
      <c r="A29" s="5"/>
      <c r="B29" s="5"/>
      <c r="C29" s="6"/>
      <c r="D29" s="6"/>
      <c r="E29" s="6">
        <f t="shared" si="0"/>
        <v>0</v>
      </c>
    </row>
    <row r="30" spans="1:5" ht="19" x14ac:dyDescent="0.25">
      <c r="A30" s="5"/>
      <c r="B30" s="5"/>
      <c r="C30" s="6"/>
      <c r="D30" s="6"/>
      <c r="E30" s="6">
        <f t="shared" si="0"/>
        <v>0</v>
      </c>
    </row>
    <row r="31" spans="1:5" ht="19" x14ac:dyDescent="0.25">
      <c r="A31" s="5"/>
      <c r="B31" s="5"/>
      <c r="C31" s="6"/>
      <c r="D31" s="6"/>
      <c r="E31" s="6">
        <f t="shared" si="0"/>
        <v>0</v>
      </c>
    </row>
    <row r="32" spans="1:5" ht="19" x14ac:dyDescent="0.25">
      <c r="A32" s="5"/>
      <c r="B32" s="5"/>
      <c r="C32" s="6"/>
      <c r="D32" s="6"/>
      <c r="E32" s="6">
        <f t="shared" si="0"/>
        <v>0</v>
      </c>
    </row>
    <row r="33" spans="1:5" ht="19" x14ac:dyDescent="0.25">
      <c r="A33" s="5"/>
      <c r="B33" s="5"/>
      <c r="C33" s="6"/>
      <c r="D33" s="6"/>
      <c r="E33" s="6">
        <f t="shared" si="0"/>
        <v>0</v>
      </c>
    </row>
    <row r="34" spans="1:5" ht="19" x14ac:dyDescent="0.25">
      <c r="A34" s="5"/>
      <c r="B34" s="5"/>
      <c r="C34" s="6"/>
      <c r="D34" s="6"/>
      <c r="E34" s="6">
        <f t="shared" si="0"/>
        <v>0</v>
      </c>
    </row>
    <row r="35" spans="1:5" ht="19" x14ac:dyDescent="0.25">
      <c r="A35" s="5"/>
      <c r="B35" s="5"/>
      <c r="C35" s="6"/>
      <c r="D35" s="6"/>
      <c r="E35" s="6">
        <f t="shared" si="0"/>
        <v>0</v>
      </c>
    </row>
    <row r="36" spans="1:5" ht="19" x14ac:dyDescent="0.25">
      <c r="A36" s="5"/>
      <c r="B36" s="5"/>
      <c r="C36" s="6"/>
      <c r="D36" s="6"/>
      <c r="E36" s="6">
        <f t="shared" si="0"/>
        <v>0</v>
      </c>
    </row>
    <row r="37" spans="1:5" ht="19" x14ac:dyDescent="0.25">
      <c r="A37" s="5"/>
      <c r="B37" s="5"/>
      <c r="C37" s="6"/>
      <c r="D37" s="6"/>
      <c r="E37" s="6">
        <f t="shared" si="0"/>
        <v>0</v>
      </c>
    </row>
    <row r="38" spans="1:5" ht="19" x14ac:dyDescent="0.25">
      <c r="A38" s="5"/>
      <c r="B38" s="5"/>
      <c r="C38" s="6"/>
      <c r="D38" s="6"/>
      <c r="E38" s="6">
        <f t="shared" si="0"/>
        <v>0</v>
      </c>
    </row>
    <row r="39" spans="1:5" ht="19" x14ac:dyDescent="0.25">
      <c r="A39" s="5"/>
      <c r="B39" s="5"/>
      <c r="C39" s="6"/>
      <c r="D39" s="6"/>
      <c r="E39" s="6">
        <f t="shared" si="0"/>
        <v>0</v>
      </c>
    </row>
    <row r="40" spans="1:5" ht="19" x14ac:dyDescent="0.25">
      <c r="A40" s="5"/>
      <c r="B40" s="5"/>
      <c r="C40" s="6"/>
      <c r="D40" s="6"/>
      <c r="E40" s="6">
        <f t="shared" si="0"/>
        <v>0</v>
      </c>
    </row>
    <row r="41" spans="1:5" ht="19" x14ac:dyDescent="0.25">
      <c r="A41" s="5"/>
      <c r="B41" s="5"/>
      <c r="C41" s="6"/>
      <c r="D41" s="6"/>
      <c r="E41" s="6">
        <f t="shared" si="0"/>
        <v>0</v>
      </c>
    </row>
    <row r="42" spans="1:5" ht="19" x14ac:dyDescent="0.25">
      <c r="A42" s="5"/>
      <c r="B42" s="5"/>
      <c r="C42" s="6"/>
      <c r="D42" s="6"/>
      <c r="E42" s="6">
        <f t="shared" si="0"/>
        <v>0</v>
      </c>
    </row>
    <row r="43" spans="1:5" ht="19" x14ac:dyDescent="0.25">
      <c r="A43" s="5"/>
      <c r="B43" s="5"/>
      <c r="C43" s="6"/>
      <c r="D43" s="6"/>
      <c r="E43" s="6">
        <f t="shared" si="0"/>
        <v>0</v>
      </c>
    </row>
    <row r="44" spans="1:5" ht="19" x14ac:dyDescent="0.25">
      <c r="A44" s="5"/>
      <c r="B44" s="5"/>
      <c r="C44" s="6"/>
      <c r="D44" s="6"/>
      <c r="E44" s="6">
        <f t="shared" si="0"/>
        <v>0</v>
      </c>
    </row>
    <row r="45" spans="1:5" ht="19" x14ac:dyDescent="0.25">
      <c r="A45" s="5"/>
      <c r="B45" s="5"/>
      <c r="C45" s="6"/>
      <c r="D45" s="6"/>
      <c r="E45" s="6">
        <f t="shared" si="0"/>
        <v>0</v>
      </c>
    </row>
    <row r="46" spans="1:5" ht="19" x14ac:dyDescent="0.25">
      <c r="A46" s="5"/>
      <c r="B46" s="5"/>
      <c r="C46" s="6"/>
      <c r="D46" s="6"/>
      <c r="E46" s="6">
        <f t="shared" si="0"/>
        <v>0</v>
      </c>
    </row>
    <row r="47" spans="1:5" ht="19" x14ac:dyDescent="0.25">
      <c r="A47" s="5"/>
      <c r="B47" s="5"/>
      <c r="C47" s="6"/>
      <c r="D47" s="6"/>
      <c r="E47" s="6">
        <f t="shared" si="0"/>
        <v>0</v>
      </c>
    </row>
    <row r="48" spans="1:5" ht="19" x14ac:dyDescent="0.25">
      <c r="A48" s="5"/>
      <c r="B48" s="5"/>
      <c r="C48" s="6"/>
      <c r="D48" s="6"/>
      <c r="E48" s="6">
        <f t="shared" si="0"/>
        <v>0</v>
      </c>
    </row>
    <row r="49" spans="1:5" ht="19" x14ac:dyDescent="0.25">
      <c r="A49" s="5"/>
      <c r="B49" s="5"/>
      <c r="C49" s="6"/>
      <c r="D49" s="6"/>
      <c r="E49" s="6">
        <f t="shared" si="0"/>
        <v>0</v>
      </c>
    </row>
    <row r="50" spans="1:5" ht="19" x14ac:dyDescent="0.25">
      <c r="A50" s="5"/>
      <c r="B50" s="5"/>
      <c r="C50" s="6"/>
      <c r="D50" s="6"/>
      <c r="E50" s="6">
        <f t="shared" si="0"/>
        <v>0</v>
      </c>
    </row>
    <row r="51" spans="1:5" ht="19" x14ac:dyDescent="0.25">
      <c r="A51" s="5"/>
      <c r="B51" s="5"/>
      <c r="C51" s="6"/>
      <c r="D51" s="6"/>
      <c r="E51" s="6">
        <f t="shared" si="0"/>
        <v>0</v>
      </c>
    </row>
    <row r="52" spans="1:5" ht="19" x14ac:dyDescent="0.25">
      <c r="A52" s="5"/>
      <c r="B52" s="5"/>
      <c r="C52" s="6"/>
      <c r="D52" s="6"/>
      <c r="E52" s="6">
        <f t="shared" si="0"/>
        <v>0</v>
      </c>
    </row>
    <row r="53" spans="1:5" ht="19" x14ac:dyDescent="0.25">
      <c r="A53" s="5"/>
      <c r="B53" s="5"/>
      <c r="C53" s="6"/>
      <c r="D53" s="6"/>
      <c r="E53" s="6">
        <f t="shared" si="0"/>
        <v>0</v>
      </c>
    </row>
    <row r="54" spans="1:5" ht="19" x14ac:dyDescent="0.25">
      <c r="A54" s="5"/>
      <c r="B54" s="5"/>
      <c r="C54" s="6"/>
      <c r="D54" s="6"/>
      <c r="E54" s="6">
        <f t="shared" si="0"/>
        <v>0</v>
      </c>
    </row>
    <row r="55" spans="1:5" ht="19" x14ac:dyDescent="0.25">
      <c r="A55" s="5"/>
      <c r="B55" s="5"/>
      <c r="C55" s="6"/>
      <c r="D55" s="6"/>
      <c r="E55" s="6">
        <f t="shared" si="0"/>
        <v>0</v>
      </c>
    </row>
    <row r="56" spans="1:5" ht="19" x14ac:dyDescent="0.25">
      <c r="A56" s="5"/>
      <c r="B56" s="5"/>
      <c r="C56" s="6"/>
      <c r="D56" s="6"/>
      <c r="E56" s="6">
        <f t="shared" si="0"/>
        <v>0</v>
      </c>
    </row>
    <row r="57" spans="1:5" ht="19" x14ac:dyDescent="0.25">
      <c r="A57" s="5"/>
      <c r="B57" s="5"/>
      <c r="C57" s="6"/>
      <c r="D57" s="6"/>
      <c r="E57" s="6">
        <f t="shared" si="0"/>
        <v>0</v>
      </c>
    </row>
    <row r="58" spans="1:5" ht="19" x14ac:dyDescent="0.25">
      <c r="A58" s="5"/>
      <c r="B58" s="5"/>
      <c r="C58" s="6"/>
      <c r="D58" s="6"/>
      <c r="E58" s="6">
        <f t="shared" si="0"/>
        <v>0</v>
      </c>
    </row>
    <row r="59" spans="1:5" ht="19" x14ac:dyDescent="0.25">
      <c r="A59" s="5"/>
      <c r="B59" s="5"/>
      <c r="C59" s="6"/>
      <c r="D59" s="6"/>
      <c r="E59" s="6">
        <f t="shared" si="0"/>
        <v>0</v>
      </c>
    </row>
    <row r="60" spans="1:5" ht="19" x14ac:dyDescent="0.25">
      <c r="A60" s="5"/>
      <c r="B60" s="5"/>
      <c r="C60" s="6"/>
      <c r="D60" s="6"/>
      <c r="E60" s="6">
        <f t="shared" si="0"/>
        <v>0</v>
      </c>
    </row>
    <row r="61" spans="1:5" ht="19" x14ac:dyDescent="0.25">
      <c r="A61" s="5"/>
      <c r="B61" s="5"/>
      <c r="C61" s="6"/>
      <c r="D61" s="6"/>
      <c r="E61" s="6">
        <f t="shared" si="0"/>
        <v>0</v>
      </c>
    </row>
    <row r="62" spans="1:5" ht="19" x14ac:dyDescent="0.25">
      <c r="A62" s="5"/>
      <c r="B62" s="5"/>
      <c r="C62" s="6"/>
      <c r="D62" s="6"/>
      <c r="E62" s="6">
        <f t="shared" si="0"/>
        <v>0</v>
      </c>
    </row>
    <row r="63" spans="1:5" ht="19" x14ac:dyDescent="0.25">
      <c r="A63" s="5"/>
      <c r="B63" s="5"/>
      <c r="C63" s="6"/>
      <c r="D63" s="6"/>
      <c r="E63" s="6">
        <f t="shared" si="0"/>
        <v>0</v>
      </c>
    </row>
    <row r="64" spans="1:5" ht="19" x14ac:dyDescent="0.25">
      <c r="A64" s="5"/>
      <c r="B64" s="5"/>
      <c r="C64" s="6"/>
      <c r="D64" s="6"/>
      <c r="E64" s="6">
        <f t="shared" si="0"/>
        <v>0</v>
      </c>
    </row>
    <row r="65" spans="1:5" ht="19" x14ac:dyDescent="0.25">
      <c r="A65" s="5"/>
      <c r="B65" s="5"/>
      <c r="C65" s="6"/>
      <c r="D65" s="6"/>
      <c r="E65" s="6">
        <f t="shared" si="0"/>
        <v>0</v>
      </c>
    </row>
    <row r="66" spans="1:5" ht="19" x14ac:dyDescent="0.25">
      <c r="A66" s="5"/>
      <c r="B66" s="5"/>
      <c r="C66" s="6"/>
      <c r="D66" s="6"/>
      <c r="E66" s="6">
        <f t="shared" si="0"/>
        <v>0</v>
      </c>
    </row>
    <row r="67" spans="1:5" ht="19" x14ac:dyDescent="0.25">
      <c r="A67" s="5"/>
      <c r="B67" s="5"/>
      <c r="C67" s="6"/>
      <c r="D67" s="6"/>
      <c r="E67" s="6">
        <f t="shared" si="0"/>
        <v>0</v>
      </c>
    </row>
    <row r="68" spans="1:5" ht="19" x14ac:dyDescent="0.25">
      <c r="A68" s="5"/>
      <c r="B68" s="5"/>
      <c r="C68" s="6"/>
      <c r="D68" s="6"/>
      <c r="E68" s="6">
        <f t="shared" si="0"/>
        <v>0</v>
      </c>
    </row>
    <row r="69" spans="1:5" ht="19" x14ac:dyDescent="0.25">
      <c r="A69" s="5"/>
      <c r="B69" s="5"/>
      <c r="C69" s="6"/>
      <c r="D69" s="6"/>
      <c r="E69" s="6">
        <f t="shared" si="0"/>
        <v>0</v>
      </c>
    </row>
    <row r="70" spans="1:5" ht="19" x14ac:dyDescent="0.25">
      <c r="A70" s="5"/>
      <c r="B70" s="5"/>
      <c r="C70" s="6"/>
      <c r="D70" s="6"/>
      <c r="E70" s="6">
        <f t="shared" si="0"/>
        <v>0</v>
      </c>
    </row>
    <row r="71" spans="1:5" ht="19" x14ac:dyDescent="0.25">
      <c r="A71" s="5"/>
      <c r="B71" s="5"/>
      <c r="C71" s="6"/>
      <c r="D71" s="6"/>
      <c r="E71" s="6">
        <f t="shared" ref="E71:E100" si="1">E70+C71-D71</f>
        <v>0</v>
      </c>
    </row>
    <row r="72" spans="1:5" ht="19" x14ac:dyDescent="0.25">
      <c r="A72" s="5"/>
      <c r="B72" s="5"/>
      <c r="C72" s="6"/>
      <c r="D72" s="6"/>
      <c r="E72" s="6">
        <f t="shared" si="1"/>
        <v>0</v>
      </c>
    </row>
    <row r="73" spans="1:5" ht="19" x14ac:dyDescent="0.25">
      <c r="A73" s="5"/>
      <c r="B73" s="5"/>
      <c r="C73" s="6"/>
      <c r="D73" s="6"/>
      <c r="E73" s="6">
        <f t="shared" si="1"/>
        <v>0</v>
      </c>
    </row>
    <row r="74" spans="1:5" ht="19" x14ac:dyDescent="0.25">
      <c r="A74" s="5"/>
      <c r="B74" s="5"/>
      <c r="C74" s="6"/>
      <c r="D74" s="6"/>
      <c r="E74" s="6">
        <f t="shared" si="1"/>
        <v>0</v>
      </c>
    </row>
    <row r="75" spans="1:5" ht="19" x14ac:dyDescent="0.25">
      <c r="A75" s="5"/>
      <c r="B75" s="5"/>
      <c r="C75" s="6"/>
      <c r="D75" s="6"/>
      <c r="E75" s="6">
        <f t="shared" si="1"/>
        <v>0</v>
      </c>
    </row>
    <row r="76" spans="1:5" ht="19" x14ac:dyDescent="0.25">
      <c r="A76" s="5"/>
      <c r="B76" s="5"/>
      <c r="C76" s="6"/>
      <c r="D76" s="6"/>
      <c r="E76" s="6">
        <f t="shared" si="1"/>
        <v>0</v>
      </c>
    </row>
    <row r="77" spans="1:5" ht="19" x14ac:dyDescent="0.25">
      <c r="A77" s="5"/>
      <c r="B77" s="5"/>
      <c r="C77" s="6"/>
      <c r="D77" s="6"/>
      <c r="E77" s="6">
        <f t="shared" si="1"/>
        <v>0</v>
      </c>
    </row>
    <row r="78" spans="1:5" ht="19" x14ac:dyDescent="0.25">
      <c r="A78" s="5"/>
      <c r="B78" s="5"/>
      <c r="C78" s="6"/>
      <c r="D78" s="6"/>
      <c r="E78" s="6">
        <f t="shared" si="1"/>
        <v>0</v>
      </c>
    </row>
    <row r="79" spans="1:5" ht="19" x14ac:dyDescent="0.25">
      <c r="A79" s="5"/>
      <c r="B79" s="5"/>
      <c r="C79" s="6"/>
      <c r="D79" s="6"/>
      <c r="E79" s="6">
        <f t="shared" si="1"/>
        <v>0</v>
      </c>
    </row>
    <row r="80" spans="1:5" ht="19" x14ac:dyDescent="0.25">
      <c r="A80" s="5"/>
      <c r="B80" s="5"/>
      <c r="C80" s="6"/>
      <c r="D80" s="6"/>
      <c r="E80" s="6">
        <f t="shared" si="1"/>
        <v>0</v>
      </c>
    </row>
    <row r="81" spans="1:5" ht="19" x14ac:dyDescent="0.25">
      <c r="A81" s="5"/>
      <c r="B81" s="5"/>
      <c r="C81" s="6"/>
      <c r="D81" s="6"/>
      <c r="E81" s="6">
        <f t="shared" si="1"/>
        <v>0</v>
      </c>
    </row>
    <row r="82" spans="1:5" ht="19" x14ac:dyDescent="0.25">
      <c r="A82" s="5"/>
      <c r="B82" s="5"/>
      <c r="C82" s="6"/>
      <c r="D82" s="6"/>
      <c r="E82" s="6">
        <f t="shared" si="1"/>
        <v>0</v>
      </c>
    </row>
    <row r="83" spans="1:5" ht="19" x14ac:dyDescent="0.25">
      <c r="A83" s="5"/>
      <c r="B83" s="5"/>
      <c r="C83" s="6"/>
      <c r="D83" s="6"/>
      <c r="E83" s="6">
        <f t="shared" si="1"/>
        <v>0</v>
      </c>
    </row>
    <row r="84" spans="1:5" ht="19" x14ac:dyDescent="0.25">
      <c r="A84" s="5"/>
      <c r="B84" s="5"/>
      <c r="C84" s="6"/>
      <c r="D84" s="6"/>
      <c r="E84" s="6">
        <f t="shared" si="1"/>
        <v>0</v>
      </c>
    </row>
    <row r="85" spans="1:5" ht="19" x14ac:dyDescent="0.25">
      <c r="A85" s="5"/>
      <c r="B85" s="5"/>
      <c r="C85" s="6"/>
      <c r="D85" s="6"/>
      <c r="E85" s="6">
        <f t="shared" si="1"/>
        <v>0</v>
      </c>
    </row>
    <row r="86" spans="1:5" ht="19" x14ac:dyDescent="0.25">
      <c r="A86" s="5"/>
      <c r="B86" s="5"/>
      <c r="C86" s="6"/>
      <c r="D86" s="6"/>
      <c r="E86" s="6">
        <f t="shared" si="1"/>
        <v>0</v>
      </c>
    </row>
    <row r="87" spans="1:5" ht="19" x14ac:dyDescent="0.25">
      <c r="A87" s="5"/>
      <c r="B87" s="5"/>
      <c r="C87" s="6"/>
      <c r="D87" s="6"/>
      <c r="E87" s="6">
        <f t="shared" si="1"/>
        <v>0</v>
      </c>
    </row>
    <row r="88" spans="1:5" ht="19" x14ac:dyDescent="0.25">
      <c r="A88" s="5"/>
      <c r="B88" s="5"/>
      <c r="C88" s="6"/>
      <c r="D88" s="6"/>
      <c r="E88" s="6">
        <f t="shared" si="1"/>
        <v>0</v>
      </c>
    </row>
    <row r="89" spans="1:5" ht="19" x14ac:dyDescent="0.25">
      <c r="A89" s="5"/>
      <c r="B89" s="5"/>
      <c r="C89" s="6"/>
      <c r="D89" s="6"/>
      <c r="E89" s="6">
        <f t="shared" si="1"/>
        <v>0</v>
      </c>
    </row>
    <row r="90" spans="1:5" ht="19" x14ac:dyDescent="0.25">
      <c r="A90" s="5"/>
      <c r="B90" s="5"/>
      <c r="C90" s="6"/>
      <c r="D90" s="6"/>
      <c r="E90" s="6">
        <f t="shared" si="1"/>
        <v>0</v>
      </c>
    </row>
    <row r="91" spans="1:5" ht="19" x14ac:dyDescent="0.25">
      <c r="A91" s="5"/>
      <c r="B91" s="5"/>
      <c r="C91" s="6"/>
      <c r="D91" s="6"/>
      <c r="E91" s="6">
        <f t="shared" si="1"/>
        <v>0</v>
      </c>
    </row>
    <row r="92" spans="1:5" ht="19" x14ac:dyDescent="0.25">
      <c r="A92" s="5"/>
      <c r="B92" s="5"/>
      <c r="C92" s="6"/>
      <c r="D92" s="6"/>
      <c r="E92" s="6">
        <f t="shared" si="1"/>
        <v>0</v>
      </c>
    </row>
    <row r="93" spans="1:5" ht="19" x14ac:dyDescent="0.25">
      <c r="A93" s="5"/>
      <c r="B93" s="5"/>
      <c r="C93" s="6"/>
      <c r="D93" s="6"/>
      <c r="E93" s="6">
        <f t="shared" si="1"/>
        <v>0</v>
      </c>
    </row>
    <row r="94" spans="1:5" ht="19" x14ac:dyDescent="0.25">
      <c r="A94" s="5"/>
      <c r="B94" s="5"/>
      <c r="C94" s="6"/>
      <c r="D94" s="6"/>
      <c r="E94" s="6">
        <f t="shared" si="1"/>
        <v>0</v>
      </c>
    </row>
    <row r="95" spans="1:5" ht="19" x14ac:dyDescent="0.25">
      <c r="A95" s="5"/>
      <c r="B95" s="5"/>
      <c r="C95" s="6"/>
      <c r="D95" s="6"/>
      <c r="E95" s="6">
        <f t="shared" si="1"/>
        <v>0</v>
      </c>
    </row>
    <row r="96" spans="1:5" ht="19" x14ac:dyDescent="0.25">
      <c r="A96" s="5"/>
      <c r="B96" s="5"/>
      <c r="C96" s="6"/>
      <c r="D96" s="6"/>
      <c r="E96" s="6">
        <f t="shared" si="1"/>
        <v>0</v>
      </c>
    </row>
    <row r="97" spans="1:5" ht="19" x14ac:dyDescent="0.25">
      <c r="A97" s="5"/>
      <c r="B97" s="5"/>
      <c r="C97" s="6"/>
      <c r="D97" s="6"/>
      <c r="E97" s="6">
        <f t="shared" si="1"/>
        <v>0</v>
      </c>
    </row>
    <row r="98" spans="1:5" ht="19" x14ac:dyDescent="0.25">
      <c r="A98" s="5"/>
      <c r="B98" s="5"/>
      <c r="C98" s="6"/>
      <c r="D98" s="6"/>
      <c r="E98" s="6">
        <f t="shared" si="1"/>
        <v>0</v>
      </c>
    </row>
    <row r="99" spans="1:5" ht="19" x14ac:dyDescent="0.25">
      <c r="A99" s="5"/>
      <c r="B99" s="5"/>
      <c r="C99" s="6"/>
      <c r="D99" s="6"/>
      <c r="E99" s="6">
        <f t="shared" si="1"/>
        <v>0</v>
      </c>
    </row>
    <row r="100" spans="1:5" ht="19" x14ac:dyDescent="0.25">
      <c r="A100" s="5"/>
      <c r="B100" s="5"/>
      <c r="C100" s="6"/>
      <c r="D100" s="6"/>
      <c r="E100" s="6">
        <f t="shared" si="1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8"/>
  <dimension ref="A1:G102"/>
  <sheetViews>
    <sheetView workbookViewId="0">
      <selection sqref="A1:E1"/>
    </sheetView>
  </sheetViews>
  <sheetFormatPr baseColWidth="10" defaultColWidth="8.83203125" defaultRowHeight="15" x14ac:dyDescent="0.2"/>
  <cols>
    <col min="1" max="1" width="14.83203125" bestFit="1" customWidth="1"/>
    <col min="2" max="2" width="78.83203125" bestFit="1" customWidth="1"/>
    <col min="3" max="3" width="17.33203125" customWidth="1"/>
    <col min="4" max="4" width="20.33203125" customWidth="1"/>
    <col min="5" max="5" width="18.1640625" customWidth="1"/>
  </cols>
  <sheetData>
    <row r="1" spans="1:5" ht="31" x14ac:dyDescent="0.35">
      <c r="A1" s="163" t="s">
        <v>38</v>
      </c>
      <c r="B1" s="163"/>
      <c r="C1" s="163"/>
      <c r="D1" s="163"/>
      <c r="E1" s="163"/>
    </row>
    <row r="2" spans="1:5" ht="26" x14ac:dyDescent="0.3">
      <c r="A2" s="161" t="s">
        <v>35</v>
      </c>
      <c r="B2" s="161"/>
      <c r="C2" s="161"/>
      <c r="D2" s="161"/>
      <c r="E2" s="161"/>
    </row>
    <row r="3" spans="1:5" s="1" customFormat="1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6"/>
      <c r="D4" s="6"/>
      <c r="E4" s="6">
        <v>68.81</v>
      </c>
    </row>
    <row r="5" spans="1:5" ht="19" x14ac:dyDescent="0.25">
      <c r="A5" s="5"/>
      <c r="B5" s="5"/>
      <c r="C5" s="6"/>
      <c r="D5" s="6">
        <v>5.25</v>
      </c>
      <c r="E5" s="6">
        <f>E4+C5-D5</f>
        <v>63.56</v>
      </c>
    </row>
    <row r="6" spans="1:5" ht="19" x14ac:dyDescent="0.25">
      <c r="A6" s="5" t="s">
        <v>146</v>
      </c>
      <c r="B6" s="5" t="s">
        <v>230</v>
      </c>
      <c r="C6" s="6"/>
      <c r="D6" s="6">
        <v>157.5</v>
      </c>
      <c r="E6" s="6">
        <f t="shared" ref="E6:E69" si="0">E5+C6-D6</f>
        <v>-93.94</v>
      </c>
    </row>
    <row r="7" spans="1:5" ht="19" x14ac:dyDescent="0.25">
      <c r="A7" s="5" t="s">
        <v>312</v>
      </c>
      <c r="B7" s="5" t="s">
        <v>313</v>
      </c>
      <c r="C7" s="6">
        <v>921243.75</v>
      </c>
      <c r="D7" s="6"/>
      <c r="E7" s="6">
        <f t="shared" si="0"/>
        <v>921149.81</v>
      </c>
    </row>
    <row r="8" spans="1:5" ht="19" x14ac:dyDescent="0.25">
      <c r="A8" s="5" t="s">
        <v>312</v>
      </c>
      <c r="B8" s="5" t="s">
        <v>275</v>
      </c>
      <c r="C8" s="15"/>
      <c r="D8" s="15">
        <v>15000</v>
      </c>
      <c r="E8" s="6">
        <f t="shared" si="0"/>
        <v>906149.81</v>
      </c>
    </row>
    <row r="9" spans="1:5" ht="19" x14ac:dyDescent="0.25">
      <c r="A9" s="5" t="s">
        <v>312</v>
      </c>
      <c r="B9" s="5" t="s">
        <v>275</v>
      </c>
      <c r="C9" s="6"/>
      <c r="D9" s="6">
        <v>906023</v>
      </c>
      <c r="E9" s="6">
        <f t="shared" si="0"/>
        <v>126.81000000005588</v>
      </c>
    </row>
    <row r="10" spans="1:5" ht="19" x14ac:dyDescent="0.25">
      <c r="A10" s="26">
        <v>45293</v>
      </c>
      <c r="B10" s="5" t="s">
        <v>230</v>
      </c>
      <c r="C10" s="6"/>
      <c r="D10" s="6">
        <v>162.75</v>
      </c>
      <c r="E10" s="6">
        <f t="shared" si="0"/>
        <v>-35.939999999944121</v>
      </c>
    </row>
    <row r="11" spans="1:5" ht="19" x14ac:dyDescent="0.25">
      <c r="A11" s="5" t="s">
        <v>481</v>
      </c>
      <c r="B11" s="5" t="s">
        <v>214</v>
      </c>
      <c r="C11" s="6">
        <v>151734</v>
      </c>
      <c r="D11" s="6"/>
      <c r="E11" s="6">
        <f t="shared" si="0"/>
        <v>151698.06000000006</v>
      </c>
    </row>
    <row r="12" spans="1:5" ht="19" x14ac:dyDescent="0.25">
      <c r="A12" s="26">
        <v>45299</v>
      </c>
      <c r="B12" s="5" t="s">
        <v>353</v>
      </c>
      <c r="C12" s="6"/>
      <c r="D12" s="6">
        <v>151060</v>
      </c>
      <c r="E12" s="6">
        <f t="shared" si="0"/>
        <v>638.06000000005588</v>
      </c>
    </row>
    <row r="13" spans="1:5" ht="19" x14ac:dyDescent="0.25">
      <c r="A13" s="26">
        <v>45299</v>
      </c>
      <c r="B13" s="5" t="s">
        <v>386</v>
      </c>
      <c r="C13" s="6"/>
      <c r="D13" s="6">
        <v>1.05</v>
      </c>
      <c r="E13" s="6">
        <f t="shared" si="0"/>
        <v>637.01000000005592</v>
      </c>
    </row>
    <row r="14" spans="1:5" ht="19" x14ac:dyDescent="0.25">
      <c r="A14" s="26">
        <v>45307</v>
      </c>
      <c r="B14" s="5" t="s">
        <v>336</v>
      </c>
      <c r="C14" s="6"/>
      <c r="D14" s="6">
        <v>454.97</v>
      </c>
      <c r="E14" s="6">
        <f t="shared" si="0"/>
        <v>182.0400000000559</v>
      </c>
    </row>
    <row r="15" spans="1:5" ht="19" x14ac:dyDescent="0.25">
      <c r="A15" s="26">
        <v>45322</v>
      </c>
      <c r="B15" s="5" t="s">
        <v>386</v>
      </c>
      <c r="C15" s="6"/>
      <c r="D15" s="6">
        <v>5.25</v>
      </c>
      <c r="E15" s="6">
        <f t="shared" si="0"/>
        <v>176.7900000000559</v>
      </c>
    </row>
    <row r="16" spans="1:5" ht="19" x14ac:dyDescent="0.25">
      <c r="A16" s="5"/>
      <c r="B16" s="5"/>
      <c r="C16" s="6"/>
      <c r="D16" s="6">
        <v>157.46</v>
      </c>
      <c r="E16" s="6">
        <f t="shared" si="0"/>
        <v>19.33000000005589</v>
      </c>
    </row>
    <row r="17" spans="1:5" ht="19" x14ac:dyDescent="0.25">
      <c r="A17" s="26">
        <v>45338</v>
      </c>
      <c r="B17" s="5" t="s">
        <v>737</v>
      </c>
      <c r="C17" s="6">
        <v>2531</v>
      </c>
      <c r="D17" s="6"/>
      <c r="E17" s="6">
        <f t="shared" si="0"/>
        <v>2550.3300000000559</v>
      </c>
    </row>
    <row r="18" spans="1:5" ht="19" x14ac:dyDescent="0.25">
      <c r="A18" s="26">
        <v>45338</v>
      </c>
      <c r="B18" s="5" t="s">
        <v>908</v>
      </c>
      <c r="C18" s="6"/>
      <c r="D18" s="6">
        <v>416.85</v>
      </c>
      <c r="E18" s="6">
        <f t="shared" si="0"/>
        <v>2133.480000000056</v>
      </c>
    </row>
    <row r="19" spans="1:5" ht="19" x14ac:dyDescent="0.25">
      <c r="A19" s="26">
        <v>45338</v>
      </c>
      <c r="B19" s="5" t="s">
        <v>336</v>
      </c>
      <c r="C19" s="6"/>
      <c r="D19" s="6">
        <v>220.4</v>
      </c>
      <c r="E19" s="6">
        <f t="shared" si="0"/>
        <v>1913.0800000000559</v>
      </c>
    </row>
    <row r="20" spans="1:5" ht="19" x14ac:dyDescent="0.25">
      <c r="A20" s="26">
        <v>45338</v>
      </c>
      <c r="B20" s="5" t="s">
        <v>909</v>
      </c>
      <c r="C20" s="6"/>
      <c r="D20" s="6">
        <v>1054.94</v>
      </c>
      <c r="E20" s="6">
        <f t="shared" si="0"/>
        <v>858.14000000005581</v>
      </c>
    </row>
    <row r="21" spans="1:5" ht="19" x14ac:dyDescent="0.25">
      <c r="A21" s="26">
        <v>45351</v>
      </c>
      <c r="B21" s="5" t="s">
        <v>386</v>
      </c>
      <c r="C21" s="6"/>
      <c r="D21" s="6">
        <v>164.34</v>
      </c>
      <c r="E21" s="6">
        <f t="shared" si="0"/>
        <v>693.80000000005577</v>
      </c>
    </row>
    <row r="22" spans="1:5" ht="19" x14ac:dyDescent="0.25">
      <c r="A22" s="26">
        <v>45351</v>
      </c>
      <c r="B22" s="5" t="s">
        <v>386</v>
      </c>
      <c r="C22" s="6"/>
      <c r="D22" s="6">
        <v>157.5</v>
      </c>
      <c r="E22" s="6">
        <f t="shared" si="0"/>
        <v>536.30000000005577</v>
      </c>
    </row>
    <row r="23" spans="1:5" ht="19" x14ac:dyDescent="0.25">
      <c r="A23" s="26">
        <v>45360</v>
      </c>
      <c r="B23" s="5" t="s">
        <v>1083</v>
      </c>
      <c r="C23" s="6">
        <v>487813.75</v>
      </c>
      <c r="D23" s="6"/>
      <c r="E23" s="6">
        <f t="shared" si="0"/>
        <v>488350.05000000005</v>
      </c>
    </row>
    <row r="24" spans="1:5" ht="19" x14ac:dyDescent="0.25">
      <c r="A24" s="26">
        <v>45360</v>
      </c>
      <c r="B24" s="5" t="s">
        <v>1091</v>
      </c>
      <c r="C24" s="6"/>
      <c r="D24" s="6">
        <v>24397.75</v>
      </c>
      <c r="E24" s="6">
        <f t="shared" si="0"/>
        <v>463952.30000000005</v>
      </c>
    </row>
    <row r="25" spans="1:5" ht="19" x14ac:dyDescent="0.25">
      <c r="A25" s="26">
        <v>45360</v>
      </c>
      <c r="B25" s="5" t="s">
        <v>1092</v>
      </c>
      <c r="C25" s="6"/>
      <c r="D25" s="6">
        <v>458966</v>
      </c>
      <c r="E25" s="6">
        <f t="shared" si="0"/>
        <v>4986.3000000000466</v>
      </c>
    </row>
    <row r="26" spans="1:5" ht="19" x14ac:dyDescent="0.25">
      <c r="A26" s="26">
        <v>45369</v>
      </c>
      <c r="B26" s="53" t="s">
        <v>1137</v>
      </c>
      <c r="C26" s="6"/>
      <c r="D26" s="6">
        <v>418.95</v>
      </c>
      <c r="E26" s="6">
        <f t="shared" si="0"/>
        <v>4567.3500000000467</v>
      </c>
    </row>
    <row r="27" spans="1:5" ht="19" x14ac:dyDescent="0.25">
      <c r="A27" s="26">
        <v>45369</v>
      </c>
      <c r="B27" s="5" t="s">
        <v>1138</v>
      </c>
      <c r="C27" s="6"/>
      <c r="D27" s="6">
        <v>219.45</v>
      </c>
      <c r="E27" s="6">
        <f t="shared" si="0"/>
        <v>4347.9000000000469</v>
      </c>
    </row>
    <row r="28" spans="1:5" ht="19" x14ac:dyDescent="0.25">
      <c r="A28" s="26">
        <v>45369</v>
      </c>
      <c r="B28" s="5" t="s">
        <v>1141</v>
      </c>
      <c r="C28" s="6"/>
      <c r="D28" s="6">
        <v>342.75</v>
      </c>
      <c r="E28" s="6">
        <f t="shared" si="0"/>
        <v>4005.1500000000469</v>
      </c>
    </row>
    <row r="29" spans="1:5" ht="19" x14ac:dyDescent="0.25">
      <c r="A29" s="26">
        <v>45381</v>
      </c>
      <c r="B29" s="5" t="s">
        <v>386</v>
      </c>
      <c r="C29" s="6"/>
      <c r="D29" s="6">
        <v>320.25</v>
      </c>
      <c r="E29" s="6">
        <f t="shared" si="0"/>
        <v>3684.9000000000469</v>
      </c>
    </row>
    <row r="30" spans="1:5" ht="19" x14ac:dyDescent="0.25">
      <c r="A30" s="26">
        <v>45397</v>
      </c>
      <c r="B30" s="53" t="s">
        <v>1137</v>
      </c>
      <c r="C30" s="6"/>
      <c r="D30" s="6">
        <v>418.95</v>
      </c>
      <c r="E30" s="6">
        <f t="shared" si="0"/>
        <v>3265.9500000000471</v>
      </c>
    </row>
    <row r="31" spans="1:5" ht="19" x14ac:dyDescent="0.25">
      <c r="A31" s="26">
        <v>45397</v>
      </c>
      <c r="B31" s="53" t="s">
        <v>1137</v>
      </c>
      <c r="C31" s="6"/>
      <c r="D31" s="6">
        <v>235.52</v>
      </c>
      <c r="E31" s="6">
        <f t="shared" si="0"/>
        <v>3030.4300000000471</v>
      </c>
    </row>
    <row r="32" spans="1:5" ht="19" x14ac:dyDescent="0.25">
      <c r="A32" s="26">
        <v>45400</v>
      </c>
      <c r="B32" s="5" t="s">
        <v>1294</v>
      </c>
      <c r="C32" s="6"/>
      <c r="D32" s="6">
        <v>270.89</v>
      </c>
      <c r="E32" s="6">
        <f t="shared" si="0"/>
        <v>2759.5400000000473</v>
      </c>
    </row>
    <row r="33" spans="1:5" ht="19" x14ac:dyDescent="0.25">
      <c r="A33" s="26">
        <v>45400</v>
      </c>
      <c r="B33" s="5" t="s">
        <v>1294</v>
      </c>
      <c r="C33" s="6"/>
      <c r="D33" s="6">
        <v>331.22</v>
      </c>
      <c r="E33" s="6">
        <f t="shared" si="0"/>
        <v>2428.320000000047</v>
      </c>
    </row>
    <row r="34" spans="1:5" ht="19" x14ac:dyDescent="0.25">
      <c r="A34" s="26">
        <v>45404</v>
      </c>
      <c r="B34" s="5" t="s">
        <v>1294</v>
      </c>
      <c r="C34" s="6"/>
      <c r="D34" s="6">
        <v>80.88</v>
      </c>
      <c r="E34" s="6">
        <f t="shared" si="0"/>
        <v>2347.4400000000469</v>
      </c>
    </row>
    <row r="35" spans="1:5" ht="19" x14ac:dyDescent="0.25">
      <c r="A35" s="26">
        <v>45409</v>
      </c>
      <c r="B35" s="5" t="s">
        <v>352</v>
      </c>
      <c r="C35" s="6"/>
      <c r="D35" s="6">
        <v>953.96</v>
      </c>
      <c r="E35" s="6">
        <f>E34+C35-D35</f>
        <v>1393.4800000000469</v>
      </c>
    </row>
    <row r="36" spans="1:5" ht="19" x14ac:dyDescent="0.25">
      <c r="A36" s="26">
        <v>45409</v>
      </c>
      <c r="B36" s="5" t="s">
        <v>1294</v>
      </c>
      <c r="C36" s="6"/>
      <c r="D36" s="6">
        <v>320.25</v>
      </c>
      <c r="E36" s="6">
        <f>E35+C36-D36</f>
        <v>1073.2300000000469</v>
      </c>
    </row>
    <row r="37" spans="1:5" ht="19" x14ac:dyDescent="0.25">
      <c r="A37" s="26">
        <v>45426</v>
      </c>
      <c r="B37" s="5" t="s">
        <v>1294</v>
      </c>
      <c r="C37" s="6"/>
      <c r="D37" s="6">
        <v>208.93</v>
      </c>
      <c r="E37" s="6">
        <f t="shared" si="0"/>
        <v>864.30000000004679</v>
      </c>
    </row>
    <row r="38" spans="1:5" ht="19" x14ac:dyDescent="0.25">
      <c r="A38" s="26">
        <v>45426</v>
      </c>
      <c r="B38" s="5" t="s">
        <v>1294</v>
      </c>
      <c r="C38" s="6"/>
      <c r="D38" s="6">
        <v>418.95</v>
      </c>
      <c r="E38" s="6">
        <f t="shared" si="0"/>
        <v>445.3500000000468</v>
      </c>
    </row>
    <row r="39" spans="1:5" ht="19" x14ac:dyDescent="0.25">
      <c r="A39" s="26">
        <v>45426</v>
      </c>
      <c r="B39" s="5" t="s">
        <v>1294</v>
      </c>
      <c r="C39" s="6"/>
      <c r="D39" s="6">
        <v>221.34</v>
      </c>
      <c r="E39" s="6">
        <f t="shared" si="0"/>
        <v>224.0100000000468</v>
      </c>
    </row>
    <row r="40" spans="1:5" ht="21" x14ac:dyDescent="0.25">
      <c r="A40" s="26">
        <v>45429</v>
      </c>
      <c r="B40" s="5" t="s">
        <v>1462</v>
      </c>
      <c r="C40" s="9">
        <v>3500</v>
      </c>
      <c r="D40" s="6"/>
      <c r="E40" s="6">
        <f t="shared" si="0"/>
        <v>3724.0100000000466</v>
      </c>
    </row>
    <row r="41" spans="1:5" ht="19" x14ac:dyDescent="0.25">
      <c r="A41" s="5"/>
      <c r="B41" s="5" t="s">
        <v>909</v>
      </c>
      <c r="C41" s="6"/>
      <c r="D41" s="6">
        <v>259.86</v>
      </c>
      <c r="E41" s="6">
        <f t="shared" si="0"/>
        <v>3464.1500000000465</v>
      </c>
    </row>
    <row r="42" spans="1:5" ht="19" x14ac:dyDescent="0.25">
      <c r="A42" s="5"/>
      <c r="B42" s="5" t="s">
        <v>909</v>
      </c>
      <c r="C42" s="6"/>
      <c r="D42" s="6">
        <v>719</v>
      </c>
      <c r="E42" s="6">
        <f t="shared" si="0"/>
        <v>2745.1500000000465</v>
      </c>
    </row>
    <row r="43" spans="1:5" ht="19" x14ac:dyDescent="0.25">
      <c r="A43" s="5"/>
      <c r="B43" s="5"/>
      <c r="C43" s="6"/>
      <c r="D43" s="6">
        <v>5.25</v>
      </c>
      <c r="E43" s="6">
        <f t="shared" si="0"/>
        <v>2739.9000000000465</v>
      </c>
    </row>
    <row r="44" spans="1:5" ht="19" x14ac:dyDescent="0.25">
      <c r="A44" s="5"/>
      <c r="B44" s="5"/>
      <c r="C44" s="6"/>
      <c r="D44" s="6">
        <v>315</v>
      </c>
      <c r="E44" s="6">
        <f t="shared" si="0"/>
        <v>2424.9000000000465</v>
      </c>
    </row>
    <row r="45" spans="1:5" ht="21" x14ac:dyDescent="0.25">
      <c r="A45" s="26">
        <v>45446</v>
      </c>
      <c r="B45" s="5" t="s">
        <v>1521</v>
      </c>
      <c r="C45" s="9">
        <v>94140</v>
      </c>
      <c r="D45" s="6"/>
      <c r="E45" s="6">
        <f t="shared" si="0"/>
        <v>96564.900000000052</v>
      </c>
    </row>
    <row r="46" spans="1:5" ht="19" x14ac:dyDescent="0.25">
      <c r="A46" s="26">
        <v>45446</v>
      </c>
      <c r="B46" s="5" t="s">
        <v>1523</v>
      </c>
      <c r="C46" s="6"/>
      <c r="D46" s="6">
        <v>95167</v>
      </c>
      <c r="E46" s="6">
        <f t="shared" si="0"/>
        <v>1397.9000000000524</v>
      </c>
    </row>
    <row r="47" spans="1:5" ht="19" x14ac:dyDescent="0.25">
      <c r="A47" s="26">
        <v>45455</v>
      </c>
      <c r="B47" s="5" t="s">
        <v>1576</v>
      </c>
      <c r="C47" s="6"/>
      <c r="D47" s="6">
        <v>153.74700000000001</v>
      </c>
      <c r="E47" s="6">
        <f t="shared" si="0"/>
        <v>1244.1530000000523</v>
      </c>
    </row>
    <row r="48" spans="1:5" ht="19" x14ac:dyDescent="0.25">
      <c r="A48" s="26">
        <v>45457</v>
      </c>
      <c r="B48" s="5" t="s">
        <v>336</v>
      </c>
      <c r="C48" s="6"/>
      <c r="D48" s="6">
        <v>219.77</v>
      </c>
      <c r="E48" s="6">
        <f t="shared" si="0"/>
        <v>1024.3830000000523</v>
      </c>
    </row>
    <row r="49" spans="1:5" ht="19" x14ac:dyDescent="0.25">
      <c r="A49" s="26">
        <v>45457</v>
      </c>
      <c r="B49" s="5" t="s">
        <v>336</v>
      </c>
      <c r="C49" s="6"/>
      <c r="D49" s="6">
        <v>208.93</v>
      </c>
      <c r="E49" s="6">
        <f t="shared" si="0"/>
        <v>815.45300000005227</v>
      </c>
    </row>
    <row r="50" spans="1:5" ht="19" x14ac:dyDescent="0.25">
      <c r="A50" s="26">
        <v>45457</v>
      </c>
      <c r="B50" s="5" t="s">
        <v>336</v>
      </c>
      <c r="C50" s="6"/>
      <c r="D50" s="6">
        <v>396.78</v>
      </c>
      <c r="E50" s="6">
        <f t="shared" si="0"/>
        <v>418.6730000000523</v>
      </c>
    </row>
    <row r="51" spans="1:5" ht="19" x14ac:dyDescent="0.25">
      <c r="A51" s="26">
        <v>45461</v>
      </c>
      <c r="B51" s="5" t="s">
        <v>1586</v>
      </c>
      <c r="C51" s="6">
        <v>13684</v>
      </c>
      <c r="D51" s="6"/>
      <c r="E51" s="6">
        <f t="shared" si="0"/>
        <v>14102.673000000052</v>
      </c>
    </row>
    <row r="52" spans="1:5" ht="19" x14ac:dyDescent="0.25">
      <c r="A52" s="26">
        <v>45463</v>
      </c>
      <c r="B52" s="5" t="s">
        <v>1589</v>
      </c>
      <c r="C52" s="6"/>
      <c r="D52" s="6">
        <v>13250</v>
      </c>
      <c r="E52" s="6">
        <f t="shared" si="0"/>
        <v>852.67300000005162</v>
      </c>
    </row>
    <row r="53" spans="1:5" ht="19" x14ac:dyDescent="0.25">
      <c r="A53" s="26">
        <v>45463</v>
      </c>
      <c r="B53" s="5"/>
      <c r="C53" s="6"/>
      <c r="D53" s="6">
        <v>627.22</v>
      </c>
      <c r="E53" s="6">
        <f t="shared" si="0"/>
        <v>225.45300000005159</v>
      </c>
    </row>
    <row r="54" spans="1:5" ht="19" x14ac:dyDescent="0.25">
      <c r="A54" s="26">
        <v>45474</v>
      </c>
      <c r="B54" s="5" t="s">
        <v>1665</v>
      </c>
      <c r="C54" s="6"/>
      <c r="D54" s="6">
        <v>225.45</v>
      </c>
      <c r="E54" s="6">
        <f t="shared" si="0"/>
        <v>3.0000000515997272E-3</v>
      </c>
    </row>
    <row r="55" spans="1:5" ht="19" x14ac:dyDescent="0.25">
      <c r="A55" s="26">
        <v>45493</v>
      </c>
      <c r="B55" s="5" t="s">
        <v>1154</v>
      </c>
      <c r="C55" s="6">
        <v>985</v>
      </c>
      <c r="D55" s="6"/>
      <c r="E55" s="6">
        <f t="shared" si="0"/>
        <v>985.00300000005154</v>
      </c>
    </row>
    <row r="56" spans="1:5" ht="19" x14ac:dyDescent="0.25">
      <c r="A56" s="26">
        <v>45493</v>
      </c>
      <c r="B56" s="5" t="s">
        <v>1512</v>
      </c>
      <c r="C56" s="6">
        <v>986</v>
      </c>
      <c r="D56" s="6"/>
      <c r="E56" s="6">
        <f t="shared" si="0"/>
        <v>1971.0030000000515</v>
      </c>
    </row>
    <row r="57" spans="1:5" ht="19" x14ac:dyDescent="0.25">
      <c r="A57" s="26">
        <v>45493</v>
      </c>
      <c r="B57" s="5" t="s">
        <v>891</v>
      </c>
      <c r="C57" s="6"/>
      <c r="D57" s="6">
        <v>240</v>
      </c>
      <c r="E57" s="6">
        <f t="shared" si="0"/>
        <v>1731.0030000000515</v>
      </c>
    </row>
    <row r="58" spans="1:5" ht="19" x14ac:dyDescent="0.25">
      <c r="A58" s="26">
        <v>45493</v>
      </c>
      <c r="B58" s="5" t="s">
        <v>891</v>
      </c>
      <c r="C58" s="6"/>
      <c r="D58" s="6">
        <v>350</v>
      </c>
      <c r="E58" s="6">
        <f t="shared" si="0"/>
        <v>1381.0030000000515</v>
      </c>
    </row>
    <row r="59" spans="1:5" ht="19" x14ac:dyDescent="0.25">
      <c r="A59" s="26">
        <v>45493</v>
      </c>
      <c r="B59" s="5" t="s">
        <v>891</v>
      </c>
      <c r="C59" s="6"/>
      <c r="D59" s="6">
        <v>590</v>
      </c>
      <c r="E59" s="6">
        <f t="shared" si="0"/>
        <v>791.00300000005154</v>
      </c>
    </row>
    <row r="60" spans="1:5" ht="19" x14ac:dyDescent="0.25">
      <c r="A60" s="26">
        <v>45493</v>
      </c>
      <c r="B60" s="5" t="s">
        <v>891</v>
      </c>
      <c r="C60" s="6"/>
      <c r="D60" s="6">
        <v>210</v>
      </c>
      <c r="E60" s="6">
        <f t="shared" si="0"/>
        <v>581.00300000005154</v>
      </c>
    </row>
    <row r="61" spans="1:5" ht="19" x14ac:dyDescent="0.25">
      <c r="A61" s="26">
        <v>45493</v>
      </c>
      <c r="B61" s="5" t="s">
        <v>891</v>
      </c>
      <c r="C61" s="6"/>
      <c r="D61" s="6">
        <v>420</v>
      </c>
      <c r="E61" s="6">
        <f t="shared" si="0"/>
        <v>161.00300000005154</v>
      </c>
    </row>
    <row r="62" spans="1:5" ht="19" x14ac:dyDescent="0.25">
      <c r="A62" s="26">
        <v>45497</v>
      </c>
      <c r="B62" s="5" t="s">
        <v>1701</v>
      </c>
      <c r="C62" s="6"/>
      <c r="D62" s="6">
        <v>116.69</v>
      </c>
      <c r="E62" s="6">
        <f t="shared" si="0"/>
        <v>44.313000000051545</v>
      </c>
    </row>
    <row r="63" spans="1:5" ht="19" x14ac:dyDescent="0.25">
      <c r="A63" s="5"/>
      <c r="B63" s="5" t="s">
        <v>1665</v>
      </c>
      <c r="C63" s="6"/>
      <c r="D63" s="6">
        <v>162.75</v>
      </c>
      <c r="E63" s="6">
        <f t="shared" si="0"/>
        <v>-118.43699999994845</v>
      </c>
    </row>
    <row r="64" spans="1:5" ht="19" x14ac:dyDescent="0.25">
      <c r="A64" s="5"/>
      <c r="B64" s="5" t="s">
        <v>1665</v>
      </c>
      <c r="C64" s="6"/>
      <c r="D64" s="6">
        <v>157.5</v>
      </c>
      <c r="E64" s="6">
        <f t="shared" si="0"/>
        <v>-275.93699999994845</v>
      </c>
    </row>
    <row r="65" spans="1:7" ht="19" x14ac:dyDescent="0.25">
      <c r="A65" s="5"/>
      <c r="B65" s="5" t="s">
        <v>1665</v>
      </c>
      <c r="C65" s="6"/>
      <c r="D65" s="6">
        <v>320.25</v>
      </c>
      <c r="E65" s="6">
        <f t="shared" si="0"/>
        <v>-596.18699999994851</v>
      </c>
    </row>
    <row r="66" spans="1:7" ht="19" x14ac:dyDescent="0.25">
      <c r="A66" s="26">
        <v>45554</v>
      </c>
      <c r="B66" s="5" t="s">
        <v>584</v>
      </c>
      <c r="C66" s="6">
        <v>2049</v>
      </c>
      <c r="D66" s="6"/>
      <c r="E66" s="6">
        <f t="shared" si="0"/>
        <v>1452.8130000000515</v>
      </c>
    </row>
    <row r="67" spans="1:7" ht="19" x14ac:dyDescent="0.25">
      <c r="A67" s="26">
        <v>45554</v>
      </c>
      <c r="B67" s="5" t="s">
        <v>1642</v>
      </c>
      <c r="C67" s="6">
        <v>14129</v>
      </c>
      <c r="D67" s="6"/>
      <c r="E67" s="6">
        <f t="shared" si="0"/>
        <v>15581.813000000051</v>
      </c>
    </row>
    <row r="68" spans="1:7" ht="19" x14ac:dyDescent="0.25">
      <c r="A68" s="26">
        <v>45555</v>
      </c>
      <c r="B68" s="5" t="s">
        <v>1782</v>
      </c>
      <c r="C68" s="6"/>
      <c r="D68" s="6">
        <v>13250</v>
      </c>
      <c r="E68" s="6">
        <f t="shared" si="0"/>
        <v>2331.813000000051</v>
      </c>
    </row>
    <row r="69" spans="1:7" ht="19" x14ac:dyDescent="0.25">
      <c r="A69" s="26">
        <v>45558</v>
      </c>
      <c r="B69" s="5" t="s">
        <v>1642</v>
      </c>
      <c r="C69" s="6">
        <v>110845</v>
      </c>
      <c r="D69" s="6"/>
      <c r="E69" s="6">
        <f t="shared" si="0"/>
        <v>113176.81300000005</v>
      </c>
    </row>
    <row r="70" spans="1:7" ht="19" x14ac:dyDescent="0.25">
      <c r="A70" s="26">
        <v>45558</v>
      </c>
      <c r="B70" s="5" t="s">
        <v>1787</v>
      </c>
      <c r="C70" s="6"/>
      <c r="D70" s="6">
        <v>110465.4</v>
      </c>
      <c r="E70" s="6">
        <f t="shared" ref="E70:E100" si="1">E69+C70-D70</f>
        <v>2711.4130000000587</v>
      </c>
    </row>
    <row r="71" spans="1:7" ht="19" x14ac:dyDescent="0.25">
      <c r="A71" s="5"/>
      <c r="B71" s="5"/>
      <c r="C71" s="6"/>
      <c r="D71" s="6">
        <v>320.25</v>
      </c>
      <c r="E71" s="6">
        <f t="shared" si="1"/>
        <v>2391.1630000000587</v>
      </c>
    </row>
    <row r="72" spans="1:7" ht="19" x14ac:dyDescent="0.25">
      <c r="A72" s="5"/>
      <c r="B72" s="5"/>
      <c r="C72" s="6">
        <v>108550</v>
      </c>
      <c r="D72" s="6"/>
      <c r="E72" s="6">
        <f t="shared" si="1"/>
        <v>110941.16300000006</v>
      </c>
    </row>
    <row r="73" spans="1:7" ht="19" x14ac:dyDescent="0.25">
      <c r="A73" s="5"/>
      <c r="B73" s="5"/>
      <c r="C73" s="6"/>
      <c r="D73" s="6">
        <v>108221</v>
      </c>
      <c r="E73" s="6">
        <f t="shared" si="1"/>
        <v>2720.1630000000587</v>
      </c>
    </row>
    <row r="74" spans="1:7" ht="19" x14ac:dyDescent="0.25">
      <c r="A74" s="5"/>
      <c r="B74" s="5"/>
      <c r="C74" s="6"/>
      <c r="D74" s="6">
        <v>1.05</v>
      </c>
      <c r="E74" s="6">
        <f t="shared" si="1"/>
        <v>2719.1130000000585</v>
      </c>
    </row>
    <row r="75" spans="1:7" ht="19" x14ac:dyDescent="0.25">
      <c r="A75" s="26">
        <v>45588</v>
      </c>
      <c r="B75" s="5" t="s">
        <v>888</v>
      </c>
      <c r="C75" s="6"/>
      <c r="D75" s="6">
        <v>341</v>
      </c>
      <c r="E75" s="6">
        <f t="shared" si="1"/>
        <v>2378.1130000000585</v>
      </c>
    </row>
    <row r="76" spans="1:7" ht="19" x14ac:dyDescent="0.25">
      <c r="A76" s="26">
        <v>45588</v>
      </c>
      <c r="B76" s="5" t="s">
        <v>888</v>
      </c>
      <c r="C76" s="6"/>
      <c r="D76" s="6">
        <v>679.46</v>
      </c>
      <c r="E76" s="6">
        <f t="shared" si="1"/>
        <v>1698.6530000000585</v>
      </c>
    </row>
    <row r="77" spans="1:7" ht="19" x14ac:dyDescent="0.25">
      <c r="A77" s="26">
        <v>45588</v>
      </c>
      <c r="B77" s="5" t="s">
        <v>876</v>
      </c>
      <c r="C77" s="6"/>
      <c r="D77" s="6">
        <v>208.93</v>
      </c>
      <c r="E77" s="6">
        <f t="shared" si="1"/>
        <v>1489.7230000000584</v>
      </c>
    </row>
    <row r="78" spans="1:7" ht="19" x14ac:dyDescent="0.25">
      <c r="A78" s="26">
        <v>45593</v>
      </c>
      <c r="B78" s="5" t="s">
        <v>1915</v>
      </c>
      <c r="C78" s="6"/>
      <c r="D78" s="6">
        <v>1018.2</v>
      </c>
      <c r="E78" s="6">
        <f t="shared" si="1"/>
        <v>471.52300000005835</v>
      </c>
    </row>
    <row r="79" spans="1:7" ht="19" x14ac:dyDescent="0.25">
      <c r="A79" s="26">
        <v>45576</v>
      </c>
      <c r="B79" s="5" t="s">
        <v>1920</v>
      </c>
      <c r="C79" s="6"/>
      <c r="D79" s="6">
        <f>5+150+150+15.25</f>
        <v>320.25</v>
      </c>
      <c r="E79" s="6">
        <f t="shared" si="1"/>
        <v>151.27300000005835</v>
      </c>
      <c r="G79" s="14"/>
    </row>
    <row r="80" spans="1:7" ht="19" x14ac:dyDescent="0.25">
      <c r="A80" s="26">
        <v>45573</v>
      </c>
      <c r="B80" s="5" t="s">
        <v>1791</v>
      </c>
      <c r="C80" s="6">
        <v>16864</v>
      </c>
      <c r="D80" s="6"/>
      <c r="E80" s="6">
        <f t="shared" si="1"/>
        <v>17015.273000000059</v>
      </c>
    </row>
    <row r="81" spans="1:5" ht="19" x14ac:dyDescent="0.25">
      <c r="A81" s="26">
        <v>45608</v>
      </c>
      <c r="B81" s="5" t="s">
        <v>1949</v>
      </c>
      <c r="C81" s="6"/>
      <c r="D81" s="6">
        <v>16800</v>
      </c>
      <c r="E81" s="6">
        <f t="shared" si="1"/>
        <v>215.27300000005926</v>
      </c>
    </row>
    <row r="82" spans="1:5" ht="19" x14ac:dyDescent="0.25">
      <c r="A82" s="26">
        <v>45627</v>
      </c>
      <c r="B82" s="5" t="s">
        <v>386</v>
      </c>
      <c r="C82" s="6"/>
      <c r="D82" s="6">
        <v>320.25</v>
      </c>
      <c r="E82" s="6">
        <f t="shared" si="1"/>
        <v>-104.97699999994074</v>
      </c>
    </row>
    <row r="83" spans="1:5" ht="19" x14ac:dyDescent="0.25">
      <c r="A83" s="26">
        <v>45645</v>
      </c>
      <c r="B83" s="5" t="s">
        <v>727</v>
      </c>
      <c r="C83" s="6">
        <v>13619</v>
      </c>
      <c r="D83" s="6"/>
      <c r="E83" s="6">
        <f t="shared" si="1"/>
        <v>13514.023000000059</v>
      </c>
    </row>
    <row r="84" spans="1:5" ht="19" x14ac:dyDescent="0.25">
      <c r="A84" s="26">
        <v>45646</v>
      </c>
      <c r="B84" s="5" t="s">
        <v>2091</v>
      </c>
      <c r="C84" s="6"/>
      <c r="D84" s="6">
        <v>13250</v>
      </c>
      <c r="E84" s="6">
        <f t="shared" si="1"/>
        <v>264.02300000005926</v>
      </c>
    </row>
    <row r="85" spans="1:5" ht="19" x14ac:dyDescent="0.25">
      <c r="A85" s="5"/>
      <c r="B85" s="5"/>
      <c r="C85" s="6"/>
      <c r="D85" s="6">
        <v>320.25</v>
      </c>
      <c r="E85" s="6">
        <f t="shared" si="1"/>
        <v>-56.226999999940745</v>
      </c>
    </row>
    <row r="86" spans="1:5" ht="19" x14ac:dyDescent="0.25">
      <c r="A86" s="26">
        <v>45740</v>
      </c>
      <c r="B86" s="5" t="s">
        <v>386</v>
      </c>
      <c r="C86" s="6"/>
      <c r="D86" s="6">
        <v>168</v>
      </c>
      <c r="E86" s="6">
        <f t="shared" si="1"/>
        <v>-224.22699999994074</v>
      </c>
    </row>
    <row r="87" spans="1:5" ht="19" x14ac:dyDescent="0.25">
      <c r="A87" s="5"/>
      <c r="B87" s="5"/>
      <c r="C87" s="6"/>
      <c r="D87" s="6"/>
      <c r="E87" s="6">
        <f t="shared" si="1"/>
        <v>-224.22699999994074</v>
      </c>
    </row>
    <row r="88" spans="1:5" ht="19" x14ac:dyDescent="0.25">
      <c r="A88" s="5"/>
      <c r="B88" s="5"/>
      <c r="C88" s="6"/>
      <c r="D88" s="6"/>
      <c r="E88" s="6">
        <f t="shared" si="1"/>
        <v>-224.22699999994074</v>
      </c>
    </row>
    <row r="89" spans="1:5" ht="19" x14ac:dyDescent="0.25">
      <c r="A89" s="5"/>
      <c r="B89" s="5"/>
      <c r="C89" s="6"/>
      <c r="D89" s="6"/>
      <c r="E89" s="6">
        <f t="shared" si="1"/>
        <v>-224.22699999994074</v>
      </c>
    </row>
    <row r="90" spans="1:5" ht="19" x14ac:dyDescent="0.25">
      <c r="A90" s="5"/>
      <c r="B90" s="5"/>
      <c r="C90" s="6"/>
      <c r="D90" s="6"/>
      <c r="E90" s="6">
        <f t="shared" si="1"/>
        <v>-224.22699999994074</v>
      </c>
    </row>
    <row r="91" spans="1:5" ht="19" x14ac:dyDescent="0.25">
      <c r="A91" s="5"/>
      <c r="B91" s="5"/>
      <c r="C91" s="6"/>
      <c r="D91" s="6"/>
      <c r="E91" s="6">
        <f t="shared" si="1"/>
        <v>-224.22699999994074</v>
      </c>
    </row>
    <row r="92" spans="1:5" ht="19" x14ac:dyDescent="0.25">
      <c r="A92" s="5"/>
      <c r="B92" s="5"/>
      <c r="C92" s="6"/>
      <c r="D92" s="6"/>
      <c r="E92" s="6">
        <f t="shared" si="1"/>
        <v>-224.22699999994074</v>
      </c>
    </row>
    <row r="93" spans="1:5" ht="19" x14ac:dyDescent="0.25">
      <c r="A93" s="5"/>
      <c r="B93" s="5"/>
      <c r="C93" s="6"/>
      <c r="D93" s="6"/>
      <c r="E93" s="6">
        <f t="shared" si="1"/>
        <v>-224.22699999994074</v>
      </c>
    </row>
    <row r="94" spans="1:5" ht="19" x14ac:dyDescent="0.25">
      <c r="A94" s="5"/>
      <c r="B94" s="5"/>
      <c r="C94" s="6"/>
      <c r="D94" s="6"/>
      <c r="E94" s="6">
        <f t="shared" si="1"/>
        <v>-224.22699999994074</v>
      </c>
    </row>
    <row r="95" spans="1:5" ht="19" x14ac:dyDescent="0.25">
      <c r="A95" s="5"/>
      <c r="B95" s="5"/>
      <c r="C95" s="6"/>
      <c r="D95" s="6"/>
      <c r="E95" s="6">
        <f t="shared" si="1"/>
        <v>-224.22699999994074</v>
      </c>
    </row>
    <row r="96" spans="1:5" ht="19" x14ac:dyDescent="0.25">
      <c r="A96" s="5"/>
      <c r="B96" s="5"/>
      <c r="C96" s="6"/>
      <c r="D96" s="6"/>
      <c r="E96" s="6">
        <f t="shared" si="1"/>
        <v>-224.22699999994074</v>
      </c>
    </row>
    <row r="97" spans="1:5" ht="19" x14ac:dyDescent="0.25">
      <c r="A97" s="5"/>
      <c r="B97" s="5"/>
      <c r="C97" s="6"/>
      <c r="D97" s="6"/>
      <c r="E97" s="6">
        <f t="shared" si="1"/>
        <v>-224.22699999994074</v>
      </c>
    </row>
    <row r="98" spans="1:5" ht="19" x14ac:dyDescent="0.25">
      <c r="A98" s="5"/>
      <c r="B98" s="5"/>
      <c r="C98" s="6"/>
      <c r="D98" s="6"/>
      <c r="E98" s="6">
        <f t="shared" si="1"/>
        <v>-224.22699999994074</v>
      </c>
    </row>
    <row r="99" spans="1:5" ht="19" x14ac:dyDescent="0.25">
      <c r="A99" s="5"/>
      <c r="B99" s="5"/>
      <c r="C99" s="6"/>
      <c r="D99" s="6"/>
      <c r="E99" s="6">
        <f t="shared" si="1"/>
        <v>-224.22699999994074</v>
      </c>
    </row>
    <row r="100" spans="1:5" ht="19" x14ac:dyDescent="0.25">
      <c r="A100" s="5"/>
      <c r="B100" s="5"/>
      <c r="C100" s="6"/>
      <c r="D100" s="6"/>
      <c r="E100" s="6">
        <f t="shared" si="1"/>
        <v>-224.22699999994074</v>
      </c>
    </row>
    <row r="101" spans="1:5" ht="19" x14ac:dyDescent="0.25">
      <c r="A101" s="3"/>
      <c r="B101" s="3"/>
      <c r="C101" s="3"/>
      <c r="D101" s="3"/>
      <c r="E101" s="3"/>
    </row>
    <row r="102" spans="1:5" ht="19" x14ac:dyDescent="0.25">
      <c r="A102" s="3"/>
      <c r="B102" s="3"/>
      <c r="C102" s="3"/>
      <c r="D102" s="3"/>
      <c r="E102" s="3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9"/>
  <dimension ref="A1:E102"/>
  <sheetViews>
    <sheetView workbookViewId="0">
      <selection sqref="A1:E1"/>
    </sheetView>
  </sheetViews>
  <sheetFormatPr baseColWidth="10" defaultColWidth="8.83203125" defaultRowHeight="15" x14ac:dyDescent="0.2"/>
  <cols>
    <col min="1" max="1" width="14.5" bestFit="1" customWidth="1"/>
    <col min="2" max="2" width="72.33203125" customWidth="1"/>
    <col min="3" max="3" width="17.33203125" customWidth="1"/>
    <col min="4" max="4" width="20.33203125" customWidth="1"/>
    <col min="5" max="5" width="18.1640625" customWidth="1"/>
  </cols>
  <sheetData>
    <row r="1" spans="1:5" ht="31" x14ac:dyDescent="0.35">
      <c r="A1" s="163" t="s">
        <v>38</v>
      </c>
      <c r="B1" s="163"/>
      <c r="C1" s="163"/>
      <c r="D1" s="163"/>
      <c r="E1" s="163"/>
    </row>
    <row r="2" spans="1:5" ht="26" x14ac:dyDescent="0.3">
      <c r="A2" s="161" t="s">
        <v>36</v>
      </c>
      <c r="B2" s="161"/>
      <c r="C2" s="161"/>
      <c r="D2" s="161"/>
      <c r="E2" s="161"/>
    </row>
    <row r="3" spans="1:5" s="1" customFormat="1" ht="19" x14ac:dyDescent="0.25">
      <c r="A3" s="11" t="s">
        <v>4</v>
      </c>
      <c r="B3" s="11" t="s">
        <v>5</v>
      </c>
      <c r="C3" s="11" t="s">
        <v>6</v>
      </c>
      <c r="D3" s="11" t="s">
        <v>7</v>
      </c>
      <c r="E3" s="11" t="s">
        <v>8</v>
      </c>
    </row>
    <row r="4" spans="1:5" ht="19" x14ac:dyDescent="0.25">
      <c r="A4" s="5"/>
      <c r="B4" s="5"/>
      <c r="C4" s="6"/>
      <c r="D4" s="6"/>
      <c r="E4" s="6">
        <v>286.18</v>
      </c>
    </row>
    <row r="5" spans="1:5" ht="19" x14ac:dyDescent="0.25">
      <c r="A5" s="5"/>
      <c r="B5" s="5"/>
      <c r="C5" s="6"/>
      <c r="D5" s="6">
        <v>1.43</v>
      </c>
      <c r="E5" s="6">
        <f>E4+C5-D5</f>
        <v>284.75</v>
      </c>
    </row>
    <row r="6" spans="1:5" ht="19" x14ac:dyDescent="0.25">
      <c r="A6" s="5" t="s">
        <v>426</v>
      </c>
      <c r="B6" s="5" t="s">
        <v>230</v>
      </c>
      <c r="C6" s="6"/>
      <c r="D6" s="6">
        <v>157.5</v>
      </c>
      <c r="E6" s="6">
        <f t="shared" ref="E6:E69" si="0">E5+C6-D6</f>
        <v>127.25</v>
      </c>
    </row>
    <row r="7" spans="1:5" ht="19" x14ac:dyDescent="0.25">
      <c r="A7" s="26">
        <v>45293</v>
      </c>
      <c r="B7" s="5" t="s">
        <v>230</v>
      </c>
      <c r="C7" s="6"/>
      <c r="D7" s="6">
        <v>157.5</v>
      </c>
      <c r="E7" s="6">
        <f t="shared" si="0"/>
        <v>-30.25</v>
      </c>
    </row>
    <row r="8" spans="1:5" ht="19" x14ac:dyDescent="0.25">
      <c r="A8" s="26">
        <v>45303</v>
      </c>
      <c r="B8" s="5" t="s">
        <v>386</v>
      </c>
      <c r="C8" s="6"/>
      <c r="D8" s="6">
        <v>1.43</v>
      </c>
      <c r="E8" s="6">
        <f t="shared" si="0"/>
        <v>-31.68</v>
      </c>
    </row>
    <row r="9" spans="1:5" ht="19" x14ac:dyDescent="0.25">
      <c r="A9" s="5"/>
      <c r="B9" s="5"/>
      <c r="C9" s="6"/>
      <c r="D9" s="6">
        <v>158.93</v>
      </c>
      <c r="E9" s="6">
        <f t="shared" si="0"/>
        <v>-190.61</v>
      </c>
    </row>
    <row r="10" spans="1:5" ht="19" x14ac:dyDescent="0.25">
      <c r="A10" s="5"/>
      <c r="B10" s="5"/>
      <c r="C10" s="6"/>
      <c r="D10" s="6">
        <v>1.43</v>
      </c>
      <c r="E10" s="6">
        <f t="shared" si="0"/>
        <v>-192.04000000000002</v>
      </c>
    </row>
    <row r="11" spans="1:5" ht="19" x14ac:dyDescent="0.25">
      <c r="A11" s="5"/>
      <c r="B11" s="5"/>
      <c r="C11" s="6"/>
      <c r="D11" s="6">
        <v>157.5</v>
      </c>
      <c r="E11" s="6">
        <f t="shared" si="0"/>
        <v>-349.54</v>
      </c>
    </row>
    <row r="12" spans="1:5" ht="19" x14ac:dyDescent="0.25">
      <c r="A12" s="26">
        <v>45412</v>
      </c>
      <c r="B12" s="5" t="s">
        <v>362</v>
      </c>
      <c r="C12" s="6"/>
      <c r="D12" s="6">
        <v>160.36000000000001</v>
      </c>
      <c r="E12" s="6">
        <f t="shared" si="0"/>
        <v>-509.90000000000003</v>
      </c>
    </row>
    <row r="13" spans="1:5" ht="19" x14ac:dyDescent="0.25">
      <c r="A13" s="26">
        <v>45412</v>
      </c>
      <c r="B13" s="5" t="s">
        <v>362</v>
      </c>
      <c r="C13" s="15"/>
      <c r="D13" s="15">
        <v>157.5</v>
      </c>
      <c r="E13" s="6">
        <f t="shared" si="0"/>
        <v>-667.40000000000009</v>
      </c>
    </row>
    <row r="14" spans="1:5" ht="19" x14ac:dyDescent="0.25">
      <c r="A14" s="5"/>
      <c r="B14" s="5" t="s">
        <v>722</v>
      </c>
      <c r="C14" s="15"/>
      <c r="D14" s="15">
        <v>318</v>
      </c>
      <c r="E14" s="6">
        <f t="shared" si="0"/>
        <v>-985.40000000000009</v>
      </c>
    </row>
    <row r="15" spans="1:5" ht="19" x14ac:dyDescent="0.25">
      <c r="A15" s="5"/>
      <c r="B15" s="5" t="s">
        <v>362</v>
      </c>
      <c r="C15" s="6"/>
      <c r="D15" s="6">
        <v>318.02</v>
      </c>
      <c r="E15" s="6">
        <f t="shared" si="0"/>
        <v>-1303.42</v>
      </c>
    </row>
    <row r="16" spans="1:5" ht="19" x14ac:dyDescent="0.25">
      <c r="A16" s="5"/>
      <c r="B16" s="5" t="s">
        <v>362</v>
      </c>
      <c r="C16" s="6"/>
      <c r="D16" s="6">
        <v>158.63</v>
      </c>
      <c r="E16" s="6">
        <f t="shared" si="0"/>
        <v>-1462.0500000000002</v>
      </c>
    </row>
    <row r="17" spans="1:5" ht="19" x14ac:dyDescent="0.25">
      <c r="A17" s="5"/>
      <c r="B17" s="5" t="s">
        <v>362</v>
      </c>
      <c r="C17" s="6"/>
      <c r="D17" s="6">
        <v>794.65</v>
      </c>
      <c r="E17" s="6">
        <f t="shared" si="0"/>
        <v>-2256.7000000000003</v>
      </c>
    </row>
    <row r="18" spans="1:5" ht="19" x14ac:dyDescent="0.25">
      <c r="A18" s="5"/>
      <c r="B18" s="5"/>
      <c r="C18" s="6"/>
      <c r="D18" s="6"/>
      <c r="E18" s="6">
        <f t="shared" si="0"/>
        <v>-2256.7000000000003</v>
      </c>
    </row>
    <row r="19" spans="1:5" ht="19" x14ac:dyDescent="0.25">
      <c r="A19" s="5"/>
      <c r="B19" s="5"/>
      <c r="C19" s="6"/>
      <c r="D19" s="6"/>
      <c r="E19" s="6">
        <f t="shared" si="0"/>
        <v>-2256.7000000000003</v>
      </c>
    </row>
    <row r="20" spans="1:5" ht="19" x14ac:dyDescent="0.25">
      <c r="A20" s="5"/>
      <c r="B20" s="5"/>
      <c r="C20" s="6"/>
      <c r="D20" s="6"/>
      <c r="E20" s="6">
        <f t="shared" si="0"/>
        <v>-2256.7000000000003</v>
      </c>
    </row>
    <row r="21" spans="1:5" ht="19" x14ac:dyDescent="0.25">
      <c r="A21" s="5"/>
      <c r="B21" s="5"/>
      <c r="C21" s="6"/>
      <c r="D21" s="6"/>
      <c r="E21" s="6">
        <f t="shared" si="0"/>
        <v>-2256.7000000000003</v>
      </c>
    </row>
    <row r="22" spans="1:5" ht="19" x14ac:dyDescent="0.25">
      <c r="A22" s="5"/>
      <c r="B22" s="5"/>
      <c r="C22" s="6"/>
      <c r="D22" s="6"/>
      <c r="E22" s="6">
        <f t="shared" si="0"/>
        <v>-2256.7000000000003</v>
      </c>
    </row>
    <row r="23" spans="1:5" ht="19" x14ac:dyDescent="0.25">
      <c r="A23" s="5"/>
      <c r="B23" s="5"/>
      <c r="C23" s="6"/>
      <c r="D23" s="6"/>
      <c r="E23" s="6">
        <f t="shared" si="0"/>
        <v>-2256.7000000000003</v>
      </c>
    </row>
    <row r="24" spans="1:5" ht="19" x14ac:dyDescent="0.25">
      <c r="A24" s="5"/>
      <c r="B24" s="5"/>
      <c r="C24" s="6"/>
      <c r="D24" s="6"/>
      <c r="E24" s="6">
        <f t="shared" si="0"/>
        <v>-2256.7000000000003</v>
      </c>
    </row>
    <row r="25" spans="1:5" ht="19" x14ac:dyDescent="0.25">
      <c r="A25" s="5"/>
      <c r="B25" s="5"/>
      <c r="C25" s="6"/>
      <c r="D25" s="6"/>
      <c r="E25" s="6">
        <f t="shared" si="0"/>
        <v>-2256.7000000000003</v>
      </c>
    </row>
    <row r="26" spans="1:5" ht="19" x14ac:dyDescent="0.25">
      <c r="A26" s="5"/>
      <c r="B26" s="5"/>
      <c r="C26" s="6"/>
      <c r="D26" s="6"/>
      <c r="E26" s="6">
        <f t="shared" si="0"/>
        <v>-2256.7000000000003</v>
      </c>
    </row>
    <row r="27" spans="1:5" ht="19" x14ac:dyDescent="0.25">
      <c r="A27" s="5"/>
      <c r="B27" s="5"/>
      <c r="C27" s="6"/>
      <c r="D27" s="6"/>
      <c r="E27" s="6">
        <f t="shared" si="0"/>
        <v>-2256.7000000000003</v>
      </c>
    </row>
    <row r="28" spans="1:5" ht="19" x14ac:dyDescent="0.25">
      <c r="A28" s="5"/>
      <c r="B28" s="5"/>
      <c r="C28" s="6"/>
      <c r="D28" s="6"/>
      <c r="E28" s="6">
        <f t="shared" si="0"/>
        <v>-2256.7000000000003</v>
      </c>
    </row>
    <row r="29" spans="1:5" ht="19" x14ac:dyDescent="0.25">
      <c r="A29" s="5"/>
      <c r="B29" s="5"/>
      <c r="C29" s="6"/>
      <c r="D29" s="6"/>
      <c r="E29" s="6">
        <f t="shared" si="0"/>
        <v>-2256.7000000000003</v>
      </c>
    </row>
    <row r="30" spans="1:5" ht="19" x14ac:dyDescent="0.25">
      <c r="A30" s="5"/>
      <c r="B30" s="5"/>
      <c r="C30" s="6"/>
      <c r="D30" s="6"/>
      <c r="E30" s="6">
        <f t="shared" si="0"/>
        <v>-2256.7000000000003</v>
      </c>
    </row>
    <row r="31" spans="1:5" ht="19" x14ac:dyDescent="0.25">
      <c r="A31" s="5"/>
      <c r="B31" s="5"/>
      <c r="C31" s="6"/>
      <c r="D31" s="6"/>
      <c r="E31" s="6">
        <f t="shared" si="0"/>
        <v>-2256.7000000000003</v>
      </c>
    </row>
    <row r="32" spans="1:5" ht="19" x14ac:dyDescent="0.25">
      <c r="A32" s="5"/>
      <c r="B32" s="5"/>
      <c r="C32" s="6"/>
      <c r="D32" s="6"/>
      <c r="E32" s="6">
        <f t="shared" si="0"/>
        <v>-2256.7000000000003</v>
      </c>
    </row>
    <row r="33" spans="1:5" ht="19" x14ac:dyDescent="0.25">
      <c r="A33" s="5"/>
      <c r="B33" s="5"/>
      <c r="C33" s="6"/>
      <c r="D33" s="6"/>
      <c r="E33" s="6">
        <f t="shared" si="0"/>
        <v>-2256.7000000000003</v>
      </c>
    </row>
    <row r="34" spans="1:5" ht="19" x14ac:dyDescent="0.25">
      <c r="A34" s="5"/>
      <c r="B34" s="5"/>
      <c r="C34" s="6"/>
      <c r="D34" s="6"/>
      <c r="E34" s="6">
        <f t="shared" si="0"/>
        <v>-2256.7000000000003</v>
      </c>
    </row>
    <row r="35" spans="1:5" ht="19" x14ac:dyDescent="0.25">
      <c r="A35" s="5"/>
      <c r="B35" s="5"/>
      <c r="C35" s="6"/>
      <c r="D35" s="6"/>
      <c r="E35" s="6">
        <f t="shared" si="0"/>
        <v>-2256.7000000000003</v>
      </c>
    </row>
    <row r="36" spans="1:5" ht="19" x14ac:dyDescent="0.25">
      <c r="A36" s="5"/>
      <c r="B36" s="5"/>
      <c r="C36" s="6"/>
      <c r="D36" s="6"/>
      <c r="E36" s="6">
        <f t="shared" si="0"/>
        <v>-2256.7000000000003</v>
      </c>
    </row>
    <row r="37" spans="1:5" ht="19" x14ac:dyDescent="0.25">
      <c r="A37" s="5"/>
      <c r="B37" s="5"/>
      <c r="C37" s="6"/>
      <c r="D37" s="6"/>
      <c r="E37" s="6">
        <f t="shared" si="0"/>
        <v>-2256.7000000000003</v>
      </c>
    </row>
    <row r="38" spans="1:5" ht="19" x14ac:dyDescent="0.25">
      <c r="A38" s="5"/>
      <c r="B38" s="5"/>
      <c r="C38" s="6"/>
      <c r="D38" s="6"/>
      <c r="E38" s="6">
        <f t="shared" si="0"/>
        <v>-2256.7000000000003</v>
      </c>
    </row>
    <row r="39" spans="1:5" ht="19" x14ac:dyDescent="0.25">
      <c r="A39" s="5"/>
      <c r="B39" s="5"/>
      <c r="C39" s="6"/>
      <c r="D39" s="6"/>
      <c r="E39" s="6">
        <f t="shared" si="0"/>
        <v>-2256.7000000000003</v>
      </c>
    </row>
    <row r="40" spans="1:5" ht="19" x14ac:dyDescent="0.25">
      <c r="A40" s="5"/>
      <c r="B40" s="5"/>
      <c r="C40" s="6"/>
      <c r="D40" s="6"/>
      <c r="E40" s="6">
        <f t="shared" si="0"/>
        <v>-2256.7000000000003</v>
      </c>
    </row>
    <row r="41" spans="1:5" ht="19" x14ac:dyDescent="0.25">
      <c r="A41" s="5"/>
      <c r="B41" s="5"/>
      <c r="C41" s="6"/>
      <c r="D41" s="6"/>
      <c r="E41" s="6">
        <f t="shared" si="0"/>
        <v>-2256.7000000000003</v>
      </c>
    </row>
    <row r="42" spans="1:5" ht="19" x14ac:dyDescent="0.25">
      <c r="A42" s="5"/>
      <c r="B42" s="5"/>
      <c r="C42" s="6"/>
      <c r="D42" s="6"/>
      <c r="E42" s="6">
        <f t="shared" si="0"/>
        <v>-2256.7000000000003</v>
      </c>
    </row>
    <row r="43" spans="1:5" ht="19" x14ac:dyDescent="0.25">
      <c r="A43" s="5"/>
      <c r="B43" s="5"/>
      <c r="C43" s="6"/>
      <c r="D43" s="6"/>
      <c r="E43" s="6">
        <f t="shared" si="0"/>
        <v>-2256.7000000000003</v>
      </c>
    </row>
    <row r="44" spans="1:5" ht="19" x14ac:dyDescent="0.25">
      <c r="A44" s="5"/>
      <c r="B44" s="5"/>
      <c r="C44" s="6"/>
      <c r="D44" s="6"/>
      <c r="E44" s="6">
        <f t="shared" si="0"/>
        <v>-2256.7000000000003</v>
      </c>
    </row>
    <row r="45" spans="1:5" ht="19" x14ac:dyDescent="0.25">
      <c r="A45" s="5"/>
      <c r="B45" s="5"/>
      <c r="C45" s="6"/>
      <c r="D45" s="6"/>
      <c r="E45" s="6">
        <f t="shared" si="0"/>
        <v>-2256.7000000000003</v>
      </c>
    </row>
    <row r="46" spans="1:5" ht="19" x14ac:dyDescent="0.25">
      <c r="A46" s="5"/>
      <c r="B46" s="5"/>
      <c r="C46" s="6"/>
      <c r="D46" s="6"/>
      <c r="E46" s="6">
        <f t="shared" si="0"/>
        <v>-2256.7000000000003</v>
      </c>
    </row>
    <row r="47" spans="1:5" ht="19" x14ac:dyDescent="0.25">
      <c r="A47" s="5"/>
      <c r="B47" s="5"/>
      <c r="C47" s="6"/>
      <c r="D47" s="6"/>
      <c r="E47" s="6">
        <f t="shared" si="0"/>
        <v>-2256.7000000000003</v>
      </c>
    </row>
    <row r="48" spans="1:5" ht="19" x14ac:dyDescent="0.25">
      <c r="A48" s="5"/>
      <c r="B48" s="5"/>
      <c r="C48" s="6"/>
      <c r="D48" s="6"/>
      <c r="E48" s="6">
        <f t="shared" si="0"/>
        <v>-2256.7000000000003</v>
      </c>
    </row>
    <row r="49" spans="1:5" ht="19" x14ac:dyDescent="0.25">
      <c r="A49" s="5"/>
      <c r="B49" s="5"/>
      <c r="C49" s="6"/>
      <c r="D49" s="6"/>
      <c r="E49" s="6">
        <f t="shared" si="0"/>
        <v>-2256.7000000000003</v>
      </c>
    </row>
    <row r="50" spans="1:5" ht="19" x14ac:dyDescent="0.25">
      <c r="A50" s="5"/>
      <c r="B50" s="5"/>
      <c r="C50" s="6"/>
      <c r="D50" s="6"/>
      <c r="E50" s="6">
        <f t="shared" si="0"/>
        <v>-2256.7000000000003</v>
      </c>
    </row>
    <row r="51" spans="1:5" ht="19" x14ac:dyDescent="0.25">
      <c r="A51" s="5"/>
      <c r="B51" s="5"/>
      <c r="C51" s="6"/>
      <c r="D51" s="6"/>
      <c r="E51" s="6">
        <f t="shared" si="0"/>
        <v>-2256.7000000000003</v>
      </c>
    </row>
    <row r="52" spans="1:5" ht="19" x14ac:dyDescent="0.25">
      <c r="A52" s="5"/>
      <c r="B52" s="5"/>
      <c r="C52" s="6"/>
      <c r="D52" s="6"/>
      <c r="E52" s="6">
        <f t="shared" si="0"/>
        <v>-2256.7000000000003</v>
      </c>
    </row>
    <row r="53" spans="1:5" ht="19" x14ac:dyDescent="0.25">
      <c r="A53" s="5"/>
      <c r="B53" s="5"/>
      <c r="C53" s="6"/>
      <c r="D53" s="6"/>
      <c r="E53" s="6">
        <f t="shared" si="0"/>
        <v>-2256.7000000000003</v>
      </c>
    </row>
    <row r="54" spans="1:5" ht="19" x14ac:dyDescent="0.25">
      <c r="A54" s="5"/>
      <c r="B54" s="5"/>
      <c r="C54" s="6"/>
      <c r="D54" s="6"/>
      <c r="E54" s="6">
        <f t="shared" si="0"/>
        <v>-2256.7000000000003</v>
      </c>
    </row>
    <row r="55" spans="1:5" ht="19" x14ac:dyDescent="0.25">
      <c r="A55" s="5"/>
      <c r="B55" s="5"/>
      <c r="C55" s="6"/>
      <c r="D55" s="6"/>
      <c r="E55" s="6">
        <f t="shared" si="0"/>
        <v>-2256.7000000000003</v>
      </c>
    </row>
    <row r="56" spans="1:5" ht="19" x14ac:dyDescent="0.25">
      <c r="A56" s="5"/>
      <c r="B56" s="5"/>
      <c r="C56" s="6"/>
      <c r="D56" s="6"/>
      <c r="E56" s="6">
        <f t="shared" si="0"/>
        <v>-2256.7000000000003</v>
      </c>
    </row>
    <row r="57" spans="1:5" ht="19" x14ac:dyDescent="0.25">
      <c r="A57" s="5"/>
      <c r="B57" s="5"/>
      <c r="C57" s="6"/>
      <c r="D57" s="6"/>
      <c r="E57" s="6">
        <f t="shared" si="0"/>
        <v>-2256.7000000000003</v>
      </c>
    </row>
    <row r="58" spans="1:5" ht="19" x14ac:dyDescent="0.25">
      <c r="A58" s="5"/>
      <c r="B58" s="5"/>
      <c r="C58" s="6"/>
      <c r="D58" s="6"/>
      <c r="E58" s="6">
        <f t="shared" si="0"/>
        <v>-2256.7000000000003</v>
      </c>
    </row>
    <row r="59" spans="1:5" ht="19" x14ac:dyDescent="0.25">
      <c r="A59" s="5"/>
      <c r="B59" s="5"/>
      <c r="C59" s="6"/>
      <c r="D59" s="6"/>
      <c r="E59" s="6">
        <f t="shared" si="0"/>
        <v>-2256.7000000000003</v>
      </c>
    </row>
    <row r="60" spans="1:5" ht="19" x14ac:dyDescent="0.25">
      <c r="A60" s="5"/>
      <c r="B60" s="5"/>
      <c r="C60" s="6"/>
      <c r="D60" s="6"/>
      <c r="E60" s="6">
        <f t="shared" si="0"/>
        <v>-2256.7000000000003</v>
      </c>
    </row>
    <row r="61" spans="1:5" ht="19" x14ac:dyDescent="0.25">
      <c r="A61" s="5"/>
      <c r="B61" s="5"/>
      <c r="C61" s="6"/>
      <c r="D61" s="6"/>
      <c r="E61" s="6">
        <f t="shared" si="0"/>
        <v>-2256.7000000000003</v>
      </c>
    </row>
    <row r="62" spans="1:5" ht="19" x14ac:dyDescent="0.25">
      <c r="A62" s="5"/>
      <c r="B62" s="5"/>
      <c r="C62" s="6"/>
      <c r="D62" s="6"/>
      <c r="E62" s="6">
        <f t="shared" si="0"/>
        <v>-2256.7000000000003</v>
      </c>
    </row>
    <row r="63" spans="1:5" ht="19" x14ac:dyDescent="0.25">
      <c r="A63" s="5"/>
      <c r="B63" s="5"/>
      <c r="C63" s="6"/>
      <c r="D63" s="6"/>
      <c r="E63" s="6">
        <f t="shared" si="0"/>
        <v>-2256.7000000000003</v>
      </c>
    </row>
    <row r="64" spans="1:5" ht="19" x14ac:dyDescent="0.25">
      <c r="A64" s="5"/>
      <c r="B64" s="5"/>
      <c r="C64" s="6"/>
      <c r="D64" s="6"/>
      <c r="E64" s="6">
        <f t="shared" si="0"/>
        <v>-2256.7000000000003</v>
      </c>
    </row>
    <row r="65" spans="1:5" ht="19" x14ac:dyDescent="0.25">
      <c r="A65" s="5"/>
      <c r="B65" s="5"/>
      <c r="C65" s="6"/>
      <c r="D65" s="6"/>
      <c r="E65" s="6">
        <f t="shared" si="0"/>
        <v>-2256.7000000000003</v>
      </c>
    </row>
    <row r="66" spans="1:5" ht="19" x14ac:dyDescent="0.25">
      <c r="A66" s="5"/>
      <c r="B66" s="5"/>
      <c r="C66" s="6"/>
      <c r="D66" s="6"/>
      <c r="E66" s="6">
        <f t="shared" si="0"/>
        <v>-2256.7000000000003</v>
      </c>
    </row>
    <row r="67" spans="1:5" ht="19" x14ac:dyDescent="0.25">
      <c r="A67" s="5"/>
      <c r="B67" s="5"/>
      <c r="C67" s="6"/>
      <c r="D67" s="6"/>
      <c r="E67" s="6">
        <f t="shared" si="0"/>
        <v>-2256.7000000000003</v>
      </c>
    </row>
    <row r="68" spans="1:5" ht="19" x14ac:dyDescent="0.25">
      <c r="A68" s="5"/>
      <c r="B68" s="5"/>
      <c r="C68" s="6"/>
      <c r="D68" s="6"/>
      <c r="E68" s="6">
        <f t="shared" si="0"/>
        <v>-2256.7000000000003</v>
      </c>
    </row>
    <row r="69" spans="1:5" ht="19" x14ac:dyDescent="0.25">
      <c r="A69" s="5"/>
      <c r="B69" s="5"/>
      <c r="C69" s="6"/>
      <c r="D69" s="6"/>
      <c r="E69" s="6">
        <f t="shared" si="0"/>
        <v>-2256.7000000000003</v>
      </c>
    </row>
    <row r="70" spans="1:5" ht="19" x14ac:dyDescent="0.25">
      <c r="A70" s="5"/>
      <c r="B70" s="5"/>
      <c r="C70" s="6"/>
      <c r="D70" s="6"/>
      <c r="E70" s="6">
        <f t="shared" ref="E70:E100" si="1">E69+C70-D70</f>
        <v>-2256.7000000000003</v>
      </c>
    </row>
    <row r="71" spans="1:5" ht="19" x14ac:dyDescent="0.25">
      <c r="A71" s="5"/>
      <c r="B71" s="5"/>
      <c r="C71" s="6"/>
      <c r="D71" s="6"/>
      <c r="E71" s="6">
        <f t="shared" si="1"/>
        <v>-2256.7000000000003</v>
      </c>
    </row>
    <row r="72" spans="1:5" ht="19" x14ac:dyDescent="0.25">
      <c r="A72" s="5"/>
      <c r="B72" s="5"/>
      <c r="C72" s="6"/>
      <c r="D72" s="6"/>
      <c r="E72" s="6">
        <f t="shared" si="1"/>
        <v>-2256.7000000000003</v>
      </c>
    </row>
    <row r="73" spans="1:5" ht="19" x14ac:dyDescent="0.25">
      <c r="A73" s="5"/>
      <c r="B73" s="5"/>
      <c r="C73" s="6"/>
      <c r="D73" s="6"/>
      <c r="E73" s="6">
        <f t="shared" si="1"/>
        <v>-2256.7000000000003</v>
      </c>
    </row>
    <row r="74" spans="1:5" ht="19" x14ac:dyDescent="0.25">
      <c r="A74" s="5"/>
      <c r="B74" s="5"/>
      <c r="C74" s="6"/>
      <c r="D74" s="6"/>
      <c r="E74" s="6">
        <f t="shared" si="1"/>
        <v>-2256.7000000000003</v>
      </c>
    </row>
    <row r="75" spans="1:5" ht="19" x14ac:dyDescent="0.25">
      <c r="A75" s="5"/>
      <c r="B75" s="5"/>
      <c r="C75" s="6"/>
      <c r="D75" s="6"/>
      <c r="E75" s="6">
        <f t="shared" si="1"/>
        <v>-2256.7000000000003</v>
      </c>
    </row>
    <row r="76" spans="1:5" ht="19" x14ac:dyDescent="0.25">
      <c r="A76" s="5"/>
      <c r="B76" s="5"/>
      <c r="C76" s="6"/>
      <c r="D76" s="6"/>
      <c r="E76" s="6">
        <f t="shared" si="1"/>
        <v>-2256.7000000000003</v>
      </c>
    </row>
    <row r="77" spans="1:5" ht="19" x14ac:dyDescent="0.25">
      <c r="A77" s="5"/>
      <c r="B77" s="5"/>
      <c r="C77" s="6"/>
      <c r="D77" s="6"/>
      <c r="E77" s="6">
        <f t="shared" si="1"/>
        <v>-2256.7000000000003</v>
      </c>
    </row>
    <row r="78" spans="1:5" ht="19" x14ac:dyDescent="0.25">
      <c r="A78" s="5"/>
      <c r="B78" s="5"/>
      <c r="C78" s="6"/>
      <c r="D78" s="6"/>
      <c r="E78" s="6">
        <f t="shared" si="1"/>
        <v>-2256.7000000000003</v>
      </c>
    </row>
    <row r="79" spans="1:5" ht="19" x14ac:dyDescent="0.25">
      <c r="A79" s="5"/>
      <c r="B79" s="5"/>
      <c r="C79" s="6"/>
      <c r="D79" s="6"/>
      <c r="E79" s="6">
        <f t="shared" si="1"/>
        <v>-2256.7000000000003</v>
      </c>
    </row>
    <row r="80" spans="1:5" ht="19" x14ac:dyDescent="0.25">
      <c r="A80" s="5"/>
      <c r="B80" s="5"/>
      <c r="C80" s="6"/>
      <c r="D80" s="6"/>
      <c r="E80" s="6">
        <f t="shared" si="1"/>
        <v>-2256.7000000000003</v>
      </c>
    </row>
    <row r="81" spans="1:5" ht="19" x14ac:dyDescent="0.25">
      <c r="A81" s="5"/>
      <c r="B81" s="5"/>
      <c r="C81" s="6"/>
      <c r="D81" s="6"/>
      <c r="E81" s="6">
        <f t="shared" si="1"/>
        <v>-2256.7000000000003</v>
      </c>
    </row>
    <row r="82" spans="1:5" ht="19" x14ac:dyDescent="0.25">
      <c r="A82" s="5"/>
      <c r="B82" s="5"/>
      <c r="C82" s="6"/>
      <c r="D82" s="6"/>
      <c r="E82" s="6">
        <f t="shared" si="1"/>
        <v>-2256.7000000000003</v>
      </c>
    </row>
    <row r="83" spans="1:5" ht="19" x14ac:dyDescent="0.25">
      <c r="A83" s="5"/>
      <c r="B83" s="5"/>
      <c r="C83" s="6"/>
      <c r="D83" s="6"/>
      <c r="E83" s="6">
        <f t="shared" si="1"/>
        <v>-2256.7000000000003</v>
      </c>
    </row>
    <row r="84" spans="1:5" ht="19" x14ac:dyDescent="0.25">
      <c r="A84" s="5"/>
      <c r="B84" s="5"/>
      <c r="C84" s="6"/>
      <c r="D84" s="6"/>
      <c r="E84" s="6">
        <f t="shared" si="1"/>
        <v>-2256.7000000000003</v>
      </c>
    </row>
    <row r="85" spans="1:5" ht="19" x14ac:dyDescent="0.25">
      <c r="A85" s="5"/>
      <c r="B85" s="5"/>
      <c r="C85" s="6"/>
      <c r="D85" s="6"/>
      <c r="E85" s="6">
        <f t="shared" si="1"/>
        <v>-2256.7000000000003</v>
      </c>
    </row>
    <row r="86" spans="1:5" ht="19" x14ac:dyDescent="0.25">
      <c r="A86" s="5"/>
      <c r="B86" s="5"/>
      <c r="C86" s="6"/>
      <c r="D86" s="6"/>
      <c r="E86" s="6">
        <f t="shared" si="1"/>
        <v>-2256.7000000000003</v>
      </c>
    </row>
    <row r="87" spans="1:5" ht="19" x14ac:dyDescent="0.25">
      <c r="A87" s="5"/>
      <c r="B87" s="5"/>
      <c r="C87" s="6"/>
      <c r="D87" s="6"/>
      <c r="E87" s="6">
        <f t="shared" si="1"/>
        <v>-2256.7000000000003</v>
      </c>
    </row>
    <row r="88" spans="1:5" ht="19" x14ac:dyDescent="0.25">
      <c r="A88" s="5"/>
      <c r="B88" s="5"/>
      <c r="C88" s="6"/>
      <c r="D88" s="6"/>
      <c r="E88" s="6">
        <f t="shared" si="1"/>
        <v>-2256.7000000000003</v>
      </c>
    </row>
    <row r="89" spans="1:5" ht="19" x14ac:dyDescent="0.25">
      <c r="A89" s="5"/>
      <c r="B89" s="5"/>
      <c r="C89" s="6"/>
      <c r="D89" s="6"/>
      <c r="E89" s="6">
        <f t="shared" si="1"/>
        <v>-2256.7000000000003</v>
      </c>
    </row>
    <row r="90" spans="1:5" ht="19" x14ac:dyDescent="0.25">
      <c r="A90" s="5"/>
      <c r="B90" s="5"/>
      <c r="C90" s="6"/>
      <c r="D90" s="6"/>
      <c r="E90" s="6">
        <f t="shared" si="1"/>
        <v>-2256.7000000000003</v>
      </c>
    </row>
    <row r="91" spans="1:5" ht="19" x14ac:dyDescent="0.25">
      <c r="A91" s="5"/>
      <c r="B91" s="5"/>
      <c r="C91" s="6"/>
      <c r="D91" s="6"/>
      <c r="E91" s="6">
        <f t="shared" si="1"/>
        <v>-2256.7000000000003</v>
      </c>
    </row>
    <row r="92" spans="1:5" ht="19" x14ac:dyDescent="0.25">
      <c r="A92" s="5"/>
      <c r="B92" s="5"/>
      <c r="C92" s="6"/>
      <c r="D92" s="6"/>
      <c r="E92" s="6">
        <f t="shared" si="1"/>
        <v>-2256.7000000000003</v>
      </c>
    </row>
    <row r="93" spans="1:5" ht="19" x14ac:dyDescent="0.25">
      <c r="A93" s="5"/>
      <c r="B93" s="5"/>
      <c r="C93" s="6"/>
      <c r="D93" s="6"/>
      <c r="E93" s="6">
        <f t="shared" si="1"/>
        <v>-2256.7000000000003</v>
      </c>
    </row>
    <row r="94" spans="1:5" ht="19" x14ac:dyDescent="0.25">
      <c r="A94" s="5"/>
      <c r="B94" s="5"/>
      <c r="C94" s="6"/>
      <c r="D94" s="6"/>
      <c r="E94" s="6">
        <f t="shared" si="1"/>
        <v>-2256.7000000000003</v>
      </c>
    </row>
    <row r="95" spans="1:5" ht="19" x14ac:dyDescent="0.25">
      <c r="A95" s="5"/>
      <c r="B95" s="5"/>
      <c r="C95" s="6"/>
      <c r="D95" s="6"/>
      <c r="E95" s="6">
        <f t="shared" si="1"/>
        <v>-2256.7000000000003</v>
      </c>
    </row>
    <row r="96" spans="1:5" ht="19" x14ac:dyDescent="0.25">
      <c r="A96" s="5"/>
      <c r="B96" s="5"/>
      <c r="C96" s="6"/>
      <c r="D96" s="6"/>
      <c r="E96" s="6">
        <f t="shared" si="1"/>
        <v>-2256.7000000000003</v>
      </c>
    </row>
    <row r="97" spans="1:5" ht="19" x14ac:dyDescent="0.25">
      <c r="A97" s="5"/>
      <c r="B97" s="5"/>
      <c r="C97" s="6"/>
      <c r="D97" s="6"/>
      <c r="E97" s="6">
        <f t="shared" si="1"/>
        <v>-2256.7000000000003</v>
      </c>
    </row>
    <row r="98" spans="1:5" ht="19" x14ac:dyDescent="0.25">
      <c r="A98" s="5"/>
      <c r="B98" s="5"/>
      <c r="C98" s="6"/>
      <c r="D98" s="6"/>
      <c r="E98" s="6">
        <f t="shared" si="1"/>
        <v>-2256.7000000000003</v>
      </c>
    </row>
    <row r="99" spans="1:5" ht="19" x14ac:dyDescent="0.25">
      <c r="A99" s="5"/>
      <c r="B99" s="5"/>
      <c r="C99" s="6"/>
      <c r="D99" s="6"/>
      <c r="E99" s="6">
        <f t="shared" si="1"/>
        <v>-2256.7000000000003</v>
      </c>
    </row>
    <row r="100" spans="1:5" ht="19" x14ac:dyDescent="0.25">
      <c r="A100" s="5"/>
      <c r="B100" s="5"/>
      <c r="C100" s="6"/>
      <c r="D100" s="6"/>
      <c r="E100" s="6">
        <f t="shared" si="1"/>
        <v>-2256.7000000000003</v>
      </c>
    </row>
    <row r="101" spans="1:5" ht="19" x14ac:dyDescent="0.25">
      <c r="A101" s="3"/>
      <c r="B101" s="3"/>
      <c r="C101" s="3"/>
      <c r="D101" s="3"/>
      <c r="E101" s="3"/>
    </row>
    <row r="102" spans="1:5" ht="19" x14ac:dyDescent="0.25">
      <c r="A102" s="3"/>
      <c r="B102" s="3"/>
      <c r="C102" s="3"/>
      <c r="D102" s="3"/>
      <c r="E102" s="3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0"/>
  <dimension ref="A1:E100"/>
  <sheetViews>
    <sheetView topLeftCell="A25" workbookViewId="0">
      <selection activeCell="C17" sqref="C17"/>
    </sheetView>
  </sheetViews>
  <sheetFormatPr baseColWidth="10" defaultColWidth="8.83203125" defaultRowHeight="15" x14ac:dyDescent="0.2"/>
  <cols>
    <col min="1" max="1" width="16.33203125" bestFit="1" customWidth="1"/>
    <col min="2" max="2" width="82.33203125" bestFit="1" customWidth="1"/>
    <col min="3" max="3" width="18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17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270.64999999999998</v>
      </c>
    </row>
    <row r="5" spans="1:5" ht="21" x14ac:dyDescent="0.25">
      <c r="A5" s="8" t="s">
        <v>198</v>
      </c>
      <c r="B5" s="8" t="s">
        <v>153</v>
      </c>
      <c r="C5" s="9">
        <v>8650</v>
      </c>
      <c r="D5" s="9"/>
      <c r="E5" s="9">
        <f>E4+C5-D5</f>
        <v>8920.65</v>
      </c>
    </row>
    <row r="6" spans="1:5" ht="21" x14ac:dyDescent="0.25">
      <c r="A6" s="8" t="s">
        <v>227</v>
      </c>
      <c r="B6" s="8" t="s">
        <v>237</v>
      </c>
      <c r="C6" s="9"/>
      <c r="D6" s="9">
        <v>8500</v>
      </c>
      <c r="E6" s="9">
        <f t="shared" ref="E6:E68" si="0">E5+C6-D6</f>
        <v>420.64999999999964</v>
      </c>
    </row>
    <row r="7" spans="1:5" ht="21" x14ac:dyDescent="0.25">
      <c r="A7" s="8" t="s">
        <v>227</v>
      </c>
      <c r="B7" s="8" t="s">
        <v>236</v>
      </c>
      <c r="C7" s="9">
        <v>110000</v>
      </c>
      <c r="D7" s="9"/>
      <c r="E7" s="9">
        <f t="shared" si="0"/>
        <v>110420.65</v>
      </c>
    </row>
    <row r="8" spans="1:5" ht="21" x14ac:dyDescent="0.25">
      <c r="A8" s="8" t="s">
        <v>227</v>
      </c>
      <c r="B8" s="8" t="s">
        <v>239</v>
      </c>
      <c r="C8" s="9">
        <v>35985</v>
      </c>
      <c r="D8" s="9"/>
      <c r="E8" s="9">
        <f t="shared" si="0"/>
        <v>146405.65</v>
      </c>
    </row>
    <row r="9" spans="1:5" ht="21" x14ac:dyDescent="0.25">
      <c r="A9" s="8" t="s">
        <v>227</v>
      </c>
      <c r="B9" s="8" t="s">
        <v>246</v>
      </c>
      <c r="C9" s="9"/>
      <c r="D9" s="9">
        <v>146102.01999999999</v>
      </c>
      <c r="E9" s="9">
        <f t="shared" si="0"/>
        <v>303.63000000000466</v>
      </c>
    </row>
    <row r="10" spans="1:5" ht="21" x14ac:dyDescent="0.25">
      <c r="A10" s="8" t="s">
        <v>227</v>
      </c>
      <c r="B10" s="8" t="s">
        <v>150</v>
      </c>
      <c r="C10" s="9"/>
      <c r="D10" s="9">
        <v>52.5</v>
      </c>
      <c r="E10" s="9">
        <f t="shared" si="0"/>
        <v>251.13000000000466</v>
      </c>
    </row>
    <row r="11" spans="1:5" ht="21" x14ac:dyDescent="0.25">
      <c r="A11" s="18">
        <v>45181</v>
      </c>
      <c r="B11" s="8" t="s">
        <v>230</v>
      </c>
      <c r="C11" s="9"/>
      <c r="D11" s="9">
        <v>99</v>
      </c>
      <c r="E11" s="9">
        <f t="shared" si="0"/>
        <v>152.13000000000466</v>
      </c>
    </row>
    <row r="12" spans="1:5" ht="21" x14ac:dyDescent="0.25">
      <c r="A12" s="8" t="s">
        <v>327</v>
      </c>
      <c r="B12" s="8" t="s">
        <v>328</v>
      </c>
      <c r="C12" s="9">
        <v>6200</v>
      </c>
      <c r="D12" s="9"/>
      <c r="E12" s="9">
        <f t="shared" si="0"/>
        <v>6352.1300000000047</v>
      </c>
    </row>
    <row r="13" spans="1:5" ht="21" x14ac:dyDescent="0.25">
      <c r="A13" s="8" t="s">
        <v>331</v>
      </c>
      <c r="B13" s="8" t="s">
        <v>328</v>
      </c>
      <c r="C13" s="9">
        <v>5400</v>
      </c>
      <c r="D13" s="9"/>
      <c r="E13" s="9">
        <f t="shared" si="0"/>
        <v>11752.130000000005</v>
      </c>
    </row>
    <row r="14" spans="1:5" ht="21" x14ac:dyDescent="0.25">
      <c r="A14" s="8" t="s">
        <v>331</v>
      </c>
      <c r="B14" s="8" t="s">
        <v>336</v>
      </c>
      <c r="C14" s="9"/>
      <c r="D14" s="9">
        <v>4284</v>
      </c>
      <c r="E14" s="9">
        <f t="shared" si="0"/>
        <v>7468.1300000000047</v>
      </c>
    </row>
    <row r="15" spans="1:5" ht="21" x14ac:dyDescent="0.25">
      <c r="A15" s="18">
        <v>45279</v>
      </c>
      <c r="B15" s="8" t="s">
        <v>341</v>
      </c>
      <c r="C15" s="9"/>
      <c r="D15" s="9">
        <v>313.95</v>
      </c>
      <c r="E15" s="9">
        <f t="shared" si="0"/>
        <v>7154.1800000000048</v>
      </c>
    </row>
    <row r="16" spans="1:5" ht="21" x14ac:dyDescent="0.25">
      <c r="A16" s="18">
        <v>45279</v>
      </c>
      <c r="B16" s="8" t="s">
        <v>342</v>
      </c>
      <c r="C16" s="9"/>
      <c r="D16" s="9">
        <v>286.16000000000003</v>
      </c>
      <c r="E16" s="9">
        <f t="shared" si="0"/>
        <v>6868.020000000005</v>
      </c>
    </row>
    <row r="17" spans="1:5" ht="21" x14ac:dyDescent="0.25">
      <c r="A17" s="18">
        <v>45279</v>
      </c>
      <c r="B17" s="8" t="s">
        <v>345</v>
      </c>
      <c r="C17" s="9"/>
      <c r="D17" s="9">
        <v>6176</v>
      </c>
      <c r="E17" s="9">
        <f t="shared" si="0"/>
        <v>692.02000000000498</v>
      </c>
    </row>
    <row r="18" spans="1:5" ht="21" x14ac:dyDescent="0.25">
      <c r="A18" s="18">
        <v>45286</v>
      </c>
      <c r="B18" s="8" t="s">
        <v>328</v>
      </c>
      <c r="C18" s="9">
        <v>2000</v>
      </c>
      <c r="D18" s="9"/>
      <c r="E18" s="9">
        <f t="shared" si="0"/>
        <v>2692.020000000005</v>
      </c>
    </row>
    <row r="19" spans="1:5" ht="21" x14ac:dyDescent="0.25">
      <c r="A19" s="18">
        <v>45286</v>
      </c>
      <c r="B19" s="8" t="s">
        <v>352</v>
      </c>
      <c r="C19" s="9"/>
      <c r="D19" s="9">
        <v>2044.43</v>
      </c>
      <c r="E19" s="9">
        <f t="shared" si="0"/>
        <v>647.59000000000492</v>
      </c>
    </row>
    <row r="20" spans="1:5" ht="21" x14ac:dyDescent="0.25">
      <c r="A20" s="18">
        <v>45297</v>
      </c>
      <c r="B20" s="8" t="s">
        <v>328</v>
      </c>
      <c r="C20" s="9">
        <v>7200</v>
      </c>
      <c r="D20" s="9"/>
      <c r="E20" s="9">
        <f t="shared" si="0"/>
        <v>7847.5900000000047</v>
      </c>
    </row>
    <row r="21" spans="1:5" ht="21" x14ac:dyDescent="0.25">
      <c r="A21" s="18">
        <v>45297</v>
      </c>
      <c r="B21" s="8" t="s">
        <v>328</v>
      </c>
      <c r="C21" s="9">
        <v>7500</v>
      </c>
      <c r="D21" s="9"/>
      <c r="E21" s="9">
        <f t="shared" si="0"/>
        <v>15347.590000000004</v>
      </c>
    </row>
    <row r="22" spans="1:5" ht="21" x14ac:dyDescent="0.25">
      <c r="A22" s="18">
        <v>45297</v>
      </c>
      <c r="B22" s="8"/>
      <c r="C22" s="9"/>
      <c r="D22" s="9">
        <v>14807.5</v>
      </c>
      <c r="E22" s="9">
        <f t="shared" si="0"/>
        <v>540.09000000000378</v>
      </c>
    </row>
    <row r="23" spans="1:5" ht="21" x14ac:dyDescent="0.25">
      <c r="A23" s="18">
        <v>45302</v>
      </c>
      <c r="B23" s="8" t="s">
        <v>150</v>
      </c>
      <c r="C23" s="9"/>
      <c r="D23" s="9">
        <v>99</v>
      </c>
      <c r="E23" s="9">
        <f t="shared" si="0"/>
        <v>441.09000000000378</v>
      </c>
    </row>
    <row r="24" spans="1:5" ht="21" x14ac:dyDescent="0.25">
      <c r="A24" s="18">
        <v>45302</v>
      </c>
      <c r="B24" s="8" t="s">
        <v>358</v>
      </c>
      <c r="C24" s="16">
        <v>167525</v>
      </c>
      <c r="D24" s="16"/>
      <c r="E24" s="9">
        <f t="shared" si="0"/>
        <v>167966.09</v>
      </c>
    </row>
    <row r="25" spans="1:5" ht="21" x14ac:dyDescent="0.25">
      <c r="A25" s="18">
        <v>45302</v>
      </c>
      <c r="B25" s="8" t="s">
        <v>534</v>
      </c>
      <c r="C25" s="16"/>
      <c r="D25" s="16">
        <v>82869.31</v>
      </c>
      <c r="E25" s="9">
        <f t="shared" si="0"/>
        <v>85096.78</v>
      </c>
    </row>
    <row r="26" spans="1:5" ht="21" x14ac:dyDescent="0.25">
      <c r="A26" s="18">
        <v>45302</v>
      </c>
      <c r="B26" s="8" t="s">
        <v>150</v>
      </c>
      <c r="C26" s="16"/>
      <c r="D26" s="16">
        <v>52.5</v>
      </c>
      <c r="E26" s="9">
        <f t="shared" si="0"/>
        <v>85044.28</v>
      </c>
    </row>
    <row r="27" spans="1:5" ht="21" x14ac:dyDescent="0.25">
      <c r="A27" s="18">
        <v>45302</v>
      </c>
      <c r="B27" s="8" t="s">
        <v>534</v>
      </c>
      <c r="C27" s="16"/>
      <c r="D27" s="16">
        <v>84544.53</v>
      </c>
      <c r="E27" s="9">
        <f t="shared" si="0"/>
        <v>499.75</v>
      </c>
    </row>
    <row r="28" spans="1:5" ht="21" x14ac:dyDescent="0.25">
      <c r="A28" s="18">
        <v>45302</v>
      </c>
      <c r="B28" s="8" t="s">
        <v>150</v>
      </c>
      <c r="C28" s="9"/>
      <c r="D28" s="9">
        <v>52.5</v>
      </c>
      <c r="E28" s="9">
        <f t="shared" si="0"/>
        <v>447.25</v>
      </c>
    </row>
    <row r="29" spans="1:5" ht="21" x14ac:dyDescent="0.25">
      <c r="A29" s="18">
        <v>45309</v>
      </c>
      <c r="B29" s="8" t="s">
        <v>573</v>
      </c>
      <c r="C29" s="9"/>
      <c r="D29" s="9">
        <v>313.95</v>
      </c>
      <c r="E29" s="9">
        <f t="shared" si="0"/>
        <v>133.30000000000001</v>
      </c>
    </row>
    <row r="30" spans="1:5" ht="21" x14ac:dyDescent="0.25">
      <c r="A30" s="18">
        <v>45314</v>
      </c>
      <c r="B30" s="8" t="s">
        <v>679</v>
      </c>
      <c r="C30" s="9">
        <v>32855</v>
      </c>
      <c r="D30" s="9"/>
      <c r="E30" s="9">
        <f t="shared" si="0"/>
        <v>32988.300000000003</v>
      </c>
    </row>
    <row r="31" spans="1:5" ht="21" x14ac:dyDescent="0.25">
      <c r="A31" s="18">
        <v>45314</v>
      </c>
      <c r="B31" s="8" t="s">
        <v>619</v>
      </c>
      <c r="C31" s="9"/>
      <c r="D31" s="9">
        <v>32851</v>
      </c>
      <c r="E31" s="9">
        <f t="shared" si="0"/>
        <v>137.30000000000291</v>
      </c>
    </row>
    <row r="32" spans="1:5" ht="21" x14ac:dyDescent="0.25">
      <c r="A32" s="18">
        <v>45321</v>
      </c>
      <c r="B32" s="8" t="s">
        <v>737</v>
      </c>
      <c r="C32" s="9">
        <v>184128</v>
      </c>
      <c r="D32" s="9"/>
      <c r="E32" s="9">
        <f t="shared" si="0"/>
        <v>184265.3</v>
      </c>
    </row>
    <row r="33" spans="1:5" ht="21" x14ac:dyDescent="0.25">
      <c r="A33" s="18">
        <v>45321</v>
      </c>
      <c r="B33" s="8" t="s">
        <v>740</v>
      </c>
      <c r="C33" s="9"/>
      <c r="D33" s="9">
        <v>184000</v>
      </c>
      <c r="E33" s="9">
        <f t="shared" si="0"/>
        <v>265.29999999998836</v>
      </c>
    </row>
    <row r="34" spans="1:5" ht="21" x14ac:dyDescent="0.25">
      <c r="A34" s="18">
        <v>45338</v>
      </c>
      <c r="B34" s="8" t="s">
        <v>679</v>
      </c>
      <c r="C34" s="9">
        <v>2028</v>
      </c>
      <c r="D34" s="9"/>
      <c r="E34" s="9">
        <f t="shared" si="0"/>
        <v>2293.2999999999884</v>
      </c>
    </row>
    <row r="35" spans="1:5" ht="21" x14ac:dyDescent="0.25">
      <c r="A35" s="18">
        <v>45327</v>
      </c>
      <c r="B35" s="8" t="s">
        <v>913</v>
      </c>
      <c r="C35" s="9"/>
      <c r="D35" s="9">
        <v>210</v>
      </c>
      <c r="E35" s="9">
        <f t="shared" si="0"/>
        <v>2083.2999999999884</v>
      </c>
    </row>
    <row r="36" spans="1:5" ht="21" x14ac:dyDescent="0.25">
      <c r="A36" s="18">
        <v>45338</v>
      </c>
      <c r="B36" s="8" t="s">
        <v>150</v>
      </c>
      <c r="C36" s="9"/>
      <c r="D36" s="9">
        <v>99</v>
      </c>
      <c r="E36" s="9">
        <f t="shared" si="0"/>
        <v>1984.2999999999884</v>
      </c>
    </row>
    <row r="37" spans="1:5" ht="21" x14ac:dyDescent="0.25">
      <c r="A37" s="18">
        <v>45341</v>
      </c>
      <c r="B37" s="8" t="s">
        <v>336</v>
      </c>
      <c r="C37" s="9"/>
      <c r="D37" s="9">
        <v>313.95</v>
      </c>
      <c r="E37" s="9">
        <f t="shared" si="0"/>
        <v>1670.3499999999883</v>
      </c>
    </row>
    <row r="38" spans="1:5" ht="21" x14ac:dyDescent="0.25">
      <c r="A38" s="18">
        <v>45345</v>
      </c>
      <c r="B38" s="8" t="s">
        <v>960</v>
      </c>
      <c r="C38" s="9"/>
      <c r="D38" s="9">
        <v>1670</v>
      </c>
      <c r="E38" s="9">
        <f t="shared" si="0"/>
        <v>0.34999999998831299</v>
      </c>
    </row>
    <row r="39" spans="1:5" ht="21" x14ac:dyDescent="0.25">
      <c r="A39" s="8"/>
      <c r="B39" s="8"/>
      <c r="C39" s="9"/>
      <c r="D39" s="9"/>
      <c r="E39" s="9">
        <f t="shared" si="0"/>
        <v>0.34999999998831299</v>
      </c>
    </row>
    <row r="40" spans="1:5" ht="21" x14ac:dyDescent="0.25">
      <c r="A40" s="8"/>
      <c r="B40" s="8"/>
      <c r="C40" s="9"/>
      <c r="D40" s="9"/>
      <c r="E40" s="9">
        <f t="shared" si="0"/>
        <v>0.34999999998831299</v>
      </c>
    </row>
    <row r="41" spans="1:5" ht="21" x14ac:dyDescent="0.25">
      <c r="A41" s="8"/>
      <c r="B41" s="8"/>
      <c r="C41" s="9"/>
      <c r="D41" s="9"/>
      <c r="E41" s="9">
        <f t="shared" si="0"/>
        <v>0.34999999998831299</v>
      </c>
    </row>
    <row r="42" spans="1:5" ht="21" x14ac:dyDescent="0.25">
      <c r="A42" s="8"/>
      <c r="B42" s="8"/>
      <c r="C42" s="9"/>
      <c r="D42" s="9"/>
      <c r="E42" s="9">
        <f t="shared" si="0"/>
        <v>0.34999999998831299</v>
      </c>
    </row>
    <row r="43" spans="1:5" ht="21" x14ac:dyDescent="0.25">
      <c r="A43" s="8"/>
      <c r="B43" s="8"/>
      <c r="C43" s="9"/>
      <c r="D43" s="9"/>
      <c r="E43" s="9">
        <f t="shared" si="0"/>
        <v>0.34999999998831299</v>
      </c>
    </row>
    <row r="44" spans="1:5" ht="21" x14ac:dyDescent="0.25">
      <c r="A44" s="8"/>
      <c r="B44" s="8"/>
      <c r="C44" s="9"/>
      <c r="D44" s="9"/>
      <c r="E44" s="9">
        <f t="shared" si="0"/>
        <v>0.34999999998831299</v>
      </c>
    </row>
    <row r="45" spans="1:5" ht="21" x14ac:dyDescent="0.25">
      <c r="A45" s="8"/>
      <c r="B45" s="8"/>
      <c r="C45" s="9"/>
      <c r="D45" s="9"/>
      <c r="E45" s="9">
        <f t="shared" si="0"/>
        <v>0.34999999998831299</v>
      </c>
    </row>
    <row r="46" spans="1:5" ht="21" x14ac:dyDescent="0.25">
      <c r="A46" s="8"/>
      <c r="B46" s="8"/>
      <c r="C46" s="9"/>
      <c r="D46" s="9"/>
      <c r="E46" s="9">
        <f t="shared" si="0"/>
        <v>0.34999999998831299</v>
      </c>
    </row>
    <row r="47" spans="1:5" ht="21" x14ac:dyDescent="0.25">
      <c r="A47" s="8"/>
      <c r="B47" s="8"/>
      <c r="C47" s="9"/>
      <c r="D47" s="9"/>
      <c r="E47" s="9">
        <f t="shared" si="0"/>
        <v>0.34999999998831299</v>
      </c>
    </row>
    <row r="48" spans="1:5" ht="21" x14ac:dyDescent="0.25">
      <c r="A48" s="8"/>
      <c r="B48" s="8"/>
      <c r="C48" s="9"/>
      <c r="D48" s="9"/>
      <c r="E48" s="9">
        <f t="shared" si="0"/>
        <v>0.34999999998831299</v>
      </c>
    </row>
    <row r="49" spans="1:5" ht="21" x14ac:dyDescent="0.25">
      <c r="A49" s="8"/>
      <c r="B49" s="8"/>
      <c r="C49" s="9"/>
      <c r="D49" s="9"/>
      <c r="E49" s="9">
        <f t="shared" si="0"/>
        <v>0.34999999998831299</v>
      </c>
    </row>
    <row r="50" spans="1:5" ht="21" x14ac:dyDescent="0.25">
      <c r="A50" s="8"/>
      <c r="B50" s="8"/>
      <c r="C50" s="9"/>
      <c r="D50" s="9"/>
      <c r="E50" s="9">
        <f t="shared" si="0"/>
        <v>0.34999999998831299</v>
      </c>
    </row>
    <row r="51" spans="1:5" ht="21" x14ac:dyDescent="0.25">
      <c r="A51" s="8"/>
      <c r="B51" s="8"/>
      <c r="C51" s="9"/>
      <c r="D51" s="9"/>
      <c r="E51" s="9">
        <f t="shared" si="0"/>
        <v>0.34999999998831299</v>
      </c>
    </row>
    <row r="52" spans="1:5" ht="21" x14ac:dyDescent="0.25">
      <c r="A52" s="8"/>
      <c r="B52" s="8"/>
      <c r="C52" s="9"/>
      <c r="D52" s="9"/>
      <c r="E52" s="9">
        <f t="shared" si="0"/>
        <v>0.34999999998831299</v>
      </c>
    </row>
    <row r="53" spans="1:5" ht="21" x14ac:dyDescent="0.25">
      <c r="A53" s="8"/>
      <c r="B53" s="8"/>
      <c r="C53" s="9"/>
      <c r="D53" s="9"/>
      <c r="E53" s="9">
        <f t="shared" si="0"/>
        <v>0.34999999998831299</v>
      </c>
    </row>
    <row r="54" spans="1:5" ht="21" x14ac:dyDescent="0.25">
      <c r="A54" s="8"/>
      <c r="B54" s="8"/>
      <c r="C54" s="9"/>
      <c r="D54" s="9"/>
      <c r="E54" s="9">
        <f t="shared" si="0"/>
        <v>0.34999999998831299</v>
      </c>
    </row>
    <row r="55" spans="1:5" ht="21" x14ac:dyDescent="0.25">
      <c r="A55" s="8"/>
      <c r="B55" s="8"/>
      <c r="C55" s="9"/>
      <c r="D55" s="9"/>
      <c r="E55" s="9">
        <f t="shared" si="0"/>
        <v>0.34999999998831299</v>
      </c>
    </row>
    <row r="56" spans="1:5" ht="21" x14ac:dyDescent="0.25">
      <c r="A56" s="8"/>
      <c r="B56" s="8"/>
      <c r="C56" s="9"/>
      <c r="D56" s="9"/>
      <c r="E56" s="9">
        <f t="shared" si="0"/>
        <v>0.34999999998831299</v>
      </c>
    </row>
    <row r="57" spans="1:5" ht="21" x14ac:dyDescent="0.25">
      <c r="A57" s="8"/>
      <c r="B57" s="8"/>
      <c r="C57" s="9"/>
      <c r="D57" s="9"/>
      <c r="E57" s="9">
        <f t="shared" si="0"/>
        <v>0.34999999998831299</v>
      </c>
    </row>
    <row r="58" spans="1:5" ht="21" x14ac:dyDescent="0.25">
      <c r="A58" s="8"/>
      <c r="B58" s="8"/>
      <c r="C58" s="9"/>
      <c r="D58" s="9"/>
      <c r="E58" s="9">
        <f t="shared" si="0"/>
        <v>0.34999999998831299</v>
      </c>
    </row>
    <row r="59" spans="1:5" ht="21" x14ac:dyDescent="0.25">
      <c r="A59" s="8"/>
      <c r="B59" s="8"/>
      <c r="C59" s="9"/>
      <c r="D59" s="9"/>
      <c r="E59" s="9">
        <f t="shared" si="0"/>
        <v>0.34999999998831299</v>
      </c>
    </row>
    <row r="60" spans="1:5" ht="21" x14ac:dyDescent="0.25">
      <c r="A60" s="8"/>
      <c r="B60" s="8"/>
      <c r="C60" s="9"/>
      <c r="D60" s="9"/>
      <c r="E60" s="9">
        <f t="shared" si="0"/>
        <v>0.34999999998831299</v>
      </c>
    </row>
    <row r="61" spans="1:5" ht="21" x14ac:dyDescent="0.25">
      <c r="A61" s="8"/>
      <c r="B61" s="8"/>
      <c r="C61" s="9"/>
      <c r="D61" s="9"/>
      <c r="E61" s="9">
        <f t="shared" si="0"/>
        <v>0.34999999998831299</v>
      </c>
    </row>
    <row r="62" spans="1:5" ht="21" x14ac:dyDescent="0.25">
      <c r="A62" s="8"/>
      <c r="B62" s="8"/>
      <c r="C62" s="9"/>
      <c r="D62" s="9"/>
      <c r="E62" s="9">
        <f t="shared" si="0"/>
        <v>0.34999999998831299</v>
      </c>
    </row>
    <row r="63" spans="1:5" ht="21" x14ac:dyDescent="0.25">
      <c r="A63" s="8"/>
      <c r="B63" s="8"/>
      <c r="C63" s="9"/>
      <c r="D63" s="9"/>
      <c r="E63" s="9">
        <f t="shared" si="0"/>
        <v>0.34999999998831299</v>
      </c>
    </row>
    <row r="64" spans="1:5" ht="21" x14ac:dyDescent="0.25">
      <c r="A64" s="8"/>
      <c r="B64" s="8"/>
      <c r="C64" s="9"/>
      <c r="D64" s="9"/>
      <c r="E64" s="9">
        <f t="shared" si="0"/>
        <v>0.34999999998831299</v>
      </c>
    </row>
    <row r="65" spans="1:5" ht="21" x14ac:dyDescent="0.25">
      <c r="A65" s="8"/>
      <c r="B65" s="8"/>
      <c r="C65" s="9"/>
      <c r="D65" s="9"/>
      <c r="E65" s="9">
        <f t="shared" si="0"/>
        <v>0.34999999998831299</v>
      </c>
    </row>
    <row r="66" spans="1:5" ht="21" x14ac:dyDescent="0.25">
      <c r="A66" s="8"/>
      <c r="B66" s="8"/>
      <c r="C66" s="9"/>
      <c r="D66" s="9"/>
      <c r="E66" s="9">
        <f t="shared" si="0"/>
        <v>0.34999999998831299</v>
      </c>
    </row>
    <row r="67" spans="1:5" ht="21" x14ac:dyDescent="0.25">
      <c r="A67" s="8"/>
      <c r="B67" s="8"/>
      <c r="C67" s="9"/>
      <c r="D67" s="9"/>
      <c r="E67" s="9">
        <f t="shared" si="0"/>
        <v>0.34999999998831299</v>
      </c>
    </row>
    <row r="68" spans="1:5" ht="21" x14ac:dyDescent="0.25">
      <c r="A68" s="8"/>
      <c r="B68" s="8"/>
      <c r="C68" s="9"/>
      <c r="D68" s="9"/>
      <c r="E68" s="9">
        <f t="shared" si="0"/>
        <v>0.34999999998831299</v>
      </c>
    </row>
    <row r="69" spans="1:5" ht="21" x14ac:dyDescent="0.25">
      <c r="A69" s="8"/>
      <c r="B69" s="8"/>
      <c r="C69" s="9"/>
      <c r="D69" s="9"/>
      <c r="E69" s="9">
        <f t="shared" ref="E69:E100" si="1">E68+C69-D69</f>
        <v>0.34999999998831299</v>
      </c>
    </row>
    <row r="70" spans="1:5" ht="21" x14ac:dyDescent="0.25">
      <c r="A70" s="8"/>
      <c r="B70" s="8"/>
      <c r="C70" s="9"/>
      <c r="D70" s="9"/>
      <c r="E70" s="9">
        <f t="shared" si="1"/>
        <v>0.34999999998831299</v>
      </c>
    </row>
    <row r="71" spans="1:5" ht="21" x14ac:dyDescent="0.25">
      <c r="A71" s="8"/>
      <c r="B71" s="8"/>
      <c r="C71" s="9"/>
      <c r="D71" s="9"/>
      <c r="E71" s="9">
        <f t="shared" si="1"/>
        <v>0.34999999998831299</v>
      </c>
    </row>
    <row r="72" spans="1:5" ht="21" x14ac:dyDescent="0.25">
      <c r="A72" s="8"/>
      <c r="B72" s="8"/>
      <c r="C72" s="9"/>
      <c r="D72" s="9"/>
      <c r="E72" s="9">
        <f t="shared" si="1"/>
        <v>0.34999999998831299</v>
      </c>
    </row>
    <row r="73" spans="1:5" ht="21" x14ac:dyDescent="0.25">
      <c r="A73" s="8"/>
      <c r="B73" s="8"/>
      <c r="C73" s="9"/>
      <c r="D73" s="9"/>
      <c r="E73" s="9">
        <f t="shared" si="1"/>
        <v>0.34999999998831299</v>
      </c>
    </row>
    <row r="74" spans="1:5" ht="21" x14ac:dyDescent="0.25">
      <c r="A74" s="8"/>
      <c r="B74" s="8"/>
      <c r="C74" s="9"/>
      <c r="D74" s="9"/>
      <c r="E74" s="9">
        <f t="shared" si="1"/>
        <v>0.34999999998831299</v>
      </c>
    </row>
    <row r="75" spans="1:5" ht="21" x14ac:dyDescent="0.25">
      <c r="A75" s="8"/>
      <c r="B75" s="8"/>
      <c r="C75" s="9"/>
      <c r="D75" s="9"/>
      <c r="E75" s="9">
        <f t="shared" si="1"/>
        <v>0.34999999998831299</v>
      </c>
    </row>
    <row r="76" spans="1:5" ht="21" x14ac:dyDescent="0.25">
      <c r="A76" s="8"/>
      <c r="B76" s="8"/>
      <c r="C76" s="9"/>
      <c r="D76" s="9"/>
      <c r="E76" s="9">
        <f t="shared" si="1"/>
        <v>0.34999999998831299</v>
      </c>
    </row>
    <row r="77" spans="1:5" ht="21" x14ac:dyDescent="0.25">
      <c r="A77" s="8"/>
      <c r="B77" s="8"/>
      <c r="C77" s="9"/>
      <c r="D77" s="9"/>
      <c r="E77" s="9">
        <f t="shared" si="1"/>
        <v>0.34999999998831299</v>
      </c>
    </row>
    <row r="78" spans="1:5" ht="21" x14ac:dyDescent="0.25">
      <c r="A78" s="8"/>
      <c r="B78" s="8"/>
      <c r="C78" s="9"/>
      <c r="D78" s="9"/>
      <c r="E78" s="9">
        <f t="shared" si="1"/>
        <v>0.34999999998831299</v>
      </c>
    </row>
    <row r="79" spans="1:5" ht="21" x14ac:dyDescent="0.25">
      <c r="A79" s="8"/>
      <c r="B79" s="8"/>
      <c r="C79" s="9"/>
      <c r="D79" s="9"/>
      <c r="E79" s="9">
        <f t="shared" si="1"/>
        <v>0.34999999998831299</v>
      </c>
    </row>
    <row r="80" spans="1:5" ht="21" x14ac:dyDescent="0.25">
      <c r="A80" s="8"/>
      <c r="B80" s="8"/>
      <c r="C80" s="9"/>
      <c r="D80" s="9"/>
      <c r="E80" s="9">
        <f t="shared" si="1"/>
        <v>0.34999999998831299</v>
      </c>
    </row>
    <row r="81" spans="1:5" ht="21" x14ac:dyDescent="0.25">
      <c r="A81" s="8"/>
      <c r="B81" s="8"/>
      <c r="C81" s="9"/>
      <c r="D81" s="9"/>
      <c r="E81" s="9">
        <f t="shared" si="1"/>
        <v>0.34999999998831299</v>
      </c>
    </row>
    <row r="82" spans="1:5" ht="21" x14ac:dyDescent="0.25">
      <c r="A82" s="8"/>
      <c r="B82" s="8"/>
      <c r="C82" s="9"/>
      <c r="D82" s="9"/>
      <c r="E82" s="9">
        <f t="shared" si="1"/>
        <v>0.34999999998831299</v>
      </c>
    </row>
    <row r="83" spans="1:5" ht="21" x14ac:dyDescent="0.25">
      <c r="A83" s="8"/>
      <c r="B83" s="8"/>
      <c r="C83" s="9"/>
      <c r="D83" s="9"/>
      <c r="E83" s="9">
        <f t="shared" si="1"/>
        <v>0.34999999998831299</v>
      </c>
    </row>
    <row r="84" spans="1:5" ht="21" x14ac:dyDescent="0.25">
      <c r="A84" s="8"/>
      <c r="B84" s="8"/>
      <c r="C84" s="9"/>
      <c r="D84" s="9"/>
      <c r="E84" s="9">
        <f t="shared" si="1"/>
        <v>0.34999999998831299</v>
      </c>
    </row>
    <row r="85" spans="1:5" ht="21" x14ac:dyDescent="0.25">
      <c r="A85" s="8"/>
      <c r="B85" s="8"/>
      <c r="C85" s="9"/>
      <c r="D85" s="9"/>
      <c r="E85" s="9">
        <f t="shared" si="1"/>
        <v>0.34999999998831299</v>
      </c>
    </row>
    <row r="86" spans="1:5" ht="21" x14ac:dyDescent="0.25">
      <c r="A86" s="8"/>
      <c r="B86" s="8"/>
      <c r="C86" s="9"/>
      <c r="D86" s="9"/>
      <c r="E86" s="9">
        <f t="shared" si="1"/>
        <v>0.34999999998831299</v>
      </c>
    </row>
    <row r="87" spans="1:5" ht="21" x14ac:dyDescent="0.25">
      <c r="A87" s="8"/>
      <c r="B87" s="8"/>
      <c r="C87" s="9"/>
      <c r="D87" s="9"/>
      <c r="E87" s="9">
        <f t="shared" si="1"/>
        <v>0.34999999998831299</v>
      </c>
    </row>
    <row r="88" spans="1:5" ht="21" x14ac:dyDescent="0.25">
      <c r="A88" s="8"/>
      <c r="B88" s="8"/>
      <c r="C88" s="9"/>
      <c r="D88" s="9"/>
      <c r="E88" s="9">
        <f t="shared" si="1"/>
        <v>0.34999999998831299</v>
      </c>
    </row>
    <row r="89" spans="1:5" ht="21" x14ac:dyDescent="0.25">
      <c r="A89" s="8"/>
      <c r="B89" s="8"/>
      <c r="C89" s="9"/>
      <c r="D89" s="9"/>
      <c r="E89" s="9">
        <f t="shared" si="1"/>
        <v>0.34999999998831299</v>
      </c>
    </row>
    <row r="90" spans="1:5" ht="21" x14ac:dyDescent="0.25">
      <c r="A90" s="8"/>
      <c r="B90" s="8"/>
      <c r="C90" s="9"/>
      <c r="D90" s="9"/>
      <c r="E90" s="9">
        <f t="shared" si="1"/>
        <v>0.34999999998831299</v>
      </c>
    </row>
    <row r="91" spans="1:5" ht="21" x14ac:dyDescent="0.25">
      <c r="A91" s="8"/>
      <c r="B91" s="8"/>
      <c r="C91" s="9"/>
      <c r="D91" s="9"/>
      <c r="E91" s="9">
        <f t="shared" si="1"/>
        <v>0.34999999998831299</v>
      </c>
    </row>
    <row r="92" spans="1:5" ht="21" x14ac:dyDescent="0.25">
      <c r="A92" s="8"/>
      <c r="B92" s="8"/>
      <c r="C92" s="9"/>
      <c r="D92" s="9"/>
      <c r="E92" s="9">
        <f t="shared" si="1"/>
        <v>0.34999999998831299</v>
      </c>
    </row>
    <row r="93" spans="1:5" ht="21" x14ac:dyDescent="0.25">
      <c r="A93" s="8"/>
      <c r="B93" s="8"/>
      <c r="C93" s="9"/>
      <c r="D93" s="9"/>
      <c r="E93" s="9">
        <f t="shared" si="1"/>
        <v>0.34999999998831299</v>
      </c>
    </row>
    <row r="94" spans="1:5" ht="21" x14ac:dyDescent="0.25">
      <c r="A94" s="8"/>
      <c r="B94" s="8"/>
      <c r="C94" s="9"/>
      <c r="D94" s="9"/>
      <c r="E94" s="9">
        <f t="shared" si="1"/>
        <v>0.34999999998831299</v>
      </c>
    </row>
    <row r="95" spans="1:5" ht="21" x14ac:dyDescent="0.25">
      <c r="A95" s="8"/>
      <c r="B95" s="8"/>
      <c r="C95" s="9"/>
      <c r="D95" s="9"/>
      <c r="E95" s="9">
        <f t="shared" si="1"/>
        <v>0.34999999998831299</v>
      </c>
    </row>
    <row r="96" spans="1:5" ht="21" x14ac:dyDescent="0.25">
      <c r="A96" s="8"/>
      <c r="B96" s="8"/>
      <c r="C96" s="9"/>
      <c r="D96" s="9"/>
      <c r="E96" s="9">
        <f t="shared" si="1"/>
        <v>0.34999999998831299</v>
      </c>
    </row>
    <row r="97" spans="1:5" ht="21" x14ac:dyDescent="0.25">
      <c r="A97" s="8"/>
      <c r="B97" s="8"/>
      <c r="C97" s="9"/>
      <c r="D97" s="9"/>
      <c r="E97" s="9">
        <f t="shared" si="1"/>
        <v>0.34999999998831299</v>
      </c>
    </row>
    <row r="98" spans="1:5" ht="21" x14ac:dyDescent="0.25">
      <c r="A98" s="8"/>
      <c r="B98" s="8"/>
      <c r="C98" s="9"/>
      <c r="D98" s="9"/>
      <c r="E98" s="9">
        <f t="shared" si="1"/>
        <v>0.34999999998831299</v>
      </c>
    </row>
    <row r="99" spans="1:5" ht="21" x14ac:dyDescent="0.25">
      <c r="A99" s="8"/>
      <c r="B99" s="8"/>
      <c r="C99" s="9"/>
      <c r="D99" s="9"/>
      <c r="E99" s="9">
        <f t="shared" si="1"/>
        <v>0.34999999998831299</v>
      </c>
    </row>
    <row r="100" spans="1:5" ht="21" x14ac:dyDescent="0.25">
      <c r="E100" s="9">
        <f t="shared" si="1"/>
        <v>0.34999999998831299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1"/>
  <dimension ref="A1:I202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6.33203125" bestFit="1" customWidth="1"/>
    <col min="2" max="2" width="107.33203125" bestFit="1" customWidth="1"/>
    <col min="3" max="3" width="20.33203125" customWidth="1"/>
    <col min="4" max="4" width="21.5" customWidth="1"/>
    <col min="5" max="5" width="19.83203125" customWidth="1"/>
    <col min="8" max="8" width="11.1640625" bestFit="1" customWidth="1"/>
    <col min="9" max="9" width="13.33203125" bestFit="1" customWidth="1"/>
  </cols>
  <sheetData>
    <row r="1" spans="1:5" ht="29" x14ac:dyDescent="0.35">
      <c r="A1" s="160" t="s">
        <v>17</v>
      </c>
      <c r="B1" s="160"/>
      <c r="C1" s="160"/>
      <c r="D1" s="160"/>
      <c r="E1" s="160"/>
    </row>
    <row r="2" spans="1:5" ht="24" x14ac:dyDescent="0.3">
      <c r="A2" s="164" t="s">
        <v>26</v>
      </c>
      <c r="B2" s="164"/>
      <c r="C2" s="164"/>
      <c r="D2" s="164"/>
      <c r="E2" s="164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0.54</v>
      </c>
    </row>
    <row r="5" spans="1:5" ht="21" x14ac:dyDescent="0.25">
      <c r="A5" s="18">
        <v>45272</v>
      </c>
      <c r="B5" s="8" t="s">
        <v>306</v>
      </c>
      <c r="C5" s="9">
        <v>30000</v>
      </c>
      <c r="D5" s="9"/>
      <c r="E5" s="9">
        <f>E4+C5-D5</f>
        <v>30000.54</v>
      </c>
    </row>
    <row r="6" spans="1:5" ht="21" x14ac:dyDescent="0.25">
      <c r="A6" s="8" t="s">
        <v>304</v>
      </c>
      <c r="B6" s="8" t="s">
        <v>311</v>
      </c>
      <c r="C6" s="9"/>
      <c r="D6" s="9">
        <v>30000</v>
      </c>
      <c r="E6" s="9">
        <f t="shared" ref="E6:E69" si="0">E5+C6-D6</f>
        <v>0.54000000000087311</v>
      </c>
    </row>
    <row r="7" spans="1:5" ht="21" x14ac:dyDescent="0.25">
      <c r="A7" s="18">
        <v>45311</v>
      </c>
      <c r="B7" s="8" t="s">
        <v>635</v>
      </c>
      <c r="C7" s="9">
        <v>314.73</v>
      </c>
      <c r="D7" s="9"/>
      <c r="E7" s="9">
        <f t="shared" si="0"/>
        <v>315.27000000000089</v>
      </c>
    </row>
    <row r="8" spans="1:5" ht="21" x14ac:dyDescent="0.25">
      <c r="A8" s="18">
        <v>45321</v>
      </c>
      <c r="B8" s="8" t="s">
        <v>738</v>
      </c>
      <c r="C8" s="9">
        <v>50095.29</v>
      </c>
      <c r="D8" s="9"/>
      <c r="E8" s="9">
        <f t="shared" si="0"/>
        <v>50410.560000000005</v>
      </c>
    </row>
    <row r="9" spans="1:5" ht="21" x14ac:dyDescent="0.25">
      <c r="A9" s="18">
        <v>45321</v>
      </c>
      <c r="B9" s="8" t="s">
        <v>739</v>
      </c>
      <c r="C9" s="9"/>
      <c r="D9" s="9">
        <v>50380</v>
      </c>
      <c r="E9" s="9">
        <f t="shared" si="0"/>
        <v>30.560000000004948</v>
      </c>
    </row>
    <row r="10" spans="1:5" ht="21" x14ac:dyDescent="0.25">
      <c r="A10" s="18">
        <v>45321</v>
      </c>
      <c r="B10" s="8" t="s">
        <v>150</v>
      </c>
      <c r="C10" s="9"/>
      <c r="D10" s="9">
        <v>30.45</v>
      </c>
      <c r="E10" s="9">
        <f t="shared" si="0"/>
        <v>0.11000000000494836</v>
      </c>
    </row>
    <row r="11" spans="1:5" ht="21" x14ac:dyDescent="0.25">
      <c r="A11" s="8"/>
      <c r="B11" s="8"/>
      <c r="C11" s="9"/>
      <c r="D11" s="9"/>
      <c r="E11" s="9">
        <f t="shared" si="0"/>
        <v>0.11000000000494836</v>
      </c>
    </row>
    <row r="12" spans="1:5" ht="21" x14ac:dyDescent="0.25">
      <c r="A12" s="8"/>
      <c r="B12" s="8"/>
      <c r="C12" s="9"/>
      <c r="D12" s="9"/>
      <c r="E12" s="9">
        <f t="shared" si="0"/>
        <v>0.11000000000494836</v>
      </c>
    </row>
    <row r="13" spans="1:5" ht="21" x14ac:dyDescent="0.25">
      <c r="A13" s="8"/>
      <c r="B13" s="8"/>
      <c r="C13" s="9"/>
      <c r="D13" s="9"/>
      <c r="E13" s="9">
        <f t="shared" si="0"/>
        <v>0.11000000000494836</v>
      </c>
    </row>
    <row r="14" spans="1:5" ht="21" x14ac:dyDescent="0.25">
      <c r="A14" s="8"/>
      <c r="B14" s="8"/>
      <c r="C14" s="9"/>
      <c r="D14" s="9"/>
      <c r="E14" s="9">
        <f t="shared" si="0"/>
        <v>0.11000000000494836</v>
      </c>
    </row>
    <row r="15" spans="1:5" ht="21" x14ac:dyDescent="0.25">
      <c r="A15" s="8"/>
      <c r="B15" s="8"/>
      <c r="C15" s="9"/>
      <c r="D15" s="9"/>
      <c r="E15" s="9">
        <f t="shared" si="0"/>
        <v>0.11000000000494836</v>
      </c>
    </row>
    <row r="16" spans="1:5" ht="21" x14ac:dyDescent="0.25">
      <c r="A16" s="8"/>
      <c r="B16" s="8"/>
      <c r="C16" s="9"/>
      <c r="D16" s="9"/>
      <c r="E16" s="9">
        <f t="shared" si="0"/>
        <v>0.11000000000494836</v>
      </c>
    </row>
    <row r="17" spans="1:5" ht="21" x14ac:dyDescent="0.25">
      <c r="A17" s="8"/>
      <c r="B17" s="8"/>
      <c r="C17" s="9"/>
      <c r="D17" s="9"/>
      <c r="E17" s="9">
        <f t="shared" si="0"/>
        <v>0.11000000000494836</v>
      </c>
    </row>
    <row r="18" spans="1:5" ht="21" x14ac:dyDescent="0.25">
      <c r="A18" s="21"/>
      <c r="B18" s="21"/>
      <c r="C18" s="22"/>
      <c r="D18" s="22"/>
      <c r="E18" s="22">
        <f t="shared" si="0"/>
        <v>0.11000000000494836</v>
      </c>
    </row>
    <row r="19" spans="1:5" ht="21" x14ac:dyDescent="0.25">
      <c r="A19" s="21"/>
      <c r="B19" s="21"/>
      <c r="C19" s="22"/>
      <c r="D19" s="22"/>
      <c r="E19" s="22">
        <f t="shared" si="0"/>
        <v>0.11000000000494836</v>
      </c>
    </row>
    <row r="20" spans="1:5" ht="21" x14ac:dyDescent="0.25">
      <c r="A20" s="8"/>
      <c r="B20" s="8"/>
      <c r="C20" s="9"/>
      <c r="D20" s="9"/>
      <c r="E20" s="9">
        <f t="shared" si="0"/>
        <v>0.11000000000494836</v>
      </c>
    </row>
    <row r="21" spans="1:5" ht="21" x14ac:dyDescent="0.25">
      <c r="A21" s="8"/>
      <c r="B21" s="8"/>
      <c r="C21" s="9"/>
      <c r="D21" s="9"/>
      <c r="E21" s="9">
        <f t="shared" si="0"/>
        <v>0.11000000000494836</v>
      </c>
    </row>
    <row r="22" spans="1:5" ht="21" x14ac:dyDescent="0.25">
      <c r="A22" s="21"/>
      <c r="B22" s="21"/>
      <c r="C22" s="22"/>
      <c r="D22" s="22"/>
      <c r="E22" s="22">
        <f t="shared" si="0"/>
        <v>0.11000000000494836</v>
      </c>
    </row>
    <row r="23" spans="1:5" ht="21" x14ac:dyDescent="0.25">
      <c r="A23" s="8"/>
      <c r="B23" s="8"/>
      <c r="C23" s="9"/>
      <c r="D23" s="9"/>
      <c r="E23" s="9">
        <f t="shared" si="0"/>
        <v>0.11000000000494836</v>
      </c>
    </row>
    <row r="24" spans="1:5" ht="21" x14ac:dyDescent="0.25">
      <c r="A24" s="8"/>
      <c r="B24" s="8"/>
      <c r="C24" s="9"/>
      <c r="D24" s="9"/>
      <c r="E24" s="9">
        <f t="shared" si="0"/>
        <v>0.11000000000494836</v>
      </c>
    </row>
    <row r="25" spans="1:5" ht="21" x14ac:dyDescent="0.25">
      <c r="A25" s="8"/>
      <c r="B25" s="8"/>
      <c r="C25" s="9"/>
      <c r="D25" s="9"/>
      <c r="E25" s="9">
        <f t="shared" si="0"/>
        <v>0.11000000000494836</v>
      </c>
    </row>
    <row r="26" spans="1:5" ht="21" x14ac:dyDescent="0.25">
      <c r="A26" s="21"/>
      <c r="B26" s="21"/>
      <c r="C26" s="22"/>
      <c r="D26" s="22"/>
      <c r="E26" s="22">
        <f t="shared" si="0"/>
        <v>0.11000000000494836</v>
      </c>
    </row>
    <row r="27" spans="1:5" ht="21" x14ac:dyDescent="0.25">
      <c r="A27" s="21"/>
      <c r="B27" s="21"/>
      <c r="C27" s="22"/>
      <c r="D27" s="22"/>
      <c r="E27" s="22">
        <f t="shared" si="0"/>
        <v>0.11000000000494836</v>
      </c>
    </row>
    <row r="28" spans="1:5" ht="21" x14ac:dyDescent="0.25">
      <c r="A28" s="8"/>
      <c r="B28" s="8"/>
      <c r="C28" s="9"/>
      <c r="D28" s="9"/>
      <c r="E28" s="9">
        <f t="shared" si="0"/>
        <v>0.11000000000494836</v>
      </c>
    </row>
    <row r="29" spans="1:5" ht="21" x14ac:dyDescent="0.25">
      <c r="A29" s="21"/>
      <c r="B29" s="21"/>
      <c r="C29" s="22"/>
      <c r="D29" s="22"/>
      <c r="E29" s="22">
        <f t="shared" si="0"/>
        <v>0.11000000000494836</v>
      </c>
    </row>
    <row r="30" spans="1:5" ht="21" x14ac:dyDescent="0.25">
      <c r="A30" s="8"/>
      <c r="B30" s="8"/>
      <c r="C30" s="9"/>
      <c r="D30" s="9"/>
      <c r="E30" s="9">
        <f t="shared" si="0"/>
        <v>0.11000000000494836</v>
      </c>
    </row>
    <row r="31" spans="1:5" ht="21" x14ac:dyDescent="0.25">
      <c r="A31" s="8"/>
      <c r="B31" s="8"/>
      <c r="C31" s="9"/>
      <c r="D31" s="9"/>
      <c r="E31" s="9">
        <f t="shared" si="0"/>
        <v>0.11000000000494836</v>
      </c>
    </row>
    <row r="32" spans="1:5" ht="21" x14ac:dyDescent="0.25">
      <c r="A32" s="8"/>
      <c r="B32" s="8"/>
      <c r="C32" s="9"/>
      <c r="D32" s="9"/>
      <c r="E32" s="9">
        <f t="shared" si="0"/>
        <v>0.11000000000494836</v>
      </c>
    </row>
    <row r="33" spans="1:5" ht="21" x14ac:dyDescent="0.25">
      <c r="A33" s="8"/>
      <c r="B33" s="8"/>
      <c r="C33" s="9"/>
      <c r="D33" s="9"/>
      <c r="E33" s="9">
        <f t="shared" si="0"/>
        <v>0.11000000000494836</v>
      </c>
    </row>
    <row r="34" spans="1:5" ht="21" x14ac:dyDescent="0.25">
      <c r="A34" s="21"/>
      <c r="B34" s="21"/>
      <c r="C34" s="22"/>
      <c r="D34" s="22"/>
      <c r="E34" s="22">
        <f t="shared" si="0"/>
        <v>0.11000000000494836</v>
      </c>
    </row>
    <row r="35" spans="1:5" ht="21" x14ac:dyDescent="0.25">
      <c r="A35" s="21"/>
      <c r="B35" s="21"/>
      <c r="C35" s="22"/>
      <c r="D35" s="22"/>
      <c r="E35" s="22">
        <f t="shared" si="0"/>
        <v>0.11000000000494836</v>
      </c>
    </row>
    <row r="36" spans="1:5" ht="21" x14ac:dyDescent="0.25">
      <c r="A36" s="21"/>
      <c r="B36" s="21"/>
      <c r="C36" s="22"/>
      <c r="D36" s="22"/>
      <c r="E36" s="22">
        <f t="shared" si="0"/>
        <v>0.11000000000494836</v>
      </c>
    </row>
    <row r="37" spans="1:5" ht="21" x14ac:dyDescent="0.25">
      <c r="A37" s="21"/>
      <c r="B37" s="21"/>
      <c r="C37" s="22"/>
      <c r="D37" s="22"/>
      <c r="E37" s="22">
        <f t="shared" si="0"/>
        <v>0.11000000000494836</v>
      </c>
    </row>
    <row r="38" spans="1:5" ht="21" x14ac:dyDescent="0.25">
      <c r="A38" s="21"/>
      <c r="B38" s="21"/>
      <c r="C38" s="22"/>
      <c r="D38" s="22"/>
      <c r="E38" s="22">
        <f t="shared" si="0"/>
        <v>0.11000000000494836</v>
      </c>
    </row>
    <row r="39" spans="1:5" ht="21" x14ac:dyDescent="0.25">
      <c r="A39" s="21"/>
      <c r="B39" s="21"/>
      <c r="C39" s="22"/>
      <c r="D39" s="22"/>
      <c r="E39" s="22">
        <f t="shared" si="0"/>
        <v>0.11000000000494836</v>
      </c>
    </row>
    <row r="40" spans="1:5" ht="21" x14ac:dyDescent="0.25">
      <c r="A40" s="21"/>
      <c r="B40" s="21"/>
      <c r="C40" s="22"/>
      <c r="D40" s="22"/>
      <c r="E40" s="22">
        <f t="shared" si="0"/>
        <v>0.11000000000494836</v>
      </c>
    </row>
    <row r="41" spans="1:5" ht="21" x14ac:dyDescent="0.25">
      <c r="A41" s="21"/>
      <c r="B41" s="21"/>
      <c r="C41" s="22"/>
      <c r="D41" s="22"/>
      <c r="E41" s="22">
        <f t="shared" si="0"/>
        <v>0.11000000000494836</v>
      </c>
    </row>
    <row r="42" spans="1:5" ht="21" x14ac:dyDescent="0.25">
      <c r="A42" s="21"/>
      <c r="B42" s="21"/>
      <c r="C42" s="22"/>
      <c r="D42" s="22"/>
      <c r="E42" s="22">
        <f t="shared" si="0"/>
        <v>0.11000000000494836</v>
      </c>
    </row>
    <row r="43" spans="1:5" ht="21" x14ac:dyDescent="0.25">
      <c r="A43" s="21"/>
      <c r="B43" s="21"/>
      <c r="C43" s="22"/>
      <c r="D43" s="22"/>
      <c r="E43" s="22">
        <f t="shared" si="0"/>
        <v>0.11000000000494836</v>
      </c>
    </row>
    <row r="44" spans="1:5" ht="21" x14ac:dyDescent="0.25">
      <c r="A44" s="21"/>
      <c r="B44" s="21"/>
      <c r="C44" s="22"/>
      <c r="D44" s="22"/>
      <c r="E44" s="22">
        <f t="shared" si="0"/>
        <v>0.11000000000494836</v>
      </c>
    </row>
    <row r="45" spans="1:5" ht="21" x14ac:dyDescent="0.25">
      <c r="A45" s="21"/>
      <c r="B45" s="21"/>
      <c r="C45" s="22"/>
      <c r="D45" s="22"/>
      <c r="E45" s="22">
        <f t="shared" si="0"/>
        <v>0.11000000000494836</v>
      </c>
    </row>
    <row r="46" spans="1:5" ht="21" x14ac:dyDescent="0.25">
      <c r="A46" s="21"/>
      <c r="B46" s="21"/>
      <c r="C46" s="22"/>
      <c r="D46" s="22"/>
      <c r="E46" s="22">
        <f t="shared" si="0"/>
        <v>0.11000000000494836</v>
      </c>
    </row>
    <row r="47" spans="1:5" ht="21" x14ac:dyDescent="0.25">
      <c r="A47" s="21"/>
      <c r="B47" s="21"/>
      <c r="C47" s="22"/>
      <c r="D47" s="22"/>
      <c r="E47" s="22">
        <f t="shared" si="0"/>
        <v>0.11000000000494836</v>
      </c>
    </row>
    <row r="48" spans="1:5" ht="21" x14ac:dyDescent="0.25">
      <c r="A48" s="21"/>
      <c r="B48" s="21"/>
      <c r="C48" s="22"/>
      <c r="D48" s="22"/>
      <c r="E48" s="22">
        <f t="shared" si="0"/>
        <v>0.11000000000494836</v>
      </c>
    </row>
    <row r="49" spans="1:9" ht="21" x14ac:dyDescent="0.25">
      <c r="A49" s="21"/>
      <c r="B49" s="21"/>
      <c r="C49" s="22"/>
      <c r="D49" s="22"/>
      <c r="E49" s="22">
        <f t="shared" si="0"/>
        <v>0.11000000000494836</v>
      </c>
    </row>
    <row r="50" spans="1:9" ht="21" x14ac:dyDescent="0.25">
      <c r="A50" s="21"/>
      <c r="B50" s="21"/>
      <c r="C50" s="22"/>
      <c r="D50" s="22"/>
      <c r="E50" s="22">
        <f t="shared" si="0"/>
        <v>0.11000000000494836</v>
      </c>
      <c r="H50" s="13"/>
      <c r="I50" s="13"/>
    </row>
    <row r="51" spans="1:9" ht="21" x14ac:dyDescent="0.25">
      <c r="A51" s="21"/>
      <c r="B51" s="21"/>
      <c r="C51" s="22"/>
      <c r="D51" s="22"/>
      <c r="E51" s="22">
        <f t="shared" si="0"/>
        <v>0.11000000000494836</v>
      </c>
      <c r="I51" s="14"/>
    </row>
    <row r="52" spans="1:9" ht="21" x14ac:dyDescent="0.25">
      <c r="A52" s="21"/>
      <c r="B52" s="21"/>
      <c r="C52" s="22"/>
      <c r="D52" s="22"/>
      <c r="E52" s="22">
        <f t="shared" si="0"/>
        <v>0.11000000000494836</v>
      </c>
    </row>
    <row r="53" spans="1:9" ht="21" x14ac:dyDescent="0.25">
      <c r="A53" s="21"/>
      <c r="B53" s="21"/>
      <c r="C53" s="22"/>
      <c r="D53" s="22"/>
      <c r="E53" s="22">
        <f t="shared" si="0"/>
        <v>0.11000000000494836</v>
      </c>
      <c r="I53" s="14"/>
    </row>
    <row r="54" spans="1:9" ht="21" x14ac:dyDescent="0.25">
      <c r="A54" s="21"/>
      <c r="B54" s="21"/>
      <c r="C54" s="22"/>
      <c r="D54" s="22"/>
      <c r="E54" s="22">
        <f t="shared" si="0"/>
        <v>0.11000000000494836</v>
      </c>
    </row>
    <row r="55" spans="1:9" ht="21" x14ac:dyDescent="0.25">
      <c r="A55" s="21"/>
      <c r="B55" s="21"/>
      <c r="C55" s="22"/>
      <c r="D55" s="22"/>
      <c r="E55" s="22">
        <f t="shared" si="0"/>
        <v>0.11000000000494836</v>
      </c>
    </row>
    <row r="56" spans="1:9" ht="21" x14ac:dyDescent="0.25">
      <c r="A56" s="21"/>
      <c r="B56" s="21"/>
      <c r="C56" s="22"/>
      <c r="D56" s="22"/>
      <c r="E56" s="22">
        <f t="shared" si="0"/>
        <v>0.11000000000494836</v>
      </c>
    </row>
    <row r="57" spans="1:9" ht="21" x14ac:dyDescent="0.25">
      <c r="A57" s="21"/>
      <c r="B57" s="21"/>
      <c r="C57" s="22"/>
      <c r="D57" s="22"/>
      <c r="E57" s="22">
        <f t="shared" si="0"/>
        <v>0.11000000000494836</v>
      </c>
    </row>
    <row r="58" spans="1:9" ht="21" x14ac:dyDescent="0.25">
      <c r="A58" s="21"/>
      <c r="B58" s="21"/>
      <c r="C58" s="22"/>
      <c r="D58" s="22"/>
      <c r="E58" s="22">
        <f t="shared" si="0"/>
        <v>0.11000000000494836</v>
      </c>
    </row>
    <row r="59" spans="1:9" ht="21" x14ac:dyDescent="0.25">
      <c r="A59" s="21"/>
      <c r="B59" s="21"/>
      <c r="C59" s="22"/>
      <c r="D59" s="22"/>
      <c r="E59" s="22">
        <f t="shared" si="0"/>
        <v>0.11000000000494836</v>
      </c>
    </row>
    <row r="60" spans="1:9" ht="21" x14ac:dyDescent="0.25">
      <c r="A60" s="21"/>
      <c r="B60" s="21"/>
      <c r="C60" s="22"/>
      <c r="D60" s="22"/>
      <c r="E60" s="22">
        <f t="shared" si="0"/>
        <v>0.11000000000494836</v>
      </c>
    </row>
    <row r="61" spans="1:9" ht="21" x14ac:dyDescent="0.25">
      <c r="A61" s="21"/>
      <c r="B61" s="21"/>
      <c r="C61" s="22"/>
      <c r="D61" s="22"/>
      <c r="E61" s="22">
        <f t="shared" si="0"/>
        <v>0.11000000000494836</v>
      </c>
    </row>
    <row r="62" spans="1:9" ht="21" x14ac:dyDescent="0.25">
      <c r="A62" s="21"/>
      <c r="B62" s="21"/>
      <c r="C62" s="22"/>
      <c r="D62" s="22"/>
      <c r="E62" s="22">
        <f t="shared" si="0"/>
        <v>0.11000000000494836</v>
      </c>
    </row>
    <row r="63" spans="1:9" ht="21" x14ac:dyDescent="0.25">
      <c r="A63" s="21"/>
      <c r="B63" s="21"/>
      <c r="C63" s="22"/>
      <c r="D63" s="22"/>
      <c r="E63" s="22">
        <f t="shared" si="0"/>
        <v>0.11000000000494836</v>
      </c>
    </row>
    <row r="64" spans="1:9" ht="21" x14ac:dyDescent="0.25">
      <c r="A64" s="21"/>
      <c r="B64" s="21"/>
      <c r="C64" s="22"/>
      <c r="D64" s="22"/>
      <c r="E64" s="22">
        <f t="shared" si="0"/>
        <v>0.11000000000494836</v>
      </c>
    </row>
    <row r="65" spans="1:5" ht="21" x14ac:dyDescent="0.25">
      <c r="A65" s="21"/>
      <c r="B65" s="21"/>
      <c r="C65" s="22"/>
      <c r="D65" s="22"/>
      <c r="E65" s="22">
        <f t="shared" si="0"/>
        <v>0.11000000000494836</v>
      </c>
    </row>
    <row r="66" spans="1:5" ht="21" x14ac:dyDescent="0.25">
      <c r="A66" s="21"/>
      <c r="B66" s="21"/>
      <c r="C66" s="22"/>
      <c r="D66" s="22"/>
      <c r="E66" s="22">
        <f t="shared" si="0"/>
        <v>0.11000000000494836</v>
      </c>
    </row>
    <row r="67" spans="1:5" ht="21" x14ac:dyDescent="0.25">
      <c r="A67" s="21"/>
      <c r="B67" s="21"/>
      <c r="C67" s="22"/>
      <c r="D67" s="22"/>
      <c r="E67" s="22">
        <f t="shared" si="0"/>
        <v>0.11000000000494836</v>
      </c>
    </row>
    <row r="68" spans="1:5" ht="21" x14ac:dyDescent="0.25">
      <c r="A68" s="21"/>
      <c r="B68" s="21"/>
      <c r="C68" s="22"/>
      <c r="D68" s="22"/>
      <c r="E68" s="22">
        <f t="shared" si="0"/>
        <v>0.11000000000494836</v>
      </c>
    </row>
    <row r="69" spans="1:5" ht="21" x14ac:dyDescent="0.25">
      <c r="A69" s="21"/>
      <c r="B69" s="21"/>
      <c r="C69" s="22"/>
      <c r="D69" s="22"/>
      <c r="E69" s="22">
        <f t="shared" si="0"/>
        <v>0.11000000000494836</v>
      </c>
    </row>
    <row r="70" spans="1:5" ht="21" x14ac:dyDescent="0.25">
      <c r="A70" s="21"/>
      <c r="B70" s="21"/>
      <c r="C70" s="22"/>
      <c r="D70" s="22"/>
      <c r="E70" s="22">
        <f t="shared" ref="E70:E135" si="1">E69+C70-D70</f>
        <v>0.11000000000494836</v>
      </c>
    </row>
    <row r="71" spans="1:5" ht="21" x14ac:dyDescent="0.25">
      <c r="A71" s="21"/>
      <c r="B71" s="21"/>
      <c r="C71" s="22"/>
      <c r="D71" s="22"/>
      <c r="E71" s="22">
        <f t="shared" si="1"/>
        <v>0.11000000000494836</v>
      </c>
    </row>
    <row r="72" spans="1:5" ht="21" x14ac:dyDescent="0.25">
      <c r="A72" s="21"/>
      <c r="B72" s="21"/>
      <c r="C72" s="22"/>
      <c r="D72" s="22"/>
      <c r="E72" s="22">
        <f t="shared" si="1"/>
        <v>0.11000000000494836</v>
      </c>
    </row>
    <row r="73" spans="1:5" ht="21" x14ac:dyDescent="0.25">
      <c r="A73" s="21"/>
      <c r="B73" s="21"/>
      <c r="C73" s="22"/>
      <c r="D73" s="22"/>
      <c r="E73" s="22">
        <f t="shared" si="1"/>
        <v>0.11000000000494836</v>
      </c>
    </row>
    <row r="74" spans="1:5" ht="21" x14ac:dyDescent="0.25">
      <c r="A74" s="21"/>
      <c r="B74" s="21"/>
      <c r="C74" s="22"/>
      <c r="D74" s="22"/>
      <c r="E74" s="22">
        <f t="shared" si="1"/>
        <v>0.11000000000494836</v>
      </c>
    </row>
    <row r="75" spans="1:5" ht="21" x14ac:dyDescent="0.25">
      <c r="A75" s="21"/>
      <c r="B75" s="21"/>
      <c r="C75" s="22"/>
      <c r="D75" s="22"/>
      <c r="E75" s="22">
        <f t="shared" si="1"/>
        <v>0.11000000000494836</v>
      </c>
    </row>
    <row r="76" spans="1:5" ht="21" x14ac:dyDescent="0.25">
      <c r="A76" s="21"/>
      <c r="B76" s="21"/>
      <c r="C76" s="22"/>
      <c r="D76" s="22"/>
      <c r="E76" s="22">
        <f t="shared" si="1"/>
        <v>0.11000000000494836</v>
      </c>
    </row>
    <row r="77" spans="1:5" ht="21" x14ac:dyDescent="0.25">
      <c r="A77" s="21"/>
      <c r="B77" s="21"/>
      <c r="C77" s="22"/>
      <c r="D77" s="22"/>
      <c r="E77" s="22">
        <f t="shared" si="1"/>
        <v>0.11000000000494836</v>
      </c>
    </row>
    <row r="78" spans="1:5" ht="21" x14ac:dyDescent="0.25">
      <c r="A78" s="21"/>
      <c r="B78" s="21"/>
      <c r="C78" s="22"/>
      <c r="D78" s="22"/>
      <c r="E78" s="22">
        <f t="shared" si="1"/>
        <v>0.11000000000494836</v>
      </c>
    </row>
    <row r="79" spans="1:5" ht="21" x14ac:dyDescent="0.25">
      <c r="A79" s="21"/>
      <c r="B79" s="21"/>
      <c r="C79" s="22"/>
      <c r="D79" s="22"/>
      <c r="E79" s="22">
        <f t="shared" si="1"/>
        <v>0.11000000000494836</v>
      </c>
    </row>
    <row r="80" spans="1:5" ht="21" x14ac:dyDescent="0.25">
      <c r="A80" s="21"/>
      <c r="B80" s="21"/>
      <c r="C80" s="22"/>
      <c r="D80" s="22"/>
      <c r="E80" s="22">
        <f t="shared" si="1"/>
        <v>0.11000000000494836</v>
      </c>
    </row>
    <row r="81" spans="1:5" ht="21" x14ac:dyDescent="0.25">
      <c r="A81" s="21"/>
      <c r="B81" s="21"/>
      <c r="C81" s="22"/>
      <c r="D81" s="22"/>
      <c r="E81" s="22">
        <f t="shared" si="1"/>
        <v>0.11000000000494836</v>
      </c>
    </row>
    <row r="82" spans="1:5" ht="21" x14ac:dyDescent="0.25">
      <c r="A82" s="21"/>
      <c r="B82" s="21"/>
      <c r="C82" s="22"/>
      <c r="D82" s="22"/>
      <c r="E82" s="22">
        <f t="shared" si="1"/>
        <v>0.11000000000494836</v>
      </c>
    </row>
    <row r="83" spans="1:5" ht="21" x14ac:dyDescent="0.25">
      <c r="A83" s="21"/>
      <c r="B83" s="21"/>
      <c r="C83" s="22"/>
      <c r="D83" s="22"/>
      <c r="E83" s="22">
        <f t="shared" si="1"/>
        <v>0.11000000000494836</v>
      </c>
    </row>
    <row r="84" spans="1:5" ht="21" x14ac:dyDescent="0.25">
      <c r="A84" s="21"/>
      <c r="B84" s="21"/>
      <c r="C84" s="22"/>
      <c r="D84" s="22"/>
      <c r="E84" s="22">
        <f t="shared" si="1"/>
        <v>0.11000000000494836</v>
      </c>
    </row>
    <row r="85" spans="1:5" ht="21" x14ac:dyDescent="0.25">
      <c r="A85" s="21"/>
      <c r="B85" s="21"/>
      <c r="C85" s="22"/>
      <c r="D85" s="22"/>
      <c r="E85" s="22">
        <f t="shared" si="1"/>
        <v>0.11000000000494836</v>
      </c>
    </row>
    <row r="86" spans="1:5" ht="21" x14ac:dyDescent="0.25">
      <c r="A86" s="21"/>
      <c r="B86" s="21"/>
      <c r="C86" s="22"/>
      <c r="D86" s="22"/>
      <c r="E86" s="22">
        <f t="shared" si="1"/>
        <v>0.11000000000494836</v>
      </c>
    </row>
    <row r="87" spans="1:5" ht="21" x14ac:dyDescent="0.25">
      <c r="A87" s="21"/>
      <c r="B87" s="21"/>
      <c r="C87" s="22"/>
      <c r="D87" s="22"/>
      <c r="E87" s="22">
        <f t="shared" si="1"/>
        <v>0.11000000000494836</v>
      </c>
    </row>
    <row r="88" spans="1:5" ht="21" x14ac:dyDescent="0.25">
      <c r="A88" s="21"/>
      <c r="B88" s="21"/>
      <c r="C88" s="22"/>
      <c r="D88" s="22"/>
      <c r="E88" s="22">
        <f t="shared" si="1"/>
        <v>0.11000000000494836</v>
      </c>
    </row>
    <row r="89" spans="1:5" ht="21" x14ac:dyDescent="0.25">
      <c r="A89" s="21"/>
      <c r="B89" s="21"/>
      <c r="C89" s="22"/>
      <c r="D89" s="22"/>
      <c r="E89" s="22">
        <f t="shared" si="1"/>
        <v>0.11000000000494836</v>
      </c>
    </row>
    <row r="90" spans="1:5" ht="21" x14ac:dyDescent="0.25">
      <c r="A90" s="21"/>
      <c r="B90" s="21"/>
      <c r="C90" s="22"/>
      <c r="D90" s="22"/>
      <c r="E90" s="22">
        <f t="shared" si="1"/>
        <v>0.11000000000494836</v>
      </c>
    </row>
    <row r="91" spans="1:5" ht="21" x14ac:dyDescent="0.25">
      <c r="A91" s="21"/>
      <c r="B91" s="21"/>
      <c r="C91" s="22"/>
      <c r="D91" s="22"/>
      <c r="E91" s="22">
        <f t="shared" si="1"/>
        <v>0.11000000000494836</v>
      </c>
    </row>
    <row r="92" spans="1:5" ht="21" x14ac:dyDescent="0.25">
      <c r="A92" s="21"/>
      <c r="B92" s="21"/>
      <c r="C92" s="22"/>
      <c r="D92" s="22"/>
      <c r="E92" s="22">
        <f t="shared" si="1"/>
        <v>0.11000000000494836</v>
      </c>
    </row>
    <row r="93" spans="1:5" ht="21" x14ac:dyDescent="0.25">
      <c r="A93" s="21"/>
      <c r="B93" s="21"/>
      <c r="C93" s="22"/>
      <c r="D93" s="22"/>
      <c r="E93" s="22">
        <f t="shared" si="1"/>
        <v>0.11000000000494836</v>
      </c>
    </row>
    <row r="94" spans="1:5" ht="21" x14ac:dyDescent="0.25">
      <c r="A94" s="21"/>
      <c r="B94" s="21"/>
      <c r="C94" s="22"/>
      <c r="D94" s="22"/>
      <c r="E94" s="22">
        <f t="shared" si="1"/>
        <v>0.11000000000494836</v>
      </c>
    </row>
    <row r="95" spans="1:5" ht="21" x14ac:dyDescent="0.25">
      <c r="A95" s="21"/>
      <c r="B95" s="21"/>
      <c r="C95" s="22"/>
      <c r="D95" s="22"/>
      <c r="E95" s="22">
        <f t="shared" si="1"/>
        <v>0.11000000000494836</v>
      </c>
    </row>
    <row r="96" spans="1:5" ht="21" x14ac:dyDescent="0.25">
      <c r="A96" s="21"/>
      <c r="B96" s="21"/>
      <c r="C96" s="22"/>
      <c r="D96" s="22"/>
      <c r="E96" s="22">
        <f t="shared" si="1"/>
        <v>0.11000000000494836</v>
      </c>
    </row>
    <row r="97" spans="1:5" ht="21" x14ac:dyDescent="0.25">
      <c r="A97" s="21"/>
      <c r="B97" s="21"/>
      <c r="C97" s="22"/>
      <c r="D97" s="22"/>
      <c r="E97" s="22">
        <f t="shared" si="1"/>
        <v>0.11000000000494836</v>
      </c>
    </row>
    <row r="98" spans="1:5" ht="21" x14ac:dyDescent="0.25">
      <c r="A98" s="21"/>
      <c r="B98" s="21"/>
      <c r="C98" s="22"/>
      <c r="D98" s="22"/>
      <c r="E98" s="22">
        <f t="shared" si="1"/>
        <v>0.11000000000494836</v>
      </c>
    </row>
    <row r="99" spans="1:5" ht="21" x14ac:dyDescent="0.25">
      <c r="A99" s="21"/>
      <c r="B99" s="21"/>
      <c r="C99" s="22"/>
      <c r="D99" s="22"/>
      <c r="E99" s="22">
        <f t="shared" si="1"/>
        <v>0.11000000000494836</v>
      </c>
    </row>
    <row r="100" spans="1:5" ht="21" x14ac:dyDescent="0.25">
      <c r="A100" s="21"/>
      <c r="B100" s="21"/>
      <c r="C100" s="22"/>
      <c r="D100" s="22"/>
      <c r="E100" s="22">
        <f t="shared" si="1"/>
        <v>0.11000000000494836</v>
      </c>
    </row>
    <row r="101" spans="1:5" ht="21" x14ac:dyDescent="0.25">
      <c r="A101" s="21"/>
      <c r="B101" s="21"/>
      <c r="C101" s="21"/>
      <c r="D101" s="21"/>
      <c r="E101" s="22">
        <f t="shared" si="1"/>
        <v>0.11000000000494836</v>
      </c>
    </row>
    <row r="102" spans="1:5" ht="21" x14ac:dyDescent="0.25">
      <c r="A102" s="21"/>
      <c r="B102" s="21"/>
      <c r="C102" s="22"/>
      <c r="D102" s="22"/>
      <c r="E102" s="22">
        <f t="shared" si="1"/>
        <v>0.11000000000494836</v>
      </c>
    </row>
    <row r="103" spans="1:5" ht="21" x14ac:dyDescent="0.25">
      <c r="A103" s="21"/>
      <c r="B103" s="21"/>
      <c r="C103" s="22"/>
      <c r="D103" s="22"/>
      <c r="E103" s="22">
        <f t="shared" si="1"/>
        <v>0.11000000000494836</v>
      </c>
    </row>
    <row r="104" spans="1:5" ht="21" x14ac:dyDescent="0.25">
      <c r="A104" s="21"/>
      <c r="B104" s="21"/>
      <c r="C104" s="22"/>
      <c r="D104" s="22"/>
      <c r="E104" s="22">
        <f t="shared" si="1"/>
        <v>0.11000000000494836</v>
      </c>
    </row>
    <row r="105" spans="1:5" ht="21" x14ac:dyDescent="0.25">
      <c r="A105" s="21"/>
      <c r="B105" s="21"/>
      <c r="C105" s="22"/>
      <c r="D105" s="22"/>
      <c r="E105" s="22">
        <f t="shared" si="1"/>
        <v>0.11000000000494836</v>
      </c>
    </row>
    <row r="106" spans="1:5" ht="21" x14ac:dyDescent="0.25">
      <c r="A106" s="21"/>
      <c r="B106" s="21"/>
      <c r="C106" s="22"/>
      <c r="D106" s="22"/>
      <c r="E106" s="22">
        <f t="shared" si="1"/>
        <v>0.11000000000494836</v>
      </c>
    </row>
    <row r="107" spans="1:5" ht="21" x14ac:dyDescent="0.25">
      <c r="A107" s="21"/>
      <c r="B107" s="21"/>
      <c r="C107" s="22"/>
      <c r="D107" s="22"/>
      <c r="E107" s="22">
        <f t="shared" si="1"/>
        <v>0.11000000000494836</v>
      </c>
    </row>
    <row r="108" spans="1:5" ht="21" x14ac:dyDescent="0.25">
      <c r="A108" s="21"/>
      <c r="B108" s="21"/>
      <c r="C108" s="22"/>
      <c r="D108" s="22"/>
      <c r="E108" s="22">
        <f t="shared" si="1"/>
        <v>0.11000000000494836</v>
      </c>
    </row>
    <row r="109" spans="1:5" ht="21" x14ac:dyDescent="0.25">
      <c r="A109" s="21"/>
      <c r="B109" s="21"/>
      <c r="C109" s="22"/>
      <c r="D109" s="22"/>
      <c r="E109" s="22">
        <f t="shared" si="1"/>
        <v>0.11000000000494836</v>
      </c>
    </row>
    <row r="110" spans="1:5" ht="21" x14ac:dyDescent="0.25">
      <c r="A110" s="21"/>
      <c r="B110" s="21"/>
      <c r="C110" s="22"/>
      <c r="D110" s="22"/>
      <c r="E110" s="22">
        <f t="shared" si="1"/>
        <v>0.11000000000494836</v>
      </c>
    </row>
    <row r="111" spans="1:5" ht="21" x14ac:dyDescent="0.25">
      <c r="A111" s="21"/>
      <c r="B111" s="21"/>
      <c r="C111" s="22"/>
      <c r="D111" s="22"/>
      <c r="E111" s="22">
        <f t="shared" si="1"/>
        <v>0.11000000000494836</v>
      </c>
    </row>
    <row r="112" spans="1:5" ht="21" x14ac:dyDescent="0.25">
      <c r="A112" s="21"/>
      <c r="B112" s="21"/>
      <c r="C112" s="22"/>
      <c r="D112" s="22"/>
      <c r="E112" s="22">
        <f t="shared" si="1"/>
        <v>0.11000000000494836</v>
      </c>
    </row>
    <row r="113" spans="1:5" ht="21" x14ac:dyDescent="0.25">
      <c r="A113" s="21"/>
      <c r="B113" s="21"/>
      <c r="C113" s="22"/>
      <c r="D113" s="22"/>
      <c r="E113" s="22">
        <f t="shared" si="1"/>
        <v>0.11000000000494836</v>
      </c>
    </row>
    <row r="114" spans="1:5" ht="21" x14ac:dyDescent="0.25">
      <c r="A114" s="21"/>
      <c r="B114" s="21"/>
      <c r="C114" s="22"/>
      <c r="D114" s="22"/>
      <c r="E114" s="22">
        <f t="shared" si="1"/>
        <v>0.11000000000494836</v>
      </c>
    </row>
    <row r="115" spans="1:5" ht="21" x14ac:dyDescent="0.25">
      <c r="A115" s="21"/>
      <c r="B115" s="21"/>
      <c r="C115" s="22"/>
      <c r="D115" s="22"/>
      <c r="E115" s="22">
        <f t="shared" si="1"/>
        <v>0.11000000000494836</v>
      </c>
    </row>
    <row r="116" spans="1:5" ht="21" x14ac:dyDescent="0.25">
      <c r="A116" s="21"/>
      <c r="B116" s="21"/>
      <c r="C116" s="22"/>
      <c r="D116" s="22"/>
      <c r="E116" s="22">
        <f t="shared" si="1"/>
        <v>0.11000000000494836</v>
      </c>
    </row>
    <row r="117" spans="1:5" ht="21" x14ac:dyDescent="0.25">
      <c r="A117" s="21"/>
      <c r="B117" s="21"/>
      <c r="C117" s="22"/>
      <c r="D117" s="22"/>
      <c r="E117" s="22">
        <f t="shared" si="1"/>
        <v>0.11000000000494836</v>
      </c>
    </row>
    <row r="118" spans="1:5" ht="21" x14ac:dyDescent="0.25">
      <c r="A118" s="21"/>
      <c r="B118" s="21"/>
      <c r="C118" s="22"/>
      <c r="D118" s="22"/>
      <c r="E118" s="22">
        <f t="shared" si="1"/>
        <v>0.11000000000494836</v>
      </c>
    </row>
    <row r="119" spans="1:5" ht="21" x14ac:dyDescent="0.25">
      <c r="A119" s="21"/>
      <c r="B119" s="21"/>
      <c r="C119" s="22"/>
      <c r="D119" s="22"/>
      <c r="E119" s="22">
        <f t="shared" si="1"/>
        <v>0.11000000000494836</v>
      </c>
    </row>
    <row r="120" spans="1:5" ht="21" x14ac:dyDescent="0.25">
      <c r="A120" s="21"/>
      <c r="B120" s="21"/>
      <c r="C120" s="22"/>
      <c r="D120" s="22"/>
      <c r="E120" s="22">
        <f t="shared" si="1"/>
        <v>0.11000000000494836</v>
      </c>
    </row>
    <row r="121" spans="1:5" ht="21" x14ac:dyDescent="0.25">
      <c r="A121" s="21"/>
      <c r="B121" s="21"/>
      <c r="C121" s="22"/>
      <c r="D121" s="22"/>
      <c r="E121" s="22">
        <f t="shared" si="1"/>
        <v>0.11000000000494836</v>
      </c>
    </row>
    <row r="122" spans="1:5" ht="21" x14ac:dyDescent="0.25">
      <c r="A122" s="21"/>
      <c r="B122" s="21"/>
      <c r="C122" s="22"/>
      <c r="D122" s="22"/>
      <c r="E122" s="22">
        <f t="shared" si="1"/>
        <v>0.11000000000494836</v>
      </c>
    </row>
    <row r="123" spans="1:5" ht="21" x14ac:dyDescent="0.25">
      <c r="A123" s="21"/>
      <c r="B123" s="21"/>
      <c r="C123" s="22"/>
      <c r="D123" s="22"/>
      <c r="E123" s="22">
        <f t="shared" si="1"/>
        <v>0.11000000000494836</v>
      </c>
    </row>
    <row r="124" spans="1:5" ht="21" x14ac:dyDescent="0.25">
      <c r="A124" s="21"/>
      <c r="B124" s="21"/>
      <c r="C124" s="22"/>
      <c r="D124" s="22"/>
      <c r="E124" s="22">
        <f t="shared" si="1"/>
        <v>0.11000000000494836</v>
      </c>
    </row>
    <row r="125" spans="1:5" ht="21" x14ac:dyDescent="0.25">
      <c r="A125" s="21"/>
      <c r="B125" s="21"/>
      <c r="C125" s="22"/>
      <c r="D125" s="22"/>
      <c r="E125" s="22">
        <f t="shared" si="1"/>
        <v>0.11000000000494836</v>
      </c>
    </row>
    <row r="126" spans="1:5" ht="21" x14ac:dyDescent="0.25">
      <c r="A126" s="21"/>
      <c r="B126" s="21"/>
      <c r="C126" s="22"/>
      <c r="D126" s="22"/>
      <c r="E126" s="22">
        <f t="shared" si="1"/>
        <v>0.11000000000494836</v>
      </c>
    </row>
    <row r="127" spans="1:5" ht="21" x14ac:dyDescent="0.25">
      <c r="A127" s="21"/>
      <c r="B127" s="23"/>
      <c r="C127" s="22"/>
      <c r="D127" s="22"/>
      <c r="E127" s="22"/>
    </row>
    <row r="128" spans="1:5" ht="21" x14ac:dyDescent="0.25">
      <c r="A128" s="21"/>
      <c r="B128" s="21"/>
      <c r="C128" s="22"/>
      <c r="D128" s="22"/>
      <c r="E128" s="22">
        <v>0</v>
      </c>
    </row>
    <row r="129" spans="1:5" ht="21" x14ac:dyDescent="0.25">
      <c r="A129" s="21"/>
      <c r="B129" s="21"/>
      <c r="C129" s="22"/>
      <c r="D129" s="22"/>
      <c r="E129" s="22">
        <f t="shared" si="1"/>
        <v>0</v>
      </c>
    </row>
    <row r="130" spans="1:5" ht="21" x14ac:dyDescent="0.25">
      <c r="A130" s="21"/>
      <c r="B130" s="21"/>
      <c r="C130" s="22"/>
      <c r="D130" s="22"/>
      <c r="E130" s="22">
        <f t="shared" si="1"/>
        <v>0</v>
      </c>
    </row>
    <row r="131" spans="1:5" ht="21" x14ac:dyDescent="0.25">
      <c r="A131" s="21"/>
      <c r="B131" s="21"/>
      <c r="C131" s="22"/>
      <c r="D131" s="22"/>
      <c r="E131" s="22">
        <f t="shared" si="1"/>
        <v>0</v>
      </c>
    </row>
    <row r="132" spans="1:5" ht="21" x14ac:dyDescent="0.25">
      <c r="A132" s="21"/>
      <c r="B132" s="21"/>
      <c r="C132" s="22"/>
      <c r="D132" s="22"/>
      <c r="E132" s="22">
        <f t="shared" si="1"/>
        <v>0</v>
      </c>
    </row>
    <row r="133" spans="1:5" ht="21" x14ac:dyDescent="0.25">
      <c r="A133" s="21"/>
      <c r="B133" s="21"/>
      <c r="C133" s="22"/>
      <c r="D133" s="22"/>
      <c r="E133" s="22">
        <f t="shared" si="1"/>
        <v>0</v>
      </c>
    </row>
    <row r="134" spans="1:5" ht="21" x14ac:dyDescent="0.25">
      <c r="A134" s="21"/>
      <c r="B134" s="21"/>
      <c r="C134" s="22"/>
      <c r="D134" s="22"/>
      <c r="E134" s="22">
        <f t="shared" si="1"/>
        <v>0</v>
      </c>
    </row>
    <row r="135" spans="1:5" ht="21" x14ac:dyDescent="0.25">
      <c r="A135" s="21"/>
      <c r="B135" s="21"/>
      <c r="C135" s="22"/>
      <c r="D135" s="22"/>
      <c r="E135" s="22">
        <f t="shared" si="1"/>
        <v>0</v>
      </c>
    </row>
    <row r="136" spans="1:5" ht="21" x14ac:dyDescent="0.25">
      <c r="A136" s="21"/>
      <c r="B136" s="21"/>
      <c r="C136" s="22"/>
      <c r="D136" s="22"/>
      <c r="E136" s="22">
        <f t="shared" ref="E136:E199" si="2">E135+C136-D136</f>
        <v>0</v>
      </c>
    </row>
    <row r="137" spans="1:5" ht="21" x14ac:dyDescent="0.25">
      <c r="A137" s="21"/>
      <c r="B137" s="21"/>
      <c r="C137" s="22"/>
      <c r="D137" s="22"/>
      <c r="E137" s="22">
        <f t="shared" si="2"/>
        <v>0</v>
      </c>
    </row>
    <row r="138" spans="1:5" ht="21" x14ac:dyDescent="0.25">
      <c r="A138" s="21"/>
      <c r="B138" s="21"/>
      <c r="C138" s="22"/>
      <c r="D138" s="22"/>
      <c r="E138" s="22">
        <f t="shared" si="2"/>
        <v>0</v>
      </c>
    </row>
    <row r="139" spans="1:5" ht="21" x14ac:dyDescent="0.25">
      <c r="A139" s="21"/>
      <c r="B139" s="21"/>
      <c r="C139" s="22"/>
      <c r="D139" s="22"/>
      <c r="E139" s="22">
        <f t="shared" si="2"/>
        <v>0</v>
      </c>
    </row>
    <row r="140" spans="1:5" ht="21" x14ac:dyDescent="0.25">
      <c r="A140" s="21"/>
      <c r="B140" s="21"/>
      <c r="C140" s="22"/>
      <c r="D140" s="22"/>
      <c r="E140" s="22">
        <f t="shared" si="2"/>
        <v>0</v>
      </c>
    </row>
    <row r="141" spans="1:5" ht="21" x14ac:dyDescent="0.25">
      <c r="A141" s="21"/>
      <c r="B141" s="21"/>
      <c r="C141" s="22"/>
      <c r="D141" s="22"/>
      <c r="E141" s="22">
        <f t="shared" si="2"/>
        <v>0</v>
      </c>
    </row>
    <row r="142" spans="1:5" ht="21" x14ac:dyDescent="0.25">
      <c r="A142" s="21"/>
      <c r="B142" s="21"/>
      <c r="C142" s="22"/>
      <c r="D142" s="22"/>
      <c r="E142" s="22">
        <f t="shared" si="2"/>
        <v>0</v>
      </c>
    </row>
    <row r="143" spans="1:5" ht="21" x14ac:dyDescent="0.25">
      <c r="A143" s="21"/>
      <c r="B143" s="21"/>
      <c r="C143" s="22"/>
      <c r="D143" s="22"/>
      <c r="E143" s="22">
        <f t="shared" si="2"/>
        <v>0</v>
      </c>
    </row>
    <row r="144" spans="1:5" ht="21" x14ac:dyDescent="0.25">
      <c r="A144" s="21"/>
      <c r="B144" s="21"/>
      <c r="C144" s="22"/>
      <c r="D144" s="22"/>
      <c r="E144" s="22">
        <f t="shared" si="2"/>
        <v>0</v>
      </c>
    </row>
    <row r="145" spans="1:5" ht="21" x14ac:dyDescent="0.25">
      <c r="A145" s="21"/>
      <c r="B145" s="21"/>
      <c r="C145" s="22"/>
      <c r="D145" s="22"/>
      <c r="E145" s="22">
        <f t="shared" si="2"/>
        <v>0</v>
      </c>
    </row>
    <row r="146" spans="1:5" ht="21" x14ac:dyDescent="0.25">
      <c r="A146" s="21"/>
      <c r="B146" s="21"/>
      <c r="C146" s="22"/>
      <c r="D146" s="22"/>
      <c r="E146" s="22">
        <f t="shared" si="2"/>
        <v>0</v>
      </c>
    </row>
    <row r="147" spans="1:5" ht="21" x14ac:dyDescent="0.25">
      <c r="A147" s="21"/>
      <c r="B147" s="21"/>
      <c r="C147" s="22"/>
      <c r="D147" s="22"/>
      <c r="E147" s="22">
        <f t="shared" si="2"/>
        <v>0</v>
      </c>
    </row>
    <row r="148" spans="1:5" ht="21" x14ac:dyDescent="0.25">
      <c r="A148" s="21"/>
      <c r="B148" s="21"/>
      <c r="C148" s="22"/>
      <c r="D148" s="22"/>
      <c r="E148" s="22">
        <f t="shared" si="2"/>
        <v>0</v>
      </c>
    </row>
    <row r="149" spans="1:5" ht="21" x14ac:dyDescent="0.25">
      <c r="A149" s="21"/>
      <c r="B149" s="21"/>
      <c r="C149" s="22"/>
      <c r="D149" s="22"/>
      <c r="E149" s="22">
        <f t="shared" si="2"/>
        <v>0</v>
      </c>
    </row>
    <row r="150" spans="1:5" ht="21" x14ac:dyDescent="0.25">
      <c r="A150" s="21"/>
      <c r="B150" s="21"/>
      <c r="C150" s="22"/>
      <c r="D150" s="22"/>
      <c r="E150" s="22">
        <f t="shared" si="2"/>
        <v>0</v>
      </c>
    </row>
    <row r="151" spans="1:5" ht="21" x14ac:dyDescent="0.25">
      <c r="A151" s="21"/>
      <c r="B151" s="21"/>
      <c r="C151" s="22"/>
      <c r="D151" s="22"/>
      <c r="E151" s="22">
        <f t="shared" si="2"/>
        <v>0</v>
      </c>
    </row>
    <row r="152" spans="1:5" ht="21" x14ac:dyDescent="0.25">
      <c r="A152" s="21"/>
      <c r="B152" s="21"/>
      <c r="C152" s="22"/>
      <c r="D152" s="22"/>
      <c r="E152" s="22">
        <f t="shared" si="2"/>
        <v>0</v>
      </c>
    </row>
    <row r="153" spans="1:5" ht="21" x14ac:dyDescent="0.25">
      <c r="A153" s="21"/>
      <c r="B153" s="21"/>
      <c r="C153" s="22"/>
      <c r="D153" s="22"/>
      <c r="E153" s="22">
        <f t="shared" si="2"/>
        <v>0</v>
      </c>
    </row>
    <row r="154" spans="1:5" ht="21" x14ac:dyDescent="0.25">
      <c r="A154" s="21"/>
      <c r="B154" s="21"/>
      <c r="C154" s="22"/>
      <c r="D154" s="22"/>
      <c r="E154" s="22">
        <f t="shared" si="2"/>
        <v>0</v>
      </c>
    </row>
    <row r="155" spans="1:5" ht="21" x14ac:dyDescent="0.25">
      <c r="A155" s="21"/>
      <c r="B155" s="21"/>
      <c r="C155" s="22"/>
      <c r="D155" s="22"/>
      <c r="E155" s="22">
        <f t="shared" si="2"/>
        <v>0</v>
      </c>
    </row>
    <row r="156" spans="1:5" ht="21" x14ac:dyDescent="0.25">
      <c r="A156" s="21"/>
      <c r="B156" s="21"/>
      <c r="C156" s="22"/>
      <c r="D156" s="22"/>
      <c r="E156" s="22">
        <f t="shared" si="2"/>
        <v>0</v>
      </c>
    </row>
    <row r="157" spans="1:5" ht="21" x14ac:dyDescent="0.25">
      <c r="A157" s="21"/>
      <c r="B157" s="21"/>
      <c r="C157" s="22"/>
      <c r="D157" s="22"/>
      <c r="E157" s="22">
        <f t="shared" si="2"/>
        <v>0</v>
      </c>
    </row>
    <row r="158" spans="1:5" ht="21" x14ac:dyDescent="0.25">
      <c r="A158" s="21"/>
      <c r="B158" s="21"/>
      <c r="C158" s="22"/>
      <c r="D158" s="22"/>
      <c r="E158" s="22">
        <f t="shared" si="2"/>
        <v>0</v>
      </c>
    </row>
    <row r="159" spans="1:5" ht="21" x14ac:dyDescent="0.25">
      <c r="A159" s="21"/>
      <c r="B159" s="21"/>
      <c r="C159" s="22"/>
      <c r="D159" s="22"/>
      <c r="E159" s="22">
        <f t="shared" si="2"/>
        <v>0</v>
      </c>
    </row>
    <row r="160" spans="1:5" ht="21" x14ac:dyDescent="0.25">
      <c r="A160" s="21"/>
      <c r="B160" s="21"/>
      <c r="C160" s="22"/>
      <c r="D160" s="22"/>
      <c r="E160" s="22">
        <f t="shared" si="2"/>
        <v>0</v>
      </c>
    </row>
    <row r="161" spans="1:5" ht="21" x14ac:dyDescent="0.25">
      <c r="A161" s="21"/>
      <c r="B161" s="21"/>
      <c r="C161" s="22"/>
      <c r="D161" s="22"/>
      <c r="E161" s="22">
        <f t="shared" si="2"/>
        <v>0</v>
      </c>
    </row>
    <row r="162" spans="1:5" ht="21" x14ac:dyDescent="0.25">
      <c r="A162" s="21"/>
      <c r="B162" s="21"/>
      <c r="C162" s="22"/>
      <c r="D162" s="22"/>
      <c r="E162" s="22">
        <f t="shared" si="2"/>
        <v>0</v>
      </c>
    </row>
    <row r="163" spans="1:5" ht="21" x14ac:dyDescent="0.25">
      <c r="A163" s="21"/>
      <c r="B163" s="21"/>
      <c r="C163" s="22"/>
      <c r="D163" s="22"/>
      <c r="E163" s="22">
        <f t="shared" si="2"/>
        <v>0</v>
      </c>
    </row>
    <row r="164" spans="1:5" ht="21" x14ac:dyDescent="0.25">
      <c r="A164" s="21"/>
      <c r="B164" s="21"/>
      <c r="C164" s="22"/>
      <c r="D164" s="22"/>
      <c r="E164" s="22">
        <f t="shared" si="2"/>
        <v>0</v>
      </c>
    </row>
    <row r="165" spans="1:5" ht="21" x14ac:dyDescent="0.25">
      <c r="A165" s="21"/>
      <c r="B165" s="21"/>
      <c r="C165" s="22"/>
      <c r="D165" s="22"/>
      <c r="E165" s="22">
        <f t="shared" si="2"/>
        <v>0</v>
      </c>
    </row>
    <row r="166" spans="1:5" ht="21" x14ac:dyDescent="0.25">
      <c r="A166" s="21"/>
      <c r="B166" s="21"/>
      <c r="C166" s="22"/>
      <c r="D166" s="22"/>
      <c r="E166" s="22">
        <f t="shared" si="2"/>
        <v>0</v>
      </c>
    </row>
    <row r="167" spans="1:5" ht="21" x14ac:dyDescent="0.25">
      <c r="A167" s="21"/>
      <c r="B167" s="21"/>
      <c r="C167" s="22"/>
      <c r="D167" s="22"/>
      <c r="E167" s="22">
        <f t="shared" si="2"/>
        <v>0</v>
      </c>
    </row>
    <row r="168" spans="1:5" ht="21" x14ac:dyDescent="0.25">
      <c r="A168" s="21"/>
      <c r="B168" s="21"/>
      <c r="C168" s="22"/>
      <c r="D168" s="22"/>
      <c r="E168" s="22">
        <f t="shared" si="2"/>
        <v>0</v>
      </c>
    </row>
    <row r="169" spans="1:5" ht="21" x14ac:dyDescent="0.25">
      <c r="A169" s="21"/>
      <c r="B169" s="21"/>
      <c r="C169" s="22"/>
      <c r="D169" s="22"/>
      <c r="E169" s="22">
        <f t="shared" si="2"/>
        <v>0</v>
      </c>
    </row>
    <row r="170" spans="1:5" ht="21" x14ac:dyDescent="0.25">
      <c r="A170" s="21"/>
      <c r="B170" s="21"/>
      <c r="C170" s="22"/>
      <c r="D170" s="22"/>
      <c r="E170" s="22">
        <f t="shared" si="2"/>
        <v>0</v>
      </c>
    </row>
    <row r="171" spans="1:5" ht="21" x14ac:dyDescent="0.25">
      <c r="A171" s="21"/>
      <c r="B171" s="21"/>
      <c r="C171" s="22"/>
      <c r="D171" s="22"/>
      <c r="E171" s="22">
        <f t="shared" si="2"/>
        <v>0</v>
      </c>
    </row>
    <row r="172" spans="1:5" ht="21" x14ac:dyDescent="0.25">
      <c r="A172" s="21"/>
      <c r="B172" s="21"/>
      <c r="C172" s="22"/>
      <c r="D172" s="22"/>
      <c r="E172" s="22">
        <f t="shared" si="2"/>
        <v>0</v>
      </c>
    </row>
    <row r="173" spans="1:5" ht="21" x14ac:dyDescent="0.25">
      <c r="A173" s="21"/>
      <c r="B173" s="21"/>
      <c r="C173" s="22"/>
      <c r="D173" s="22"/>
      <c r="E173" s="22">
        <f t="shared" si="2"/>
        <v>0</v>
      </c>
    </row>
    <row r="174" spans="1:5" ht="21" x14ac:dyDescent="0.25">
      <c r="A174" s="21"/>
      <c r="B174" s="21"/>
      <c r="C174" s="22"/>
      <c r="D174" s="22"/>
      <c r="E174" s="22">
        <f t="shared" si="2"/>
        <v>0</v>
      </c>
    </row>
    <row r="175" spans="1:5" ht="21" x14ac:dyDescent="0.25">
      <c r="A175" s="21"/>
      <c r="B175" s="21"/>
      <c r="C175" s="22"/>
      <c r="D175" s="22"/>
      <c r="E175" s="22">
        <f t="shared" si="2"/>
        <v>0</v>
      </c>
    </row>
    <row r="176" spans="1:5" ht="21" x14ac:dyDescent="0.25">
      <c r="A176" s="21"/>
      <c r="B176" s="21"/>
      <c r="C176" s="22"/>
      <c r="D176" s="22"/>
      <c r="E176" s="22">
        <f t="shared" si="2"/>
        <v>0</v>
      </c>
    </row>
    <row r="177" spans="1:5" ht="21" x14ac:dyDescent="0.25">
      <c r="A177" s="21"/>
      <c r="B177" s="21"/>
      <c r="C177" s="22"/>
      <c r="D177" s="22"/>
      <c r="E177" s="22">
        <f t="shared" si="2"/>
        <v>0</v>
      </c>
    </row>
    <row r="178" spans="1:5" ht="21" x14ac:dyDescent="0.25">
      <c r="A178" s="21"/>
      <c r="B178" s="21"/>
      <c r="C178" s="22"/>
      <c r="D178" s="22"/>
      <c r="E178" s="22">
        <f t="shared" si="2"/>
        <v>0</v>
      </c>
    </row>
    <row r="179" spans="1:5" ht="21" x14ac:dyDescent="0.25">
      <c r="A179" s="21"/>
      <c r="B179" s="21"/>
      <c r="C179" s="22"/>
      <c r="D179" s="22"/>
      <c r="E179" s="22">
        <f t="shared" si="2"/>
        <v>0</v>
      </c>
    </row>
    <row r="180" spans="1:5" ht="21" x14ac:dyDescent="0.25">
      <c r="A180" s="21"/>
      <c r="B180" s="21"/>
      <c r="C180" s="22"/>
      <c r="D180" s="22"/>
      <c r="E180" s="22">
        <f t="shared" si="2"/>
        <v>0</v>
      </c>
    </row>
    <row r="181" spans="1:5" ht="21" x14ac:dyDescent="0.25">
      <c r="A181" s="21"/>
      <c r="B181" s="21"/>
      <c r="C181" s="23"/>
      <c r="D181" s="23"/>
      <c r="E181" s="22">
        <f t="shared" si="2"/>
        <v>0</v>
      </c>
    </row>
    <row r="182" spans="1:5" ht="21" x14ac:dyDescent="0.25">
      <c r="A182" s="21"/>
      <c r="B182" s="21"/>
      <c r="C182" s="23"/>
      <c r="D182" s="23"/>
      <c r="E182" s="22">
        <f t="shared" si="2"/>
        <v>0</v>
      </c>
    </row>
    <row r="183" spans="1:5" ht="21" x14ac:dyDescent="0.25">
      <c r="A183" s="21"/>
      <c r="B183" s="21"/>
      <c r="C183" s="23"/>
      <c r="D183" s="23"/>
      <c r="E183" s="22">
        <f t="shared" si="2"/>
        <v>0</v>
      </c>
    </row>
    <row r="184" spans="1:5" ht="21" x14ac:dyDescent="0.25">
      <c r="A184" s="21"/>
      <c r="B184" s="21"/>
      <c r="C184" s="23"/>
      <c r="D184" s="23"/>
      <c r="E184" s="22">
        <f t="shared" si="2"/>
        <v>0</v>
      </c>
    </row>
    <row r="185" spans="1:5" ht="21" x14ac:dyDescent="0.25">
      <c r="A185" s="21"/>
      <c r="B185" s="21"/>
      <c r="C185" s="23"/>
      <c r="D185" s="23"/>
      <c r="E185" s="22">
        <f t="shared" si="2"/>
        <v>0</v>
      </c>
    </row>
    <row r="186" spans="1:5" ht="21" x14ac:dyDescent="0.25">
      <c r="A186" s="21"/>
      <c r="B186" s="21"/>
      <c r="C186" s="23"/>
      <c r="D186" s="23"/>
      <c r="E186" s="22">
        <f t="shared" si="2"/>
        <v>0</v>
      </c>
    </row>
    <row r="187" spans="1:5" ht="21" x14ac:dyDescent="0.25">
      <c r="A187" s="21"/>
      <c r="B187" s="21"/>
      <c r="C187" s="23"/>
      <c r="D187" s="23"/>
      <c r="E187" s="22">
        <f t="shared" si="2"/>
        <v>0</v>
      </c>
    </row>
    <row r="188" spans="1:5" ht="21" x14ac:dyDescent="0.25">
      <c r="A188" s="21"/>
      <c r="B188" s="21"/>
      <c r="C188" s="23"/>
      <c r="D188" s="23"/>
      <c r="E188" s="22">
        <f t="shared" si="2"/>
        <v>0</v>
      </c>
    </row>
    <row r="189" spans="1:5" ht="21" x14ac:dyDescent="0.25">
      <c r="A189" s="21"/>
      <c r="B189" s="21"/>
      <c r="C189" s="23"/>
      <c r="D189" s="23"/>
      <c r="E189" s="22">
        <f t="shared" si="2"/>
        <v>0</v>
      </c>
    </row>
    <row r="190" spans="1:5" ht="21" x14ac:dyDescent="0.25">
      <c r="A190" s="21"/>
      <c r="B190" s="21"/>
      <c r="C190" s="23"/>
      <c r="D190" s="23"/>
      <c r="E190" s="22">
        <f t="shared" si="2"/>
        <v>0</v>
      </c>
    </row>
    <row r="191" spans="1:5" ht="21" x14ac:dyDescent="0.25">
      <c r="A191" s="21"/>
      <c r="B191" s="21"/>
      <c r="C191" s="23"/>
      <c r="D191" s="23"/>
      <c r="E191" s="22">
        <f t="shared" si="2"/>
        <v>0</v>
      </c>
    </row>
    <row r="192" spans="1:5" ht="21" x14ac:dyDescent="0.25">
      <c r="A192" s="21"/>
      <c r="B192" s="21"/>
      <c r="C192" s="23"/>
      <c r="D192" s="23"/>
      <c r="E192" s="22">
        <f t="shared" si="2"/>
        <v>0</v>
      </c>
    </row>
    <row r="193" spans="1:5" ht="21" x14ac:dyDescent="0.25">
      <c r="A193" s="21"/>
      <c r="B193" s="21"/>
      <c r="C193" s="23"/>
      <c r="D193" s="23"/>
      <c r="E193" s="22">
        <f t="shared" si="2"/>
        <v>0</v>
      </c>
    </row>
    <row r="194" spans="1:5" ht="21" x14ac:dyDescent="0.25">
      <c r="A194" s="21"/>
      <c r="B194" s="21"/>
      <c r="C194" s="23"/>
      <c r="D194" s="23"/>
      <c r="E194" s="22">
        <f t="shared" si="2"/>
        <v>0</v>
      </c>
    </row>
    <row r="195" spans="1:5" ht="21" x14ac:dyDescent="0.25">
      <c r="A195" s="23"/>
      <c r="B195" s="21"/>
      <c r="C195" s="23"/>
      <c r="D195" s="23"/>
      <c r="E195" s="22">
        <f t="shared" si="2"/>
        <v>0</v>
      </c>
    </row>
    <row r="196" spans="1:5" ht="21" x14ac:dyDescent="0.25">
      <c r="A196" s="23"/>
      <c r="B196" s="21"/>
      <c r="C196" s="23"/>
      <c r="D196" s="23"/>
      <c r="E196" s="22">
        <f t="shared" si="2"/>
        <v>0</v>
      </c>
    </row>
    <row r="197" spans="1:5" ht="21" x14ac:dyDescent="0.25">
      <c r="A197" s="23"/>
      <c r="B197" s="21"/>
      <c r="C197" s="23"/>
      <c r="D197" s="23"/>
      <c r="E197" s="22">
        <f t="shared" si="2"/>
        <v>0</v>
      </c>
    </row>
    <row r="198" spans="1:5" ht="21" x14ac:dyDescent="0.25">
      <c r="A198" s="23"/>
      <c r="B198" s="23"/>
      <c r="C198" s="23"/>
      <c r="D198" s="23"/>
      <c r="E198" s="22">
        <f t="shared" si="2"/>
        <v>0</v>
      </c>
    </row>
    <row r="199" spans="1:5" ht="21" x14ac:dyDescent="0.25">
      <c r="A199" s="23"/>
      <c r="B199" s="23"/>
      <c r="C199" s="23"/>
      <c r="D199" s="23"/>
      <c r="E199" s="22">
        <f t="shared" si="2"/>
        <v>0</v>
      </c>
    </row>
    <row r="200" spans="1:5" ht="21" x14ac:dyDescent="0.25">
      <c r="E200" s="9">
        <f>E199+C200-D200</f>
        <v>0</v>
      </c>
    </row>
    <row r="201" spans="1:5" ht="21" x14ac:dyDescent="0.25">
      <c r="E201" s="9">
        <f>E200+C201-D201</f>
        <v>0</v>
      </c>
    </row>
    <row r="202" spans="1:5" ht="21" x14ac:dyDescent="0.25">
      <c r="E202" s="9">
        <f>E201+C202-D202</f>
        <v>0</v>
      </c>
    </row>
  </sheetData>
  <autoFilter ref="A3:E100" xr:uid="{00000000-0009-0000-0000-00000F000000}"/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2"/>
  <dimension ref="A1:I102"/>
  <sheetViews>
    <sheetView zoomScale="85" zoomScaleNormal="85" workbookViewId="0">
      <selection activeCell="B12" sqref="B12"/>
    </sheetView>
  </sheetViews>
  <sheetFormatPr baseColWidth="10" defaultColWidth="9.1640625" defaultRowHeight="19" x14ac:dyDescent="0.25"/>
  <cols>
    <col min="1" max="1" width="16.33203125" style="3" bestFit="1" customWidth="1"/>
    <col min="2" max="2" width="76.5" style="3" bestFit="1" customWidth="1"/>
    <col min="3" max="3" width="19.5" style="3" bestFit="1" customWidth="1"/>
    <col min="4" max="4" width="20.33203125" style="3" customWidth="1"/>
    <col min="5" max="5" width="20.1640625" style="3" customWidth="1"/>
    <col min="6" max="7" width="9.1640625" style="3"/>
    <col min="8" max="9" width="14.83203125" style="3" bestFit="1" customWidth="1"/>
    <col min="10" max="16384" width="9.1640625" style="3"/>
  </cols>
  <sheetData>
    <row r="1" spans="1:9" ht="29" x14ac:dyDescent="0.35">
      <c r="A1" s="160" t="s">
        <v>14</v>
      </c>
      <c r="B1" s="160"/>
      <c r="C1" s="160"/>
      <c r="D1" s="160"/>
      <c r="E1" s="160"/>
    </row>
    <row r="2" spans="1:9" ht="26" x14ac:dyDescent="0.3">
      <c r="A2" s="161" t="s">
        <v>35</v>
      </c>
      <c r="B2" s="161"/>
      <c r="C2" s="161"/>
      <c r="D2" s="161"/>
      <c r="E2" s="161"/>
    </row>
    <row r="3" spans="1:9" s="4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9" ht="21" x14ac:dyDescent="0.25">
      <c r="A4" s="8"/>
      <c r="B4" s="8"/>
      <c r="C4" s="9"/>
      <c r="D4" s="9"/>
      <c r="E4" s="9">
        <v>13.83</v>
      </c>
    </row>
    <row r="5" spans="1:9" ht="21" x14ac:dyDescent="0.25">
      <c r="A5" s="8" t="s">
        <v>252</v>
      </c>
      <c r="B5" s="8" t="s">
        <v>230</v>
      </c>
      <c r="C5" s="9"/>
      <c r="D5" s="9">
        <v>5.25</v>
      </c>
      <c r="E5" s="9">
        <f>E4+C5-D5</f>
        <v>8.58</v>
      </c>
      <c r="H5" s="12"/>
      <c r="I5" s="12"/>
    </row>
    <row r="6" spans="1:9" ht="21" x14ac:dyDescent="0.25">
      <c r="A6" s="8" t="s">
        <v>252</v>
      </c>
      <c r="B6" s="8" t="s">
        <v>253</v>
      </c>
      <c r="C6" s="16">
        <v>50000</v>
      </c>
      <c r="D6" s="16"/>
      <c r="E6" s="9">
        <f t="shared" ref="E6:E69" si="0">E5+C6-D6</f>
        <v>50008.58</v>
      </c>
    </row>
    <row r="7" spans="1:9" ht="21" x14ac:dyDescent="0.25">
      <c r="A7" s="8" t="s">
        <v>252</v>
      </c>
      <c r="B7" s="8" t="s">
        <v>152</v>
      </c>
      <c r="C7" s="9"/>
      <c r="D7" s="9">
        <v>49865</v>
      </c>
      <c r="E7" s="9">
        <f t="shared" si="0"/>
        <v>143.58000000000175</v>
      </c>
    </row>
    <row r="8" spans="1:9" ht="21" x14ac:dyDescent="0.25">
      <c r="A8" s="18">
        <v>44938</v>
      </c>
      <c r="B8" s="8" t="s">
        <v>230</v>
      </c>
      <c r="C8" s="9"/>
      <c r="D8" s="9">
        <v>158</v>
      </c>
      <c r="E8" s="9">
        <f t="shared" si="0"/>
        <v>-14.419999999998254</v>
      </c>
    </row>
    <row r="9" spans="1:9" ht="21" x14ac:dyDescent="0.25">
      <c r="A9" s="18">
        <v>45089</v>
      </c>
      <c r="B9" s="8" t="s">
        <v>154</v>
      </c>
      <c r="C9" s="9">
        <v>7380</v>
      </c>
      <c r="D9" s="9"/>
      <c r="E9" s="9">
        <f t="shared" si="0"/>
        <v>7365.5800000000017</v>
      </c>
    </row>
    <row r="10" spans="1:9" ht="21" x14ac:dyDescent="0.25">
      <c r="A10" s="18">
        <v>45089</v>
      </c>
      <c r="B10" s="8" t="s">
        <v>276</v>
      </c>
      <c r="C10" s="9"/>
      <c r="D10" s="9">
        <v>6996.14</v>
      </c>
      <c r="E10" s="9">
        <f t="shared" si="0"/>
        <v>369.44000000000142</v>
      </c>
    </row>
    <row r="11" spans="1:9" ht="21" x14ac:dyDescent="0.25">
      <c r="A11" s="8" t="s">
        <v>312</v>
      </c>
      <c r="B11" s="8" t="s">
        <v>316</v>
      </c>
      <c r="C11" s="9">
        <v>15000</v>
      </c>
      <c r="D11" s="9"/>
      <c r="E11" s="9">
        <f t="shared" si="0"/>
        <v>15369.440000000002</v>
      </c>
    </row>
    <row r="12" spans="1:9" ht="21" x14ac:dyDescent="0.25">
      <c r="A12" s="8" t="s">
        <v>312</v>
      </c>
      <c r="B12" s="8" t="s">
        <v>316</v>
      </c>
      <c r="C12" s="9">
        <v>906023</v>
      </c>
      <c r="D12" s="9"/>
      <c r="E12" s="9">
        <f t="shared" si="0"/>
        <v>921392.44</v>
      </c>
    </row>
    <row r="13" spans="1:9" ht="21" x14ac:dyDescent="0.25">
      <c r="A13" s="8" t="s">
        <v>312</v>
      </c>
      <c r="B13" s="8" t="s">
        <v>255</v>
      </c>
      <c r="C13" s="9"/>
      <c r="D13" s="9">
        <v>908145</v>
      </c>
      <c r="E13" s="9">
        <f t="shared" si="0"/>
        <v>13247.439999999944</v>
      </c>
    </row>
    <row r="14" spans="1:9" ht="21" x14ac:dyDescent="0.25">
      <c r="A14" s="8" t="s">
        <v>312</v>
      </c>
      <c r="B14" s="8" t="s">
        <v>150</v>
      </c>
      <c r="C14" s="9"/>
      <c r="D14" s="9">
        <v>1.05</v>
      </c>
      <c r="E14" s="9">
        <f t="shared" si="0"/>
        <v>13246.389999999945</v>
      </c>
    </row>
    <row r="15" spans="1:9" ht="21" x14ac:dyDescent="0.25">
      <c r="A15" s="8" t="s">
        <v>331</v>
      </c>
      <c r="B15" s="8" t="s">
        <v>329</v>
      </c>
      <c r="C15" s="9"/>
      <c r="D15" s="9">
        <v>637.6</v>
      </c>
      <c r="E15" s="9">
        <f t="shared" si="0"/>
        <v>12608.789999999944</v>
      </c>
    </row>
    <row r="16" spans="1:9" ht="21" x14ac:dyDescent="0.25">
      <c r="A16" s="8" t="s">
        <v>331</v>
      </c>
      <c r="B16" s="8" t="s">
        <v>330</v>
      </c>
      <c r="C16" s="9"/>
      <c r="D16" s="9">
        <v>543.9</v>
      </c>
      <c r="E16" s="9">
        <f t="shared" si="0"/>
        <v>12064.889999999945</v>
      </c>
    </row>
    <row r="17" spans="1:5" ht="21" x14ac:dyDescent="0.25">
      <c r="A17" s="18">
        <v>45286</v>
      </c>
      <c r="B17" s="8" t="s">
        <v>404</v>
      </c>
      <c r="C17" s="9"/>
      <c r="D17" s="9">
        <v>2369.04</v>
      </c>
      <c r="E17" s="9">
        <f t="shared" si="0"/>
        <v>9695.849999999944</v>
      </c>
    </row>
    <row r="18" spans="1:5" ht="21" x14ac:dyDescent="0.25">
      <c r="A18" s="18">
        <v>45287</v>
      </c>
      <c r="B18" s="8" t="s">
        <v>417</v>
      </c>
      <c r="C18" s="9"/>
      <c r="D18" s="9">
        <v>5250</v>
      </c>
      <c r="E18" s="9">
        <f t="shared" si="0"/>
        <v>4445.849999999944</v>
      </c>
    </row>
    <row r="19" spans="1:5" ht="21" x14ac:dyDescent="0.25">
      <c r="A19" s="18">
        <v>45287</v>
      </c>
      <c r="B19" s="8" t="s">
        <v>150</v>
      </c>
      <c r="C19" s="9"/>
      <c r="D19" s="9">
        <v>0.5</v>
      </c>
      <c r="E19" s="9">
        <f t="shared" si="0"/>
        <v>4445.349999999944</v>
      </c>
    </row>
    <row r="20" spans="1:5" ht="21" x14ac:dyDescent="0.25">
      <c r="A20" s="18">
        <v>45288</v>
      </c>
      <c r="B20" s="8" t="s">
        <v>150</v>
      </c>
      <c r="C20" s="9"/>
      <c r="D20" s="9">
        <v>17</v>
      </c>
      <c r="E20" s="9">
        <f t="shared" si="0"/>
        <v>4428.349999999944</v>
      </c>
    </row>
    <row r="21" spans="1:5" ht="21" x14ac:dyDescent="0.25">
      <c r="A21" s="18">
        <v>45293</v>
      </c>
      <c r="B21" s="8" t="s">
        <v>150</v>
      </c>
      <c r="C21" s="9"/>
      <c r="D21" s="9">
        <v>162.75</v>
      </c>
      <c r="E21" s="9">
        <f t="shared" si="0"/>
        <v>4265.599999999944</v>
      </c>
    </row>
    <row r="22" spans="1:5" ht="21" x14ac:dyDescent="0.25">
      <c r="A22" s="18">
        <v>45294</v>
      </c>
      <c r="B22" s="8" t="s">
        <v>447</v>
      </c>
      <c r="C22" s="9"/>
      <c r="D22" s="9">
        <v>720</v>
      </c>
      <c r="E22" s="9">
        <f t="shared" si="0"/>
        <v>3545.599999999944</v>
      </c>
    </row>
    <row r="23" spans="1:5" ht="21" x14ac:dyDescent="0.25">
      <c r="A23" s="18">
        <v>45295</v>
      </c>
      <c r="B23" s="8" t="s">
        <v>468</v>
      </c>
      <c r="C23" s="9"/>
      <c r="D23" s="9">
        <v>1000</v>
      </c>
      <c r="E23" s="9">
        <f t="shared" si="0"/>
        <v>2545.599999999944</v>
      </c>
    </row>
    <row r="24" spans="1:5" ht="21" x14ac:dyDescent="0.25">
      <c r="A24" s="18">
        <v>45295</v>
      </c>
      <c r="B24" s="8" t="s">
        <v>150</v>
      </c>
      <c r="C24" s="9"/>
      <c r="D24" s="9">
        <v>0.42</v>
      </c>
      <c r="E24" s="9">
        <f t="shared" si="0"/>
        <v>2545.1799999999439</v>
      </c>
    </row>
    <row r="25" spans="1:5" ht="21" x14ac:dyDescent="0.25">
      <c r="A25" s="18">
        <v>45309</v>
      </c>
      <c r="B25" s="8" t="s">
        <v>616</v>
      </c>
      <c r="C25" s="9"/>
      <c r="D25" s="9">
        <v>370</v>
      </c>
      <c r="E25" s="9">
        <f t="shared" si="0"/>
        <v>2175.1799999999439</v>
      </c>
    </row>
    <row r="26" spans="1:5" ht="21" x14ac:dyDescent="0.25">
      <c r="A26" s="18">
        <v>45313</v>
      </c>
      <c r="B26" s="8" t="s">
        <v>663</v>
      </c>
      <c r="C26" s="9">
        <v>457236</v>
      </c>
      <c r="D26" s="9"/>
      <c r="E26" s="9">
        <f t="shared" si="0"/>
        <v>459411.17999999993</v>
      </c>
    </row>
    <row r="27" spans="1:5" ht="21" x14ac:dyDescent="0.25">
      <c r="A27" s="18">
        <v>45313</v>
      </c>
      <c r="B27" s="8" t="s">
        <v>667</v>
      </c>
      <c r="C27" s="9">
        <v>122324</v>
      </c>
      <c r="D27" s="9"/>
      <c r="E27" s="9">
        <f t="shared" si="0"/>
        <v>581735.17999999993</v>
      </c>
    </row>
    <row r="28" spans="1:5" ht="21" x14ac:dyDescent="0.25">
      <c r="A28" s="18">
        <v>45313</v>
      </c>
      <c r="B28" s="8" t="s">
        <v>667</v>
      </c>
      <c r="C28" s="9">
        <v>378526</v>
      </c>
      <c r="D28" s="9"/>
      <c r="E28" s="9">
        <f t="shared" si="0"/>
        <v>960261.17999999993</v>
      </c>
    </row>
    <row r="29" spans="1:5" ht="21" x14ac:dyDescent="0.25">
      <c r="A29" s="18">
        <v>45313</v>
      </c>
      <c r="B29" s="5" t="s">
        <v>668</v>
      </c>
      <c r="C29" s="9"/>
      <c r="D29" s="9">
        <v>908418.84</v>
      </c>
      <c r="E29" s="9">
        <f t="shared" si="0"/>
        <v>51842.339999999967</v>
      </c>
    </row>
    <row r="30" spans="1:5" ht="21" x14ac:dyDescent="0.25">
      <c r="A30" s="18">
        <v>45313</v>
      </c>
      <c r="B30" s="8" t="s">
        <v>150</v>
      </c>
      <c r="C30" s="9"/>
      <c r="D30" s="9">
        <v>52.5</v>
      </c>
      <c r="E30" s="9">
        <f t="shared" si="0"/>
        <v>51789.839999999967</v>
      </c>
    </row>
    <row r="31" spans="1:5" ht="21" x14ac:dyDescent="0.25">
      <c r="A31" s="18">
        <v>45313</v>
      </c>
      <c r="B31" s="8" t="s">
        <v>672</v>
      </c>
      <c r="C31" s="9">
        <v>510829</v>
      </c>
      <c r="D31" s="9"/>
      <c r="E31" s="9">
        <f t="shared" si="0"/>
        <v>562618.84</v>
      </c>
    </row>
    <row r="32" spans="1:5" ht="21" x14ac:dyDescent="0.25">
      <c r="A32" s="18">
        <v>45313</v>
      </c>
      <c r="B32" s="8" t="s">
        <v>415</v>
      </c>
      <c r="C32" s="9">
        <v>29989</v>
      </c>
      <c r="D32" s="9"/>
      <c r="E32" s="9">
        <f t="shared" si="0"/>
        <v>592607.84</v>
      </c>
    </row>
    <row r="33" spans="1:5" ht="21" x14ac:dyDescent="0.25">
      <c r="A33" s="18">
        <v>45313</v>
      </c>
      <c r="B33" s="5" t="s">
        <v>677</v>
      </c>
      <c r="C33" s="9"/>
      <c r="D33" s="9">
        <v>588511.78</v>
      </c>
      <c r="E33" s="9">
        <f t="shared" si="0"/>
        <v>4096.0599999999395</v>
      </c>
    </row>
    <row r="34" spans="1:5" ht="21" x14ac:dyDescent="0.25">
      <c r="A34" s="18">
        <v>45313</v>
      </c>
      <c r="B34" s="8" t="s">
        <v>150</v>
      </c>
      <c r="C34" s="9"/>
      <c r="D34" s="9">
        <v>52.5</v>
      </c>
      <c r="E34" s="9">
        <f t="shared" si="0"/>
        <v>4043.5599999999395</v>
      </c>
    </row>
    <row r="35" spans="1:5" ht="21" x14ac:dyDescent="0.25">
      <c r="A35" s="18">
        <v>45317</v>
      </c>
      <c r="B35" s="8" t="s">
        <v>575</v>
      </c>
      <c r="C35" s="9"/>
      <c r="D35" s="9">
        <v>634.99</v>
      </c>
      <c r="E35" s="9">
        <f t="shared" si="0"/>
        <v>3408.5699999999397</v>
      </c>
    </row>
    <row r="36" spans="1:5" ht="21" x14ac:dyDescent="0.25">
      <c r="A36" s="18">
        <v>45318</v>
      </c>
      <c r="B36" s="8" t="s">
        <v>571</v>
      </c>
      <c r="C36" s="9">
        <v>3575</v>
      </c>
      <c r="D36" s="9"/>
      <c r="E36" s="9">
        <f t="shared" si="0"/>
        <v>6983.5699999999397</v>
      </c>
    </row>
    <row r="37" spans="1:5" ht="21" x14ac:dyDescent="0.25">
      <c r="A37" s="18">
        <v>45318</v>
      </c>
      <c r="B37" s="8" t="s">
        <v>719</v>
      </c>
      <c r="C37" s="9"/>
      <c r="D37" s="9">
        <v>5523.27</v>
      </c>
      <c r="E37" s="9">
        <f t="shared" si="0"/>
        <v>1460.2999999999392</v>
      </c>
    </row>
    <row r="38" spans="1:5" ht="21" x14ac:dyDescent="0.25">
      <c r="A38" s="18">
        <v>45318</v>
      </c>
      <c r="B38" s="8" t="s">
        <v>150</v>
      </c>
      <c r="C38" s="9"/>
      <c r="D38" s="9">
        <v>52.5</v>
      </c>
      <c r="E38" s="9">
        <f t="shared" si="0"/>
        <v>1407.7999999999392</v>
      </c>
    </row>
    <row r="39" spans="1:5" ht="21" x14ac:dyDescent="0.25">
      <c r="A39" s="18">
        <v>45322</v>
      </c>
      <c r="B39" s="8" t="s">
        <v>150</v>
      </c>
      <c r="C39" s="9"/>
      <c r="D39" s="9">
        <v>162.75</v>
      </c>
      <c r="E39" s="9">
        <f t="shared" si="0"/>
        <v>1245.0499999999392</v>
      </c>
    </row>
    <row r="40" spans="1:5" ht="21" x14ac:dyDescent="0.25">
      <c r="A40" s="18">
        <v>45327</v>
      </c>
      <c r="B40" s="8" t="s">
        <v>784</v>
      </c>
      <c r="C40" s="9">
        <v>4918</v>
      </c>
      <c r="D40" s="9"/>
      <c r="E40" s="9">
        <f t="shared" si="0"/>
        <v>6163.0499999999392</v>
      </c>
    </row>
    <row r="41" spans="1:5" ht="21" x14ac:dyDescent="0.25">
      <c r="A41" s="18">
        <v>45327</v>
      </c>
      <c r="B41" s="8" t="s">
        <v>790</v>
      </c>
      <c r="C41" s="9"/>
      <c r="D41" s="9">
        <v>4820.16</v>
      </c>
      <c r="E41" s="9">
        <f t="shared" si="0"/>
        <v>1342.8899999999394</v>
      </c>
    </row>
    <row r="42" spans="1:5" ht="21" x14ac:dyDescent="0.25">
      <c r="A42" s="18">
        <v>45327</v>
      </c>
      <c r="B42" s="8" t="s">
        <v>150</v>
      </c>
      <c r="C42" s="9"/>
      <c r="D42" s="9">
        <v>0.5</v>
      </c>
      <c r="E42" s="9">
        <f t="shared" si="0"/>
        <v>1342.3899999999394</v>
      </c>
    </row>
    <row r="43" spans="1:5" ht="21" x14ac:dyDescent="0.25">
      <c r="A43" s="18">
        <v>45344</v>
      </c>
      <c r="B43" s="8" t="s">
        <v>949</v>
      </c>
      <c r="C43" s="9">
        <v>2342</v>
      </c>
      <c r="D43" s="9"/>
      <c r="E43" s="9">
        <f t="shared" si="0"/>
        <v>3684.3899999999394</v>
      </c>
    </row>
    <row r="44" spans="1:5" ht="21" x14ac:dyDescent="0.25">
      <c r="A44" s="18">
        <v>45344</v>
      </c>
      <c r="B44" s="8" t="s">
        <v>955</v>
      </c>
      <c r="C44" s="9"/>
      <c r="D44" s="9">
        <v>1745.4</v>
      </c>
      <c r="E44" s="9">
        <f t="shared" si="0"/>
        <v>1938.9899999999393</v>
      </c>
    </row>
    <row r="45" spans="1:5" ht="21" x14ac:dyDescent="0.25">
      <c r="A45" s="18">
        <v>45344</v>
      </c>
      <c r="B45" s="8" t="s">
        <v>956</v>
      </c>
      <c r="C45" s="9"/>
      <c r="D45" s="9">
        <v>1163.97</v>
      </c>
      <c r="E45" s="9">
        <f t="shared" si="0"/>
        <v>775.01999999993927</v>
      </c>
    </row>
    <row r="46" spans="1:5" ht="21" x14ac:dyDescent="0.25">
      <c r="A46" s="18">
        <v>45351</v>
      </c>
      <c r="B46" s="8" t="s">
        <v>150</v>
      </c>
      <c r="C46" s="9"/>
      <c r="D46" s="9">
        <v>5.25</v>
      </c>
      <c r="E46" s="9">
        <f t="shared" si="0"/>
        <v>769.76999999993927</v>
      </c>
    </row>
    <row r="47" spans="1:5" ht="21" x14ac:dyDescent="0.25">
      <c r="A47" s="18">
        <v>45351</v>
      </c>
      <c r="B47" s="8" t="s">
        <v>150</v>
      </c>
      <c r="C47" s="9"/>
      <c r="D47" s="9">
        <v>157.5</v>
      </c>
      <c r="E47" s="9">
        <f t="shared" si="0"/>
        <v>612.26999999993927</v>
      </c>
    </row>
    <row r="48" spans="1:5" ht="21" x14ac:dyDescent="0.25">
      <c r="A48" s="18">
        <v>45381</v>
      </c>
      <c r="B48" s="8" t="s">
        <v>150</v>
      </c>
      <c r="C48" s="9"/>
      <c r="D48" s="9">
        <v>162.75</v>
      </c>
      <c r="E48" s="9">
        <f t="shared" si="0"/>
        <v>449.51999999993927</v>
      </c>
    </row>
    <row r="49" spans="1:5" ht="21" x14ac:dyDescent="0.25">
      <c r="A49" s="18">
        <v>45386</v>
      </c>
      <c r="B49" s="8" t="s">
        <v>1241</v>
      </c>
      <c r="C49" s="9">
        <v>2050</v>
      </c>
      <c r="D49" s="9"/>
      <c r="E49" s="9">
        <f t="shared" si="0"/>
        <v>2499.5199999999395</v>
      </c>
    </row>
    <row r="50" spans="1:5" ht="21" x14ac:dyDescent="0.25">
      <c r="A50" s="18">
        <v>45386</v>
      </c>
      <c r="B50" s="8" t="s">
        <v>1242</v>
      </c>
      <c r="C50" s="9"/>
      <c r="D50" s="9">
        <v>1469</v>
      </c>
      <c r="E50" s="9">
        <f t="shared" si="0"/>
        <v>1030.5199999999395</v>
      </c>
    </row>
    <row r="51" spans="1:5" ht="21" x14ac:dyDescent="0.25">
      <c r="A51" s="18">
        <v>45386</v>
      </c>
      <c r="B51" s="8" t="s">
        <v>616</v>
      </c>
      <c r="C51" s="9"/>
      <c r="D51" s="9">
        <v>760</v>
      </c>
      <c r="E51" s="9">
        <f t="shared" si="0"/>
        <v>270.5199999999395</v>
      </c>
    </row>
    <row r="52" spans="1:5" ht="21" x14ac:dyDescent="0.25">
      <c r="A52" s="18">
        <v>45386</v>
      </c>
      <c r="B52" s="8" t="s">
        <v>150</v>
      </c>
      <c r="C52" s="9"/>
      <c r="D52" s="9">
        <v>1.05</v>
      </c>
      <c r="E52" s="9">
        <f t="shared" si="0"/>
        <v>269.46999999993949</v>
      </c>
    </row>
    <row r="53" spans="1:5" ht="21" x14ac:dyDescent="0.25">
      <c r="A53" s="18">
        <v>45406</v>
      </c>
      <c r="B53" s="8" t="s">
        <v>1323</v>
      </c>
      <c r="C53" s="9">
        <v>500</v>
      </c>
      <c r="D53" s="9"/>
      <c r="E53" s="9">
        <f t="shared" si="0"/>
        <v>769.46999999993955</v>
      </c>
    </row>
    <row r="54" spans="1:5" ht="21" x14ac:dyDescent="0.25">
      <c r="A54" s="18">
        <v>45406</v>
      </c>
      <c r="B54" s="8" t="s">
        <v>1329</v>
      </c>
      <c r="C54" s="9"/>
      <c r="D54" s="9">
        <v>360</v>
      </c>
      <c r="E54" s="9">
        <f t="shared" si="0"/>
        <v>409.46999999993955</v>
      </c>
    </row>
    <row r="55" spans="1:5" ht="21" x14ac:dyDescent="0.25">
      <c r="A55" s="18">
        <v>45408</v>
      </c>
      <c r="B55" s="8" t="s">
        <v>1404</v>
      </c>
      <c r="C55" s="9">
        <v>601558.13</v>
      </c>
      <c r="D55" s="9"/>
      <c r="E55" s="9">
        <f t="shared" si="0"/>
        <v>601967.6</v>
      </c>
    </row>
    <row r="56" spans="1:5" ht="21" x14ac:dyDescent="0.25">
      <c r="A56" s="18">
        <v>45409</v>
      </c>
      <c r="B56" s="8" t="s">
        <v>1340</v>
      </c>
      <c r="C56" s="9"/>
      <c r="D56" s="9">
        <v>601248</v>
      </c>
      <c r="E56" s="9">
        <f t="shared" si="0"/>
        <v>719.59999999997672</v>
      </c>
    </row>
    <row r="57" spans="1:5" ht="21" x14ac:dyDescent="0.25">
      <c r="A57" s="18">
        <v>45409</v>
      </c>
      <c r="B57" s="8" t="s">
        <v>362</v>
      </c>
      <c r="C57" s="9"/>
      <c r="D57" s="9">
        <v>1.05</v>
      </c>
      <c r="E57" s="9">
        <f t="shared" si="0"/>
        <v>718.54999999997676</v>
      </c>
    </row>
    <row r="58" spans="1:5" ht="21" x14ac:dyDescent="0.25">
      <c r="A58" s="18">
        <v>45412</v>
      </c>
      <c r="B58" s="8" t="s">
        <v>150</v>
      </c>
      <c r="C58" s="9"/>
      <c r="D58" s="9">
        <v>162.75</v>
      </c>
      <c r="E58" s="9">
        <f t="shared" si="0"/>
        <v>555.79999999997676</v>
      </c>
    </row>
    <row r="59" spans="1:5" ht="21" x14ac:dyDescent="0.25">
      <c r="A59" s="18">
        <v>45415</v>
      </c>
      <c r="B59" s="8" t="s">
        <v>1404</v>
      </c>
      <c r="C59" s="9">
        <v>601558.13</v>
      </c>
      <c r="D59" s="9"/>
      <c r="E59" s="9">
        <f t="shared" si="0"/>
        <v>602113.92999999993</v>
      </c>
    </row>
    <row r="60" spans="1:5" ht="21" x14ac:dyDescent="0.25">
      <c r="A60" s="18">
        <v>45415</v>
      </c>
      <c r="B60" s="8" t="s">
        <v>1370</v>
      </c>
      <c r="C60" s="9"/>
      <c r="D60" s="9">
        <v>601915</v>
      </c>
      <c r="E60" s="9">
        <f t="shared" si="0"/>
        <v>198.92999999993481</v>
      </c>
    </row>
    <row r="61" spans="1:5" ht="21" x14ac:dyDescent="0.25">
      <c r="A61" s="18">
        <v>45420</v>
      </c>
      <c r="B61" s="8" t="s">
        <v>1404</v>
      </c>
      <c r="C61" s="9">
        <v>601558.13</v>
      </c>
      <c r="D61" s="9"/>
      <c r="E61" s="9">
        <f t="shared" si="0"/>
        <v>601757.05999999994</v>
      </c>
    </row>
    <row r="62" spans="1:5" ht="21" x14ac:dyDescent="0.25">
      <c r="A62" s="18">
        <v>45420</v>
      </c>
      <c r="B62" s="8" t="s">
        <v>150</v>
      </c>
      <c r="C62" s="9"/>
      <c r="D62" s="9">
        <v>6.57</v>
      </c>
      <c r="E62" s="9">
        <f t="shared" si="0"/>
        <v>601750.49</v>
      </c>
    </row>
    <row r="63" spans="1:5" ht="21" x14ac:dyDescent="0.25">
      <c r="A63" s="18">
        <v>45421</v>
      </c>
      <c r="B63" s="8" t="s">
        <v>1370</v>
      </c>
      <c r="C63" s="9"/>
      <c r="D63" s="9">
        <v>600884</v>
      </c>
      <c r="E63" s="9">
        <f t="shared" si="0"/>
        <v>866.48999999999069</v>
      </c>
    </row>
    <row r="64" spans="1:5" ht="21" x14ac:dyDescent="0.25">
      <c r="A64" s="18">
        <v>45421</v>
      </c>
      <c r="B64" s="8" t="s">
        <v>362</v>
      </c>
      <c r="C64" s="9"/>
      <c r="D64" s="9">
        <v>1.05</v>
      </c>
      <c r="E64" s="9">
        <f t="shared" si="0"/>
        <v>865.43999999999073</v>
      </c>
    </row>
    <row r="65" spans="1:5" ht="21" x14ac:dyDescent="0.25">
      <c r="A65" s="18">
        <v>45429</v>
      </c>
      <c r="B65" s="8" t="s">
        <v>1465</v>
      </c>
      <c r="C65" s="9"/>
      <c r="D65" s="9">
        <v>370</v>
      </c>
      <c r="E65" s="9">
        <f t="shared" si="0"/>
        <v>495.43999999999073</v>
      </c>
    </row>
    <row r="66" spans="1:5" ht="21" x14ac:dyDescent="0.25">
      <c r="A66" s="18">
        <v>45430</v>
      </c>
      <c r="B66" s="8" t="s">
        <v>1474</v>
      </c>
      <c r="C66" s="9">
        <v>419585</v>
      </c>
      <c r="D66" s="9"/>
      <c r="E66" s="9">
        <f t="shared" si="0"/>
        <v>420080.44</v>
      </c>
    </row>
    <row r="67" spans="1:5" ht="21" x14ac:dyDescent="0.25">
      <c r="A67" s="18">
        <v>45430</v>
      </c>
      <c r="B67" s="8" t="s">
        <v>1475</v>
      </c>
      <c r="C67" s="9"/>
      <c r="D67" s="9">
        <v>419023</v>
      </c>
      <c r="E67" s="9">
        <f t="shared" si="0"/>
        <v>1057.4400000000023</v>
      </c>
    </row>
    <row r="68" spans="1:5" ht="21" x14ac:dyDescent="0.25">
      <c r="A68" s="18">
        <v>45430</v>
      </c>
      <c r="B68" s="8" t="s">
        <v>362</v>
      </c>
      <c r="C68" s="9"/>
      <c r="D68" s="9">
        <v>1.05</v>
      </c>
      <c r="E68" s="9">
        <f t="shared" si="0"/>
        <v>1056.3900000000024</v>
      </c>
    </row>
    <row r="69" spans="1:5" ht="21" x14ac:dyDescent="0.25">
      <c r="A69" s="18">
        <v>45436</v>
      </c>
      <c r="B69" s="8" t="s">
        <v>1404</v>
      </c>
      <c r="C69" s="9">
        <v>601558.13</v>
      </c>
      <c r="D69" s="9"/>
      <c r="E69" s="9">
        <f t="shared" si="0"/>
        <v>602614.52</v>
      </c>
    </row>
    <row r="70" spans="1:5" ht="21" x14ac:dyDescent="0.25">
      <c r="A70" s="18">
        <v>45436</v>
      </c>
      <c r="B70" s="8" t="s">
        <v>1484</v>
      </c>
      <c r="C70" s="9"/>
      <c r="D70" s="9">
        <v>601498</v>
      </c>
      <c r="E70" s="9">
        <f t="shared" ref="E70:E102" si="1">E69+C70-D70</f>
        <v>1116.5200000000186</v>
      </c>
    </row>
    <row r="71" spans="1:5" ht="21" x14ac:dyDescent="0.25">
      <c r="A71" s="18">
        <v>45441</v>
      </c>
      <c r="B71" s="8" t="s">
        <v>1404</v>
      </c>
      <c r="C71" s="9">
        <v>749437.5</v>
      </c>
      <c r="D71" s="9"/>
      <c r="E71" s="9">
        <f t="shared" si="1"/>
        <v>750554.02</v>
      </c>
    </row>
    <row r="72" spans="1:5" ht="21" x14ac:dyDescent="0.25">
      <c r="A72" s="18">
        <v>45441</v>
      </c>
      <c r="B72" s="8" t="s">
        <v>1484</v>
      </c>
      <c r="C72" s="9"/>
      <c r="D72" s="9">
        <v>749250</v>
      </c>
      <c r="E72" s="9">
        <f t="shared" si="1"/>
        <v>1304.0200000000186</v>
      </c>
    </row>
    <row r="73" spans="1:5" ht="21" x14ac:dyDescent="0.25">
      <c r="A73" s="18">
        <v>45443</v>
      </c>
      <c r="B73" s="8" t="s">
        <v>150</v>
      </c>
      <c r="C73" s="9"/>
      <c r="D73" s="9">
        <v>5.25</v>
      </c>
      <c r="E73" s="9">
        <f t="shared" si="1"/>
        <v>1298.7700000000186</v>
      </c>
    </row>
    <row r="74" spans="1:5" ht="21" x14ac:dyDescent="0.25">
      <c r="A74" s="18">
        <v>45443</v>
      </c>
      <c r="B74" s="8" t="s">
        <v>1515</v>
      </c>
      <c r="C74" s="9">
        <v>1975</v>
      </c>
      <c r="D74" s="9"/>
      <c r="E74" s="9">
        <f t="shared" si="1"/>
        <v>3273.7700000000186</v>
      </c>
    </row>
    <row r="75" spans="1:5" ht="21" x14ac:dyDescent="0.25">
      <c r="A75" s="18">
        <v>45443</v>
      </c>
      <c r="B75" s="8" t="s">
        <v>1516</v>
      </c>
      <c r="C75" s="9"/>
      <c r="D75" s="9">
        <v>2207.34</v>
      </c>
      <c r="E75" s="9">
        <f t="shared" si="1"/>
        <v>1066.4300000000185</v>
      </c>
    </row>
    <row r="76" spans="1:5" ht="21" x14ac:dyDescent="0.25">
      <c r="A76" s="18">
        <v>45443</v>
      </c>
      <c r="B76" s="8" t="s">
        <v>362</v>
      </c>
      <c r="C76" s="9"/>
      <c r="D76" s="9">
        <v>157.5</v>
      </c>
      <c r="E76" s="9">
        <f t="shared" si="1"/>
        <v>908.93000000001848</v>
      </c>
    </row>
    <row r="77" spans="1:5" ht="21" x14ac:dyDescent="0.25">
      <c r="A77" s="18">
        <v>45446</v>
      </c>
      <c r="B77" s="8" t="s">
        <v>1522</v>
      </c>
      <c r="C77" s="9">
        <v>95167</v>
      </c>
      <c r="D77" s="9"/>
      <c r="E77" s="9">
        <f t="shared" si="1"/>
        <v>96075.930000000022</v>
      </c>
    </row>
    <row r="78" spans="1:5" ht="21" x14ac:dyDescent="0.25">
      <c r="A78" s="8"/>
      <c r="B78" s="8" t="s">
        <v>1525</v>
      </c>
      <c r="C78" s="9"/>
      <c r="D78" s="9">
        <v>93969.23</v>
      </c>
      <c r="E78" s="9">
        <f t="shared" si="1"/>
        <v>2106.7000000000262</v>
      </c>
    </row>
    <row r="79" spans="1:5" ht="21" x14ac:dyDescent="0.25">
      <c r="A79" s="18">
        <v>45474</v>
      </c>
      <c r="B79" s="8" t="s">
        <v>150</v>
      </c>
      <c r="C79" s="9"/>
      <c r="D79" s="9">
        <v>320.25</v>
      </c>
      <c r="E79" s="9">
        <f t="shared" si="1"/>
        <v>1786.4500000000262</v>
      </c>
    </row>
    <row r="80" spans="1:5" ht="21" x14ac:dyDescent="0.25">
      <c r="A80" s="18">
        <v>45492</v>
      </c>
      <c r="B80" s="8" t="s">
        <v>1698</v>
      </c>
      <c r="C80" s="9"/>
      <c r="D80" s="9">
        <v>740</v>
      </c>
      <c r="E80" s="9">
        <f t="shared" si="1"/>
        <v>1046.4500000000262</v>
      </c>
    </row>
    <row r="81" spans="1:5" ht="21" x14ac:dyDescent="0.25">
      <c r="A81" s="18">
        <v>45505</v>
      </c>
      <c r="B81" s="8" t="s">
        <v>150</v>
      </c>
      <c r="C81" s="9"/>
      <c r="D81" s="9">
        <v>320.25</v>
      </c>
      <c r="E81" s="9">
        <f t="shared" si="1"/>
        <v>726.20000000002619</v>
      </c>
    </row>
    <row r="82" spans="1:5" ht="21" x14ac:dyDescent="0.25">
      <c r="A82" s="18">
        <v>45506</v>
      </c>
      <c r="B82" s="8" t="s">
        <v>1236</v>
      </c>
      <c r="C82" s="9">
        <v>4567</v>
      </c>
      <c r="D82" s="9"/>
      <c r="E82" s="9">
        <f t="shared" si="1"/>
        <v>5293.2000000000262</v>
      </c>
    </row>
    <row r="83" spans="1:5" ht="21" x14ac:dyDescent="0.25">
      <c r="A83" s="18">
        <v>45506</v>
      </c>
      <c r="B83" s="8" t="s">
        <v>1709</v>
      </c>
      <c r="C83" s="9"/>
      <c r="D83" s="9">
        <v>4285.72</v>
      </c>
      <c r="E83" s="9">
        <f t="shared" si="1"/>
        <v>1007.4800000000259</v>
      </c>
    </row>
    <row r="84" spans="1:5" ht="21" x14ac:dyDescent="0.25">
      <c r="A84" s="18">
        <v>45523</v>
      </c>
      <c r="B84" s="8" t="s">
        <v>1731</v>
      </c>
      <c r="C84" s="9">
        <v>4694</v>
      </c>
      <c r="D84" s="9"/>
      <c r="E84" s="9">
        <f t="shared" si="1"/>
        <v>5701.4800000000259</v>
      </c>
    </row>
    <row r="85" spans="1:5" ht="21" x14ac:dyDescent="0.25">
      <c r="A85" s="18">
        <v>45523</v>
      </c>
      <c r="B85" s="8" t="s">
        <v>1732</v>
      </c>
      <c r="C85" s="9"/>
      <c r="D85" s="9">
        <v>4724</v>
      </c>
      <c r="E85" s="9">
        <f t="shared" si="1"/>
        <v>977.48000000002594</v>
      </c>
    </row>
    <row r="86" spans="1:5" ht="21" x14ac:dyDescent="0.25">
      <c r="A86" s="8"/>
      <c r="B86" s="8" t="s">
        <v>230</v>
      </c>
      <c r="C86" s="9"/>
      <c r="D86" s="9">
        <v>320.25</v>
      </c>
      <c r="E86" s="9">
        <f t="shared" si="1"/>
        <v>657.23000000002594</v>
      </c>
    </row>
    <row r="87" spans="1:5" ht="21" x14ac:dyDescent="0.25">
      <c r="A87" s="8"/>
      <c r="B87" s="8" t="s">
        <v>230</v>
      </c>
      <c r="C87" s="9"/>
      <c r="D87" s="9">
        <v>320.25</v>
      </c>
      <c r="E87" s="9">
        <f t="shared" si="1"/>
        <v>336.98000000002594</v>
      </c>
    </row>
    <row r="88" spans="1:5" ht="21" x14ac:dyDescent="0.25">
      <c r="A88" s="8"/>
      <c r="B88" s="8"/>
      <c r="C88" s="9"/>
      <c r="D88" s="9">
        <v>320.25</v>
      </c>
      <c r="E88" s="9">
        <f t="shared" si="1"/>
        <v>16.730000000025939</v>
      </c>
    </row>
    <row r="89" spans="1:5" ht="21" x14ac:dyDescent="0.25">
      <c r="A89" s="8"/>
      <c r="B89" s="8"/>
      <c r="C89" s="9"/>
      <c r="D89" s="9"/>
      <c r="E89" s="9">
        <f t="shared" si="1"/>
        <v>16.730000000025939</v>
      </c>
    </row>
    <row r="90" spans="1:5" ht="21" x14ac:dyDescent="0.25">
      <c r="A90" s="8"/>
      <c r="B90" s="8"/>
      <c r="C90" s="9"/>
      <c r="D90" s="9"/>
      <c r="E90" s="9">
        <f t="shared" si="1"/>
        <v>16.730000000025939</v>
      </c>
    </row>
    <row r="91" spans="1:5" ht="21" x14ac:dyDescent="0.25">
      <c r="A91" s="8"/>
      <c r="B91" s="8"/>
      <c r="C91" s="9"/>
      <c r="D91" s="9"/>
      <c r="E91" s="9">
        <f t="shared" si="1"/>
        <v>16.730000000025939</v>
      </c>
    </row>
    <row r="92" spans="1:5" ht="21" x14ac:dyDescent="0.25">
      <c r="A92" s="8"/>
      <c r="B92" s="8"/>
      <c r="C92" s="9"/>
      <c r="D92" s="9"/>
      <c r="E92" s="9">
        <f t="shared" si="1"/>
        <v>16.730000000025939</v>
      </c>
    </row>
    <row r="93" spans="1:5" ht="21" x14ac:dyDescent="0.25">
      <c r="A93" s="8"/>
      <c r="B93" s="8"/>
      <c r="C93" s="9"/>
      <c r="D93" s="9"/>
      <c r="E93" s="9">
        <f t="shared" si="1"/>
        <v>16.730000000025939</v>
      </c>
    </row>
    <row r="94" spans="1:5" ht="21" x14ac:dyDescent="0.25">
      <c r="A94" s="8"/>
      <c r="B94" s="8"/>
      <c r="C94" s="9"/>
      <c r="D94" s="9"/>
      <c r="E94" s="9">
        <f t="shared" si="1"/>
        <v>16.730000000025939</v>
      </c>
    </row>
    <row r="95" spans="1:5" ht="21" x14ac:dyDescent="0.25">
      <c r="A95" s="8"/>
      <c r="B95" s="8"/>
      <c r="C95" s="9"/>
      <c r="D95" s="9"/>
      <c r="E95" s="9">
        <f t="shared" si="1"/>
        <v>16.730000000025939</v>
      </c>
    </row>
    <row r="96" spans="1:5" ht="21" x14ac:dyDescent="0.25">
      <c r="A96" s="8"/>
      <c r="B96" s="8"/>
      <c r="C96" s="9"/>
      <c r="D96" s="9"/>
      <c r="E96" s="9">
        <f t="shared" si="1"/>
        <v>16.730000000025939</v>
      </c>
    </row>
    <row r="97" spans="1:5" ht="21" x14ac:dyDescent="0.25">
      <c r="A97" s="8"/>
      <c r="B97" s="8"/>
      <c r="C97" s="9"/>
      <c r="D97" s="9"/>
      <c r="E97" s="9">
        <f t="shared" si="1"/>
        <v>16.730000000025939</v>
      </c>
    </row>
    <row r="98" spans="1:5" ht="21" x14ac:dyDescent="0.25">
      <c r="A98" s="8"/>
      <c r="B98" s="8"/>
      <c r="C98" s="9"/>
      <c r="D98" s="9"/>
      <c r="E98" s="9">
        <f t="shared" si="1"/>
        <v>16.730000000025939</v>
      </c>
    </row>
    <row r="99" spans="1:5" ht="21" x14ac:dyDescent="0.25">
      <c r="A99" s="8"/>
      <c r="B99" s="8"/>
      <c r="C99" s="9"/>
      <c r="D99" s="9"/>
      <c r="E99" s="9">
        <f t="shared" si="1"/>
        <v>16.730000000025939</v>
      </c>
    </row>
    <row r="100" spans="1:5" ht="21" x14ac:dyDescent="0.25">
      <c r="A100" s="8"/>
      <c r="B100" s="8"/>
      <c r="C100" s="9"/>
      <c r="D100" s="9"/>
      <c r="E100" s="9">
        <f t="shared" si="1"/>
        <v>16.730000000025939</v>
      </c>
    </row>
    <row r="101" spans="1:5" ht="21" x14ac:dyDescent="0.25">
      <c r="A101" s="8"/>
      <c r="B101" s="8"/>
      <c r="C101" s="9"/>
      <c r="D101" s="9"/>
      <c r="E101" s="9">
        <f t="shared" si="1"/>
        <v>16.730000000025939</v>
      </c>
    </row>
    <row r="102" spans="1:5" ht="21" x14ac:dyDescent="0.25">
      <c r="A102" s="8"/>
      <c r="B102" s="8"/>
      <c r="C102" s="9"/>
      <c r="D102" s="9"/>
      <c r="E102" s="9">
        <f t="shared" si="1"/>
        <v>16.730000000025939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3"/>
  <dimension ref="A1:I103"/>
  <sheetViews>
    <sheetView topLeftCell="A25" zoomScale="85" zoomScaleNormal="85" workbookViewId="0">
      <selection activeCell="B35" sqref="B35"/>
    </sheetView>
  </sheetViews>
  <sheetFormatPr baseColWidth="10" defaultColWidth="9.1640625" defaultRowHeight="19" x14ac:dyDescent="0.25"/>
  <cols>
    <col min="1" max="1" width="16.33203125" style="3" bestFit="1" customWidth="1"/>
    <col min="2" max="2" width="76.5" style="3" bestFit="1" customWidth="1"/>
    <col min="3" max="3" width="18.1640625" style="3" bestFit="1" customWidth="1"/>
    <col min="4" max="4" width="20.33203125" style="3" customWidth="1"/>
    <col min="5" max="5" width="18.1640625" style="3" customWidth="1"/>
    <col min="6" max="7" width="9.1640625" style="3"/>
    <col min="8" max="9" width="14.83203125" style="3" bestFit="1" customWidth="1"/>
    <col min="10" max="16384" width="9.1640625" style="3"/>
  </cols>
  <sheetData>
    <row r="1" spans="1:9" ht="29" x14ac:dyDescent="0.35">
      <c r="A1" s="160" t="s">
        <v>14</v>
      </c>
      <c r="B1" s="160"/>
      <c r="C1" s="160"/>
      <c r="D1" s="160"/>
      <c r="E1" s="160"/>
    </row>
    <row r="2" spans="1:9" ht="26" x14ac:dyDescent="0.3">
      <c r="A2" s="161" t="s">
        <v>36</v>
      </c>
      <c r="B2" s="161"/>
      <c r="C2" s="161"/>
      <c r="D2" s="161"/>
      <c r="E2" s="161"/>
    </row>
    <row r="3" spans="1:9" s="4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9" ht="21" x14ac:dyDescent="0.25">
      <c r="A4" s="8"/>
      <c r="B4" s="8"/>
      <c r="C4" s="9"/>
      <c r="D4" s="9"/>
      <c r="E4" s="9">
        <v>95.89</v>
      </c>
    </row>
    <row r="5" spans="1:9" ht="21" x14ac:dyDescent="0.25">
      <c r="A5" s="8" t="s">
        <v>252</v>
      </c>
      <c r="B5" s="8" t="s">
        <v>230</v>
      </c>
      <c r="C5" s="16"/>
      <c r="D5" s="16">
        <v>1.43</v>
      </c>
      <c r="E5" s="9">
        <f>E4+C5-D5</f>
        <v>94.46</v>
      </c>
      <c r="H5" s="12"/>
      <c r="I5" s="12"/>
    </row>
    <row r="6" spans="1:9" ht="21" x14ac:dyDescent="0.25">
      <c r="A6" s="18">
        <v>44938</v>
      </c>
      <c r="B6" s="8" t="s">
        <v>230</v>
      </c>
      <c r="C6" s="16"/>
      <c r="D6" s="16">
        <v>157.5</v>
      </c>
      <c r="E6" s="9">
        <f t="shared" ref="E6:E72" si="0">E5+C6-D6</f>
        <v>-63.040000000000006</v>
      </c>
    </row>
    <row r="7" spans="1:9" ht="21" x14ac:dyDescent="0.25">
      <c r="A7" s="18">
        <v>45058</v>
      </c>
      <c r="B7" s="8" t="s">
        <v>274</v>
      </c>
      <c r="C7" s="16">
        <v>11715.15</v>
      </c>
      <c r="D7" s="16"/>
      <c r="E7" s="9">
        <f t="shared" si="0"/>
        <v>11652.109999999999</v>
      </c>
    </row>
    <row r="8" spans="1:9" ht="21" x14ac:dyDescent="0.25">
      <c r="A8" s="18">
        <v>45089</v>
      </c>
      <c r="B8" s="8" t="s">
        <v>224</v>
      </c>
      <c r="C8" s="9">
        <v>1900</v>
      </c>
      <c r="D8" s="9"/>
      <c r="E8" s="9">
        <f t="shared" si="0"/>
        <v>13552.109999999999</v>
      </c>
    </row>
    <row r="9" spans="1:9" ht="21" x14ac:dyDescent="0.25">
      <c r="A9" s="18">
        <v>45089</v>
      </c>
      <c r="B9" s="8" t="s">
        <v>277</v>
      </c>
      <c r="C9" s="9"/>
      <c r="D9" s="9">
        <v>13550.14</v>
      </c>
      <c r="E9" s="9">
        <f t="shared" si="0"/>
        <v>1.9699999999993452</v>
      </c>
    </row>
    <row r="10" spans="1:9" ht="21" x14ac:dyDescent="0.25">
      <c r="A10" s="8" t="s">
        <v>418</v>
      </c>
      <c r="B10" s="8" t="s">
        <v>274</v>
      </c>
      <c r="C10" s="9">
        <v>11220</v>
      </c>
      <c r="D10" s="9"/>
      <c r="E10" s="9">
        <f t="shared" si="0"/>
        <v>11221.97</v>
      </c>
    </row>
    <row r="11" spans="1:9" ht="21" x14ac:dyDescent="0.25">
      <c r="A11" s="8" t="s">
        <v>418</v>
      </c>
      <c r="B11" s="8" t="s">
        <v>274</v>
      </c>
      <c r="C11" s="9">
        <v>13220</v>
      </c>
      <c r="D11" s="9"/>
      <c r="E11" s="9">
        <f t="shared" si="0"/>
        <v>24441.97</v>
      </c>
    </row>
    <row r="12" spans="1:9" ht="21" x14ac:dyDescent="0.25">
      <c r="A12" s="18">
        <v>45293</v>
      </c>
      <c r="B12" s="8" t="s">
        <v>230</v>
      </c>
      <c r="C12" s="9"/>
      <c r="D12" s="9">
        <v>158.93</v>
      </c>
      <c r="E12" s="9">
        <f t="shared" si="0"/>
        <v>24283.040000000001</v>
      </c>
    </row>
    <row r="13" spans="1:9" ht="21" x14ac:dyDescent="0.25">
      <c r="A13" s="18">
        <v>45295</v>
      </c>
      <c r="B13" s="8" t="s">
        <v>466</v>
      </c>
      <c r="C13" s="9"/>
      <c r="D13" s="9">
        <v>3000</v>
      </c>
      <c r="E13" s="9">
        <f t="shared" si="0"/>
        <v>21283.040000000001</v>
      </c>
    </row>
    <row r="14" spans="1:9" ht="21" x14ac:dyDescent="0.25">
      <c r="A14" s="18">
        <v>45295</v>
      </c>
      <c r="B14" s="8" t="s">
        <v>351</v>
      </c>
      <c r="C14" s="9"/>
      <c r="D14" s="9">
        <f>13.61+0.68</f>
        <v>14.29</v>
      </c>
      <c r="E14" s="9">
        <f t="shared" si="0"/>
        <v>21268.75</v>
      </c>
      <c r="H14" s="3">
        <v>3454.03</v>
      </c>
    </row>
    <row r="15" spans="1:9" ht="21" x14ac:dyDescent="0.25">
      <c r="A15" s="18">
        <v>45295</v>
      </c>
      <c r="B15" s="8" t="s">
        <v>467</v>
      </c>
      <c r="C15" s="9"/>
      <c r="D15" s="9">
        <v>21065</v>
      </c>
      <c r="E15" s="9">
        <f t="shared" si="0"/>
        <v>203.75</v>
      </c>
    </row>
    <row r="16" spans="1:9" ht="21" x14ac:dyDescent="0.25">
      <c r="A16" s="18">
        <v>45295</v>
      </c>
      <c r="B16" s="8" t="s">
        <v>351</v>
      </c>
      <c r="C16" s="9"/>
      <c r="D16" s="9">
        <f>13.61+0.68</f>
        <v>14.29</v>
      </c>
      <c r="E16" s="9">
        <f t="shared" si="0"/>
        <v>189.46</v>
      </c>
    </row>
    <row r="17" spans="1:5" ht="21" x14ac:dyDescent="0.25">
      <c r="A17" s="18">
        <v>45309</v>
      </c>
      <c r="B17" s="8" t="s">
        <v>614</v>
      </c>
      <c r="C17" s="9">
        <v>44950</v>
      </c>
      <c r="D17" s="9"/>
      <c r="E17" s="9">
        <f t="shared" si="0"/>
        <v>45139.46</v>
      </c>
    </row>
    <row r="18" spans="1:5" ht="21" x14ac:dyDescent="0.25">
      <c r="A18" s="18">
        <v>45310</v>
      </c>
      <c r="B18" s="8" t="s">
        <v>621</v>
      </c>
      <c r="C18" s="9"/>
      <c r="D18" s="9">
        <v>45028</v>
      </c>
      <c r="E18" s="9">
        <f t="shared" si="0"/>
        <v>111.45999999999913</v>
      </c>
    </row>
    <row r="19" spans="1:5" ht="21" x14ac:dyDescent="0.25">
      <c r="A19" s="18">
        <v>45311</v>
      </c>
      <c r="B19" s="8" t="s">
        <v>415</v>
      </c>
      <c r="C19" s="9">
        <v>467455</v>
      </c>
      <c r="D19" s="9"/>
      <c r="E19" s="9">
        <f t="shared" si="0"/>
        <v>467566.46</v>
      </c>
    </row>
    <row r="20" spans="1:5" ht="21" x14ac:dyDescent="0.25">
      <c r="A20" s="18">
        <v>45313</v>
      </c>
      <c r="B20" s="8" t="s">
        <v>415</v>
      </c>
      <c r="C20" s="9">
        <v>357192</v>
      </c>
      <c r="D20" s="9"/>
      <c r="E20" s="9">
        <f t="shared" si="0"/>
        <v>824758.46</v>
      </c>
    </row>
    <row r="21" spans="1:5" ht="21" x14ac:dyDescent="0.25">
      <c r="A21" s="18">
        <v>45314</v>
      </c>
      <c r="B21" s="5" t="s">
        <v>686</v>
      </c>
      <c r="C21" s="9"/>
      <c r="D21" s="9">
        <v>357216</v>
      </c>
      <c r="E21" s="9">
        <f t="shared" si="0"/>
        <v>467542.45999999996</v>
      </c>
    </row>
    <row r="22" spans="1:5" ht="21" x14ac:dyDescent="0.25">
      <c r="A22" s="18">
        <v>45314</v>
      </c>
      <c r="B22" s="5" t="s">
        <v>686</v>
      </c>
      <c r="C22" s="9"/>
      <c r="D22" s="9">
        <v>320930.23</v>
      </c>
      <c r="E22" s="9">
        <f t="shared" si="0"/>
        <v>146612.22999999998</v>
      </c>
    </row>
    <row r="23" spans="1:5" ht="21" x14ac:dyDescent="0.25">
      <c r="A23" s="18">
        <v>45314</v>
      </c>
      <c r="B23" s="8" t="s">
        <v>351</v>
      </c>
      <c r="C23" s="9"/>
      <c r="D23" s="9">
        <v>28.58</v>
      </c>
      <c r="E23" s="9">
        <f t="shared" si="0"/>
        <v>146583.65</v>
      </c>
    </row>
    <row r="24" spans="1:5" ht="21" x14ac:dyDescent="0.25">
      <c r="A24" s="18">
        <v>45314</v>
      </c>
      <c r="B24" s="8" t="s">
        <v>693</v>
      </c>
      <c r="C24" s="9"/>
      <c r="D24" s="9">
        <v>2300</v>
      </c>
      <c r="E24" s="9">
        <f t="shared" si="0"/>
        <v>144283.65</v>
      </c>
    </row>
    <row r="25" spans="1:5" ht="21" x14ac:dyDescent="0.25">
      <c r="A25" s="18">
        <v>45314</v>
      </c>
      <c r="B25" s="8" t="s">
        <v>386</v>
      </c>
      <c r="C25" s="9"/>
      <c r="D25" s="9">
        <f>13.61+0.68</f>
        <v>14.29</v>
      </c>
      <c r="E25" s="9">
        <f t="shared" si="0"/>
        <v>144269.35999999999</v>
      </c>
    </row>
    <row r="26" spans="1:5" ht="21" x14ac:dyDescent="0.25">
      <c r="A26" s="18">
        <v>45314</v>
      </c>
      <c r="B26" s="8" t="s">
        <v>694</v>
      </c>
      <c r="C26" s="9"/>
      <c r="D26" s="9">
        <v>144129</v>
      </c>
      <c r="E26" s="9">
        <f t="shared" si="0"/>
        <v>140.35999999998603</v>
      </c>
    </row>
    <row r="27" spans="1:5" ht="21" x14ac:dyDescent="0.25">
      <c r="A27" s="18">
        <v>45314</v>
      </c>
      <c r="B27" s="8" t="s">
        <v>386</v>
      </c>
      <c r="C27" s="9"/>
      <c r="D27" s="9">
        <f>13.61+0.68</f>
        <v>14.29</v>
      </c>
      <c r="E27" s="9">
        <f t="shared" si="0"/>
        <v>126.06999999998604</v>
      </c>
    </row>
    <row r="28" spans="1:5" ht="21" x14ac:dyDescent="0.25">
      <c r="A28" s="18">
        <v>45317</v>
      </c>
      <c r="B28" s="8" t="s">
        <v>699</v>
      </c>
      <c r="C28" s="9">
        <v>29918.5</v>
      </c>
      <c r="D28" s="9"/>
      <c r="E28" s="9">
        <f t="shared" si="0"/>
        <v>30044.569999999985</v>
      </c>
    </row>
    <row r="29" spans="1:5" ht="21" x14ac:dyDescent="0.25">
      <c r="A29" s="18">
        <v>45317</v>
      </c>
      <c r="B29" s="8" t="s">
        <v>694</v>
      </c>
      <c r="C29" s="9"/>
      <c r="D29" s="9">
        <v>29984</v>
      </c>
      <c r="E29" s="9">
        <f t="shared" si="0"/>
        <v>60.569999999985157</v>
      </c>
    </row>
    <row r="30" spans="1:5" ht="21" x14ac:dyDescent="0.25">
      <c r="A30" s="18">
        <v>45317</v>
      </c>
      <c r="B30" s="8" t="s">
        <v>351</v>
      </c>
      <c r="C30" s="9"/>
      <c r="D30" s="9">
        <f>13.61+0.68</f>
        <v>14.29</v>
      </c>
      <c r="E30" s="9">
        <f t="shared" si="0"/>
        <v>46.279999999985158</v>
      </c>
    </row>
    <row r="31" spans="1:5" ht="21" x14ac:dyDescent="0.25">
      <c r="A31" s="18">
        <v>45322</v>
      </c>
      <c r="B31" s="8" t="s">
        <v>386</v>
      </c>
      <c r="C31" s="9"/>
      <c r="D31" s="9">
        <v>1.42</v>
      </c>
      <c r="E31" s="9">
        <f t="shared" si="0"/>
        <v>44.859999999985156</v>
      </c>
    </row>
    <row r="32" spans="1:5" ht="21" x14ac:dyDescent="0.25">
      <c r="A32" s="18">
        <v>45323</v>
      </c>
      <c r="B32" s="8" t="s">
        <v>386</v>
      </c>
      <c r="C32" s="9"/>
      <c r="D32" s="9">
        <v>157.51</v>
      </c>
      <c r="E32" s="9">
        <f t="shared" si="0"/>
        <v>-112.65000000001484</v>
      </c>
    </row>
    <row r="33" spans="1:5" ht="21" x14ac:dyDescent="0.25">
      <c r="A33" s="18">
        <v>45323</v>
      </c>
      <c r="B33" s="8" t="s">
        <v>755</v>
      </c>
      <c r="C33" s="9">
        <v>162129.5</v>
      </c>
      <c r="D33" s="9"/>
      <c r="E33" s="9">
        <f>E32+C33-D33</f>
        <v>162016.84999999998</v>
      </c>
    </row>
    <row r="34" spans="1:5" ht="21" x14ac:dyDescent="0.25">
      <c r="A34" s="18">
        <v>45327</v>
      </c>
      <c r="B34" s="8" t="s">
        <v>621</v>
      </c>
      <c r="C34" s="9"/>
      <c r="D34" s="9">
        <v>98997</v>
      </c>
      <c r="E34" s="9">
        <f t="shared" si="0"/>
        <v>63019.849999999977</v>
      </c>
    </row>
    <row r="35" spans="1:5" ht="21" x14ac:dyDescent="0.25">
      <c r="A35" s="18">
        <v>45327</v>
      </c>
      <c r="B35" s="8" t="s">
        <v>772</v>
      </c>
      <c r="C35" s="9"/>
      <c r="D35" s="9">
        <v>48817.7</v>
      </c>
      <c r="E35" s="9">
        <f t="shared" si="0"/>
        <v>14202.14999999998</v>
      </c>
    </row>
    <row r="36" spans="1:5" ht="21" x14ac:dyDescent="0.25">
      <c r="A36" s="18">
        <v>45327</v>
      </c>
      <c r="B36" s="8" t="s">
        <v>351</v>
      </c>
      <c r="C36" s="9"/>
      <c r="D36" s="9">
        <v>14.29</v>
      </c>
      <c r="E36" s="9">
        <f t="shared" si="0"/>
        <v>14187.859999999979</v>
      </c>
    </row>
    <row r="37" spans="1:5" ht="21" x14ac:dyDescent="0.25">
      <c r="A37" s="18">
        <v>45327</v>
      </c>
      <c r="B37" s="8" t="s">
        <v>777</v>
      </c>
      <c r="C37" s="9"/>
      <c r="D37" s="9">
        <v>13758</v>
      </c>
      <c r="E37" s="9">
        <f t="shared" si="0"/>
        <v>429.85999999997875</v>
      </c>
    </row>
    <row r="38" spans="1:5" ht="21" x14ac:dyDescent="0.25">
      <c r="A38" s="18">
        <v>45327</v>
      </c>
      <c r="B38" s="8" t="s">
        <v>351</v>
      </c>
      <c r="C38" s="9"/>
      <c r="D38" s="9">
        <v>14.29</v>
      </c>
      <c r="E38" s="9">
        <f t="shared" si="0"/>
        <v>415.56999999997873</v>
      </c>
    </row>
    <row r="39" spans="1:5" ht="21" x14ac:dyDescent="0.25">
      <c r="A39" s="18">
        <v>45337</v>
      </c>
      <c r="B39" s="8" t="s">
        <v>887</v>
      </c>
      <c r="C39" s="9">
        <v>187900</v>
      </c>
      <c r="D39" s="9"/>
      <c r="E39" s="9">
        <f t="shared" si="0"/>
        <v>188315.56999999998</v>
      </c>
    </row>
    <row r="40" spans="1:5" ht="21" x14ac:dyDescent="0.25">
      <c r="A40" s="18">
        <v>45338</v>
      </c>
      <c r="B40" s="8" t="s">
        <v>886</v>
      </c>
      <c r="C40" s="9"/>
      <c r="D40" s="9">
        <v>50224</v>
      </c>
      <c r="E40" s="9">
        <f t="shared" si="0"/>
        <v>138091.56999999998</v>
      </c>
    </row>
    <row r="41" spans="1:5" ht="21" x14ac:dyDescent="0.25">
      <c r="A41" s="18">
        <v>45338</v>
      </c>
      <c r="B41" s="8" t="s">
        <v>906</v>
      </c>
      <c r="C41" s="9"/>
      <c r="D41" s="9">
        <v>137588</v>
      </c>
      <c r="E41" s="9">
        <f t="shared" si="0"/>
        <v>503.56999999997788</v>
      </c>
    </row>
    <row r="42" spans="1:5" ht="21" x14ac:dyDescent="0.25">
      <c r="A42" s="18">
        <v>45342</v>
      </c>
      <c r="B42" s="8" t="s">
        <v>918</v>
      </c>
      <c r="C42" s="9">
        <v>187090</v>
      </c>
      <c r="D42" s="9"/>
      <c r="E42" s="9">
        <f t="shared" si="0"/>
        <v>187593.56999999998</v>
      </c>
    </row>
    <row r="43" spans="1:5" ht="21" x14ac:dyDescent="0.25">
      <c r="A43" s="18">
        <v>45342</v>
      </c>
      <c r="B43" s="8" t="s">
        <v>919</v>
      </c>
      <c r="C43" s="9"/>
      <c r="D43" s="9">
        <v>63480</v>
      </c>
      <c r="E43" s="9">
        <f t="shared" si="0"/>
        <v>124113.56999999998</v>
      </c>
    </row>
    <row r="44" spans="1:5" ht="21" x14ac:dyDescent="0.25">
      <c r="A44" s="18">
        <v>45342</v>
      </c>
      <c r="B44" s="8" t="s">
        <v>351</v>
      </c>
      <c r="C44" s="9"/>
      <c r="D44" s="9">
        <v>14.29</v>
      </c>
      <c r="E44" s="9">
        <f t="shared" si="0"/>
        <v>124099.27999999998</v>
      </c>
    </row>
    <row r="45" spans="1:5" ht="21" x14ac:dyDescent="0.25">
      <c r="A45" s="18">
        <v>45343</v>
      </c>
      <c r="B45" s="8" t="s">
        <v>944</v>
      </c>
      <c r="C45" s="9"/>
      <c r="D45" s="9">
        <v>123985</v>
      </c>
      <c r="E45" s="9">
        <f t="shared" si="0"/>
        <v>114.27999999998428</v>
      </c>
    </row>
    <row r="46" spans="1:5" ht="21" x14ac:dyDescent="0.25">
      <c r="A46" s="18">
        <v>45351</v>
      </c>
      <c r="B46" s="8" t="s">
        <v>351</v>
      </c>
      <c r="C46" s="9"/>
      <c r="D46" s="9">
        <v>1.43</v>
      </c>
      <c r="E46" s="9">
        <f t="shared" si="0"/>
        <v>112.84999999998428</v>
      </c>
    </row>
    <row r="47" spans="1:5" ht="21" x14ac:dyDescent="0.25">
      <c r="A47" s="18">
        <v>45351</v>
      </c>
      <c r="B47" s="8" t="s">
        <v>351</v>
      </c>
      <c r="C47" s="9"/>
      <c r="D47" s="9">
        <v>112.85</v>
      </c>
      <c r="E47" s="9">
        <f t="shared" si="0"/>
        <v>-1.5717205315013416E-11</v>
      </c>
    </row>
    <row r="48" spans="1:5" ht="21" x14ac:dyDescent="0.25">
      <c r="A48" s="18">
        <v>45351</v>
      </c>
      <c r="B48" s="8" t="s">
        <v>351</v>
      </c>
      <c r="C48" s="9"/>
      <c r="D48" s="9">
        <v>44</v>
      </c>
      <c r="E48" s="9">
        <f t="shared" si="0"/>
        <v>-44.000000000015717</v>
      </c>
    </row>
    <row r="49" spans="1:5" ht="21" x14ac:dyDescent="0.25">
      <c r="A49" s="18">
        <v>45381</v>
      </c>
      <c r="B49" s="8" t="s">
        <v>351</v>
      </c>
      <c r="C49" s="9"/>
      <c r="D49" s="9">
        <v>159.58000000000001</v>
      </c>
      <c r="E49" s="9">
        <f t="shared" si="0"/>
        <v>-203.58000000001573</v>
      </c>
    </row>
    <row r="50" spans="1:5" ht="21" x14ac:dyDescent="0.25">
      <c r="A50" s="18">
        <v>45406</v>
      </c>
      <c r="B50" s="8" t="s">
        <v>1325</v>
      </c>
      <c r="C50" s="9">
        <v>499941.4</v>
      </c>
      <c r="D50" s="9"/>
      <c r="E50" s="9">
        <f t="shared" si="0"/>
        <v>499737.82</v>
      </c>
    </row>
    <row r="51" spans="1:5" ht="21" x14ac:dyDescent="0.25">
      <c r="A51" s="18">
        <v>45406</v>
      </c>
      <c r="B51" s="8" t="s">
        <v>1326</v>
      </c>
      <c r="C51" s="9"/>
      <c r="D51" s="9">
        <v>100615</v>
      </c>
      <c r="E51" s="9">
        <f t="shared" si="0"/>
        <v>399122.82</v>
      </c>
    </row>
    <row r="52" spans="1:5" ht="21" x14ac:dyDescent="0.25">
      <c r="A52" s="18">
        <v>45406</v>
      </c>
      <c r="B52" s="3" t="s">
        <v>906</v>
      </c>
      <c r="C52" s="9"/>
      <c r="D52" s="9">
        <v>399045</v>
      </c>
      <c r="E52" s="9">
        <f t="shared" si="0"/>
        <v>77.820000000006985</v>
      </c>
    </row>
    <row r="53" spans="1:5" ht="21" x14ac:dyDescent="0.25">
      <c r="A53" s="18">
        <v>45407</v>
      </c>
      <c r="B53" s="8" t="s">
        <v>1288</v>
      </c>
      <c r="C53" s="9">
        <v>374950</v>
      </c>
      <c r="D53" s="9"/>
      <c r="E53" s="9">
        <f t="shared" si="0"/>
        <v>375027.82</v>
      </c>
    </row>
    <row r="54" spans="1:5" ht="21" x14ac:dyDescent="0.25">
      <c r="A54" s="18">
        <v>45407</v>
      </c>
      <c r="B54" s="8" t="s">
        <v>1331</v>
      </c>
      <c r="C54" s="9"/>
      <c r="D54" s="9">
        <v>374035</v>
      </c>
      <c r="E54" s="9">
        <f t="shared" si="0"/>
        <v>992.82000000000698</v>
      </c>
    </row>
    <row r="55" spans="1:5" ht="21" x14ac:dyDescent="0.25">
      <c r="A55" s="18">
        <v>45407</v>
      </c>
      <c r="B55" s="8" t="s">
        <v>362</v>
      </c>
      <c r="C55" s="9"/>
      <c r="D55" s="9">
        <v>14.29</v>
      </c>
      <c r="E55" s="9">
        <f t="shared" si="0"/>
        <v>978.53000000000702</v>
      </c>
    </row>
    <row r="56" spans="1:5" ht="21" x14ac:dyDescent="0.25">
      <c r="A56" s="18">
        <v>45408</v>
      </c>
      <c r="B56" s="8" t="s">
        <v>1341</v>
      </c>
      <c r="C56" s="9">
        <v>125950.3</v>
      </c>
      <c r="D56" s="9"/>
      <c r="E56" s="9">
        <f t="shared" si="0"/>
        <v>126928.83000000002</v>
      </c>
    </row>
    <row r="57" spans="1:5" ht="21" x14ac:dyDescent="0.25">
      <c r="A57" s="18">
        <v>45411</v>
      </c>
      <c r="B57" s="8" t="s">
        <v>1331</v>
      </c>
      <c r="C57" s="9"/>
      <c r="D57" s="9">
        <v>125872</v>
      </c>
      <c r="E57" s="9">
        <f t="shared" si="0"/>
        <v>1056.8300000000163</v>
      </c>
    </row>
    <row r="58" spans="1:5" ht="21" x14ac:dyDescent="0.25">
      <c r="A58" s="18">
        <v>45411</v>
      </c>
      <c r="B58" s="8" t="s">
        <v>150</v>
      </c>
      <c r="C58" s="9"/>
      <c r="D58" s="9">
        <v>14.29</v>
      </c>
      <c r="E58" s="9">
        <f t="shared" si="0"/>
        <v>1042.5400000000163</v>
      </c>
    </row>
    <row r="59" spans="1:5" ht="21" x14ac:dyDescent="0.25">
      <c r="A59" s="18">
        <v>45412</v>
      </c>
      <c r="B59" s="8" t="s">
        <v>386</v>
      </c>
      <c r="C59" s="9"/>
      <c r="D59" s="9">
        <v>158.91999999999999</v>
      </c>
      <c r="E59" s="9">
        <f t="shared" si="0"/>
        <v>883.62000000001638</v>
      </c>
    </row>
    <row r="60" spans="1:5" ht="21" x14ac:dyDescent="0.25">
      <c r="A60" s="18">
        <v>45412</v>
      </c>
      <c r="B60" s="8" t="s">
        <v>150</v>
      </c>
      <c r="C60" s="9"/>
      <c r="D60" s="9">
        <v>1</v>
      </c>
      <c r="E60" s="9">
        <f t="shared" si="0"/>
        <v>882.62000000001638</v>
      </c>
    </row>
    <row r="61" spans="1:5" ht="21" x14ac:dyDescent="0.25">
      <c r="A61" s="8"/>
      <c r="B61" s="8"/>
      <c r="C61" s="9"/>
      <c r="D61" s="9">
        <v>158.94</v>
      </c>
      <c r="E61" s="9">
        <f t="shared" si="0"/>
        <v>723.68000000001643</v>
      </c>
    </row>
    <row r="62" spans="1:5" ht="21" x14ac:dyDescent="0.25">
      <c r="A62" s="8"/>
      <c r="B62" s="8"/>
      <c r="C62" s="9"/>
      <c r="D62" s="9">
        <v>158.86000000000001</v>
      </c>
      <c r="E62" s="9">
        <f t="shared" si="0"/>
        <v>564.82000000001642</v>
      </c>
    </row>
    <row r="63" spans="1:5" ht="21" x14ac:dyDescent="0.25">
      <c r="A63" s="8"/>
      <c r="B63" s="8"/>
      <c r="C63" s="9"/>
      <c r="D63" s="9">
        <v>1.5</v>
      </c>
      <c r="E63" s="9">
        <f t="shared" si="0"/>
        <v>563.32000000001642</v>
      </c>
    </row>
    <row r="64" spans="1:5" ht="21" x14ac:dyDescent="0.25">
      <c r="A64" s="8"/>
      <c r="B64" s="8"/>
      <c r="C64" s="9"/>
      <c r="D64" s="9">
        <v>157.53</v>
      </c>
      <c r="E64" s="9">
        <f t="shared" si="0"/>
        <v>405.79000000001645</v>
      </c>
    </row>
    <row r="65" spans="1:5" ht="21" x14ac:dyDescent="0.25">
      <c r="A65" s="8"/>
      <c r="B65" s="8"/>
      <c r="C65" s="9"/>
      <c r="D65" s="9">
        <v>150</v>
      </c>
      <c r="E65" s="9">
        <f t="shared" si="0"/>
        <v>255.79000000001645</v>
      </c>
    </row>
    <row r="66" spans="1:5" ht="21" x14ac:dyDescent="0.25">
      <c r="A66" s="8"/>
      <c r="B66" s="8"/>
      <c r="C66" s="9"/>
      <c r="D66" s="9">
        <v>7.5</v>
      </c>
      <c r="E66" s="9">
        <f t="shared" si="0"/>
        <v>248.29000000001645</v>
      </c>
    </row>
    <row r="67" spans="1:5" ht="21" x14ac:dyDescent="0.25">
      <c r="A67" s="8"/>
      <c r="B67" s="8"/>
      <c r="C67" s="9"/>
      <c r="D67" s="9">
        <v>1.4</v>
      </c>
      <c r="E67" s="9">
        <f t="shared" si="0"/>
        <v>246.89000000001644</v>
      </c>
    </row>
    <row r="68" spans="1:5" ht="21" x14ac:dyDescent="0.25">
      <c r="A68" s="8"/>
      <c r="B68" s="8"/>
      <c r="C68" s="9"/>
      <c r="D68" s="9">
        <v>150</v>
      </c>
      <c r="E68" s="9">
        <f t="shared" si="0"/>
        <v>96.890000000016443</v>
      </c>
    </row>
    <row r="69" spans="1:5" ht="21" x14ac:dyDescent="0.25">
      <c r="A69" s="8"/>
      <c r="B69" s="8"/>
      <c r="C69" s="9"/>
      <c r="D69" s="9">
        <v>7.5</v>
      </c>
      <c r="E69" s="9">
        <f t="shared" si="0"/>
        <v>89.390000000016443</v>
      </c>
    </row>
    <row r="70" spans="1:5" ht="21" x14ac:dyDescent="0.25">
      <c r="A70" s="8"/>
      <c r="B70" s="8"/>
      <c r="C70" s="9"/>
      <c r="D70" s="9">
        <v>1.36</v>
      </c>
      <c r="E70" s="9">
        <f t="shared" si="0"/>
        <v>88.030000000016443</v>
      </c>
    </row>
    <row r="71" spans="1:5" ht="21" x14ac:dyDescent="0.25">
      <c r="A71" s="8"/>
      <c r="B71" s="8"/>
      <c r="C71" s="9"/>
      <c r="D71" s="9">
        <v>7.0000000000000007E-2</v>
      </c>
      <c r="E71" s="9">
        <f t="shared" si="0"/>
        <v>87.96000000001645</v>
      </c>
    </row>
    <row r="72" spans="1:5" ht="21" x14ac:dyDescent="0.25">
      <c r="A72" s="8"/>
      <c r="B72" s="8"/>
      <c r="C72" s="9"/>
      <c r="D72" s="9"/>
      <c r="E72" s="9">
        <f t="shared" si="0"/>
        <v>87.96000000001645</v>
      </c>
    </row>
    <row r="73" spans="1:5" ht="21" x14ac:dyDescent="0.25">
      <c r="A73" s="8"/>
      <c r="B73" s="8"/>
      <c r="C73" s="9"/>
      <c r="D73" s="9"/>
      <c r="E73" s="9">
        <f t="shared" ref="E73:E103" si="1">E72+C73-D73</f>
        <v>87.96000000001645</v>
      </c>
    </row>
    <row r="74" spans="1:5" ht="21" x14ac:dyDescent="0.25">
      <c r="A74" s="8"/>
      <c r="B74" s="8"/>
      <c r="C74" s="9"/>
      <c r="D74" s="9"/>
      <c r="E74" s="9">
        <f t="shared" si="1"/>
        <v>87.96000000001645</v>
      </c>
    </row>
    <row r="75" spans="1:5" ht="21" x14ac:dyDescent="0.25">
      <c r="A75" s="8"/>
      <c r="B75" s="8"/>
      <c r="C75" s="9"/>
      <c r="D75" s="9"/>
      <c r="E75" s="9">
        <f t="shared" si="1"/>
        <v>87.96000000001645</v>
      </c>
    </row>
    <row r="76" spans="1:5" ht="21" x14ac:dyDescent="0.25">
      <c r="A76" s="8"/>
      <c r="B76" s="8"/>
      <c r="C76" s="9"/>
      <c r="D76" s="9"/>
      <c r="E76" s="9">
        <f t="shared" si="1"/>
        <v>87.96000000001645</v>
      </c>
    </row>
    <row r="77" spans="1:5" ht="21" x14ac:dyDescent="0.25">
      <c r="A77" s="8"/>
      <c r="B77" s="8"/>
      <c r="C77" s="9"/>
      <c r="D77" s="9"/>
      <c r="E77" s="9">
        <f t="shared" si="1"/>
        <v>87.96000000001645</v>
      </c>
    </row>
    <row r="78" spans="1:5" ht="21" x14ac:dyDescent="0.25">
      <c r="A78" s="8"/>
      <c r="B78" s="8"/>
      <c r="C78" s="9"/>
      <c r="D78" s="9"/>
      <c r="E78" s="9">
        <f t="shared" si="1"/>
        <v>87.96000000001645</v>
      </c>
    </row>
    <row r="79" spans="1:5" ht="21" x14ac:dyDescent="0.25">
      <c r="A79" s="8"/>
      <c r="B79" s="8"/>
      <c r="C79" s="9"/>
      <c r="D79" s="9"/>
      <c r="E79" s="9">
        <f t="shared" si="1"/>
        <v>87.96000000001645</v>
      </c>
    </row>
    <row r="80" spans="1:5" ht="21" x14ac:dyDescent="0.25">
      <c r="A80" s="8"/>
      <c r="B80" s="8"/>
      <c r="C80" s="9"/>
      <c r="D80" s="9"/>
      <c r="E80" s="9">
        <f t="shared" si="1"/>
        <v>87.96000000001645</v>
      </c>
    </row>
    <row r="81" spans="1:5" ht="21" x14ac:dyDescent="0.25">
      <c r="A81" s="8"/>
      <c r="B81" s="8"/>
      <c r="C81" s="9"/>
      <c r="D81" s="9"/>
      <c r="E81" s="9">
        <f t="shared" si="1"/>
        <v>87.96000000001645</v>
      </c>
    </row>
    <row r="82" spans="1:5" ht="21" x14ac:dyDescent="0.25">
      <c r="A82" s="8"/>
      <c r="B82" s="8"/>
      <c r="C82" s="9"/>
      <c r="D82" s="9"/>
      <c r="E82" s="9">
        <f t="shared" si="1"/>
        <v>87.96000000001645</v>
      </c>
    </row>
    <row r="83" spans="1:5" ht="21" x14ac:dyDescent="0.25">
      <c r="A83" s="8"/>
      <c r="B83" s="8"/>
      <c r="C83" s="9"/>
      <c r="D83" s="9"/>
      <c r="E83" s="9">
        <f t="shared" si="1"/>
        <v>87.96000000001645</v>
      </c>
    </row>
    <row r="84" spans="1:5" ht="21" x14ac:dyDescent="0.25">
      <c r="A84" s="8"/>
      <c r="B84" s="8"/>
      <c r="C84" s="9"/>
      <c r="D84" s="9"/>
      <c r="E84" s="9">
        <f t="shared" si="1"/>
        <v>87.96000000001645</v>
      </c>
    </row>
    <row r="85" spans="1:5" ht="21" x14ac:dyDescent="0.25">
      <c r="A85" s="8"/>
      <c r="B85" s="8"/>
      <c r="C85" s="9"/>
      <c r="D85" s="9"/>
      <c r="E85" s="9">
        <f t="shared" si="1"/>
        <v>87.96000000001645</v>
      </c>
    </row>
    <row r="86" spans="1:5" ht="21" x14ac:dyDescent="0.25">
      <c r="A86" s="8"/>
      <c r="B86" s="8"/>
      <c r="C86" s="9"/>
      <c r="D86" s="9"/>
      <c r="E86" s="9">
        <f t="shared" si="1"/>
        <v>87.96000000001645</v>
      </c>
    </row>
    <row r="87" spans="1:5" ht="21" x14ac:dyDescent="0.25">
      <c r="A87" s="8"/>
      <c r="B87" s="8"/>
      <c r="C87" s="9"/>
      <c r="D87" s="9"/>
      <c r="E87" s="9">
        <f t="shared" si="1"/>
        <v>87.96000000001645</v>
      </c>
    </row>
    <row r="88" spans="1:5" ht="21" x14ac:dyDescent="0.25">
      <c r="A88" s="8"/>
      <c r="B88" s="8"/>
      <c r="C88" s="9"/>
      <c r="D88" s="9"/>
      <c r="E88" s="9">
        <f t="shared" si="1"/>
        <v>87.96000000001645</v>
      </c>
    </row>
    <row r="89" spans="1:5" ht="21" x14ac:dyDescent="0.25">
      <c r="A89" s="8"/>
      <c r="B89" s="8"/>
      <c r="C89" s="9"/>
      <c r="D89" s="9"/>
      <c r="E89" s="9">
        <f t="shared" si="1"/>
        <v>87.96000000001645</v>
      </c>
    </row>
    <row r="90" spans="1:5" ht="21" x14ac:dyDescent="0.25">
      <c r="A90" s="8"/>
      <c r="B90" s="8"/>
      <c r="C90" s="9"/>
      <c r="D90" s="9"/>
      <c r="E90" s="9">
        <f t="shared" si="1"/>
        <v>87.96000000001645</v>
      </c>
    </row>
    <row r="91" spans="1:5" ht="21" x14ac:dyDescent="0.25">
      <c r="A91" s="8"/>
      <c r="B91" s="8"/>
      <c r="C91" s="9"/>
      <c r="D91" s="9"/>
      <c r="E91" s="9">
        <f t="shared" si="1"/>
        <v>87.96000000001645</v>
      </c>
    </row>
    <row r="92" spans="1:5" ht="21" x14ac:dyDescent="0.25">
      <c r="A92" s="8"/>
      <c r="B92" s="8"/>
      <c r="C92" s="9"/>
      <c r="D92" s="9"/>
      <c r="E92" s="9">
        <f t="shared" si="1"/>
        <v>87.96000000001645</v>
      </c>
    </row>
    <row r="93" spans="1:5" ht="21" x14ac:dyDescent="0.25">
      <c r="A93" s="8"/>
      <c r="B93" s="8"/>
      <c r="C93" s="9"/>
      <c r="D93" s="9"/>
      <c r="E93" s="9">
        <f t="shared" si="1"/>
        <v>87.96000000001645</v>
      </c>
    </row>
    <row r="94" spans="1:5" ht="21" x14ac:dyDescent="0.25">
      <c r="A94" s="8"/>
      <c r="B94" s="8"/>
      <c r="C94" s="9"/>
      <c r="D94" s="9"/>
      <c r="E94" s="9">
        <f t="shared" si="1"/>
        <v>87.96000000001645</v>
      </c>
    </row>
    <row r="95" spans="1:5" ht="21" x14ac:dyDescent="0.25">
      <c r="A95" s="8"/>
      <c r="B95" s="8"/>
      <c r="C95" s="9"/>
      <c r="D95" s="9"/>
      <c r="E95" s="9">
        <f t="shared" si="1"/>
        <v>87.96000000001645</v>
      </c>
    </row>
    <row r="96" spans="1:5" ht="21" x14ac:dyDescent="0.25">
      <c r="A96" s="8"/>
      <c r="B96" s="8"/>
      <c r="C96" s="9"/>
      <c r="D96" s="9"/>
      <c r="E96" s="9">
        <f t="shared" si="1"/>
        <v>87.96000000001645</v>
      </c>
    </row>
    <row r="97" spans="1:5" ht="21" x14ac:dyDescent="0.25">
      <c r="A97" s="8"/>
      <c r="B97" s="8"/>
      <c r="C97" s="9"/>
      <c r="D97" s="9"/>
      <c r="E97" s="9">
        <f t="shared" si="1"/>
        <v>87.96000000001645</v>
      </c>
    </row>
    <row r="98" spans="1:5" ht="21" x14ac:dyDescent="0.25">
      <c r="A98" s="8"/>
      <c r="B98" s="8"/>
      <c r="C98" s="9"/>
      <c r="D98" s="9"/>
      <c r="E98" s="9">
        <f t="shared" si="1"/>
        <v>87.96000000001645</v>
      </c>
    </row>
    <row r="99" spans="1:5" ht="21" x14ac:dyDescent="0.25">
      <c r="A99" s="8"/>
      <c r="B99" s="8"/>
      <c r="C99" s="9"/>
      <c r="D99" s="9"/>
      <c r="E99" s="9">
        <f t="shared" si="1"/>
        <v>87.96000000001645</v>
      </c>
    </row>
    <row r="100" spans="1:5" ht="21" x14ac:dyDescent="0.25">
      <c r="A100" s="8"/>
      <c r="B100" s="8"/>
      <c r="C100" s="9"/>
      <c r="D100" s="9"/>
      <c r="E100" s="9">
        <f t="shared" si="1"/>
        <v>87.96000000001645</v>
      </c>
    </row>
    <row r="101" spans="1:5" ht="21" x14ac:dyDescent="0.25">
      <c r="A101" s="8"/>
      <c r="B101" s="8"/>
      <c r="C101" s="9"/>
      <c r="D101" s="9"/>
      <c r="E101" s="9">
        <f t="shared" si="1"/>
        <v>87.96000000001645</v>
      </c>
    </row>
    <row r="102" spans="1:5" ht="21" x14ac:dyDescent="0.25">
      <c r="A102" s="8"/>
      <c r="B102" s="8"/>
      <c r="C102" s="9"/>
      <c r="D102" s="9"/>
      <c r="E102" s="9">
        <f t="shared" si="1"/>
        <v>87.96000000001645</v>
      </c>
    </row>
    <row r="103" spans="1:5" ht="21" x14ac:dyDescent="0.25">
      <c r="A103" s="8"/>
      <c r="B103" s="8"/>
      <c r="C103" s="9"/>
      <c r="D103" s="9"/>
      <c r="E103" s="9">
        <f t="shared" si="1"/>
        <v>87.96000000001645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4"/>
  <dimension ref="A1:I100"/>
  <sheetViews>
    <sheetView topLeftCell="A12" zoomScale="85" zoomScaleNormal="85" workbookViewId="0">
      <selection activeCell="C17" sqref="C17"/>
    </sheetView>
  </sheetViews>
  <sheetFormatPr baseColWidth="10" defaultColWidth="9.1640625" defaultRowHeight="19" x14ac:dyDescent="0.25"/>
  <cols>
    <col min="1" max="1" width="16.33203125" style="3" bestFit="1" customWidth="1"/>
    <col min="2" max="2" width="76.5" style="3" bestFit="1" customWidth="1"/>
    <col min="3" max="3" width="18.1640625" style="3" bestFit="1" customWidth="1"/>
    <col min="4" max="4" width="20.33203125" style="3" customWidth="1"/>
    <col min="5" max="5" width="18.1640625" style="3" customWidth="1"/>
    <col min="6" max="7" width="9.1640625" style="3"/>
    <col min="8" max="9" width="14.83203125" style="3" bestFit="1" customWidth="1"/>
    <col min="10" max="16384" width="9.1640625" style="3"/>
  </cols>
  <sheetData>
    <row r="1" spans="1:9" ht="29" x14ac:dyDescent="0.35">
      <c r="A1" s="160" t="s">
        <v>14</v>
      </c>
      <c r="B1" s="160"/>
      <c r="C1" s="160"/>
      <c r="D1" s="160"/>
      <c r="E1" s="160"/>
    </row>
    <row r="2" spans="1:9" ht="26" x14ac:dyDescent="0.3">
      <c r="A2" s="161" t="s">
        <v>12</v>
      </c>
      <c r="B2" s="161"/>
      <c r="C2" s="161"/>
      <c r="D2" s="161"/>
      <c r="E2" s="161"/>
    </row>
    <row r="3" spans="1:9" s="4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9" ht="21" x14ac:dyDescent="0.25">
      <c r="A4" s="8"/>
      <c r="B4" s="8"/>
      <c r="C4" s="9"/>
      <c r="D4" s="9"/>
      <c r="E4" s="9">
        <v>39349.07</v>
      </c>
    </row>
    <row r="5" spans="1:9" ht="21" x14ac:dyDescent="0.25">
      <c r="A5" s="8" t="s">
        <v>146</v>
      </c>
      <c r="B5" s="8" t="s">
        <v>144</v>
      </c>
      <c r="C5" s="16"/>
      <c r="D5" s="16">
        <v>543.9</v>
      </c>
      <c r="E5" s="9">
        <f>E4+C5-D5</f>
        <v>38805.17</v>
      </c>
      <c r="H5" s="12"/>
      <c r="I5" s="12"/>
    </row>
    <row r="6" spans="1:9" ht="21" x14ac:dyDescent="0.25">
      <c r="A6" s="8" t="s">
        <v>146</v>
      </c>
      <c r="B6" s="8" t="s">
        <v>145</v>
      </c>
      <c r="C6" s="16"/>
      <c r="D6" s="16">
        <v>657</v>
      </c>
      <c r="E6" s="9">
        <f t="shared" ref="E6:E69" si="0">E5+C6-D6</f>
        <v>38148.17</v>
      </c>
    </row>
    <row r="7" spans="1:9" ht="21" x14ac:dyDescent="0.25">
      <c r="A7" s="8" t="s">
        <v>165</v>
      </c>
      <c r="B7" s="8" t="s">
        <v>167</v>
      </c>
      <c r="C7" s="16"/>
      <c r="D7" s="16">
        <v>116.76</v>
      </c>
      <c r="E7" s="9">
        <f t="shared" si="0"/>
        <v>38031.409999999996</v>
      </c>
    </row>
    <row r="8" spans="1:9" ht="21" x14ac:dyDescent="0.25">
      <c r="A8" s="8" t="s">
        <v>241</v>
      </c>
      <c r="B8" s="8" t="s">
        <v>152</v>
      </c>
      <c r="C8" s="9"/>
      <c r="D8" s="9">
        <v>37568</v>
      </c>
      <c r="E8" s="9">
        <f t="shared" si="0"/>
        <v>463.40999999999622</v>
      </c>
    </row>
    <row r="9" spans="1:9" ht="21" x14ac:dyDescent="0.25">
      <c r="A9" s="8" t="s">
        <v>241</v>
      </c>
      <c r="B9" s="8" t="s">
        <v>150</v>
      </c>
      <c r="C9" s="9"/>
      <c r="D9" s="9">
        <v>4.2</v>
      </c>
      <c r="E9" s="9">
        <f t="shared" si="0"/>
        <v>459.20999999999623</v>
      </c>
    </row>
    <row r="10" spans="1:9" ht="21" x14ac:dyDescent="0.25">
      <c r="A10" s="18">
        <v>44938</v>
      </c>
      <c r="B10" s="8" t="s">
        <v>230</v>
      </c>
      <c r="C10" s="9"/>
      <c r="D10" s="9">
        <v>456.75</v>
      </c>
      <c r="E10" s="9">
        <f t="shared" si="0"/>
        <v>2.4599999999962279</v>
      </c>
    </row>
    <row r="11" spans="1:9" ht="21" x14ac:dyDescent="0.25">
      <c r="A11" s="18">
        <v>45295</v>
      </c>
      <c r="B11" s="8" t="s">
        <v>469</v>
      </c>
      <c r="C11" s="9">
        <v>1000</v>
      </c>
      <c r="D11" s="9"/>
      <c r="E11" s="9">
        <f t="shared" si="0"/>
        <v>1002.4599999999962</v>
      </c>
    </row>
    <row r="12" spans="1:9" ht="21" x14ac:dyDescent="0.25">
      <c r="A12" s="18">
        <v>45296</v>
      </c>
      <c r="B12" s="8" t="s">
        <v>386</v>
      </c>
      <c r="C12" s="9"/>
      <c r="D12" s="9">
        <f>455+111.22+3.06+1.75+2.46</f>
        <v>573.49</v>
      </c>
      <c r="E12" s="9">
        <f t="shared" si="0"/>
        <v>428.96999999999616</v>
      </c>
    </row>
    <row r="13" spans="1:9" ht="21" x14ac:dyDescent="0.25">
      <c r="A13" s="18">
        <v>45296</v>
      </c>
      <c r="B13" s="8" t="s">
        <v>362</v>
      </c>
      <c r="C13" s="9"/>
      <c r="D13" s="9">
        <v>56</v>
      </c>
      <c r="E13" s="9">
        <f t="shared" si="0"/>
        <v>372.96999999999616</v>
      </c>
    </row>
    <row r="14" spans="1:9" ht="21" x14ac:dyDescent="0.25">
      <c r="A14" s="18">
        <v>45323</v>
      </c>
      <c r="B14" s="8" t="s">
        <v>362</v>
      </c>
      <c r="C14" s="9"/>
      <c r="D14" s="9">
        <v>372.97</v>
      </c>
      <c r="E14" s="9">
        <f t="shared" si="0"/>
        <v>-3.865352482534945E-12</v>
      </c>
    </row>
    <row r="15" spans="1:9" ht="21" x14ac:dyDescent="0.25">
      <c r="A15" s="18">
        <v>45324</v>
      </c>
      <c r="B15" s="8" t="s">
        <v>758</v>
      </c>
      <c r="C15" s="9">
        <v>588</v>
      </c>
      <c r="D15" s="9"/>
      <c r="E15" s="9">
        <f t="shared" si="0"/>
        <v>587.99999999999613</v>
      </c>
    </row>
    <row r="16" spans="1:9" ht="21" x14ac:dyDescent="0.25">
      <c r="A16" s="18">
        <v>45324</v>
      </c>
      <c r="B16" s="8" t="s">
        <v>362</v>
      </c>
      <c r="C16" s="9"/>
      <c r="D16" s="9">
        <v>27.78</v>
      </c>
      <c r="E16" s="9">
        <f t="shared" si="0"/>
        <v>560.21999999999616</v>
      </c>
    </row>
    <row r="17" spans="1:5" ht="21" x14ac:dyDescent="0.25">
      <c r="A17" s="18">
        <v>45351</v>
      </c>
      <c r="B17" s="8" t="s">
        <v>362</v>
      </c>
      <c r="C17" s="9"/>
      <c r="D17" s="9">
        <v>456.75</v>
      </c>
      <c r="E17" s="9">
        <f t="shared" si="0"/>
        <v>103.46999999999616</v>
      </c>
    </row>
    <row r="18" spans="1:5" ht="21" x14ac:dyDescent="0.25">
      <c r="A18" s="18">
        <v>45362</v>
      </c>
      <c r="B18" s="8" t="s">
        <v>1181</v>
      </c>
      <c r="C18" s="9">
        <v>42310</v>
      </c>
      <c r="D18" s="9"/>
      <c r="E18" s="9">
        <f t="shared" si="0"/>
        <v>42413.469999999994</v>
      </c>
    </row>
    <row r="19" spans="1:5" ht="21" x14ac:dyDescent="0.25">
      <c r="A19" s="18">
        <v>45374</v>
      </c>
      <c r="B19" s="8" t="s">
        <v>869</v>
      </c>
      <c r="C19" s="9"/>
      <c r="D19" s="9">
        <v>41155</v>
      </c>
      <c r="E19" s="9">
        <f t="shared" si="0"/>
        <v>1258.4699999999939</v>
      </c>
    </row>
    <row r="20" spans="1:5" ht="21" x14ac:dyDescent="0.25">
      <c r="A20" s="18">
        <v>45374</v>
      </c>
      <c r="B20" s="8" t="s">
        <v>351</v>
      </c>
      <c r="C20" s="9"/>
      <c r="D20" s="9">
        <v>4.2</v>
      </c>
      <c r="E20" s="9">
        <f t="shared" si="0"/>
        <v>1254.2699999999938</v>
      </c>
    </row>
    <row r="21" spans="1:5" ht="21" x14ac:dyDescent="0.25">
      <c r="A21" s="18">
        <v>45381</v>
      </c>
      <c r="B21" s="8" t="s">
        <v>351</v>
      </c>
      <c r="C21" s="9"/>
      <c r="D21" s="9">
        <v>456.75</v>
      </c>
      <c r="E21" s="9">
        <f t="shared" si="0"/>
        <v>797.51999999999384</v>
      </c>
    </row>
    <row r="22" spans="1:5" ht="21" x14ac:dyDescent="0.25">
      <c r="A22" s="18">
        <v>45386</v>
      </c>
      <c r="B22" s="8" t="s">
        <v>1243</v>
      </c>
      <c r="C22" s="9">
        <v>42350</v>
      </c>
      <c r="D22" s="9"/>
      <c r="E22" s="9">
        <f t="shared" si="0"/>
        <v>43147.519999999997</v>
      </c>
    </row>
    <row r="23" spans="1:5" ht="21" x14ac:dyDescent="0.25">
      <c r="A23" s="18">
        <v>45386</v>
      </c>
      <c r="B23" s="8" t="s">
        <v>1249</v>
      </c>
      <c r="C23" s="9"/>
      <c r="D23" s="9">
        <v>41512.5</v>
      </c>
      <c r="E23" s="9">
        <f t="shared" si="0"/>
        <v>1635.0199999999968</v>
      </c>
    </row>
    <row r="24" spans="1:5" ht="21" x14ac:dyDescent="0.25">
      <c r="A24" s="18">
        <v>45386</v>
      </c>
      <c r="B24" s="8" t="s">
        <v>230</v>
      </c>
      <c r="C24" s="9"/>
      <c r="D24" s="9">
        <v>35</v>
      </c>
      <c r="E24" s="9">
        <f t="shared" si="0"/>
        <v>1600.0199999999968</v>
      </c>
    </row>
    <row r="25" spans="1:5" ht="21" x14ac:dyDescent="0.25">
      <c r="A25" s="18">
        <v>45386</v>
      </c>
      <c r="B25" s="8" t="s">
        <v>1260</v>
      </c>
      <c r="C25" s="9"/>
      <c r="D25" s="9">
        <v>54.25</v>
      </c>
      <c r="E25" s="9">
        <f t="shared" si="0"/>
        <v>1545.7699999999968</v>
      </c>
    </row>
    <row r="26" spans="1:5" ht="21" x14ac:dyDescent="0.25">
      <c r="A26" s="18">
        <v>45406</v>
      </c>
      <c r="B26" s="8" t="s">
        <v>1324</v>
      </c>
      <c r="C26" s="9"/>
      <c r="D26" s="9">
        <v>500</v>
      </c>
      <c r="E26" s="9">
        <f t="shared" si="0"/>
        <v>1045.7699999999968</v>
      </c>
    </row>
    <row r="27" spans="1:5" ht="21" x14ac:dyDescent="0.25">
      <c r="A27" s="18">
        <v>45406</v>
      </c>
      <c r="B27" s="8" t="s">
        <v>910</v>
      </c>
      <c r="C27" s="9"/>
      <c r="D27" s="9">
        <v>3.15</v>
      </c>
      <c r="E27" s="9">
        <f t="shared" si="0"/>
        <v>1042.6199999999967</v>
      </c>
    </row>
    <row r="28" spans="1:5" ht="21" x14ac:dyDescent="0.25">
      <c r="A28" s="18">
        <v>45412</v>
      </c>
      <c r="B28" s="8" t="s">
        <v>910</v>
      </c>
      <c r="C28" s="9"/>
      <c r="D28" s="9">
        <v>456.75</v>
      </c>
      <c r="E28" s="9">
        <f t="shared" si="0"/>
        <v>585.86999999999671</v>
      </c>
    </row>
    <row r="29" spans="1:5" ht="21" x14ac:dyDescent="0.25">
      <c r="A29" s="18">
        <v>45416</v>
      </c>
      <c r="B29" s="8" t="s">
        <v>1380</v>
      </c>
      <c r="C29" s="9">
        <v>492853</v>
      </c>
      <c r="D29" s="9"/>
      <c r="E29" s="9">
        <f t="shared" si="0"/>
        <v>493438.87</v>
      </c>
    </row>
    <row r="30" spans="1:5" ht="21" x14ac:dyDescent="0.25">
      <c r="A30" s="18">
        <v>45416</v>
      </c>
      <c r="B30" s="8" t="s">
        <v>1181</v>
      </c>
      <c r="C30" s="9">
        <v>172498</v>
      </c>
      <c r="D30" s="9"/>
      <c r="E30" s="9">
        <f t="shared" si="0"/>
        <v>665936.87</v>
      </c>
    </row>
    <row r="31" spans="1:5" ht="21" x14ac:dyDescent="0.25">
      <c r="A31" s="18">
        <v>45416</v>
      </c>
      <c r="B31" s="8" t="s">
        <v>1382</v>
      </c>
      <c r="C31" s="9"/>
      <c r="D31" s="9">
        <v>664181.55000000005</v>
      </c>
      <c r="E31" s="9">
        <f t="shared" si="0"/>
        <v>1755.3199999999488</v>
      </c>
    </row>
    <row r="32" spans="1:5" ht="21" x14ac:dyDescent="0.25">
      <c r="A32" s="18">
        <v>45416</v>
      </c>
      <c r="B32" s="8" t="s">
        <v>351</v>
      </c>
      <c r="C32" s="9"/>
      <c r="D32" s="9">
        <v>35</v>
      </c>
      <c r="E32" s="9">
        <f t="shared" si="0"/>
        <v>1720.3199999999488</v>
      </c>
    </row>
    <row r="33" spans="1:5" ht="21" x14ac:dyDescent="0.25">
      <c r="A33" s="18">
        <v>45416</v>
      </c>
      <c r="B33" s="8" t="s">
        <v>386</v>
      </c>
      <c r="C33" s="9"/>
      <c r="D33" s="9">
        <v>54.25</v>
      </c>
      <c r="E33" s="9">
        <f t="shared" si="0"/>
        <v>1666.0699999999488</v>
      </c>
    </row>
    <row r="34" spans="1:5" ht="21" x14ac:dyDescent="0.25">
      <c r="A34" s="18">
        <v>45478</v>
      </c>
      <c r="B34" s="8" t="s">
        <v>1680</v>
      </c>
      <c r="C34" s="9">
        <v>8500</v>
      </c>
      <c r="D34" s="9"/>
      <c r="E34" s="9">
        <f t="shared" si="0"/>
        <v>10166.069999999949</v>
      </c>
    </row>
    <row r="35" spans="1:5" ht="21" x14ac:dyDescent="0.25">
      <c r="A35" s="18">
        <v>45478</v>
      </c>
      <c r="B35" s="8" t="s">
        <v>1681</v>
      </c>
      <c r="C35" s="9"/>
      <c r="D35" s="9"/>
      <c r="E35" s="9">
        <f t="shared" si="0"/>
        <v>10166.069999999949</v>
      </c>
    </row>
    <row r="36" spans="1:5" ht="21" x14ac:dyDescent="0.25">
      <c r="A36" s="18">
        <v>45478</v>
      </c>
      <c r="B36" s="8" t="s">
        <v>351</v>
      </c>
      <c r="C36" s="9"/>
      <c r="D36" s="9">
        <v>1175.93</v>
      </c>
      <c r="E36" s="9">
        <f t="shared" si="0"/>
        <v>8990.1399999999485</v>
      </c>
    </row>
    <row r="37" spans="1:5" ht="21" x14ac:dyDescent="0.25">
      <c r="A37" s="18">
        <v>45505</v>
      </c>
      <c r="B37" s="8" t="s">
        <v>351</v>
      </c>
      <c r="C37" s="9"/>
      <c r="D37" s="9">
        <v>876.75</v>
      </c>
      <c r="E37" s="9">
        <f t="shared" si="0"/>
        <v>8113.3899999999485</v>
      </c>
    </row>
    <row r="38" spans="1:5" ht="21" x14ac:dyDescent="0.25">
      <c r="A38" s="18">
        <v>45536</v>
      </c>
      <c r="B38" s="8" t="s">
        <v>351</v>
      </c>
      <c r="C38" s="9"/>
      <c r="D38" s="9">
        <v>456.75</v>
      </c>
      <c r="E38" s="9">
        <f t="shared" si="0"/>
        <v>7656.6399999999485</v>
      </c>
    </row>
    <row r="39" spans="1:5" ht="21" x14ac:dyDescent="0.25">
      <c r="A39" s="8"/>
      <c r="B39" s="8" t="s">
        <v>351</v>
      </c>
      <c r="C39" s="9"/>
      <c r="D39" s="9">
        <v>400</v>
      </c>
      <c r="E39" s="9">
        <f t="shared" si="0"/>
        <v>7256.6399999999485</v>
      </c>
    </row>
    <row r="40" spans="1:5" ht="21" x14ac:dyDescent="0.25">
      <c r="A40" s="8"/>
      <c r="B40" s="8" t="s">
        <v>351</v>
      </c>
      <c r="C40" s="9"/>
      <c r="D40" s="9">
        <v>20</v>
      </c>
      <c r="E40" s="9">
        <f t="shared" si="0"/>
        <v>7236.6399999999485</v>
      </c>
    </row>
    <row r="41" spans="1:5" ht="21" x14ac:dyDescent="0.25">
      <c r="A41" s="8"/>
      <c r="B41" s="8" t="s">
        <v>351</v>
      </c>
      <c r="C41" s="9"/>
      <c r="D41" s="76">
        <v>35</v>
      </c>
      <c r="E41" s="9">
        <f t="shared" si="0"/>
        <v>7201.6399999999485</v>
      </c>
    </row>
    <row r="42" spans="1:5" ht="21" x14ac:dyDescent="0.25">
      <c r="A42" s="8"/>
      <c r="B42" s="8" t="s">
        <v>351</v>
      </c>
      <c r="C42" s="9"/>
      <c r="D42" s="9">
        <v>1.75</v>
      </c>
      <c r="E42" s="9">
        <f t="shared" si="0"/>
        <v>7199.8899999999485</v>
      </c>
    </row>
    <row r="43" spans="1:5" ht="21" x14ac:dyDescent="0.25">
      <c r="A43" s="8"/>
      <c r="B43" s="8" t="s">
        <v>351</v>
      </c>
      <c r="C43" s="9"/>
      <c r="D43" s="9">
        <v>7.0000000000000007E-2</v>
      </c>
      <c r="E43" s="9">
        <f t="shared" si="0"/>
        <v>7199.8199999999488</v>
      </c>
    </row>
    <row r="44" spans="1:5" ht="21" x14ac:dyDescent="0.25">
      <c r="A44" s="8"/>
      <c r="B44" s="8" t="s">
        <v>351</v>
      </c>
      <c r="C44" s="9"/>
      <c r="D44" s="9">
        <v>456.75</v>
      </c>
      <c r="E44" s="9">
        <f t="shared" si="0"/>
        <v>6743.0699999999488</v>
      </c>
    </row>
    <row r="45" spans="1:5" ht="21" x14ac:dyDescent="0.25">
      <c r="A45" s="8"/>
      <c r="B45" s="8" t="s">
        <v>351</v>
      </c>
      <c r="C45" s="9"/>
      <c r="D45" s="9">
        <v>456.75</v>
      </c>
      <c r="E45" s="9">
        <f t="shared" si="0"/>
        <v>6286.3199999999488</v>
      </c>
    </row>
    <row r="46" spans="1:5" ht="21" x14ac:dyDescent="0.25">
      <c r="A46" s="18">
        <v>45689</v>
      </c>
      <c r="B46" s="8"/>
      <c r="C46" s="9"/>
      <c r="D46" s="9">
        <v>456.75</v>
      </c>
      <c r="E46" s="9">
        <f t="shared" si="0"/>
        <v>5829.5699999999488</v>
      </c>
    </row>
    <row r="47" spans="1:5" ht="21" x14ac:dyDescent="0.25">
      <c r="A47" s="8"/>
      <c r="B47" s="8" t="s">
        <v>351</v>
      </c>
      <c r="C47" s="9"/>
      <c r="D47" s="9"/>
      <c r="E47" s="9">
        <f t="shared" si="0"/>
        <v>5829.5699999999488</v>
      </c>
    </row>
    <row r="48" spans="1:5" ht="21" x14ac:dyDescent="0.25">
      <c r="A48" s="8"/>
      <c r="B48" s="8"/>
      <c r="C48" s="9"/>
      <c r="D48" s="9"/>
      <c r="E48" s="9">
        <f t="shared" si="0"/>
        <v>5829.5699999999488</v>
      </c>
    </row>
    <row r="49" spans="1:5" ht="21" x14ac:dyDescent="0.25">
      <c r="A49" s="8"/>
      <c r="B49" s="8"/>
      <c r="C49" s="9"/>
      <c r="D49" s="9"/>
      <c r="E49" s="9">
        <f t="shared" si="0"/>
        <v>5829.5699999999488</v>
      </c>
    </row>
    <row r="50" spans="1:5" ht="21" x14ac:dyDescent="0.25">
      <c r="A50" s="8"/>
      <c r="B50" s="8"/>
      <c r="C50" s="9"/>
      <c r="D50" s="9"/>
      <c r="E50" s="9">
        <f t="shared" si="0"/>
        <v>5829.5699999999488</v>
      </c>
    </row>
    <row r="51" spans="1:5" ht="21" x14ac:dyDescent="0.25">
      <c r="A51" s="8"/>
      <c r="B51" s="8"/>
      <c r="C51" s="9"/>
      <c r="D51" s="9"/>
      <c r="E51" s="9">
        <f t="shared" si="0"/>
        <v>5829.5699999999488</v>
      </c>
    </row>
    <row r="52" spans="1:5" ht="21" x14ac:dyDescent="0.25">
      <c r="A52" s="8"/>
      <c r="B52" s="8"/>
      <c r="C52" s="9"/>
      <c r="D52" s="9"/>
      <c r="E52" s="9">
        <f t="shared" si="0"/>
        <v>5829.5699999999488</v>
      </c>
    </row>
    <row r="53" spans="1:5" ht="21" x14ac:dyDescent="0.25">
      <c r="A53" s="8"/>
      <c r="B53" s="8"/>
      <c r="C53" s="9"/>
      <c r="D53" s="9"/>
      <c r="E53" s="9">
        <f t="shared" si="0"/>
        <v>5829.5699999999488</v>
      </c>
    </row>
    <row r="54" spans="1:5" ht="21" x14ac:dyDescent="0.25">
      <c r="A54" s="8"/>
      <c r="B54" s="8"/>
      <c r="C54" s="9"/>
      <c r="D54" s="9"/>
      <c r="E54" s="9">
        <f t="shared" si="0"/>
        <v>5829.5699999999488</v>
      </c>
    </row>
    <row r="55" spans="1:5" ht="21" x14ac:dyDescent="0.25">
      <c r="A55" s="8"/>
      <c r="B55" s="8"/>
      <c r="C55" s="9"/>
      <c r="D55" s="9"/>
      <c r="E55" s="9">
        <f t="shared" si="0"/>
        <v>5829.5699999999488</v>
      </c>
    </row>
    <row r="56" spans="1:5" ht="21" x14ac:dyDescent="0.25">
      <c r="A56" s="8"/>
      <c r="B56" s="8"/>
      <c r="C56" s="9"/>
      <c r="D56" s="9"/>
      <c r="E56" s="9">
        <f t="shared" si="0"/>
        <v>5829.5699999999488</v>
      </c>
    </row>
    <row r="57" spans="1:5" ht="21" x14ac:dyDescent="0.25">
      <c r="A57" s="8"/>
      <c r="B57" s="8"/>
      <c r="C57" s="9"/>
      <c r="D57" s="9"/>
      <c r="E57" s="9">
        <f t="shared" si="0"/>
        <v>5829.5699999999488</v>
      </c>
    </row>
    <row r="58" spans="1:5" ht="21" x14ac:dyDescent="0.25">
      <c r="A58" s="8"/>
      <c r="B58" s="8"/>
      <c r="C58" s="9"/>
      <c r="D58" s="9"/>
      <c r="E58" s="9">
        <f t="shared" si="0"/>
        <v>5829.5699999999488</v>
      </c>
    </row>
    <row r="59" spans="1:5" ht="21" x14ac:dyDescent="0.25">
      <c r="A59" s="8"/>
      <c r="B59" s="8"/>
      <c r="C59" s="9"/>
      <c r="D59" s="9"/>
      <c r="E59" s="9">
        <f t="shared" si="0"/>
        <v>5829.5699999999488</v>
      </c>
    </row>
    <row r="60" spans="1:5" ht="21" x14ac:dyDescent="0.25">
      <c r="A60" s="8"/>
      <c r="B60" s="8"/>
      <c r="C60" s="9"/>
      <c r="D60" s="9"/>
      <c r="E60" s="9">
        <f t="shared" si="0"/>
        <v>5829.5699999999488</v>
      </c>
    </row>
    <row r="61" spans="1:5" ht="21" x14ac:dyDescent="0.25">
      <c r="A61" s="8"/>
      <c r="B61" s="8"/>
      <c r="C61" s="9"/>
      <c r="D61" s="9"/>
      <c r="E61" s="9">
        <f t="shared" si="0"/>
        <v>5829.5699999999488</v>
      </c>
    </row>
    <row r="62" spans="1:5" ht="21" x14ac:dyDescent="0.25">
      <c r="A62" s="8"/>
      <c r="B62" s="8"/>
      <c r="C62" s="9"/>
      <c r="D62" s="9"/>
      <c r="E62" s="9">
        <f t="shared" si="0"/>
        <v>5829.5699999999488</v>
      </c>
    </row>
    <row r="63" spans="1:5" ht="21" x14ac:dyDescent="0.25">
      <c r="A63" s="8"/>
      <c r="B63" s="8"/>
      <c r="C63" s="9"/>
      <c r="D63" s="9"/>
      <c r="E63" s="9">
        <f t="shared" si="0"/>
        <v>5829.5699999999488</v>
      </c>
    </row>
    <row r="64" spans="1:5" ht="21" x14ac:dyDescent="0.25">
      <c r="A64" s="8"/>
      <c r="B64" s="8"/>
      <c r="C64" s="9"/>
      <c r="D64" s="9"/>
      <c r="E64" s="9">
        <f t="shared" si="0"/>
        <v>5829.5699999999488</v>
      </c>
    </row>
    <row r="65" spans="1:5" ht="21" x14ac:dyDescent="0.25">
      <c r="A65" s="8"/>
      <c r="B65" s="8"/>
      <c r="C65" s="9"/>
      <c r="D65" s="9"/>
      <c r="E65" s="9">
        <f t="shared" si="0"/>
        <v>5829.5699999999488</v>
      </c>
    </row>
    <row r="66" spans="1:5" ht="21" x14ac:dyDescent="0.25">
      <c r="A66" s="8"/>
      <c r="B66" s="8"/>
      <c r="C66" s="9"/>
      <c r="D66" s="9"/>
      <c r="E66" s="9">
        <f t="shared" si="0"/>
        <v>5829.5699999999488</v>
      </c>
    </row>
    <row r="67" spans="1:5" ht="21" x14ac:dyDescent="0.25">
      <c r="A67" s="8"/>
      <c r="B67" s="8"/>
      <c r="C67" s="9"/>
      <c r="D67" s="9"/>
      <c r="E67" s="9">
        <f t="shared" si="0"/>
        <v>5829.5699999999488</v>
      </c>
    </row>
    <row r="68" spans="1:5" ht="21" x14ac:dyDescent="0.25">
      <c r="A68" s="8"/>
      <c r="B68" s="8"/>
      <c r="C68" s="9"/>
      <c r="D68" s="9"/>
      <c r="E68" s="9">
        <f t="shared" si="0"/>
        <v>5829.5699999999488</v>
      </c>
    </row>
    <row r="69" spans="1:5" ht="21" x14ac:dyDescent="0.25">
      <c r="A69" s="8"/>
      <c r="B69" s="8"/>
      <c r="C69" s="9"/>
      <c r="D69" s="9"/>
      <c r="E69" s="9">
        <f t="shared" si="0"/>
        <v>5829.5699999999488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5829.5699999999488</v>
      </c>
    </row>
    <row r="71" spans="1:5" ht="21" x14ac:dyDescent="0.25">
      <c r="A71" s="8"/>
      <c r="B71" s="8"/>
      <c r="C71" s="9"/>
      <c r="D71" s="9"/>
      <c r="E71" s="9">
        <f t="shared" si="1"/>
        <v>5829.5699999999488</v>
      </c>
    </row>
    <row r="72" spans="1:5" ht="21" x14ac:dyDescent="0.25">
      <c r="A72" s="8"/>
      <c r="B72" s="8"/>
      <c r="C72" s="9"/>
      <c r="D72" s="9"/>
      <c r="E72" s="9">
        <f t="shared" si="1"/>
        <v>5829.5699999999488</v>
      </c>
    </row>
    <row r="73" spans="1:5" ht="21" x14ac:dyDescent="0.25">
      <c r="A73" s="8"/>
      <c r="B73" s="8"/>
      <c r="C73" s="9"/>
      <c r="D73" s="9"/>
      <c r="E73" s="9">
        <f t="shared" si="1"/>
        <v>5829.5699999999488</v>
      </c>
    </row>
    <row r="74" spans="1:5" ht="21" x14ac:dyDescent="0.25">
      <c r="A74" s="8"/>
      <c r="B74" s="8"/>
      <c r="C74" s="9"/>
      <c r="D74" s="9"/>
      <c r="E74" s="9">
        <f t="shared" si="1"/>
        <v>5829.5699999999488</v>
      </c>
    </row>
    <row r="75" spans="1:5" ht="21" x14ac:dyDescent="0.25">
      <c r="A75" s="8"/>
      <c r="B75" s="8"/>
      <c r="C75" s="9"/>
      <c r="D75" s="9"/>
      <c r="E75" s="9">
        <f t="shared" si="1"/>
        <v>5829.5699999999488</v>
      </c>
    </row>
    <row r="76" spans="1:5" ht="21" x14ac:dyDescent="0.25">
      <c r="A76" s="8"/>
      <c r="B76" s="8"/>
      <c r="C76" s="9"/>
      <c r="D76" s="9"/>
      <c r="E76" s="9">
        <f t="shared" si="1"/>
        <v>5829.5699999999488</v>
      </c>
    </row>
    <row r="77" spans="1:5" ht="21" x14ac:dyDescent="0.25">
      <c r="A77" s="8"/>
      <c r="B77" s="8"/>
      <c r="C77" s="9"/>
      <c r="D77" s="9"/>
      <c r="E77" s="9">
        <f t="shared" si="1"/>
        <v>5829.5699999999488</v>
      </c>
    </row>
    <row r="78" spans="1:5" ht="21" x14ac:dyDescent="0.25">
      <c r="A78" s="8"/>
      <c r="B78" s="8"/>
      <c r="C78" s="9"/>
      <c r="D78" s="9"/>
      <c r="E78" s="9">
        <f t="shared" si="1"/>
        <v>5829.5699999999488</v>
      </c>
    </row>
    <row r="79" spans="1:5" ht="21" x14ac:dyDescent="0.25">
      <c r="A79" s="8"/>
      <c r="B79" s="8"/>
      <c r="C79" s="9"/>
      <c r="D79" s="9"/>
      <c r="E79" s="9">
        <f t="shared" si="1"/>
        <v>5829.5699999999488</v>
      </c>
    </row>
    <row r="80" spans="1:5" ht="21" x14ac:dyDescent="0.25">
      <c r="A80" s="8"/>
      <c r="B80" s="8"/>
      <c r="C80" s="9"/>
      <c r="D80" s="9"/>
      <c r="E80" s="9">
        <f t="shared" si="1"/>
        <v>5829.5699999999488</v>
      </c>
    </row>
    <row r="81" spans="1:5" ht="21" x14ac:dyDescent="0.25">
      <c r="A81" s="8"/>
      <c r="B81" s="8"/>
      <c r="C81" s="9"/>
      <c r="D81" s="9"/>
      <c r="E81" s="9">
        <f t="shared" si="1"/>
        <v>5829.5699999999488</v>
      </c>
    </row>
    <row r="82" spans="1:5" ht="21" x14ac:dyDescent="0.25">
      <c r="A82" s="8"/>
      <c r="B82" s="8"/>
      <c r="C82" s="9"/>
      <c r="D82" s="9"/>
      <c r="E82" s="9">
        <f t="shared" si="1"/>
        <v>5829.5699999999488</v>
      </c>
    </row>
    <row r="83" spans="1:5" ht="21" x14ac:dyDescent="0.25">
      <c r="A83" s="8"/>
      <c r="B83" s="8"/>
      <c r="C83" s="9"/>
      <c r="D83" s="9"/>
      <c r="E83" s="9">
        <f t="shared" si="1"/>
        <v>5829.5699999999488</v>
      </c>
    </row>
    <row r="84" spans="1:5" ht="21" x14ac:dyDescent="0.25">
      <c r="A84" s="8"/>
      <c r="B84" s="8"/>
      <c r="C84" s="9"/>
      <c r="D84" s="9"/>
      <c r="E84" s="9">
        <f t="shared" si="1"/>
        <v>5829.5699999999488</v>
      </c>
    </row>
    <row r="85" spans="1:5" ht="21" x14ac:dyDescent="0.25">
      <c r="A85" s="8"/>
      <c r="B85" s="8"/>
      <c r="C85" s="9"/>
      <c r="D85" s="9"/>
      <c r="E85" s="9">
        <f t="shared" si="1"/>
        <v>5829.5699999999488</v>
      </c>
    </row>
    <row r="86" spans="1:5" ht="21" x14ac:dyDescent="0.25">
      <c r="A86" s="8"/>
      <c r="B86" s="8"/>
      <c r="C86" s="9"/>
      <c r="D86" s="9"/>
      <c r="E86" s="9">
        <f t="shared" si="1"/>
        <v>5829.5699999999488</v>
      </c>
    </row>
    <row r="87" spans="1:5" ht="21" x14ac:dyDescent="0.25">
      <c r="A87" s="8"/>
      <c r="B87" s="8"/>
      <c r="C87" s="9"/>
      <c r="D87" s="9"/>
      <c r="E87" s="9">
        <f t="shared" si="1"/>
        <v>5829.5699999999488</v>
      </c>
    </row>
    <row r="88" spans="1:5" ht="21" x14ac:dyDescent="0.25">
      <c r="A88" s="8"/>
      <c r="B88" s="8"/>
      <c r="C88" s="9"/>
      <c r="D88" s="9"/>
      <c r="E88" s="9">
        <f t="shared" si="1"/>
        <v>5829.5699999999488</v>
      </c>
    </row>
    <row r="89" spans="1:5" ht="21" x14ac:dyDescent="0.25">
      <c r="A89" s="8"/>
      <c r="B89" s="8"/>
      <c r="C89" s="9"/>
      <c r="D89" s="9"/>
      <c r="E89" s="9">
        <f t="shared" si="1"/>
        <v>5829.5699999999488</v>
      </c>
    </row>
    <row r="90" spans="1:5" ht="21" x14ac:dyDescent="0.25">
      <c r="A90" s="8"/>
      <c r="B90" s="8"/>
      <c r="C90" s="9"/>
      <c r="D90" s="9"/>
      <c r="E90" s="9">
        <f t="shared" si="1"/>
        <v>5829.5699999999488</v>
      </c>
    </row>
    <row r="91" spans="1:5" ht="21" x14ac:dyDescent="0.25">
      <c r="A91" s="8"/>
      <c r="B91" s="8"/>
      <c r="C91" s="9"/>
      <c r="D91" s="9"/>
      <c r="E91" s="9">
        <f t="shared" si="1"/>
        <v>5829.5699999999488</v>
      </c>
    </row>
    <row r="92" spans="1:5" ht="21" x14ac:dyDescent="0.25">
      <c r="A92" s="8"/>
      <c r="B92" s="8"/>
      <c r="C92" s="9"/>
      <c r="D92" s="9"/>
      <c r="E92" s="9">
        <f t="shared" si="1"/>
        <v>5829.5699999999488</v>
      </c>
    </row>
    <row r="93" spans="1:5" ht="21" x14ac:dyDescent="0.25">
      <c r="A93" s="8"/>
      <c r="B93" s="8"/>
      <c r="C93" s="9"/>
      <c r="D93" s="9"/>
      <c r="E93" s="9">
        <f t="shared" si="1"/>
        <v>5829.5699999999488</v>
      </c>
    </row>
    <row r="94" spans="1:5" ht="21" x14ac:dyDescent="0.25">
      <c r="A94" s="8"/>
      <c r="B94" s="8"/>
      <c r="C94" s="9"/>
      <c r="D94" s="9"/>
      <c r="E94" s="9">
        <f t="shared" si="1"/>
        <v>5829.5699999999488</v>
      </c>
    </row>
    <row r="95" spans="1:5" ht="21" x14ac:dyDescent="0.25">
      <c r="A95" s="8"/>
      <c r="B95" s="8"/>
      <c r="C95" s="9"/>
      <c r="D95" s="9"/>
      <c r="E95" s="9">
        <f t="shared" si="1"/>
        <v>5829.5699999999488</v>
      </c>
    </row>
    <row r="96" spans="1:5" ht="21" x14ac:dyDescent="0.25">
      <c r="A96" s="8"/>
      <c r="B96" s="8"/>
      <c r="C96" s="9"/>
      <c r="D96" s="9"/>
      <c r="E96" s="9">
        <f t="shared" si="1"/>
        <v>5829.5699999999488</v>
      </c>
    </row>
    <row r="97" spans="1:5" ht="21" x14ac:dyDescent="0.25">
      <c r="A97" s="8"/>
      <c r="B97" s="8"/>
      <c r="C97" s="9"/>
      <c r="D97" s="9"/>
      <c r="E97" s="9">
        <f t="shared" si="1"/>
        <v>5829.5699999999488</v>
      </c>
    </row>
    <row r="98" spans="1:5" ht="21" x14ac:dyDescent="0.25">
      <c r="A98" s="8"/>
      <c r="B98" s="8"/>
      <c r="C98" s="9"/>
      <c r="D98" s="9"/>
      <c r="E98" s="9">
        <f t="shared" si="1"/>
        <v>5829.5699999999488</v>
      </c>
    </row>
    <row r="99" spans="1:5" ht="21" x14ac:dyDescent="0.25">
      <c r="A99" s="8"/>
      <c r="B99" s="8"/>
      <c r="C99" s="9"/>
      <c r="D99" s="9"/>
      <c r="E99" s="9">
        <f t="shared" si="1"/>
        <v>5829.5699999999488</v>
      </c>
    </row>
    <row r="100" spans="1:5" ht="21" x14ac:dyDescent="0.25">
      <c r="A100" s="8"/>
      <c r="B100" s="8"/>
      <c r="C100" s="9"/>
      <c r="D100" s="9"/>
      <c r="E100" s="9">
        <f t="shared" si="1"/>
        <v>5829.5699999999488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5"/>
  <dimension ref="A1:I100"/>
  <sheetViews>
    <sheetView zoomScale="85" zoomScaleNormal="85" workbookViewId="0">
      <selection activeCell="C17" sqref="C17"/>
    </sheetView>
  </sheetViews>
  <sheetFormatPr baseColWidth="10" defaultColWidth="9.1640625" defaultRowHeight="19" x14ac:dyDescent="0.25"/>
  <cols>
    <col min="1" max="1" width="15.6640625" style="3" bestFit="1" customWidth="1"/>
    <col min="2" max="2" width="76.5" style="3" bestFit="1" customWidth="1"/>
    <col min="3" max="3" width="17.33203125" style="3" customWidth="1"/>
    <col min="4" max="4" width="20.33203125" style="3" customWidth="1"/>
    <col min="5" max="5" width="18.1640625" style="3" customWidth="1"/>
    <col min="6" max="7" width="9.1640625" style="3"/>
    <col min="8" max="9" width="14.83203125" style="3" bestFit="1" customWidth="1"/>
    <col min="10" max="16384" width="9.1640625" style="3"/>
  </cols>
  <sheetData>
    <row r="1" spans="1:9" ht="29" x14ac:dyDescent="0.35">
      <c r="A1" s="160" t="s">
        <v>14</v>
      </c>
      <c r="B1" s="160"/>
      <c r="C1" s="160"/>
      <c r="D1" s="160"/>
      <c r="E1" s="160"/>
    </row>
    <row r="2" spans="1:9" ht="26" x14ac:dyDescent="0.3">
      <c r="A2" s="161" t="s">
        <v>13</v>
      </c>
      <c r="B2" s="161"/>
      <c r="C2" s="161"/>
      <c r="D2" s="161"/>
      <c r="E2" s="161"/>
    </row>
    <row r="3" spans="1:9" s="4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9" ht="21" x14ac:dyDescent="0.25">
      <c r="A4" s="8"/>
      <c r="B4" s="8"/>
      <c r="C4" s="9"/>
      <c r="D4" s="9"/>
      <c r="E4" s="9">
        <v>0.83</v>
      </c>
    </row>
    <row r="5" spans="1:9" ht="21" x14ac:dyDescent="0.25">
      <c r="A5" s="18">
        <v>45295</v>
      </c>
      <c r="B5" s="8" t="s">
        <v>470</v>
      </c>
      <c r="C5" s="16">
        <v>2975</v>
      </c>
      <c r="D5" s="16"/>
      <c r="E5" s="9">
        <f>E4+C5-D5</f>
        <v>2975.83</v>
      </c>
      <c r="H5" s="12"/>
      <c r="I5" s="12"/>
    </row>
    <row r="6" spans="1:9" ht="21" x14ac:dyDescent="0.25">
      <c r="A6" s="18">
        <v>45297</v>
      </c>
      <c r="B6" s="8" t="s">
        <v>485</v>
      </c>
      <c r="C6" s="16"/>
      <c r="D6" s="16">
        <v>2325</v>
      </c>
      <c r="E6" s="9">
        <f t="shared" ref="E6:E69" si="0">E5+C6-D6</f>
        <v>650.82999999999993</v>
      </c>
    </row>
    <row r="7" spans="1:9" ht="21" x14ac:dyDescent="0.25">
      <c r="A7" s="18">
        <v>45297</v>
      </c>
      <c r="B7" s="8" t="s">
        <v>386</v>
      </c>
      <c r="C7" s="16"/>
      <c r="D7" s="16">
        <v>25.28</v>
      </c>
      <c r="E7" s="9">
        <f t="shared" si="0"/>
        <v>625.54999999999995</v>
      </c>
    </row>
    <row r="8" spans="1:9" ht="21" x14ac:dyDescent="0.25">
      <c r="A8" s="18">
        <v>45301</v>
      </c>
      <c r="B8" s="8" t="s">
        <v>518</v>
      </c>
      <c r="C8" s="9">
        <v>10865</v>
      </c>
      <c r="D8" s="9"/>
      <c r="E8" s="9">
        <f t="shared" si="0"/>
        <v>11490.55</v>
      </c>
    </row>
    <row r="9" spans="1:9" ht="21" x14ac:dyDescent="0.25">
      <c r="A9" s="18">
        <v>45302</v>
      </c>
      <c r="B9" s="8" t="s">
        <v>485</v>
      </c>
      <c r="C9" s="9"/>
      <c r="D9" s="9">
        <v>11250</v>
      </c>
      <c r="E9" s="9">
        <f t="shared" si="0"/>
        <v>240.54999999999927</v>
      </c>
    </row>
    <row r="10" spans="1:9" ht="21" x14ac:dyDescent="0.25">
      <c r="A10" s="18">
        <v>45302</v>
      </c>
      <c r="B10" s="8" t="s">
        <v>386</v>
      </c>
      <c r="C10" s="9"/>
      <c r="D10" s="9">
        <v>24.45</v>
      </c>
      <c r="E10" s="9">
        <f t="shared" si="0"/>
        <v>216.09999999999928</v>
      </c>
    </row>
    <row r="11" spans="1:9" ht="21" x14ac:dyDescent="0.25">
      <c r="A11" s="18">
        <v>45315</v>
      </c>
      <c r="B11" s="8" t="s">
        <v>695</v>
      </c>
      <c r="C11" s="9">
        <v>2275</v>
      </c>
      <c r="D11" s="9"/>
      <c r="E11" s="9">
        <f t="shared" si="0"/>
        <v>2491.0999999999995</v>
      </c>
    </row>
    <row r="12" spans="1:9" ht="21" x14ac:dyDescent="0.25">
      <c r="A12" s="18">
        <v>45315</v>
      </c>
      <c r="B12" s="8" t="s">
        <v>485</v>
      </c>
      <c r="C12" s="9"/>
      <c r="D12" s="9">
        <v>2325</v>
      </c>
      <c r="E12" s="9">
        <f t="shared" si="0"/>
        <v>166.09999999999945</v>
      </c>
    </row>
    <row r="13" spans="1:9" ht="21" x14ac:dyDescent="0.25">
      <c r="A13" s="18">
        <v>45315</v>
      </c>
      <c r="B13" s="8" t="s">
        <v>386</v>
      </c>
      <c r="C13" s="9"/>
      <c r="D13" s="9">
        <f>25.28-0.83</f>
        <v>24.450000000000003</v>
      </c>
      <c r="E13" s="9">
        <f t="shared" si="0"/>
        <v>141.64999999999947</v>
      </c>
      <c r="G13" s="78"/>
    </row>
    <row r="14" spans="1:9" ht="21" x14ac:dyDescent="0.25">
      <c r="A14" s="8"/>
      <c r="B14" s="8"/>
      <c r="C14" s="9"/>
      <c r="D14" s="9"/>
      <c r="E14" s="9">
        <f t="shared" si="0"/>
        <v>141.64999999999947</v>
      </c>
    </row>
    <row r="15" spans="1:9" ht="21" x14ac:dyDescent="0.25">
      <c r="A15" s="8"/>
      <c r="B15" s="8"/>
      <c r="C15" s="9"/>
      <c r="D15" s="9"/>
      <c r="E15" s="9">
        <f t="shared" si="0"/>
        <v>141.64999999999947</v>
      </c>
    </row>
    <row r="16" spans="1:9" ht="21" x14ac:dyDescent="0.25">
      <c r="A16" s="8"/>
      <c r="B16" s="8"/>
      <c r="C16" s="9"/>
      <c r="D16" s="9"/>
      <c r="E16" s="9">
        <f t="shared" si="0"/>
        <v>141.64999999999947</v>
      </c>
    </row>
    <row r="17" spans="1:5" ht="21" x14ac:dyDescent="0.25">
      <c r="A17" s="8"/>
      <c r="B17" s="8"/>
      <c r="C17" s="9"/>
      <c r="D17" s="9"/>
      <c r="E17" s="9">
        <f t="shared" si="0"/>
        <v>141.64999999999947</v>
      </c>
    </row>
    <row r="18" spans="1:5" ht="21" x14ac:dyDescent="0.25">
      <c r="A18" s="8"/>
      <c r="B18" s="8"/>
      <c r="C18" s="9"/>
      <c r="D18" s="9"/>
      <c r="E18" s="9">
        <f t="shared" si="0"/>
        <v>141.64999999999947</v>
      </c>
    </row>
    <row r="19" spans="1:5" ht="21" x14ac:dyDescent="0.25">
      <c r="A19" s="8"/>
      <c r="B19" s="8"/>
      <c r="C19" s="9"/>
      <c r="D19" s="9"/>
      <c r="E19" s="9">
        <f t="shared" si="0"/>
        <v>141.64999999999947</v>
      </c>
    </row>
    <row r="20" spans="1:5" ht="21" x14ac:dyDescent="0.25">
      <c r="A20" s="8"/>
      <c r="B20" s="8"/>
      <c r="C20" s="9"/>
      <c r="D20" s="9"/>
      <c r="E20" s="9">
        <f t="shared" si="0"/>
        <v>141.64999999999947</v>
      </c>
    </row>
    <row r="21" spans="1:5" ht="21" x14ac:dyDescent="0.25">
      <c r="A21" s="8"/>
      <c r="B21" s="8"/>
      <c r="C21" s="9"/>
      <c r="D21" s="9"/>
      <c r="E21" s="9">
        <f t="shared" si="0"/>
        <v>141.64999999999947</v>
      </c>
    </row>
    <row r="22" spans="1:5" ht="21" x14ac:dyDescent="0.25">
      <c r="A22" s="8"/>
      <c r="B22" s="8"/>
      <c r="C22" s="9"/>
      <c r="D22" s="9"/>
      <c r="E22" s="9">
        <f t="shared" si="0"/>
        <v>141.64999999999947</v>
      </c>
    </row>
    <row r="23" spans="1:5" ht="21" x14ac:dyDescent="0.25">
      <c r="A23" s="8"/>
      <c r="B23" s="8"/>
      <c r="C23" s="9"/>
      <c r="D23" s="9"/>
      <c r="E23" s="9">
        <f t="shared" si="0"/>
        <v>141.64999999999947</v>
      </c>
    </row>
    <row r="24" spans="1:5" ht="21" x14ac:dyDescent="0.25">
      <c r="A24" s="8"/>
      <c r="B24" s="8"/>
      <c r="C24" s="9"/>
      <c r="D24" s="9"/>
      <c r="E24" s="9">
        <f t="shared" si="0"/>
        <v>141.64999999999947</v>
      </c>
    </row>
    <row r="25" spans="1:5" ht="21" x14ac:dyDescent="0.25">
      <c r="A25" s="8"/>
      <c r="B25" s="8"/>
      <c r="C25" s="9"/>
      <c r="D25" s="9"/>
      <c r="E25" s="9">
        <f t="shared" si="0"/>
        <v>141.64999999999947</v>
      </c>
    </row>
    <row r="26" spans="1:5" ht="21" x14ac:dyDescent="0.25">
      <c r="A26" s="8"/>
      <c r="B26" s="8"/>
      <c r="C26" s="9"/>
      <c r="D26" s="9"/>
      <c r="E26" s="9">
        <f t="shared" si="0"/>
        <v>141.64999999999947</v>
      </c>
    </row>
    <row r="27" spans="1:5" ht="21" x14ac:dyDescent="0.25">
      <c r="A27" s="8"/>
      <c r="B27" s="8"/>
      <c r="C27" s="9"/>
      <c r="D27" s="9"/>
      <c r="E27" s="9">
        <f t="shared" si="0"/>
        <v>141.64999999999947</v>
      </c>
    </row>
    <row r="28" spans="1:5" ht="21" x14ac:dyDescent="0.25">
      <c r="A28" s="8"/>
      <c r="B28" s="8"/>
      <c r="C28" s="9"/>
      <c r="D28" s="9"/>
      <c r="E28" s="9">
        <f t="shared" si="0"/>
        <v>141.64999999999947</v>
      </c>
    </row>
    <row r="29" spans="1:5" ht="21" x14ac:dyDescent="0.25">
      <c r="A29" s="8"/>
      <c r="B29" s="8"/>
      <c r="C29" s="9"/>
      <c r="D29" s="9"/>
      <c r="E29" s="9">
        <f t="shared" si="0"/>
        <v>141.64999999999947</v>
      </c>
    </row>
    <row r="30" spans="1:5" ht="21" x14ac:dyDescent="0.25">
      <c r="A30" s="8"/>
      <c r="B30" s="8"/>
      <c r="C30" s="9"/>
      <c r="D30" s="9"/>
      <c r="E30" s="9">
        <f t="shared" si="0"/>
        <v>141.64999999999947</v>
      </c>
    </row>
    <row r="31" spans="1:5" ht="21" x14ac:dyDescent="0.25">
      <c r="A31" s="8"/>
      <c r="B31" s="8"/>
      <c r="C31" s="9"/>
      <c r="D31" s="9"/>
      <c r="E31" s="9">
        <f t="shared" si="0"/>
        <v>141.64999999999947</v>
      </c>
    </row>
    <row r="32" spans="1:5" ht="21" x14ac:dyDescent="0.25">
      <c r="A32" s="8"/>
      <c r="B32" s="8"/>
      <c r="C32" s="9"/>
      <c r="D32" s="9"/>
      <c r="E32" s="9">
        <f t="shared" si="0"/>
        <v>141.64999999999947</v>
      </c>
    </row>
    <row r="33" spans="1:5" ht="21" x14ac:dyDescent="0.25">
      <c r="A33" s="8"/>
      <c r="B33" s="8"/>
      <c r="C33" s="9"/>
      <c r="D33" s="9"/>
      <c r="E33" s="9">
        <f t="shared" si="0"/>
        <v>141.64999999999947</v>
      </c>
    </row>
    <row r="34" spans="1:5" ht="21" x14ac:dyDescent="0.25">
      <c r="A34" s="8"/>
      <c r="B34" s="8"/>
      <c r="C34" s="9"/>
      <c r="D34" s="9"/>
      <c r="E34" s="9">
        <f t="shared" si="0"/>
        <v>141.64999999999947</v>
      </c>
    </row>
    <row r="35" spans="1:5" ht="21" x14ac:dyDescent="0.25">
      <c r="A35" s="8"/>
      <c r="B35" s="8"/>
      <c r="C35" s="9"/>
      <c r="D35" s="9"/>
      <c r="E35" s="9">
        <f t="shared" si="0"/>
        <v>141.64999999999947</v>
      </c>
    </row>
    <row r="36" spans="1:5" ht="21" x14ac:dyDescent="0.25">
      <c r="A36" s="8"/>
      <c r="B36" s="8"/>
      <c r="C36" s="9"/>
      <c r="D36" s="9"/>
      <c r="E36" s="9">
        <f t="shared" si="0"/>
        <v>141.64999999999947</v>
      </c>
    </row>
    <row r="37" spans="1:5" ht="21" x14ac:dyDescent="0.25">
      <c r="A37" s="8"/>
      <c r="B37" s="8"/>
      <c r="C37" s="9"/>
      <c r="D37" s="9"/>
      <c r="E37" s="9">
        <f t="shared" si="0"/>
        <v>141.64999999999947</v>
      </c>
    </row>
    <row r="38" spans="1:5" ht="21" x14ac:dyDescent="0.25">
      <c r="A38" s="8"/>
      <c r="B38" s="8"/>
      <c r="C38" s="9"/>
      <c r="D38" s="9"/>
      <c r="E38" s="9">
        <f t="shared" si="0"/>
        <v>141.64999999999947</v>
      </c>
    </row>
    <row r="39" spans="1:5" ht="21" x14ac:dyDescent="0.25">
      <c r="A39" s="8"/>
      <c r="B39" s="8"/>
      <c r="C39" s="9"/>
      <c r="D39" s="9"/>
      <c r="E39" s="9">
        <f t="shared" si="0"/>
        <v>141.64999999999947</v>
      </c>
    </row>
    <row r="40" spans="1:5" ht="21" x14ac:dyDescent="0.25">
      <c r="A40" s="8"/>
      <c r="B40" s="8"/>
      <c r="C40" s="9"/>
      <c r="D40" s="9"/>
      <c r="E40" s="9">
        <f t="shared" si="0"/>
        <v>141.64999999999947</v>
      </c>
    </row>
    <row r="41" spans="1:5" ht="21" x14ac:dyDescent="0.25">
      <c r="A41" s="8"/>
      <c r="B41" s="8"/>
      <c r="C41" s="9"/>
      <c r="D41" s="9"/>
      <c r="E41" s="9">
        <f t="shared" si="0"/>
        <v>141.64999999999947</v>
      </c>
    </row>
    <row r="42" spans="1:5" ht="21" x14ac:dyDescent="0.25">
      <c r="A42" s="8"/>
      <c r="B42" s="8"/>
      <c r="C42" s="9"/>
      <c r="D42" s="9"/>
      <c r="E42" s="9">
        <f t="shared" si="0"/>
        <v>141.64999999999947</v>
      </c>
    </row>
    <row r="43" spans="1:5" ht="21" x14ac:dyDescent="0.25">
      <c r="A43" s="8"/>
      <c r="B43" s="8"/>
      <c r="C43" s="9"/>
      <c r="D43" s="9"/>
      <c r="E43" s="9">
        <f t="shared" si="0"/>
        <v>141.64999999999947</v>
      </c>
    </row>
    <row r="44" spans="1:5" ht="21" x14ac:dyDescent="0.25">
      <c r="A44" s="8"/>
      <c r="B44" s="8"/>
      <c r="C44" s="9"/>
      <c r="D44" s="9"/>
      <c r="E44" s="9">
        <f t="shared" si="0"/>
        <v>141.64999999999947</v>
      </c>
    </row>
    <row r="45" spans="1:5" ht="21" x14ac:dyDescent="0.25">
      <c r="A45" s="8"/>
      <c r="B45" s="8"/>
      <c r="C45" s="9"/>
      <c r="D45" s="9"/>
      <c r="E45" s="9">
        <f t="shared" si="0"/>
        <v>141.64999999999947</v>
      </c>
    </row>
    <row r="46" spans="1:5" ht="21" x14ac:dyDescent="0.25">
      <c r="A46" s="8"/>
      <c r="B46" s="8"/>
      <c r="C46" s="9"/>
      <c r="D46" s="9"/>
      <c r="E46" s="9">
        <f t="shared" si="0"/>
        <v>141.64999999999947</v>
      </c>
    </row>
    <row r="47" spans="1:5" ht="21" x14ac:dyDescent="0.25">
      <c r="A47" s="8"/>
      <c r="B47" s="8"/>
      <c r="C47" s="9"/>
      <c r="D47" s="9"/>
      <c r="E47" s="9">
        <f t="shared" si="0"/>
        <v>141.64999999999947</v>
      </c>
    </row>
    <row r="48" spans="1:5" ht="21" x14ac:dyDescent="0.25">
      <c r="A48" s="8"/>
      <c r="B48" s="8"/>
      <c r="C48" s="9"/>
      <c r="D48" s="9"/>
      <c r="E48" s="9">
        <f t="shared" si="0"/>
        <v>141.64999999999947</v>
      </c>
    </row>
    <row r="49" spans="1:5" ht="21" x14ac:dyDescent="0.25">
      <c r="A49" s="8"/>
      <c r="B49" s="8"/>
      <c r="C49" s="9"/>
      <c r="D49" s="9"/>
      <c r="E49" s="9">
        <f t="shared" si="0"/>
        <v>141.64999999999947</v>
      </c>
    </row>
    <row r="50" spans="1:5" ht="21" x14ac:dyDescent="0.25">
      <c r="A50" s="8"/>
      <c r="B50" s="8"/>
      <c r="C50" s="9"/>
      <c r="D50" s="9"/>
      <c r="E50" s="9">
        <f t="shared" si="0"/>
        <v>141.64999999999947</v>
      </c>
    </row>
    <row r="51" spans="1:5" ht="21" x14ac:dyDescent="0.25">
      <c r="A51" s="8"/>
      <c r="B51" s="8"/>
      <c r="C51" s="9"/>
      <c r="D51" s="9"/>
      <c r="E51" s="9">
        <f t="shared" si="0"/>
        <v>141.64999999999947</v>
      </c>
    </row>
    <row r="52" spans="1:5" ht="21" x14ac:dyDescent="0.25">
      <c r="A52" s="8"/>
      <c r="B52" s="8"/>
      <c r="C52" s="9"/>
      <c r="D52" s="9"/>
      <c r="E52" s="9">
        <f t="shared" si="0"/>
        <v>141.64999999999947</v>
      </c>
    </row>
    <row r="53" spans="1:5" ht="21" x14ac:dyDescent="0.25">
      <c r="A53" s="8"/>
      <c r="B53" s="8"/>
      <c r="C53" s="9"/>
      <c r="D53" s="9"/>
      <c r="E53" s="9">
        <f t="shared" si="0"/>
        <v>141.64999999999947</v>
      </c>
    </row>
    <row r="54" spans="1:5" ht="21" x14ac:dyDescent="0.25">
      <c r="A54" s="8"/>
      <c r="B54" s="8"/>
      <c r="C54" s="9"/>
      <c r="D54" s="9"/>
      <c r="E54" s="9">
        <f t="shared" si="0"/>
        <v>141.64999999999947</v>
      </c>
    </row>
    <row r="55" spans="1:5" ht="21" x14ac:dyDescent="0.25">
      <c r="A55" s="8"/>
      <c r="B55" s="8"/>
      <c r="C55" s="9"/>
      <c r="D55" s="9"/>
      <c r="E55" s="9">
        <f t="shared" si="0"/>
        <v>141.64999999999947</v>
      </c>
    </row>
    <row r="56" spans="1:5" ht="21" x14ac:dyDescent="0.25">
      <c r="A56" s="8"/>
      <c r="B56" s="8"/>
      <c r="C56" s="9"/>
      <c r="D56" s="9"/>
      <c r="E56" s="9">
        <f t="shared" si="0"/>
        <v>141.64999999999947</v>
      </c>
    </row>
    <row r="57" spans="1:5" ht="21" x14ac:dyDescent="0.25">
      <c r="A57" s="8"/>
      <c r="B57" s="8"/>
      <c r="C57" s="9"/>
      <c r="D57" s="9"/>
      <c r="E57" s="9">
        <f t="shared" si="0"/>
        <v>141.64999999999947</v>
      </c>
    </row>
    <row r="58" spans="1:5" ht="21" x14ac:dyDescent="0.25">
      <c r="A58" s="8"/>
      <c r="B58" s="8"/>
      <c r="C58" s="9"/>
      <c r="D58" s="9"/>
      <c r="E58" s="9">
        <f t="shared" si="0"/>
        <v>141.64999999999947</v>
      </c>
    </row>
    <row r="59" spans="1:5" ht="21" x14ac:dyDescent="0.25">
      <c r="A59" s="8"/>
      <c r="B59" s="8"/>
      <c r="C59" s="9"/>
      <c r="D59" s="9"/>
      <c r="E59" s="9">
        <f t="shared" si="0"/>
        <v>141.64999999999947</v>
      </c>
    </row>
    <row r="60" spans="1:5" ht="21" x14ac:dyDescent="0.25">
      <c r="A60" s="8"/>
      <c r="B60" s="8"/>
      <c r="C60" s="9"/>
      <c r="D60" s="9"/>
      <c r="E60" s="9">
        <f t="shared" si="0"/>
        <v>141.64999999999947</v>
      </c>
    </row>
    <row r="61" spans="1:5" ht="21" x14ac:dyDescent="0.25">
      <c r="A61" s="8"/>
      <c r="B61" s="8"/>
      <c r="C61" s="9"/>
      <c r="D61" s="9"/>
      <c r="E61" s="9">
        <f t="shared" si="0"/>
        <v>141.64999999999947</v>
      </c>
    </row>
    <row r="62" spans="1:5" ht="21" x14ac:dyDescent="0.25">
      <c r="A62" s="8"/>
      <c r="B62" s="8"/>
      <c r="C62" s="9"/>
      <c r="D62" s="9"/>
      <c r="E62" s="9">
        <f t="shared" si="0"/>
        <v>141.64999999999947</v>
      </c>
    </row>
    <row r="63" spans="1:5" ht="21" x14ac:dyDescent="0.25">
      <c r="A63" s="8"/>
      <c r="B63" s="8"/>
      <c r="C63" s="9"/>
      <c r="D63" s="9"/>
      <c r="E63" s="9">
        <f t="shared" si="0"/>
        <v>141.64999999999947</v>
      </c>
    </row>
    <row r="64" spans="1:5" ht="21" x14ac:dyDescent="0.25">
      <c r="A64" s="8"/>
      <c r="B64" s="8"/>
      <c r="C64" s="9"/>
      <c r="D64" s="9"/>
      <c r="E64" s="9">
        <f t="shared" si="0"/>
        <v>141.64999999999947</v>
      </c>
    </row>
    <row r="65" spans="1:5" ht="21" x14ac:dyDescent="0.25">
      <c r="A65" s="8"/>
      <c r="B65" s="8"/>
      <c r="C65" s="9"/>
      <c r="D65" s="9"/>
      <c r="E65" s="9">
        <f t="shared" si="0"/>
        <v>141.64999999999947</v>
      </c>
    </row>
    <row r="66" spans="1:5" ht="21" x14ac:dyDescent="0.25">
      <c r="A66" s="8"/>
      <c r="B66" s="8"/>
      <c r="C66" s="9"/>
      <c r="D66" s="9"/>
      <c r="E66" s="9">
        <f t="shared" si="0"/>
        <v>141.64999999999947</v>
      </c>
    </row>
    <row r="67" spans="1:5" ht="21" x14ac:dyDescent="0.25">
      <c r="A67" s="8"/>
      <c r="B67" s="8"/>
      <c r="C67" s="9"/>
      <c r="D67" s="9"/>
      <c r="E67" s="9">
        <f t="shared" si="0"/>
        <v>141.64999999999947</v>
      </c>
    </row>
    <row r="68" spans="1:5" ht="21" x14ac:dyDescent="0.25">
      <c r="A68" s="8"/>
      <c r="B68" s="8"/>
      <c r="C68" s="9"/>
      <c r="D68" s="9"/>
      <c r="E68" s="9">
        <f t="shared" si="0"/>
        <v>141.64999999999947</v>
      </c>
    </row>
    <row r="69" spans="1:5" ht="21" x14ac:dyDescent="0.25">
      <c r="A69" s="8"/>
      <c r="B69" s="8"/>
      <c r="C69" s="9"/>
      <c r="D69" s="9"/>
      <c r="E69" s="9">
        <f t="shared" si="0"/>
        <v>141.64999999999947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141.64999999999947</v>
      </c>
    </row>
    <row r="71" spans="1:5" ht="21" x14ac:dyDescent="0.25">
      <c r="A71" s="8"/>
      <c r="B71" s="8"/>
      <c r="C71" s="9"/>
      <c r="D71" s="9"/>
      <c r="E71" s="9">
        <f t="shared" si="1"/>
        <v>141.64999999999947</v>
      </c>
    </row>
    <row r="72" spans="1:5" ht="21" x14ac:dyDescent="0.25">
      <c r="A72" s="8"/>
      <c r="B72" s="8"/>
      <c r="C72" s="9"/>
      <c r="D72" s="9"/>
      <c r="E72" s="9">
        <f t="shared" si="1"/>
        <v>141.64999999999947</v>
      </c>
    </row>
    <row r="73" spans="1:5" ht="21" x14ac:dyDescent="0.25">
      <c r="A73" s="8"/>
      <c r="B73" s="8"/>
      <c r="C73" s="9"/>
      <c r="D73" s="9"/>
      <c r="E73" s="9">
        <f t="shared" si="1"/>
        <v>141.64999999999947</v>
      </c>
    </row>
    <row r="74" spans="1:5" ht="21" x14ac:dyDescent="0.25">
      <c r="A74" s="8"/>
      <c r="B74" s="8"/>
      <c r="C74" s="9"/>
      <c r="D74" s="9"/>
      <c r="E74" s="9">
        <f t="shared" si="1"/>
        <v>141.64999999999947</v>
      </c>
    </row>
    <row r="75" spans="1:5" ht="21" x14ac:dyDescent="0.25">
      <c r="A75" s="8"/>
      <c r="B75" s="8"/>
      <c r="C75" s="9"/>
      <c r="D75" s="9"/>
      <c r="E75" s="9">
        <f t="shared" si="1"/>
        <v>141.64999999999947</v>
      </c>
    </row>
    <row r="76" spans="1:5" ht="21" x14ac:dyDescent="0.25">
      <c r="A76" s="8"/>
      <c r="B76" s="8"/>
      <c r="C76" s="9"/>
      <c r="D76" s="9"/>
      <c r="E76" s="9">
        <f t="shared" si="1"/>
        <v>141.64999999999947</v>
      </c>
    </row>
    <row r="77" spans="1:5" ht="21" x14ac:dyDescent="0.25">
      <c r="A77" s="8"/>
      <c r="B77" s="8"/>
      <c r="C77" s="9"/>
      <c r="D77" s="9"/>
      <c r="E77" s="9">
        <f t="shared" si="1"/>
        <v>141.64999999999947</v>
      </c>
    </row>
    <row r="78" spans="1:5" ht="21" x14ac:dyDescent="0.25">
      <c r="A78" s="8"/>
      <c r="B78" s="8"/>
      <c r="C78" s="9"/>
      <c r="D78" s="9"/>
      <c r="E78" s="9">
        <f t="shared" si="1"/>
        <v>141.64999999999947</v>
      </c>
    </row>
    <row r="79" spans="1:5" ht="21" x14ac:dyDescent="0.25">
      <c r="A79" s="8"/>
      <c r="B79" s="8"/>
      <c r="C79" s="9"/>
      <c r="D79" s="9"/>
      <c r="E79" s="9">
        <f t="shared" si="1"/>
        <v>141.64999999999947</v>
      </c>
    </row>
    <row r="80" spans="1:5" ht="21" x14ac:dyDescent="0.25">
      <c r="A80" s="8"/>
      <c r="B80" s="8"/>
      <c r="C80" s="9"/>
      <c r="D80" s="9"/>
      <c r="E80" s="9">
        <f t="shared" si="1"/>
        <v>141.64999999999947</v>
      </c>
    </row>
    <row r="81" spans="1:5" ht="21" x14ac:dyDescent="0.25">
      <c r="A81" s="8"/>
      <c r="B81" s="8"/>
      <c r="C81" s="9"/>
      <c r="D81" s="9"/>
      <c r="E81" s="9">
        <f t="shared" si="1"/>
        <v>141.64999999999947</v>
      </c>
    </row>
    <row r="82" spans="1:5" ht="21" x14ac:dyDescent="0.25">
      <c r="A82" s="8"/>
      <c r="B82" s="8"/>
      <c r="C82" s="9"/>
      <c r="D82" s="9"/>
      <c r="E82" s="9">
        <f t="shared" si="1"/>
        <v>141.64999999999947</v>
      </c>
    </row>
    <row r="83" spans="1:5" ht="21" x14ac:dyDescent="0.25">
      <c r="A83" s="8"/>
      <c r="B83" s="8"/>
      <c r="C83" s="9"/>
      <c r="D83" s="9"/>
      <c r="E83" s="9">
        <f t="shared" si="1"/>
        <v>141.64999999999947</v>
      </c>
    </row>
    <row r="84" spans="1:5" ht="21" x14ac:dyDescent="0.25">
      <c r="A84" s="8"/>
      <c r="B84" s="8"/>
      <c r="C84" s="9"/>
      <c r="D84" s="9"/>
      <c r="E84" s="9">
        <f t="shared" si="1"/>
        <v>141.64999999999947</v>
      </c>
    </row>
    <row r="85" spans="1:5" ht="21" x14ac:dyDescent="0.25">
      <c r="A85" s="8"/>
      <c r="B85" s="8"/>
      <c r="C85" s="9"/>
      <c r="D85" s="9"/>
      <c r="E85" s="9">
        <f t="shared" si="1"/>
        <v>141.64999999999947</v>
      </c>
    </row>
    <row r="86" spans="1:5" ht="21" x14ac:dyDescent="0.25">
      <c r="A86" s="8"/>
      <c r="B86" s="8"/>
      <c r="C86" s="9"/>
      <c r="D86" s="9"/>
      <c r="E86" s="9">
        <f t="shared" si="1"/>
        <v>141.64999999999947</v>
      </c>
    </row>
    <row r="87" spans="1:5" ht="21" x14ac:dyDescent="0.25">
      <c r="A87" s="8"/>
      <c r="B87" s="8"/>
      <c r="C87" s="9"/>
      <c r="D87" s="9"/>
      <c r="E87" s="9">
        <f t="shared" si="1"/>
        <v>141.64999999999947</v>
      </c>
    </row>
    <row r="88" spans="1:5" ht="21" x14ac:dyDescent="0.25">
      <c r="A88" s="8"/>
      <c r="B88" s="8"/>
      <c r="C88" s="9"/>
      <c r="D88" s="9"/>
      <c r="E88" s="9">
        <f t="shared" si="1"/>
        <v>141.64999999999947</v>
      </c>
    </row>
    <row r="89" spans="1:5" ht="21" x14ac:dyDescent="0.25">
      <c r="A89" s="8"/>
      <c r="B89" s="8"/>
      <c r="C89" s="9"/>
      <c r="D89" s="9"/>
      <c r="E89" s="9">
        <f t="shared" si="1"/>
        <v>141.64999999999947</v>
      </c>
    </row>
    <row r="90" spans="1:5" ht="21" x14ac:dyDescent="0.25">
      <c r="A90" s="8"/>
      <c r="B90" s="8"/>
      <c r="C90" s="9"/>
      <c r="D90" s="9"/>
      <c r="E90" s="9">
        <f t="shared" si="1"/>
        <v>141.64999999999947</v>
      </c>
    </row>
    <row r="91" spans="1:5" ht="21" x14ac:dyDescent="0.25">
      <c r="A91" s="8"/>
      <c r="B91" s="8"/>
      <c r="C91" s="9"/>
      <c r="D91" s="9"/>
      <c r="E91" s="9">
        <f t="shared" si="1"/>
        <v>141.64999999999947</v>
      </c>
    </row>
    <row r="92" spans="1:5" ht="21" x14ac:dyDescent="0.25">
      <c r="A92" s="8"/>
      <c r="B92" s="8"/>
      <c r="C92" s="9"/>
      <c r="D92" s="9"/>
      <c r="E92" s="9">
        <f t="shared" si="1"/>
        <v>141.64999999999947</v>
      </c>
    </row>
    <row r="93" spans="1:5" ht="21" x14ac:dyDescent="0.25">
      <c r="A93" s="8"/>
      <c r="B93" s="8"/>
      <c r="C93" s="9"/>
      <c r="D93" s="9"/>
      <c r="E93" s="9">
        <f t="shared" si="1"/>
        <v>141.64999999999947</v>
      </c>
    </row>
    <row r="94" spans="1:5" ht="21" x14ac:dyDescent="0.25">
      <c r="A94" s="8"/>
      <c r="B94" s="8"/>
      <c r="C94" s="9"/>
      <c r="D94" s="9"/>
      <c r="E94" s="9">
        <f t="shared" si="1"/>
        <v>141.64999999999947</v>
      </c>
    </row>
    <row r="95" spans="1:5" ht="21" x14ac:dyDescent="0.25">
      <c r="A95" s="8"/>
      <c r="B95" s="8"/>
      <c r="C95" s="9"/>
      <c r="D95" s="9"/>
      <c r="E95" s="9">
        <f t="shared" si="1"/>
        <v>141.64999999999947</v>
      </c>
    </row>
    <row r="96" spans="1:5" ht="21" x14ac:dyDescent="0.25">
      <c r="A96" s="8"/>
      <c r="B96" s="8"/>
      <c r="C96" s="9"/>
      <c r="D96" s="9"/>
      <c r="E96" s="9">
        <f t="shared" si="1"/>
        <v>141.64999999999947</v>
      </c>
    </row>
    <row r="97" spans="1:5" ht="21" x14ac:dyDescent="0.25">
      <c r="A97" s="8"/>
      <c r="B97" s="8"/>
      <c r="C97" s="9"/>
      <c r="D97" s="9"/>
      <c r="E97" s="9">
        <f t="shared" si="1"/>
        <v>141.64999999999947</v>
      </c>
    </row>
    <row r="98" spans="1:5" ht="21" x14ac:dyDescent="0.25">
      <c r="A98" s="8"/>
      <c r="B98" s="8"/>
      <c r="C98" s="9"/>
      <c r="D98" s="9"/>
      <c r="E98" s="9">
        <f t="shared" si="1"/>
        <v>141.64999999999947</v>
      </c>
    </row>
    <row r="99" spans="1:5" ht="21" x14ac:dyDescent="0.25">
      <c r="A99" s="8"/>
      <c r="B99" s="8"/>
      <c r="C99" s="9"/>
      <c r="D99" s="9"/>
      <c r="E99" s="9">
        <f t="shared" si="1"/>
        <v>141.64999999999947</v>
      </c>
    </row>
    <row r="100" spans="1:5" ht="21" x14ac:dyDescent="0.25">
      <c r="A100" s="8"/>
      <c r="B100" s="8"/>
      <c r="C100" s="9"/>
      <c r="D100" s="9"/>
      <c r="E100" s="9">
        <f t="shared" si="1"/>
        <v>141.64999999999947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6"/>
  <dimension ref="A1:E107"/>
  <sheetViews>
    <sheetView topLeftCell="A50" workbookViewId="0">
      <selection activeCell="B63" sqref="B63"/>
    </sheetView>
  </sheetViews>
  <sheetFormatPr baseColWidth="10" defaultColWidth="8.83203125" defaultRowHeight="15" x14ac:dyDescent="0.2"/>
  <cols>
    <col min="1" max="1" width="15.66406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143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447427.2</v>
      </c>
    </row>
    <row r="5" spans="1:5" ht="21" x14ac:dyDescent="0.25">
      <c r="A5" s="8" t="s">
        <v>146</v>
      </c>
      <c r="B5" s="8" t="s">
        <v>156</v>
      </c>
      <c r="C5" s="9">
        <v>204650</v>
      </c>
      <c r="D5" s="9"/>
      <c r="E5" s="9">
        <f>E4+C5-D5</f>
        <v>652077.19999999995</v>
      </c>
    </row>
    <row r="6" spans="1:5" ht="21" x14ac:dyDescent="0.25">
      <c r="A6" s="8" t="s">
        <v>146</v>
      </c>
      <c r="B6" s="8" t="s">
        <v>157</v>
      </c>
      <c r="C6" s="9">
        <v>390560</v>
      </c>
      <c r="D6" s="9"/>
      <c r="E6" s="9">
        <f t="shared" ref="E6:E70" si="0">E5+C6-D6</f>
        <v>1042637.2</v>
      </c>
    </row>
    <row r="7" spans="1:5" ht="21" x14ac:dyDescent="0.25">
      <c r="A7" s="8" t="s">
        <v>146</v>
      </c>
      <c r="B7" s="8" t="s">
        <v>155</v>
      </c>
      <c r="C7" s="9"/>
      <c r="D7" s="9">
        <v>1041943.04</v>
      </c>
      <c r="E7" s="9">
        <f t="shared" si="0"/>
        <v>694.15999999991618</v>
      </c>
    </row>
    <row r="8" spans="1:5" ht="21" x14ac:dyDescent="0.25">
      <c r="A8" s="8" t="s">
        <v>146</v>
      </c>
      <c r="B8" s="8" t="s">
        <v>150</v>
      </c>
      <c r="C8" s="9"/>
      <c r="D8" s="9">
        <v>52.5</v>
      </c>
      <c r="E8" s="9">
        <f t="shared" si="0"/>
        <v>641.65999999991618</v>
      </c>
    </row>
    <row r="9" spans="1:5" ht="21" x14ac:dyDescent="0.25">
      <c r="A9" s="8" t="s">
        <v>159</v>
      </c>
      <c r="B9" s="8" t="s">
        <v>162</v>
      </c>
      <c r="C9" s="9">
        <v>575937</v>
      </c>
      <c r="D9" s="9"/>
      <c r="E9" s="9">
        <f t="shared" si="0"/>
        <v>576578.65999999992</v>
      </c>
    </row>
    <row r="10" spans="1:5" ht="21" x14ac:dyDescent="0.25">
      <c r="A10" s="8" t="s">
        <v>159</v>
      </c>
      <c r="B10" s="8" t="s">
        <v>157</v>
      </c>
      <c r="C10" s="9">
        <v>546120</v>
      </c>
      <c r="D10" s="9"/>
      <c r="E10" s="9">
        <f t="shared" si="0"/>
        <v>1122698.6599999999</v>
      </c>
    </row>
    <row r="11" spans="1:5" ht="21" x14ac:dyDescent="0.25">
      <c r="A11" s="8" t="s">
        <v>159</v>
      </c>
      <c r="B11" s="8" t="s">
        <v>155</v>
      </c>
      <c r="C11" s="9"/>
      <c r="D11" s="9">
        <v>1121944.6599999999</v>
      </c>
      <c r="E11" s="9">
        <f t="shared" si="0"/>
        <v>754</v>
      </c>
    </row>
    <row r="12" spans="1:5" ht="21" x14ac:dyDescent="0.25">
      <c r="A12" s="8" t="s">
        <v>159</v>
      </c>
      <c r="B12" s="8" t="s">
        <v>150</v>
      </c>
      <c r="C12" s="9"/>
      <c r="D12" s="9">
        <v>52.5</v>
      </c>
      <c r="E12" s="9">
        <f t="shared" si="0"/>
        <v>701.5</v>
      </c>
    </row>
    <row r="13" spans="1:5" ht="21" x14ac:dyDescent="0.25">
      <c r="A13" s="8" t="s">
        <v>165</v>
      </c>
      <c r="B13" s="8" t="s">
        <v>157</v>
      </c>
      <c r="C13" s="9">
        <v>561230</v>
      </c>
      <c r="D13" s="9"/>
      <c r="E13" s="9">
        <f t="shared" si="0"/>
        <v>561931.5</v>
      </c>
    </row>
    <row r="14" spans="1:5" ht="21" x14ac:dyDescent="0.25">
      <c r="A14" s="8" t="s">
        <v>165</v>
      </c>
      <c r="B14" s="8" t="s">
        <v>168</v>
      </c>
      <c r="C14" s="9">
        <v>362120</v>
      </c>
      <c r="D14" s="9"/>
      <c r="E14" s="9">
        <f t="shared" si="0"/>
        <v>924051.5</v>
      </c>
    </row>
    <row r="15" spans="1:5" ht="21" x14ac:dyDescent="0.25">
      <c r="A15" s="8" t="s">
        <v>165</v>
      </c>
      <c r="B15" s="8" t="s">
        <v>155</v>
      </c>
      <c r="C15" s="9"/>
      <c r="D15" s="9">
        <v>922945.2</v>
      </c>
      <c r="E15" s="9">
        <f t="shared" si="0"/>
        <v>1106.3000000000466</v>
      </c>
    </row>
    <row r="16" spans="1:5" ht="21" x14ac:dyDescent="0.25">
      <c r="A16" s="8" t="s">
        <v>165</v>
      </c>
      <c r="B16" s="8" t="s">
        <v>150</v>
      </c>
      <c r="C16" s="9"/>
      <c r="D16" s="9">
        <v>52.5</v>
      </c>
      <c r="E16" s="9">
        <f t="shared" si="0"/>
        <v>1053.8000000000466</v>
      </c>
    </row>
    <row r="17" spans="1:5" ht="21" x14ac:dyDescent="0.25">
      <c r="A17" s="8" t="s">
        <v>165</v>
      </c>
      <c r="B17" s="8" t="s">
        <v>150</v>
      </c>
      <c r="C17" s="9"/>
      <c r="D17" s="9">
        <v>99</v>
      </c>
      <c r="E17" s="9">
        <f t="shared" si="0"/>
        <v>954.80000000004657</v>
      </c>
    </row>
    <row r="18" spans="1:5" ht="21" x14ac:dyDescent="0.25">
      <c r="A18" s="8" t="s">
        <v>165</v>
      </c>
      <c r="B18" s="8" t="s">
        <v>148</v>
      </c>
      <c r="C18" s="9">
        <v>423000</v>
      </c>
      <c r="D18" s="9"/>
      <c r="E18" s="9">
        <f t="shared" si="0"/>
        <v>423954.80000000005</v>
      </c>
    </row>
    <row r="19" spans="1:5" ht="21" x14ac:dyDescent="0.25">
      <c r="A19" s="8" t="s">
        <v>165</v>
      </c>
      <c r="B19" s="8" t="s">
        <v>171</v>
      </c>
      <c r="C19" s="9">
        <v>433120</v>
      </c>
      <c r="D19" s="9"/>
      <c r="E19" s="9">
        <f t="shared" si="0"/>
        <v>857074.8</v>
      </c>
    </row>
    <row r="20" spans="1:5" ht="21" x14ac:dyDescent="0.25">
      <c r="A20" s="8" t="s">
        <v>165</v>
      </c>
      <c r="B20" s="8" t="s">
        <v>155</v>
      </c>
      <c r="C20" s="9"/>
      <c r="D20" s="9">
        <v>856945</v>
      </c>
      <c r="E20" s="9">
        <f t="shared" si="0"/>
        <v>129.80000000004657</v>
      </c>
    </row>
    <row r="21" spans="1:5" ht="21" x14ac:dyDescent="0.25">
      <c r="A21" s="8" t="s">
        <v>165</v>
      </c>
      <c r="B21" s="8" t="s">
        <v>150</v>
      </c>
      <c r="C21" s="9"/>
      <c r="D21" s="9">
        <v>52.5</v>
      </c>
      <c r="E21" s="9">
        <f t="shared" si="0"/>
        <v>77.300000000046566</v>
      </c>
    </row>
    <row r="22" spans="1:5" ht="21" x14ac:dyDescent="0.25">
      <c r="A22" s="8" t="s">
        <v>173</v>
      </c>
      <c r="B22" s="8" t="s">
        <v>157</v>
      </c>
      <c r="C22" s="9">
        <v>162125</v>
      </c>
      <c r="D22" s="9"/>
      <c r="E22" s="9">
        <f t="shared" si="0"/>
        <v>162202.30000000005</v>
      </c>
    </row>
    <row r="23" spans="1:5" ht="21" x14ac:dyDescent="0.25">
      <c r="A23" s="8" t="s">
        <v>173</v>
      </c>
      <c r="B23" s="8" t="s">
        <v>180</v>
      </c>
      <c r="C23" s="9"/>
      <c r="D23" s="9">
        <v>161087.85999999999</v>
      </c>
      <c r="E23" s="9">
        <f t="shared" si="0"/>
        <v>1114.4400000000605</v>
      </c>
    </row>
    <row r="24" spans="1:5" ht="21" x14ac:dyDescent="0.25">
      <c r="A24" s="8" t="s">
        <v>173</v>
      </c>
      <c r="B24" s="8" t="s">
        <v>150</v>
      </c>
      <c r="C24" s="9"/>
      <c r="D24" s="9">
        <v>52.5</v>
      </c>
      <c r="E24" s="9">
        <f t="shared" si="0"/>
        <v>1061.9400000000605</v>
      </c>
    </row>
    <row r="25" spans="1:5" ht="21" x14ac:dyDescent="0.25">
      <c r="A25" s="8" t="s">
        <v>173</v>
      </c>
      <c r="B25" s="8" t="s">
        <v>148</v>
      </c>
      <c r="C25" s="9">
        <v>294000</v>
      </c>
      <c r="D25" s="9"/>
      <c r="E25" s="9">
        <f t="shared" si="0"/>
        <v>295061.94000000006</v>
      </c>
    </row>
    <row r="26" spans="1:5" ht="21" x14ac:dyDescent="0.25">
      <c r="A26" s="8" t="s">
        <v>173</v>
      </c>
      <c r="B26" s="8" t="s">
        <v>157</v>
      </c>
      <c r="C26" s="9">
        <v>301220</v>
      </c>
      <c r="D26" s="9"/>
      <c r="E26" s="9">
        <f t="shared" si="0"/>
        <v>596281.94000000006</v>
      </c>
    </row>
    <row r="27" spans="1:5" ht="21" x14ac:dyDescent="0.25">
      <c r="A27" s="8" t="s">
        <v>173</v>
      </c>
      <c r="B27" s="8" t="s">
        <v>155</v>
      </c>
      <c r="C27" s="9"/>
      <c r="D27" s="9">
        <v>595945.35</v>
      </c>
      <c r="E27" s="9">
        <f t="shared" si="0"/>
        <v>336.59000000008382</v>
      </c>
    </row>
    <row r="28" spans="1:5" ht="21" x14ac:dyDescent="0.25">
      <c r="A28" s="8" t="s">
        <v>173</v>
      </c>
      <c r="B28" s="8" t="s">
        <v>150</v>
      </c>
      <c r="C28" s="9"/>
      <c r="D28" s="9">
        <v>52.5</v>
      </c>
      <c r="E28" s="9">
        <f t="shared" si="0"/>
        <v>284.09000000008382</v>
      </c>
    </row>
    <row r="29" spans="1:5" ht="21" x14ac:dyDescent="0.25">
      <c r="A29" s="8" t="s">
        <v>173</v>
      </c>
      <c r="B29" s="8" t="s">
        <v>148</v>
      </c>
      <c r="C29" s="9">
        <v>148500</v>
      </c>
      <c r="D29" s="9"/>
      <c r="E29" s="9">
        <f t="shared" si="0"/>
        <v>148784.09000000008</v>
      </c>
    </row>
    <row r="30" spans="1:5" ht="21" x14ac:dyDescent="0.25">
      <c r="A30" s="8" t="s">
        <v>173</v>
      </c>
      <c r="B30" s="8" t="s">
        <v>183</v>
      </c>
      <c r="C30" s="9">
        <v>299240</v>
      </c>
      <c r="D30" s="9"/>
      <c r="E30" s="9">
        <f t="shared" si="0"/>
        <v>448024.09000000008</v>
      </c>
    </row>
    <row r="31" spans="1:5" ht="21" x14ac:dyDescent="0.25">
      <c r="A31" s="8" t="s">
        <v>173</v>
      </c>
      <c r="B31" s="8" t="s">
        <v>156</v>
      </c>
      <c r="C31" s="9">
        <v>352110</v>
      </c>
      <c r="D31" s="9"/>
      <c r="E31" s="9">
        <f t="shared" si="0"/>
        <v>800134.09000000008</v>
      </c>
    </row>
    <row r="32" spans="1:5" ht="21" x14ac:dyDescent="0.25">
      <c r="A32" s="8" t="s">
        <v>173</v>
      </c>
      <c r="B32" s="8" t="s">
        <v>155</v>
      </c>
      <c r="C32" s="9"/>
      <c r="D32" s="9">
        <v>799503.01</v>
      </c>
      <c r="E32" s="9">
        <f t="shared" si="0"/>
        <v>631.08000000007451</v>
      </c>
    </row>
    <row r="33" spans="1:5" ht="21" x14ac:dyDescent="0.25">
      <c r="A33" s="8" t="s">
        <v>173</v>
      </c>
      <c r="B33" s="8" t="s">
        <v>150</v>
      </c>
      <c r="C33" s="9"/>
      <c r="D33" s="9">
        <v>52.5</v>
      </c>
      <c r="E33" s="9">
        <f t="shared" si="0"/>
        <v>578.58000000007451</v>
      </c>
    </row>
    <row r="34" spans="1:5" ht="21" x14ac:dyDescent="0.25">
      <c r="A34" s="8" t="s">
        <v>185</v>
      </c>
      <c r="B34" s="8" t="s">
        <v>156</v>
      </c>
      <c r="C34" s="9">
        <v>401387</v>
      </c>
      <c r="D34" s="9"/>
      <c r="E34" s="9">
        <f t="shared" si="0"/>
        <v>401965.58000000007</v>
      </c>
    </row>
    <row r="35" spans="1:5" ht="21" x14ac:dyDescent="0.25">
      <c r="A35" s="8" t="s">
        <v>185</v>
      </c>
      <c r="B35" s="8" t="s">
        <v>195</v>
      </c>
      <c r="C35" s="9"/>
      <c r="D35" s="9">
        <v>395675</v>
      </c>
      <c r="E35" s="9">
        <f t="shared" si="0"/>
        <v>6290.5800000000745</v>
      </c>
    </row>
    <row r="36" spans="1:5" ht="21" x14ac:dyDescent="0.25">
      <c r="A36" s="8" t="s">
        <v>207</v>
      </c>
      <c r="B36" s="8" t="s">
        <v>148</v>
      </c>
      <c r="C36" s="9">
        <v>475000</v>
      </c>
      <c r="D36" s="9"/>
      <c r="E36" s="9">
        <f t="shared" si="0"/>
        <v>481290.58000000007</v>
      </c>
    </row>
    <row r="37" spans="1:5" ht="21" x14ac:dyDescent="0.25">
      <c r="A37" s="8" t="s">
        <v>211</v>
      </c>
      <c r="B37" s="8" t="s">
        <v>157</v>
      </c>
      <c r="C37" s="9">
        <v>177572</v>
      </c>
      <c r="D37" s="9"/>
      <c r="E37" s="9">
        <f t="shared" si="0"/>
        <v>658862.58000000007</v>
      </c>
    </row>
    <row r="38" spans="1:5" ht="21" x14ac:dyDescent="0.25">
      <c r="A38" s="8" t="s">
        <v>211</v>
      </c>
      <c r="B38" s="8" t="s">
        <v>212</v>
      </c>
      <c r="C38" s="9"/>
      <c r="D38" s="9">
        <v>657945.59</v>
      </c>
      <c r="E38" s="9">
        <f t="shared" si="0"/>
        <v>916.9900000001071</v>
      </c>
    </row>
    <row r="39" spans="1:5" ht="21" x14ac:dyDescent="0.25">
      <c r="A39" s="8" t="s">
        <v>211</v>
      </c>
      <c r="B39" s="8" t="s">
        <v>150</v>
      </c>
      <c r="C39" s="9"/>
      <c r="D39" s="9">
        <v>52.5</v>
      </c>
      <c r="E39" s="9">
        <f t="shared" si="0"/>
        <v>864.4900000001071</v>
      </c>
    </row>
    <row r="40" spans="1:5" ht="21" x14ac:dyDescent="0.25">
      <c r="A40" s="8" t="s">
        <v>211</v>
      </c>
      <c r="B40" s="8" t="s">
        <v>195</v>
      </c>
      <c r="C40" s="9">
        <v>395000</v>
      </c>
      <c r="D40" s="9"/>
      <c r="E40" s="9">
        <f t="shared" si="0"/>
        <v>395864.49000000011</v>
      </c>
    </row>
    <row r="41" spans="1:5" ht="21" x14ac:dyDescent="0.25">
      <c r="A41" s="8" t="s">
        <v>211</v>
      </c>
      <c r="B41" s="8" t="s">
        <v>183</v>
      </c>
      <c r="C41" s="9">
        <v>102324</v>
      </c>
      <c r="D41" s="9"/>
      <c r="E41" s="9">
        <f t="shared" si="0"/>
        <v>498188.49000000011</v>
      </c>
    </row>
    <row r="42" spans="1:5" ht="21" x14ac:dyDescent="0.25">
      <c r="A42" s="8" t="s">
        <v>211</v>
      </c>
      <c r="B42" s="8" t="s">
        <v>153</v>
      </c>
      <c r="C42" s="9">
        <v>89544</v>
      </c>
      <c r="D42" s="9"/>
      <c r="E42" s="9">
        <f t="shared" si="0"/>
        <v>587732.49000000011</v>
      </c>
    </row>
    <row r="43" spans="1:5" ht="21" x14ac:dyDescent="0.25">
      <c r="A43" s="8" t="s">
        <v>211</v>
      </c>
      <c r="B43" s="8" t="s">
        <v>217</v>
      </c>
      <c r="C43" s="9"/>
      <c r="D43" s="9">
        <v>586946.5</v>
      </c>
      <c r="E43" s="9">
        <f t="shared" si="0"/>
        <v>785.9900000001071</v>
      </c>
    </row>
    <row r="44" spans="1:5" ht="21" x14ac:dyDescent="0.25">
      <c r="A44" s="8" t="s">
        <v>211</v>
      </c>
      <c r="B44" s="8" t="s">
        <v>150</v>
      </c>
      <c r="C44" s="9"/>
      <c r="D44" s="9">
        <v>52.5</v>
      </c>
      <c r="E44" s="9">
        <f t="shared" si="0"/>
        <v>733.4900000001071</v>
      </c>
    </row>
    <row r="45" spans="1:5" ht="21" x14ac:dyDescent="0.25">
      <c r="A45" s="8" t="s">
        <v>211</v>
      </c>
      <c r="B45" s="8" t="s">
        <v>148</v>
      </c>
      <c r="C45" s="9">
        <v>50000</v>
      </c>
      <c r="D45" s="9"/>
      <c r="E45" s="9">
        <f t="shared" si="0"/>
        <v>50733.490000000107</v>
      </c>
    </row>
    <row r="46" spans="1:5" ht="21" x14ac:dyDescent="0.25">
      <c r="A46" s="8" t="s">
        <v>211</v>
      </c>
      <c r="B46" s="8" t="s">
        <v>153</v>
      </c>
      <c r="C46" s="9">
        <v>363233</v>
      </c>
      <c r="D46" s="9"/>
      <c r="E46" s="9">
        <f t="shared" si="0"/>
        <v>413966.49000000011</v>
      </c>
    </row>
    <row r="47" spans="1:5" ht="21" x14ac:dyDescent="0.25">
      <c r="A47" s="8" t="s">
        <v>211</v>
      </c>
      <c r="B47" s="8" t="s">
        <v>156</v>
      </c>
      <c r="C47" s="9">
        <v>404688</v>
      </c>
      <c r="D47" s="9"/>
      <c r="E47" s="9">
        <f t="shared" si="0"/>
        <v>818654.49000000011</v>
      </c>
    </row>
    <row r="48" spans="1:5" ht="21" x14ac:dyDescent="0.25">
      <c r="A48" s="8" t="s">
        <v>211</v>
      </c>
      <c r="B48" s="8" t="s">
        <v>220</v>
      </c>
      <c r="C48" s="9"/>
      <c r="D48" s="9">
        <v>397640.08</v>
      </c>
      <c r="E48" s="9">
        <f t="shared" si="0"/>
        <v>421014.41000000009</v>
      </c>
    </row>
    <row r="49" spans="1:5" ht="21" x14ac:dyDescent="0.25">
      <c r="A49" s="8" t="s">
        <v>211</v>
      </c>
      <c r="B49" s="8" t="s">
        <v>150</v>
      </c>
      <c r="C49" s="9"/>
      <c r="D49" s="9">
        <v>52.5</v>
      </c>
      <c r="E49" s="9">
        <f t="shared" si="0"/>
        <v>420961.91000000009</v>
      </c>
    </row>
    <row r="50" spans="1:5" ht="21" x14ac:dyDescent="0.25">
      <c r="A50" s="8" t="s">
        <v>211</v>
      </c>
      <c r="B50" s="8" t="s">
        <v>221</v>
      </c>
      <c r="C50" s="9"/>
      <c r="D50" s="9">
        <v>419953.56</v>
      </c>
      <c r="E50" s="9">
        <f t="shared" si="0"/>
        <v>1008.3500000000931</v>
      </c>
    </row>
    <row r="51" spans="1:5" ht="21" x14ac:dyDescent="0.25">
      <c r="A51" s="8" t="s">
        <v>211</v>
      </c>
      <c r="B51" s="8" t="s">
        <v>150</v>
      </c>
      <c r="C51" s="9"/>
      <c r="D51" s="9">
        <v>52.56</v>
      </c>
      <c r="E51" s="9">
        <f t="shared" si="0"/>
        <v>955.79000000009319</v>
      </c>
    </row>
    <row r="52" spans="1:5" ht="21" x14ac:dyDescent="0.25">
      <c r="A52" s="8" t="s">
        <v>227</v>
      </c>
      <c r="B52" s="8" t="s">
        <v>232</v>
      </c>
      <c r="C52" s="9">
        <v>652901</v>
      </c>
      <c r="D52" s="9"/>
      <c r="E52" s="9">
        <f t="shared" si="0"/>
        <v>653856.79</v>
      </c>
    </row>
    <row r="53" spans="1:5" ht="21" x14ac:dyDescent="0.25">
      <c r="A53" s="8" t="s">
        <v>227</v>
      </c>
      <c r="B53" s="8" t="s">
        <v>168</v>
      </c>
      <c r="C53" s="9">
        <v>650000</v>
      </c>
      <c r="D53" s="9"/>
      <c r="E53" s="9">
        <f t="shared" si="0"/>
        <v>1303856.79</v>
      </c>
    </row>
    <row r="54" spans="1:5" ht="21" x14ac:dyDescent="0.25">
      <c r="A54" s="8" t="s">
        <v>227</v>
      </c>
      <c r="B54" s="8" t="s">
        <v>157</v>
      </c>
      <c r="C54" s="9">
        <v>523455</v>
      </c>
      <c r="D54" s="9"/>
      <c r="E54" s="9">
        <f t="shared" si="0"/>
        <v>1827311.79</v>
      </c>
    </row>
    <row r="55" spans="1:5" ht="21" x14ac:dyDescent="0.25">
      <c r="A55" s="8" t="s">
        <v>227</v>
      </c>
      <c r="B55" s="8" t="s">
        <v>234</v>
      </c>
      <c r="C55" s="9">
        <v>750622</v>
      </c>
      <c r="D55" s="9"/>
      <c r="E55" s="9">
        <f t="shared" si="0"/>
        <v>2577933.79</v>
      </c>
    </row>
    <row r="56" spans="1:5" ht="21" x14ac:dyDescent="0.25">
      <c r="A56" s="8" t="s">
        <v>227</v>
      </c>
      <c r="B56" s="8" t="s">
        <v>238</v>
      </c>
      <c r="C56" s="9"/>
      <c r="D56" s="9">
        <v>35985</v>
      </c>
      <c r="E56" s="9">
        <f t="shared" si="0"/>
        <v>2541948.79</v>
      </c>
    </row>
    <row r="57" spans="1:5" ht="21" x14ac:dyDescent="0.25">
      <c r="A57" s="8" t="s">
        <v>227</v>
      </c>
      <c r="B57" s="8" t="s">
        <v>240</v>
      </c>
      <c r="C57" s="9"/>
      <c r="D57" s="9">
        <v>1140945.0900000001</v>
      </c>
      <c r="E57" s="9">
        <f t="shared" si="0"/>
        <v>1401003.7</v>
      </c>
    </row>
    <row r="58" spans="1:5" ht="21" x14ac:dyDescent="0.25">
      <c r="A58" s="8" t="s">
        <v>227</v>
      </c>
      <c r="B58" s="8" t="s">
        <v>150</v>
      </c>
      <c r="C58" s="9"/>
      <c r="D58" s="9">
        <v>52.5</v>
      </c>
      <c r="E58" s="9">
        <f t="shared" si="0"/>
        <v>1400951.2</v>
      </c>
    </row>
    <row r="59" spans="1:5" ht="21" x14ac:dyDescent="0.25">
      <c r="A59" s="8" t="s">
        <v>241</v>
      </c>
      <c r="B59" s="8" t="s">
        <v>242</v>
      </c>
      <c r="C59" s="9"/>
      <c r="D59" s="9">
        <f>1243650.6-52.5</f>
        <v>1243598.1000000001</v>
      </c>
      <c r="E59" s="9">
        <f t="shared" si="0"/>
        <v>157353.09999999986</v>
      </c>
    </row>
    <row r="60" spans="1:5" ht="21" x14ac:dyDescent="0.25">
      <c r="A60" s="8" t="s">
        <v>241</v>
      </c>
      <c r="B60" s="8" t="s">
        <v>150</v>
      </c>
      <c r="C60" s="9"/>
      <c r="D60" s="9">
        <v>52.5</v>
      </c>
      <c r="E60" s="9">
        <f t="shared" si="0"/>
        <v>157300.59999999986</v>
      </c>
    </row>
    <row r="61" spans="1:5" ht="21" x14ac:dyDescent="0.25">
      <c r="A61" s="8" t="s">
        <v>241</v>
      </c>
      <c r="B61" s="8" t="s">
        <v>244</v>
      </c>
      <c r="C61" s="9">
        <v>37568</v>
      </c>
      <c r="D61" s="9"/>
      <c r="E61" s="9">
        <f t="shared" si="0"/>
        <v>194868.59999999986</v>
      </c>
    </row>
    <row r="62" spans="1:5" ht="21" x14ac:dyDescent="0.25">
      <c r="A62" s="8" t="s">
        <v>241</v>
      </c>
      <c r="B62" s="8" t="s">
        <v>168</v>
      </c>
      <c r="C62" s="9">
        <v>2000</v>
      </c>
      <c r="D62" s="9"/>
      <c r="E62" s="9">
        <f t="shared" si="0"/>
        <v>196868.59999999986</v>
      </c>
    </row>
    <row r="63" spans="1:5" ht="21" x14ac:dyDescent="0.25">
      <c r="A63" s="8" t="s">
        <v>241</v>
      </c>
      <c r="B63" s="8" t="s">
        <v>248</v>
      </c>
      <c r="C63" s="9"/>
      <c r="D63" s="9">
        <v>195944.63</v>
      </c>
      <c r="E63" s="9">
        <f t="shared" si="0"/>
        <v>923.96999999985565</v>
      </c>
    </row>
    <row r="64" spans="1:5" ht="21" x14ac:dyDescent="0.25">
      <c r="A64" s="8" t="s">
        <v>241</v>
      </c>
      <c r="B64" s="8" t="s">
        <v>150</v>
      </c>
      <c r="C64" s="9"/>
      <c r="D64" s="9">
        <v>52.5</v>
      </c>
      <c r="E64" s="9">
        <f t="shared" si="0"/>
        <v>871.46999999985565</v>
      </c>
    </row>
    <row r="65" spans="1:5" ht="21" x14ac:dyDescent="0.25">
      <c r="A65" s="8" t="s">
        <v>241</v>
      </c>
      <c r="B65" s="8" t="s">
        <v>148</v>
      </c>
      <c r="C65" s="9">
        <v>797500</v>
      </c>
      <c r="D65" s="9"/>
      <c r="E65" s="9">
        <f t="shared" si="0"/>
        <v>798371.46999999986</v>
      </c>
    </row>
    <row r="66" spans="1:5" ht="21" x14ac:dyDescent="0.25">
      <c r="A66" s="8" t="s">
        <v>241</v>
      </c>
      <c r="B66" s="8" t="s">
        <v>183</v>
      </c>
      <c r="C66" s="9">
        <v>8372</v>
      </c>
      <c r="D66" s="9"/>
      <c r="E66" s="9">
        <f t="shared" si="0"/>
        <v>806743.46999999986</v>
      </c>
    </row>
    <row r="67" spans="1:5" ht="21" x14ac:dyDescent="0.25">
      <c r="A67" s="8" t="s">
        <v>241</v>
      </c>
      <c r="B67" s="8" t="s">
        <v>249</v>
      </c>
      <c r="C67" s="9"/>
      <c r="D67" s="9">
        <v>799925.41</v>
      </c>
      <c r="E67" s="9">
        <f t="shared" si="0"/>
        <v>6818.059999999823</v>
      </c>
    </row>
    <row r="68" spans="1:5" ht="21" x14ac:dyDescent="0.25">
      <c r="A68" s="8" t="s">
        <v>241</v>
      </c>
      <c r="B68" s="8" t="s">
        <v>150</v>
      </c>
      <c r="C68" s="9"/>
      <c r="D68" s="9">
        <v>52.5</v>
      </c>
      <c r="E68" s="9">
        <f t="shared" si="0"/>
        <v>6765.559999999823</v>
      </c>
    </row>
    <row r="69" spans="1:5" ht="21" x14ac:dyDescent="0.25">
      <c r="A69" s="8" t="s">
        <v>252</v>
      </c>
      <c r="B69" s="8" t="s">
        <v>148</v>
      </c>
      <c r="C69" s="9">
        <v>297500</v>
      </c>
      <c r="D69" s="9"/>
      <c r="E69" s="9">
        <f t="shared" si="0"/>
        <v>304265.55999999982</v>
      </c>
    </row>
    <row r="70" spans="1:5" ht="21" x14ac:dyDescent="0.25">
      <c r="A70" s="8" t="s">
        <v>252</v>
      </c>
      <c r="B70" s="8" t="s">
        <v>157</v>
      </c>
      <c r="C70" s="9">
        <v>34020</v>
      </c>
      <c r="D70" s="9"/>
      <c r="E70" s="9">
        <f t="shared" si="0"/>
        <v>338285.55999999982</v>
      </c>
    </row>
    <row r="71" spans="1:5" ht="21" x14ac:dyDescent="0.25">
      <c r="A71" s="8" t="s">
        <v>252</v>
      </c>
      <c r="B71" s="8" t="s">
        <v>153</v>
      </c>
      <c r="C71" s="9">
        <v>683568</v>
      </c>
      <c r="D71" s="9"/>
      <c r="E71" s="9">
        <f t="shared" ref="E71:E103" si="1">E70+C71-D71</f>
        <v>1021853.5599999998</v>
      </c>
    </row>
    <row r="72" spans="1:5" ht="21" x14ac:dyDescent="0.25">
      <c r="A72" s="8" t="s">
        <v>252</v>
      </c>
      <c r="B72" s="8" t="s">
        <v>256</v>
      </c>
      <c r="C72" s="9">
        <v>49865</v>
      </c>
      <c r="D72" s="9"/>
      <c r="E72" s="9">
        <f t="shared" si="1"/>
        <v>1071718.5599999998</v>
      </c>
    </row>
    <row r="73" spans="1:5" ht="21" x14ac:dyDescent="0.25">
      <c r="A73" s="8" t="s">
        <v>252</v>
      </c>
      <c r="B73" s="8" t="s">
        <v>257</v>
      </c>
      <c r="C73" s="9"/>
      <c r="D73" s="9">
        <v>1070945.06</v>
      </c>
      <c r="E73" s="9">
        <f t="shared" si="1"/>
        <v>773.49999999976717</v>
      </c>
    </row>
    <row r="74" spans="1:5" ht="21" x14ac:dyDescent="0.25">
      <c r="A74" s="8" t="s">
        <v>252</v>
      </c>
      <c r="B74" s="8" t="s">
        <v>150</v>
      </c>
      <c r="C74" s="9"/>
      <c r="D74" s="9">
        <v>52.5</v>
      </c>
      <c r="E74" s="9">
        <f t="shared" si="1"/>
        <v>720.99999999976717</v>
      </c>
    </row>
    <row r="75" spans="1:5" ht="21" x14ac:dyDescent="0.25">
      <c r="A75" s="18">
        <v>44938</v>
      </c>
      <c r="B75" s="8" t="s">
        <v>148</v>
      </c>
      <c r="C75" s="9">
        <v>460500</v>
      </c>
      <c r="D75" s="9"/>
      <c r="E75" s="9">
        <f t="shared" si="1"/>
        <v>461220.99999999977</v>
      </c>
    </row>
    <row r="76" spans="1:5" ht="21" x14ac:dyDescent="0.25">
      <c r="A76" s="18">
        <v>44938</v>
      </c>
      <c r="B76" s="8" t="s">
        <v>208</v>
      </c>
      <c r="C76" s="9"/>
      <c r="D76" s="9">
        <v>378578</v>
      </c>
      <c r="E76" s="9">
        <f t="shared" si="1"/>
        <v>82642.999999999767</v>
      </c>
    </row>
    <row r="77" spans="1:5" ht="21" x14ac:dyDescent="0.25">
      <c r="A77" s="18">
        <v>44938</v>
      </c>
      <c r="B77" s="8" t="s">
        <v>183</v>
      </c>
      <c r="C77" s="9">
        <v>438511</v>
      </c>
      <c r="D77" s="9"/>
      <c r="E77" s="9">
        <f t="shared" si="1"/>
        <v>521153.99999999977</v>
      </c>
    </row>
    <row r="78" spans="1:5" ht="21" x14ac:dyDescent="0.25">
      <c r="A78" s="18">
        <v>44938</v>
      </c>
      <c r="B78" s="8" t="s">
        <v>157</v>
      </c>
      <c r="C78" s="9">
        <v>433060</v>
      </c>
      <c r="D78" s="9"/>
      <c r="E78" s="9">
        <f t="shared" si="1"/>
        <v>954213.99999999977</v>
      </c>
    </row>
    <row r="79" spans="1:5" ht="21" x14ac:dyDescent="0.25">
      <c r="A79" s="18">
        <v>44938</v>
      </c>
      <c r="B79" s="8" t="s">
        <v>264</v>
      </c>
      <c r="C79" s="9"/>
      <c r="D79" s="9">
        <v>953945.32</v>
      </c>
      <c r="E79" s="9">
        <f t="shared" si="1"/>
        <v>268.67999999981839</v>
      </c>
    </row>
    <row r="80" spans="1:5" ht="21" x14ac:dyDescent="0.25">
      <c r="A80" s="18">
        <v>44938</v>
      </c>
      <c r="B80" s="8" t="s">
        <v>150</v>
      </c>
      <c r="C80" s="9"/>
      <c r="D80" s="9">
        <v>52.5</v>
      </c>
      <c r="E80" s="9">
        <f t="shared" si="1"/>
        <v>216.17999999981839</v>
      </c>
    </row>
    <row r="81" spans="1:5" ht="21" x14ac:dyDescent="0.25">
      <c r="A81" s="18">
        <v>45028</v>
      </c>
      <c r="B81" s="8" t="s">
        <v>148</v>
      </c>
      <c r="C81" s="9">
        <v>508000</v>
      </c>
      <c r="D81" s="9"/>
      <c r="E81" s="9">
        <f t="shared" si="1"/>
        <v>508216.17999999982</v>
      </c>
    </row>
    <row r="82" spans="1:5" ht="21" x14ac:dyDescent="0.25">
      <c r="A82" s="18">
        <v>45028</v>
      </c>
      <c r="B82" s="8" t="s">
        <v>265</v>
      </c>
      <c r="C82" s="9"/>
      <c r="D82" s="9">
        <v>507996.44</v>
      </c>
      <c r="E82" s="9">
        <f t="shared" si="1"/>
        <v>219.73999999981606</v>
      </c>
    </row>
    <row r="83" spans="1:5" ht="21" x14ac:dyDescent="0.25">
      <c r="A83" s="18">
        <v>45058</v>
      </c>
      <c r="B83" s="8" t="s">
        <v>148</v>
      </c>
      <c r="C83" s="9">
        <v>593000</v>
      </c>
      <c r="D83" s="9"/>
      <c r="E83" s="9">
        <f t="shared" si="1"/>
        <v>593219.73999999976</v>
      </c>
    </row>
    <row r="84" spans="1:5" ht="21" x14ac:dyDescent="0.25">
      <c r="A84" s="18">
        <v>45058</v>
      </c>
      <c r="B84" s="8" t="s">
        <v>157</v>
      </c>
      <c r="C84" s="9">
        <v>672865</v>
      </c>
      <c r="D84" s="9"/>
      <c r="E84" s="9">
        <f t="shared" si="1"/>
        <v>1266084.7399999998</v>
      </c>
    </row>
    <row r="85" spans="1:5" ht="21" x14ac:dyDescent="0.25">
      <c r="A85" s="18">
        <v>45058</v>
      </c>
      <c r="B85" s="8" t="s">
        <v>183</v>
      </c>
      <c r="C85" s="9">
        <v>198945</v>
      </c>
      <c r="D85" s="9"/>
      <c r="E85" s="9">
        <f t="shared" si="1"/>
        <v>1465029.7399999998</v>
      </c>
    </row>
    <row r="86" spans="1:5" ht="21" x14ac:dyDescent="0.25">
      <c r="A86" s="18">
        <v>45294</v>
      </c>
      <c r="B86" s="8" t="s">
        <v>443</v>
      </c>
      <c r="C86" s="9"/>
      <c r="D86" s="9">
        <v>1101846.01</v>
      </c>
      <c r="E86" s="9">
        <f t="shared" si="1"/>
        <v>363183.72999999975</v>
      </c>
    </row>
    <row r="87" spans="1:5" ht="21" x14ac:dyDescent="0.25">
      <c r="A87" s="18">
        <v>45294</v>
      </c>
      <c r="B87" s="8" t="s">
        <v>150</v>
      </c>
      <c r="C87" s="9"/>
      <c r="D87" s="9">
        <v>52.5</v>
      </c>
      <c r="E87" s="9">
        <f t="shared" si="1"/>
        <v>363131.22999999975</v>
      </c>
    </row>
    <row r="88" spans="1:5" ht="21" x14ac:dyDescent="0.25">
      <c r="A88" s="18">
        <v>45294</v>
      </c>
      <c r="B88" s="8" t="s">
        <v>445</v>
      </c>
      <c r="C88" s="9"/>
      <c r="D88" s="9">
        <v>363000</v>
      </c>
      <c r="E88" s="9">
        <f t="shared" si="1"/>
        <v>131.22999999974854</v>
      </c>
    </row>
    <row r="89" spans="1:5" ht="21" x14ac:dyDescent="0.25">
      <c r="A89" s="18">
        <v>45311</v>
      </c>
      <c r="B89" s="8" t="s">
        <v>148</v>
      </c>
      <c r="C89" s="9">
        <v>25100</v>
      </c>
      <c r="D89" s="9"/>
      <c r="E89" s="9">
        <f t="shared" si="1"/>
        <v>25231.229999999749</v>
      </c>
    </row>
    <row r="90" spans="1:5" ht="21" x14ac:dyDescent="0.25">
      <c r="A90" s="18">
        <v>45311</v>
      </c>
      <c r="B90" s="8" t="s">
        <v>647</v>
      </c>
      <c r="C90" s="9"/>
      <c r="D90" s="9">
        <v>25200</v>
      </c>
      <c r="E90" s="9">
        <f t="shared" si="1"/>
        <v>31.229999999748543</v>
      </c>
    </row>
    <row r="91" spans="1:5" ht="21" x14ac:dyDescent="0.25">
      <c r="A91" s="18">
        <v>45325</v>
      </c>
      <c r="B91" s="8" t="s">
        <v>669</v>
      </c>
      <c r="C91" s="9"/>
      <c r="D91" s="9">
        <v>31.23</v>
      </c>
      <c r="E91" s="9">
        <f t="shared" si="1"/>
        <v>-2.5145752147182066E-10</v>
      </c>
    </row>
    <row r="92" spans="1:5" ht="21" x14ac:dyDescent="0.25">
      <c r="A92" s="8"/>
      <c r="B92" s="8"/>
      <c r="C92" s="9"/>
      <c r="D92" s="9"/>
      <c r="E92" s="9">
        <f t="shared" si="1"/>
        <v>-2.5145752147182066E-10</v>
      </c>
    </row>
    <row r="93" spans="1:5" ht="21" x14ac:dyDescent="0.25">
      <c r="A93" s="8"/>
      <c r="B93" s="8"/>
      <c r="C93" s="9"/>
      <c r="D93" s="9"/>
      <c r="E93" s="9">
        <f t="shared" si="1"/>
        <v>-2.5145752147182066E-10</v>
      </c>
    </row>
    <row r="94" spans="1:5" ht="21" x14ac:dyDescent="0.25">
      <c r="A94" s="8"/>
      <c r="B94" s="8"/>
      <c r="C94" s="9"/>
      <c r="D94" s="9"/>
      <c r="E94" s="9">
        <f t="shared" si="1"/>
        <v>-2.5145752147182066E-10</v>
      </c>
    </row>
    <row r="95" spans="1:5" ht="21" x14ac:dyDescent="0.25">
      <c r="A95" s="8"/>
      <c r="B95" s="8"/>
      <c r="C95" s="9"/>
      <c r="D95" s="9"/>
      <c r="E95" s="9">
        <f t="shared" si="1"/>
        <v>-2.5145752147182066E-10</v>
      </c>
    </row>
    <row r="96" spans="1:5" ht="21" x14ac:dyDescent="0.25">
      <c r="A96" s="8"/>
      <c r="B96" s="8"/>
      <c r="C96" s="9"/>
      <c r="D96" s="9"/>
      <c r="E96" s="9">
        <f t="shared" si="1"/>
        <v>-2.5145752147182066E-10</v>
      </c>
    </row>
    <row r="97" spans="1:5" ht="21" x14ac:dyDescent="0.25">
      <c r="A97" s="8"/>
      <c r="B97" s="8"/>
      <c r="C97" s="9"/>
      <c r="D97" s="9"/>
      <c r="E97" s="9">
        <f t="shared" si="1"/>
        <v>-2.5145752147182066E-10</v>
      </c>
    </row>
    <row r="98" spans="1:5" ht="21" x14ac:dyDescent="0.25">
      <c r="A98" s="8"/>
      <c r="B98" s="8"/>
      <c r="C98" s="9"/>
      <c r="D98" s="9"/>
      <c r="E98" s="9">
        <f t="shared" si="1"/>
        <v>-2.5145752147182066E-10</v>
      </c>
    </row>
    <row r="99" spans="1:5" ht="21" x14ac:dyDescent="0.25">
      <c r="A99" s="8"/>
      <c r="B99" s="8"/>
      <c r="C99" s="9"/>
      <c r="D99" s="9"/>
      <c r="E99" s="9">
        <f t="shared" si="1"/>
        <v>-2.5145752147182066E-10</v>
      </c>
    </row>
    <row r="100" spans="1:5" ht="21" x14ac:dyDescent="0.25">
      <c r="A100" s="8"/>
      <c r="B100" s="8"/>
      <c r="C100" s="9"/>
      <c r="D100" s="9"/>
      <c r="E100" s="9">
        <f t="shared" si="1"/>
        <v>-2.5145752147182066E-10</v>
      </c>
    </row>
    <row r="101" spans="1:5" ht="21" x14ac:dyDescent="0.25">
      <c r="A101" s="8"/>
      <c r="B101" s="8"/>
      <c r="C101" s="9"/>
      <c r="D101" s="9"/>
      <c r="E101" s="9">
        <f t="shared" si="1"/>
        <v>-2.5145752147182066E-10</v>
      </c>
    </row>
    <row r="102" spans="1:5" ht="21" x14ac:dyDescent="0.25">
      <c r="A102" s="8"/>
      <c r="B102" s="8"/>
      <c r="C102" s="9"/>
      <c r="D102" s="9"/>
      <c r="E102" s="9">
        <f t="shared" si="1"/>
        <v>-2.5145752147182066E-10</v>
      </c>
    </row>
    <row r="103" spans="1:5" ht="21" x14ac:dyDescent="0.25">
      <c r="A103" s="8"/>
      <c r="B103" s="8"/>
      <c r="C103" s="9"/>
      <c r="D103" s="9"/>
      <c r="E103" s="9">
        <f t="shared" si="1"/>
        <v>-2.5145752147182066E-10</v>
      </c>
    </row>
    <row r="104" spans="1:5" ht="21" x14ac:dyDescent="0.25">
      <c r="A104" s="2"/>
      <c r="B104" s="2"/>
      <c r="C104" s="2"/>
      <c r="D104" s="2"/>
      <c r="E104" s="2"/>
    </row>
    <row r="105" spans="1:5" ht="21" x14ac:dyDescent="0.25">
      <c r="A105" s="2"/>
      <c r="B105" s="2"/>
      <c r="C105" s="2"/>
      <c r="D105" s="2"/>
      <c r="E105" s="2"/>
    </row>
    <row r="106" spans="1:5" ht="21" x14ac:dyDescent="0.25">
      <c r="A106" s="2"/>
      <c r="B106" s="2"/>
      <c r="C106" s="2"/>
      <c r="D106" s="2"/>
      <c r="E106" s="2"/>
    </row>
    <row r="107" spans="1:5" ht="21" x14ac:dyDescent="0.25">
      <c r="A107" s="2"/>
      <c r="B107" s="2"/>
      <c r="C107" s="2"/>
      <c r="D107" s="2"/>
      <c r="E107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7"/>
  <dimension ref="A1:E104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4.79</v>
      </c>
    </row>
    <row r="5" spans="1:5" ht="21" x14ac:dyDescent="0.25">
      <c r="A5" s="8"/>
      <c r="B5" s="8" t="s">
        <v>765</v>
      </c>
      <c r="C5" s="9"/>
      <c r="D5" s="9">
        <v>4.79</v>
      </c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8"/>
  <dimension ref="A1:E104"/>
  <sheetViews>
    <sheetView topLeftCell="A11" workbookViewId="0">
      <selection activeCell="B32" sqref="B32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71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719.63</v>
      </c>
    </row>
    <row r="5" spans="1:5" ht="21" x14ac:dyDescent="0.25">
      <c r="A5" s="8" t="s">
        <v>173</v>
      </c>
      <c r="B5" s="8" t="s">
        <v>150</v>
      </c>
      <c r="C5" s="9"/>
      <c r="D5" s="9">
        <v>315</v>
      </c>
      <c r="E5" s="9">
        <f>E4+C5-D5</f>
        <v>404.63</v>
      </c>
    </row>
    <row r="6" spans="1:5" ht="21" x14ac:dyDescent="0.25">
      <c r="A6" s="8" t="s">
        <v>227</v>
      </c>
      <c r="B6" s="8" t="s">
        <v>232</v>
      </c>
      <c r="C6" s="9">
        <v>752061</v>
      </c>
      <c r="D6" s="9"/>
      <c r="E6" s="9">
        <f t="shared" ref="E6:E69" si="0">E5+C6-D6</f>
        <v>752465.63</v>
      </c>
    </row>
    <row r="7" spans="1:5" ht="21" x14ac:dyDescent="0.25">
      <c r="A7" s="8" t="s">
        <v>227</v>
      </c>
      <c r="B7" s="8" t="s">
        <v>166</v>
      </c>
      <c r="C7" s="9"/>
      <c r="D7" s="9">
        <v>750622</v>
      </c>
      <c r="E7" s="9">
        <f t="shared" si="0"/>
        <v>1843.6300000000047</v>
      </c>
    </row>
    <row r="8" spans="1:5" ht="21" x14ac:dyDescent="0.25">
      <c r="A8" s="8" t="s">
        <v>227</v>
      </c>
      <c r="B8" s="8" t="s">
        <v>150</v>
      </c>
      <c r="C8" s="9"/>
      <c r="D8" s="9">
        <v>1.05</v>
      </c>
      <c r="E8" s="9">
        <f t="shared" si="0"/>
        <v>1842.5800000000047</v>
      </c>
    </row>
    <row r="9" spans="1:5" ht="21" x14ac:dyDescent="0.25">
      <c r="A9" s="18">
        <v>45280</v>
      </c>
      <c r="B9" s="8" t="s">
        <v>362</v>
      </c>
      <c r="C9" s="9"/>
      <c r="D9" s="9">
        <v>315</v>
      </c>
      <c r="E9" s="9">
        <f t="shared" si="0"/>
        <v>1527.5800000000047</v>
      </c>
    </row>
    <row r="10" spans="1:5" ht="21" x14ac:dyDescent="0.25">
      <c r="A10" s="18">
        <v>45307</v>
      </c>
      <c r="B10" s="8" t="s">
        <v>150</v>
      </c>
      <c r="C10" s="9"/>
      <c r="D10" s="9">
        <v>25</v>
      </c>
      <c r="E10" s="9">
        <f t="shared" si="0"/>
        <v>1502.5800000000047</v>
      </c>
    </row>
    <row r="11" spans="1:5" ht="21" x14ac:dyDescent="0.25">
      <c r="A11" s="18">
        <v>45307</v>
      </c>
      <c r="B11" s="8" t="s">
        <v>150</v>
      </c>
      <c r="C11" s="9"/>
      <c r="D11" s="9">
        <v>1.25</v>
      </c>
      <c r="E11" s="9">
        <f t="shared" si="0"/>
        <v>1501.3300000000047</v>
      </c>
    </row>
    <row r="12" spans="1:5" ht="21" x14ac:dyDescent="0.25">
      <c r="A12" s="18">
        <v>45314</v>
      </c>
      <c r="B12" s="8" t="s">
        <v>150</v>
      </c>
      <c r="C12" s="9"/>
      <c r="D12" s="9">
        <v>315</v>
      </c>
      <c r="E12" s="9">
        <f t="shared" si="0"/>
        <v>1186.3300000000047</v>
      </c>
    </row>
    <row r="13" spans="1:5" ht="21" x14ac:dyDescent="0.25">
      <c r="A13" s="18">
        <v>45344</v>
      </c>
      <c r="B13" s="8" t="s">
        <v>150</v>
      </c>
      <c r="C13" s="9"/>
      <c r="D13" s="9">
        <v>315</v>
      </c>
      <c r="E13" s="9">
        <f t="shared" si="0"/>
        <v>871.3300000000047</v>
      </c>
    </row>
    <row r="14" spans="1:5" ht="21" x14ac:dyDescent="0.25">
      <c r="A14" s="18">
        <v>45373</v>
      </c>
      <c r="B14" s="8" t="s">
        <v>150</v>
      </c>
      <c r="C14" s="9"/>
      <c r="D14" s="9">
        <v>315</v>
      </c>
      <c r="E14" s="9">
        <f t="shared" si="0"/>
        <v>556.3300000000047</v>
      </c>
    </row>
    <row r="15" spans="1:5" ht="21" x14ac:dyDescent="0.25">
      <c r="A15" s="18">
        <v>45406</v>
      </c>
      <c r="B15" s="8" t="s">
        <v>150</v>
      </c>
      <c r="C15" s="9"/>
      <c r="D15" s="9">
        <v>315</v>
      </c>
      <c r="E15" s="9">
        <f t="shared" si="0"/>
        <v>241.3300000000047</v>
      </c>
    </row>
    <row r="16" spans="1:5" ht="21" x14ac:dyDescent="0.25">
      <c r="A16" s="18">
        <v>45435</v>
      </c>
      <c r="B16" s="8" t="s">
        <v>362</v>
      </c>
      <c r="C16" s="9"/>
      <c r="D16" s="9">
        <v>241.33</v>
      </c>
      <c r="E16" s="9">
        <f t="shared" si="0"/>
        <v>4.6895820560166612E-12</v>
      </c>
    </row>
    <row r="17" spans="1:5" ht="21" x14ac:dyDescent="0.25">
      <c r="A17" s="8"/>
      <c r="B17" s="8" t="s">
        <v>1527</v>
      </c>
      <c r="C17" s="9">
        <v>500</v>
      </c>
      <c r="D17" s="9"/>
      <c r="E17" s="9">
        <f t="shared" si="0"/>
        <v>500.00000000000466</v>
      </c>
    </row>
    <row r="18" spans="1:5" ht="21" x14ac:dyDescent="0.25">
      <c r="A18" s="8"/>
      <c r="B18" s="8"/>
      <c r="C18" s="9"/>
      <c r="D18" s="9">
        <v>73.67</v>
      </c>
      <c r="E18" s="9">
        <f t="shared" si="0"/>
        <v>426.33000000000465</v>
      </c>
    </row>
    <row r="19" spans="1:5" ht="21" x14ac:dyDescent="0.25">
      <c r="A19" s="18">
        <v>45451</v>
      </c>
      <c r="B19" s="8" t="s">
        <v>1549</v>
      </c>
      <c r="C19" s="9">
        <v>731952</v>
      </c>
      <c r="D19" s="9"/>
      <c r="E19" s="9">
        <f t="shared" si="0"/>
        <v>732378.33</v>
      </c>
    </row>
    <row r="20" spans="1:5" ht="21" x14ac:dyDescent="0.25">
      <c r="A20" s="18">
        <v>45453</v>
      </c>
      <c r="B20" s="8" t="s">
        <v>1553</v>
      </c>
      <c r="C20" s="9">
        <v>665925</v>
      </c>
      <c r="D20" s="9"/>
      <c r="E20" s="9">
        <f t="shared" si="0"/>
        <v>1398303.33</v>
      </c>
    </row>
    <row r="21" spans="1:5" ht="21" x14ac:dyDescent="0.25">
      <c r="A21" s="18">
        <v>45453</v>
      </c>
      <c r="B21" s="8" t="s">
        <v>625</v>
      </c>
      <c r="C21" s="9">
        <v>499850</v>
      </c>
      <c r="D21" s="9"/>
      <c r="E21" s="9">
        <f t="shared" si="0"/>
        <v>1898153.33</v>
      </c>
    </row>
    <row r="22" spans="1:5" ht="21" x14ac:dyDescent="0.25">
      <c r="A22" s="18">
        <v>45453</v>
      </c>
      <c r="B22" s="8" t="s">
        <v>1558</v>
      </c>
      <c r="C22" s="9"/>
      <c r="D22" s="9">
        <v>1889060.45</v>
      </c>
      <c r="E22" s="9">
        <f t="shared" si="0"/>
        <v>9092.8800000001211</v>
      </c>
    </row>
    <row r="23" spans="1:5" ht="21" x14ac:dyDescent="0.25">
      <c r="A23" s="18">
        <v>45455</v>
      </c>
      <c r="B23" s="8" t="s">
        <v>958</v>
      </c>
      <c r="C23" s="9">
        <v>551550</v>
      </c>
      <c r="D23" s="9"/>
      <c r="E23" s="9">
        <f t="shared" si="0"/>
        <v>560642.88000000012</v>
      </c>
    </row>
    <row r="24" spans="1:5" ht="21" x14ac:dyDescent="0.25">
      <c r="A24" s="18">
        <v>45455</v>
      </c>
      <c r="B24" s="8" t="s">
        <v>1572</v>
      </c>
      <c r="C24" s="9"/>
      <c r="D24" s="9">
        <v>550955</v>
      </c>
      <c r="E24" s="9">
        <f t="shared" si="0"/>
        <v>9687.8800000001211</v>
      </c>
    </row>
    <row r="25" spans="1:5" ht="21" x14ac:dyDescent="0.25">
      <c r="A25" s="18">
        <v>45455</v>
      </c>
      <c r="B25" s="8" t="s">
        <v>150</v>
      </c>
      <c r="C25" s="9"/>
      <c r="D25" s="9">
        <v>1</v>
      </c>
      <c r="E25" s="9">
        <f t="shared" si="0"/>
        <v>9686.8800000001211</v>
      </c>
    </row>
    <row r="26" spans="1:5" ht="21" x14ac:dyDescent="0.25">
      <c r="A26" s="18">
        <v>45457</v>
      </c>
      <c r="B26" s="8" t="s">
        <v>1580</v>
      </c>
      <c r="C26" s="9">
        <v>2000000</v>
      </c>
      <c r="D26" s="9"/>
      <c r="E26" s="9">
        <f t="shared" si="0"/>
        <v>2009686.8800000001</v>
      </c>
    </row>
    <row r="27" spans="1:5" ht="21" x14ac:dyDescent="0.25">
      <c r="A27" s="18">
        <v>45457</v>
      </c>
      <c r="B27" s="8" t="s">
        <v>1482</v>
      </c>
      <c r="C27" s="9"/>
      <c r="D27" s="9">
        <v>790154</v>
      </c>
      <c r="E27" s="9">
        <f t="shared" si="0"/>
        <v>1219532.8800000001</v>
      </c>
    </row>
    <row r="28" spans="1:5" ht="21" x14ac:dyDescent="0.25">
      <c r="A28" s="18">
        <v>45457</v>
      </c>
      <c r="B28" s="8" t="s">
        <v>1581</v>
      </c>
      <c r="C28" s="9"/>
      <c r="D28" s="9">
        <v>400922</v>
      </c>
      <c r="E28" s="9">
        <f t="shared" si="0"/>
        <v>818610.88000000012</v>
      </c>
    </row>
    <row r="29" spans="1:5" ht="21" x14ac:dyDescent="0.25">
      <c r="A29" s="18">
        <v>45457</v>
      </c>
      <c r="B29" s="8" t="s">
        <v>1581</v>
      </c>
      <c r="C29" s="9"/>
      <c r="D29" s="9">
        <v>507733</v>
      </c>
      <c r="E29" s="9">
        <f t="shared" si="0"/>
        <v>310877.88000000012</v>
      </c>
    </row>
    <row r="30" spans="1:5" ht="21" x14ac:dyDescent="0.25">
      <c r="A30" s="18">
        <v>45457</v>
      </c>
      <c r="B30" s="8" t="s">
        <v>1587</v>
      </c>
      <c r="C30" s="9"/>
      <c r="D30" s="9">
        <v>125234</v>
      </c>
      <c r="E30" s="9">
        <f t="shared" si="0"/>
        <v>185643.88000000012</v>
      </c>
    </row>
    <row r="31" spans="1:5" ht="21" x14ac:dyDescent="0.25">
      <c r="A31" s="18">
        <v>45462</v>
      </c>
      <c r="B31" s="8" t="s">
        <v>1587</v>
      </c>
      <c r="C31" s="9"/>
      <c r="D31" s="9">
        <v>150766</v>
      </c>
      <c r="E31" s="9">
        <f t="shared" si="0"/>
        <v>34877.880000000121</v>
      </c>
    </row>
    <row r="32" spans="1:5" ht="21" x14ac:dyDescent="0.25">
      <c r="A32" s="18">
        <v>45462</v>
      </c>
      <c r="B32" s="8" t="s">
        <v>1572</v>
      </c>
      <c r="C32" s="9"/>
      <c r="D32" s="9">
        <v>20152</v>
      </c>
      <c r="E32" s="9">
        <f t="shared" si="0"/>
        <v>14725.880000000121</v>
      </c>
    </row>
    <row r="33" spans="1:5" ht="21" x14ac:dyDescent="0.25">
      <c r="A33" s="18">
        <v>45462</v>
      </c>
      <c r="B33" s="8" t="s">
        <v>150</v>
      </c>
      <c r="C33" s="9"/>
      <c r="D33" s="9">
        <v>4.25</v>
      </c>
      <c r="E33" s="9">
        <f t="shared" si="0"/>
        <v>14721.630000000121</v>
      </c>
    </row>
    <row r="34" spans="1:5" ht="21" x14ac:dyDescent="0.25">
      <c r="A34" s="18">
        <v>45463</v>
      </c>
      <c r="B34" s="8" t="s">
        <v>917</v>
      </c>
      <c r="C34" s="9">
        <v>498554</v>
      </c>
      <c r="D34" s="9"/>
      <c r="E34" s="9">
        <f t="shared" si="0"/>
        <v>513275.63000000012</v>
      </c>
    </row>
    <row r="35" spans="1:5" ht="21" x14ac:dyDescent="0.25">
      <c r="A35" s="18">
        <v>45463</v>
      </c>
      <c r="B35" s="8" t="s">
        <v>917</v>
      </c>
      <c r="C35" s="9">
        <v>426882</v>
      </c>
      <c r="D35" s="9"/>
      <c r="E35" s="9">
        <f t="shared" si="0"/>
        <v>940157.63000000012</v>
      </c>
    </row>
    <row r="36" spans="1:5" ht="21" x14ac:dyDescent="0.25">
      <c r="A36" s="18">
        <v>45463</v>
      </c>
      <c r="B36" s="8" t="s">
        <v>1591</v>
      </c>
      <c r="C36" s="9"/>
      <c r="D36" s="9">
        <v>930383.4</v>
      </c>
      <c r="E36" s="9">
        <f t="shared" si="0"/>
        <v>9774.2300000000978</v>
      </c>
    </row>
    <row r="37" spans="1:5" ht="21" x14ac:dyDescent="0.25">
      <c r="A37" s="18">
        <v>45463</v>
      </c>
      <c r="B37" s="8" t="s">
        <v>1493</v>
      </c>
      <c r="C37" s="9">
        <v>729469</v>
      </c>
      <c r="D37" s="9"/>
      <c r="E37" s="9">
        <f t="shared" si="0"/>
        <v>739243.2300000001</v>
      </c>
    </row>
    <row r="38" spans="1:5" ht="21" x14ac:dyDescent="0.25">
      <c r="A38" s="18">
        <v>45463</v>
      </c>
      <c r="B38" s="8" t="s">
        <v>1493</v>
      </c>
      <c r="C38" s="9">
        <v>448993</v>
      </c>
      <c r="D38" s="9"/>
      <c r="E38" s="9">
        <f t="shared" si="0"/>
        <v>1188236.23</v>
      </c>
    </row>
    <row r="39" spans="1:5" ht="21" x14ac:dyDescent="0.25">
      <c r="A39" s="18">
        <v>45463</v>
      </c>
      <c r="B39" s="8" t="s">
        <v>1596</v>
      </c>
      <c r="C39" s="9">
        <v>360100</v>
      </c>
      <c r="D39" s="9"/>
      <c r="E39" s="9">
        <f t="shared" si="0"/>
        <v>1548336.23</v>
      </c>
    </row>
    <row r="40" spans="1:5" ht="21" x14ac:dyDescent="0.25">
      <c r="A40" s="18">
        <v>45463</v>
      </c>
      <c r="B40" s="8" t="s">
        <v>1596</v>
      </c>
      <c r="C40" s="9">
        <v>184120</v>
      </c>
      <c r="D40" s="9"/>
      <c r="E40" s="9">
        <f t="shared" si="0"/>
        <v>1732456.23</v>
      </c>
    </row>
    <row r="41" spans="1:5" ht="21" x14ac:dyDescent="0.25">
      <c r="A41" s="18">
        <v>45463</v>
      </c>
      <c r="B41" s="8" t="s">
        <v>1599</v>
      </c>
      <c r="C41" s="9"/>
      <c r="D41" s="9">
        <v>91862.5</v>
      </c>
      <c r="E41" s="9">
        <f t="shared" si="0"/>
        <v>1640593.73</v>
      </c>
    </row>
    <row r="42" spans="1:5" ht="21" x14ac:dyDescent="0.25">
      <c r="A42" s="18">
        <v>45463</v>
      </c>
      <c r="B42" s="8" t="s">
        <v>1598</v>
      </c>
      <c r="C42" s="9"/>
      <c r="D42" s="9">
        <v>91855.15</v>
      </c>
      <c r="E42" s="9">
        <f t="shared" si="0"/>
        <v>1548738.58</v>
      </c>
    </row>
    <row r="43" spans="1:5" ht="21" x14ac:dyDescent="0.25">
      <c r="A43" s="18">
        <v>45463</v>
      </c>
      <c r="B43" s="8" t="s">
        <v>1600</v>
      </c>
      <c r="C43" s="9"/>
      <c r="D43" s="9">
        <v>1089489.25</v>
      </c>
      <c r="E43" s="9">
        <f t="shared" si="0"/>
        <v>459249.33000000007</v>
      </c>
    </row>
    <row r="44" spans="1:5" ht="21" x14ac:dyDescent="0.25">
      <c r="A44" s="18">
        <v>45464</v>
      </c>
      <c r="B44" s="8" t="s">
        <v>1148</v>
      </c>
      <c r="C44" s="9">
        <v>301824</v>
      </c>
      <c r="D44" s="9"/>
      <c r="E44" s="9">
        <f t="shared" si="0"/>
        <v>761073.33000000007</v>
      </c>
    </row>
    <row r="45" spans="1:5" ht="21" x14ac:dyDescent="0.25">
      <c r="A45" s="18">
        <v>45464</v>
      </c>
      <c r="B45" s="8" t="s">
        <v>1030</v>
      </c>
      <c r="C45" s="9"/>
      <c r="D45" s="9">
        <v>133735</v>
      </c>
      <c r="E45" s="9">
        <f t="shared" si="0"/>
        <v>627338.33000000007</v>
      </c>
    </row>
    <row r="46" spans="1:5" ht="21" x14ac:dyDescent="0.25">
      <c r="A46" s="18">
        <v>45464</v>
      </c>
      <c r="B46" s="8"/>
      <c r="C46" s="9">
        <v>753898</v>
      </c>
      <c r="D46" s="9"/>
      <c r="E46" s="9">
        <f t="shared" si="0"/>
        <v>1381236.33</v>
      </c>
    </row>
    <row r="47" spans="1:5" ht="21" x14ac:dyDescent="0.25">
      <c r="A47" s="18">
        <v>45464</v>
      </c>
      <c r="B47" s="8" t="s">
        <v>1620</v>
      </c>
      <c r="C47" s="9">
        <v>778205</v>
      </c>
      <c r="D47" s="9"/>
      <c r="E47" s="9">
        <f t="shared" si="0"/>
        <v>2159441.33</v>
      </c>
    </row>
    <row r="48" spans="1:5" ht="21" x14ac:dyDescent="0.25">
      <c r="A48" s="18">
        <v>45464</v>
      </c>
      <c r="B48" s="8" t="s">
        <v>1610</v>
      </c>
      <c r="C48" s="9"/>
      <c r="D48" s="9">
        <v>775319.5</v>
      </c>
      <c r="E48" s="9">
        <f t="shared" si="0"/>
        <v>1384121.83</v>
      </c>
    </row>
    <row r="49" spans="1:5" ht="21" x14ac:dyDescent="0.25">
      <c r="A49" s="18">
        <v>45464</v>
      </c>
      <c r="B49" s="8" t="s">
        <v>1619</v>
      </c>
      <c r="C49" s="9"/>
      <c r="D49" s="9">
        <v>336216.75</v>
      </c>
      <c r="E49" s="9">
        <f t="shared" si="0"/>
        <v>1047905.0800000001</v>
      </c>
    </row>
    <row r="50" spans="1:5" ht="21" x14ac:dyDescent="0.25">
      <c r="A50" s="18">
        <v>45464</v>
      </c>
      <c r="B50" s="8" t="s">
        <v>579</v>
      </c>
      <c r="C50" s="9">
        <v>300000</v>
      </c>
      <c r="D50" s="9"/>
      <c r="E50" s="9">
        <f t="shared" si="0"/>
        <v>1347905.08</v>
      </c>
    </row>
    <row r="51" spans="1:5" ht="21" x14ac:dyDescent="0.25">
      <c r="A51" s="18">
        <v>45464</v>
      </c>
      <c r="B51" s="8" t="s">
        <v>1581</v>
      </c>
      <c r="C51" s="9"/>
      <c r="D51" s="9">
        <v>476945</v>
      </c>
      <c r="E51" s="9">
        <f t="shared" si="0"/>
        <v>870960.08000000007</v>
      </c>
    </row>
    <row r="52" spans="1:5" ht="21" x14ac:dyDescent="0.25">
      <c r="A52" s="18">
        <v>45464</v>
      </c>
      <c r="B52" s="8" t="s">
        <v>150</v>
      </c>
      <c r="C52" s="9"/>
      <c r="D52" s="9">
        <v>8.57</v>
      </c>
      <c r="E52" s="9">
        <f t="shared" si="0"/>
        <v>870951.51000000013</v>
      </c>
    </row>
    <row r="53" spans="1:5" ht="21" x14ac:dyDescent="0.25">
      <c r="A53" s="18">
        <v>45465</v>
      </c>
      <c r="B53" s="8" t="s">
        <v>1572</v>
      </c>
      <c r="C53" s="9"/>
      <c r="D53" s="9">
        <v>749826</v>
      </c>
      <c r="E53" s="9">
        <f>E52+C53-D53</f>
        <v>121125.51000000013</v>
      </c>
    </row>
    <row r="54" spans="1:5" ht="21" x14ac:dyDescent="0.25">
      <c r="A54" s="18">
        <v>45467</v>
      </c>
      <c r="B54" s="8" t="s">
        <v>150</v>
      </c>
      <c r="C54" s="9"/>
      <c r="D54" s="9">
        <v>315</v>
      </c>
      <c r="E54" s="9">
        <f t="shared" si="0"/>
        <v>120810.51000000013</v>
      </c>
    </row>
    <row r="55" spans="1:5" ht="21" x14ac:dyDescent="0.25">
      <c r="A55" s="18">
        <v>45467</v>
      </c>
      <c r="B55" s="8" t="s">
        <v>1634</v>
      </c>
      <c r="C55" s="9">
        <v>497148</v>
      </c>
      <c r="D55" s="9"/>
      <c r="E55" s="9">
        <f t="shared" si="0"/>
        <v>617958.51000000013</v>
      </c>
    </row>
    <row r="56" spans="1:5" ht="21" x14ac:dyDescent="0.25">
      <c r="A56" s="18">
        <v>45467</v>
      </c>
      <c r="B56" s="8" t="s">
        <v>1635</v>
      </c>
      <c r="C56" s="9"/>
      <c r="D56" s="9">
        <v>184459.9</v>
      </c>
      <c r="E56" s="9">
        <f t="shared" si="0"/>
        <v>433498.6100000001</v>
      </c>
    </row>
    <row r="57" spans="1:5" ht="21" x14ac:dyDescent="0.25">
      <c r="A57" s="18">
        <v>45467</v>
      </c>
      <c r="B57" s="8" t="s">
        <v>150</v>
      </c>
      <c r="C57" s="9"/>
      <c r="D57" s="9">
        <v>1.05</v>
      </c>
      <c r="E57" s="9">
        <f t="shared" si="0"/>
        <v>433497.56000000011</v>
      </c>
    </row>
    <row r="58" spans="1:5" ht="21" x14ac:dyDescent="0.25">
      <c r="A58" s="18">
        <v>45467</v>
      </c>
      <c r="B58" s="8" t="s">
        <v>1553</v>
      </c>
      <c r="C58" s="9">
        <v>684330</v>
      </c>
      <c r="D58" s="9"/>
      <c r="E58" s="9">
        <f t="shared" si="0"/>
        <v>1117827.56</v>
      </c>
    </row>
    <row r="59" spans="1:5" ht="21" x14ac:dyDescent="0.25">
      <c r="A59" s="18">
        <v>45467</v>
      </c>
      <c r="B59" s="8" t="s">
        <v>1626</v>
      </c>
      <c r="C59" s="9">
        <v>130522</v>
      </c>
      <c r="D59" s="9"/>
      <c r="E59" s="9">
        <f t="shared" si="0"/>
        <v>1248349.56</v>
      </c>
    </row>
    <row r="60" spans="1:5" ht="21" x14ac:dyDescent="0.25">
      <c r="A60" s="18">
        <v>45467</v>
      </c>
      <c r="B60" s="8" t="s">
        <v>1620</v>
      </c>
      <c r="C60" s="9">
        <v>764148</v>
      </c>
      <c r="D60" s="9"/>
      <c r="E60" s="9">
        <f t="shared" si="0"/>
        <v>2012497.56</v>
      </c>
    </row>
    <row r="61" spans="1:5" ht="21" x14ac:dyDescent="0.25">
      <c r="A61" s="18">
        <v>45467</v>
      </c>
      <c r="B61" s="8" t="s">
        <v>1638</v>
      </c>
      <c r="C61" s="9"/>
      <c r="D61" s="9">
        <v>1804914.4</v>
      </c>
      <c r="E61" s="9">
        <f t="shared" si="0"/>
        <v>207583.16000000015</v>
      </c>
    </row>
    <row r="62" spans="1:5" ht="21" x14ac:dyDescent="0.25">
      <c r="A62" s="18">
        <v>45468</v>
      </c>
      <c r="B62" s="8" t="s">
        <v>1641</v>
      </c>
      <c r="C62" s="9">
        <v>729639</v>
      </c>
      <c r="D62" s="9"/>
      <c r="E62" s="9">
        <f t="shared" si="0"/>
        <v>937222.16000000015</v>
      </c>
    </row>
    <row r="63" spans="1:5" ht="21" x14ac:dyDescent="0.25">
      <c r="A63" s="18">
        <v>45468</v>
      </c>
      <c r="B63" s="8" t="s">
        <v>893</v>
      </c>
      <c r="C63" s="9"/>
      <c r="D63" s="9">
        <v>8850</v>
      </c>
      <c r="E63" s="9">
        <f t="shared" si="0"/>
        <v>928372.16000000015</v>
      </c>
    </row>
    <row r="64" spans="1:5" ht="21" x14ac:dyDescent="0.25">
      <c r="A64" s="18">
        <v>45468</v>
      </c>
      <c r="B64" s="8" t="s">
        <v>1643</v>
      </c>
      <c r="C64" s="9"/>
      <c r="D64" s="9">
        <v>736920.98</v>
      </c>
      <c r="E64" s="9">
        <f t="shared" si="0"/>
        <v>191451.18000000017</v>
      </c>
    </row>
    <row r="65" spans="1:5" ht="21" x14ac:dyDescent="0.25">
      <c r="A65" s="18">
        <v>45468</v>
      </c>
      <c r="B65" s="8" t="s">
        <v>1647</v>
      </c>
      <c r="C65" s="9"/>
      <c r="D65" s="9">
        <v>122184</v>
      </c>
      <c r="E65" s="9">
        <f t="shared" si="0"/>
        <v>69267.180000000168</v>
      </c>
    </row>
    <row r="66" spans="1:5" ht="21" x14ac:dyDescent="0.25">
      <c r="A66" s="18">
        <v>45469</v>
      </c>
      <c r="B66" s="8" t="s">
        <v>1647</v>
      </c>
      <c r="C66" s="9"/>
      <c r="D66" s="9">
        <v>68105</v>
      </c>
      <c r="E66" s="9">
        <f t="shared" si="0"/>
        <v>1162.1800000001676</v>
      </c>
    </row>
    <row r="67" spans="1:5" ht="21" x14ac:dyDescent="0.25">
      <c r="A67" s="8"/>
      <c r="B67" s="8"/>
      <c r="C67" s="9"/>
      <c r="D67" s="9">
        <v>3.15</v>
      </c>
      <c r="E67" s="9">
        <f t="shared" si="0"/>
        <v>1159.0300000001675</v>
      </c>
    </row>
    <row r="68" spans="1:5" ht="21" x14ac:dyDescent="0.25">
      <c r="A68" s="8"/>
      <c r="B68" s="8"/>
      <c r="C68" s="9"/>
      <c r="D68" s="9"/>
      <c r="E68" s="9">
        <f t="shared" si="0"/>
        <v>1159.0300000001675</v>
      </c>
    </row>
    <row r="69" spans="1:5" ht="21" x14ac:dyDescent="0.25">
      <c r="A69" s="8"/>
      <c r="B69" s="8"/>
      <c r="C69" s="9"/>
      <c r="D69" s="9"/>
      <c r="E69" s="9">
        <f t="shared" si="0"/>
        <v>1159.0300000001675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1159.0300000001675</v>
      </c>
    </row>
    <row r="71" spans="1:5" ht="21" x14ac:dyDescent="0.25">
      <c r="A71" s="8"/>
      <c r="B71" s="8"/>
      <c r="C71" s="9"/>
      <c r="D71" s="9"/>
      <c r="E71" s="9">
        <f t="shared" si="1"/>
        <v>1159.0300000001675</v>
      </c>
    </row>
    <row r="72" spans="1:5" ht="21" x14ac:dyDescent="0.25">
      <c r="A72" s="8"/>
      <c r="B72" s="8"/>
      <c r="C72" s="9"/>
      <c r="D72" s="9"/>
      <c r="E72" s="9">
        <f t="shared" si="1"/>
        <v>1159.0300000001675</v>
      </c>
    </row>
    <row r="73" spans="1:5" ht="21" x14ac:dyDescent="0.25">
      <c r="A73" s="8"/>
      <c r="B73" s="8"/>
      <c r="C73" s="9"/>
      <c r="D73" s="9"/>
      <c r="E73" s="9">
        <f t="shared" si="1"/>
        <v>1159.0300000001675</v>
      </c>
    </row>
    <row r="74" spans="1:5" ht="21" x14ac:dyDescent="0.25">
      <c r="A74" s="8"/>
      <c r="B74" s="8"/>
      <c r="C74" s="9"/>
      <c r="D74" s="9"/>
      <c r="E74" s="9">
        <f t="shared" si="1"/>
        <v>1159.0300000001675</v>
      </c>
    </row>
    <row r="75" spans="1:5" ht="21" x14ac:dyDescent="0.25">
      <c r="A75" s="8"/>
      <c r="B75" s="8"/>
      <c r="C75" s="9"/>
      <c r="D75" s="9"/>
      <c r="E75" s="9">
        <f t="shared" si="1"/>
        <v>1159.0300000001675</v>
      </c>
    </row>
    <row r="76" spans="1:5" ht="21" x14ac:dyDescent="0.25">
      <c r="A76" s="8"/>
      <c r="B76" s="8"/>
      <c r="C76" s="9"/>
      <c r="D76" s="9"/>
      <c r="E76" s="9">
        <f t="shared" si="1"/>
        <v>1159.0300000001675</v>
      </c>
    </row>
    <row r="77" spans="1:5" ht="21" x14ac:dyDescent="0.25">
      <c r="A77" s="8"/>
      <c r="B77" s="8"/>
      <c r="C77" s="9"/>
      <c r="D77" s="9"/>
      <c r="E77" s="9">
        <f t="shared" si="1"/>
        <v>1159.0300000001675</v>
      </c>
    </row>
    <row r="78" spans="1:5" ht="21" x14ac:dyDescent="0.25">
      <c r="A78" s="8"/>
      <c r="B78" s="8"/>
      <c r="C78" s="9"/>
      <c r="D78" s="9"/>
      <c r="E78" s="9">
        <f t="shared" si="1"/>
        <v>1159.0300000001675</v>
      </c>
    </row>
    <row r="79" spans="1:5" ht="21" x14ac:dyDescent="0.25">
      <c r="A79" s="8"/>
      <c r="B79" s="8"/>
      <c r="C79" s="9"/>
      <c r="D79" s="9"/>
      <c r="E79" s="9">
        <f t="shared" si="1"/>
        <v>1159.0300000001675</v>
      </c>
    </row>
    <row r="80" spans="1:5" ht="21" x14ac:dyDescent="0.25">
      <c r="A80" s="8"/>
      <c r="B80" s="8"/>
      <c r="C80" s="9"/>
      <c r="D80" s="9"/>
      <c r="E80" s="9">
        <f t="shared" si="1"/>
        <v>1159.0300000001675</v>
      </c>
    </row>
    <row r="81" spans="1:5" ht="21" x14ac:dyDescent="0.25">
      <c r="A81" s="8"/>
      <c r="B81" s="8"/>
      <c r="C81" s="9"/>
      <c r="D81" s="9"/>
      <c r="E81" s="9">
        <f t="shared" si="1"/>
        <v>1159.0300000001675</v>
      </c>
    </row>
    <row r="82" spans="1:5" ht="21" x14ac:dyDescent="0.25">
      <c r="A82" s="8"/>
      <c r="B82" s="8"/>
      <c r="C82" s="9"/>
      <c r="D82" s="9"/>
      <c r="E82" s="9">
        <f t="shared" si="1"/>
        <v>1159.0300000001675</v>
      </c>
    </row>
    <row r="83" spans="1:5" ht="21" x14ac:dyDescent="0.25">
      <c r="A83" s="8"/>
      <c r="B83" s="8"/>
      <c r="C83" s="9"/>
      <c r="D83" s="9"/>
      <c r="E83" s="9">
        <f t="shared" si="1"/>
        <v>1159.0300000001675</v>
      </c>
    </row>
    <row r="84" spans="1:5" ht="21" x14ac:dyDescent="0.25">
      <c r="A84" s="8"/>
      <c r="B84" s="8"/>
      <c r="C84" s="9"/>
      <c r="D84" s="9"/>
      <c r="E84" s="9">
        <f t="shared" si="1"/>
        <v>1159.0300000001675</v>
      </c>
    </row>
    <row r="85" spans="1:5" ht="21" x14ac:dyDescent="0.25">
      <c r="A85" s="8"/>
      <c r="B85" s="8"/>
      <c r="C85" s="9"/>
      <c r="D85" s="9"/>
      <c r="E85" s="9">
        <f t="shared" si="1"/>
        <v>1159.0300000001675</v>
      </c>
    </row>
    <row r="86" spans="1:5" ht="21" x14ac:dyDescent="0.25">
      <c r="A86" s="8"/>
      <c r="B86" s="8"/>
      <c r="C86" s="9"/>
      <c r="D86" s="9"/>
      <c r="E86" s="9">
        <f t="shared" si="1"/>
        <v>1159.0300000001675</v>
      </c>
    </row>
    <row r="87" spans="1:5" ht="21" x14ac:dyDescent="0.25">
      <c r="A87" s="8"/>
      <c r="B87" s="8"/>
      <c r="C87" s="9"/>
      <c r="D87" s="9"/>
      <c r="E87" s="9">
        <f t="shared" si="1"/>
        <v>1159.0300000001675</v>
      </c>
    </row>
    <row r="88" spans="1:5" ht="21" x14ac:dyDescent="0.25">
      <c r="A88" s="8"/>
      <c r="B88" s="8"/>
      <c r="C88" s="9"/>
      <c r="D88" s="9"/>
      <c r="E88" s="9">
        <f t="shared" si="1"/>
        <v>1159.0300000001675</v>
      </c>
    </row>
    <row r="89" spans="1:5" ht="21" x14ac:dyDescent="0.25">
      <c r="A89" s="8"/>
      <c r="B89" s="8"/>
      <c r="C89" s="9"/>
      <c r="D89" s="9"/>
      <c r="E89" s="9">
        <f t="shared" si="1"/>
        <v>1159.0300000001675</v>
      </c>
    </row>
    <row r="90" spans="1:5" ht="21" x14ac:dyDescent="0.25">
      <c r="A90" s="8"/>
      <c r="B90" s="8"/>
      <c r="C90" s="9"/>
      <c r="D90" s="9"/>
      <c r="E90" s="9">
        <f t="shared" si="1"/>
        <v>1159.0300000001675</v>
      </c>
    </row>
    <row r="91" spans="1:5" ht="21" x14ac:dyDescent="0.25">
      <c r="A91" s="8"/>
      <c r="B91" s="8"/>
      <c r="C91" s="9"/>
      <c r="D91" s="9"/>
      <c r="E91" s="9">
        <f t="shared" si="1"/>
        <v>1159.0300000001675</v>
      </c>
    </row>
    <row r="92" spans="1:5" ht="21" x14ac:dyDescent="0.25">
      <c r="A92" s="8"/>
      <c r="B92" s="8"/>
      <c r="C92" s="9"/>
      <c r="D92" s="9"/>
      <c r="E92" s="9">
        <f t="shared" si="1"/>
        <v>1159.0300000001675</v>
      </c>
    </row>
    <row r="93" spans="1:5" ht="21" x14ac:dyDescent="0.25">
      <c r="A93" s="8"/>
      <c r="B93" s="8"/>
      <c r="C93" s="9"/>
      <c r="D93" s="9"/>
      <c r="E93" s="9">
        <f t="shared" si="1"/>
        <v>1159.0300000001675</v>
      </c>
    </row>
    <row r="94" spans="1:5" ht="21" x14ac:dyDescent="0.25">
      <c r="A94" s="8"/>
      <c r="B94" s="8"/>
      <c r="C94" s="9"/>
      <c r="D94" s="9"/>
      <c r="E94" s="9">
        <f t="shared" si="1"/>
        <v>1159.0300000001675</v>
      </c>
    </row>
    <row r="95" spans="1:5" ht="21" x14ac:dyDescent="0.25">
      <c r="A95" s="8"/>
      <c r="B95" s="8"/>
      <c r="C95" s="9"/>
      <c r="D95" s="9"/>
      <c r="E95" s="9">
        <f t="shared" si="1"/>
        <v>1159.0300000001675</v>
      </c>
    </row>
    <row r="96" spans="1:5" ht="21" x14ac:dyDescent="0.25">
      <c r="A96" s="8"/>
      <c r="B96" s="8"/>
      <c r="C96" s="9"/>
      <c r="D96" s="9"/>
      <c r="E96" s="9">
        <f t="shared" si="1"/>
        <v>1159.0300000001675</v>
      </c>
    </row>
    <row r="97" spans="1:5" ht="21" x14ac:dyDescent="0.25">
      <c r="A97" s="8"/>
      <c r="B97" s="8"/>
      <c r="C97" s="9"/>
      <c r="D97" s="9"/>
      <c r="E97" s="9">
        <f t="shared" si="1"/>
        <v>1159.0300000001675</v>
      </c>
    </row>
    <row r="98" spans="1:5" ht="21" x14ac:dyDescent="0.25">
      <c r="A98" s="8"/>
      <c r="B98" s="8"/>
      <c r="C98" s="9"/>
      <c r="D98" s="9"/>
      <c r="E98" s="9">
        <f t="shared" si="1"/>
        <v>1159.0300000001675</v>
      </c>
    </row>
    <row r="99" spans="1:5" ht="21" x14ac:dyDescent="0.25">
      <c r="A99" s="8"/>
      <c r="B99" s="8"/>
      <c r="C99" s="9"/>
      <c r="D99" s="9"/>
      <c r="E99" s="9">
        <f t="shared" si="1"/>
        <v>1159.0300000001675</v>
      </c>
    </row>
    <row r="100" spans="1:5" ht="21" x14ac:dyDescent="0.25">
      <c r="A100" s="8"/>
      <c r="B100" s="8"/>
      <c r="C100" s="9"/>
      <c r="D100" s="9"/>
      <c r="E100" s="9">
        <f t="shared" si="1"/>
        <v>1159.0300000001675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9"/>
  <dimension ref="A1:E104"/>
  <sheetViews>
    <sheetView topLeftCell="A13" workbookViewId="0">
      <selection activeCell="B19" sqref="B19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72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341.6</v>
      </c>
    </row>
    <row r="5" spans="1:5" ht="21" x14ac:dyDescent="0.25">
      <c r="A5" s="8" t="s">
        <v>252</v>
      </c>
      <c r="B5" s="8" t="s">
        <v>230</v>
      </c>
      <c r="C5" s="9"/>
      <c r="D5" s="9">
        <v>32.9</v>
      </c>
      <c r="E5" s="9">
        <f>E4+C5-D5</f>
        <v>308.70000000000005</v>
      </c>
    </row>
    <row r="6" spans="1:5" ht="21" x14ac:dyDescent="0.25">
      <c r="A6" s="18">
        <v>45028</v>
      </c>
      <c r="B6" s="8" t="s">
        <v>266</v>
      </c>
      <c r="C6" s="9">
        <v>300100</v>
      </c>
      <c r="D6" s="9"/>
      <c r="E6" s="9">
        <f t="shared" ref="E6:E69" si="0">E5+C6-D6</f>
        <v>300408.7</v>
      </c>
    </row>
    <row r="7" spans="1:5" ht="21" x14ac:dyDescent="0.25">
      <c r="A7" s="18">
        <v>45028</v>
      </c>
      <c r="B7" s="8" t="s">
        <v>267</v>
      </c>
      <c r="C7" s="9"/>
      <c r="D7" s="9">
        <v>300349</v>
      </c>
      <c r="E7" s="9">
        <f t="shared" si="0"/>
        <v>59.700000000011642</v>
      </c>
    </row>
    <row r="8" spans="1:5" ht="21" x14ac:dyDescent="0.25">
      <c r="A8" s="18">
        <v>45334</v>
      </c>
      <c r="B8" s="8" t="s">
        <v>230</v>
      </c>
      <c r="C8" s="9"/>
      <c r="D8" s="9">
        <v>2970.82</v>
      </c>
      <c r="E8" s="9">
        <f t="shared" si="0"/>
        <v>-2911.1199999999885</v>
      </c>
    </row>
    <row r="9" spans="1:5" ht="21" x14ac:dyDescent="0.25">
      <c r="A9" s="18">
        <v>45362</v>
      </c>
      <c r="B9" s="8" t="s">
        <v>230</v>
      </c>
      <c r="C9" s="9"/>
      <c r="D9" s="9">
        <v>8885.7999999999993</v>
      </c>
      <c r="E9" s="9">
        <f t="shared" si="0"/>
        <v>-11796.919999999987</v>
      </c>
    </row>
    <row r="10" spans="1:5" ht="21" x14ac:dyDescent="0.25">
      <c r="A10" s="18">
        <v>45362</v>
      </c>
      <c r="B10" s="8" t="s">
        <v>150</v>
      </c>
      <c r="C10" s="9"/>
      <c r="D10" s="9">
        <v>160.43</v>
      </c>
      <c r="E10" s="9">
        <f t="shared" si="0"/>
        <v>-11957.349999999988</v>
      </c>
    </row>
    <row r="11" spans="1:5" ht="21" x14ac:dyDescent="0.25">
      <c r="A11" s="18">
        <v>45421</v>
      </c>
      <c r="B11" s="8" t="s">
        <v>1411</v>
      </c>
      <c r="C11" s="9">
        <v>13093</v>
      </c>
      <c r="D11" s="9"/>
      <c r="E11" s="9">
        <f t="shared" si="0"/>
        <v>1135.6500000000124</v>
      </c>
    </row>
    <row r="12" spans="1:5" ht="21" x14ac:dyDescent="0.25">
      <c r="A12" s="18">
        <v>45421</v>
      </c>
      <c r="B12" s="8" t="s">
        <v>150</v>
      </c>
      <c r="C12" s="9"/>
      <c r="D12" s="9">
        <v>174.38</v>
      </c>
      <c r="E12" s="9">
        <f t="shared" si="0"/>
        <v>961.27000000001237</v>
      </c>
    </row>
    <row r="13" spans="1:5" ht="21" x14ac:dyDescent="0.25">
      <c r="A13" s="8"/>
      <c r="B13" s="8" t="s">
        <v>769</v>
      </c>
      <c r="C13" s="9"/>
      <c r="D13" s="9">
        <v>136.87</v>
      </c>
      <c r="E13" s="9">
        <f t="shared" si="0"/>
        <v>824.40000000001237</v>
      </c>
    </row>
    <row r="14" spans="1:5" ht="21" x14ac:dyDescent="0.25">
      <c r="A14" s="18">
        <v>45447</v>
      </c>
      <c r="B14" s="8" t="s">
        <v>1529</v>
      </c>
      <c r="C14" s="9">
        <v>15723</v>
      </c>
      <c r="D14" s="9"/>
      <c r="E14" s="9">
        <f t="shared" si="0"/>
        <v>16547.400000000012</v>
      </c>
    </row>
    <row r="15" spans="1:5" ht="21" x14ac:dyDescent="0.25">
      <c r="A15" s="18">
        <v>45447</v>
      </c>
      <c r="B15" s="8" t="s">
        <v>1529</v>
      </c>
      <c r="C15" s="9">
        <v>205643</v>
      </c>
      <c r="D15" s="9"/>
      <c r="E15" s="9">
        <f t="shared" si="0"/>
        <v>222190.40000000002</v>
      </c>
    </row>
    <row r="16" spans="1:5" ht="21" x14ac:dyDescent="0.25">
      <c r="A16" s="18">
        <v>45447</v>
      </c>
      <c r="B16" s="8" t="s">
        <v>1530</v>
      </c>
      <c r="C16" s="9"/>
      <c r="D16" s="9">
        <v>219647</v>
      </c>
      <c r="E16" s="9">
        <f t="shared" si="0"/>
        <v>2543.4000000000233</v>
      </c>
    </row>
    <row r="17" spans="1:5" ht="21" x14ac:dyDescent="0.25">
      <c r="A17" s="18">
        <v>45447</v>
      </c>
      <c r="B17" s="8" t="s">
        <v>1529</v>
      </c>
      <c r="C17" s="9">
        <v>472610</v>
      </c>
      <c r="D17" s="9"/>
      <c r="E17" s="9">
        <f t="shared" si="0"/>
        <v>475153.4</v>
      </c>
    </row>
    <row r="18" spans="1:5" ht="21" x14ac:dyDescent="0.25">
      <c r="A18" s="18">
        <v>45447</v>
      </c>
      <c r="B18" s="8" t="s">
        <v>1530</v>
      </c>
      <c r="C18" s="9"/>
      <c r="D18" s="9">
        <v>289671</v>
      </c>
      <c r="E18" s="9">
        <f t="shared" si="0"/>
        <v>185482.40000000002</v>
      </c>
    </row>
    <row r="19" spans="1:5" ht="21" x14ac:dyDescent="0.25">
      <c r="A19" s="18">
        <v>45448</v>
      </c>
      <c r="B19" s="8" t="s">
        <v>1543</v>
      </c>
      <c r="C19" s="9"/>
      <c r="D19" s="9">
        <v>100158</v>
      </c>
      <c r="E19" s="9">
        <f t="shared" si="0"/>
        <v>85324.400000000023</v>
      </c>
    </row>
    <row r="20" spans="1:5" ht="21" x14ac:dyDescent="0.25">
      <c r="A20" s="18">
        <v>45448</v>
      </c>
      <c r="B20" s="8" t="s">
        <v>150</v>
      </c>
      <c r="C20" s="9"/>
      <c r="D20" s="9">
        <v>47.08</v>
      </c>
      <c r="E20" s="9">
        <f t="shared" si="0"/>
        <v>85277.320000000022</v>
      </c>
    </row>
    <row r="21" spans="1:5" ht="21" x14ac:dyDescent="0.25">
      <c r="A21" s="18">
        <v>45449</v>
      </c>
      <c r="B21" s="8" t="s">
        <v>477</v>
      </c>
      <c r="C21" s="9"/>
      <c r="D21" s="9">
        <v>85165</v>
      </c>
      <c r="E21" s="9">
        <f t="shared" si="0"/>
        <v>112.32000000002154</v>
      </c>
    </row>
    <row r="22" spans="1:5" ht="21" x14ac:dyDescent="0.25">
      <c r="A22" s="8"/>
      <c r="B22" s="8"/>
      <c r="C22" s="9"/>
      <c r="D22" s="9"/>
      <c r="E22" s="9">
        <f t="shared" si="0"/>
        <v>112.32000000002154</v>
      </c>
    </row>
    <row r="23" spans="1:5" ht="21" x14ac:dyDescent="0.25">
      <c r="A23" s="8"/>
      <c r="B23" s="8"/>
      <c r="C23" s="9"/>
      <c r="D23" s="9"/>
      <c r="E23" s="9">
        <f t="shared" si="0"/>
        <v>112.32000000002154</v>
      </c>
    </row>
    <row r="24" spans="1:5" ht="21" x14ac:dyDescent="0.25">
      <c r="A24" s="8"/>
      <c r="B24" s="8"/>
      <c r="C24" s="9"/>
      <c r="D24" s="9"/>
      <c r="E24" s="9">
        <f t="shared" si="0"/>
        <v>112.32000000002154</v>
      </c>
    </row>
    <row r="25" spans="1:5" ht="21" x14ac:dyDescent="0.25">
      <c r="A25" s="8"/>
      <c r="B25" s="8"/>
      <c r="C25" s="9"/>
      <c r="D25" s="9"/>
      <c r="E25" s="9">
        <f t="shared" si="0"/>
        <v>112.32000000002154</v>
      </c>
    </row>
    <row r="26" spans="1:5" ht="21" x14ac:dyDescent="0.25">
      <c r="A26" s="8"/>
      <c r="B26" s="8"/>
      <c r="C26" s="9"/>
      <c r="D26" s="9"/>
      <c r="E26" s="9">
        <f t="shared" si="0"/>
        <v>112.32000000002154</v>
      </c>
    </row>
    <row r="27" spans="1:5" ht="21" x14ac:dyDescent="0.25">
      <c r="A27" s="8"/>
      <c r="B27" s="8"/>
      <c r="C27" s="9"/>
      <c r="D27" s="9"/>
      <c r="E27" s="9">
        <f t="shared" si="0"/>
        <v>112.32000000002154</v>
      </c>
    </row>
    <row r="28" spans="1:5" ht="21" x14ac:dyDescent="0.25">
      <c r="A28" s="8"/>
      <c r="B28" s="8"/>
      <c r="C28" s="9"/>
      <c r="D28" s="9"/>
      <c r="E28" s="9">
        <f t="shared" si="0"/>
        <v>112.32000000002154</v>
      </c>
    </row>
    <row r="29" spans="1:5" ht="21" x14ac:dyDescent="0.25">
      <c r="A29" s="8"/>
      <c r="B29" s="8"/>
      <c r="C29" s="9"/>
      <c r="D29" s="9"/>
      <c r="E29" s="9">
        <f t="shared" si="0"/>
        <v>112.32000000002154</v>
      </c>
    </row>
    <row r="30" spans="1:5" ht="21" x14ac:dyDescent="0.25">
      <c r="A30" s="8"/>
      <c r="B30" s="8"/>
      <c r="C30" s="9"/>
      <c r="D30" s="9"/>
      <c r="E30" s="9">
        <f t="shared" si="0"/>
        <v>112.32000000002154</v>
      </c>
    </row>
    <row r="31" spans="1:5" ht="21" x14ac:dyDescent="0.25">
      <c r="A31" s="8"/>
      <c r="B31" s="8"/>
      <c r="C31" s="9"/>
      <c r="D31" s="9"/>
      <c r="E31" s="9">
        <f t="shared" si="0"/>
        <v>112.32000000002154</v>
      </c>
    </row>
    <row r="32" spans="1:5" ht="21" x14ac:dyDescent="0.25">
      <c r="A32" s="8"/>
      <c r="B32" s="8"/>
      <c r="C32" s="9"/>
      <c r="D32" s="9"/>
      <c r="E32" s="9">
        <f t="shared" si="0"/>
        <v>112.32000000002154</v>
      </c>
    </row>
    <row r="33" spans="1:5" ht="21" x14ac:dyDescent="0.25">
      <c r="A33" s="8"/>
      <c r="B33" s="8"/>
      <c r="C33" s="9"/>
      <c r="D33" s="9"/>
      <c r="E33" s="9">
        <f t="shared" si="0"/>
        <v>112.32000000002154</v>
      </c>
    </row>
    <row r="34" spans="1:5" ht="21" x14ac:dyDescent="0.25">
      <c r="A34" s="8"/>
      <c r="B34" s="8"/>
      <c r="C34" s="9"/>
      <c r="D34" s="9"/>
      <c r="E34" s="9">
        <f t="shared" si="0"/>
        <v>112.32000000002154</v>
      </c>
    </row>
    <row r="35" spans="1:5" ht="21" x14ac:dyDescent="0.25">
      <c r="A35" s="8"/>
      <c r="B35" s="8"/>
      <c r="C35" s="9"/>
      <c r="D35" s="9"/>
      <c r="E35" s="9">
        <f t="shared" si="0"/>
        <v>112.32000000002154</v>
      </c>
    </row>
    <row r="36" spans="1:5" ht="21" x14ac:dyDescent="0.25">
      <c r="A36" s="8"/>
      <c r="B36" s="8"/>
      <c r="C36" s="9"/>
      <c r="D36" s="9"/>
      <c r="E36" s="9">
        <f t="shared" si="0"/>
        <v>112.32000000002154</v>
      </c>
    </row>
    <row r="37" spans="1:5" ht="21" x14ac:dyDescent="0.25">
      <c r="A37" s="8"/>
      <c r="B37" s="8"/>
      <c r="C37" s="9"/>
      <c r="D37" s="9"/>
      <c r="E37" s="9">
        <f t="shared" si="0"/>
        <v>112.32000000002154</v>
      </c>
    </row>
    <row r="38" spans="1:5" ht="21" x14ac:dyDescent="0.25">
      <c r="A38" s="8"/>
      <c r="B38" s="8"/>
      <c r="C38" s="9"/>
      <c r="D38" s="9"/>
      <c r="E38" s="9">
        <f t="shared" si="0"/>
        <v>112.32000000002154</v>
      </c>
    </row>
    <row r="39" spans="1:5" ht="21" x14ac:dyDescent="0.25">
      <c r="A39" s="8"/>
      <c r="B39" s="8"/>
      <c r="C39" s="9"/>
      <c r="D39" s="9"/>
      <c r="E39" s="9">
        <f t="shared" si="0"/>
        <v>112.32000000002154</v>
      </c>
    </row>
    <row r="40" spans="1:5" ht="21" x14ac:dyDescent="0.25">
      <c r="A40" s="8"/>
      <c r="B40" s="8"/>
      <c r="C40" s="9"/>
      <c r="D40" s="9"/>
      <c r="E40" s="9">
        <f t="shared" si="0"/>
        <v>112.32000000002154</v>
      </c>
    </row>
    <row r="41" spans="1:5" ht="21" x14ac:dyDescent="0.25">
      <c r="A41" s="8"/>
      <c r="B41" s="8"/>
      <c r="C41" s="9"/>
      <c r="D41" s="9"/>
      <c r="E41" s="9">
        <f t="shared" si="0"/>
        <v>112.32000000002154</v>
      </c>
    </row>
    <row r="42" spans="1:5" ht="21" x14ac:dyDescent="0.25">
      <c r="A42" s="8"/>
      <c r="B42" s="8"/>
      <c r="C42" s="9"/>
      <c r="D42" s="9"/>
      <c r="E42" s="9">
        <f t="shared" si="0"/>
        <v>112.32000000002154</v>
      </c>
    </row>
    <row r="43" spans="1:5" ht="21" x14ac:dyDescent="0.25">
      <c r="A43" s="8"/>
      <c r="B43" s="8"/>
      <c r="C43" s="9"/>
      <c r="D43" s="9"/>
      <c r="E43" s="9">
        <f t="shared" si="0"/>
        <v>112.32000000002154</v>
      </c>
    </row>
    <row r="44" spans="1:5" ht="21" x14ac:dyDescent="0.25">
      <c r="A44" s="8"/>
      <c r="B44" s="8"/>
      <c r="C44" s="9"/>
      <c r="D44" s="9"/>
      <c r="E44" s="9">
        <f t="shared" si="0"/>
        <v>112.32000000002154</v>
      </c>
    </row>
    <row r="45" spans="1:5" ht="21" x14ac:dyDescent="0.25">
      <c r="A45" s="8"/>
      <c r="B45" s="8"/>
      <c r="C45" s="9"/>
      <c r="D45" s="9"/>
      <c r="E45" s="9">
        <f t="shared" si="0"/>
        <v>112.32000000002154</v>
      </c>
    </row>
    <row r="46" spans="1:5" ht="21" x14ac:dyDescent="0.25">
      <c r="A46" s="8"/>
      <c r="B46" s="8"/>
      <c r="C46" s="9"/>
      <c r="D46" s="9"/>
      <c r="E46" s="9">
        <f t="shared" si="0"/>
        <v>112.32000000002154</v>
      </c>
    </row>
    <row r="47" spans="1:5" ht="21" x14ac:dyDescent="0.25">
      <c r="A47" s="8"/>
      <c r="B47" s="8"/>
      <c r="C47" s="9"/>
      <c r="D47" s="9"/>
      <c r="E47" s="9">
        <f t="shared" si="0"/>
        <v>112.32000000002154</v>
      </c>
    </row>
    <row r="48" spans="1:5" ht="21" x14ac:dyDescent="0.25">
      <c r="A48" s="8"/>
      <c r="B48" s="8"/>
      <c r="C48" s="9"/>
      <c r="D48" s="9"/>
      <c r="E48" s="9">
        <f t="shared" si="0"/>
        <v>112.32000000002154</v>
      </c>
    </row>
    <row r="49" spans="1:5" ht="21" x14ac:dyDescent="0.25">
      <c r="A49" s="8"/>
      <c r="B49" s="8"/>
      <c r="C49" s="9"/>
      <c r="D49" s="9"/>
      <c r="E49" s="9">
        <f t="shared" si="0"/>
        <v>112.32000000002154</v>
      </c>
    </row>
    <row r="50" spans="1:5" ht="21" x14ac:dyDescent="0.25">
      <c r="A50" s="8"/>
      <c r="B50" s="8"/>
      <c r="C50" s="9"/>
      <c r="D50" s="9"/>
      <c r="E50" s="9">
        <f t="shared" si="0"/>
        <v>112.32000000002154</v>
      </c>
    </row>
    <row r="51" spans="1:5" ht="21" x14ac:dyDescent="0.25">
      <c r="A51" s="8"/>
      <c r="B51" s="8"/>
      <c r="C51" s="9"/>
      <c r="D51" s="9"/>
      <c r="E51" s="9">
        <f t="shared" si="0"/>
        <v>112.32000000002154</v>
      </c>
    </row>
    <row r="52" spans="1:5" ht="21" x14ac:dyDescent="0.25">
      <c r="A52" s="8"/>
      <c r="B52" s="8"/>
      <c r="C52" s="9"/>
      <c r="D52" s="9"/>
      <c r="E52" s="9">
        <f t="shared" si="0"/>
        <v>112.32000000002154</v>
      </c>
    </row>
    <row r="53" spans="1:5" ht="21" x14ac:dyDescent="0.25">
      <c r="A53" s="8"/>
      <c r="B53" s="8"/>
      <c r="C53" s="9"/>
      <c r="D53" s="9"/>
      <c r="E53" s="9">
        <f t="shared" si="0"/>
        <v>112.32000000002154</v>
      </c>
    </row>
    <row r="54" spans="1:5" ht="21" x14ac:dyDescent="0.25">
      <c r="A54" s="8"/>
      <c r="B54" s="8"/>
      <c r="C54" s="9"/>
      <c r="D54" s="9"/>
      <c r="E54" s="9">
        <f t="shared" si="0"/>
        <v>112.32000000002154</v>
      </c>
    </row>
    <row r="55" spans="1:5" ht="21" x14ac:dyDescent="0.25">
      <c r="A55" s="8"/>
      <c r="B55" s="8"/>
      <c r="C55" s="9"/>
      <c r="D55" s="9"/>
      <c r="E55" s="9">
        <f t="shared" si="0"/>
        <v>112.32000000002154</v>
      </c>
    </row>
    <row r="56" spans="1:5" ht="21" x14ac:dyDescent="0.25">
      <c r="A56" s="8"/>
      <c r="B56" s="8"/>
      <c r="C56" s="9"/>
      <c r="D56" s="9"/>
      <c r="E56" s="9">
        <f t="shared" si="0"/>
        <v>112.32000000002154</v>
      </c>
    </row>
    <row r="57" spans="1:5" ht="21" x14ac:dyDescent="0.25">
      <c r="A57" s="8"/>
      <c r="B57" s="8"/>
      <c r="C57" s="9"/>
      <c r="D57" s="9"/>
      <c r="E57" s="9">
        <f t="shared" si="0"/>
        <v>112.32000000002154</v>
      </c>
    </row>
    <row r="58" spans="1:5" ht="21" x14ac:dyDescent="0.25">
      <c r="A58" s="8"/>
      <c r="B58" s="8"/>
      <c r="C58" s="9"/>
      <c r="D58" s="9"/>
      <c r="E58" s="9">
        <f t="shared" si="0"/>
        <v>112.32000000002154</v>
      </c>
    </row>
    <row r="59" spans="1:5" ht="21" x14ac:dyDescent="0.25">
      <c r="A59" s="8"/>
      <c r="B59" s="8"/>
      <c r="C59" s="9"/>
      <c r="D59" s="9"/>
      <c r="E59" s="9">
        <f t="shared" si="0"/>
        <v>112.32000000002154</v>
      </c>
    </row>
    <row r="60" spans="1:5" ht="21" x14ac:dyDescent="0.25">
      <c r="A60" s="8"/>
      <c r="B60" s="8"/>
      <c r="C60" s="9"/>
      <c r="D60" s="9"/>
      <c r="E60" s="9">
        <f t="shared" si="0"/>
        <v>112.32000000002154</v>
      </c>
    </row>
    <row r="61" spans="1:5" ht="21" x14ac:dyDescent="0.25">
      <c r="A61" s="8"/>
      <c r="B61" s="8"/>
      <c r="C61" s="9"/>
      <c r="D61" s="9"/>
      <c r="E61" s="9">
        <f t="shared" si="0"/>
        <v>112.32000000002154</v>
      </c>
    </row>
    <row r="62" spans="1:5" ht="21" x14ac:dyDescent="0.25">
      <c r="A62" s="8"/>
      <c r="B62" s="8"/>
      <c r="C62" s="9"/>
      <c r="D62" s="9"/>
      <c r="E62" s="9">
        <f t="shared" si="0"/>
        <v>112.32000000002154</v>
      </c>
    </row>
    <row r="63" spans="1:5" ht="21" x14ac:dyDescent="0.25">
      <c r="A63" s="8"/>
      <c r="B63" s="8"/>
      <c r="C63" s="9"/>
      <c r="D63" s="9"/>
      <c r="E63" s="9">
        <f t="shared" si="0"/>
        <v>112.32000000002154</v>
      </c>
    </row>
    <row r="64" spans="1:5" ht="21" x14ac:dyDescent="0.25">
      <c r="A64" s="8"/>
      <c r="B64" s="8"/>
      <c r="C64" s="9"/>
      <c r="D64" s="9"/>
      <c r="E64" s="9">
        <f t="shared" si="0"/>
        <v>112.32000000002154</v>
      </c>
    </row>
    <row r="65" spans="1:5" ht="21" x14ac:dyDescent="0.25">
      <c r="A65" s="8"/>
      <c r="B65" s="8"/>
      <c r="C65" s="9"/>
      <c r="D65" s="9"/>
      <c r="E65" s="9">
        <f t="shared" si="0"/>
        <v>112.32000000002154</v>
      </c>
    </row>
    <row r="66" spans="1:5" ht="21" x14ac:dyDescent="0.25">
      <c r="A66" s="8"/>
      <c r="B66" s="8"/>
      <c r="C66" s="9"/>
      <c r="D66" s="9"/>
      <c r="E66" s="9">
        <f t="shared" si="0"/>
        <v>112.32000000002154</v>
      </c>
    </row>
    <row r="67" spans="1:5" ht="21" x14ac:dyDescent="0.25">
      <c r="A67" s="8"/>
      <c r="B67" s="8"/>
      <c r="C67" s="9"/>
      <c r="D67" s="9"/>
      <c r="E67" s="9">
        <f t="shared" si="0"/>
        <v>112.32000000002154</v>
      </c>
    </row>
    <row r="68" spans="1:5" ht="21" x14ac:dyDescent="0.25">
      <c r="A68" s="8"/>
      <c r="B68" s="8"/>
      <c r="C68" s="9"/>
      <c r="D68" s="9"/>
      <c r="E68" s="9">
        <f t="shared" si="0"/>
        <v>112.32000000002154</v>
      </c>
    </row>
    <row r="69" spans="1:5" ht="21" x14ac:dyDescent="0.25">
      <c r="A69" s="8"/>
      <c r="B69" s="8"/>
      <c r="C69" s="9"/>
      <c r="D69" s="9"/>
      <c r="E69" s="9">
        <f t="shared" si="0"/>
        <v>112.32000000002154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112.32000000002154</v>
      </c>
    </row>
    <row r="71" spans="1:5" ht="21" x14ac:dyDescent="0.25">
      <c r="A71" s="8"/>
      <c r="B71" s="8"/>
      <c r="C71" s="9"/>
      <c r="D71" s="9"/>
      <c r="E71" s="9">
        <f t="shared" si="1"/>
        <v>112.32000000002154</v>
      </c>
    </row>
    <row r="72" spans="1:5" ht="21" x14ac:dyDescent="0.25">
      <c r="A72" s="8"/>
      <c r="B72" s="8"/>
      <c r="C72" s="9"/>
      <c r="D72" s="9"/>
      <c r="E72" s="9">
        <f t="shared" si="1"/>
        <v>112.32000000002154</v>
      </c>
    </row>
    <row r="73" spans="1:5" ht="21" x14ac:dyDescent="0.25">
      <c r="A73" s="8"/>
      <c r="B73" s="8"/>
      <c r="C73" s="9"/>
      <c r="D73" s="9"/>
      <c r="E73" s="9">
        <f t="shared" si="1"/>
        <v>112.32000000002154</v>
      </c>
    </row>
    <row r="74" spans="1:5" ht="21" x14ac:dyDescent="0.25">
      <c r="A74" s="8"/>
      <c r="B74" s="8"/>
      <c r="C74" s="9"/>
      <c r="D74" s="9"/>
      <c r="E74" s="9">
        <f t="shared" si="1"/>
        <v>112.32000000002154</v>
      </c>
    </row>
    <row r="75" spans="1:5" ht="21" x14ac:dyDescent="0.25">
      <c r="A75" s="8"/>
      <c r="B75" s="8"/>
      <c r="C75" s="9"/>
      <c r="D75" s="9"/>
      <c r="E75" s="9">
        <f t="shared" si="1"/>
        <v>112.32000000002154</v>
      </c>
    </row>
    <row r="76" spans="1:5" ht="21" x14ac:dyDescent="0.25">
      <c r="A76" s="8"/>
      <c r="B76" s="8"/>
      <c r="C76" s="9"/>
      <c r="D76" s="9"/>
      <c r="E76" s="9">
        <f t="shared" si="1"/>
        <v>112.32000000002154</v>
      </c>
    </row>
    <row r="77" spans="1:5" ht="21" x14ac:dyDescent="0.25">
      <c r="A77" s="8"/>
      <c r="B77" s="8"/>
      <c r="C77" s="9"/>
      <c r="D77" s="9"/>
      <c r="E77" s="9">
        <f t="shared" si="1"/>
        <v>112.32000000002154</v>
      </c>
    </row>
    <row r="78" spans="1:5" ht="21" x14ac:dyDescent="0.25">
      <c r="A78" s="8"/>
      <c r="B78" s="8"/>
      <c r="C78" s="9"/>
      <c r="D78" s="9"/>
      <c r="E78" s="9">
        <f t="shared" si="1"/>
        <v>112.32000000002154</v>
      </c>
    </row>
    <row r="79" spans="1:5" ht="21" x14ac:dyDescent="0.25">
      <c r="A79" s="8"/>
      <c r="B79" s="8"/>
      <c r="C79" s="9"/>
      <c r="D79" s="9"/>
      <c r="E79" s="9">
        <f t="shared" si="1"/>
        <v>112.32000000002154</v>
      </c>
    </row>
    <row r="80" spans="1:5" ht="21" x14ac:dyDescent="0.25">
      <c r="A80" s="8"/>
      <c r="B80" s="8"/>
      <c r="C80" s="9"/>
      <c r="D80" s="9"/>
      <c r="E80" s="9">
        <f t="shared" si="1"/>
        <v>112.32000000002154</v>
      </c>
    </row>
    <row r="81" spans="1:5" ht="21" x14ac:dyDescent="0.25">
      <c r="A81" s="8"/>
      <c r="B81" s="8"/>
      <c r="C81" s="9"/>
      <c r="D81" s="9"/>
      <c r="E81" s="9">
        <f t="shared" si="1"/>
        <v>112.32000000002154</v>
      </c>
    </row>
    <row r="82" spans="1:5" ht="21" x14ac:dyDescent="0.25">
      <c r="A82" s="8"/>
      <c r="B82" s="8"/>
      <c r="C82" s="9"/>
      <c r="D82" s="9"/>
      <c r="E82" s="9">
        <f t="shared" si="1"/>
        <v>112.32000000002154</v>
      </c>
    </row>
    <row r="83" spans="1:5" ht="21" x14ac:dyDescent="0.25">
      <c r="A83" s="8"/>
      <c r="B83" s="8"/>
      <c r="C83" s="9"/>
      <c r="D83" s="9"/>
      <c r="E83" s="9">
        <f t="shared" si="1"/>
        <v>112.32000000002154</v>
      </c>
    </row>
    <row r="84" spans="1:5" ht="21" x14ac:dyDescent="0.25">
      <c r="A84" s="8"/>
      <c r="B84" s="8"/>
      <c r="C84" s="9"/>
      <c r="D84" s="9"/>
      <c r="E84" s="9">
        <f t="shared" si="1"/>
        <v>112.32000000002154</v>
      </c>
    </row>
    <row r="85" spans="1:5" ht="21" x14ac:dyDescent="0.25">
      <c r="A85" s="8"/>
      <c r="B85" s="8"/>
      <c r="C85" s="9"/>
      <c r="D85" s="9"/>
      <c r="E85" s="9">
        <f t="shared" si="1"/>
        <v>112.32000000002154</v>
      </c>
    </row>
    <row r="86" spans="1:5" ht="21" x14ac:dyDescent="0.25">
      <c r="A86" s="8"/>
      <c r="B86" s="8"/>
      <c r="C86" s="9"/>
      <c r="D86" s="9"/>
      <c r="E86" s="9">
        <f t="shared" si="1"/>
        <v>112.32000000002154</v>
      </c>
    </row>
    <row r="87" spans="1:5" ht="21" x14ac:dyDescent="0.25">
      <c r="A87" s="8"/>
      <c r="B87" s="8"/>
      <c r="C87" s="9"/>
      <c r="D87" s="9"/>
      <c r="E87" s="9">
        <f t="shared" si="1"/>
        <v>112.32000000002154</v>
      </c>
    </row>
    <row r="88" spans="1:5" ht="21" x14ac:dyDescent="0.25">
      <c r="A88" s="8"/>
      <c r="B88" s="8"/>
      <c r="C88" s="9"/>
      <c r="D88" s="9"/>
      <c r="E88" s="9">
        <f t="shared" si="1"/>
        <v>112.32000000002154</v>
      </c>
    </row>
    <row r="89" spans="1:5" ht="21" x14ac:dyDescent="0.25">
      <c r="A89" s="8"/>
      <c r="B89" s="8"/>
      <c r="C89" s="9"/>
      <c r="D89" s="9"/>
      <c r="E89" s="9">
        <f t="shared" si="1"/>
        <v>112.32000000002154</v>
      </c>
    </row>
    <row r="90" spans="1:5" ht="21" x14ac:dyDescent="0.25">
      <c r="A90" s="8"/>
      <c r="B90" s="8"/>
      <c r="C90" s="9"/>
      <c r="D90" s="9"/>
      <c r="E90" s="9">
        <f t="shared" si="1"/>
        <v>112.32000000002154</v>
      </c>
    </row>
    <row r="91" spans="1:5" ht="21" x14ac:dyDescent="0.25">
      <c r="A91" s="8"/>
      <c r="B91" s="8"/>
      <c r="C91" s="9"/>
      <c r="D91" s="9"/>
      <c r="E91" s="9">
        <f t="shared" si="1"/>
        <v>112.32000000002154</v>
      </c>
    </row>
    <row r="92" spans="1:5" ht="21" x14ac:dyDescent="0.25">
      <c r="A92" s="8"/>
      <c r="B92" s="8"/>
      <c r="C92" s="9"/>
      <c r="D92" s="9"/>
      <c r="E92" s="9">
        <f t="shared" si="1"/>
        <v>112.32000000002154</v>
      </c>
    </row>
    <row r="93" spans="1:5" ht="21" x14ac:dyDescent="0.25">
      <c r="A93" s="8"/>
      <c r="B93" s="8"/>
      <c r="C93" s="9"/>
      <c r="D93" s="9"/>
      <c r="E93" s="9">
        <f t="shared" si="1"/>
        <v>112.32000000002154</v>
      </c>
    </row>
    <row r="94" spans="1:5" ht="21" x14ac:dyDescent="0.25">
      <c r="A94" s="8"/>
      <c r="B94" s="8"/>
      <c r="C94" s="9"/>
      <c r="D94" s="9"/>
      <c r="E94" s="9">
        <f t="shared" si="1"/>
        <v>112.32000000002154</v>
      </c>
    </row>
    <row r="95" spans="1:5" ht="21" x14ac:dyDescent="0.25">
      <c r="A95" s="8"/>
      <c r="B95" s="8"/>
      <c r="C95" s="9"/>
      <c r="D95" s="9"/>
      <c r="E95" s="9">
        <f t="shared" si="1"/>
        <v>112.32000000002154</v>
      </c>
    </row>
    <row r="96" spans="1:5" ht="21" x14ac:dyDescent="0.25">
      <c r="A96" s="8"/>
      <c r="B96" s="8"/>
      <c r="C96" s="9"/>
      <c r="D96" s="9"/>
      <c r="E96" s="9">
        <f t="shared" si="1"/>
        <v>112.32000000002154</v>
      </c>
    </row>
    <row r="97" spans="1:5" ht="21" x14ac:dyDescent="0.25">
      <c r="A97" s="8"/>
      <c r="B97" s="8"/>
      <c r="C97" s="9"/>
      <c r="D97" s="9"/>
      <c r="E97" s="9">
        <f t="shared" si="1"/>
        <v>112.32000000002154</v>
      </c>
    </row>
    <row r="98" spans="1:5" ht="21" x14ac:dyDescent="0.25">
      <c r="A98" s="8"/>
      <c r="B98" s="8"/>
      <c r="C98" s="9"/>
      <c r="D98" s="9"/>
      <c r="E98" s="9">
        <f t="shared" si="1"/>
        <v>112.32000000002154</v>
      </c>
    </row>
    <row r="99" spans="1:5" ht="21" x14ac:dyDescent="0.25">
      <c r="A99" s="8"/>
      <c r="B99" s="8"/>
      <c r="C99" s="9"/>
      <c r="D99" s="9"/>
      <c r="E99" s="9">
        <f t="shared" si="1"/>
        <v>112.32000000002154</v>
      </c>
    </row>
    <row r="100" spans="1:5" ht="21" x14ac:dyDescent="0.25">
      <c r="A100" s="8"/>
      <c r="B100" s="8"/>
      <c r="C100" s="9"/>
      <c r="D100" s="9"/>
      <c r="E100" s="9">
        <f t="shared" si="1"/>
        <v>112.32000000002154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0"/>
  <dimension ref="A1:E104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9.5" bestFit="1" customWidth="1"/>
    <col min="11" max="12" width="19.83203125" bestFit="1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454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45295</v>
      </c>
      <c r="B5" s="8" t="s">
        <v>462</v>
      </c>
      <c r="C5" s="9">
        <v>343950</v>
      </c>
      <c r="D5" s="9"/>
      <c r="E5" s="9">
        <f>E4+C5-D5</f>
        <v>343950</v>
      </c>
    </row>
    <row r="6" spans="1:5" ht="21" x14ac:dyDescent="0.25">
      <c r="A6" s="18">
        <v>45295</v>
      </c>
      <c r="B6" s="8" t="s">
        <v>463</v>
      </c>
      <c r="C6" s="9"/>
      <c r="D6" s="9">
        <v>343520</v>
      </c>
      <c r="E6" s="9">
        <f t="shared" ref="E6:E69" si="0">E5+C6-D6</f>
        <v>430</v>
      </c>
    </row>
    <row r="7" spans="1:5" ht="21" x14ac:dyDescent="0.25">
      <c r="A7" s="18"/>
      <c r="B7" s="8"/>
      <c r="C7" s="9"/>
      <c r="D7" s="9"/>
      <c r="E7" s="9">
        <f t="shared" si="0"/>
        <v>430</v>
      </c>
    </row>
    <row r="8" spans="1:5" ht="21" x14ac:dyDescent="0.25">
      <c r="A8" s="18"/>
      <c r="B8" s="8"/>
      <c r="C8" s="9"/>
      <c r="D8" s="9"/>
      <c r="E8" s="9">
        <f t="shared" si="0"/>
        <v>430</v>
      </c>
    </row>
    <row r="9" spans="1:5" ht="21" x14ac:dyDescent="0.25">
      <c r="A9" s="8"/>
      <c r="B9" s="8"/>
      <c r="C9" s="9"/>
      <c r="D9" s="9"/>
      <c r="E9" s="9">
        <f t="shared" si="0"/>
        <v>430</v>
      </c>
    </row>
    <row r="10" spans="1:5" ht="21" x14ac:dyDescent="0.25">
      <c r="A10" s="8"/>
      <c r="B10" s="8"/>
      <c r="C10" s="9"/>
      <c r="D10" s="9"/>
      <c r="E10" s="9">
        <f t="shared" si="0"/>
        <v>430</v>
      </c>
    </row>
    <row r="11" spans="1:5" ht="21" x14ac:dyDescent="0.25">
      <c r="A11" s="8"/>
      <c r="B11" s="8"/>
      <c r="C11" s="9"/>
      <c r="D11" s="9"/>
      <c r="E11" s="9">
        <f t="shared" si="0"/>
        <v>430</v>
      </c>
    </row>
    <row r="12" spans="1:5" ht="21" x14ac:dyDescent="0.25">
      <c r="A12" s="8"/>
      <c r="B12" s="8"/>
      <c r="C12" s="9"/>
      <c r="D12" s="9"/>
      <c r="E12" s="9">
        <f t="shared" si="0"/>
        <v>430</v>
      </c>
    </row>
    <row r="13" spans="1:5" ht="21" x14ac:dyDescent="0.25">
      <c r="A13" s="8"/>
      <c r="B13" s="8"/>
      <c r="C13" s="9"/>
      <c r="D13" s="9"/>
      <c r="E13" s="9">
        <f t="shared" si="0"/>
        <v>430</v>
      </c>
    </row>
    <row r="14" spans="1:5" ht="21" x14ac:dyDescent="0.25">
      <c r="A14" s="8"/>
      <c r="B14" s="8"/>
      <c r="C14" s="9"/>
      <c r="D14" s="9"/>
      <c r="E14" s="9">
        <f t="shared" si="0"/>
        <v>430</v>
      </c>
    </row>
    <row r="15" spans="1:5" ht="21" x14ac:dyDescent="0.25">
      <c r="A15" s="8"/>
      <c r="B15" s="8"/>
      <c r="C15" s="9"/>
      <c r="D15" s="9"/>
      <c r="E15" s="9">
        <f t="shared" si="0"/>
        <v>430</v>
      </c>
    </row>
    <row r="16" spans="1:5" ht="21" x14ac:dyDescent="0.25">
      <c r="A16" s="8"/>
      <c r="B16" s="8"/>
      <c r="C16" s="9"/>
      <c r="D16" s="9"/>
      <c r="E16" s="9">
        <f t="shared" si="0"/>
        <v>430</v>
      </c>
    </row>
    <row r="17" spans="1:5" ht="21" x14ac:dyDescent="0.25">
      <c r="A17" s="8"/>
      <c r="B17" s="8"/>
      <c r="C17" s="9"/>
      <c r="D17" s="9"/>
      <c r="E17" s="9">
        <f t="shared" si="0"/>
        <v>430</v>
      </c>
    </row>
    <row r="18" spans="1:5" ht="21" x14ac:dyDescent="0.25">
      <c r="A18" s="8"/>
      <c r="B18" s="8"/>
      <c r="C18" s="9"/>
      <c r="D18" s="9"/>
      <c r="E18" s="9">
        <f t="shared" si="0"/>
        <v>430</v>
      </c>
    </row>
    <row r="19" spans="1:5" ht="21" x14ac:dyDescent="0.25">
      <c r="A19" s="8"/>
      <c r="B19" s="8"/>
      <c r="C19" s="9"/>
      <c r="D19" s="9"/>
      <c r="E19" s="9">
        <f t="shared" si="0"/>
        <v>430</v>
      </c>
    </row>
    <row r="20" spans="1:5" ht="21" x14ac:dyDescent="0.25">
      <c r="A20" s="8"/>
      <c r="B20" s="8"/>
      <c r="C20" s="9"/>
      <c r="D20" s="9"/>
      <c r="E20" s="9">
        <f t="shared" si="0"/>
        <v>430</v>
      </c>
    </row>
    <row r="21" spans="1:5" ht="21" x14ac:dyDescent="0.25">
      <c r="A21" s="8"/>
      <c r="B21" s="8"/>
      <c r="C21" s="9"/>
      <c r="D21" s="9"/>
      <c r="E21" s="9">
        <f t="shared" si="0"/>
        <v>430</v>
      </c>
    </row>
    <row r="22" spans="1:5" ht="21" x14ac:dyDescent="0.25">
      <c r="A22" s="8"/>
      <c r="B22" s="8"/>
      <c r="C22" s="9"/>
      <c r="D22" s="9"/>
      <c r="E22" s="9">
        <f t="shared" si="0"/>
        <v>430</v>
      </c>
    </row>
    <row r="23" spans="1:5" ht="21" x14ac:dyDescent="0.25">
      <c r="A23" s="8"/>
      <c r="B23" s="8"/>
      <c r="C23" s="9"/>
      <c r="D23" s="9"/>
      <c r="E23" s="9">
        <f t="shared" si="0"/>
        <v>430</v>
      </c>
    </row>
    <row r="24" spans="1:5" ht="21" x14ac:dyDescent="0.25">
      <c r="A24" s="8"/>
      <c r="B24" s="8"/>
      <c r="C24" s="9"/>
      <c r="D24" s="9"/>
      <c r="E24" s="9">
        <f t="shared" si="0"/>
        <v>430</v>
      </c>
    </row>
    <row r="25" spans="1:5" ht="21" x14ac:dyDescent="0.25">
      <c r="A25" s="8"/>
      <c r="B25" s="8"/>
      <c r="C25" s="9"/>
      <c r="D25" s="9"/>
      <c r="E25" s="9">
        <f t="shared" si="0"/>
        <v>430</v>
      </c>
    </row>
    <row r="26" spans="1:5" ht="21" x14ac:dyDescent="0.25">
      <c r="A26" s="8"/>
      <c r="B26" s="8"/>
      <c r="C26" s="9"/>
      <c r="D26" s="9"/>
      <c r="E26" s="9">
        <f t="shared" si="0"/>
        <v>430</v>
      </c>
    </row>
    <row r="27" spans="1:5" ht="21" x14ac:dyDescent="0.25">
      <c r="A27" s="8"/>
      <c r="B27" s="8"/>
      <c r="C27" s="9"/>
      <c r="D27" s="9"/>
      <c r="E27" s="9">
        <f t="shared" si="0"/>
        <v>430</v>
      </c>
    </row>
    <row r="28" spans="1:5" ht="21" x14ac:dyDescent="0.25">
      <c r="A28" s="8"/>
      <c r="B28" s="8"/>
      <c r="C28" s="9"/>
      <c r="D28" s="9"/>
      <c r="E28" s="9">
        <f t="shared" si="0"/>
        <v>430</v>
      </c>
    </row>
    <row r="29" spans="1:5" ht="21" x14ac:dyDescent="0.25">
      <c r="A29" s="8"/>
      <c r="B29" s="8"/>
      <c r="C29" s="9"/>
      <c r="D29" s="9"/>
      <c r="E29" s="9">
        <f t="shared" si="0"/>
        <v>430</v>
      </c>
    </row>
    <row r="30" spans="1:5" ht="21" x14ac:dyDescent="0.25">
      <c r="A30" s="8"/>
      <c r="B30" s="8"/>
      <c r="C30" s="9"/>
      <c r="D30" s="9"/>
      <c r="E30" s="9">
        <f t="shared" si="0"/>
        <v>430</v>
      </c>
    </row>
    <row r="31" spans="1:5" ht="21" x14ac:dyDescent="0.25">
      <c r="A31" s="8"/>
      <c r="B31" s="8"/>
      <c r="C31" s="9"/>
      <c r="D31" s="9"/>
      <c r="E31" s="9">
        <f t="shared" si="0"/>
        <v>430</v>
      </c>
    </row>
    <row r="32" spans="1:5" ht="21" x14ac:dyDescent="0.25">
      <c r="A32" s="8"/>
      <c r="B32" s="8"/>
      <c r="C32" s="9"/>
      <c r="D32" s="9"/>
      <c r="E32" s="9">
        <f t="shared" si="0"/>
        <v>430</v>
      </c>
    </row>
    <row r="33" spans="1:5" ht="21" x14ac:dyDescent="0.25">
      <c r="A33" s="8"/>
      <c r="B33" s="8"/>
      <c r="C33" s="9"/>
      <c r="D33" s="9"/>
      <c r="E33" s="9">
        <f t="shared" si="0"/>
        <v>430</v>
      </c>
    </row>
    <row r="34" spans="1:5" ht="21" x14ac:dyDescent="0.25">
      <c r="A34" s="8"/>
      <c r="B34" s="8"/>
      <c r="C34" s="9"/>
      <c r="D34" s="9"/>
      <c r="E34" s="9">
        <f t="shared" si="0"/>
        <v>430</v>
      </c>
    </row>
    <row r="35" spans="1:5" ht="21" x14ac:dyDescent="0.25">
      <c r="A35" s="8"/>
      <c r="B35" s="8"/>
      <c r="C35" s="9"/>
      <c r="D35" s="9"/>
      <c r="E35" s="9">
        <f t="shared" si="0"/>
        <v>430</v>
      </c>
    </row>
    <row r="36" spans="1:5" ht="21" x14ac:dyDescent="0.25">
      <c r="A36" s="8"/>
      <c r="B36" s="8"/>
      <c r="C36" s="9"/>
      <c r="D36" s="9"/>
      <c r="E36" s="9">
        <f t="shared" si="0"/>
        <v>430</v>
      </c>
    </row>
    <row r="37" spans="1:5" ht="21" x14ac:dyDescent="0.25">
      <c r="A37" s="8"/>
      <c r="B37" s="8"/>
      <c r="C37" s="9"/>
      <c r="D37" s="9"/>
      <c r="E37" s="9">
        <f t="shared" si="0"/>
        <v>430</v>
      </c>
    </row>
    <row r="38" spans="1:5" ht="21" x14ac:dyDescent="0.25">
      <c r="A38" s="8"/>
      <c r="B38" s="8"/>
      <c r="C38" s="9"/>
      <c r="D38" s="9"/>
      <c r="E38" s="9">
        <f t="shared" si="0"/>
        <v>430</v>
      </c>
    </row>
    <row r="39" spans="1:5" ht="21" x14ac:dyDescent="0.25">
      <c r="A39" s="8"/>
      <c r="B39" s="8"/>
      <c r="C39" s="9"/>
      <c r="D39" s="9"/>
      <c r="E39" s="9">
        <f t="shared" si="0"/>
        <v>430</v>
      </c>
    </row>
    <row r="40" spans="1:5" ht="21" x14ac:dyDescent="0.25">
      <c r="A40" s="8"/>
      <c r="B40" s="8"/>
      <c r="C40" s="9"/>
      <c r="D40" s="9"/>
      <c r="E40" s="9">
        <f t="shared" si="0"/>
        <v>430</v>
      </c>
    </row>
    <row r="41" spans="1:5" ht="21" x14ac:dyDescent="0.25">
      <c r="A41" s="8"/>
      <c r="B41" s="8"/>
      <c r="C41" s="9"/>
      <c r="D41" s="9"/>
      <c r="E41" s="9">
        <f t="shared" si="0"/>
        <v>430</v>
      </c>
    </row>
    <row r="42" spans="1:5" ht="21" x14ac:dyDescent="0.25">
      <c r="A42" s="8"/>
      <c r="B42" s="8"/>
      <c r="C42" s="9"/>
      <c r="D42" s="9"/>
      <c r="E42" s="9">
        <f t="shared" si="0"/>
        <v>430</v>
      </c>
    </row>
    <row r="43" spans="1:5" ht="21" x14ac:dyDescent="0.25">
      <c r="A43" s="8"/>
      <c r="B43" s="8"/>
      <c r="C43" s="9"/>
      <c r="D43" s="9"/>
      <c r="E43" s="9">
        <f t="shared" si="0"/>
        <v>430</v>
      </c>
    </row>
    <row r="44" spans="1:5" ht="21" x14ac:dyDescent="0.25">
      <c r="A44" s="8"/>
      <c r="B44" s="8"/>
      <c r="C44" s="9"/>
      <c r="D44" s="9"/>
      <c r="E44" s="9">
        <f t="shared" si="0"/>
        <v>430</v>
      </c>
    </row>
    <row r="45" spans="1:5" ht="21" x14ac:dyDescent="0.25">
      <c r="A45" s="8"/>
      <c r="B45" s="8"/>
      <c r="C45" s="9"/>
      <c r="D45" s="9"/>
      <c r="E45" s="9">
        <f t="shared" si="0"/>
        <v>430</v>
      </c>
    </row>
    <row r="46" spans="1:5" ht="21" x14ac:dyDescent="0.25">
      <c r="A46" s="8"/>
      <c r="B46" s="8"/>
      <c r="C46" s="9"/>
      <c r="D46" s="9"/>
      <c r="E46" s="9">
        <f t="shared" si="0"/>
        <v>430</v>
      </c>
    </row>
    <row r="47" spans="1:5" ht="21" x14ac:dyDescent="0.25">
      <c r="A47" s="8"/>
      <c r="B47" s="8"/>
      <c r="C47" s="9"/>
      <c r="D47" s="9"/>
      <c r="E47" s="9">
        <f t="shared" si="0"/>
        <v>430</v>
      </c>
    </row>
    <row r="48" spans="1:5" ht="21" x14ac:dyDescent="0.25">
      <c r="A48" s="8"/>
      <c r="B48" s="8"/>
      <c r="C48" s="9"/>
      <c r="D48" s="9"/>
      <c r="E48" s="9">
        <f t="shared" si="0"/>
        <v>430</v>
      </c>
    </row>
    <row r="49" spans="1:5" ht="21" x14ac:dyDescent="0.25">
      <c r="A49" s="8"/>
      <c r="B49" s="8"/>
      <c r="C49" s="9"/>
      <c r="D49" s="9"/>
      <c r="E49" s="9">
        <f t="shared" si="0"/>
        <v>430</v>
      </c>
    </row>
    <row r="50" spans="1:5" ht="21" x14ac:dyDescent="0.25">
      <c r="A50" s="8"/>
      <c r="B50" s="8"/>
      <c r="C50" s="9"/>
      <c r="D50" s="9"/>
      <c r="E50" s="9">
        <f t="shared" si="0"/>
        <v>430</v>
      </c>
    </row>
    <row r="51" spans="1:5" ht="21" x14ac:dyDescent="0.25">
      <c r="A51" s="8"/>
      <c r="B51" s="8"/>
      <c r="C51" s="9"/>
      <c r="D51" s="9"/>
      <c r="E51" s="9">
        <f t="shared" si="0"/>
        <v>430</v>
      </c>
    </row>
    <row r="52" spans="1:5" ht="21" x14ac:dyDescent="0.25">
      <c r="A52" s="8"/>
      <c r="B52" s="8"/>
      <c r="C52" s="9"/>
      <c r="D52" s="9"/>
      <c r="E52" s="9">
        <f t="shared" si="0"/>
        <v>430</v>
      </c>
    </row>
    <row r="53" spans="1:5" ht="21" x14ac:dyDescent="0.25">
      <c r="A53" s="8"/>
      <c r="B53" s="8"/>
      <c r="C53" s="9"/>
      <c r="D53" s="9"/>
      <c r="E53" s="9">
        <f t="shared" si="0"/>
        <v>430</v>
      </c>
    </row>
    <row r="54" spans="1:5" ht="21" x14ac:dyDescent="0.25">
      <c r="A54" s="8"/>
      <c r="B54" s="8"/>
      <c r="C54" s="9"/>
      <c r="D54" s="9"/>
      <c r="E54" s="9">
        <f t="shared" si="0"/>
        <v>430</v>
      </c>
    </row>
    <row r="55" spans="1:5" ht="21" x14ac:dyDescent="0.25">
      <c r="A55" s="8"/>
      <c r="B55" s="8"/>
      <c r="C55" s="9"/>
      <c r="D55" s="9"/>
      <c r="E55" s="9">
        <f t="shared" si="0"/>
        <v>430</v>
      </c>
    </row>
    <row r="56" spans="1:5" ht="21" x14ac:dyDescent="0.25">
      <c r="A56" s="8"/>
      <c r="B56" s="8"/>
      <c r="C56" s="9"/>
      <c r="D56" s="9"/>
      <c r="E56" s="9">
        <f t="shared" si="0"/>
        <v>430</v>
      </c>
    </row>
    <row r="57" spans="1:5" ht="21" x14ac:dyDescent="0.25">
      <c r="A57" s="8"/>
      <c r="B57" s="8"/>
      <c r="C57" s="9"/>
      <c r="D57" s="9"/>
      <c r="E57" s="9">
        <f t="shared" si="0"/>
        <v>430</v>
      </c>
    </row>
    <row r="58" spans="1:5" ht="21" x14ac:dyDescent="0.25">
      <c r="A58" s="8"/>
      <c r="B58" s="8"/>
      <c r="C58" s="9"/>
      <c r="D58" s="9"/>
      <c r="E58" s="9">
        <f t="shared" si="0"/>
        <v>430</v>
      </c>
    </row>
    <row r="59" spans="1:5" ht="21" x14ac:dyDescent="0.25">
      <c r="A59" s="8"/>
      <c r="B59" s="8"/>
      <c r="C59" s="9"/>
      <c r="D59" s="9"/>
      <c r="E59" s="9">
        <f t="shared" si="0"/>
        <v>430</v>
      </c>
    </row>
    <row r="60" spans="1:5" ht="21" x14ac:dyDescent="0.25">
      <c r="A60" s="8"/>
      <c r="B60" s="8"/>
      <c r="C60" s="9"/>
      <c r="D60" s="9"/>
      <c r="E60" s="9">
        <f t="shared" si="0"/>
        <v>430</v>
      </c>
    </row>
    <row r="61" spans="1:5" ht="21" x14ac:dyDescent="0.25">
      <c r="A61" s="8"/>
      <c r="B61" s="8"/>
      <c r="C61" s="9"/>
      <c r="D61" s="9"/>
      <c r="E61" s="9">
        <f t="shared" si="0"/>
        <v>430</v>
      </c>
    </row>
    <row r="62" spans="1:5" ht="21" x14ac:dyDescent="0.25">
      <c r="A62" s="8"/>
      <c r="B62" s="8"/>
      <c r="C62" s="9"/>
      <c r="D62" s="9"/>
      <c r="E62" s="9">
        <f t="shared" si="0"/>
        <v>430</v>
      </c>
    </row>
    <row r="63" spans="1:5" ht="21" x14ac:dyDescent="0.25">
      <c r="A63" s="8"/>
      <c r="B63" s="8"/>
      <c r="C63" s="9"/>
      <c r="D63" s="9"/>
      <c r="E63" s="9">
        <f t="shared" si="0"/>
        <v>430</v>
      </c>
    </row>
    <row r="64" spans="1:5" ht="21" x14ac:dyDescent="0.25">
      <c r="A64" s="8"/>
      <c r="B64" s="8"/>
      <c r="C64" s="9"/>
      <c r="D64" s="9"/>
      <c r="E64" s="9">
        <f t="shared" si="0"/>
        <v>430</v>
      </c>
    </row>
    <row r="65" spans="1:5" ht="21" x14ac:dyDescent="0.25">
      <c r="A65" s="8"/>
      <c r="B65" s="8"/>
      <c r="C65" s="9"/>
      <c r="D65" s="9"/>
      <c r="E65" s="9">
        <f t="shared" si="0"/>
        <v>430</v>
      </c>
    </row>
    <row r="66" spans="1:5" ht="21" x14ac:dyDescent="0.25">
      <c r="A66" s="8"/>
      <c r="B66" s="8"/>
      <c r="C66" s="9"/>
      <c r="D66" s="9"/>
      <c r="E66" s="9">
        <f t="shared" si="0"/>
        <v>430</v>
      </c>
    </row>
    <row r="67" spans="1:5" ht="21" x14ac:dyDescent="0.25">
      <c r="A67" s="8"/>
      <c r="B67" s="8"/>
      <c r="C67" s="9"/>
      <c r="D67" s="9"/>
      <c r="E67" s="9">
        <f t="shared" si="0"/>
        <v>430</v>
      </c>
    </row>
    <row r="68" spans="1:5" ht="21" x14ac:dyDescent="0.25">
      <c r="A68" s="8"/>
      <c r="B68" s="8"/>
      <c r="C68" s="9"/>
      <c r="D68" s="9"/>
      <c r="E68" s="9">
        <f t="shared" si="0"/>
        <v>430</v>
      </c>
    </row>
    <row r="69" spans="1:5" ht="21" x14ac:dyDescent="0.25">
      <c r="A69" s="8"/>
      <c r="B69" s="8"/>
      <c r="C69" s="9"/>
      <c r="D69" s="9"/>
      <c r="E69" s="9">
        <f t="shared" si="0"/>
        <v>430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430</v>
      </c>
    </row>
    <row r="71" spans="1:5" ht="21" x14ac:dyDescent="0.25">
      <c r="A71" s="8"/>
      <c r="B71" s="8"/>
      <c r="C71" s="9"/>
      <c r="D71" s="9"/>
      <c r="E71" s="9">
        <f t="shared" si="1"/>
        <v>430</v>
      </c>
    </row>
    <row r="72" spans="1:5" ht="21" x14ac:dyDescent="0.25">
      <c r="A72" s="8"/>
      <c r="B72" s="8"/>
      <c r="C72" s="9"/>
      <c r="D72" s="9"/>
      <c r="E72" s="9">
        <f t="shared" si="1"/>
        <v>430</v>
      </c>
    </row>
    <row r="73" spans="1:5" ht="21" x14ac:dyDescent="0.25">
      <c r="A73" s="8"/>
      <c r="B73" s="8"/>
      <c r="C73" s="9"/>
      <c r="D73" s="9"/>
      <c r="E73" s="9">
        <f t="shared" si="1"/>
        <v>430</v>
      </c>
    </row>
    <row r="74" spans="1:5" ht="21" x14ac:dyDescent="0.25">
      <c r="A74" s="8"/>
      <c r="B74" s="8"/>
      <c r="C74" s="9"/>
      <c r="D74" s="9"/>
      <c r="E74" s="9">
        <f t="shared" si="1"/>
        <v>430</v>
      </c>
    </row>
    <row r="75" spans="1:5" ht="21" x14ac:dyDescent="0.25">
      <c r="A75" s="8"/>
      <c r="B75" s="8"/>
      <c r="C75" s="9"/>
      <c r="D75" s="9"/>
      <c r="E75" s="9">
        <f t="shared" si="1"/>
        <v>430</v>
      </c>
    </row>
    <row r="76" spans="1:5" ht="21" x14ac:dyDescent="0.25">
      <c r="A76" s="8"/>
      <c r="B76" s="8"/>
      <c r="C76" s="9"/>
      <c r="D76" s="9"/>
      <c r="E76" s="9">
        <f t="shared" si="1"/>
        <v>430</v>
      </c>
    </row>
    <row r="77" spans="1:5" ht="21" x14ac:dyDescent="0.25">
      <c r="A77" s="8"/>
      <c r="B77" s="8"/>
      <c r="C77" s="9"/>
      <c r="D77" s="9"/>
      <c r="E77" s="9">
        <f t="shared" si="1"/>
        <v>430</v>
      </c>
    </row>
    <row r="78" spans="1:5" ht="21" x14ac:dyDescent="0.25">
      <c r="A78" s="8"/>
      <c r="B78" s="8"/>
      <c r="C78" s="9"/>
      <c r="D78" s="9"/>
      <c r="E78" s="9">
        <f t="shared" si="1"/>
        <v>430</v>
      </c>
    </row>
    <row r="79" spans="1:5" ht="21" x14ac:dyDescent="0.25">
      <c r="A79" s="8"/>
      <c r="B79" s="8"/>
      <c r="C79" s="9"/>
      <c r="D79" s="9"/>
      <c r="E79" s="9">
        <f t="shared" si="1"/>
        <v>430</v>
      </c>
    </row>
    <row r="80" spans="1:5" ht="21" x14ac:dyDescent="0.25">
      <c r="A80" s="8"/>
      <c r="B80" s="8"/>
      <c r="C80" s="9"/>
      <c r="D80" s="9"/>
      <c r="E80" s="9">
        <f t="shared" si="1"/>
        <v>430</v>
      </c>
    </row>
    <row r="81" spans="1:5" ht="21" x14ac:dyDescent="0.25">
      <c r="A81" s="8"/>
      <c r="B81" s="8"/>
      <c r="C81" s="9"/>
      <c r="D81" s="9"/>
      <c r="E81" s="9">
        <f t="shared" si="1"/>
        <v>430</v>
      </c>
    </row>
    <row r="82" spans="1:5" ht="21" x14ac:dyDescent="0.25">
      <c r="A82" s="8"/>
      <c r="B82" s="8"/>
      <c r="C82" s="9"/>
      <c r="D82" s="9"/>
      <c r="E82" s="9">
        <f t="shared" si="1"/>
        <v>430</v>
      </c>
    </row>
    <row r="83" spans="1:5" ht="21" x14ac:dyDescent="0.25">
      <c r="A83" s="8"/>
      <c r="B83" s="8"/>
      <c r="C83" s="9"/>
      <c r="D83" s="9"/>
      <c r="E83" s="9">
        <f t="shared" si="1"/>
        <v>430</v>
      </c>
    </row>
    <row r="84" spans="1:5" ht="21" x14ac:dyDescent="0.25">
      <c r="A84" s="8"/>
      <c r="B84" s="8"/>
      <c r="C84" s="9"/>
      <c r="D84" s="9"/>
      <c r="E84" s="9">
        <f t="shared" si="1"/>
        <v>430</v>
      </c>
    </row>
    <row r="85" spans="1:5" ht="21" x14ac:dyDescent="0.25">
      <c r="A85" s="8"/>
      <c r="B85" s="8"/>
      <c r="C85" s="9"/>
      <c r="D85" s="9"/>
      <c r="E85" s="9">
        <f t="shared" si="1"/>
        <v>430</v>
      </c>
    </row>
    <row r="86" spans="1:5" ht="21" x14ac:dyDescent="0.25">
      <c r="A86" s="8"/>
      <c r="B86" s="8"/>
      <c r="C86" s="9"/>
      <c r="D86" s="9"/>
      <c r="E86" s="9">
        <f t="shared" si="1"/>
        <v>430</v>
      </c>
    </row>
    <row r="87" spans="1:5" ht="21" x14ac:dyDescent="0.25">
      <c r="A87" s="8"/>
      <c r="B87" s="8"/>
      <c r="C87" s="9"/>
      <c r="D87" s="9"/>
      <c r="E87" s="9">
        <f t="shared" si="1"/>
        <v>430</v>
      </c>
    </row>
    <row r="88" spans="1:5" ht="21" x14ac:dyDescent="0.25">
      <c r="A88" s="8"/>
      <c r="B88" s="8"/>
      <c r="C88" s="9"/>
      <c r="D88" s="9"/>
      <c r="E88" s="9">
        <f t="shared" si="1"/>
        <v>430</v>
      </c>
    </row>
    <row r="89" spans="1:5" ht="21" x14ac:dyDescent="0.25">
      <c r="A89" s="8"/>
      <c r="B89" s="8"/>
      <c r="C89" s="9"/>
      <c r="D89" s="9"/>
      <c r="E89" s="9">
        <f t="shared" si="1"/>
        <v>430</v>
      </c>
    </row>
    <row r="90" spans="1:5" ht="21" x14ac:dyDescent="0.25">
      <c r="A90" s="8"/>
      <c r="B90" s="8"/>
      <c r="C90" s="9"/>
      <c r="D90" s="9"/>
      <c r="E90" s="9">
        <f t="shared" si="1"/>
        <v>430</v>
      </c>
    </row>
    <row r="91" spans="1:5" ht="21" x14ac:dyDescent="0.25">
      <c r="A91" s="8"/>
      <c r="B91" s="8"/>
      <c r="C91" s="9"/>
      <c r="D91" s="9"/>
      <c r="E91" s="9">
        <f t="shared" si="1"/>
        <v>430</v>
      </c>
    </row>
    <row r="92" spans="1:5" ht="21" x14ac:dyDescent="0.25">
      <c r="A92" s="8"/>
      <c r="B92" s="8"/>
      <c r="C92" s="9"/>
      <c r="D92" s="9"/>
      <c r="E92" s="9">
        <f t="shared" si="1"/>
        <v>430</v>
      </c>
    </row>
    <row r="93" spans="1:5" ht="21" x14ac:dyDescent="0.25">
      <c r="A93" s="8"/>
      <c r="B93" s="8"/>
      <c r="C93" s="9"/>
      <c r="D93" s="9"/>
      <c r="E93" s="9">
        <f t="shared" si="1"/>
        <v>430</v>
      </c>
    </row>
    <row r="94" spans="1:5" ht="21" x14ac:dyDescent="0.25">
      <c r="A94" s="8"/>
      <c r="B94" s="8"/>
      <c r="C94" s="9"/>
      <c r="D94" s="9"/>
      <c r="E94" s="9">
        <f t="shared" si="1"/>
        <v>430</v>
      </c>
    </row>
    <row r="95" spans="1:5" ht="21" x14ac:dyDescent="0.25">
      <c r="A95" s="8"/>
      <c r="B95" s="8"/>
      <c r="C95" s="9"/>
      <c r="D95" s="9"/>
      <c r="E95" s="9">
        <f t="shared" si="1"/>
        <v>430</v>
      </c>
    </row>
    <row r="96" spans="1:5" ht="21" x14ac:dyDescent="0.25">
      <c r="A96" s="8"/>
      <c r="B96" s="8"/>
      <c r="C96" s="9"/>
      <c r="D96" s="9"/>
      <c r="E96" s="9">
        <f t="shared" si="1"/>
        <v>430</v>
      </c>
    </row>
    <row r="97" spans="1:5" ht="21" x14ac:dyDescent="0.25">
      <c r="A97" s="8"/>
      <c r="B97" s="8"/>
      <c r="C97" s="9"/>
      <c r="D97" s="9"/>
      <c r="E97" s="9">
        <f t="shared" si="1"/>
        <v>430</v>
      </c>
    </row>
    <row r="98" spans="1:5" ht="21" x14ac:dyDescent="0.25">
      <c r="A98" s="8"/>
      <c r="B98" s="8"/>
      <c r="C98" s="9"/>
      <c r="D98" s="9"/>
      <c r="E98" s="9">
        <f t="shared" si="1"/>
        <v>430</v>
      </c>
    </row>
    <row r="99" spans="1:5" ht="21" x14ac:dyDescent="0.25">
      <c r="A99" s="8"/>
      <c r="B99" s="8"/>
      <c r="C99" s="9"/>
      <c r="D99" s="9"/>
      <c r="E99" s="9">
        <f t="shared" si="1"/>
        <v>430</v>
      </c>
    </row>
    <row r="100" spans="1:5" ht="21" x14ac:dyDescent="0.25">
      <c r="A100" s="8"/>
      <c r="B100" s="8"/>
      <c r="C100" s="9"/>
      <c r="D100" s="9"/>
      <c r="E100" s="9">
        <f t="shared" si="1"/>
        <v>430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1"/>
  <dimension ref="A1:J104"/>
  <sheetViews>
    <sheetView topLeftCell="A33" workbookViewId="0">
      <selection activeCell="B57" sqref="B57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9.5" bestFit="1" customWidth="1"/>
    <col min="10" max="10" width="12.5" bestFit="1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134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468.3</v>
      </c>
    </row>
    <row r="5" spans="1:5" ht="21" x14ac:dyDescent="0.25">
      <c r="A5" s="8" t="s">
        <v>159</v>
      </c>
      <c r="B5" s="8" t="s">
        <v>162</v>
      </c>
      <c r="C5" s="9">
        <v>362463</v>
      </c>
      <c r="D5" s="9"/>
      <c r="E5" s="9">
        <f>E4+C5-D5</f>
        <v>362931.3</v>
      </c>
    </row>
    <row r="6" spans="1:5" ht="21" x14ac:dyDescent="0.25">
      <c r="A6" s="8" t="s">
        <v>165</v>
      </c>
      <c r="B6" s="8" t="s">
        <v>166</v>
      </c>
      <c r="C6" s="9"/>
      <c r="D6" s="9">
        <v>362120</v>
      </c>
      <c r="E6" s="9">
        <f t="shared" ref="E6:E69" si="0">E5+C6-D6</f>
        <v>811.29999999998836</v>
      </c>
    </row>
    <row r="7" spans="1:5" ht="21" x14ac:dyDescent="0.25">
      <c r="A7" s="8" t="s">
        <v>165</v>
      </c>
      <c r="B7" s="8" t="s">
        <v>150</v>
      </c>
      <c r="C7" s="9"/>
      <c r="D7" s="9">
        <v>53.55</v>
      </c>
      <c r="E7" s="9">
        <f t="shared" si="0"/>
        <v>757.7499999999884</v>
      </c>
    </row>
    <row r="8" spans="1:5" ht="21" x14ac:dyDescent="0.25">
      <c r="A8" s="8" t="s">
        <v>227</v>
      </c>
      <c r="B8" s="8" t="s">
        <v>232</v>
      </c>
      <c r="C8" s="9">
        <v>651840</v>
      </c>
      <c r="D8" s="9"/>
      <c r="E8" s="9">
        <f t="shared" si="0"/>
        <v>652597.75</v>
      </c>
    </row>
    <row r="9" spans="1:5" ht="21" x14ac:dyDescent="0.25">
      <c r="A9" s="8" t="s">
        <v>227</v>
      </c>
      <c r="B9" s="8" t="s">
        <v>166</v>
      </c>
      <c r="C9" s="9"/>
      <c r="D9" s="9">
        <v>650000</v>
      </c>
      <c r="E9" s="9">
        <f t="shared" si="0"/>
        <v>2597.75</v>
      </c>
    </row>
    <row r="10" spans="1:5" ht="21" x14ac:dyDescent="0.25">
      <c r="A10" s="8" t="s">
        <v>227</v>
      </c>
      <c r="B10" s="8" t="s">
        <v>150</v>
      </c>
      <c r="C10" s="9"/>
      <c r="D10" s="9">
        <v>53.55</v>
      </c>
      <c r="E10" s="9">
        <f t="shared" si="0"/>
        <v>2544.1999999999998</v>
      </c>
    </row>
    <row r="11" spans="1:5" ht="21" x14ac:dyDescent="0.25">
      <c r="A11" s="8" t="s">
        <v>241</v>
      </c>
      <c r="B11" s="8" t="s">
        <v>166</v>
      </c>
      <c r="C11" s="9"/>
      <c r="D11" s="9">
        <v>2000</v>
      </c>
      <c r="E11" s="9">
        <f t="shared" si="0"/>
        <v>544.19999999999982</v>
      </c>
    </row>
    <row r="12" spans="1:5" ht="21" x14ac:dyDescent="0.25">
      <c r="A12" s="8" t="s">
        <v>241</v>
      </c>
      <c r="B12" s="8" t="s">
        <v>150</v>
      </c>
      <c r="C12" s="9"/>
      <c r="D12" s="9">
        <v>53.55</v>
      </c>
      <c r="E12" s="9">
        <f t="shared" si="0"/>
        <v>490.64999999999981</v>
      </c>
    </row>
    <row r="13" spans="1:5" ht="21" x14ac:dyDescent="0.25">
      <c r="A13" s="8" t="s">
        <v>252</v>
      </c>
      <c r="B13" s="8" t="s">
        <v>230</v>
      </c>
      <c r="C13" s="9"/>
      <c r="D13" s="9">
        <v>210</v>
      </c>
      <c r="E13" s="9">
        <f t="shared" si="0"/>
        <v>280.64999999999981</v>
      </c>
    </row>
    <row r="14" spans="1:5" ht="21" x14ac:dyDescent="0.25">
      <c r="A14" s="18">
        <v>45289</v>
      </c>
      <c r="B14" s="8" t="s">
        <v>420</v>
      </c>
      <c r="C14" s="9">
        <v>541376</v>
      </c>
      <c r="D14" s="9"/>
      <c r="E14" s="9">
        <f t="shared" si="0"/>
        <v>541656.65</v>
      </c>
    </row>
    <row r="15" spans="1:5" ht="21" x14ac:dyDescent="0.25">
      <c r="A15" s="18">
        <v>45293</v>
      </c>
      <c r="B15" s="8" t="s">
        <v>150</v>
      </c>
      <c r="C15" s="9"/>
      <c r="D15" s="9">
        <v>210</v>
      </c>
      <c r="E15" s="9">
        <f t="shared" si="0"/>
        <v>541446.65</v>
      </c>
    </row>
    <row r="16" spans="1:5" ht="21" x14ac:dyDescent="0.25">
      <c r="A16" s="18">
        <v>45293</v>
      </c>
      <c r="B16" s="8" t="s">
        <v>431</v>
      </c>
      <c r="C16" s="9"/>
      <c r="D16" s="9">
        <v>541021</v>
      </c>
      <c r="E16" s="9">
        <f t="shared" si="0"/>
        <v>425.65000000002328</v>
      </c>
    </row>
    <row r="17" spans="1:5" ht="21" x14ac:dyDescent="0.25">
      <c r="A17" s="18">
        <v>45295</v>
      </c>
      <c r="B17" s="8" t="s">
        <v>150</v>
      </c>
      <c r="C17" s="9"/>
      <c r="D17" s="9">
        <v>53.55</v>
      </c>
      <c r="E17" s="9">
        <f t="shared" si="0"/>
        <v>372.10000000002327</v>
      </c>
    </row>
    <row r="18" spans="1:5" ht="21" x14ac:dyDescent="0.25">
      <c r="A18" s="18">
        <v>45309</v>
      </c>
      <c r="B18" s="8" t="s">
        <v>596</v>
      </c>
      <c r="C18" s="9">
        <v>497821</v>
      </c>
      <c r="D18" s="9"/>
      <c r="E18" s="9">
        <f t="shared" si="0"/>
        <v>498193.10000000003</v>
      </c>
    </row>
    <row r="19" spans="1:5" ht="21" x14ac:dyDescent="0.25">
      <c r="A19" s="18">
        <v>45309</v>
      </c>
      <c r="B19" s="8" t="s">
        <v>605</v>
      </c>
      <c r="C19" s="9"/>
      <c r="D19" s="9">
        <v>142865</v>
      </c>
      <c r="E19" s="9">
        <f t="shared" si="0"/>
        <v>355328.10000000003</v>
      </c>
    </row>
    <row r="20" spans="1:5" ht="21" x14ac:dyDescent="0.25">
      <c r="A20" s="18">
        <v>45309</v>
      </c>
      <c r="B20" s="8" t="s">
        <v>610</v>
      </c>
      <c r="C20" s="9"/>
      <c r="D20" s="9">
        <v>350125</v>
      </c>
      <c r="E20" s="9">
        <f t="shared" si="0"/>
        <v>5203.1000000000349</v>
      </c>
    </row>
    <row r="21" spans="1:5" ht="21" x14ac:dyDescent="0.25">
      <c r="A21" s="18">
        <v>45314</v>
      </c>
      <c r="B21" s="8" t="s">
        <v>681</v>
      </c>
      <c r="C21" s="9"/>
      <c r="D21" s="9">
        <v>4500</v>
      </c>
      <c r="E21" s="9">
        <f t="shared" si="0"/>
        <v>703.10000000003492</v>
      </c>
    </row>
    <row r="22" spans="1:5" ht="21" x14ac:dyDescent="0.25">
      <c r="A22" s="18">
        <v>45314</v>
      </c>
      <c r="B22" s="8" t="s">
        <v>150</v>
      </c>
      <c r="C22" s="9"/>
      <c r="D22" s="9">
        <v>53.55</v>
      </c>
      <c r="E22" s="9">
        <f t="shared" si="0"/>
        <v>649.55000000003497</v>
      </c>
    </row>
    <row r="23" spans="1:5" ht="21" x14ac:dyDescent="0.25">
      <c r="A23" s="18">
        <v>45322</v>
      </c>
      <c r="B23" s="8" t="s">
        <v>150</v>
      </c>
      <c r="C23" s="9"/>
      <c r="D23" s="9">
        <v>210</v>
      </c>
      <c r="E23" s="9">
        <f t="shared" si="0"/>
        <v>439.55000000003497</v>
      </c>
    </row>
    <row r="24" spans="1:5" ht="21" x14ac:dyDescent="0.25">
      <c r="A24" s="18">
        <v>45322</v>
      </c>
      <c r="B24" s="8" t="s">
        <v>150</v>
      </c>
      <c r="C24" s="9"/>
      <c r="D24" s="9">
        <v>262.5</v>
      </c>
      <c r="E24" s="9">
        <f t="shared" si="0"/>
        <v>177.05000000003497</v>
      </c>
    </row>
    <row r="25" spans="1:5" ht="21" x14ac:dyDescent="0.25">
      <c r="A25" s="18">
        <v>45327</v>
      </c>
      <c r="B25" s="8" t="s">
        <v>780</v>
      </c>
      <c r="C25" s="9">
        <v>365500</v>
      </c>
      <c r="D25" s="9"/>
      <c r="E25" s="9">
        <f t="shared" si="0"/>
        <v>365677.05000000005</v>
      </c>
    </row>
    <row r="26" spans="1:5" ht="21" x14ac:dyDescent="0.25">
      <c r="A26" s="18">
        <v>45327</v>
      </c>
      <c r="B26" s="8" t="s">
        <v>610</v>
      </c>
      <c r="C26" s="9"/>
      <c r="D26" s="9">
        <v>365108</v>
      </c>
      <c r="E26" s="9">
        <f t="shared" si="0"/>
        <v>569.05000000004657</v>
      </c>
    </row>
    <row r="27" spans="1:5" ht="21" x14ac:dyDescent="0.25">
      <c r="A27" s="18">
        <v>45341</v>
      </c>
      <c r="B27" s="8" t="s">
        <v>558</v>
      </c>
      <c r="C27" s="9">
        <v>504096</v>
      </c>
      <c r="D27" s="9"/>
      <c r="E27" s="9">
        <f t="shared" si="0"/>
        <v>504665.05000000005</v>
      </c>
    </row>
    <row r="28" spans="1:5" ht="21" x14ac:dyDescent="0.25">
      <c r="A28" s="18">
        <v>45341</v>
      </c>
      <c r="B28" s="8" t="s">
        <v>914</v>
      </c>
      <c r="C28" s="9"/>
      <c r="D28" s="9">
        <v>504050</v>
      </c>
      <c r="E28" s="9">
        <f t="shared" si="0"/>
        <v>615.05000000004657</v>
      </c>
    </row>
    <row r="29" spans="1:5" ht="21" x14ac:dyDescent="0.25">
      <c r="A29" s="18">
        <v>45349</v>
      </c>
      <c r="B29" s="8" t="s">
        <v>980</v>
      </c>
      <c r="C29" s="9">
        <v>978972</v>
      </c>
      <c r="D29" s="9"/>
      <c r="E29" s="9">
        <f t="shared" si="0"/>
        <v>979587.05</v>
      </c>
    </row>
    <row r="30" spans="1:5" ht="21" x14ac:dyDescent="0.25">
      <c r="A30" s="18">
        <v>45350</v>
      </c>
      <c r="B30" s="8" t="s">
        <v>995</v>
      </c>
      <c r="C30" s="9"/>
      <c r="D30" s="9">
        <v>783952</v>
      </c>
      <c r="E30" s="9">
        <f t="shared" si="0"/>
        <v>195635.05000000005</v>
      </c>
    </row>
    <row r="31" spans="1:5" ht="21" x14ac:dyDescent="0.25">
      <c r="A31" s="18">
        <v>45350</v>
      </c>
      <c r="B31" s="8" t="s">
        <v>1003</v>
      </c>
      <c r="C31" s="9"/>
      <c r="D31" s="9">
        <v>195145</v>
      </c>
      <c r="E31" s="9">
        <f t="shared" si="0"/>
        <v>490.05000000004657</v>
      </c>
    </row>
    <row r="32" spans="1:5" ht="21" x14ac:dyDescent="0.25">
      <c r="A32" s="18">
        <v>45351</v>
      </c>
      <c r="B32" s="8" t="s">
        <v>931</v>
      </c>
      <c r="C32" s="9"/>
      <c r="D32" s="9">
        <v>210</v>
      </c>
      <c r="E32" s="9">
        <f t="shared" si="0"/>
        <v>280.05000000004657</v>
      </c>
    </row>
    <row r="33" spans="1:10" ht="21" x14ac:dyDescent="0.25">
      <c r="A33" s="18">
        <v>45351</v>
      </c>
      <c r="B33" s="8" t="s">
        <v>362</v>
      </c>
      <c r="C33" s="9"/>
      <c r="D33" s="9">
        <v>262.5</v>
      </c>
      <c r="E33" s="9">
        <f t="shared" si="0"/>
        <v>17.550000000046566</v>
      </c>
    </row>
    <row r="34" spans="1:10" ht="21" x14ac:dyDescent="0.25">
      <c r="A34" s="18">
        <v>45351</v>
      </c>
      <c r="B34" s="8" t="s">
        <v>362</v>
      </c>
      <c r="C34" s="9"/>
      <c r="D34" s="9">
        <v>53.55</v>
      </c>
      <c r="E34" s="9">
        <f t="shared" si="0"/>
        <v>-35.999999999953431</v>
      </c>
    </row>
    <row r="35" spans="1:10" ht="21" x14ac:dyDescent="0.25">
      <c r="A35" s="18">
        <v>45353</v>
      </c>
      <c r="B35" s="8" t="s">
        <v>1042</v>
      </c>
      <c r="C35" s="9">
        <v>1025</v>
      </c>
      <c r="D35" s="9"/>
      <c r="E35" s="9">
        <f t="shared" si="0"/>
        <v>989.00000000004661</v>
      </c>
    </row>
    <row r="36" spans="1:10" ht="21" x14ac:dyDescent="0.25">
      <c r="A36" s="18">
        <v>45355</v>
      </c>
      <c r="B36" s="8" t="s">
        <v>1048</v>
      </c>
      <c r="C36" s="9">
        <v>404243</v>
      </c>
      <c r="D36" s="9"/>
      <c r="E36" s="9">
        <f t="shared" si="0"/>
        <v>405232.00000000006</v>
      </c>
    </row>
    <row r="37" spans="1:10" ht="21" x14ac:dyDescent="0.25">
      <c r="A37" s="18">
        <v>45355</v>
      </c>
      <c r="B37" s="8" t="s">
        <v>1048</v>
      </c>
      <c r="C37" s="9">
        <v>487503</v>
      </c>
      <c r="D37" s="9"/>
      <c r="E37" s="9">
        <f t="shared" si="0"/>
        <v>892735</v>
      </c>
    </row>
    <row r="38" spans="1:10" ht="21" x14ac:dyDescent="0.25">
      <c r="A38" s="18">
        <v>45356</v>
      </c>
      <c r="B38" s="8" t="s">
        <v>1058</v>
      </c>
      <c r="C38" s="9"/>
      <c r="D38" s="9">
        <v>401523</v>
      </c>
      <c r="E38" s="9">
        <f t="shared" si="0"/>
        <v>491212</v>
      </c>
    </row>
    <row r="39" spans="1:10" ht="21" x14ac:dyDescent="0.25">
      <c r="A39" s="18">
        <v>45356</v>
      </c>
      <c r="B39" s="8" t="s">
        <v>150</v>
      </c>
      <c r="C39" s="9"/>
      <c r="D39" s="9">
        <v>53.55</v>
      </c>
      <c r="E39" s="9">
        <f t="shared" si="0"/>
        <v>491158.45</v>
      </c>
    </row>
    <row r="40" spans="1:10" ht="21" x14ac:dyDescent="0.25">
      <c r="A40" s="18">
        <v>45358</v>
      </c>
      <c r="B40" s="8" t="s">
        <v>1058</v>
      </c>
      <c r="C40" s="9"/>
      <c r="D40" s="9">
        <v>488286</v>
      </c>
      <c r="E40" s="9">
        <f t="shared" si="0"/>
        <v>2872.4500000000116</v>
      </c>
    </row>
    <row r="41" spans="1:10" ht="21" x14ac:dyDescent="0.25">
      <c r="A41" s="18">
        <v>45362</v>
      </c>
      <c r="B41" s="8" t="s">
        <v>558</v>
      </c>
      <c r="C41" s="9">
        <v>553949</v>
      </c>
      <c r="D41" s="9"/>
      <c r="E41" s="9">
        <f t="shared" si="0"/>
        <v>556821.44999999995</v>
      </c>
    </row>
    <row r="42" spans="1:10" ht="21" x14ac:dyDescent="0.25">
      <c r="A42" s="18">
        <v>45362</v>
      </c>
      <c r="B42" s="8" t="s">
        <v>1096</v>
      </c>
      <c r="C42" s="9">
        <v>488372</v>
      </c>
      <c r="D42" s="9"/>
      <c r="E42" s="9">
        <f t="shared" si="0"/>
        <v>1045193.45</v>
      </c>
      <c r="J42" s="14"/>
    </row>
    <row r="43" spans="1:10" ht="21" x14ac:dyDescent="0.25">
      <c r="A43" s="18">
        <v>45362</v>
      </c>
      <c r="B43" s="8" t="s">
        <v>1097</v>
      </c>
      <c r="C43" s="9"/>
      <c r="D43" s="9">
        <v>42310</v>
      </c>
      <c r="E43" s="9">
        <f t="shared" si="0"/>
        <v>1002883.45</v>
      </c>
    </row>
    <row r="44" spans="1:10" ht="21" x14ac:dyDescent="0.25">
      <c r="A44" s="18">
        <v>45362</v>
      </c>
      <c r="B44" s="8" t="s">
        <v>1098</v>
      </c>
      <c r="C44" s="9"/>
      <c r="D44" s="9">
        <v>542122</v>
      </c>
      <c r="E44" s="9">
        <f t="shared" si="0"/>
        <v>460761.44999999995</v>
      </c>
    </row>
    <row r="45" spans="1:10" ht="21" x14ac:dyDescent="0.25">
      <c r="A45" s="18">
        <v>45362</v>
      </c>
      <c r="B45" s="8" t="s">
        <v>1099</v>
      </c>
      <c r="C45" s="9"/>
      <c r="D45" s="9">
        <v>455205</v>
      </c>
      <c r="E45" s="9">
        <f t="shared" si="0"/>
        <v>5556.4499999999534</v>
      </c>
    </row>
    <row r="46" spans="1:10" ht="21" x14ac:dyDescent="0.25">
      <c r="A46" s="18">
        <v>45362</v>
      </c>
      <c r="B46" s="8" t="s">
        <v>150</v>
      </c>
      <c r="C46" s="9"/>
      <c r="D46" s="9">
        <v>53.55</v>
      </c>
      <c r="E46" s="9">
        <f t="shared" si="0"/>
        <v>5502.8999999999533</v>
      </c>
    </row>
    <row r="47" spans="1:10" ht="21" x14ac:dyDescent="0.25">
      <c r="A47" s="18">
        <v>45362</v>
      </c>
      <c r="B47" s="8" t="s">
        <v>150</v>
      </c>
      <c r="C47" s="9"/>
      <c r="D47" s="9">
        <v>53.55</v>
      </c>
      <c r="E47" s="9">
        <f t="shared" si="0"/>
        <v>5449.3499999999531</v>
      </c>
    </row>
    <row r="48" spans="1:10" ht="21" x14ac:dyDescent="0.25">
      <c r="A48" s="18">
        <v>45362</v>
      </c>
      <c r="B48" s="8" t="s">
        <v>150</v>
      </c>
      <c r="C48" s="9"/>
      <c r="D48" s="9">
        <v>53.55</v>
      </c>
      <c r="E48" s="9">
        <f t="shared" si="0"/>
        <v>5395.7999999999529</v>
      </c>
    </row>
    <row r="49" spans="1:5" ht="21" x14ac:dyDescent="0.25">
      <c r="A49" s="18">
        <v>45362</v>
      </c>
      <c r="B49" s="8" t="s">
        <v>150</v>
      </c>
      <c r="C49" s="9"/>
      <c r="D49" s="9">
        <v>53.55</v>
      </c>
      <c r="E49" s="9">
        <f t="shared" si="0"/>
        <v>5342.2499999999527</v>
      </c>
    </row>
    <row r="50" spans="1:5" ht="21" x14ac:dyDescent="0.25">
      <c r="A50" s="18">
        <v>45363</v>
      </c>
      <c r="B50" s="8" t="s">
        <v>1048</v>
      </c>
      <c r="C50" s="9">
        <v>489742</v>
      </c>
      <c r="D50" s="9"/>
      <c r="E50" s="9">
        <f t="shared" si="0"/>
        <v>495084.24999999994</v>
      </c>
    </row>
    <row r="51" spans="1:5" ht="21" x14ac:dyDescent="0.25">
      <c r="A51" s="18">
        <v>45364</v>
      </c>
      <c r="B51" s="8" t="s">
        <v>1100</v>
      </c>
      <c r="C51" s="9"/>
      <c r="D51" s="9">
        <v>493988</v>
      </c>
      <c r="E51" s="9">
        <f t="shared" si="0"/>
        <v>1096.2499999999418</v>
      </c>
    </row>
    <row r="52" spans="1:5" ht="21" x14ac:dyDescent="0.25">
      <c r="A52" s="18">
        <v>45364</v>
      </c>
      <c r="B52" s="8" t="s">
        <v>150</v>
      </c>
      <c r="C52" s="9"/>
      <c r="D52" s="9">
        <v>53.55</v>
      </c>
      <c r="E52" s="9">
        <f t="shared" si="0"/>
        <v>1042.6999999999418</v>
      </c>
    </row>
    <row r="53" spans="1:5" ht="21" x14ac:dyDescent="0.25">
      <c r="A53" s="18">
        <v>45366</v>
      </c>
      <c r="B53" s="8" t="s">
        <v>150</v>
      </c>
      <c r="C53" s="9"/>
      <c r="D53" s="9">
        <v>31.5</v>
      </c>
      <c r="E53" s="9">
        <f t="shared" si="0"/>
        <v>1011.1999999999418</v>
      </c>
    </row>
    <row r="54" spans="1:5" ht="21" x14ac:dyDescent="0.25">
      <c r="A54" s="18">
        <v>45370</v>
      </c>
      <c r="B54" s="8" t="s">
        <v>781</v>
      </c>
      <c r="C54" s="9">
        <v>497563</v>
      </c>
      <c r="D54" s="9"/>
      <c r="E54" s="9">
        <f t="shared" si="0"/>
        <v>498574.19999999995</v>
      </c>
    </row>
    <row r="55" spans="1:5" ht="21" x14ac:dyDescent="0.25">
      <c r="A55" s="18">
        <v>45371</v>
      </c>
      <c r="B55" s="8" t="s">
        <v>1058</v>
      </c>
      <c r="C55" s="9"/>
      <c r="D55" s="9">
        <v>497255</v>
      </c>
      <c r="E55" s="9">
        <f t="shared" si="0"/>
        <v>1319.1999999999534</v>
      </c>
    </row>
    <row r="56" spans="1:5" ht="21" x14ac:dyDescent="0.25">
      <c r="A56" s="18">
        <v>45371</v>
      </c>
      <c r="B56" s="8" t="s">
        <v>150</v>
      </c>
      <c r="C56" s="9"/>
      <c r="D56" s="9">
        <v>53.55</v>
      </c>
      <c r="E56" s="9">
        <f t="shared" si="0"/>
        <v>1265.6499999999535</v>
      </c>
    </row>
    <row r="57" spans="1:5" ht="21" x14ac:dyDescent="0.25">
      <c r="A57" s="18">
        <v>45374</v>
      </c>
      <c r="B57" s="8" t="s">
        <v>781</v>
      </c>
      <c r="C57" s="9">
        <v>497579</v>
      </c>
      <c r="D57" s="9"/>
      <c r="E57" s="9">
        <f t="shared" si="0"/>
        <v>498844.64999999997</v>
      </c>
    </row>
    <row r="58" spans="1:5" ht="21" x14ac:dyDescent="0.25">
      <c r="A58" s="18">
        <v>45376</v>
      </c>
      <c r="B58" s="8" t="s">
        <v>1058</v>
      </c>
      <c r="C58" s="9"/>
      <c r="D58" s="9">
        <v>496835</v>
      </c>
      <c r="E58" s="9">
        <f t="shared" si="0"/>
        <v>2009.6499999999651</v>
      </c>
    </row>
    <row r="59" spans="1:5" ht="21" x14ac:dyDescent="0.25">
      <c r="A59" s="18">
        <v>45376</v>
      </c>
      <c r="B59" s="8" t="s">
        <v>150</v>
      </c>
      <c r="C59" s="9"/>
      <c r="D59" s="9">
        <v>53.55</v>
      </c>
      <c r="E59" s="9">
        <f t="shared" si="0"/>
        <v>1956.0999999999651</v>
      </c>
    </row>
    <row r="60" spans="1:5" ht="21" x14ac:dyDescent="0.25">
      <c r="A60" s="18">
        <v>45381</v>
      </c>
      <c r="B60" s="8" t="s">
        <v>150</v>
      </c>
      <c r="C60" s="9"/>
      <c r="D60" s="9">
        <v>210</v>
      </c>
      <c r="E60" s="9">
        <f t="shared" si="0"/>
        <v>1746.0999999999651</v>
      </c>
    </row>
    <row r="61" spans="1:5" ht="21" x14ac:dyDescent="0.25">
      <c r="A61" s="18">
        <v>45383</v>
      </c>
      <c r="B61" s="8" t="s">
        <v>1048</v>
      </c>
      <c r="C61" s="9">
        <v>498367</v>
      </c>
      <c r="D61" s="9"/>
      <c r="E61" s="9">
        <f t="shared" si="0"/>
        <v>500113.1</v>
      </c>
    </row>
    <row r="62" spans="1:5" ht="21" x14ac:dyDescent="0.25">
      <c r="A62" s="18">
        <v>45384</v>
      </c>
      <c r="B62" s="8" t="s">
        <v>1099</v>
      </c>
      <c r="C62" s="9"/>
      <c r="D62" s="9">
        <v>498698</v>
      </c>
      <c r="E62" s="9">
        <f t="shared" si="0"/>
        <v>1415.0999999999767</v>
      </c>
    </row>
    <row r="63" spans="1:5" ht="21" x14ac:dyDescent="0.25">
      <c r="A63" s="18">
        <v>45384</v>
      </c>
      <c r="B63" s="8" t="s">
        <v>150</v>
      </c>
      <c r="C63" s="9"/>
      <c r="D63" s="9">
        <v>53.57</v>
      </c>
      <c r="E63" s="9">
        <f t="shared" si="0"/>
        <v>1361.5299999999768</v>
      </c>
    </row>
    <row r="64" spans="1:5" ht="21" x14ac:dyDescent="0.25">
      <c r="A64" s="18">
        <v>45404</v>
      </c>
      <c r="B64" s="8" t="s">
        <v>1311</v>
      </c>
      <c r="C64" s="9">
        <v>746837</v>
      </c>
      <c r="D64" s="9"/>
      <c r="E64" s="9">
        <f t="shared" si="0"/>
        <v>748198.53</v>
      </c>
    </row>
    <row r="65" spans="1:5" ht="21" x14ac:dyDescent="0.25">
      <c r="A65" s="18">
        <v>45405</v>
      </c>
      <c r="B65" s="8" t="s">
        <v>1086</v>
      </c>
      <c r="C65" s="9"/>
      <c r="D65" s="9">
        <v>745820</v>
      </c>
      <c r="E65" s="9">
        <f t="shared" si="0"/>
        <v>2378.5300000000279</v>
      </c>
    </row>
    <row r="66" spans="1:5" ht="21" x14ac:dyDescent="0.25">
      <c r="A66" s="18">
        <v>45405</v>
      </c>
      <c r="B66" s="8" t="s">
        <v>150</v>
      </c>
      <c r="C66" s="9"/>
      <c r="D66" s="9">
        <v>53.55</v>
      </c>
      <c r="E66" s="9">
        <f t="shared" si="0"/>
        <v>2324.9800000000278</v>
      </c>
    </row>
    <row r="67" spans="1:5" ht="21" x14ac:dyDescent="0.25">
      <c r="A67" s="18">
        <v>45412</v>
      </c>
      <c r="B67" s="8" t="s">
        <v>150</v>
      </c>
      <c r="C67" s="9"/>
      <c r="D67" s="9">
        <v>472.5</v>
      </c>
      <c r="E67" s="9">
        <f t="shared" si="0"/>
        <v>1852.4800000000278</v>
      </c>
    </row>
    <row r="68" spans="1:5" ht="21" x14ac:dyDescent="0.25">
      <c r="A68" s="18">
        <v>38476</v>
      </c>
      <c r="B68" s="8" t="s">
        <v>1376</v>
      </c>
      <c r="C68" s="9">
        <v>496828</v>
      </c>
      <c r="D68" s="9"/>
      <c r="E68" s="9">
        <f t="shared" si="0"/>
        <v>498680.48000000004</v>
      </c>
    </row>
    <row r="69" spans="1:5" ht="21" x14ac:dyDescent="0.25">
      <c r="A69" s="18">
        <v>38476</v>
      </c>
      <c r="B69" s="8" t="s">
        <v>1097</v>
      </c>
      <c r="C69" s="9"/>
      <c r="D69" s="9">
        <v>172498</v>
      </c>
      <c r="E69" s="9">
        <f t="shared" si="0"/>
        <v>326182.48000000004</v>
      </c>
    </row>
    <row r="70" spans="1:5" ht="21" x14ac:dyDescent="0.25">
      <c r="A70" s="18">
        <v>45418</v>
      </c>
      <c r="B70" s="8" t="s">
        <v>1387</v>
      </c>
      <c r="C70" s="9"/>
      <c r="D70" s="9">
        <v>236415</v>
      </c>
      <c r="E70" s="9">
        <f t="shared" ref="E70:E100" si="1">E69+C70-D70</f>
        <v>89767.48000000004</v>
      </c>
    </row>
    <row r="71" spans="1:5" ht="21" x14ac:dyDescent="0.25">
      <c r="A71" s="18">
        <v>45418</v>
      </c>
      <c r="B71" s="8" t="s">
        <v>1393</v>
      </c>
      <c r="C71" s="9"/>
      <c r="D71" s="9">
        <v>88515</v>
      </c>
      <c r="E71" s="9">
        <f t="shared" si="1"/>
        <v>1252.4800000000396</v>
      </c>
    </row>
    <row r="72" spans="1:5" ht="21" x14ac:dyDescent="0.25">
      <c r="A72" s="18">
        <v>45418</v>
      </c>
      <c r="B72" s="8" t="s">
        <v>362</v>
      </c>
      <c r="C72" s="9"/>
      <c r="D72" s="9">
        <v>53.55</v>
      </c>
      <c r="E72" s="9">
        <f t="shared" si="1"/>
        <v>1198.9300000000396</v>
      </c>
    </row>
    <row r="73" spans="1:5" ht="21" x14ac:dyDescent="0.25">
      <c r="A73" s="18">
        <v>45418</v>
      </c>
      <c r="B73" s="8" t="s">
        <v>362</v>
      </c>
      <c r="C73" s="9"/>
      <c r="D73" s="9">
        <v>53.55</v>
      </c>
      <c r="E73" s="9">
        <f t="shared" si="1"/>
        <v>1145.3800000000397</v>
      </c>
    </row>
    <row r="74" spans="1:5" ht="21" x14ac:dyDescent="0.25">
      <c r="A74" s="18">
        <v>45418</v>
      </c>
      <c r="B74" s="8" t="s">
        <v>362</v>
      </c>
      <c r="C74" s="9"/>
      <c r="D74" s="9">
        <v>53.55</v>
      </c>
      <c r="E74" s="9">
        <f t="shared" si="1"/>
        <v>1091.8300000000397</v>
      </c>
    </row>
    <row r="75" spans="1:5" ht="21" x14ac:dyDescent="0.25">
      <c r="A75" s="18">
        <v>45423</v>
      </c>
      <c r="B75" s="8" t="s">
        <v>1428</v>
      </c>
      <c r="C75" s="9">
        <v>493036</v>
      </c>
      <c r="D75" s="9"/>
      <c r="E75" s="9">
        <f t="shared" si="1"/>
        <v>494127.83</v>
      </c>
    </row>
    <row r="76" spans="1:5" ht="21" x14ac:dyDescent="0.25">
      <c r="A76" s="18">
        <v>45059</v>
      </c>
      <c r="B76" s="8" t="s">
        <v>1387</v>
      </c>
      <c r="C76" s="9"/>
      <c r="D76" s="9">
        <v>21550</v>
      </c>
      <c r="E76" s="9">
        <f t="shared" si="1"/>
        <v>472577.83</v>
      </c>
    </row>
    <row r="77" spans="1:5" ht="21" x14ac:dyDescent="0.25">
      <c r="A77" s="18">
        <v>45059</v>
      </c>
      <c r="B77" s="8" t="s">
        <v>362</v>
      </c>
      <c r="C77" s="9"/>
      <c r="D77" s="9">
        <v>53.55</v>
      </c>
      <c r="E77" s="9">
        <f t="shared" si="1"/>
        <v>472524.28</v>
      </c>
    </row>
    <row r="78" spans="1:5" ht="21" x14ac:dyDescent="0.25">
      <c r="A78" s="18">
        <v>45059</v>
      </c>
      <c r="B78" s="8" t="s">
        <v>1430</v>
      </c>
      <c r="C78" s="9"/>
      <c r="D78" s="9">
        <v>19875</v>
      </c>
      <c r="E78" s="9">
        <f t="shared" si="1"/>
        <v>452649.28</v>
      </c>
    </row>
    <row r="79" spans="1:5" ht="21" x14ac:dyDescent="0.25">
      <c r="A79" s="18">
        <v>45059</v>
      </c>
      <c r="B79" s="8" t="s">
        <v>1099</v>
      </c>
      <c r="C79" s="9"/>
      <c r="D79" s="9">
        <v>451578</v>
      </c>
      <c r="E79" s="9">
        <f t="shared" si="1"/>
        <v>1071.2800000000279</v>
      </c>
    </row>
    <row r="80" spans="1:5" ht="21" x14ac:dyDescent="0.25">
      <c r="A80" s="18">
        <v>45059</v>
      </c>
      <c r="B80" s="8" t="s">
        <v>362</v>
      </c>
      <c r="C80" s="9"/>
      <c r="D80" s="9">
        <v>53.55</v>
      </c>
      <c r="E80" s="9">
        <f t="shared" si="1"/>
        <v>1017.730000000028</v>
      </c>
    </row>
    <row r="81" spans="1:5" ht="21" x14ac:dyDescent="0.25">
      <c r="A81" s="18">
        <v>45443</v>
      </c>
      <c r="B81" s="8" t="s">
        <v>362</v>
      </c>
      <c r="C81" s="9"/>
      <c r="D81" s="9">
        <v>210</v>
      </c>
      <c r="E81" s="9">
        <f t="shared" si="1"/>
        <v>807.73000000002799</v>
      </c>
    </row>
    <row r="82" spans="1:5" ht="21" x14ac:dyDescent="0.25">
      <c r="A82" s="18">
        <v>45451</v>
      </c>
      <c r="B82" s="8" t="s">
        <v>980</v>
      </c>
      <c r="C82" s="9">
        <v>668063</v>
      </c>
      <c r="D82" s="9"/>
      <c r="E82" s="9">
        <f t="shared" si="1"/>
        <v>668870.73</v>
      </c>
    </row>
    <row r="83" spans="1:5" ht="21" x14ac:dyDescent="0.25">
      <c r="A83" s="18">
        <v>45453</v>
      </c>
      <c r="B83" s="8" t="s">
        <v>1552</v>
      </c>
      <c r="C83" s="9"/>
      <c r="D83" s="9">
        <v>665925</v>
      </c>
      <c r="E83" s="9">
        <f t="shared" si="1"/>
        <v>2945.7299999999814</v>
      </c>
    </row>
    <row r="84" spans="1:5" ht="21" x14ac:dyDescent="0.25">
      <c r="A84" s="18">
        <v>45453</v>
      </c>
      <c r="B84" s="8" t="s">
        <v>362</v>
      </c>
      <c r="C84" s="9"/>
      <c r="D84" s="9">
        <v>53.55</v>
      </c>
      <c r="E84" s="9">
        <f t="shared" si="1"/>
        <v>2892.1799999999812</v>
      </c>
    </row>
    <row r="85" spans="1:5" ht="21" x14ac:dyDescent="0.25">
      <c r="A85" s="18">
        <v>45465</v>
      </c>
      <c r="B85" s="8" t="s">
        <v>980</v>
      </c>
      <c r="C85" s="9">
        <v>683951</v>
      </c>
      <c r="D85" s="9"/>
      <c r="E85" s="9">
        <f t="shared" si="1"/>
        <v>686843.17999999993</v>
      </c>
    </row>
    <row r="86" spans="1:5" ht="21" x14ac:dyDescent="0.25">
      <c r="A86" s="18">
        <v>45467</v>
      </c>
      <c r="B86" s="8" t="s">
        <v>1552</v>
      </c>
      <c r="C86" s="9"/>
      <c r="D86" s="9">
        <v>684330</v>
      </c>
      <c r="E86" s="9">
        <f t="shared" si="1"/>
        <v>2513.1799999999348</v>
      </c>
    </row>
    <row r="87" spans="1:5" ht="21" x14ac:dyDescent="0.25">
      <c r="A87" s="8"/>
      <c r="B87" s="8" t="s">
        <v>362</v>
      </c>
      <c r="C87" s="9"/>
      <c r="D87" s="9">
        <v>53.55</v>
      </c>
      <c r="E87" s="9">
        <f t="shared" si="1"/>
        <v>2459.6299999999346</v>
      </c>
    </row>
    <row r="88" spans="1:5" ht="21" x14ac:dyDescent="0.25">
      <c r="A88" s="8"/>
      <c r="B88" s="8" t="s">
        <v>362</v>
      </c>
      <c r="C88" s="9"/>
      <c r="D88" s="9">
        <v>210</v>
      </c>
      <c r="E88" s="9">
        <f t="shared" si="1"/>
        <v>2249.6299999999346</v>
      </c>
    </row>
    <row r="89" spans="1:5" ht="21" x14ac:dyDescent="0.25">
      <c r="A89" s="8"/>
      <c r="B89" s="8"/>
      <c r="C89" s="9"/>
      <c r="D89" s="9"/>
      <c r="E89" s="9">
        <f t="shared" si="1"/>
        <v>2249.6299999999346</v>
      </c>
    </row>
    <row r="90" spans="1:5" ht="21" x14ac:dyDescent="0.25">
      <c r="A90" s="8"/>
      <c r="B90" s="8"/>
      <c r="C90" s="9"/>
      <c r="D90" s="9"/>
      <c r="E90" s="9">
        <f t="shared" si="1"/>
        <v>2249.6299999999346</v>
      </c>
    </row>
    <row r="91" spans="1:5" ht="21" x14ac:dyDescent="0.25">
      <c r="A91" s="8"/>
      <c r="B91" s="8"/>
      <c r="C91" s="9"/>
      <c r="D91" s="9"/>
      <c r="E91" s="9">
        <f t="shared" si="1"/>
        <v>2249.6299999999346</v>
      </c>
    </row>
    <row r="92" spans="1:5" ht="21" x14ac:dyDescent="0.25">
      <c r="A92" s="8"/>
      <c r="B92" s="8"/>
      <c r="C92" s="9"/>
      <c r="D92" s="9"/>
      <c r="E92" s="9">
        <f t="shared" si="1"/>
        <v>2249.6299999999346</v>
      </c>
    </row>
    <row r="93" spans="1:5" ht="21" x14ac:dyDescent="0.25">
      <c r="A93" s="8"/>
      <c r="B93" s="8"/>
      <c r="C93" s="9"/>
      <c r="D93" s="9"/>
      <c r="E93" s="9">
        <f t="shared" si="1"/>
        <v>2249.6299999999346</v>
      </c>
    </row>
    <row r="94" spans="1:5" ht="21" x14ac:dyDescent="0.25">
      <c r="A94" s="8"/>
      <c r="B94" s="8"/>
      <c r="C94" s="9"/>
      <c r="D94" s="9"/>
      <c r="E94" s="9">
        <f t="shared" si="1"/>
        <v>2249.6299999999346</v>
      </c>
    </row>
    <row r="95" spans="1:5" ht="21" x14ac:dyDescent="0.25">
      <c r="A95" s="8"/>
      <c r="B95" s="8"/>
      <c r="C95" s="9"/>
      <c r="D95" s="9"/>
      <c r="E95" s="9">
        <f t="shared" si="1"/>
        <v>2249.6299999999346</v>
      </c>
    </row>
    <row r="96" spans="1:5" ht="21" x14ac:dyDescent="0.25">
      <c r="A96" s="8"/>
      <c r="B96" s="8"/>
      <c r="C96" s="9"/>
      <c r="D96" s="9"/>
      <c r="E96" s="9">
        <f t="shared" si="1"/>
        <v>2249.6299999999346</v>
      </c>
    </row>
    <row r="97" spans="1:5" ht="21" x14ac:dyDescent="0.25">
      <c r="A97" s="8"/>
      <c r="B97" s="8"/>
      <c r="C97" s="9"/>
      <c r="D97" s="9"/>
      <c r="E97" s="9">
        <f t="shared" si="1"/>
        <v>2249.6299999999346</v>
      </c>
    </row>
    <row r="98" spans="1:5" ht="21" x14ac:dyDescent="0.25">
      <c r="A98" s="8"/>
      <c r="B98" s="8"/>
      <c r="C98" s="9"/>
      <c r="D98" s="9"/>
      <c r="E98" s="9">
        <f t="shared" si="1"/>
        <v>2249.6299999999346</v>
      </c>
    </row>
    <row r="99" spans="1:5" ht="21" x14ac:dyDescent="0.25">
      <c r="A99" s="8"/>
      <c r="B99" s="8"/>
      <c r="C99" s="9"/>
      <c r="D99" s="9"/>
      <c r="E99" s="9">
        <f t="shared" si="1"/>
        <v>2249.6299999999346</v>
      </c>
    </row>
    <row r="100" spans="1:5" ht="21" x14ac:dyDescent="0.25">
      <c r="A100" s="8"/>
      <c r="B100" s="8"/>
      <c r="C100" s="9"/>
      <c r="D100" s="9"/>
      <c r="E100" s="9">
        <f t="shared" si="1"/>
        <v>2249.6299999999346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2"/>
  <dimension ref="A1:E104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5.66406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135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45344</v>
      </c>
      <c r="B5" s="8" t="s">
        <v>958</v>
      </c>
      <c r="C5" s="9">
        <v>10100</v>
      </c>
      <c r="D5" s="9"/>
      <c r="E5" s="9">
        <f>E4+C5-D5</f>
        <v>10100</v>
      </c>
    </row>
    <row r="6" spans="1:5" ht="21" x14ac:dyDescent="0.25">
      <c r="A6" s="18">
        <v>45345</v>
      </c>
      <c r="B6" s="8" t="s">
        <v>964</v>
      </c>
      <c r="C6" s="9"/>
      <c r="D6" s="9">
        <v>10000</v>
      </c>
      <c r="E6" s="9">
        <f t="shared" ref="E6:E69" si="0">E5+C6-D6</f>
        <v>100</v>
      </c>
    </row>
    <row r="7" spans="1:5" ht="21" x14ac:dyDescent="0.25">
      <c r="A7" s="18">
        <v>45345</v>
      </c>
      <c r="B7" s="8" t="s">
        <v>910</v>
      </c>
      <c r="C7" s="9"/>
      <c r="D7" s="9">
        <v>48.6</v>
      </c>
      <c r="E7" s="9">
        <f t="shared" si="0"/>
        <v>51.4</v>
      </c>
    </row>
    <row r="8" spans="1:5" ht="21" x14ac:dyDescent="0.25">
      <c r="A8" s="8"/>
      <c r="B8" s="8"/>
      <c r="C8" s="9"/>
      <c r="D8" s="9"/>
      <c r="E8" s="9">
        <f t="shared" si="0"/>
        <v>51.4</v>
      </c>
    </row>
    <row r="9" spans="1:5" ht="21" x14ac:dyDescent="0.25">
      <c r="A9" s="8"/>
      <c r="B9" s="8"/>
      <c r="C9" s="9"/>
      <c r="D9" s="9"/>
      <c r="E9" s="9">
        <f t="shared" si="0"/>
        <v>51.4</v>
      </c>
    </row>
    <row r="10" spans="1:5" ht="21" x14ac:dyDescent="0.25">
      <c r="A10" s="8"/>
      <c r="B10" s="8"/>
      <c r="C10" s="9"/>
      <c r="D10" s="9"/>
      <c r="E10" s="9">
        <f t="shared" si="0"/>
        <v>51.4</v>
      </c>
    </row>
    <row r="11" spans="1:5" ht="21" x14ac:dyDescent="0.25">
      <c r="A11" s="8"/>
      <c r="B11" s="8"/>
      <c r="C11" s="9"/>
      <c r="D11" s="9"/>
      <c r="E11" s="9">
        <f t="shared" si="0"/>
        <v>51.4</v>
      </c>
    </row>
    <row r="12" spans="1:5" ht="21" x14ac:dyDescent="0.25">
      <c r="A12" s="8"/>
      <c r="B12" s="8"/>
      <c r="C12" s="9"/>
      <c r="D12" s="9"/>
      <c r="E12" s="9">
        <f t="shared" si="0"/>
        <v>51.4</v>
      </c>
    </row>
    <row r="13" spans="1:5" ht="21" x14ac:dyDescent="0.25">
      <c r="A13" s="8"/>
      <c r="B13" s="8"/>
      <c r="C13" s="9"/>
      <c r="D13" s="9"/>
      <c r="E13" s="9">
        <f t="shared" si="0"/>
        <v>51.4</v>
      </c>
    </row>
    <row r="14" spans="1:5" ht="21" x14ac:dyDescent="0.25">
      <c r="A14" s="8"/>
      <c r="B14" s="8"/>
      <c r="C14" s="9"/>
      <c r="D14" s="9"/>
      <c r="E14" s="9">
        <f t="shared" si="0"/>
        <v>51.4</v>
      </c>
    </row>
    <row r="15" spans="1:5" ht="21" x14ac:dyDescent="0.25">
      <c r="A15" s="8"/>
      <c r="B15" s="8"/>
      <c r="C15" s="9"/>
      <c r="D15" s="9"/>
      <c r="E15" s="9">
        <f t="shared" si="0"/>
        <v>51.4</v>
      </c>
    </row>
    <row r="16" spans="1:5" ht="21" x14ac:dyDescent="0.25">
      <c r="A16" s="8"/>
      <c r="B16" s="8"/>
      <c r="C16" s="9"/>
      <c r="D16" s="9"/>
      <c r="E16" s="9">
        <f t="shared" si="0"/>
        <v>51.4</v>
      </c>
    </row>
    <row r="17" spans="1:5" ht="21" x14ac:dyDescent="0.25">
      <c r="A17" s="8"/>
      <c r="B17" s="8"/>
      <c r="C17" s="9"/>
      <c r="D17" s="9"/>
      <c r="E17" s="9">
        <f t="shared" si="0"/>
        <v>51.4</v>
      </c>
    </row>
    <row r="18" spans="1:5" ht="21" x14ac:dyDescent="0.25">
      <c r="A18" s="8"/>
      <c r="B18" s="8"/>
      <c r="C18" s="9"/>
      <c r="D18" s="9"/>
      <c r="E18" s="9">
        <f t="shared" si="0"/>
        <v>51.4</v>
      </c>
    </row>
    <row r="19" spans="1:5" ht="21" x14ac:dyDescent="0.25">
      <c r="A19" s="8"/>
      <c r="B19" s="8"/>
      <c r="C19" s="9"/>
      <c r="D19" s="9"/>
      <c r="E19" s="9">
        <f t="shared" si="0"/>
        <v>51.4</v>
      </c>
    </row>
    <row r="20" spans="1:5" ht="21" x14ac:dyDescent="0.25">
      <c r="A20" s="8"/>
      <c r="B20" s="8"/>
      <c r="C20" s="9"/>
      <c r="D20" s="9"/>
      <c r="E20" s="9">
        <f t="shared" si="0"/>
        <v>51.4</v>
      </c>
    </row>
    <row r="21" spans="1:5" ht="21" x14ac:dyDescent="0.25">
      <c r="A21" s="8"/>
      <c r="B21" s="8"/>
      <c r="C21" s="9"/>
      <c r="D21" s="9"/>
      <c r="E21" s="9">
        <f t="shared" si="0"/>
        <v>51.4</v>
      </c>
    </row>
    <row r="22" spans="1:5" ht="21" x14ac:dyDescent="0.25">
      <c r="A22" s="8"/>
      <c r="B22" s="8"/>
      <c r="C22" s="9"/>
      <c r="D22" s="9"/>
      <c r="E22" s="9">
        <f t="shared" si="0"/>
        <v>51.4</v>
      </c>
    </row>
    <row r="23" spans="1:5" ht="21" x14ac:dyDescent="0.25">
      <c r="A23" s="8"/>
      <c r="B23" s="8"/>
      <c r="C23" s="9"/>
      <c r="D23" s="9"/>
      <c r="E23" s="9">
        <f t="shared" si="0"/>
        <v>51.4</v>
      </c>
    </row>
    <row r="24" spans="1:5" ht="21" x14ac:dyDescent="0.25">
      <c r="A24" s="8"/>
      <c r="B24" s="8"/>
      <c r="C24" s="9"/>
      <c r="D24" s="9"/>
      <c r="E24" s="9">
        <f t="shared" si="0"/>
        <v>51.4</v>
      </c>
    </row>
    <row r="25" spans="1:5" ht="21" x14ac:dyDescent="0.25">
      <c r="A25" s="8"/>
      <c r="B25" s="8"/>
      <c r="C25" s="9"/>
      <c r="D25" s="9"/>
      <c r="E25" s="9">
        <f t="shared" si="0"/>
        <v>51.4</v>
      </c>
    </row>
    <row r="26" spans="1:5" ht="21" x14ac:dyDescent="0.25">
      <c r="A26" s="8"/>
      <c r="B26" s="8"/>
      <c r="C26" s="9"/>
      <c r="D26" s="9"/>
      <c r="E26" s="9">
        <f t="shared" si="0"/>
        <v>51.4</v>
      </c>
    </row>
    <row r="27" spans="1:5" ht="21" x14ac:dyDescent="0.25">
      <c r="A27" s="8"/>
      <c r="B27" s="8"/>
      <c r="C27" s="9"/>
      <c r="D27" s="9"/>
      <c r="E27" s="9">
        <f t="shared" si="0"/>
        <v>51.4</v>
      </c>
    </row>
    <row r="28" spans="1:5" ht="21" x14ac:dyDescent="0.25">
      <c r="A28" s="8"/>
      <c r="B28" s="8"/>
      <c r="C28" s="9"/>
      <c r="D28" s="9"/>
      <c r="E28" s="9">
        <f t="shared" si="0"/>
        <v>51.4</v>
      </c>
    </row>
    <row r="29" spans="1:5" ht="21" x14ac:dyDescent="0.25">
      <c r="A29" s="8"/>
      <c r="B29" s="8"/>
      <c r="C29" s="9"/>
      <c r="D29" s="9"/>
      <c r="E29" s="9">
        <f t="shared" si="0"/>
        <v>51.4</v>
      </c>
    </row>
    <row r="30" spans="1:5" ht="21" x14ac:dyDescent="0.25">
      <c r="A30" s="8"/>
      <c r="B30" s="8"/>
      <c r="C30" s="9"/>
      <c r="D30" s="9"/>
      <c r="E30" s="9">
        <f t="shared" si="0"/>
        <v>51.4</v>
      </c>
    </row>
    <row r="31" spans="1:5" ht="21" x14ac:dyDescent="0.25">
      <c r="A31" s="8"/>
      <c r="B31" s="8"/>
      <c r="C31" s="9"/>
      <c r="D31" s="9"/>
      <c r="E31" s="9">
        <f t="shared" si="0"/>
        <v>51.4</v>
      </c>
    </row>
    <row r="32" spans="1:5" ht="21" x14ac:dyDescent="0.25">
      <c r="A32" s="8"/>
      <c r="B32" s="8"/>
      <c r="C32" s="9"/>
      <c r="D32" s="9"/>
      <c r="E32" s="9">
        <f t="shared" si="0"/>
        <v>51.4</v>
      </c>
    </row>
    <row r="33" spans="1:5" ht="21" x14ac:dyDescent="0.25">
      <c r="A33" s="8"/>
      <c r="B33" s="8"/>
      <c r="C33" s="9"/>
      <c r="D33" s="9"/>
      <c r="E33" s="9">
        <f t="shared" si="0"/>
        <v>51.4</v>
      </c>
    </row>
    <row r="34" spans="1:5" ht="21" x14ac:dyDescent="0.25">
      <c r="A34" s="8"/>
      <c r="B34" s="8"/>
      <c r="C34" s="9"/>
      <c r="D34" s="9"/>
      <c r="E34" s="9">
        <f t="shared" si="0"/>
        <v>51.4</v>
      </c>
    </row>
    <row r="35" spans="1:5" ht="21" x14ac:dyDescent="0.25">
      <c r="A35" s="8"/>
      <c r="B35" s="8"/>
      <c r="C35" s="9"/>
      <c r="D35" s="9"/>
      <c r="E35" s="9">
        <f t="shared" si="0"/>
        <v>51.4</v>
      </c>
    </row>
    <row r="36" spans="1:5" ht="21" x14ac:dyDescent="0.25">
      <c r="A36" s="8"/>
      <c r="B36" s="8"/>
      <c r="C36" s="9"/>
      <c r="D36" s="9"/>
      <c r="E36" s="9">
        <f t="shared" si="0"/>
        <v>51.4</v>
      </c>
    </row>
    <row r="37" spans="1:5" ht="21" x14ac:dyDescent="0.25">
      <c r="A37" s="8"/>
      <c r="B37" s="8"/>
      <c r="C37" s="9"/>
      <c r="D37" s="9"/>
      <c r="E37" s="9">
        <f t="shared" si="0"/>
        <v>51.4</v>
      </c>
    </row>
    <row r="38" spans="1:5" ht="21" x14ac:dyDescent="0.25">
      <c r="A38" s="8"/>
      <c r="B38" s="8"/>
      <c r="C38" s="9"/>
      <c r="D38" s="9"/>
      <c r="E38" s="9">
        <f t="shared" si="0"/>
        <v>51.4</v>
      </c>
    </row>
    <row r="39" spans="1:5" ht="21" x14ac:dyDescent="0.25">
      <c r="A39" s="8"/>
      <c r="B39" s="8"/>
      <c r="C39" s="9"/>
      <c r="D39" s="9"/>
      <c r="E39" s="9">
        <f t="shared" si="0"/>
        <v>51.4</v>
      </c>
    </row>
    <row r="40" spans="1:5" ht="21" x14ac:dyDescent="0.25">
      <c r="A40" s="8"/>
      <c r="B40" s="8"/>
      <c r="C40" s="9"/>
      <c r="D40" s="9"/>
      <c r="E40" s="9">
        <f t="shared" si="0"/>
        <v>51.4</v>
      </c>
    </row>
    <row r="41" spans="1:5" ht="21" x14ac:dyDescent="0.25">
      <c r="A41" s="8"/>
      <c r="B41" s="8"/>
      <c r="C41" s="9"/>
      <c r="D41" s="9"/>
      <c r="E41" s="9">
        <f t="shared" si="0"/>
        <v>51.4</v>
      </c>
    </row>
    <row r="42" spans="1:5" ht="21" x14ac:dyDescent="0.25">
      <c r="A42" s="8"/>
      <c r="B42" s="8"/>
      <c r="C42" s="9"/>
      <c r="D42" s="9"/>
      <c r="E42" s="9">
        <f t="shared" si="0"/>
        <v>51.4</v>
      </c>
    </row>
    <row r="43" spans="1:5" ht="21" x14ac:dyDescent="0.25">
      <c r="A43" s="8"/>
      <c r="B43" s="8"/>
      <c r="C43" s="9"/>
      <c r="D43" s="9"/>
      <c r="E43" s="9">
        <f t="shared" si="0"/>
        <v>51.4</v>
      </c>
    </row>
    <row r="44" spans="1:5" ht="21" x14ac:dyDescent="0.25">
      <c r="A44" s="8"/>
      <c r="B44" s="8"/>
      <c r="C44" s="9"/>
      <c r="D44" s="9"/>
      <c r="E44" s="9">
        <f t="shared" si="0"/>
        <v>51.4</v>
      </c>
    </row>
    <row r="45" spans="1:5" ht="21" x14ac:dyDescent="0.25">
      <c r="A45" s="8"/>
      <c r="B45" s="8"/>
      <c r="C45" s="9"/>
      <c r="D45" s="9"/>
      <c r="E45" s="9">
        <f t="shared" si="0"/>
        <v>51.4</v>
      </c>
    </row>
    <row r="46" spans="1:5" ht="21" x14ac:dyDescent="0.25">
      <c r="A46" s="8"/>
      <c r="B46" s="8"/>
      <c r="C46" s="9"/>
      <c r="D46" s="9"/>
      <c r="E46" s="9">
        <f t="shared" si="0"/>
        <v>51.4</v>
      </c>
    </row>
    <row r="47" spans="1:5" ht="21" x14ac:dyDescent="0.25">
      <c r="A47" s="8"/>
      <c r="B47" s="8"/>
      <c r="C47" s="9"/>
      <c r="D47" s="9"/>
      <c r="E47" s="9">
        <f t="shared" si="0"/>
        <v>51.4</v>
      </c>
    </row>
    <row r="48" spans="1:5" ht="21" x14ac:dyDescent="0.25">
      <c r="A48" s="8"/>
      <c r="B48" s="8"/>
      <c r="C48" s="9"/>
      <c r="D48" s="9"/>
      <c r="E48" s="9">
        <f t="shared" si="0"/>
        <v>51.4</v>
      </c>
    </row>
    <row r="49" spans="1:5" ht="21" x14ac:dyDescent="0.25">
      <c r="A49" s="8"/>
      <c r="B49" s="8"/>
      <c r="C49" s="9"/>
      <c r="D49" s="9"/>
      <c r="E49" s="9">
        <f t="shared" si="0"/>
        <v>51.4</v>
      </c>
    </row>
    <row r="50" spans="1:5" ht="21" x14ac:dyDescent="0.25">
      <c r="A50" s="8"/>
      <c r="B50" s="8"/>
      <c r="C50" s="9"/>
      <c r="D50" s="9"/>
      <c r="E50" s="9">
        <f t="shared" si="0"/>
        <v>51.4</v>
      </c>
    </row>
    <row r="51" spans="1:5" ht="21" x14ac:dyDescent="0.25">
      <c r="A51" s="8"/>
      <c r="B51" s="8"/>
      <c r="C51" s="9"/>
      <c r="D51" s="9"/>
      <c r="E51" s="9">
        <f t="shared" si="0"/>
        <v>51.4</v>
      </c>
    </row>
    <row r="52" spans="1:5" ht="21" x14ac:dyDescent="0.25">
      <c r="A52" s="8"/>
      <c r="B52" s="8"/>
      <c r="C52" s="9"/>
      <c r="D52" s="9"/>
      <c r="E52" s="9">
        <f t="shared" si="0"/>
        <v>51.4</v>
      </c>
    </row>
    <row r="53" spans="1:5" ht="21" x14ac:dyDescent="0.25">
      <c r="A53" s="8"/>
      <c r="B53" s="8"/>
      <c r="C53" s="9"/>
      <c r="D53" s="9"/>
      <c r="E53" s="9">
        <f t="shared" si="0"/>
        <v>51.4</v>
      </c>
    </row>
    <row r="54" spans="1:5" ht="21" x14ac:dyDescent="0.25">
      <c r="A54" s="8"/>
      <c r="B54" s="8"/>
      <c r="C54" s="9"/>
      <c r="D54" s="9"/>
      <c r="E54" s="9">
        <f t="shared" si="0"/>
        <v>51.4</v>
      </c>
    </row>
    <row r="55" spans="1:5" ht="21" x14ac:dyDescent="0.25">
      <c r="A55" s="8"/>
      <c r="B55" s="8"/>
      <c r="C55" s="9"/>
      <c r="D55" s="9"/>
      <c r="E55" s="9">
        <f t="shared" si="0"/>
        <v>51.4</v>
      </c>
    </row>
    <row r="56" spans="1:5" ht="21" x14ac:dyDescent="0.25">
      <c r="A56" s="8"/>
      <c r="B56" s="8"/>
      <c r="C56" s="9"/>
      <c r="D56" s="9"/>
      <c r="E56" s="9">
        <f t="shared" si="0"/>
        <v>51.4</v>
      </c>
    </row>
    <row r="57" spans="1:5" ht="21" x14ac:dyDescent="0.25">
      <c r="A57" s="8"/>
      <c r="B57" s="8"/>
      <c r="C57" s="9"/>
      <c r="D57" s="9"/>
      <c r="E57" s="9">
        <f t="shared" si="0"/>
        <v>51.4</v>
      </c>
    </row>
    <row r="58" spans="1:5" ht="21" x14ac:dyDescent="0.25">
      <c r="A58" s="8"/>
      <c r="B58" s="8"/>
      <c r="C58" s="9"/>
      <c r="D58" s="9"/>
      <c r="E58" s="9">
        <f t="shared" si="0"/>
        <v>51.4</v>
      </c>
    </row>
    <row r="59" spans="1:5" ht="21" x14ac:dyDescent="0.25">
      <c r="A59" s="8"/>
      <c r="B59" s="8"/>
      <c r="C59" s="9"/>
      <c r="D59" s="9"/>
      <c r="E59" s="9">
        <f t="shared" si="0"/>
        <v>51.4</v>
      </c>
    </row>
    <row r="60" spans="1:5" ht="21" x14ac:dyDescent="0.25">
      <c r="A60" s="8"/>
      <c r="B60" s="8"/>
      <c r="C60" s="9"/>
      <c r="D60" s="9"/>
      <c r="E60" s="9">
        <f t="shared" si="0"/>
        <v>51.4</v>
      </c>
    </row>
    <row r="61" spans="1:5" ht="21" x14ac:dyDescent="0.25">
      <c r="A61" s="8"/>
      <c r="B61" s="8"/>
      <c r="C61" s="9"/>
      <c r="D61" s="9"/>
      <c r="E61" s="9">
        <f t="shared" si="0"/>
        <v>51.4</v>
      </c>
    </row>
    <row r="62" spans="1:5" ht="21" x14ac:dyDescent="0.25">
      <c r="A62" s="8"/>
      <c r="B62" s="8"/>
      <c r="C62" s="9"/>
      <c r="D62" s="9"/>
      <c r="E62" s="9">
        <f t="shared" si="0"/>
        <v>51.4</v>
      </c>
    </row>
    <row r="63" spans="1:5" ht="21" x14ac:dyDescent="0.25">
      <c r="A63" s="8"/>
      <c r="B63" s="8"/>
      <c r="C63" s="9"/>
      <c r="D63" s="9"/>
      <c r="E63" s="9">
        <f t="shared" si="0"/>
        <v>51.4</v>
      </c>
    </row>
    <row r="64" spans="1:5" ht="21" x14ac:dyDescent="0.25">
      <c r="A64" s="8"/>
      <c r="B64" s="8"/>
      <c r="C64" s="9"/>
      <c r="D64" s="9"/>
      <c r="E64" s="9">
        <f t="shared" si="0"/>
        <v>51.4</v>
      </c>
    </row>
    <row r="65" spans="1:5" ht="21" x14ac:dyDescent="0.25">
      <c r="A65" s="8"/>
      <c r="B65" s="8"/>
      <c r="C65" s="9"/>
      <c r="D65" s="9"/>
      <c r="E65" s="9">
        <f t="shared" si="0"/>
        <v>51.4</v>
      </c>
    </row>
    <row r="66" spans="1:5" ht="21" x14ac:dyDescent="0.25">
      <c r="A66" s="8"/>
      <c r="B66" s="8"/>
      <c r="C66" s="9"/>
      <c r="D66" s="9"/>
      <c r="E66" s="9">
        <f t="shared" si="0"/>
        <v>51.4</v>
      </c>
    </row>
    <row r="67" spans="1:5" ht="21" x14ac:dyDescent="0.25">
      <c r="A67" s="8"/>
      <c r="B67" s="8"/>
      <c r="C67" s="9"/>
      <c r="D67" s="9"/>
      <c r="E67" s="9">
        <f t="shared" si="0"/>
        <v>51.4</v>
      </c>
    </row>
    <row r="68" spans="1:5" ht="21" x14ac:dyDescent="0.25">
      <c r="A68" s="8"/>
      <c r="B68" s="8"/>
      <c r="C68" s="9"/>
      <c r="D68" s="9"/>
      <c r="E68" s="9">
        <f t="shared" si="0"/>
        <v>51.4</v>
      </c>
    </row>
    <row r="69" spans="1:5" ht="21" x14ac:dyDescent="0.25">
      <c r="A69" s="8"/>
      <c r="B69" s="8"/>
      <c r="C69" s="9"/>
      <c r="D69" s="9"/>
      <c r="E69" s="9">
        <f t="shared" si="0"/>
        <v>51.4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51.4</v>
      </c>
    </row>
    <row r="71" spans="1:5" ht="21" x14ac:dyDescent="0.25">
      <c r="A71" s="8"/>
      <c r="B71" s="8"/>
      <c r="C71" s="9"/>
      <c r="D71" s="9"/>
      <c r="E71" s="9">
        <f t="shared" si="1"/>
        <v>51.4</v>
      </c>
    </row>
    <row r="72" spans="1:5" ht="21" x14ac:dyDescent="0.25">
      <c r="A72" s="8"/>
      <c r="B72" s="8"/>
      <c r="C72" s="9"/>
      <c r="D72" s="9"/>
      <c r="E72" s="9">
        <f t="shared" si="1"/>
        <v>51.4</v>
      </c>
    </row>
    <row r="73" spans="1:5" ht="21" x14ac:dyDescent="0.25">
      <c r="A73" s="8"/>
      <c r="B73" s="8"/>
      <c r="C73" s="9"/>
      <c r="D73" s="9"/>
      <c r="E73" s="9">
        <f t="shared" si="1"/>
        <v>51.4</v>
      </c>
    </row>
    <row r="74" spans="1:5" ht="21" x14ac:dyDescent="0.25">
      <c r="A74" s="8"/>
      <c r="B74" s="8"/>
      <c r="C74" s="9"/>
      <c r="D74" s="9"/>
      <c r="E74" s="9">
        <f t="shared" si="1"/>
        <v>51.4</v>
      </c>
    </row>
    <row r="75" spans="1:5" ht="21" x14ac:dyDescent="0.25">
      <c r="A75" s="8"/>
      <c r="B75" s="8"/>
      <c r="C75" s="9"/>
      <c r="D75" s="9"/>
      <c r="E75" s="9">
        <f t="shared" si="1"/>
        <v>51.4</v>
      </c>
    </row>
    <row r="76" spans="1:5" ht="21" x14ac:dyDescent="0.25">
      <c r="A76" s="8"/>
      <c r="B76" s="8"/>
      <c r="C76" s="9"/>
      <c r="D76" s="9"/>
      <c r="E76" s="9">
        <f t="shared" si="1"/>
        <v>51.4</v>
      </c>
    </row>
    <row r="77" spans="1:5" ht="21" x14ac:dyDescent="0.25">
      <c r="A77" s="8"/>
      <c r="B77" s="8"/>
      <c r="C77" s="9"/>
      <c r="D77" s="9"/>
      <c r="E77" s="9">
        <f t="shared" si="1"/>
        <v>51.4</v>
      </c>
    </row>
    <row r="78" spans="1:5" ht="21" x14ac:dyDescent="0.25">
      <c r="A78" s="8"/>
      <c r="B78" s="8"/>
      <c r="C78" s="9"/>
      <c r="D78" s="9"/>
      <c r="E78" s="9">
        <f t="shared" si="1"/>
        <v>51.4</v>
      </c>
    </row>
    <row r="79" spans="1:5" ht="21" x14ac:dyDescent="0.25">
      <c r="A79" s="8"/>
      <c r="B79" s="8"/>
      <c r="C79" s="9"/>
      <c r="D79" s="9"/>
      <c r="E79" s="9">
        <f t="shared" si="1"/>
        <v>51.4</v>
      </c>
    </row>
    <row r="80" spans="1:5" ht="21" x14ac:dyDescent="0.25">
      <c r="A80" s="8"/>
      <c r="B80" s="8"/>
      <c r="C80" s="9"/>
      <c r="D80" s="9"/>
      <c r="E80" s="9">
        <f t="shared" si="1"/>
        <v>51.4</v>
      </c>
    </row>
    <row r="81" spans="1:5" ht="21" x14ac:dyDescent="0.25">
      <c r="A81" s="8"/>
      <c r="B81" s="8"/>
      <c r="C81" s="9"/>
      <c r="D81" s="9"/>
      <c r="E81" s="9">
        <f t="shared" si="1"/>
        <v>51.4</v>
      </c>
    </row>
    <row r="82" spans="1:5" ht="21" x14ac:dyDescent="0.25">
      <c r="A82" s="8"/>
      <c r="B82" s="8"/>
      <c r="C82" s="9"/>
      <c r="D82" s="9"/>
      <c r="E82" s="9">
        <f t="shared" si="1"/>
        <v>51.4</v>
      </c>
    </row>
    <row r="83" spans="1:5" ht="21" x14ac:dyDescent="0.25">
      <c r="A83" s="8"/>
      <c r="B83" s="8"/>
      <c r="C83" s="9"/>
      <c r="D83" s="9"/>
      <c r="E83" s="9">
        <f t="shared" si="1"/>
        <v>51.4</v>
      </c>
    </row>
    <row r="84" spans="1:5" ht="21" x14ac:dyDescent="0.25">
      <c r="A84" s="8"/>
      <c r="B84" s="8"/>
      <c r="C84" s="9"/>
      <c r="D84" s="9"/>
      <c r="E84" s="9">
        <f t="shared" si="1"/>
        <v>51.4</v>
      </c>
    </row>
    <row r="85" spans="1:5" ht="21" x14ac:dyDescent="0.25">
      <c r="A85" s="8"/>
      <c r="B85" s="8"/>
      <c r="C85" s="9"/>
      <c r="D85" s="9"/>
      <c r="E85" s="9">
        <f t="shared" si="1"/>
        <v>51.4</v>
      </c>
    </row>
    <row r="86" spans="1:5" ht="21" x14ac:dyDescent="0.25">
      <c r="A86" s="8"/>
      <c r="B86" s="8"/>
      <c r="C86" s="9"/>
      <c r="D86" s="9"/>
      <c r="E86" s="9">
        <f t="shared" si="1"/>
        <v>51.4</v>
      </c>
    </row>
    <row r="87" spans="1:5" ht="21" x14ac:dyDescent="0.25">
      <c r="A87" s="8"/>
      <c r="B87" s="8"/>
      <c r="C87" s="9"/>
      <c r="D87" s="9"/>
      <c r="E87" s="9">
        <f t="shared" si="1"/>
        <v>51.4</v>
      </c>
    </row>
    <row r="88" spans="1:5" ht="21" x14ac:dyDescent="0.25">
      <c r="A88" s="8"/>
      <c r="B88" s="8"/>
      <c r="C88" s="9"/>
      <c r="D88" s="9"/>
      <c r="E88" s="9">
        <f t="shared" si="1"/>
        <v>51.4</v>
      </c>
    </row>
    <row r="89" spans="1:5" ht="21" x14ac:dyDescent="0.25">
      <c r="A89" s="8"/>
      <c r="B89" s="8"/>
      <c r="C89" s="9"/>
      <c r="D89" s="9"/>
      <c r="E89" s="9">
        <f t="shared" si="1"/>
        <v>51.4</v>
      </c>
    </row>
    <row r="90" spans="1:5" ht="21" x14ac:dyDescent="0.25">
      <c r="A90" s="8"/>
      <c r="B90" s="8"/>
      <c r="C90" s="9"/>
      <c r="D90" s="9"/>
      <c r="E90" s="9">
        <f t="shared" si="1"/>
        <v>51.4</v>
      </c>
    </row>
    <row r="91" spans="1:5" ht="21" x14ac:dyDescent="0.25">
      <c r="A91" s="8"/>
      <c r="B91" s="8"/>
      <c r="C91" s="9"/>
      <c r="D91" s="9"/>
      <c r="E91" s="9">
        <f t="shared" si="1"/>
        <v>51.4</v>
      </c>
    </row>
    <row r="92" spans="1:5" ht="21" x14ac:dyDescent="0.25">
      <c r="A92" s="8"/>
      <c r="B92" s="8"/>
      <c r="C92" s="9"/>
      <c r="D92" s="9"/>
      <c r="E92" s="9">
        <f t="shared" si="1"/>
        <v>51.4</v>
      </c>
    </row>
    <row r="93" spans="1:5" ht="21" x14ac:dyDescent="0.25">
      <c r="A93" s="8"/>
      <c r="B93" s="8"/>
      <c r="C93" s="9"/>
      <c r="D93" s="9"/>
      <c r="E93" s="9">
        <f t="shared" si="1"/>
        <v>51.4</v>
      </c>
    </row>
    <row r="94" spans="1:5" ht="21" x14ac:dyDescent="0.25">
      <c r="A94" s="8"/>
      <c r="B94" s="8"/>
      <c r="C94" s="9"/>
      <c r="D94" s="9"/>
      <c r="E94" s="9">
        <f t="shared" si="1"/>
        <v>51.4</v>
      </c>
    </row>
    <row r="95" spans="1:5" ht="21" x14ac:dyDescent="0.25">
      <c r="A95" s="8"/>
      <c r="B95" s="8"/>
      <c r="C95" s="9"/>
      <c r="D95" s="9"/>
      <c r="E95" s="9">
        <f t="shared" si="1"/>
        <v>51.4</v>
      </c>
    </row>
    <row r="96" spans="1:5" ht="21" x14ac:dyDescent="0.25">
      <c r="A96" s="8"/>
      <c r="B96" s="8"/>
      <c r="C96" s="9"/>
      <c r="D96" s="9"/>
      <c r="E96" s="9">
        <f t="shared" si="1"/>
        <v>51.4</v>
      </c>
    </row>
    <row r="97" spans="1:5" ht="21" x14ac:dyDescent="0.25">
      <c r="A97" s="8"/>
      <c r="B97" s="8"/>
      <c r="C97" s="9"/>
      <c r="D97" s="9"/>
      <c r="E97" s="9">
        <f t="shared" si="1"/>
        <v>51.4</v>
      </c>
    </row>
    <row r="98" spans="1:5" ht="21" x14ac:dyDescent="0.25">
      <c r="A98" s="8"/>
      <c r="B98" s="8"/>
      <c r="C98" s="9"/>
      <c r="D98" s="9"/>
      <c r="E98" s="9">
        <f t="shared" si="1"/>
        <v>51.4</v>
      </c>
    </row>
    <row r="99" spans="1:5" ht="21" x14ac:dyDescent="0.25">
      <c r="A99" s="8"/>
      <c r="B99" s="8"/>
      <c r="C99" s="9"/>
      <c r="D99" s="9"/>
      <c r="E99" s="9">
        <f t="shared" si="1"/>
        <v>51.4</v>
      </c>
    </row>
    <row r="100" spans="1:5" ht="21" x14ac:dyDescent="0.25">
      <c r="A100" s="8"/>
      <c r="B100" s="8"/>
      <c r="C100" s="9"/>
      <c r="D100" s="9"/>
      <c r="E100" s="9">
        <f t="shared" si="1"/>
        <v>51.4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3"/>
  <dimension ref="A1:G104"/>
  <sheetViews>
    <sheetView topLeftCell="A3" workbookViewId="0">
      <selection activeCell="B16" sqref="B16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136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319.35000000000002</v>
      </c>
    </row>
    <row r="5" spans="1:5" ht="21" x14ac:dyDescent="0.25">
      <c r="A5" s="8" t="s">
        <v>185</v>
      </c>
      <c r="B5" s="8" t="s">
        <v>166</v>
      </c>
      <c r="C5" s="9">
        <v>395675</v>
      </c>
      <c r="D5" s="9"/>
      <c r="E5" s="9">
        <f>E4+C5-D5</f>
        <v>395994.35</v>
      </c>
    </row>
    <row r="6" spans="1:5" ht="21" x14ac:dyDescent="0.25">
      <c r="A6" s="8" t="s">
        <v>211</v>
      </c>
      <c r="B6" s="8" t="s">
        <v>166</v>
      </c>
      <c r="C6" s="9"/>
      <c r="D6" s="9">
        <v>395000</v>
      </c>
      <c r="E6" s="9">
        <f t="shared" ref="E6:E69" si="0">E5+C6-D6</f>
        <v>994.34999999997672</v>
      </c>
    </row>
    <row r="7" spans="1:5" ht="21" x14ac:dyDescent="0.25">
      <c r="A7" s="8" t="s">
        <v>211</v>
      </c>
      <c r="B7" s="8" t="s">
        <v>150</v>
      </c>
      <c r="C7" s="9"/>
      <c r="D7" s="9">
        <v>1.05</v>
      </c>
      <c r="E7" s="9">
        <f t="shared" si="0"/>
        <v>993.29999999997676</v>
      </c>
    </row>
    <row r="8" spans="1:5" ht="21" x14ac:dyDescent="0.25">
      <c r="A8" s="8" t="s">
        <v>252</v>
      </c>
      <c r="B8" s="8" t="s">
        <v>230</v>
      </c>
      <c r="C8" s="9"/>
      <c r="D8" s="9">
        <v>525</v>
      </c>
      <c r="E8" s="9">
        <f t="shared" si="0"/>
        <v>468.29999999997676</v>
      </c>
    </row>
    <row r="9" spans="1:5" ht="21" x14ac:dyDescent="0.25">
      <c r="A9" s="18">
        <v>45281</v>
      </c>
      <c r="B9" s="8" t="s">
        <v>365</v>
      </c>
      <c r="C9" s="9">
        <v>500000</v>
      </c>
      <c r="D9" s="9"/>
      <c r="E9" s="9">
        <f t="shared" si="0"/>
        <v>500468.3</v>
      </c>
    </row>
    <row r="10" spans="1:5" ht="21" x14ac:dyDescent="0.25">
      <c r="A10" s="18">
        <v>45281</v>
      </c>
      <c r="B10" s="8" t="s">
        <v>365</v>
      </c>
      <c r="C10" s="9">
        <v>500000</v>
      </c>
      <c r="D10" s="9"/>
      <c r="E10" s="9">
        <f t="shared" si="0"/>
        <v>1000468.3</v>
      </c>
    </row>
    <row r="11" spans="1:5" ht="21" x14ac:dyDescent="0.25">
      <c r="A11" s="18">
        <v>45281</v>
      </c>
      <c r="B11" s="8" t="s">
        <v>366</v>
      </c>
      <c r="C11" s="9"/>
      <c r="D11" s="9">
        <v>999968</v>
      </c>
      <c r="E11" s="9">
        <f t="shared" si="0"/>
        <v>500.30000000004657</v>
      </c>
    </row>
    <row r="12" spans="1:5" ht="21" x14ac:dyDescent="0.25">
      <c r="A12" s="18">
        <v>45293</v>
      </c>
      <c r="B12" s="8" t="s">
        <v>150</v>
      </c>
      <c r="C12" s="9"/>
      <c r="D12" s="9">
        <v>787.5</v>
      </c>
      <c r="E12" s="9">
        <f t="shared" si="0"/>
        <v>-287.19999999995343</v>
      </c>
    </row>
    <row r="13" spans="1:5" ht="21" x14ac:dyDescent="0.25">
      <c r="A13" s="18">
        <v>45294</v>
      </c>
      <c r="B13" s="8" t="s">
        <v>444</v>
      </c>
      <c r="C13" s="9">
        <v>363000</v>
      </c>
      <c r="D13" s="9"/>
      <c r="E13" s="9">
        <f t="shared" si="0"/>
        <v>362712.80000000005</v>
      </c>
    </row>
    <row r="14" spans="1:5" ht="21" x14ac:dyDescent="0.25">
      <c r="A14" s="18">
        <v>45294</v>
      </c>
      <c r="B14" s="8" t="s">
        <v>446</v>
      </c>
      <c r="C14" s="9"/>
      <c r="D14" s="9">
        <v>362118</v>
      </c>
      <c r="E14" s="9">
        <f t="shared" si="0"/>
        <v>594.80000000004657</v>
      </c>
    </row>
    <row r="15" spans="1:5" ht="21" x14ac:dyDescent="0.25">
      <c r="A15" s="18">
        <v>45303</v>
      </c>
      <c r="B15" s="8" t="s">
        <v>539</v>
      </c>
      <c r="C15" s="9">
        <v>495383.75</v>
      </c>
      <c r="D15" s="9"/>
      <c r="E15" s="9">
        <f t="shared" si="0"/>
        <v>495978.55000000005</v>
      </c>
    </row>
    <row r="16" spans="1:5" ht="21" x14ac:dyDescent="0.25">
      <c r="A16" s="18">
        <v>45303</v>
      </c>
      <c r="B16" s="8" t="s">
        <v>546</v>
      </c>
      <c r="C16" s="9"/>
      <c r="D16" s="9">
        <v>485269</v>
      </c>
      <c r="E16" s="9">
        <f t="shared" si="0"/>
        <v>10709.550000000047</v>
      </c>
    </row>
    <row r="17" spans="1:7" ht="21" x14ac:dyDescent="0.25">
      <c r="A17" s="18">
        <v>45314</v>
      </c>
      <c r="B17" s="8" t="s">
        <v>687</v>
      </c>
      <c r="C17" s="9"/>
      <c r="D17" s="9">
        <v>10000</v>
      </c>
      <c r="E17" s="9">
        <f t="shared" si="0"/>
        <v>709.55000000004657</v>
      </c>
    </row>
    <row r="18" spans="1:7" ht="21" x14ac:dyDescent="0.25">
      <c r="A18" s="18">
        <v>45314</v>
      </c>
      <c r="B18" s="8" t="s">
        <v>150</v>
      </c>
      <c r="C18" s="9"/>
      <c r="D18" s="9">
        <v>1.05</v>
      </c>
      <c r="E18" s="9">
        <f t="shared" si="0"/>
        <v>708.50000000004661</v>
      </c>
    </row>
    <row r="19" spans="1:7" ht="21" x14ac:dyDescent="0.25">
      <c r="A19" s="18">
        <v>45314</v>
      </c>
      <c r="B19" s="8" t="s">
        <v>150</v>
      </c>
      <c r="C19" s="9"/>
      <c r="D19" s="9">
        <v>1.05</v>
      </c>
      <c r="E19" s="9">
        <f t="shared" si="0"/>
        <v>707.45000000004666</v>
      </c>
      <c r="G19">
        <v>736289</v>
      </c>
    </row>
    <row r="20" spans="1:7" ht="21" x14ac:dyDescent="0.25">
      <c r="A20" s="18">
        <v>45325</v>
      </c>
      <c r="B20" s="8" t="s">
        <v>150</v>
      </c>
      <c r="C20" s="9"/>
      <c r="D20" s="9">
        <v>787.5</v>
      </c>
      <c r="E20" s="9">
        <f t="shared" si="0"/>
        <v>-80.049999999953343</v>
      </c>
    </row>
    <row r="21" spans="1:7" ht="21" x14ac:dyDescent="0.25">
      <c r="A21" s="18">
        <v>45325</v>
      </c>
      <c r="B21" s="8" t="s">
        <v>763</v>
      </c>
      <c r="C21" s="9">
        <v>622</v>
      </c>
      <c r="D21" s="9"/>
      <c r="E21" s="9">
        <f t="shared" si="0"/>
        <v>541.95000000004666</v>
      </c>
    </row>
    <row r="22" spans="1:7" ht="21" x14ac:dyDescent="0.25">
      <c r="A22" s="18"/>
      <c r="B22" s="8"/>
      <c r="C22" s="9"/>
      <c r="D22" s="9"/>
      <c r="E22" s="9">
        <f t="shared" si="0"/>
        <v>541.95000000004666</v>
      </c>
    </row>
    <row r="23" spans="1:7" ht="21" x14ac:dyDescent="0.25">
      <c r="A23" s="18">
        <v>45330</v>
      </c>
      <c r="B23" s="8" t="s">
        <v>539</v>
      </c>
      <c r="C23" s="9">
        <v>407897.75</v>
      </c>
      <c r="D23" s="9"/>
      <c r="E23" s="9">
        <f t="shared" si="0"/>
        <v>408439.70000000007</v>
      </c>
    </row>
    <row r="24" spans="1:7" ht="21" x14ac:dyDescent="0.25">
      <c r="A24" s="18">
        <v>45330</v>
      </c>
      <c r="B24" s="8" t="s">
        <v>821</v>
      </c>
      <c r="C24" s="9"/>
      <c r="D24" s="9">
        <v>407155</v>
      </c>
      <c r="E24" s="9">
        <f t="shared" si="0"/>
        <v>1284.7000000000698</v>
      </c>
    </row>
    <row r="25" spans="1:7" ht="21" x14ac:dyDescent="0.25">
      <c r="A25" s="18">
        <v>45351</v>
      </c>
      <c r="B25" s="8" t="s">
        <v>362</v>
      </c>
      <c r="C25" s="9"/>
      <c r="D25" s="9">
        <v>787.5</v>
      </c>
      <c r="E25" s="9">
        <f t="shared" si="0"/>
        <v>497.20000000006985</v>
      </c>
    </row>
    <row r="26" spans="1:7" ht="21" x14ac:dyDescent="0.25">
      <c r="A26" s="18">
        <v>45358</v>
      </c>
      <c r="B26" s="8" t="s">
        <v>1004</v>
      </c>
      <c r="C26" s="9">
        <v>496776.75</v>
      </c>
      <c r="D26" s="9"/>
      <c r="E26" s="9">
        <f t="shared" si="0"/>
        <v>497273.95000000007</v>
      </c>
    </row>
    <row r="27" spans="1:7" ht="21" x14ac:dyDescent="0.25">
      <c r="A27" s="18">
        <v>45358</v>
      </c>
      <c r="B27" s="8" t="s">
        <v>1067</v>
      </c>
      <c r="C27" s="9"/>
      <c r="D27" s="9">
        <v>493545</v>
      </c>
      <c r="E27" s="9">
        <f t="shared" si="0"/>
        <v>3728.9500000000698</v>
      </c>
    </row>
    <row r="28" spans="1:7" ht="21" x14ac:dyDescent="0.25">
      <c r="A28" s="18">
        <v>45358</v>
      </c>
      <c r="B28" s="8" t="s">
        <v>150</v>
      </c>
      <c r="C28" s="9"/>
      <c r="D28" s="9">
        <v>1.05</v>
      </c>
      <c r="E28" s="9">
        <f t="shared" si="0"/>
        <v>3727.9000000000697</v>
      </c>
    </row>
    <row r="29" spans="1:7" ht="21" x14ac:dyDescent="0.25">
      <c r="A29" s="18">
        <v>45365</v>
      </c>
      <c r="B29" s="8" t="s">
        <v>1117</v>
      </c>
      <c r="C29" s="9">
        <v>498068</v>
      </c>
      <c r="D29" s="9"/>
      <c r="E29" s="9">
        <f t="shared" si="0"/>
        <v>501795.90000000008</v>
      </c>
    </row>
    <row r="30" spans="1:7" ht="21" x14ac:dyDescent="0.25">
      <c r="A30" s="18">
        <v>45366</v>
      </c>
      <c r="B30" s="8" t="s">
        <v>1067</v>
      </c>
      <c r="C30" s="9"/>
      <c r="D30" s="9">
        <v>498995</v>
      </c>
      <c r="E30" s="9">
        <f t="shared" si="0"/>
        <v>2800.9000000000815</v>
      </c>
    </row>
    <row r="31" spans="1:7" ht="21" x14ac:dyDescent="0.25">
      <c r="A31" s="18">
        <v>45366</v>
      </c>
      <c r="B31" s="8" t="s">
        <v>150</v>
      </c>
      <c r="C31" s="9"/>
      <c r="D31" s="9">
        <v>1.05</v>
      </c>
      <c r="E31" s="9">
        <f t="shared" si="0"/>
        <v>2799.8500000000813</v>
      </c>
    </row>
    <row r="32" spans="1:7" ht="21" x14ac:dyDescent="0.25">
      <c r="A32" s="18">
        <v>45372</v>
      </c>
      <c r="B32" s="8" t="s">
        <v>1028</v>
      </c>
      <c r="C32" s="9">
        <v>498690</v>
      </c>
      <c r="D32" s="9"/>
      <c r="E32" s="9">
        <f t="shared" si="0"/>
        <v>501489.85000000009</v>
      </c>
    </row>
    <row r="33" spans="1:5" ht="21" x14ac:dyDescent="0.25">
      <c r="A33" s="18">
        <v>45372</v>
      </c>
      <c r="B33" s="8" t="s">
        <v>1168</v>
      </c>
      <c r="C33" s="9"/>
      <c r="D33" s="9">
        <v>499677</v>
      </c>
      <c r="E33" s="9">
        <f t="shared" si="0"/>
        <v>1812.8500000000931</v>
      </c>
    </row>
    <row r="34" spans="1:5" ht="21" x14ac:dyDescent="0.25">
      <c r="A34" s="18">
        <v>45372</v>
      </c>
      <c r="B34" s="8" t="s">
        <v>150</v>
      </c>
      <c r="C34" s="9"/>
      <c r="D34" s="9">
        <v>1.05</v>
      </c>
      <c r="E34" s="9">
        <f t="shared" si="0"/>
        <v>1811.8000000000932</v>
      </c>
    </row>
    <row r="35" spans="1:5" ht="21" x14ac:dyDescent="0.25">
      <c r="A35" s="18">
        <v>45376</v>
      </c>
      <c r="B35" s="8" t="s">
        <v>539</v>
      </c>
      <c r="C35" s="9">
        <v>495763.75</v>
      </c>
      <c r="D35" s="9"/>
      <c r="E35" s="9">
        <f t="shared" si="0"/>
        <v>497575.5500000001</v>
      </c>
    </row>
    <row r="36" spans="1:5" ht="21" x14ac:dyDescent="0.25">
      <c r="A36" s="18">
        <v>45377</v>
      </c>
      <c r="B36" s="8" t="s">
        <v>1067</v>
      </c>
      <c r="C36" s="9"/>
      <c r="D36" s="9">
        <v>496580</v>
      </c>
      <c r="E36" s="9">
        <f t="shared" si="0"/>
        <v>995.55000000010477</v>
      </c>
    </row>
    <row r="37" spans="1:5" ht="21" x14ac:dyDescent="0.25">
      <c r="A37" s="18">
        <v>45377</v>
      </c>
      <c r="B37" s="8" t="s">
        <v>150</v>
      </c>
      <c r="C37" s="9"/>
      <c r="D37" s="9">
        <v>1.05</v>
      </c>
      <c r="E37" s="9">
        <f t="shared" si="0"/>
        <v>994.50000000010482</v>
      </c>
    </row>
    <row r="38" spans="1:5" ht="21" x14ac:dyDescent="0.25">
      <c r="A38" s="18">
        <v>45381</v>
      </c>
      <c r="B38" s="8" t="s">
        <v>150</v>
      </c>
      <c r="C38" s="9"/>
      <c r="D38" s="9">
        <v>525</v>
      </c>
      <c r="E38" s="9">
        <f t="shared" si="0"/>
        <v>469.50000000010482</v>
      </c>
    </row>
    <row r="39" spans="1:5" ht="21" x14ac:dyDescent="0.25">
      <c r="A39" s="18">
        <v>45384</v>
      </c>
      <c r="B39" s="8" t="s">
        <v>1220</v>
      </c>
      <c r="C39" s="9">
        <v>498637</v>
      </c>
      <c r="D39" s="9"/>
      <c r="E39" s="9">
        <f t="shared" si="0"/>
        <v>499106.50000000012</v>
      </c>
    </row>
    <row r="40" spans="1:5" ht="21" x14ac:dyDescent="0.25">
      <c r="A40" s="18">
        <v>45384</v>
      </c>
      <c r="B40" s="8" t="s">
        <v>1226</v>
      </c>
      <c r="C40" s="9"/>
      <c r="D40" s="9">
        <v>496857</v>
      </c>
      <c r="E40" s="9">
        <f t="shared" si="0"/>
        <v>2249.5000000001164</v>
      </c>
    </row>
    <row r="41" spans="1:5" ht="21" x14ac:dyDescent="0.25">
      <c r="A41" s="18">
        <v>45384</v>
      </c>
      <c r="B41" s="8" t="s">
        <v>150</v>
      </c>
      <c r="C41" s="9"/>
      <c r="D41" s="9">
        <v>1.05</v>
      </c>
      <c r="E41" s="9">
        <f t="shared" si="0"/>
        <v>2248.4500000001162</v>
      </c>
    </row>
    <row r="42" spans="1:5" ht="21" x14ac:dyDescent="0.25">
      <c r="A42" s="18">
        <v>45385</v>
      </c>
      <c r="B42" s="8" t="s">
        <v>1220</v>
      </c>
      <c r="C42" s="9">
        <v>497224</v>
      </c>
      <c r="D42" s="9"/>
      <c r="E42" s="9">
        <f t="shared" si="0"/>
        <v>499472.45000000013</v>
      </c>
    </row>
    <row r="43" spans="1:5" ht="21" x14ac:dyDescent="0.25">
      <c r="A43" s="18">
        <v>45387</v>
      </c>
      <c r="B43" s="8" t="s">
        <v>971</v>
      </c>
      <c r="C43" s="9"/>
      <c r="D43" s="9">
        <v>498440</v>
      </c>
      <c r="E43" s="9">
        <f t="shared" si="0"/>
        <v>1032.4500000001281</v>
      </c>
    </row>
    <row r="44" spans="1:5" ht="21" x14ac:dyDescent="0.25">
      <c r="A44" s="18">
        <v>45399</v>
      </c>
      <c r="B44" s="8" t="s">
        <v>1246</v>
      </c>
      <c r="C44" s="9">
        <v>498652</v>
      </c>
      <c r="D44" s="9"/>
      <c r="E44" s="9">
        <f t="shared" si="0"/>
        <v>499684.45000000013</v>
      </c>
    </row>
    <row r="45" spans="1:5" ht="21" x14ac:dyDescent="0.25">
      <c r="A45" s="18">
        <v>45399</v>
      </c>
      <c r="B45" s="8" t="s">
        <v>1279</v>
      </c>
      <c r="C45" s="9"/>
      <c r="D45" s="9">
        <v>122644</v>
      </c>
      <c r="E45" s="9">
        <f t="shared" si="0"/>
        <v>377040.45000000013</v>
      </c>
    </row>
    <row r="46" spans="1:5" ht="21" x14ac:dyDescent="0.25">
      <c r="A46" s="18">
        <v>45400</v>
      </c>
      <c r="B46" s="8" t="s">
        <v>779</v>
      </c>
      <c r="C46" s="9"/>
      <c r="D46" s="9">
        <v>20000</v>
      </c>
      <c r="E46" s="9">
        <f t="shared" si="0"/>
        <v>357040.45000000013</v>
      </c>
    </row>
    <row r="47" spans="1:5" ht="21" x14ac:dyDescent="0.25">
      <c r="A47" s="18">
        <v>45400</v>
      </c>
      <c r="B47" s="8" t="s">
        <v>1295</v>
      </c>
      <c r="C47" s="9"/>
      <c r="D47" s="9">
        <v>20125</v>
      </c>
      <c r="E47" s="9">
        <f t="shared" si="0"/>
        <v>336915.45000000013</v>
      </c>
    </row>
    <row r="48" spans="1:5" ht="21" x14ac:dyDescent="0.25">
      <c r="A48" s="18">
        <v>45400</v>
      </c>
      <c r="B48" s="8" t="s">
        <v>1169</v>
      </c>
      <c r="C48" s="9">
        <v>384526</v>
      </c>
      <c r="D48" s="9"/>
      <c r="E48" s="9">
        <f t="shared" si="0"/>
        <v>721441.45000000019</v>
      </c>
    </row>
    <row r="49" spans="1:5" ht="21" x14ac:dyDescent="0.25">
      <c r="A49" s="18">
        <v>45400</v>
      </c>
      <c r="B49" s="8" t="s">
        <v>1296</v>
      </c>
      <c r="C49" s="9"/>
      <c r="D49" s="9">
        <v>715255</v>
      </c>
      <c r="E49" s="9">
        <f t="shared" si="0"/>
        <v>6186.4500000001863</v>
      </c>
    </row>
    <row r="50" spans="1:5" ht="21" x14ac:dyDescent="0.25">
      <c r="A50" s="18">
        <v>45402</v>
      </c>
      <c r="B50" s="8" t="s">
        <v>1306</v>
      </c>
      <c r="C50" s="9">
        <v>288980</v>
      </c>
      <c r="D50" s="9"/>
      <c r="E50" s="9">
        <f t="shared" si="0"/>
        <v>295166.45000000019</v>
      </c>
    </row>
    <row r="51" spans="1:5" ht="21" x14ac:dyDescent="0.25">
      <c r="A51" s="18">
        <v>45404</v>
      </c>
      <c r="B51" s="8" t="s">
        <v>1306</v>
      </c>
      <c r="C51" s="9">
        <v>205485</v>
      </c>
      <c r="D51" s="9"/>
      <c r="E51" s="9">
        <f t="shared" si="0"/>
        <v>500651.45000000019</v>
      </c>
    </row>
    <row r="52" spans="1:5" ht="21" x14ac:dyDescent="0.25">
      <c r="A52" s="18">
        <v>45404</v>
      </c>
      <c r="B52" s="8" t="s">
        <v>971</v>
      </c>
      <c r="C52" s="9"/>
      <c r="D52" s="9">
        <v>492566</v>
      </c>
      <c r="E52" s="9">
        <f t="shared" si="0"/>
        <v>8085.4500000001863</v>
      </c>
    </row>
    <row r="53" spans="1:5" ht="21" x14ac:dyDescent="0.25">
      <c r="A53" s="18">
        <v>45404</v>
      </c>
      <c r="B53" s="8" t="s">
        <v>150</v>
      </c>
      <c r="C53" s="9"/>
      <c r="D53" s="9">
        <v>6.3</v>
      </c>
      <c r="E53" s="9">
        <f t="shared" si="0"/>
        <v>8079.1500000001861</v>
      </c>
    </row>
    <row r="54" spans="1:5" ht="21" x14ac:dyDescent="0.25">
      <c r="A54" s="18">
        <v>45411</v>
      </c>
      <c r="B54" s="8" t="s">
        <v>1246</v>
      </c>
      <c r="C54" s="9">
        <v>498204</v>
      </c>
      <c r="D54" s="9"/>
      <c r="E54" s="9">
        <f t="shared" si="0"/>
        <v>506283.1500000002</v>
      </c>
    </row>
    <row r="55" spans="1:5" ht="21" x14ac:dyDescent="0.25">
      <c r="A55" s="18">
        <v>45412</v>
      </c>
      <c r="B55" s="8" t="s">
        <v>1168</v>
      </c>
      <c r="C55" s="9"/>
      <c r="D55" s="9">
        <v>501575</v>
      </c>
      <c r="E55" s="9">
        <f t="shared" si="0"/>
        <v>4708.1500000001979</v>
      </c>
    </row>
    <row r="56" spans="1:5" ht="21" x14ac:dyDescent="0.25">
      <c r="A56" s="18">
        <v>45412</v>
      </c>
      <c r="B56" s="8" t="s">
        <v>150</v>
      </c>
      <c r="C56" s="9"/>
      <c r="D56" s="9">
        <v>525</v>
      </c>
      <c r="E56" s="9">
        <f t="shared" si="0"/>
        <v>4183.1500000001979</v>
      </c>
    </row>
    <row r="57" spans="1:5" ht="21" x14ac:dyDescent="0.25">
      <c r="A57" s="18">
        <v>45412</v>
      </c>
      <c r="B57" s="8" t="s">
        <v>150</v>
      </c>
      <c r="C57" s="9"/>
      <c r="D57" s="9">
        <v>1.05</v>
      </c>
      <c r="E57" s="9">
        <f t="shared" si="0"/>
        <v>4182.1000000001977</v>
      </c>
    </row>
    <row r="58" spans="1:5" ht="21" x14ac:dyDescent="0.25">
      <c r="A58" s="18">
        <v>45428</v>
      </c>
      <c r="B58" s="8" t="s">
        <v>365</v>
      </c>
      <c r="C58" s="9">
        <v>542790</v>
      </c>
      <c r="D58" s="9"/>
      <c r="E58" s="9">
        <f t="shared" si="0"/>
        <v>546972.10000000021</v>
      </c>
    </row>
    <row r="59" spans="1:5" ht="21" x14ac:dyDescent="0.25">
      <c r="A59" s="18">
        <v>45429</v>
      </c>
      <c r="B59" s="8" t="s">
        <v>1455</v>
      </c>
      <c r="C59" s="9"/>
      <c r="D59" s="9">
        <v>543247</v>
      </c>
      <c r="E59" s="9">
        <f t="shared" si="0"/>
        <v>3725.1000000002095</v>
      </c>
    </row>
    <row r="60" spans="1:5" ht="21" x14ac:dyDescent="0.25">
      <c r="A60" s="18">
        <v>45429</v>
      </c>
      <c r="B60" s="8" t="s">
        <v>362</v>
      </c>
      <c r="C60" s="9"/>
      <c r="D60" s="9">
        <v>1.05</v>
      </c>
      <c r="E60" s="9">
        <f t="shared" si="0"/>
        <v>3724.0500000002094</v>
      </c>
    </row>
    <row r="61" spans="1:5" ht="21" x14ac:dyDescent="0.25">
      <c r="A61" s="18">
        <v>45447</v>
      </c>
      <c r="B61" t="s">
        <v>1531</v>
      </c>
      <c r="C61" s="9">
        <v>790268</v>
      </c>
      <c r="D61" s="9"/>
      <c r="E61" s="9">
        <f t="shared" si="0"/>
        <v>793992.05000000016</v>
      </c>
    </row>
    <row r="62" spans="1:5" ht="21" x14ac:dyDescent="0.25">
      <c r="A62" s="18">
        <v>45447</v>
      </c>
      <c r="B62" s="8" t="s">
        <v>1279</v>
      </c>
      <c r="C62" s="9"/>
      <c r="D62" s="9">
        <v>642733</v>
      </c>
      <c r="E62" s="9">
        <f t="shared" si="0"/>
        <v>151259.05000000016</v>
      </c>
    </row>
    <row r="63" spans="1:5" ht="21" x14ac:dyDescent="0.25">
      <c r="A63" s="18">
        <v>45448</v>
      </c>
      <c r="B63" s="8" t="s">
        <v>362</v>
      </c>
      <c r="C63" s="9"/>
      <c r="D63" s="9">
        <v>788.55</v>
      </c>
      <c r="E63" s="9">
        <f t="shared" si="0"/>
        <v>150470.50000000017</v>
      </c>
    </row>
    <row r="64" spans="1:5" ht="21" x14ac:dyDescent="0.25">
      <c r="A64" s="18">
        <v>45448</v>
      </c>
      <c r="B64" s="8" t="s">
        <v>1540</v>
      </c>
      <c r="C64" s="9"/>
      <c r="D64" s="9">
        <v>149125</v>
      </c>
      <c r="E64" s="9">
        <f t="shared" si="0"/>
        <v>1345.5000000001746</v>
      </c>
    </row>
    <row r="65" spans="1:5" ht="21" x14ac:dyDescent="0.25">
      <c r="A65" s="18">
        <v>45448</v>
      </c>
      <c r="B65" s="8" t="s">
        <v>362</v>
      </c>
      <c r="C65" s="9"/>
      <c r="D65" s="9">
        <v>1.05</v>
      </c>
      <c r="E65" s="9">
        <f t="shared" si="0"/>
        <v>1344.4500000001747</v>
      </c>
    </row>
    <row r="66" spans="1:5" ht="21" x14ac:dyDescent="0.25">
      <c r="A66" s="18">
        <v>45463</v>
      </c>
      <c r="B66" s="8" t="s">
        <v>1595</v>
      </c>
      <c r="C66" s="9">
        <v>360000</v>
      </c>
      <c r="D66" s="9"/>
      <c r="E66" s="9">
        <f t="shared" si="0"/>
        <v>361344.45000000019</v>
      </c>
    </row>
    <row r="67" spans="1:5" ht="21" x14ac:dyDescent="0.25">
      <c r="A67" s="18">
        <v>45463</v>
      </c>
      <c r="B67" s="8" t="s">
        <v>1594</v>
      </c>
      <c r="C67" s="9">
        <v>239973.75</v>
      </c>
      <c r="D67" s="9"/>
      <c r="E67" s="9">
        <f t="shared" si="0"/>
        <v>601318.20000000019</v>
      </c>
    </row>
    <row r="68" spans="1:5" ht="21" x14ac:dyDescent="0.25">
      <c r="A68" s="18">
        <v>45463</v>
      </c>
      <c r="B68" s="8" t="s">
        <v>1567</v>
      </c>
      <c r="C68" s="9"/>
      <c r="D68" s="9">
        <v>184120</v>
      </c>
      <c r="E68" s="9">
        <f t="shared" si="0"/>
        <v>417198.20000000019</v>
      </c>
    </row>
    <row r="69" spans="1:5" ht="21" x14ac:dyDescent="0.25">
      <c r="A69" s="18">
        <v>45463</v>
      </c>
      <c r="B69" s="8" t="s">
        <v>1567</v>
      </c>
      <c r="C69" s="9"/>
      <c r="D69" s="9">
        <v>360100</v>
      </c>
      <c r="E69" s="9">
        <f t="shared" si="0"/>
        <v>57098.200000000186</v>
      </c>
    </row>
    <row r="70" spans="1:5" ht="21" x14ac:dyDescent="0.25">
      <c r="A70" s="8"/>
      <c r="B70" s="8"/>
      <c r="C70" s="9"/>
      <c r="D70" s="9">
        <v>17534</v>
      </c>
      <c r="E70" s="9">
        <f t="shared" ref="E70:E100" si="1">E69+C70-D70</f>
        <v>39564.200000000186</v>
      </c>
    </row>
    <row r="71" spans="1:5" ht="21" x14ac:dyDescent="0.25">
      <c r="A71" s="8"/>
      <c r="B71" s="8"/>
      <c r="C71" s="9"/>
      <c r="D71" s="9">
        <v>3.15</v>
      </c>
      <c r="E71" s="9">
        <f t="shared" si="1"/>
        <v>39561.050000000185</v>
      </c>
    </row>
    <row r="72" spans="1:5" ht="21" x14ac:dyDescent="0.25">
      <c r="A72" s="18">
        <v>45467</v>
      </c>
      <c r="B72" s="8" t="s">
        <v>1306</v>
      </c>
      <c r="C72" s="9">
        <v>211487</v>
      </c>
      <c r="D72" s="9"/>
      <c r="E72" s="9">
        <f t="shared" si="1"/>
        <v>251048.05000000019</v>
      </c>
    </row>
    <row r="73" spans="1:5" ht="21" x14ac:dyDescent="0.25">
      <c r="A73" s="18">
        <v>45467</v>
      </c>
      <c r="B73" s="8" t="s">
        <v>1540</v>
      </c>
      <c r="C73" s="9"/>
      <c r="D73" s="9">
        <v>249544</v>
      </c>
      <c r="E73" s="9">
        <f t="shared" si="1"/>
        <v>1504.0500000001921</v>
      </c>
    </row>
    <row r="74" spans="1:5" ht="21" x14ac:dyDescent="0.25">
      <c r="A74" s="18">
        <v>45474</v>
      </c>
      <c r="B74" s="8" t="s">
        <v>362</v>
      </c>
      <c r="C74" s="9"/>
      <c r="D74" s="9">
        <v>788.55</v>
      </c>
      <c r="E74" s="9">
        <f t="shared" si="1"/>
        <v>715.50000000019213</v>
      </c>
    </row>
    <row r="75" spans="1:5" ht="21" x14ac:dyDescent="0.25">
      <c r="A75" s="8"/>
      <c r="B75" s="8"/>
      <c r="C75" s="9"/>
      <c r="D75" s="9"/>
      <c r="E75" s="9">
        <f t="shared" si="1"/>
        <v>715.50000000019213</v>
      </c>
    </row>
    <row r="76" spans="1:5" ht="21" x14ac:dyDescent="0.25">
      <c r="A76" s="8"/>
      <c r="B76" s="8"/>
      <c r="C76" s="9"/>
      <c r="D76" s="9"/>
      <c r="E76" s="9">
        <f t="shared" si="1"/>
        <v>715.50000000019213</v>
      </c>
    </row>
    <row r="77" spans="1:5" ht="21" x14ac:dyDescent="0.25">
      <c r="A77" s="8"/>
      <c r="B77" s="8"/>
      <c r="C77" s="9"/>
      <c r="D77" s="9"/>
      <c r="E77" s="9">
        <f t="shared" si="1"/>
        <v>715.50000000019213</v>
      </c>
    </row>
    <row r="78" spans="1:5" ht="21" x14ac:dyDescent="0.25">
      <c r="A78" s="8"/>
      <c r="B78" s="8"/>
      <c r="C78" s="9"/>
      <c r="D78" s="9"/>
      <c r="E78" s="9">
        <f t="shared" si="1"/>
        <v>715.50000000019213</v>
      </c>
    </row>
    <row r="79" spans="1:5" ht="21" x14ac:dyDescent="0.25">
      <c r="A79" s="8"/>
      <c r="B79" s="8"/>
      <c r="C79" s="9"/>
      <c r="D79" s="9"/>
      <c r="E79" s="9">
        <f t="shared" si="1"/>
        <v>715.50000000019213</v>
      </c>
    </row>
    <row r="80" spans="1:5" ht="21" x14ac:dyDescent="0.25">
      <c r="A80" s="8"/>
      <c r="B80" s="8"/>
      <c r="C80" s="9"/>
      <c r="D80" s="9"/>
      <c r="E80" s="9">
        <f t="shared" si="1"/>
        <v>715.50000000019213</v>
      </c>
    </row>
    <row r="81" spans="1:5" ht="21" x14ac:dyDescent="0.25">
      <c r="A81" s="8"/>
      <c r="B81" s="8"/>
      <c r="C81" s="9"/>
      <c r="D81" s="9"/>
      <c r="E81" s="9">
        <f t="shared" si="1"/>
        <v>715.50000000019213</v>
      </c>
    </row>
    <row r="82" spans="1:5" ht="21" x14ac:dyDescent="0.25">
      <c r="A82" s="8"/>
      <c r="B82" s="8"/>
      <c r="C82" s="9"/>
      <c r="D82" s="9"/>
      <c r="E82" s="9">
        <f t="shared" si="1"/>
        <v>715.50000000019213</v>
      </c>
    </row>
    <row r="83" spans="1:5" ht="21" x14ac:dyDescent="0.25">
      <c r="A83" s="8"/>
      <c r="B83" s="8"/>
      <c r="C83" s="9"/>
      <c r="D83" s="9"/>
      <c r="E83" s="9">
        <f t="shared" si="1"/>
        <v>715.50000000019213</v>
      </c>
    </row>
    <row r="84" spans="1:5" ht="21" x14ac:dyDescent="0.25">
      <c r="A84" s="8"/>
      <c r="B84" s="8"/>
      <c r="C84" s="9"/>
      <c r="D84" s="9"/>
      <c r="E84" s="9">
        <f t="shared" si="1"/>
        <v>715.50000000019213</v>
      </c>
    </row>
    <row r="85" spans="1:5" ht="21" x14ac:dyDescent="0.25">
      <c r="A85" s="8"/>
      <c r="B85" s="8"/>
      <c r="C85" s="9"/>
      <c r="D85" s="9"/>
      <c r="E85" s="9">
        <f t="shared" si="1"/>
        <v>715.50000000019213</v>
      </c>
    </row>
    <row r="86" spans="1:5" ht="21" x14ac:dyDescent="0.25">
      <c r="A86" s="8"/>
      <c r="B86" s="8"/>
      <c r="C86" s="9"/>
      <c r="D86" s="9"/>
      <c r="E86" s="9">
        <f t="shared" si="1"/>
        <v>715.50000000019213</v>
      </c>
    </row>
    <row r="87" spans="1:5" ht="21" x14ac:dyDescent="0.25">
      <c r="A87" s="8"/>
      <c r="B87" s="8"/>
      <c r="C87" s="9"/>
      <c r="D87" s="9"/>
      <c r="E87" s="9">
        <f t="shared" si="1"/>
        <v>715.50000000019213</v>
      </c>
    </row>
    <row r="88" spans="1:5" ht="21" x14ac:dyDescent="0.25">
      <c r="A88" s="8"/>
      <c r="B88" s="8"/>
      <c r="C88" s="9"/>
      <c r="D88" s="9"/>
      <c r="E88" s="9">
        <f t="shared" si="1"/>
        <v>715.50000000019213</v>
      </c>
    </row>
    <row r="89" spans="1:5" ht="21" x14ac:dyDescent="0.25">
      <c r="A89" s="8"/>
      <c r="B89" s="8"/>
      <c r="C89" s="9"/>
      <c r="D89" s="9"/>
      <c r="E89" s="9">
        <f t="shared" si="1"/>
        <v>715.50000000019213</v>
      </c>
    </row>
    <row r="90" spans="1:5" ht="21" x14ac:dyDescent="0.25">
      <c r="A90" s="8"/>
      <c r="B90" s="8"/>
      <c r="C90" s="9"/>
      <c r="D90" s="9"/>
      <c r="E90" s="9">
        <f t="shared" si="1"/>
        <v>715.50000000019213</v>
      </c>
    </row>
    <row r="91" spans="1:5" ht="21" x14ac:dyDescent="0.25">
      <c r="A91" s="8"/>
      <c r="B91" s="8"/>
      <c r="C91" s="9"/>
      <c r="D91" s="9"/>
      <c r="E91" s="9">
        <f t="shared" si="1"/>
        <v>715.50000000019213</v>
      </c>
    </row>
    <row r="92" spans="1:5" ht="21" x14ac:dyDescent="0.25">
      <c r="A92" s="8"/>
      <c r="B92" s="8"/>
      <c r="C92" s="9"/>
      <c r="D92" s="9"/>
      <c r="E92" s="9">
        <f t="shared" si="1"/>
        <v>715.50000000019213</v>
      </c>
    </row>
    <row r="93" spans="1:5" ht="21" x14ac:dyDescent="0.25">
      <c r="A93" s="8"/>
      <c r="B93" s="8"/>
      <c r="C93" s="9"/>
      <c r="D93" s="9"/>
      <c r="E93" s="9">
        <f t="shared" si="1"/>
        <v>715.50000000019213</v>
      </c>
    </row>
    <row r="94" spans="1:5" ht="21" x14ac:dyDescent="0.25">
      <c r="A94" s="8"/>
      <c r="B94" s="8"/>
      <c r="C94" s="9"/>
      <c r="D94" s="9"/>
      <c r="E94" s="9">
        <f t="shared" si="1"/>
        <v>715.50000000019213</v>
      </c>
    </row>
    <row r="95" spans="1:5" ht="21" x14ac:dyDescent="0.25">
      <c r="A95" s="8"/>
      <c r="B95" s="8"/>
      <c r="C95" s="9"/>
      <c r="D95" s="9"/>
      <c r="E95" s="9">
        <f t="shared" si="1"/>
        <v>715.50000000019213</v>
      </c>
    </row>
    <row r="96" spans="1:5" ht="21" x14ac:dyDescent="0.25">
      <c r="A96" s="8"/>
      <c r="B96" s="8"/>
      <c r="C96" s="9"/>
      <c r="D96" s="9"/>
      <c r="E96" s="9">
        <f t="shared" si="1"/>
        <v>715.50000000019213</v>
      </c>
    </row>
    <row r="97" spans="1:5" ht="21" x14ac:dyDescent="0.25">
      <c r="A97" s="8"/>
      <c r="B97" s="8"/>
      <c r="C97" s="9"/>
      <c r="D97" s="9"/>
      <c r="E97" s="9">
        <f t="shared" si="1"/>
        <v>715.50000000019213</v>
      </c>
    </row>
    <row r="98" spans="1:5" ht="21" x14ac:dyDescent="0.25">
      <c r="A98" s="8"/>
      <c r="B98" s="8"/>
      <c r="C98" s="9"/>
      <c r="D98" s="9"/>
      <c r="E98" s="9">
        <f t="shared" si="1"/>
        <v>715.50000000019213</v>
      </c>
    </row>
    <row r="99" spans="1:5" ht="21" x14ac:dyDescent="0.25">
      <c r="A99" s="8"/>
      <c r="B99" s="8"/>
      <c r="C99" s="9"/>
      <c r="D99" s="9"/>
      <c r="E99" s="9">
        <f t="shared" si="1"/>
        <v>715.50000000019213</v>
      </c>
    </row>
    <row r="100" spans="1:5" ht="21" x14ac:dyDescent="0.25">
      <c r="A100" s="8"/>
      <c r="B100" s="8"/>
      <c r="C100" s="9"/>
      <c r="D100" s="9"/>
      <c r="E100" s="9">
        <f t="shared" si="1"/>
        <v>715.50000000019213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4"/>
  <dimension ref="A1:E104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5.66406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137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-68.06</v>
      </c>
    </row>
    <row r="5" spans="1:5" ht="21" x14ac:dyDescent="0.25">
      <c r="A5" s="18">
        <v>45325</v>
      </c>
      <c r="B5" s="8" t="s">
        <v>230</v>
      </c>
      <c r="C5" s="9"/>
      <c r="D5" s="9">
        <v>68.06</v>
      </c>
      <c r="E5" s="9">
        <f>E4+C5-D5</f>
        <v>-136.12</v>
      </c>
    </row>
    <row r="6" spans="1:5" ht="21" x14ac:dyDescent="0.25">
      <c r="A6" s="18">
        <v>45353</v>
      </c>
      <c r="B6" s="8" t="s">
        <v>230</v>
      </c>
      <c r="C6" s="9"/>
      <c r="D6" s="9">
        <v>122.51</v>
      </c>
      <c r="E6" s="9">
        <f t="shared" ref="E6:E69" si="0">E5+C6-D6</f>
        <v>-258.63</v>
      </c>
    </row>
    <row r="7" spans="1:5" ht="21" x14ac:dyDescent="0.25">
      <c r="A7" s="18">
        <v>45353</v>
      </c>
      <c r="B7" s="8" t="s">
        <v>230</v>
      </c>
      <c r="C7" s="9"/>
      <c r="D7" s="9">
        <v>68.06</v>
      </c>
      <c r="E7" s="9">
        <f t="shared" si="0"/>
        <v>-326.69</v>
      </c>
    </row>
    <row r="8" spans="1:5" ht="21" x14ac:dyDescent="0.25">
      <c r="A8" s="18">
        <v>45384</v>
      </c>
      <c r="B8" s="8" t="s">
        <v>230</v>
      </c>
      <c r="C8" s="9"/>
      <c r="D8" s="9">
        <v>122.51</v>
      </c>
      <c r="E8" s="9">
        <f t="shared" si="0"/>
        <v>-449.2</v>
      </c>
    </row>
    <row r="9" spans="1:5" ht="21" x14ac:dyDescent="0.25">
      <c r="A9" s="18">
        <v>45384</v>
      </c>
      <c r="B9" s="8" t="s">
        <v>230</v>
      </c>
      <c r="C9" s="9"/>
      <c r="D9" s="9">
        <v>68.06</v>
      </c>
      <c r="E9" s="9">
        <f t="shared" si="0"/>
        <v>-517.26</v>
      </c>
    </row>
    <row r="10" spans="1:5" ht="21" x14ac:dyDescent="0.25">
      <c r="A10" s="8"/>
      <c r="B10" s="8"/>
      <c r="C10" s="9"/>
      <c r="D10" s="9"/>
      <c r="E10" s="9">
        <f t="shared" si="0"/>
        <v>-517.26</v>
      </c>
    </row>
    <row r="11" spans="1:5" ht="21" x14ac:dyDescent="0.25">
      <c r="A11" s="8"/>
      <c r="B11" s="8"/>
      <c r="C11" s="9"/>
      <c r="D11" s="9"/>
      <c r="E11" s="9">
        <f t="shared" si="0"/>
        <v>-517.26</v>
      </c>
    </row>
    <row r="12" spans="1:5" ht="21" x14ac:dyDescent="0.25">
      <c r="A12" s="8"/>
      <c r="B12" s="8"/>
      <c r="C12" s="9"/>
      <c r="D12" s="9"/>
      <c r="E12" s="9">
        <f t="shared" si="0"/>
        <v>-517.26</v>
      </c>
    </row>
    <row r="13" spans="1:5" ht="21" x14ac:dyDescent="0.25">
      <c r="A13" s="8"/>
      <c r="B13" s="8"/>
      <c r="C13" s="9"/>
      <c r="D13" s="9"/>
      <c r="E13" s="9">
        <f t="shared" si="0"/>
        <v>-517.26</v>
      </c>
    </row>
    <row r="14" spans="1:5" ht="21" x14ac:dyDescent="0.25">
      <c r="A14" s="8"/>
      <c r="B14" s="8"/>
      <c r="C14" s="9"/>
      <c r="D14" s="9"/>
      <c r="E14" s="9">
        <f t="shared" si="0"/>
        <v>-517.26</v>
      </c>
    </row>
    <row r="15" spans="1:5" ht="21" x14ac:dyDescent="0.25">
      <c r="A15" s="8"/>
      <c r="B15" s="8"/>
      <c r="C15" s="9"/>
      <c r="D15" s="9"/>
      <c r="E15" s="9">
        <f t="shared" si="0"/>
        <v>-517.26</v>
      </c>
    </row>
    <row r="16" spans="1:5" ht="21" x14ac:dyDescent="0.25">
      <c r="A16" s="8"/>
      <c r="B16" s="8"/>
      <c r="C16" s="9"/>
      <c r="D16" s="9"/>
      <c r="E16" s="9">
        <f t="shared" si="0"/>
        <v>-517.26</v>
      </c>
    </row>
    <row r="17" spans="1:5" ht="21" x14ac:dyDescent="0.25">
      <c r="A17" s="8"/>
      <c r="B17" s="8"/>
      <c r="C17" s="9"/>
      <c r="D17" s="9"/>
      <c r="E17" s="9">
        <f t="shared" si="0"/>
        <v>-517.26</v>
      </c>
    </row>
    <row r="18" spans="1:5" ht="21" x14ac:dyDescent="0.25">
      <c r="A18" s="8"/>
      <c r="B18" s="8"/>
      <c r="C18" s="9"/>
      <c r="D18" s="9"/>
      <c r="E18" s="9">
        <f t="shared" si="0"/>
        <v>-517.26</v>
      </c>
    </row>
    <row r="19" spans="1:5" ht="21" x14ac:dyDescent="0.25">
      <c r="A19" s="8"/>
      <c r="B19" s="8"/>
      <c r="C19" s="9"/>
      <c r="D19" s="9"/>
      <c r="E19" s="9">
        <f t="shared" si="0"/>
        <v>-517.26</v>
      </c>
    </row>
    <row r="20" spans="1:5" ht="21" x14ac:dyDescent="0.25">
      <c r="A20" s="8"/>
      <c r="B20" s="8"/>
      <c r="C20" s="9"/>
      <c r="D20" s="9"/>
      <c r="E20" s="9">
        <f t="shared" si="0"/>
        <v>-517.26</v>
      </c>
    </row>
    <row r="21" spans="1:5" ht="21" x14ac:dyDescent="0.25">
      <c r="A21" s="8"/>
      <c r="B21" s="8"/>
      <c r="C21" s="9"/>
      <c r="D21" s="9"/>
      <c r="E21" s="9">
        <f t="shared" si="0"/>
        <v>-517.26</v>
      </c>
    </row>
    <row r="22" spans="1:5" ht="21" x14ac:dyDescent="0.25">
      <c r="A22" s="8"/>
      <c r="B22" s="8"/>
      <c r="C22" s="9"/>
      <c r="D22" s="9"/>
      <c r="E22" s="9">
        <f t="shared" si="0"/>
        <v>-517.26</v>
      </c>
    </row>
    <row r="23" spans="1:5" ht="21" x14ac:dyDescent="0.25">
      <c r="A23" s="8"/>
      <c r="B23" s="8"/>
      <c r="C23" s="9"/>
      <c r="D23" s="9"/>
      <c r="E23" s="9">
        <f t="shared" si="0"/>
        <v>-517.26</v>
      </c>
    </row>
    <row r="24" spans="1:5" ht="21" x14ac:dyDescent="0.25">
      <c r="A24" s="8"/>
      <c r="B24" s="8"/>
      <c r="C24" s="9"/>
      <c r="D24" s="9"/>
      <c r="E24" s="9">
        <f t="shared" si="0"/>
        <v>-517.26</v>
      </c>
    </row>
    <row r="25" spans="1:5" ht="21" x14ac:dyDescent="0.25">
      <c r="A25" s="8"/>
      <c r="B25" s="8"/>
      <c r="C25" s="9"/>
      <c r="D25" s="9"/>
      <c r="E25" s="9">
        <f t="shared" si="0"/>
        <v>-517.26</v>
      </c>
    </row>
    <row r="26" spans="1:5" ht="21" x14ac:dyDescent="0.25">
      <c r="A26" s="8"/>
      <c r="B26" s="8"/>
      <c r="C26" s="9"/>
      <c r="D26" s="9"/>
      <c r="E26" s="9">
        <f t="shared" si="0"/>
        <v>-517.26</v>
      </c>
    </row>
    <row r="27" spans="1:5" ht="21" x14ac:dyDescent="0.25">
      <c r="A27" s="8"/>
      <c r="B27" s="8"/>
      <c r="C27" s="9"/>
      <c r="D27" s="9"/>
      <c r="E27" s="9">
        <f t="shared" si="0"/>
        <v>-517.26</v>
      </c>
    </row>
    <row r="28" spans="1:5" ht="21" x14ac:dyDescent="0.25">
      <c r="A28" s="8"/>
      <c r="B28" s="8"/>
      <c r="C28" s="9"/>
      <c r="D28" s="9"/>
      <c r="E28" s="9">
        <f t="shared" si="0"/>
        <v>-517.26</v>
      </c>
    </row>
    <row r="29" spans="1:5" ht="21" x14ac:dyDescent="0.25">
      <c r="A29" s="8"/>
      <c r="B29" s="8"/>
      <c r="C29" s="9"/>
      <c r="D29" s="9"/>
      <c r="E29" s="9">
        <f t="shared" si="0"/>
        <v>-517.26</v>
      </c>
    </row>
    <row r="30" spans="1:5" ht="21" x14ac:dyDescent="0.25">
      <c r="A30" s="8"/>
      <c r="B30" s="8"/>
      <c r="C30" s="9"/>
      <c r="D30" s="9"/>
      <c r="E30" s="9">
        <f t="shared" si="0"/>
        <v>-517.26</v>
      </c>
    </row>
    <row r="31" spans="1:5" ht="21" x14ac:dyDescent="0.25">
      <c r="A31" s="8"/>
      <c r="B31" s="8"/>
      <c r="C31" s="9"/>
      <c r="D31" s="9"/>
      <c r="E31" s="9">
        <f t="shared" si="0"/>
        <v>-517.26</v>
      </c>
    </row>
    <row r="32" spans="1:5" ht="21" x14ac:dyDescent="0.25">
      <c r="A32" s="8"/>
      <c r="B32" s="8"/>
      <c r="C32" s="9"/>
      <c r="D32" s="9"/>
      <c r="E32" s="9">
        <f t="shared" si="0"/>
        <v>-517.26</v>
      </c>
    </row>
    <row r="33" spans="1:5" ht="21" x14ac:dyDescent="0.25">
      <c r="A33" s="8"/>
      <c r="B33" s="8"/>
      <c r="C33" s="9"/>
      <c r="D33" s="9"/>
      <c r="E33" s="9">
        <f t="shared" si="0"/>
        <v>-517.26</v>
      </c>
    </row>
    <row r="34" spans="1:5" ht="21" x14ac:dyDescent="0.25">
      <c r="A34" s="8"/>
      <c r="B34" s="8"/>
      <c r="C34" s="9"/>
      <c r="D34" s="9"/>
      <c r="E34" s="9">
        <f t="shared" si="0"/>
        <v>-517.26</v>
      </c>
    </row>
    <row r="35" spans="1:5" ht="21" x14ac:dyDescent="0.25">
      <c r="A35" s="8"/>
      <c r="B35" s="8"/>
      <c r="C35" s="9"/>
      <c r="D35" s="9"/>
      <c r="E35" s="9">
        <f t="shared" si="0"/>
        <v>-517.26</v>
      </c>
    </row>
    <row r="36" spans="1:5" ht="21" x14ac:dyDescent="0.25">
      <c r="A36" s="8"/>
      <c r="B36" s="8"/>
      <c r="C36" s="9"/>
      <c r="D36" s="9"/>
      <c r="E36" s="9">
        <f t="shared" si="0"/>
        <v>-517.26</v>
      </c>
    </row>
    <row r="37" spans="1:5" ht="21" x14ac:dyDescent="0.25">
      <c r="A37" s="8"/>
      <c r="B37" s="8"/>
      <c r="C37" s="9"/>
      <c r="D37" s="9"/>
      <c r="E37" s="9">
        <f t="shared" si="0"/>
        <v>-517.26</v>
      </c>
    </row>
    <row r="38" spans="1:5" ht="21" x14ac:dyDescent="0.25">
      <c r="A38" s="8"/>
      <c r="B38" s="8"/>
      <c r="C38" s="9"/>
      <c r="D38" s="9"/>
      <c r="E38" s="9">
        <f t="shared" si="0"/>
        <v>-517.26</v>
      </c>
    </row>
    <row r="39" spans="1:5" ht="21" x14ac:dyDescent="0.25">
      <c r="A39" s="8"/>
      <c r="B39" s="8"/>
      <c r="C39" s="9"/>
      <c r="D39" s="9"/>
      <c r="E39" s="9">
        <f t="shared" si="0"/>
        <v>-517.26</v>
      </c>
    </row>
    <row r="40" spans="1:5" ht="21" x14ac:dyDescent="0.25">
      <c r="A40" s="8"/>
      <c r="B40" s="8"/>
      <c r="C40" s="9"/>
      <c r="D40" s="9"/>
      <c r="E40" s="9">
        <f t="shared" si="0"/>
        <v>-517.26</v>
      </c>
    </row>
    <row r="41" spans="1:5" ht="21" x14ac:dyDescent="0.25">
      <c r="A41" s="8"/>
      <c r="B41" s="8"/>
      <c r="C41" s="9"/>
      <c r="D41" s="9"/>
      <c r="E41" s="9">
        <f t="shared" si="0"/>
        <v>-517.26</v>
      </c>
    </row>
    <row r="42" spans="1:5" ht="21" x14ac:dyDescent="0.25">
      <c r="A42" s="8"/>
      <c r="B42" s="8"/>
      <c r="C42" s="9"/>
      <c r="D42" s="9"/>
      <c r="E42" s="9">
        <f t="shared" si="0"/>
        <v>-517.26</v>
      </c>
    </row>
    <row r="43" spans="1:5" ht="21" x14ac:dyDescent="0.25">
      <c r="A43" s="8"/>
      <c r="B43" s="8"/>
      <c r="C43" s="9"/>
      <c r="D43" s="9"/>
      <c r="E43" s="9">
        <f t="shared" si="0"/>
        <v>-517.26</v>
      </c>
    </row>
    <row r="44" spans="1:5" ht="21" x14ac:dyDescent="0.25">
      <c r="A44" s="8"/>
      <c r="B44" s="8"/>
      <c r="C44" s="9"/>
      <c r="D44" s="9"/>
      <c r="E44" s="9">
        <f t="shared" si="0"/>
        <v>-517.26</v>
      </c>
    </row>
    <row r="45" spans="1:5" ht="21" x14ac:dyDescent="0.25">
      <c r="A45" s="8"/>
      <c r="B45" s="8"/>
      <c r="C45" s="9"/>
      <c r="D45" s="9"/>
      <c r="E45" s="9">
        <f t="shared" si="0"/>
        <v>-517.26</v>
      </c>
    </row>
    <row r="46" spans="1:5" ht="21" x14ac:dyDescent="0.25">
      <c r="A46" s="8"/>
      <c r="B46" s="8"/>
      <c r="C46" s="9"/>
      <c r="D46" s="9"/>
      <c r="E46" s="9">
        <f t="shared" si="0"/>
        <v>-517.26</v>
      </c>
    </row>
    <row r="47" spans="1:5" ht="21" x14ac:dyDescent="0.25">
      <c r="A47" s="8"/>
      <c r="B47" s="8"/>
      <c r="C47" s="9"/>
      <c r="D47" s="9"/>
      <c r="E47" s="9">
        <f t="shared" si="0"/>
        <v>-517.26</v>
      </c>
    </row>
    <row r="48" spans="1:5" ht="21" x14ac:dyDescent="0.25">
      <c r="A48" s="8"/>
      <c r="B48" s="8"/>
      <c r="C48" s="9"/>
      <c r="D48" s="9"/>
      <c r="E48" s="9">
        <f t="shared" si="0"/>
        <v>-517.26</v>
      </c>
    </row>
    <row r="49" spans="1:5" ht="21" x14ac:dyDescent="0.25">
      <c r="A49" s="8"/>
      <c r="B49" s="8"/>
      <c r="C49" s="9"/>
      <c r="D49" s="9"/>
      <c r="E49" s="9">
        <f t="shared" si="0"/>
        <v>-517.26</v>
      </c>
    </row>
    <row r="50" spans="1:5" ht="21" x14ac:dyDescent="0.25">
      <c r="A50" s="8"/>
      <c r="B50" s="8"/>
      <c r="C50" s="9"/>
      <c r="D50" s="9"/>
      <c r="E50" s="9">
        <f t="shared" si="0"/>
        <v>-517.26</v>
      </c>
    </row>
    <row r="51" spans="1:5" ht="21" x14ac:dyDescent="0.25">
      <c r="A51" s="8"/>
      <c r="B51" s="8"/>
      <c r="C51" s="9"/>
      <c r="D51" s="9"/>
      <c r="E51" s="9">
        <f t="shared" si="0"/>
        <v>-517.26</v>
      </c>
    </row>
    <row r="52" spans="1:5" ht="21" x14ac:dyDescent="0.25">
      <c r="A52" s="8"/>
      <c r="B52" s="8"/>
      <c r="C52" s="9"/>
      <c r="D52" s="9"/>
      <c r="E52" s="9">
        <f t="shared" si="0"/>
        <v>-517.26</v>
      </c>
    </row>
    <row r="53" spans="1:5" ht="21" x14ac:dyDescent="0.25">
      <c r="A53" s="8"/>
      <c r="B53" s="8"/>
      <c r="C53" s="9"/>
      <c r="D53" s="9"/>
      <c r="E53" s="9">
        <f t="shared" si="0"/>
        <v>-517.26</v>
      </c>
    </row>
    <row r="54" spans="1:5" ht="21" x14ac:dyDescent="0.25">
      <c r="A54" s="8"/>
      <c r="B54" s="8"/>
      <c r="C54" s="9"/>
      <c r="D54" s="9"/>
      <c r="E54" s="9">
        <f t="shared" si="0"/>
        <v>-517.26</v>
      </c>
    </row>
    <row r="55" spans="1:5" ht="21" x14ac:dyDescent="0.25">
      <c r="A55" s="8"/>
      <c r="B55" s="8"/>
      <c r="C55" s="9"/>
      <c r="D55" s="9"/>
      <c r="E55" s="9">
        <f t="shared" si="0"/>
        <v>-517.26</v>
      </c>
    </row>
    <row r="56" spans="1:5" ht="21" x14ac:dyDescent="0.25">
      <c r="A56" s="8"/>
      <c r="B56" s="8"/>
      <c r="C56" s="9"/>
      <c r="D56" s="9"/>
      <c r="E56" s="9">
        <f t="shared" si="0"/>
        <v>-517.26</v>
      </c>
    </row>
    <row r="57" spans="1:5" ht="21" x14ac:dyDescent="0.25">
      <c r="A57" s="8"/>
      <c r="B57" s="8"/>
      <c r="C57" s="9"/>
      <c r="D57" s="9"/>
      <c r="E57" s="9">
        <f t="shared" si="0"/>
        <v>-517.26</v>
      </c>
    </row>
    <row r="58" spans="1:5" ht="21" x14ac:dyDescent="0.25">
      <c r="A58" s="8"/>
      <c r="B58" s="8"/>
      <c r="C58" s="9"/>
      <c r="D58" s="9"/>
      <c r="E58" s="9">
        <f t="shared" si="0"/>
        <v>-517.26</v>
      </c>
    </row>
    <row r="59" spans="1:5" ht="21" x14ac:dyDescent="0.25">
      <c r="A59" s="8"/>
      <c r="B59" s="8"/>
      <c r="C59" s="9"/>
      <c r="D59" s="9"/>
      <c r="E59" s="9">
        <f t="shared" si="0"/>
        <v>-517.26</v>
      </c>
    </row>
    <row r="60" spans="1:5" ht="21" x14ac:dyDescent="0.25">
      <c r="A60" s="8"/>
      <c r="B60" s="8"/>
      <c r="C60" s="9"/>
      <c r="D60" s="9"/>
      <c r="E60" s="9">
        <f t="shared" si="0"/>
        <v>-517.26</v>
      </c>
    </row>
    <row r="61" spans="1:5" ht="21" x14ac:dyDescent="0.25">
      <c r="A61" s="8"/>
      <c r="B61" s="8"/>
      <c r="C61" s="9"/>
      <c r="D61" s="9"/>
      <c r="E61" s="9">
        <f t="shared" si="0"/>
        <v>-517.26</v>
      </c>
    </row>
    <row r="62" spans="1:5" ht="21" x14ac:dyDescent="0.25">
      <c r="A62" s="8"/>
      <c r="B62" s="8"/>
      <c r="C62" s="9"/>
      <c r="D62" s="9"/>
      <c r="E62" s="9">
        <f t="shared" si="0"/>
        <v>-517.26</v>
      </c>
    </row>
    <row r="63" spans="1:5" ht="21" x14ac:dyDescent="0.25">
      <c r="A63" s="8"/>
      <c r="B63" s="8"/>
      <c r="C63" s="9"/>
      <c r="D63" s="9"/>
      <c r="E63" s="9">
        <f t="shared" si="0"/>
        <v>-517.26</v>
      </c>
    </row>
    <row r="64" spans="1:5" ht="21" x14ac:dyDescent="0.25">
      <c r="A64" s="8"/>
      <c r="B64" s="8"/>
      <c r="C64" s="9"/>
      <c r="D64" s="9"/>
      <c r="E64" s="9">
        <f t="shared" si="0"/>
        <v>-517.26</v>
      </c>
    </row>
    <row r="65" spans="1:5" ht="21" x14ac:dyDescent="0.25">
      <c r="A65" s="8"/>
      <c r="B65" s="8"/>
      <c r="C65" s="9"/>
      <c r="D65" s="9"/>
      <c r="E65" s="9">
        <f t="shared" si="0"/>
        <v>-517.26</v>
      </c>
    </row>
    <row r="66" spans="1:5" ht="21" x14ac:dyDescent="0.25">
      <c r="A66" s="8"/>
      <c r="B66" s="8"/>
      <c r="C66" s="9"/>
      <c r="D66" s="9"/>
      <c r="E66" s="9">
        <f t="shared" si="0"/>
        <v>-517.26</v>
      </c>
    </row>
    <row r="67" spans="1:5" ht="21" x14ac:dyDescent="0.25">
      <c r="A67" s="8"/>
      <c r="B67" s="8"/>
      <c r="C67" s="9"/>
      <c r="D67" s="9"/>
      <c r="E67" s="9">
        <f t="shared" si="0"/>
        <v>-517.26</v>
      </c>
    </row>
    <row r="68" spans="1:5" ht="21" x14ac:dyDescent="0.25">
      <c r="A68" s="8"/>
      <c r="B68" s="8"/>
      <c r="C68" s="9"/>
      <c r="D68" s="9"/>
      <c r="E68" s="9">
        <f t="shared" si="0"/>
        <v>-517.26</v>
      </c>
    </row>
    <row r="69" spans="1:5" ht="21" x14ac:dyDescent="0.25">
      <c r="A69" s="8"/>
      <c r="B69" s="8"/>
      <c r="C69" s="9"/>
      <c r="D69" s="9"/>
      <c r="E69" s="9">
        <f t="shared" si="0"/>
        <v>-517.26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-517.26</v>
      </c>
    </row>
    <row r="71" spans="1:5" ht="21" x14ac:dyDescent="0.25">
      <c r="A71" s="8"/>
      <c r="B71" s="8"/>
      <c r="C71" s="9"/>
      <c r="D71" s="9"/>
      <c r="E71" s="9">
        <f t="shared" si="1"/>
        <v>-517.26</v>
      </c>
    </row>
    <row r="72" spans="1:5" ht="21" x14ac:dyDescent="0.25">
      <c r="A72" s="8"/>
      <c r="B72" s="8"/>
      <c r="C72" s="9"/>
      <c r="D72" s="9"/>
      <c r="E72" s="9">
        <f t="shared" si="1"/>
        <v>-517.26</v>
      </c>
    </row>
    <row r="73" spans="1:5" ht="21" x14ac:dyDescent="0.25">
      <c r="A73" s="8"/>
      <c r="B73" s="8"/>
      <c r="C73" s="9"/>
      <c r="D73" s="9"/>
      <c r="E73" s="9">
        <f t="shared" si="1"/>
        <v>-517.26</v>
      </c>
    </row>
    <row r="74" spans="1:5" ht="21" x14ac:dyDescent="0.25">
      <c r="A74" s="8"/>
      <c r="B74" s="8"/>
      <c r="C74" s="9"/>
      <c r="D74" s="9"/>
      <c r="E74" s="9">
        <f t="shared" si="1"/>
        <v>-517.26</v>
      </c>
    </row>
    <row r="75" spans="1:5" ht="21" x14ac:dyDescent="0.25">
      <c r="A75" s="8"/>
      <c r="B75" s="8"/>
      <c r="C75" s="9"/>
      <c r="D75" s="9"/>
      <c r="E75" s="9">
        <f t="shared" si="1"/>
        <v>-517.26</v>
      </c>
    </row>
    <row r="76" spans="1:5" ht="21" x14ac:dyDescent="0.25">
      <c r="A76" s="8"/>
      <c r="B76" s="8"/>
      <c r="C76" s="9"/>
      <c r="D76" s="9"/>
      <c r="E76" s="9">
        <f t="shared" si="1"/>
        <v>-517.26</v>
      </c>
    </row>
    <row r="77" spans="1:5" ht="21" x14ac:dyDescent="0.25">
      <c r="A77" s="8"/>
      <c r="B77" s="8"/>
      <c r="C77" s="9"/>
      <c r="D77" s="9"/>
      <c r="E77" s="9">
        <f t="shared" si="1"/>
        <v>-517.26</v>
      </c>
    </row>
    <row r="78" spans="1:5" ht="21" x14ac:dyDescent="0.25">
      <c r="A78" s="8"/>
      <c r="B78" s="8"/>
      <c r="C78" s="9"/>
      <c r="D78" s="9"/>
      <c r="E78" s="9">
        <f t="shared" si="1"/>
        <v>-517.26</v>
      </c>
    </row>
    <row r="79" spans="1:5" ht="21" x14ac:dyDescent="0.25">
      <c r="A79" s="8"/>
      <c r="B79" s="8"/>
      <c r="C79" s="9"/>
      <c r="D79" s="9"/>
      <c r="E79" s="9">
        <f t="shared" si="1"/>
        <v>-517.26</v>
      </c>
    </row>
    <row r="80" spans="1:5" ht="21" x14ac:dyDescent="0.25">
      <c r="A80" s="8"/>
      <c r="B80" s="8"/>
      <c r="C80" s="9"/>
      <c r="D80" s="9"/>
      <c r="E80" s="9">
        <f t="shared" si="1"/>
        <v>-517.26</v>
      </c>
    </row>
    <row r="81" spans="1:5" ht="21" x14ac:dyDescent="0.25">
      <c r="A81" s="8"/>
      <c r="B81" s="8"/>
      <c r="C81" s="9"/>
      <c r="D81" s="9"/>
      <c r="E81" s="9">
        <f t="shared" si="1"/>
        <v>-517.26</v>
      </c>
    </row>
    <row r="82" spans="1:5" ht="21" x14ac:dyDescent="0.25">
      <c r="A82" s="8"/>
      <c r="B82" s="8"/>
      <c r="C82" s="9"/>
      <c r="D82" s="9"/>
      <c r="E82" s="9">
        <f t="shared" si="1"/>
        <v>-517.26</v>
      </c>
    </row>
    <row r="83" spans="1:5" ht="21" x14ac:dyDescent="0.25">
      <c r="A83" s="8"/>
      <c r="B83" s="8"/>
      <c r="C83" s="9"/>
      <c r="D83" s="9"/>
      <c r="E83" s="9">
        <f t="shared" si="1"/>
        <v>-517.26</v>
      </c>
    </row>
    <row r="84" spans="1:5" ht="21" x14ac:dyDescent="0.25">
      <c r="A84" s="8"/>
      <c r="B84" s="8"/>
      <c r="C84" s="9"/>
      <c r="D84" s="9"/>
      <c r="E84" s="9">
        <f t="shared" si="1"/>
        <v>-517.26</v>
      </c>
    </row>
    <row r="85" spans="1:5" ht="21" x14ac:dyDescent="0.25">
      <c r="A85" s="8"/>
      <c r="B85" s="8"/>
      <c r="C85" s="9"/>
      <c r="D85" s="9"/>
      <c r="E85" s="9">
        <f t="shared" si="1"/>
        <v>-517.26</v>
      </c>
    </row>
    <row r="86" spans="1:5" ht="21" x14ac:dyDescent="0.25">
      <c r="A86" s="8"/>
      <c r="B86" s="8"/>
      <c r="C86" s="9"/>
      <c r="D86" s="9"/>
      <c r="E86" s="9">
        <f t="shared" si="1"/>
        <v>-517.26</v>
      </c>
    </row>
    <row r="87" spans="1:5" ht="21" x14ac:dyDescent="0.25">
      <c r="A87" s="8"/>
      <c r="B87" s="8"/>
      <c r="C87" s="9"/>
      <c r="D87" s="9"/>
      <c r="E87" s="9">
        <f t="shared" si="1"/>
        <v>-517.26</v>
      </c>
    </row>
    <row r="88" spans="1:5" ht="21" x14ac:dyDescent="0.25">
      <c r="A88" s="8"/>
      <c r="B88" s="8"/>
      <c r="C88" s="9"/>
      <c r="D88" s="9"/>
      <c r="E88" s="9">
        <f t="shared" si="1"/>
        <v>-517.26</v>
      </c>
    </row>
    <row r="89" spans="1:5" ht="21" x14ac:dyDescent="0.25">
      <c r="A89" s="8"/>
      <c r="B89" s="8"/>
      <c r="C89" s="9"/>
      <c r="D89" s="9"/>
      <c r="E89" s="9">
        <f t="shared" si="1"/>
        <v>-517.26</v>
      </c>
    </row>
    <row r="90" spans="1:5" ht="21" x14ac:dyDescent="0.25">
      <c r="A90" s="8"/>
      <c r="B90" s="8"/>
      <c r="C90" s="9"/>
      <c r="D90" s="9"/>
      <c r="E90" s="9">
        <f t="shared" si="1"/>
        <v>-517.26</v>
      </c>
    </row>
    <row r="91" spans="1:5" ht="21" x14ac:dyDescent="0.25">
      <c r="A91" s="8"/>
      <c r="B91" s="8"/>
      <c r="C91" s="9"/>
      <c r="D91" s="9"/>
      <c r="E91" s="9">
        <f t="shared" si="1"/>
        <v>-517.26</v>
      </c>
    </row>
    <row r="92" spans="1:5" ht="21" x14ac:dyDescent="0.25">
      <c r="A92" s="8"/>
      <c r="B92" s="8"/>
      <c r="C92" s="9"/>
      <c r="D92" s="9"/>
      <c r="E92" s="9">
        <f t="shared" si="1"/>
        <v>-517.26</v>
      </c>
    </row>
    <row r="93" spans="1:5" ht="21" x14ac:dyDescent="0.25">
      <c r="A93" s="8"/>
      <c r="B93" s="8"/>
      <c r="C93" s="9"/>
      <c r="D93" s="9"/>
      <c r="E93" s="9">
        <f t="shared" si="1"/>
        <v>-517.26</v>
      </c>
    </row>
    <row r="94" spans="1:5" ht="21" x14ac:dyDescent="0.25">
      <c r="A94" s="8"/>
      <c r="B94" s="8"/>
      <c r="C94" s="9"/>
      <c r="D94" s="9"/>
      <c r="E94" s="9">
        <f t="shared" si="1"/>
        <v>-517.26</v>
      </c>
    </row>
    <row r="95" spans="1:5" ht="21" x14ac:dyDescent="0.25">
      <c r="A95" s="8"/>
      <c r="B95" s="8"/>
      <c r="C95" s="9"/>
      <c r="D95" s="9"/>
      <c r="E95" s="9">
        <f t="shared" si="1"/>
        <v>-517.26</v>
      </c>
    </row>
    <row r="96" spans="1:5" ht="21" x14ac:dyDescent="0.25">
      <c r="A96" s="8"/>
      <c r="B96" s="8"/>
      <c r="C96" s="9"/>
      <c r="D96" s="9"/>
      <c r="E96" s="9">
        <f t="shared" si="1"/>
        <v>-517.26</v>
      </c>
    </row>
    <row r="97" spans="1:5" ht="21" x14ac:dyDescent="0.25">
      <c r="A97" s="8"/>
      <c r="B97" s="8"/>
      <c r="C97" s="9"/>
      <c r="D97" s="9"/>
      <c r="E97" s="9">
        <f t="shared" si="1"/>
        <v>-517.26</v>
      </c>
    </row>
    <row r="98" spans="1:5" ht="21" x14ac:dyDescent="0.25">
      <c r="A98" s="8"/>
      <c r="B98" s="8"/>
      <c r="C98" s="9"/>
      <c r="D98" s="9"/>
      <c r="E98" s="9">
        <f t="shared" si="1"/>
        <v>-517.26</v>
      </c>
    </row>
    <row r="99" spans="1:5" ht="21" x14ac:dyDescent="0.25">
      <c r="A99" s="8"/>
      <c r="B99" s="8"/>
      <c r="C99" s="9"/>
      <c r="D99" s="9"/>
      <c r="E99" s="9">
        <f t="shared" si="1"/>
        <v>-517.26</v>
      </c>
    </row>
    <row r="100" spans="1:5" ht="21" x14ac:dyDescent="0.25">
      <c r="A100" s="8"/>
      <c r="B100" s="8"/>
      <c r="C100" s="9"/>
      <c r="D100" s="9"/>
      <c r="E100" s="9">
        <f t="shared" si="1"/>
        <v>-517.26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5"/>
  <dimension ref="A1:L156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style="13" bestFit="1" customWidth="1"/>
    <col min="4" max="4" width="20.33203125" style="13" customWidth="1"/>
    <col min="5" max="5" width="19.5" bestFit="1" customWidth="1"/>
    <col min="9" max="9" width="15.6640625" bestFit="1" customWidth="1"/>
    <col min="10" max="10" width="34.5" bestFit="1" customWidth="1"/>
    <col min="12" max="12" width="14" bestFit="1" customWidth="1"/>
  </cols>
  <sheetData>
    <row r="1" spans="1:12" ht="29" x14ac:dyDescent="0.35">
      <c r="A1" s="160" t="s">
        <v>23</v>
      </c>
      <c r="B1" s="160"/>
      <c r="C1" s="160"/>
      <c r="D1" s="160"/>
      <c r="E1" s="160"/>
    </row>
    <row r="2" spans="1:12" ht="26" x14ac:dyDescent="0.3">
      <c r="A2" s="161" t="s">
        <v>45</v>
      </c>
      <c r="B2" s="161"/>
      <c r="C2" s="161"/>
      <c r="D2" s="161"/>
      <c r="E2" s="161"/>
    </row>
    <row r="3" spans="1:12" s="1" customFormat="1" ht="21" x14ac:dyDescent="0.25">
      <c r="A3" s="10" t="s">
        <v>4</v>
      </c>
      <c r="B3" s="10" t="s">
        <v>5</v>
      </c>
      <c r="C3" s="29" t="s">
        <v>6</v>
      </c>
      <c r="D3" s="29" t="s">
        <v>7</v>
      </c>
      <c r="E3" s="10" t="s">
        <v>8</v>
      </c>
    </row>
    <row r="4" spans="1:12" ht="21" x14ac:dyDescent="0.25">
      <c r="A4" s="8"/>
      <c r="B4" s="8"/>
      <c r="C4" s="9"/>
      <c r="D4" s="9"/>
      <c r="E4" s="9">
        <v>565.16999999999996</v>
      </c>
    </row>
    <row r="5" spans="1:12" ht="21" x14ac:dyDescent="0.25">
      <c r="A5" s="8" t="s">
        <v>227</v>
      </c>
      <c r="B5" s="8" t="s">
        <v>150</v>
      </c>
      <c r="C5" s="9"/>
      <c r="D5" s="9">
        <v>52.5</v>
      </c>
      <c r="E5" s="9">
        <f>E4+C5-D5</f>
        <v>512.66999999999996</v>
      </c>
    </row>
    <row r="6" spans="1:12" ht="21" x14ac:dyDescent="0.25">
      <c r="A6" s="18">
        <v>45242</v>
      </c>
      <c r="B6" s="8" t="s">
        <v>297</v>
      </c>
      <c r="C6" s="9"/>
      <c r="D6" s="9">
        <v>367.5</v>
      </c>
      <c r="E6" s="9">
        <f t="shared" ref="E6:E71" si="0">E5+C6-D6</f>
        <v>145.16999999999996</v>
      </c>
    </row>
    <row r="7" spans="1:12" ht="21" x14ac:dyDescent="0.25">
      <c r="A7" s="18">
        <v>45293</v>
      </c>
      <c r="B7" s="8" t="s">
        <v>386</v>
      </c>
      <c r="C7" s="9"/>
      <c r="D7" s="9">
        <v>52.5</v>
      </c>
      <c r="E7" s="9">
        <f t="shared" si="0"/>
        <v>92.669999999999959</v>
      </c>
    </row>
    <row r="8" spans="1:12" ht="21" x14ac:dyDescent="0.25">
      <c r="A8" s="18">
        <v>45303</v>
      </c>
      <c r="B8" s="8" t="s">
        <v>538</v>
      </c>
      <c r="C8" s="9">
        <v>490822.75</v>
      </c>
      <c r="D8" s="9"/>
      <c r="E8" s="9">
        <f t="shared" si="0"/>
        <v>490915.42</v>
      </c>
    </row>
    <row r="9" spans="1:12" ht="21" x14ac:dyDescent="0.25">
      <c r="A9" s="18">
        <v>45303</v>
      </c>
      <c r="B9" s="8" t="s">
        <v>540</v>
      </c>
      <c r="C9" s="9"/>
      <c r="D9" s="9">
        <v>445173</v>
      </c>
      <c r="E9" s="9">
        <f t="shared" si="0"/>
        <v>45742.419999999984</v>
      </c>
    </row>
    <row r="10" spans="1:12" ht="21" x14ac:dyDescent="0.25">
      <c r="A10" s="18">
        <v>45303</v>
      </c>
      <c r="B10" s="8" t="s">
        <v>541</v>
      </c>
      <c r="C10" s="9"/>
      <c r="D10" s="9">
        <v>36907</v>
      </c>
      <c r="E10" s="9">
        <f t="shared" si="0"/>
        <v>8835.4199999999837</v>
      </c>
    </row>
    <row r="11" spans="1:12" ht="21" x14ac:dyDescent="0.25">
      <c r="A11" s="18">
        <v>45304</v>
      </c>
      <c r="B11" s="8" t="s">
        <v>297</v>
      </c>
      <c r="C11" s="9"/>
      <c r="D11" s="9">
        <v>367.5</v>
      </c>
      <c r="E11" s="9">
        <f t="shared" si="0"/>
        <v>8467.9199999999837</v>
      </c>
    </row>
    <row r="12" spans="1:12" ht="21" x14ac:dyDescent="0.25">
      <c r="A12" s="18">
        <v>45307</v>
      </c>
      <c r="B12" s="8" t="s">
        <v>569</v>
      </c>
      <c r="C12" s="9"/>
      <c r="D12" s="9">
        <v>3845</v>
      </c>
      <c r="E12" s="9">
        <f t="shared" si="0"/>
        <v>4622.9199999999837</v>
      </c>
    </row>
    <row r="13" spans="1:12" ht="21" x14ac:dyDescent="0.25">
      <c r="A13" s="18">
        <v>45307</v>
      </c>
      <c r="B13" s="8" t="s">
        <v>386</v>
      </c>
      <c r="C13" s="9"/>
      <c r="D13" s="9">
        <v>31.72</v>
      </c>
      <c r="E13" s="9">
        <f t="shared" si="0"/>
        <v>4591.1999999999834</v>
      </c>
    </row>
    <row r="14" spans="1:12" ht="21" x14ac:dyDescent="0.25">
      <c r="A14" s="18">
        <v>45307</v>
      </c>
      <c r="B14" s="8" t="s">
        <v>386</v>
      </c>
      <c r="C14" s="9"/>
      <c r="D14" s="9">
        <v>15.75</v>
      </c>
      <c r="E14" s="9">
        <f t="shared" si="0"/>
        <v>4575.4499999999834</v>
      </c>
      <c r="I14" s="18"/>
      <c r="J14" s="8"/>
      <c r="K14" s="9"/>
      <c r="L14" s="9"/>
    </row>
    <row r="15" spans="1:12" ht="21" x14ac:dyDescent="0.25">
      <c r="A15" s="18">
        <v>45308</v>
      </c>
      <c r="B15" s="8" t="s">
        <v>594</v>
      </c>
      <c r="C15" s="9"/>
      <c r="D15" s="9">
        <v>297</v>
      </c>
      <c r="E15" s="9">
        <f t="shared" si="0"/>
        <v>4278.4499999999834</v>
      </c>
      <c r="I15" s="18"/>
      <c r="J15" s="8"/>
      <c r="K15" s="9"/>
      <c r="L15" s="9"/>
    </row>
    <row r="16" spans="1:12" ht="21" x14ac:dyDescent="0.25">
      <c r="A16" s="18">
        <v>45309</v>
      </c>
      <c r="B16" s="8" t="s">
        <v>937</v>
      </c>
      <c r="C16" s="9"/>
      <c r="D16" s="9">
        <v>2478.9499999999998</v>
      </c>
      <c r="E16" s="9">
        <f t="shared" si="0"/>
        <v>1799.4999999999836</v>
      </c>
      <c r="I16" s="18"/>
      <c r="J16" s="8"/>
      <c r="K16" s="9"/>
      <c r="L16" s="9"/>
    </row>
    <row r="17" spans="1:12" ht="21" x14ac:dyDescent="0.25">
      <c r="A17" s="18">
        <v>45309</v>
      </c>
      <c r="B17" s="8" t="s">
        <v>538</v>
      </c>
      <c r="C17" s="9">
        <v>510846.75</v>
      </c>
      <c r="D17" s="9"/>
      <c r="E17" s="9">
        <f t="shared" si="0"/>
        <v>512646.25</v>
      </c>
      <c r="I17" s="18"/>
      <c r="J17" s="8"/>
      <c r="K17" s="9"/>
      <c r="L17" s="9"/>
    </row>
    <row r="18" spans="1:12" ht="21" x14ac:dyDescent="0.25">
      <c r="A18" s="18">
        <v>45309</v>
      </c>
      <c r="B18" s="8" t="s">
        <v>938</v>
      </c>
      <c r="C18" s="9"/>
      <c r="D18" s="9">
        <v>1377</v>
      </c>
      <c r="E18" s="9">
        <f t="shared" si="0"/>
        <v>511269.25</v>
      </c>
    </row>
    <row r="19" spans="1:12" ht="21" x14ac:dyDescent="0.25">
      <c r="A19" s="18">
        <v>45309</v>
      </c>
      <c r="B19" s="8" t="s">
        <v>617</v>
      </c>
      <c r="C19" s="9"/>
      <c r="D19" s="9">
        <v>6240</v>
      </c>
      <c r="E19" s="9">
        <f t="shared" si="0"/>
        <v>505029.25</v>
      </c>
    </row>
    <row r="20" spans="1:12" ht="21" x14ac:dyDescent="0.25">
      <c r="A20" s="18">
        <v>45310</v>
      </c>
      <c r="B20" s="8" t="s">
        <v>620</v>
      </c>
      <c r="C20" s="9"/>
      <c r="D20" s="9">
        <v>309887</v>
      </c>
      <c r="E20" s="9">
        <f t="shared" si="0"/>
        <v>195142.25</v>
      </c>
    </row>
    <row r="21" spans="1:12" ht="21" x14ac:dyDescent="0.25">
      <c r="A21" s="18">
        <v>45310</v>
      </c>
      <c r="B21" s="8" t="s">
        <v>620</v>
      </c>
      <c r="C21" s="9"/>
      <c r="D21" s="9">
        <v>190224</v>
      </c>
      <c r="E21" s="9">
        <f t="shared" si="0"/>
        <v>4918.25</v>
      </c>
    </row>
    <row r="22" spans="1:12" ht="21" x14ac:dyDescent="0.25">
      <c r="A22" s="18">
        <v>45310</v>
      </c>
      <c r="B22" s="8" t="s">
        <v>630</v>
      </c>
      <c r="C22" s="9"/>
      <c r="D22" s="9">
        <v>324</v>
      </c>
      <c r="E22" s="9">
        <f>E21+C22-D22</f>
        <v>4594.25</v>
      </c>
    </row>
    <row r="23" spans="1:12" ht="21" x14ac:dyDescent="0.25">
      <c r="A23" s="18">
        <v>45314</v>
      </c>
      <c r="B23" s="8" t="s">
        <v>682</v>
      </c>
      <c r="C23" s="9"/>
      <c r="D23" s="9">
        <v>3000</v>
      </c>
      <c r="E23" s="9">
        <f t="shared" si="0"/>
        <v>1594.25</v>
      </c>
    </row>
    <row r="24" spans="1:12" ht="21" x14ac:dyDescent="0.25">
      <c r="A24" s="18">
        <v>45318</v>
      </c>
      <c r="B24" s="8" t="s">
        <v>538</v>
      </c>
      <c r="C24" s="9">
        <v>823461</v>
      </c>
      <c r="D24" s="9"/>
      <c r="E24" s="9">
        <f t="shared" si="0"/>
        <v>825055.25</v>
      </c>
      <c r="I24" t="s">
        <v>143</v>
      </c>
    </row>
    <row r="25" spans="1:12" ht="21" x14ac:dyDescent="0.25">
      <c r="A25" s="18">
        <v>45318</v>
      </c>
      <c r="B25" s="8" t="s">
        <v>712</v>
      </c>
      <c r="C25" s="9"/>
      <c r="D25" s="9">
        <v>70235</v>
      </c>
      <c r="E25" s="9">
        <f t="shared" si="0"/>
        <v>754820.25</v>
      </c>
    </row>
    <row r="26" spans="1:12" ht="21" x14ac:dyDescent="0.25">
      <c r="A26" s="18">
        <v>45318</v>
      </c>
      <c r="B26" s="8" t="s">
        <v>351</v>
      </c>
      <c r="C26" s="9"/>
      <c r="D26" s="9">
        <v>52.5</v>
      </c>
      <c r="E26" s="9">
        <f t="shared" si="0"/>
        <v>754767.75</v>
      </c>
    </row>
    <row r="27" spans="1:12" ht="21" x14ac:dyDescent="0.25">
      <c r="A27" s="18">
        <v>45318</v>
      </c>
      <c r="B27" s="8" t="s">
        <v>711</v>
      </c>
      <c r="C27" s="9"/>
      <c r="D27" s="9">
        <v>200137</v>
      </c>
      <c r="E27" s="9">
        <f t="shared" si="0"/>
        <v>554630.75</v>
      </c>
    </row>
    <row r="28" spans="1:12" ht="21" x14ac:dyDescent="0.25">
      <c r="A28" s="18">
        <v>45318</v>
      </c>
      <c r="B28" s="8" t="s">
        <v>351</v>
      </c>
      <c r="C28" s="9"/>
      <c r="D28" s="9">
        <v>15.75</v>
      </c>
      <c r="E28" s="9">
        <f t="shared" si="0"/>
        <v>554615</v>
      </c>
    </row>
    <row r="29" spans="1:12" ht="21" x14ac:dyDescent="0.25">
      <c r="A29" s="18">
        <v>45318</v>
      </c>
      <c r="B29" s="8" t="s">
        <v>718</v>
      </c>
      <c r="C29" s="9"/>
      <c r="D29" s="9">
        <v>3575</v>
      </c>
      <c r="E29" s="9">
        <f t="shared" si="0"/>
        <v>551040</v>
      </c>
    </row>
    <row r="30" spans="1:12" ht="21" x14ac:dyDescent="0.25">
      <c r="A30" s="18">
        <v>45318</v>
      </c>
      <c r="B30" s="8" t="s">
        <v>150</v>
      </c>
      <c r="C30" s="9"/>
      <c r="D30" s="9">
        <v>15.75</v>
      </c>
      <c r="E30" s="9">
        <f t="shared" si="0"/>
        <v>551024.25</v>
      </c>
    </row>
    <row r="31" spans="1:12" ht="21" x14ac:dyDescent="0.25">
      <c r="A31" s="18">
        <v>45318</v>
      </c>
      <c r="B31" s="8" t="s">
        <v>721</v>
      </c>
      <c r="C31" s="9"/>
      <c r="D31" s="9">
        <v>10112</v>
      </c>
      <c r="E31" s="9">
        <f t="shared" si="0"/>
        <v>540912.25</v>
      </c>
    </row>
    <row r="32" spans="1:12" ht="21" x14ac:dyDescent="0.25">
      <c r="A32" s="18">
        <v>45320</v>
      </c>
      <c r="B32" s="8" t="s">
        <v>723</v>
      </c>
      <c r="C32" s="9"/>
      <c r="D32" s="9">
        <v>25000</v>
      </c>
      <c r="E32" s="9">
        <f t="shared" si="0"/>
        <v>515912.25</v>
      </c>
    </row>
    <row r="33" spans="1:5" ht="21" x14ac:dyDescent="0.25">
      <c r="A33" s="18">
        <v>45320</v>
      </c>
      <c r="B33" s="8" t="s">
        <v>724</v>
      </c>
      <c r="C33" s="9"/>
      <c r="D33" s="9">
        <v>498217</v>
      </c>
      <c r="E33" s="9">
        <f t="shared" si="0"/>
        <v>17695.25</v>
      </c>
    </row>
    <row r="34" spans="1:5" ht="21" x14ac:dyDescent="0.25">
      <c r="A34" s="18">
        <v>45320</v>
      </c>
      <c r="B34" s="8" t="s">
        <v>724</v>
      </c>
      <c r="C34" s="9"/>
      <c r="D34" s="9">
        <v>16795</v>
      </c>
      <c r="E34" s="9">
        <f t="shared" si="0"/>
        <v>900.25</v>
      </c>
    </row>
    <row r="35" spans="1:5" ht="21" x14ac:dyDescent="0.25">
      <c r="A35" s="18">
        <v>45330</v>
      </c>
      <c r="B35" s="8" t="s">
        <v>819</v>
      </c>
      <c r="C35" s="9">
        <v>33500</v>
      </c>
      <c r="D35" s="9"/>
      <c r="E35" s="9">
        <f t="shared" si="0"/>
        <v>34400.25</v>
      </c>
    </row>
    <row r="36" spans="1:5" ht="21" x14ac:dyDescent="0.25">
      <c r="A36" s="18">
        <v>45330</v>
      </c>
      <c r="B36" s="8" t="s">
        <v>829</v>
      </c>
      <c r="C36" s="9">
        <v>237568</v>
      </c>
      <c r="D36" s="9"/>
      <c r="E36" s="9">
        <f t="shared" si="0"/>
        <v>271968.25</v>
      </c>
    </row>
    <row r="37" spans="1:5" ht="21" x14ac:dyDescent="0.25">
      <c r="A37" s="18">
        <v>45330</v>
      </c>
      <c r="B37" s="8" t="s">
        <v>620</v>
      </c>
      <c r="C37" s="9"/>
      <c r="D37" s="9">
        <v>237224</v>
      </c>
      <c r="E37" s="9">
        <f t="shared" si="0"/>
        <v>34744.25</v>
      </c>
    </row>
    <row r="38" spans="1:5" ht="21" x14ac:dyDescent="0.25">
      <c r="A38" s="18">
        <v>45331</v>
      </c>
      <c r="B38" s="8" t="s">
        <v>723</v>
      </c>
      <c r="C38" s="9"/>
      <c r="D38" s="9">
        <v>25000</v>
      </c>
      <c r="E38" s="9">
        <f t="shared" si="0"/>
        <v>9744.25</v>
      </c>
    </row>
    <row r="39" spans="1:5" ht="21" x14ac:dyDescent="0.25">
      <c r="A39" s="18">
        <v>45331</v>
      </c>
      <c r="B39" s="8" t="s">
        <v>386</v>
      </c>
      <c r="C39" s="9"/>
      <c r="D39" s="9">
        <v>15.75</v>
      </c>
      <c r="E39" s="9">
        <f t="shared" si="0"/>
        <v>9728.5</v>
      </c>
    </row>
    <row r="40" spans="1:5" ht="21" x14ac:dyDescent="0.25">
      <c r="A40" s="18">
        <v>45331</v>
      </c>
      <c r="B40" s="8" t="s">
        <v>841</v>
      </c>
      <c r="C40" s="9"/>
      <c r="D40" s="9">
        <v>8721</v>
      </c>
      <c r="E40" s="9">
        <f t="shared" si="0"/>
        <v>1007.5</v>
      </c>
    </row>
    <row r="41" spans="1:5" ht="21" x14ac:dyDescent="0.25">
      <c r="A41" s="18">
        <v>45335</v>
      </c>
      <c r="B41" s="8" t="s">
        <v>810</v>
      </c>
      <c r="C41" s="9">
        <v>30484</v>
      </c>
      <c r="D41" s="9"/>
      <c r="E41" s="9">
        <f t="shared" si="0"/>
        <v>31491.5</v>
      </c>
    </row>
    <row r="42" spans="1:5" ht="21" x14ac:dyDescent="0.25">
      <c r="A42" s="18">
        <v>45335</v>
      </c>
      <c r="B42" s="8" t="s">
        <v>386</v>
      </c>
      <c r="C42" s="9"/>
      <c r="D42" s="9">
        <v>15.75</v>
      </c>
      <c r="E42" s="9">
        <f t="shared" si="0"/>
        <v>31475.75</v>
      </c>
    </row>
    <row r="43" spans="1:5" ht="21" x14ac:dyDescent="0.25">
      <c r="A43" s="18">
        <v>45335</v>
      </c>
      <c r="B43" s="8" t="s">
        <v>723</v>
      </c>
      <c r="C43" s="9"/>
      <c r="D43" s="9">
        <v>30000</v>
      </c>
      <c r="E43" s="9">
        <f t="shared" si="0"/>
        <v>1475.75</v>
      </c>
    </row>
    <row r="44" spans="1:5" ht="21" x14ac:dyDescent="0.25">
      <c r="A44" s="18">
        <v>45338</v>
      </c>
      <c r="B44" s="8" t="s">
        <v>939</v>
      </c>
      <c r="C44" s="9">
        <v>7050</v>
      </c>
      <c r="D44" s="9"/>
      <c r="E44" s="9">
        <f t="shared" si="0"/>
        <v>8525.75</v>
      </c>
    </row>
    <row r="45" spans="1:5" ht="21" x14ac:dyDescent="0.25">
      <c r="A45" s="18">
        <v>45341</v>
      </c>
      <c r="B45" s="8" t="s">
        <v>941</v>
      </c>
      <c r="C45" s="9"/>
      <c r="D45" s="9">
        <v>1276.1500000000001</v>
      </c>
      <c r="E45" s="9">
        <f t="shared" si="0"/>
        <v>7249.6</v>
      </c>
    </row>
    <row r="46" spans="1:5" ht="21" x14ac:dyDescent="0.25">
      <c r="A46" s="18">
        <v>45342</v>
      </c>
      <c r="B46" s="8" t="s">
        <v>940</v>
      </c>
      <c r="C46" s="9"/>
      <c r="D46" s="9">
        <v>4586.82</v>
      </c>
      <c r="E46" s="9">
        <f t="shared" si="0"/>
        <v>2662.7800000000007</v>
      </c>
    </row>
    <row r="47" spans="1:5" ht="21" x14ac:dyDescent="0.25">
      <c r="A47" s="18">
        <v>45350</v>
      </c>
      <c r="B47" s="8" t="s">
        <v>362</v>
      </c>
      <c r="C47" s="9"/>
      <c r="D47" s="9">
        <v>52.5</v>
      </c>
      <c r="E47" s="9">
        <f t="shared" si="0"/>
        <v>2610.2800000000007</v>
      </c>
    </row>
    <row r="48" spans="1:5" ht="21" x14ac:dyDescent="0.25">
      <c r="A48" s="18">
        <v>45351</v>
      </c>
      <c r="B48" s="8" t="s">
        <v>1026</v>
      </c>
      <c r="C48" s="9"/>
      <c r="D48" s="9">
        <v>297</v>
      </c>
      <c r="E48" s="9">
        <f t="shared" si="0"/>
        <v>2313.2800000000007</v>
      </c>
    </row>
    <row r="49" spans="1:5" ht="21" x14ac:dyDescent="0.25">
      <c r="A49" s="18">
        <v>45352</v>
      </c>
      <c r="B49" s="8" t="s">
        <v>1027</v>
      </c>
      <c r="C49" s="9"/>
      <c r="D49" s="9">
        <v>297</v>
      </c>
      <c r="E49" s="9">
        <f t="shared" si="0"/>
        <v>2016.2800000000007</v>
      </c>
    </row>
    <row r="50" spans="1:5" ht="21" x14ac:dyDescent="0.25">
      <c r="A50" s="18">
        <v>45352</v>
      </c>
      <c r="B50" s="8" t="s">
        <v>1029</v>
      </c>
      <c r="C50" s="9">
        <v>499998</v>
      </c>
      <c r="D50" s="9"/>
      <c r="E50" s="9">
        <f t="shared" si="0"/>
        <v>502014.28</v>
      </c>
    </row>
    <row r="51" spans="1:5" ht="21" x14ac:dyDescent="0.25">
      <c r="A51" s="18">
        <v>45352</v>
      </c>
      <c r="B51" s="8" t="s">
        <v>1029</v>
      </c>
      <c r="C51" s="9">
        <v>499585</v>
      </c>
      <c r="D51" s="9"/>
      <c r="E51" s="9">
        <f t="shared" si="0"/>
        <v>1001599.28</v>
      </c>
    </row>
    <row r="52" spans="1:5" ht="21" x14ac:dyDescent="0.25">
      <c r="A52" s="18">
        <v>45352</v>
      </c>
      <c r="B52" s="8" t="s">
        <v>1030</v>
      </c>
      <c r="C52" s="9"/>
      <c r="D52" s="9">
        <v>499989</v>
      </c>
      <c r="E52" s="9">
        <f t="shared" si="0"/>
        <v>501610.28</v>
      </c>
    </row>
    <row r="53" spans="1:5" ht="21" x14ac:dyDescent="0.25">
      <c r="A53" s="18">
        <v>45352</v>
      </c>
      <c r="B53" s="8" t="s">
        <v>1030</v>
      </c>
      <c r="C53" s="9"/>
      <c r="D53" s="9">
        <v>499996</v>
      </c>
      <c r="E53" s="9">
        <f t="shared" si="0"/>
        <v>1614.2800000000279</v>
      </c>
    </row>
    <row r="54" spans="1:5" ht="21" x14ac:dyDescent="0.25">
      <c r="A54" s="18">
        <v>45355</v>
      </c>
      <c r="B54" s="8" t="s">
        <v>491</v>
      </c>
      <c r="C54" s="9">
        <v>567102</v>
      </c>
      <c r="D54" s="9"/>
      <c r="E54" s="9">
        <f t="shared" si="0"/>
        <v>568716.28</v>
      </c>
    </row>
    <row r="55" spans="1:5" ht="21" x14ac:dyDescent="0.25">
      <c r="A55" s="18"/>
      <c r="B55" s="8"/>
      <c r="C55" s="9"/>
      <c r="D55" s="9"/>
      <c r="E55" s="9">
        <f t="shared" si="0"/>
        <v>568716.28</v>
      </c>
    </row>
    <row r="56" spans="1:5" ht="21" x14ac:dyDescent="0.25">
      <c r="A56" s="18">
        <v>45327</v>
      </c>
      <c r="B56" s="8" t="s">
        <v>1059</v>
      </c>
      <c r="C56" s="9"/>
      <c r="D56" s="9">
        <v>498652</v>
      </c>
      <c r="E56" s="9">
        <f t="shared" si="0"/>
        <v>70064.280000000028</v>
      </c>
    </row>
    <row r="57" spans="1:5" ht="21" x14ac:dyDescent="0.25">
      <c r="A57" s="18">
        <v>45327</v>
      </c>
      <c r="B57" s="8" t="s">
        <v>1061</v>
      </c>
      <c r="C57" s="9"/>
      <c r="D57" s="9">
        <v>68455</v>
      </c>
      <c r="E57" s="9">
        <f t="shared" si="0"/>
        <v>1609.2800000000279</v>
      </c>
    </row>
    <row r="58" spans="1:5" ht="21" x14ac:dyDescent="0.25">
      <c r="A58" s="18">
        <v>45327</v>
      </c>
      <c r="B58" s="8" t="s">
        <v>362</v>
      </c>
      <c r="C58" s="9"/>
      <c r="D58" s="9">
        <v>15.75</v>
      </c>
      <c r="E58" s="9">
        <f t="shared" si="0"/>
        <v>1593.5300000000279</v>
      </c>
    </row>
    <row r="59" spans="1:5" ht="21" x14ac:dyDescent="0.25">
      <c r="A59" s="18">
        <v>45327</v>
      </c>
      <c r="B59" s="8" t="s">
        <v>362</v>
      </c>
      <c r="C59" s="9"/>
      <c r="D59" s="9">
        <v>15.75</v>
      </c>
      <c r="E59" s="9">
        <f t="shared" si="0"/>
        <v>1577.7800000000279</v>
      </c>
    </row>
    <row r="60" spans="1:5" ht="21" x14ac:dyDescent="0.25">
      <c r="A60" s="18">
        <v>45329</v>
      </c>
      <c r="B60" s="8" t="s">
        <v>1077</v>
      </c>
      <c r="C60" s="9"/>
      <c r="D60" s="9">
        <v>297</v>
      </c>
      <c r="E60" s="9">
        <f t="shared" si="0"/>
        <v>1280.7800000000279</v>
      </c>
    </row>
    <row r="61" spans="1:5" ht="21" x14ac:dyDescent="0.25">
      <c r="A61" s="18">
        <v>45329</v>
      </c>
      <c r="B61" s="8" t="s">
        <v>1078</v>
      </c>
      <c r="C61" s="9"/>
      <c r="D61" s="9">
        <v>297</v>
      </c>
      <c r="E61" s="9">
        <f t="shared" si="0"/>
        <v>983.78000000002794</v>
      </c>
    </row>
    <row r="62" spans="1:5" ht="21" x14ac:dyDescent="0.25">
      <c r="A62" s="18">
        <v>45362</v>
      </c>
      <c r="B62" s="8" t="s">
        <v>1102</v>
      </c>
      <c r="C62" s="9"/>
      <c r="D62" s="9">
        <v>297</v>
      </c>
      <c r="E62" s="9">
        <f t="shared" si="0"/>
        <v>686.78000000002794</v>
      </c>
    </row>
    <row r="63" spans="1:5" ht="21" x14ac:dyDescent="0.25">
      <c r="A63" s="18">
        <v>45367</v>
      </c>
      <c r="B63" s="8" t="s">
        <v>1129</v>
      </c>
      <c r="C63" s="9">
        <v>497261</v>
      </c>
      <c r="D63" s="9"/>
      <c r="E63" s="9">
        <f t="shared" si="0"/>
        <v>497947.78</v>
      </c>
    </row>
    <row r="64" spans="1:5" ht="21" x14ac:dyDescent="0.25">
      <c r="A64" s="18">
        <v>45367</v>
      </c>
      <c r="B64" s="8" t="s">
        <v>1061</v>
      </c>
      <c r="C64" s="9"/>
      <c r="D64" s="9">
        <v>496885</v>
      </c>
      <c r="E64" s="9">
        <f t="shared" si="0"/>
        <v>1062.7800000000279</v>
      </c>
    </row>
    <row r="65" spans="1:5" ht="21" x14ac:dyDescent="0.25">
      <c r="A65" s="18">
        <v>45367</v>
      </c>
      <c r="B65" s="8" t="s">
        <v>362</v>
      </c>
      <c r="C65" s="9"/>
      <c r="D65" s="9">
        <v>15.75</v>
      </c>
      <c r="E65" s="9">
        <f t="shared" si="0"/>
        <v>1047.0300000000279</v>
      </c>
    </row>
    <row r="66" spans="1:5" ht="21" x14ac:dyDescent="0.25">
      <c r="A66" s="18">
        <v>45369</v>
      </c>
      <c r="B66" s="8" t="s">
        <v>890</v>
      </c>
      <c r="C66" s="9"/>
      <c r="D66" s="9">
        <v>371.17</v>
      </c>
      <c r="E66" s="9">
        <f t="shared" si="0"/>
        <v>675.86000000002787</v>
      </c>
    </row>
    <row r="67" spans="1:5" ht="21" x14ac:dyDescent="0.25">
      <c r="A67" s="18">
        <v>45370</v>
      </c>
      <c r="B67" s="8" t="s">
        <v>1129</v>
      </c>
      <c r="C67" s="9">
        <v>495804</v>
      </c>
      <c r="D67" s="9"/>
      <c r="E67" s="9">
        <f t="shared" si="0"/>
        <v>496479.86000000004</v>
      </c>
    </row>
    <row r="68" spans="1:5" ht="21" x14ac:dyDescent="0.25">
      <c r="A68" s="18">
        <v>45370</v>
      </c>
      <c r="B68" s="8" t="s">
        <v>1155</v>
      </c>
      <c r="C68" s="9"/>
      <c r="D68" s="9">
        <v>2331.1999999999998</v>
      </c>
      <c r="E68" s="9">
        <f t="shared" si="0"/>
        <v>494148.66000000003</v>
      </c>
    </row>
    <row r="69" spans="1:5" ht="21" x14ac:dyDescent="0.25">
      <c r="A69" s="18">
        <v>45370</v>
      </c>
      <c r="B69" s="8" t="s">
        <v>1061</v>
      </c>
      <c r="C69" s="9"/>
      <c r="D69" s="9">
        <v>492560</v>
      </c>
      <c r="E69" s="9">
        <f t="shared" si="0"/>
        <v>1588.6600000000326</v>
      </c>
    </row>
    <row r="70" spans="1:5" ht="21" x14ac:dyDescent="0.25">
      <c r="A70" s="18">
        <v>45370</v>
      </c>
      <c r="B70" s="8" t="s">
        <v>386</v>
      </c>
      <c r="C70" s="9"/>
      <c r="D70" s="9">
        <v>15.75</v>
      </c>
      <c r="E70" s="9">
        <f t="shared" si="0"/>
        <v>1572.9100000000326</v>
      </c>
    </row>
    <row r="71" spans="1:5" ht="21" x14ac:dyDescent="0.25">
      <c r="A71" s="18">
        <v>45373</v>
      </c>
      <c r="B71" s="8" t="s">
        <v>1177</v>
      </c>
      <c r="C71" s="9">
        <v>497906</v>
      </c>
      <c r="D71" s="9"/>
      <c r="E71" s="9">
        <f t="shared" si="0"/>
        <v>499478.91000000003</v>
      </c>
    </row>
    <row r="72" spans="1:5" ht="21" x14ac:dyDescent="0.25">
      <c r="A72" s="18">
        <v>45374</v>
      </c>
      <c r="B72" s="8" t="s">
        <v>1059</v>
      </c>
      <c r="C72" s="9"/>
      <c r="D72" s="9">
        <v>498135</v>
      </c>
      <c r="E72" s="9">
        <f t="shared" ref="E72:E135" si="1">E71+C72-D72</f>
        <v>1343.9100000000326</v>
      </c>
    </row>
    <row r="73" spans="1:5" ht="21" x14ac:dyDescent="0.25">
      <c r="A73" s="18">
        <v>45374</v>
      </c>
      <c r="B73" s="8" t="s">
        <v>386</v>
      </c>
      <c r="C73" s="9"/>
      <c r="D73" s="9">
        <v>15.75</v>
      </c>
      <c r="E73" s="9">
        <f t="shared" si="1"/>
        <v>1328.1600000000326</v>
      </c>
    </row>
    <row r="74" spans="1:5" ht="21" x14ac:dyDescent="0.25">
      <c r="A74" s="18">
        <v>45378</v>
      </c>
      <c r="B74" s="8" t="s">
        <v>1200</v>
      </c>
      <c r="C74" s="9">
        <v>125190</v>
      </c>
      <c r="D74" s="9"/>
      <c r="E74" s="9">
        <f t="shared" si="1"/>
        <v>126518.16000000003</v>
      </c>
    </row>
    <row r="75" spans="1:5" ht="21" x14ac:dyDescent="0.25">
      <c r="A75" s="18">
        <v>45378</v>
      </c>
      <c r="B75" s="8" t="s">
        <v>1201</v>
      </c>
      <c r="C75" s="9"/>
      <c r="D75" s="9">
        <v>125085</v>
      </c>
      <c r="E75" s="9">
        <f t="shared" si="1"/>
        <v>1433.1600000000326</v>
      </c>
    </row>
    <row r="76" spans="1:5" ht="21" x14ac:dyDescent="0.25">
      <c r="A76" s="18">
        <v>45378</v>
      </c>
      <c r="B76" s="8" t="s">
        <v>362</v>
      </c>
      <c r="C76" s="9"/>
      <c r="D76" s="9">
        <v>15.75</v>
      </c>
      <c r="E76" s="9">
        <f t="shared" si="1"/>
        <v>1417.4100000000326</v>
      </c>
    </row>
    <row r="77" spans="1:5" ht="21" x14ac:dyDescent="0.25">
      <c r="A77" s="18">
        <v>45379</v>
      </c>
      <c r="B77" s="8" t="s">
        <v>362</v>
      </c>
      <c r="C77" s="9"/>
      <c r="D77" s="9">
        <v>52.5</v>
      </c>
      <c r="E77" s="9">
        <f t="shared" si="1"/>
        <v>1364.9100000000326</v>
      </c>
    </row>
    <row r="78" spans="1:5" ht="21" x14ac:dyDescent="0.25">
      <c r="A78" s="18">
        <v>45379</v>
      </c>
      <c r="B78" s="8" t="s">
        <v>958</v>
      </c>
      <c r="C78" s="9">
        <v>2000</v>
      </c>
      <c r="D78" s="9"/>
      <c r="E78" s="9">
        <f t="shared" si="1"/>
        <v>3364.9100000000326</v>
      </c>
    </row>
    <row r="79" spans="1:5" ht="21" x14ac:dyDescent="0.25">
      <c r="A79" s="18">
        <v>45379</v>
      </c>
      <c r="B79" s="8" t="s">
        <v>1202</v>
      </c>
      <c r="C79" s="9"/>
      <c r="D79" s="9">
        <v>2707.49</v>
      </c>
      <c r="E79" s="9">
        <f t="shared" si="1"/>
        <v>657.42000000003281</v>
      </c>
    </row>
    <row r="80" spans="1:5" ht="21" x14ac:dyDescent="0.25">
      <c r="A80" s="18">
        <v>45379</v>
      </c>
      <c r="B80" s="8" t="s">
        <v>1203</v>
      </c>
      <c r="C80" s="9">
        <v>497568</v>
      </c>
      <c r="D80" s="9"/>
      <c r="E80" s="9">
        <f t="shared" si="1"/>
        <v>498225.42000000004</v>
      </c>
    </row>
    <row r="81" spans="1:5" ht="21" x14ac:dyDescent="0.25">
      <c r="A81" s="18">
        <v>45383</v>
      </c>
      <c r="B81" s="8" t="s">
        <v>1059</v>
      </c>
      <c r="C81" s="9"/>
      <c r="D81" s="9">
        <v>496135</v>
      </c>
      <c r="E81" s="9">
        <f t="shared" si="1"/>
        <v>2090.4200000000419</v>
      </c>
    </row>
    <row r="82" spans="1:5" ht="21" x14ac:dyDescent="0.25">
      <c r="A82" s="18">
        <v>45383</v>
      </c>
      <c r="B82" s="8" t="s">
        <v>362</v>
      </c>
      <c r="C82" s="9"/>
      <c r="D82" s="9">
        <v>15.75</v>
      </c>
      <c r="E82" s="9">
        <f t="shared" si="1"/>
        <v>2074.6700000000419</v>
      </c>
    </row>
    <row r="83" spans="1:5" ht="21" x14ac:dyDescent="0.25">
      <c r="A83" s="18">
        <v>45385</v>
      </c>
      <c r="B83" s="8" t="s">
        <v>1238</v>
      </c>
      <c r="C83" s="9"/>
      <c r="D83" s="9">
        <v>1469</v>
      </c>
      <c r="E83" s="9">
        <f t="shared" si="1"/>
        <v>605.67000000004191</v>
      </c>
    </row>
    <row r="84" spans="1:5" ht="21" x14ac:dyDescent="0.25">
      <c r="A84" s="18">
        <v>45397</v>
      </c>
      <c r="B84" s="8" t="s">
        <v>1262</v>
      </c>
      <c r="C84" s="9"/>
      <c r="D84" s="9">
        <v>402</v>
      </c>
      <c r="E84" s="9">
        <f t="shared" si="1"/>
        <v>203.67000000004191</v>
      </c>
    </row>
    <row r="85" spans="1:5" ht="21" x14ac:dyDescent="0.25">
      <c r="A85" s="18">
        <v>45397</v>
      </c>
      <c r="B85" s="8" t="s">
        <v>1274</v>
      </c>
      <c r="C85" s="9">
        <v>2050</v>
      </c>
      <c r="D85" s="9"/>
      <c r="E85" s="9">
        <f t="shared" si="1"/>
        <v>2253.6700000000419</v>
      </c>
    </row>
    <row r="86" spans="1:5" ht="21" x14ac:dyDescent="0.25">
      <c r="A86" s="18">
        <v>45397</v>
      </c>
      <c r="B86" s="8" t="s">
        <v>1271</v>
      </c>
      <c r="C86" s="9"/>
      <c r="D86" s="9">
        <v>402</v>
      </c>
      <c r="E86" s="9">
        <f t="shared" si="1"/>
        <v>1851.6700000000419</v>
      </c>
    </row>
    <row r="87" spans="1:5" ht="21" x14ac:dyDescent="0.25">
      <c r="A87" s="18">
        <v>45397</v>
      </c>
      <c r="B87" s="8" t="s">
        <v>1272</v>
      </c>
      <c r="C87" s="9"/>
      <c r="D87" s="9">
        <v>402</v>
      </c>
      <c r="E87" s="9">
        <f t="shared" si="1"/>
        <v>1449.6700000000419</v>
      </c>
    </row>
    <row r="88" spans="1:5" ht="21" x14ac:dyDescent="0.25">
      <c r="A88" s="18">
        <v>45397</v>
      </c>
      <c r="B88" s="8" t="s">
        <v>1273</v>
      </c>
      <c r="C88" s="9"/>
      <c r="D88" s="9">
        <v>402</v>
      </c>
      <c r="E88" s="9">
        <f t="shared" si="1"/>
        <v>1047.6700000000419</v>
      </c>
    </row>
    <row r="89" spans="1:5" ht="21" x14ac:dyDescent="0.25">
      <c r="A89" s="18">
        <v>45398</v>
      </c>
      <c r="B89" s="8" t="s">
        <v>1281</v>
      </c>
      <c r="C89" s="9">
        <v>965380</v>
      </c>
      <c r="D89" s="9"/>
      <c r="E89" s="9">
        <f t="shared" si="1"/>
        <v>966427.67</v>
      </c>
    </row>
    <row r="90" spans="1:5" ht="21" x14ac:dyDescent="0.25">
      <c r="A90" s="18">
        <v>45399</v>
      </c>
      <c r="B90" s="8" t="s">
        <v>1059</v>
      </c>
      <c r="C90" s="9"/>
      <c r="D90" s="9">
        <v>472524</v>
      </c>
      <c r="E90" s="9">
        <f t="shared" si="1"/>
        <v>493903.67000000004</v>
      </c>
    </row>
    <row r="91" spans="1:5" ht="21" x14ac:dyDescent="0.25">
      <c r="A91" s="18">
        <v>45399</v>
      </c>
      <c r="B91" s="8" t="s">
        <v>1059</v>
      </c>
      <c r="C91" s="9"/>
      <c r="D91" s="9">
        <v>475860</v>
      </c>
      <c r="E91" s="9">
        <f t="shared" si="1"/>
        <v>18043.670000000042</v>
      </c>
    </row>
    <row r="92" spans="1:5" ht="21" x14ac:dyDescent="0.25">
      <c r="A92" s="18">
        <v>45400</v>
      </c>
      <c r="B92" s="8" t="s">
        <v>1294</v>
      </c>
      <c r="C92" s="9"/>
      <c r="D92" s="9">
        <v>2348.14</v>
      </c>
      <c r="E92" s="9">
        <f t="shared" si="1"/>
        <v>15695.530000000042</v>
      </c>
    </row>
    <row r="93" spans="1:5" ht="21" x14ac:dyDescent="0.25">
      <c r="A93" s="18">
        <v>45400</v>
      </c>
      <c r="B93" s="8" t="s">
        <v>1294</v>
      </c>
      <c r="C93" s="9"/>
      <c r="D93" s="9">
        <v>371</v>
      </c>
      <c r="E93" s="9">
        <f t="shared" si="1"/>
        <v>15324.530000000042</v>
      </c>
    </row>
    <row r="94" spans="1:5" ht="21" x14ac:dyDescent="0.25">
      <c r="A94" s="18">
        <v>45404</v>
      </c>
      <c r="B94" s="8" t="s">
        <v>1310</v>
      </c>
      <c r="C94" s="9"/>
      <c r="D94" s="9">
        <v>402</v>
      </c>
      <c r="E94" s="9">
        <f t="shared" si="1"/>
        <v>14922.530000000042</v>
      </c>
    </row>
    <row r="95" spans="1:5" ht="21" x14ac:dyDescent="0.25">
      <c r="A95" s="18">
        <v>45404</v>
      </c>
      <c r="B95" s="8" t="s">
        <v>150</v>
      </c>
      <c r="C95" s="9"/>
      <c r="D95" s="9">
        <v>31.5</v>
      </c>
      <c r="E95" s="9">
        <f t="shared" si="1"/>
        <v>14891.030000000042</v>
      </c>
    </row>
    <row r="96" spans="1:5" ht="21" x14ac:dyDescent="0.25">
      <c r="A96" s="18">
        <v>45408</v>
      </c>
      <c r="B96" s="8" t="s">
        <v>1336</v>
      </c>
      <c r="C96" s="9">
        <v>498602.75</v>
      </c>
      <c r="D96" s="9"/>
      <c r="E96" s="9">
        <f t="shared" si="1"/>
        <v>513493.78</v>
      </c>
    </row>
    <row r="97" spans="1:5" ht="21" x14ac:dyDescent="0.25">
      <c r="A97" s="18">
        <v>45409</v>
      </c>
      <c r="B97" s="8" t="s">
        <v>1339</v>
      </c>
      <c r="C97" s="9"/>
      <c r="D97" s="9">
        <v>131.25</v>
      </c>
      <c r="E97" s="9">
        <f t="shared" si="1"/>
        <v>513362.53</v>
      </c>
    </row>
    <row r="98" spans="1:5" ht="21" x14ac:dyDescent="0.25">
      <c r="A98" s="18">
        <v>45409</v>
      </c>
      <c r="B98" s="8" t="s">
        <v>1059</v>
      </c>
      <c r="C98" s="9"/>
      <c r="D98" s="9">
        <v>499985</v>
      </c>
      <c r="E98" s="9">
        <f t="shared" si="1"/>
        <v>13377.530000000028</v>
      </c>
    </row>
    <row r="99" spans="1:5" ht="21" x14ac:dyDescent="0.25">
      <c r="A99" s="18">
        <v>45409</v>
      </c>
      <c r="B99" s="8" t="s">
        <v>386</v>
      </c>
      <c r="C99" s="9"/>
      <c r="D99" s="9">
        <v>15.75</v>
      </c>
      <c r="E99" s="9">
        <f t="shared" si="1"/>
        <v>13361.780000000028</v>
      </c>
    </row>
    <row r="100" spans="1:5" ht="21" x14ac:dyDescent="0.25">
      <c r="A100" s="18">
        <v>45409</v>
      </c>
      <c r="B100" s="8" t="s">
        <v>1342</v>
      </c>
      <c r="C100" s="9"/>
      <c r="D100" s="9">
        <v>5068.9399999999996</v>
      </c>
      <c r="E100" s="9">
        <f t="shared" si="1"/>
        <v>8292.8400000000292</v>
      </c>
    </row>
    <row r="101" spans="1:5" ht="21" x14ac:dyDescent="0.25">
      <c r="A101" s="18">
        <v>45412</v>
      </c>
      <c r="B101" s="8" t="s">
        <v>1029</v>
      </c>
      <c r="C101" s="9">
        <v>208566</v>
      </c>
      <c r="D101" s="9"/>
      <c r="E101" s="9">
        <f t="shared" si="1"/>
        <v>216858.84000000003</v>
      </c>
    </row>
    <row r="102" spans="1:5" ht="21" x14ac:dyDescent="0.25">
      <c r="A102" s="18">
        <v>45412</v>
      </c>
      <c r="B102" s="8" t="s">
        <v>1059</v>
      </c>
      <c r="C102" s="9"/>
      <c r="D102" s="9">
        <v>210115</v>
      </c>
      <c r="E102" s="9">
        <f t="shared" si="1"/>
        <v>6743.8400000000256</v>
      </c>
    </row>
    <row r="103" spans="1:5" ht="21" x14ac:dyDescent="0.25">
      <c r="A103" s="18">
        <v>45412</v>
      </c>
      <c r="B103" s="8" t="s">
        <v>386</v>
      </c>
      <c r="C103" s="9"/>
      <c r="D103" s="9">
        <v>15.75</v>
      </c>
      <c r="E103" s="9">
        <f t="shared" si="1"/>
        <v>6728.0900000000256</v>
      </c>
    </row>
    <row r="104" spans="1:5" ht="21" x14ac:dyDescent="0.25">
      <c r="A104" s="18">
        <v>45415</v>
      </c>
      <c r="B104" s="8" t="s">
        <v>1200</v>
      </c>
      <c r="C104" s="9">
        <v>59985</v>
      </c>
      <c r="D104" s="9"/>
      <c r="E104" s="9">
        <f t="shared" si="1"/>
        <v>66713.090000000026</v>
      </c>
    </row>
    <row r="105" spans="1:5" ht="21" x14ac:dyDescent="0.25">
      <c r="A105" s="18">
        <v>45415</v>
      </c>
      <c r="B105" s="8" t="s">
        <v>1373</v>
      </c>
      <c r="C105" s="9"/>
      <c r="D105" s="9">
        <v>60568</v>
      </c>
      <c r="E105" s="9">
        <f t="shared" si="1"/>
        <v>6145.0900000000256</v>
      </c>
    </row>
    <row r="106" spans="1:5" ht="21" x14ac:dyDescent="0.25">
      <c r="A106" s="18">
        <v>45415</v>
      </c>
      <c r="B106" s="8" t="s">
        <v>386</v>
      </c>
      <c r="C106" s="9"/>
      <c r="D106" s="9">
        <v>15.75</v>
      </c>
      <c r="E106" s="9">
        <f t="shared" si="1"/>
        <v>6129.3400000000256</v>
      </c>
    </row>
    <row r="107" spans="1:5" ht="21" x14ac:dyDescent="0.25">
      <c r="A107" s="18">
        <v>45426</v>
      </c>
      <c r="B107" s="8" t="s">
        <v>1155</v>
      </c>
      <c r="C107" s="30"/>
      <c r="D107" s="9">
        <v>2326.4699999999998</v>
      </c>
      <c r="E107" s="9">
        <f t="shared" si="1"/>
        <v>3802.8700000000258</v>
      </c>
    </row>
    <row r="108" spans="1:5" ht="21" x14ac:dyDescent="0.25">
      <c r="A108" s="18">
        <v>45429</v>
      </c>
      <c r="B108" s="8" t="s">
        <v>890</v>
      </c>
      <c r="C108" s="30"/>
      <c r="D108" s="9">
        <v>346.94</v>
      </c>
      <c r="E108" s="9">
        <f t="shared" si="1"/>
        <v>3455.9300000000258</v>
      </c>
    </row>
    <row r="109" spans="1:5" ht="21" x14ac:dyDescent="0.25">
      <c r="A109" s="18">
        <v>45429</v>
      </c>
      <c r="B109" s="8" t="s">
        <v>1466</v>
      </c>
      <c r="C109" s="30"/>
      <c r="D109" s="9">
        <v>402</v>
      </c>
      <c r="E109" s="9">
        <f t="shared" si="1"/>
        <v>3053.9300000000258</v>
      </c>
    </row>
    <row r="110" spans="1:5" ht="21" x14ac:dyDescent="0.25">
      <c r="A110" s="18">
        <v>45439</v>
      </c>
      <c r="B110" s="8" t="s">
        <v>386</v>
      </c>
      <c r="C110" s="30"/>
      <c r="D110" s="9">
        <v>131.25</v>
      </c>
      <c r="E110" s="9">
        <f t="shared" si="1"/>
        <v>2922.6800000000258</v>
      </c>
    </row>
    <row r="111" spans="1:5" ht="21" x14ac:dyDescent="0.25">
      <c r="A111" s="18">
        <v>45450</v>
      </c>
      <c r="B111" s="8" t="s">
        <v>1200</v>
      </c>
      <c r="C111" s="9">
        <v>14188</v>
      </c>
      <c r="D111" s="9"/>
      <c r="E111" s="9">
        <f t="shared" si="1"/>
        <v>17110.680000000026</v>
      </c>
    </row>
    <row r="112" spans="1:5" ht="21" x14ac:dyDescent="0.25">
      <c r="A112" s="18">
        <v>45450</v>
      </c>
      <c r="B112" s="8" t="s">
        <v>1547</v>
      </c>
      <c r="C112" s="9"/>
      <c r="D112" s="9">
        <v>13978.47</v>
      </c>
      <c r="E112" s="9">
        <f t="shared" si="1"/>
        <v>3132.2100000000264</v>
      </c>
    </row>
    <row r="113" spans="1:5" ht="21" x14ac:dyDescent="0.25">
      <c r="A113" s="18">
        <v>45451</v>
      </c>
      <c r="B113" s="8" t="s">
        <v>1159</v>
      </c>
      <c r="C113" s="9">
        <v>508290</v>
      </c>
      <c r="D113" s="9"/>
      <c r="E113" s="9">
        <f t="shared" si="1"/>
        <v>511422.21</v>
      </c>
    </row>
    <row r="114" spans="1:5" ht="21" x14ac:dyDescent="0.25">
      <c r="A114" s="18">
        <v>45453</v>
      </c>
      <c r="B114" s="8" t="s">
        <v>1554</v>
      </c>
      <c r="C114" s="9"/>
      <c r="D114" s="9">
        <v>499850</v>
      </c>
      <c r="E114" s="9">
        <f t="shared" si="1"/>
        <v>11572.210000000021</v>
      </c>
    </row>
    <row r="115" spans="1:5" ht="21" x14ac:dyDescent="0.25">
      <c r="A115" s="18">
        <v>45454</v>
      </c>
      <c r="B115" s="8" t="s">
        <v>362</v>
      </c>
      <c r="C115" s="9"/>
      <c r="D115" s="9">
        <v>15.75</v>
      </c>
      <c r="E115" s="9">
        <f t="shared" si="1"/>
        <v>11556.460000000021</v>
      </c>
    </row>
    <row r="116" spans="1:5" ht="21" x14ac:dyDescent="0.25">
      <c r="A116" s="18">
        <v>45454</v>
      </c>
      <c r="B116" s="8" t="s">
        <v>1566</v>
      </c>
      <c r="C116" s="9"/>
      <c r="D116" s="9">
        <v>3454.03</v>
      </c>
      <c r="E116" s="9">
        <f t="shared" si="1"/>
        <v>8102.4300000000203</v>
      </c>
    </row>
    <row r="117" spans="1:5" ht="21" x14ac:dyDescent="0.25">
      <c r="A117" s="18">
        <v>45457</v>
      </c>
      <c r="B117" s="8" t="s">
        <v>273</v>
      </c>
      <c r="C117" s="9"/>
      <c r="D117" s="9">
        <v>2348.69</v>
      </c>
      <c r="E117" s="9">
        <f t="shared" si="1"/>
        <v>5753.7400000000198</v>
      </c>
    </row>
    <row r="118" spans="1:5" ht="21" x14ac:dyDescent="0.25">
      <c r="A118" s="18">
        <v>45457</v>
      </c>
      <c r="B118" s="8" t="s">
        <v>641</v>
      </c>
      <c r="C118" s="9"/>
      <c r="D118" s="9">
        <v>4234</v>
      </c>
      <c r="E118" s="9">
        <f t="shared" si="1"/>
        <v>1519.7400000000198</v>
      </c>
    </row>
    <row r="119" spans="1:5" ht="21" x14ac:dyDescent="0.25">
      <c r="A119" s="18">
        <v>45465</v>
      </c>
      <c r="B119" s="8" t="s">
        <v>890</v>
      </c>
      <c r="C119" s="9"/>
      <c r="D119" s="9">
        <v>539.69000000000005</v>
      </c>
      <c r="E119" s="9">
        <f t="shared" si="1"/>
        <v>980.05000000001974</v>
      </c>
    </row>
    <row r="120" spans="1:5" ht="21" x14ac:dyDescent="0.25">
      <c r="A120" s="18">
        <v>45468</v>
      </c>
      <c r="B120" s="8" t="s">
        <v>1642</v>
      </c>
      <c r="C120" s="9">
        <v>8850</v>
      </c>
      <c r="D120" s="9"/>
      <c r="E120" s="9">
        <f t="shared" si="1"/>
        <v>9830.0500000000193</v>
      </c>
    </row>
    <row r="121" spans="1:5" ht="21" x14ac:dyDescent="0.25">
      <c r="A121" s="18">
        <v>45468</v>
      </c>
      <c r="B121" s="8" t="s">
        <v>1648</v>
      </c>
      <c r="C121" s="9"/>
      <c r="D121" s="9">
        <v>8374.4500000000007</v>
      </c>
      <c r="E121" s="9">
        <f t="shared" si="1"/>
        <v>1455.6000000000186</v>
      </c>
    </row>
    <row r="122" spans="1:5" ht="21" x14ac:dyDescent="0.25">
      <c r="A122" s="18">
        <v>45471</v>
      </c>
      <c r="B122" s="8" t="s">
        <v>386</v>
      </c>
      <c r="C122" s="9"/>
      <c r="D122" s="9">
        <v>131.25</v>
      </c>
      <c r="E122" s="9">
        <f t="shared" si="1"/>
        <v>1324.3500000000186</v>
      </c>
    </row>
    <row r="123" spans="1:5" ht="21" x14ac:dyDescent="0.25">
      <c r="A123" s="18"/>
      <c r="B123" s="8"/>
      <c r="C123" s="9"/>
      <c r="D123" s="9"/>
      <c r="E123" s="9">
        <f t="shared" si="1"/>
        <v>1324.3500000000186</v>
      </c>
    </row>
    <row r="124" spans="1:5" ht="21" x14ac:dyDescent="0.25">
      <c r="A124" s="18"/>
      <c r="B124" s="8"/>
      <c r="C124" s="9"/>
      <c r="D124" s="30"/>
      <c r="E124" s="9">
        <f t="shared" si="1"/>
        <v>1324.3500000000186</v>
      </c>
    </row>
    <row r="125" spans="1:5" ht="21" x14ac:dyDescent="0.25">
      <c r="A125" s="18"/>
      <c r="B125" s="8"/>
      <c r="C125" s="9"/>
      <c r="D125" s="30"/>
      <c r="E125" s="9">
        <f t="shared" si="1"/>
        <v>1324.3500000000186</v>
      </c>
    </row>
    <row r="126" spans="1:5" ht="21" x14ac:dyDescent="0.25">
      <c r="A126" s="18"/>
      <c r="B126" s="8"/>
      <c r="C126" s="9"/>
      <c r="D126" s="30"/>
      <c r="E126" s="9">
        <f t="shared" si="1"/>
        <v>1324.3500000000186</v>
      </c>
    </row>
    <row r="127" spans="1:5" ht="21" x14ac:dyDescent="0.25">
      <c r="A127" s="18"/>
      <c r="B127" s="8"/>
      <c r="C127" s="9"/>
      <c r="D127" s="30"/>
      <c r="E127" s="9">
        <f t="shared" si="1"/>
        <v>1324.3500000000186</v>
      </c>
    </row>
    <row r="128" spans="1:5" ht="21" x14ac:dyDescent="0.25">
      <c r="A128" s="18"/>
      <c r="B128" s="8"/>
      <c r="C128" s="9"/>
      <c r="D128" s="30"/>
      <c r="E128" s="9">
        <f t="shared" si="1"/>
        <v>1324.3500000000186</v>
      </c>
    </row>
    <row r="129" spans="1:5" ht="21" x14ac:dyDescent="0.25">
      <c r="A129" s="18"/>
      <c r="B129" s="8"/>
      <c r="C129" s="9"/>
      <c r="D129" s="30"/>
      <c r="E129" s="9">
        <f t="shared" si="1"/>
        <v>1324.3500000000186</v>
      </c>
    </row>
    <row r="130" spans="1:5" ht="21" x14ac:dyDescent="0.25">
      <c r="A130" s="18"/>
      <c r="B130" s="8"/>
      <c r="C130" s="9"/>
      <c r="D130" s="30"/>
      <c r="E130" s="9">
        <f t="shared" si="1"/>
        <v>1324.3500000000186</v>
      </c>
    </row>
    <row r="131" spans="1:5" ht="21" x14ac:dyDescent="0.25">
      <c r="A131" s="18"/>
      <c r="B131" s="8"/>
      <c r="C131" s="9"/>
      <c r="D131" s="30"/>
      <c r="E131" s="9">
        <f t="shared" si="1"/>
        <v>1324.3500000000186</v>
      </c>
    </row>
    <row r="132" spans="1:5" ht="21" x14ac:dyDescent="0.25">
      <c r="A132" s="18"/>
      <c r="B132" s="8"/>
      <c r="C132" s="9"/>
      <c r="D132" s="30"/>
      <c r="E132" s="9">
        <f t="shared" si="1"/>
        <v>1324.3500000000186</v>
      </c>
    </row>
    <row r="133" spans="1:5" ht="21" x14ac:dyDescent="0.25">
      <c r="A133" s="18"/>
      <c r="B133" s="8"/>
      <c r="C133" s="9"/>
      <c r="D133" s="30"/>
      <c r="E133" s="9">
        <f t="shared" si="1"/>
        <v>1324.3500000000186</v>
      </c>
    </row>
    <row r="134" spans="1:5" ht="21" x14ac:dyDescent="0.25">
      <c r="A134" s="18"/>
      <c r="B134" s="8"/>
      <c r="C134" s="9"/>
      <c r="D134" s="30"/>
      <c r="E134" s="9">
        <f t="shared" si="1"/>
        <v>1324.3500000000186</v>
      </c>
    </row>
    <row r="135" spans="1:5" ht="21" x14ac:dyDescent="0.25">
      <c r="A135" s="18"/>
      <c r="B135" s="8"/>
      <c r="C135" s="9"/>
      <c r="D135" s="30"/>
      <c r="E135" s="9">
        <f t="shared" si="1"/>
        <v>1324.3500000000186</v>
      </c>
    </row>
    <row r="136" spans="1:5" ht="21" x14ac:dyDescent="0.25">
      <c r="A136" s="18"/>
      <c r="B136" s="8"/>
      <c r="C136" s="9"/>
      <c r="D136" s="30"/>
      <c r="E136" s="9">
        <f t="shared" ref="E136:E156" si="2">E135+C136-D136</f>
        <v>1324.3500000000186</v>
      </c>
    </row>
    <row r="137" spans="1:5" ht="21" x14ac:dyDescent="0.25">
      <c r="A137" s="18"/>
      <c r="B137" s="8"/>
      <c r="C137" s="9"/>
      <c r="D137" s="30"/>
      <c r="E137" s="9">
        <f t="shared" si="2"/>
        <v>1324.3500000000186</v>
      </c>
    </row>
    <row r="138" spans="1:5" ht="21" x14ac:dyDescent="0.25">
      <c r="A138" s="18"/>
      <c r="B138" s="8"/>
      <c r="C138" s="9"/>
      <c r="D138" s="30"/>
      <c r="E138" s="9">
        <f t="shared" si="2"/>
        <v>1324.3500000000186</v>
      </c>
    </row>
    <row r="139" spans="1:5" ht="21" x14ac:dyDescent="0.25">
      <c r="A139" s="18"/>
      <c r="B139" s="8"/>
      <c r="C139" s="9"/>
      <c r="D139" s="30"/>
      <c r="E139" s="9">
        <f t="shared" si="2"/>
        <v>1324.3500000000186</v>
      </c>
    </row>
    <row r="140" spans="1:5" ht="21" x14ac:dyDescent="0.25">
      <c r="A140" s="18"/>
      <c r="B140" s="8"/>
      <c r="C140" s="9"/>
      <c r="D140" s="30"/>
      <c r="E140" s="9">
        <f t="shared" si="2"/>
        <v>1324.3500000000186</v>
      </c>
    </row>
    <row r="141" spans="1:5" ht="21" x14ac:dyDescent="0.25">
      <c r="A141" s="18"/>
      <c r="B141" s="8"/>
      <c r="C141" s="9"/>
      <c r="D141" s="30"/>
      <c r="E141" s="9">
        <f t="shared" si="2"/>
        <v>1324.3500000000186</v>
      </c>
    </row>
    <row r="142" spans="1:5" ht="21" x14ac:dyDescent="0.25">
      <c r="A142" s="18"/>
      <c r="B142" s="8"/>
      <c r="C142" s="9"/>
      <c r="D142" s="30"/>
      <c r="E142" s="9">
        <f t="shared" si="2"/>
        <v>1324.3500000000186</v>
      </c>
    </row>
    <row r="143" spans="1:5" ht="21" x14ac:dyDescent="0.25">
      <c r="A143" s="18"/>
      <c r="B143" s="8"/>
      <c r="C143" s="9"/>
      <c r="D143" s="30"/>
      <c r="E143" s="9">
        <f t="shared" si="2"/>
        <v>1324.3500000000186</v>
      </c>
    </row>
    <row r="144" spans="1:5" ht="21" x14ac:dyDescent="0.25">
      <c r="A144" s="18"/>
      <c r="B144" s="8"/>
      <c r="C144" s="9"/>
      <c r="D144" s="30"/>
      <c r="E144" s="9">
        <f t="shared" si="2"/>
        <v>1324.3500000000186</v>
      </c>
    </row>
    <row r="145" spans="1:5" ht="21" x14ac:dyDescent="0.25">
      <c r="A145" s="18"/>
      <c r="B145" s="8"/>
      <c r="C145" s="9"/>
      <c r="D145" s="30"/>
      <c r="E145" s="9">
        <f t="shared" si="2"/>
        <v>1324.3500000000186</v>
      </c>
    </row>
    <row r="146" spans="1:5" ht="21" x14ac:dyDescent="0.25">
      <c r="A146" s="18"/>
      <c r="B146" s="8"/>
      <c r="C146" s="9"/>
      <c r="D146" s="30"/>
      <c r="E146" s="9">
        <f t="shared" si="2"/>
        <v>1324.3500000000186</v>
      </c>
    </row>
    <row r="147" spans="1:5" ht="21" x14ac:dyDescent="0.25">
      <c r="A147" s="18"/>
      <c r="B147" s="17"/>
      <c r="C147" s="9"/>
      <c r="D147" s="30"/>
      <c r="E147" s="9">
        <f t="shared" si="2"/>
        <v>1324.3500000000186</v>
      </c>
    </row>
    <row r="148" spans="1:5" ht="21" x14ac:dyDescent="0.25">
      <c r="A148" s="18"/>
      <c r="B148" s="17"/>
      <c r="C148" s="9"/>
      <c r="D148" s="30"/>
      <c r="E148" s="9">
        <f t="shared" si="2"/>
        <v>1324.3500000000186</v>
      </c>
    </row>
    <row r="149" spans="1:5" ht="21" x14ac:dyDescent="0.25">
      <c r="A149" s="17"/>
      <c r="B149" s="17"/>
      <c r="C149" s="30"/>
      <c r="D149" s="30"/>
      <c r="E149" s="9">
        <f t="shared" si="2"/>
        <v>1324.3500000000186</v>
      </c>
    </row>
    <row r="150" spans="1:5" ht="21" x14ac:dyDescent="0.25">
      <c r="A150" s="17"/>
      <c r="B150" s="17"/>
      <c r="C150" s="30"/>
      <c r="D150" s="30"/>
      <c r="E150" s="9">
        <f t="shared" si="2"/>
        <v>1324.3500000000186</v>
      </c>
    </row>
    <row r="151" spans="1:5" ht="21" x14ac:dyDescent="0.25">
      <c r="A151" s="17"/>
      <c r="B151" s="17"/>
      <c r="C151" s="30"/>
      <c r="D151" s="30"/>
      <c r="E151" s="9">
        <f t="shared" si="2"/>
        <v>1324.3500000000186</v>
      </c>
    </row>
    <row r="152" spans="1:5" ht="21" x14ac:dyDescent="0.25">
      <c r="A152" s="17"/>
      <c r="B152" s="17"/>
      <c r="C152" s="30"/>
      <c r="D152" s="30"/>
      <c r="E152" s="9">
        <f t="shared" si="2"/>
        <v>1324.3500000000186</v>
      </c>
    </row>
    <row r="153" spans="1:5" ht="21" x14ac:dyDescent="0.25">
      <c r="A153" s="17"/>
      <c r="B153" s="17"/>
      <c r="C153" s="30"/>
      <c r="D153" s="30"/>
      <c r="E153" s="9">
        <f t="shared" si="2"/>
        <v>1324.3500000000186</v>
      </c>
    </row>
    <row r="154" spans="1:5" ht="21" x14ac:dyDescent="0.25">
      <c r="A154" s="17"/>
      <c r="B154" s="17"/>
      <c r="C154" s="30"/>
      <c r="D154" s="30"/>
      <c r="E154" s="9">
        <f t="shared" si="2"/>
        <v>1324.3500000000186</v>
      </c>
    </row>
    <row r="155" spans="1:5" ht="21" x14ac:dyDescent="0.25">
      <c r="A155" s="17"/>
      <c r="B155" s="17"/>
      <c r="C155" s="30"/>
      <c r="D155" s="30"/>
      <c r="E155" s="9">
        <f t="shared" si="2"/>
        <v>1324.3500000000186</v>
      </c>
    </row>
    <row r="156" spans="1:5" ht="21" x14ac:dyDescent="0.25">
      <c r="A156" s="17"/>
      <c r="B156" s="17"/>
      <c r="C156" s="30"/>
      <c r="D156" s="30"/>
      <c r="E156" s="9">
        <f t="shared" si="2"/>
        <v>1324.3500000000186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6"/>
  <dimension ref="A1:E104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7"/>
  <dimension ref="A1:E291"/>
  <sheetViews>
    <sheetView topLeftCell="A25" workbookViewId="0">
      <selection activeCell="B38" sqref="B38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89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5000</v>
      </c>
    </row>
    <row r="5" spans="1:5" ht="21" x14ac:dyDescent="0.25">
      <c r="A5" s="18">
        <v>44938</v>
      </c>
      <c r="B5" s="8" t="s">
        <v>230</v>
      </c>
      <c r="C5" s="9"/>
      <c r="D5" s="9">
        <v>367.5</v>
      </c>
      <c r="E5" s="9">
        <f>E4+C5-D5</f>
        <v>4632.5</v>
      </c>
    </row>
    <row r="6" spans="1:5" ht="21" x14ac:dyDescent="0.25">
      <c r="A6" s="18">
        <v>45293</v>
      </c>
      <c r="B6" s="8" t="s">
        <v>386</v>
      </c>
      <c r="C6" s="9"/>
      <c r="D6" s="9">
        <v>367.5</v>
      </c>
      <c r="E6" s="9">
        <f t="shared" ref="E6:E69" si="0">E5+C6-D6</f>
        <v>4265</v>
      </c>
    </row>
    <row r="7" spans="1:5" ht="21" x14ac:dyDescent="0.25">
      <c r="A7" s="18">
        <v>45308</v>
      </c>
      <c r="B7" s="8" t="s">
        <v>587</v>
      </c>
      <c r="C7" s="9">
        <v>534701.75</v>
      </c>
      <c r="D7" s="9"/>
      <c r="E7" s="9">
        <f t="shared" si="0"/>
        <v>538966.75</v>
      </c>
    </row>
    <row r="8" spans="1:5" ht="21" x14ac:dyDescent="0.25">
      <c r="A8" s="18">
        <v>45308</v>
      </c>
      <c r="B8" s="8" t="s">
        <v>588</v>
      </c>
      <c r="C8" s="9"/>
      <c r="D8" s="9">
        <v>533128</v>
      </c>
      <c r="E8" s="9">
        <f t="shared" si="0"/>
        <v>5838.75</v>
      </c>
    </row>
    <row r="9" spans="1:5" ht="21" x14ac:dyDescent="0.25">
      <c r="A9" s="18">
        <v>45308</v>
      </c>
      <c r="B9" s="8" t="s">
        <v>386</v>
      </c>
      <c r="C9" s="9"/>
      <c r="D9" s="9">
        <v>1.05</v>
      </c>
      <c r="E9" s="9">
        <f t="shared" si="0"/>
        <v>5837.7</v>
      </c>
    </row>
    <row r="10" spans="1:5" ht="21" x14ac:dyDescent="0.25">
      <c r="A10" s="18">
        <v>45313</v>
      </c>
      <c r="B10" s="8" t="s">
        <v>670</v>
      </c>
      <c r="C10" s="9">
        <v>511865.75</v>
      </c>
      <c r="D10" s="9"/>
      <c r="E10" s="9">
        <f t="shared" si="0"/>
        <v>517703.45</v>
      </c>
    </row>
    <row r="11" spans="1:5" ht="21" x14ac:dyDescent="0.25">
      <c r="A11" s="18">
        <v>45313</v>
      </c>
      <c r="B11" s="8" t="s">
        <v>351</v>
      </c>
      <c r="C11" s="9"/>
      <c r="D11" s="9">
        <v>1.05</v>
      </c>
      <c r="E11" s="9">
        <f t="shared" si="0"/>
        <v>517702.40000000002</v>
      </c>
    </row>
    <row r="12" spans="1:5" ht="21" x14ac:dyDescent="0.25">
      <c r="A12" s="18">
        <v>45313</v>
      </c>
      <c r="B12" s="8" t="s">
        <v>662</v>
      </c>
      <c r="C12" s="9"/>
      <c r="D12" s="9">
        <v>510829</v>
      </c>
      <c r="E12" s="9">
        <f t="shared" si="0"/>
        <v>6873.4000000000233</v>
      </c>
    </row>
    <row r="13" spans="1:5" ht="21" x14ac:dyDescent="0.25">
      <c r="A13" s="18">
        <v>45314</v>
      </c>
      <c r="B13" s="8" t="s">
        <v>684</v>
      </c>
      <c r="C13" s="9">
        <v>4500</v>
      </c>
      <c r="D13" s="9"/>
      <c r="E13" s="9">
        <f t="shared" si="0"/>
        <v>11373.400000000023</v>
      </c>
    </row>
    <row r="14" spans="1:5" ht="21" x14ac:dyDescent="0.25">
      <c r="A14" s="18">
        <v>45314</v>
      </c>
      <c r="B14" s="8" t="s">
        <v>683</v>
      </c>
      <c r="C14" s="9">
        <v>3000</v>
      </c>
      <c r="D14" s="9"/>
      <c r="E14" s="9">
        <f t="shared" si="0"/>
        <v>14373.400000000023</v>
      </c>
    </row>
    <row r="15" spans="1:5" ht="21" x14ac:dyDescent="0.25">
      <c r="A15" s="18">
        <v>45314</v>
      </c>
      <c r="B15" s="8" t="s">
        <v>688</v>
      </c>
      <c r="C15" s="9">
        <v>10000</v>
      </c>
      <c r="D15" s="9"/>
      <c r="E15" s="9">
        <f t="shared" si="0"/>
        <v>24373.400000000023</v>
      </c>
    </row>
    <row r="16" spans="1:5" ht="21" x14ac:dyDescent="0.25">
      <c r="A16" s="18">
        <v>45314</v>
      </c>
      <c r="B16" s="8" t="s">
        <v>619</v>
      </c>
      <c r="C16" s="9"/>
      <c r="D16" s="9">
        <v>23357</v>
      </c>
      <c r="E16" s="9">
        <f t="shared" si="0"/>
        <v>1016.4000000000233</v>
      </c>
    </row>
    <row r="17" spans="1:5" ht="21" x14ac:dyDescent="0.25">
      <c r="A17" s="18">
        <v>45314</v>
      </c>
      <c r="B17" s="8" t="s">
        <v>386</v>
      </c>
      <c r="C17" s="9"/>
      <c r="D17" s="9">
        <v>1</v>
      </c>
      <c r="E17" s="9">
        <f t="shared" si="0"/>
        <v>1015.4000000000233</v>
      </c>
    </row>
    <row r="18" spans="1:5" ht="21" x14ac:dyDescent="0.25">
      <c r="A18" s="18">
        <v>45293</v>
      </c>
      <c r="B18" s="8" t="s">
        <v>386</v>
      </c>
      <c r="C18" s="9"/>
      <c r="D18" s="9">
        <v>1</v>
      </c>
      <c r="E18" s="9">
        <f t="shared" si="0"/>
        <v>1014.4000000000233</v>
      </c>
    </row>
    <row r="19" spans="1:5" ht="21" x14ac:dyDescent="0.25">
      <c r="A19" s="18">
        <v>45293</v>
      </c>
      <c r="B19" s="8" t="s">
        <v>362</v>
      </c>
      <c r="C19" s="9"/>
      <c r="D19" s="9">
        <v>367.5</v>
      </c>
      <c r="E19" s="9">
        <f t="shared" si="0"/>
        <v>646.90000000002328</v>
      </c>
    </row>
    <row r="20" spans="1:5" ht="21" x14ac:dyDescent="0.25">
      <c r="A20" s="18">
        <v>45327</v>
      </c>
      <c r="B20" s="8" t="s">
        <v>783</v>
      </c>
      <c r="C20" s="9">
        <v>5050</v>
      </c>
      <c r="D20" s="9"/>
      <c r="E20" s="9">
        <f t="shared" si="0"/>
        <v>5696.9000000000233</v>
      </c>
    </row>
    <row r="21" spans="1:5" ht="21" x14ac:dyDescent="0.25">
      <c r="A21" s="18">
        <v>45327</v>
      </c>
      <c r="B21" s="8" t="s">
        <v>782</v>
      </c>
      <c r="C21" s="9"/>
      <c r="D21" s="9">
        <v>4918</v>
      </c>
      <c r="E21" s="9">
        <f t="shared" si="0"/>
        <v>778.90000000002328</v>
      </c>
    </row>
    <row r="22" spans="1:5" ht="21" x14ac:dyDescent="0.25">
      <c r="A22" s="18">
        <v>45327</v>
      </c>
      <c r="B22" s="8" t="s">
        <v>386</v>
      </c>
      <c r="C22" s="9"/>
      <c r="D22" s="9">
        <v>1</v>
      </c>
      <c r="E22" s="9">
        <f t="shared" si="0"/>
        <v>777.90000000002328</v>
      </c>
    </row>
    <row r="23" spans="1:5" ht="21" x14ac:dyDescent="0.25">
      <c r="A23" s="18">
        <v>45336</v>
      </c>
      <c r="B23" s="8" t="s">
        <v>857</v>
      </c>
      <c r="C23" s="9">
        <v>124721</v>
      </c>
      <c r="D23" s="9"/>
      <c r="E23" s="9">
        <f t="shared" si="0"/>
        <v>125498.90000000002</v>
      </c>
    </row>
    <row r="24" spans="1:5" ht="21" x14ac:dyDescent="0.25">
      <c r="A24" s="18">
        <v>45337</v>
      </c>
      <c r="B24" s="8" t="s">
        <v>884</v>
      </c>
      <c r="C24" s="9"/>
      <c r="D24" s="9">
        <v>105042</v>
      </c>
      <c r="E24" s="9">
        <f t="shared" si="0"/>
        <v>20456.900000000023</v>
      </c>
    </row>
    <row r="25" spans="1:5" ht="21" x14ac:dyDescent="0.25">
      <c r="A25" s="18">
        <v>45338</v>
      </c>
      <c r="B25" s="8" t="s">
        <v>893</v>
      </c>
      <c r="C25" s="9"/>
      <c r="D25" s="9">
        <v>7050</v>
      </c>
      <c r="E25" s="9">
        <f t="shared" si="0"/>
        <v>13406.900000000023</v>
      </c>
    </row>
    <row r="26" spans="1:5" ht="21" x14ac:dyDescent="0.25">
      <c r="A26" s="18">
        <v>45338</v>
      </c>
      <c r="B26" s="8" t="s">
        <v>386</v>
      </c>
      <c r="C26" s="9"/>
      <c r="D26" s="9">
        <v>15.75</v>
      </c>
      <c r="E26" s="9">
        <f t="shared" si="0"/>
        <v>13391.150000000023</v>
      </c>
    </row>
    <row r="27" spans="1:5" ht="21" x14ac:dyDescent="0.25">
      <c r="A27" s="18">
        <v>45338</v>
      </c>
      <c r="B27" s="8" t="s">
        <v>386</v>
      </c>
      <c r="C27" s="9"/>
      <c r="D27" s="9">
        <v>1</v>
      </c>
      <c r="E27" s="9">
        <f t="shared" si="0"/>
        <v>13390.150000000023</v>
      </c>
    </row>
    <row r="28" spans="1:5" ht="21" x14ac:dyDescent="0.25">
      <c r="A28" s="18">
        <v>45339</v>
      </c>
      <c r="B28" s="8" t="s">
        <v>386</v>
      </c>
      <c r="C28" s="9"/>
      <c r="D28" s="9">
        <v>1</v>
      </c>
      <c r="E28" s="9">
        <f t="shared" si="0"/>
        <v>13389.150000000023</v>
      </c>
    </row>
    <row r="29" spans="1:5" ht="21" x14ac:dyDescent="0.25">
      <c r="A29" s="18">
        <v>45342</v>
      </c>
      <c r="B29" s="8" t="s">
        <v>857</v>
      </c>
      <c r="C29" s="9">
        <v>101256</v>
      </c>
      <c r="D29" s="9"/>
      <c r="E29" s="9">
        <f t="shared" si="0"/>
        <v>114645.15000000002</v>
      </c>
    </row>
    <row r="30" spans="1:5" ht="21" x14ac:dyDescent="0.25">
      <c r="A30" s="18">
        <v>45342</v>
      </c>
      <c r="B30" s="8" t="s">
        <v>922</v>
      </c>
      <c r="C30" s="9"/>
      <c r="D30" s="9">
        <v>101378</v>
      </c>
      <c r="E30" s="9">
        <f t="shared" si="0"/>
        <v>13267.150000000023</v>
      </c>
    </row>
    <row r="31" spans="1:5" ht="21" x14ac:dyDescent="0.25">
      <c r="A31" s="18">
        <v>45344</v>
      </c>
      <c r="B31" s="8" t="s">
        <v>662</v>
      </c>
      <c r="C31" s="9"/>
      <c r="D31" s="9">
        <v>2342</v>
      </c>
      <c r="E31" s="9">
        <f t="shared" si="0"/>
        <v>10925.150000000023</v>
      </c>
    </row>
    <row r="32" spans="1:5" ht="21" x14ac:dyDescent="0.25">
      <c r="A32" s="18">
        <v>45344</v>
      </c>
      <c r="B32" s="8" t="s">
        <v>910</v>
      </c>
      <c r="C32" s="9"/>
      <c r="D32" s="9">
        <v>15.75</v>
      </c>
      <c r="E32" s="9">
        <f t="shared" si="0"/>
        <v>10909.400000000023</v>
      </c>
    </row>
    <row r="33" spans="1:5" ht="21" x14ac:dyDescent="0.25">
      <c r="A33" s="18">
        <v>45344</v>
      </c>
      <c r="B33" s="8" t="s">
        <v>910</v>
      </c>
      <c r="C33" s="9"/>
      <c r="D33" s="9">
        <v>1</v>
      </c>
      <c r="E33" s="9">
        <f t="shared" si="0"/>
        <v>10908.400000000023</v>
      </c>
    </row>
    <row r="34" spans="1:5" ht="21" x14ac:dyDescent="0.25">
      <c r="A34" s="18">
        <v>45346</v>
      </c>
      <c r="B34" s="8" t="s">
        <v>946</v>
      </c>
      <c r="C34" s="9">
        <v>99858</v>
      </c>
      <c r="D34" s="9"/>
      <c r="E34" s="9">
        <f t="shared" si="0"/>
        <v>110766.40000000002</v>
      </c>
    </row>
    <row r="35" spans="1:5" ht="21" x14ac:dyDescent="0.25">
      <c r="A35" s="18">
        <v>45346</v>
      </c>
      <c r="B35" s="8" t="s">
        <v>916</v>
      </c>
      <c r="C35" s="9"/>
      <c r="D35" s="9">
        <v>104255</v>
      </c>
      <c r="E35" s="9">
        <f t="shared" si="0"/>
        <v>6511.4000000000233</v>
      </c>
    </row>
    <row r="36" spans="1:5" ht="21" x14ac:dyDescent="0.25">
      <c r="A36" s="18">
        <v>45346</v>
      </c>
      <c r="B36" s="8" t="s">
        <v>150</v>
      </c>
      <c r="C36" s="9"/>
      <c r="D36" s="9">
        <v>15.75</v>
      </c>
      <c r="E36" s="9">
        <f t="shared" si="0"/>
        <v>6495.6500000000233</v>
      </c>
    </row>
    <row r="37" spans="1:5" ht="21" x14ac:dyDescent="0.25">
      <c r="A37" s="18">
        <v>44983</v>
      </c>
      <c r="B37" s="8" t="s">
        <v>857</v>
      </c>
      <c r="C37" s="9">
        <v>15232</v>
      </c>
      <c r="D37" s="9"/>
      <c r="E37" s="9">
        <f t="shared" si="0"/>
        <v>21727.650000000023</v>
      </c>
    </row>
    <row r="38" spans="1:5" ht="21" x14ac:dyDescent="0.25">
      <c r="A38" s="18">
        <v>44983</v>
      </c>
      <c r="B38" s="8" t="s">
        <v>973</v>
      </c>
      <c r="C38" s="9"/>
      <c r="D38" s="9">
        <v>19280.63</v>
      </c>
      <c r="E38" s="9">
        <f t="shared" si="0"/>
        <v>2447.0200000000223</v>
      </c>
    </row>
    <row r="39" spans="1:5" ht="21" x14ac:dyDescent="0.25">
      <c r="A39" s="18">
        <v>44983</v>
      </c>
      <c r="B39" s="8" t="s">
        <v>974</v>
      </c>
      <c r="C39" s="9"/>
      <c r="D39" s="9">
        <v>15.75</v>
      </c>
      <c r="E39" s="9">
        <f t="shared" si="0"/>
        <v>2431.2700000000223</v>
      </c>
    </row>
    <row r="40" spans="1:5" ht="21" x14ac:dyDescent="0.25">
      <c r="A40" s="18">
        <v>44983</v>
      </c>
      <c r="B40" s="8" t="s">
        <v>910</v>
      </c>
      <c r="C40" s="9"/>
      <c r="D40" s="9">
        <v>1</v>
      </c>
      <c r="E40" s="9">
        <f t="shared" si="0"/>
        <v>2430.2700000000223</v>
      </c>
    </row>
    <row r="41" spans="1:5" ht="21" x14ac:dyDescent="0.25">
      <c r="A41" s="18">
        <v>45350</v>
      </c>
      <c r="B41" s="8" t="s">
        <v>910</v>
      </c>
      <c r="C41" s="9"/>
      <c r="D41" s="9">
        <v>1</v>
      </c>
      <c r="E41" s="9">
        <f t="shared" si="0"/>
        <v>2429.2700000000223</v>
      </c>
    </row>
    <row r="42" spans="1:5" ht="21" x14ac:dyDescent="0.25">
      <c r="A42" s="18">
        <v>45350</v>
      </c>
      <c r="B42" s="8" t="s">
        <v>362</v>
      </c>
      <c r="C42" s="9"/>
      <c r="D42" s="9">
        <v>367.5</v>
      </c>
      <c r="E42" s="9">
        <f t="shared" si="0"/>
        <v>2061.7700000000223</v>
      </c>
    </row>
    <row r="43" spans="1:5" ht="21" x14ac:dyDescent="0.25">
      <c r="A43" s="18">
        <v>45350</v>
      </c>
      <c r="B43" s="8" t="s">
        <v>1085</v>
      </c>
      <c r="C43" s="9"/>
      <c r="D43" s="9">
        <v>1025</v>
      </c>
      <c r="E43" s="9">
        <f t="shared" si="0"/>
        <v>1036.7700000000223</v>
      </c>
    </row>
    <row r="44" spans="1:5" ht="21" x14ac:dyDescent="0.25">
      <c r="A44" s="18">
        <v>45360</v>
      </c>
      <c r="B44" s="8" t="s">
        <v>1083</v>
      </c>
      <c r="C44" s="9">
        <v>499970.75</v>
      </c>
      <c r="D44" s="9"/>
      <c r="E44" s="9">
        <f t="shared" si="0"/>
        <v>501007.52</v>
      </c>
    </row>
    <row r="45" spans="1:5" ht="21" x14ac:dyDescent="0.25">
      <c r="A45" s="18">
        <v>45360</v>
      </c>
      <c r="B45" s="8" t="s">
        <v>150</v>
      </c>
      <c r="C45" s="9"/>
      <c r="D45" s="9">
        <v>2.0499999999999998</v>
      </c>
      <c r="E45" s="9">
        <f t="shared" si="0"/>
        <v>501005.47000000003</v>
      </c>
    </row>
    <row r="46" spans="1:5" ht="21" x14ac:dyDescent="0.25">
      <c r="A46" s="18">
        <v>45360</v>
      </c>
      <c r="B46" s="8" t="s">
        <v>1092</v>
      </c>
      <c r="C46" s="9"/>
      <c r="D46" s="9">
        <v>452145</v>
      </c>
      <c r="E46" s="9">
        <f t="shared" si="0"/>
        <v>48860.47000000003</v>
      </c>
    </row>
    <row r="47" spans="1:5" ht="21" x14ac:dyDescent="0.25">
      <c r="A47" s="18">
        <v>45360</v>
      </c>
      <c r="B47" s="8" t="s">
        <v>910</v>
      </c>
      <c r="C47" s="9"/>
      <c r="D47" s="9">
        <v>1</v>
      </c>
      <c r="E47" s="9">
        <f t="shared" si="0"/>
        <v>48859.47000000003</v>
      </c>
    </row>
    <row r="48" spans="1:5" ht="21" x14ac:dyDescent="0.25">
      <c r="A48" s="18">
        <v>45364</v>
      </c>
      <c r="B48" s="8" t="s">
        <v>1112</v>
      </c>
      <c r="C48" s="9"/>
      <c r="D48" s="9">
        <v>4820.16</v>
      </c>
      <c r="E48" s="9">
        <f t="shared" si="0"/>
        <v>44039.310000000027</v>
      </c>
    </row>
    <row r="49" spans="1:5" ht="21" x14ac:dyDescent="0.25">
      <c r="A49" s="18">
        <v>45365</v>
      </c>
      <c r="B49" s="8" t="s">
        <v>1113</v>
      </c>
      <c r="C49" s="9"/>
      <c r="D49" s="9">
        <v>5250</v>
      </c>
      <c r="E49" s="9">
        <f t="shared" si="0"/>
        <v>38789.310000000027</v>
      </c>
    </row>
    <row r="50" spans="1:5" ht="21" x14ac:dyDescent="0.25">
      <c r="A50" s="18">
        <v>45365</v>
      </c>
      <c r="B50" s="8" t="s">
        <v>1117</v>
      </c>
      <c r="C50" s="9">
        <v>492690</v>
      </c>
      <c r="D50" s="9"/>
      <c r="E50" s="9">
        <f t="shared" si="0"/>
        <v>531479.31000000006</v>
      </c>
    </row>
    <row r="51" spans="1:5" ht="21" x14ac:dyDescent="0.25">
      <c r="A51" s="18">
        <v>45367</v>
      </c>
      <c r="B51" s="8" t="s">
        <v>922</v>
      </c>
      <c r="C51" s="9"/>
      <c r="D51" s="9">
        <v>487995</v>
      </c>
      <c r="E51" s="9">
        <f t="shared" si="0"/>
        <v>43484.310000000056</v>
      </c>
    </row>
    <row r="52" spans="1:5" ht="21" x14ac:dyDescent="0.25">
      <c r="A52" s="18">
        <v>45367</v>
      </c>
      <c r="B52" s="8" t="s">
        <v>150</v>
      </c>
      <c r="C52" s="9"/>
      <c r="D52" s="9">
        <v>15.75</v>
      </c>
      <c r="E52" s="9">
        <f t="shared" si="0"/>
        <v>43468.560000000056</v>
      </c>
    </row>
    <row r="53" spans="1:5" ht="21" x14ac:dyDescent="0.25">
      <c r="A53" s="18">
        <v>45367</v>
      </c>
      <c r="B53" s="8" t="s">
        <v>150</v>
      </c>
      <c r="C53" s="9"/>
      <c r="D53" s="9">
        <v>15.75</v>
      </c>
      <c r="E53" s="9">
        <f t="shared" si="0"/>
        <v>43452.810000000056</v>
      </c>
    </row>
    <row r="54" spans="1:5" ht="21" x14ac:dyDescent="0.25">
      <c r="A54" s="18">
        <v>45367</v>
      </c>
      <c r="B54" s="8" t="s">
        <v>150</v>
      </c>
      <c r="C54" s="9"/>
      <c r="D54" s="9">
        <v>2</v>
      </c>
      <c r="E54" s="9">
        <f t="shared" si="0"/>
        <v>43450.810000000056</v>
      </c>
    </row>
    <row r="55" spans="1:5" ht="21" x14ac:dyDescent="0.25">
      <c r="A55" s="18">
        <v>45369</v>
      </c>
      <c r="B55" s="8" t="s">
        <v>1145</v>
      </c>
      <c r="C55" s="9">
        <v>495820</v>
      </c>
      <c r="D55" s="9"/>
      <c r="E55" s="9">
        <f t="shared" si="0"/>
        <v>539270.81000000006</v>
      </c>
    </row>
    <row r="56" spans="1:5" ht="21" x14ac:dyDescent="0.25">
      <c r="A56" s="18">
        <v>45370</v>
      </c>
      <c r="B56" s="8" t="s">
        <v>1092</v>
      </c>
      <c r="C56" s="9"/>
      <c r="D56" s="9">
        <v>486525</v>
      </c>
      <c r="E56" s="9">
        <f t="shared" si="0"/>
        <v>52745.810000000056</v>
      </c>
    </row>
    <row r="57" spans="1:5" ht="21" x14ac:dyDescent="0.25">
      <c r="A57" s="18">
        <v>45370</v>
      </c>
      <c r="B57" s="8" t="s">
        <v>910</v>
      </c>
      <c r="C57" s="9"/>
      <c r="D57" s="9">
        <v>15.75</v>
      </c>
      <c r="E57" s="9">
        <f t="shared" si="0"/>
        <v>52730.060000000056</v>
      </c>
    </row>
    <row r="58" spans="1:5" ht="21" x14ac:dyDescent="0.25">
      <c r="A58" s="18">
        <v>45372</v>
      </c>
      <c r="B58" s="8" t="s">
        <v>857</v>
      </c>
      <c r="C58" s="9">
        <v>255654</v>
      </c>
      <c r="D58" s="9"/>
      <c r="E58" s="9">
        <f t="shared" si="0"/>
        <v>308384.06000000006</v>
      </c>
    </row>
    <row r="59" spans="1:5" ht="21" x14ac:dyDescent="0.25">
      <c r="A59" s="18">
        <v>45372</v>
      </c>
      <c r="B59" s="8" t="s">
        <v>922</v>
      </c>
      <c r="C59" s="9"/>
      <c r="D59" s="9">
        <v>257425</v>
      </c>
      <c r="E59" s="9">
        <f t="shared" si="0"/>
        <v>50959.060000000056</v>
      </c>
    </row>
    <row r="60" spans="1:5" ht="21" x14ac:dyDescent="0.25">
      <c r="A60" s="18">
        <v>45372</v>
      </c>
      <c r="B60" s="8" t="s">
        <v>1170</v>
      </c>
      <c r="C60" s="9">
        <v>530254</v>
      </c>
      <c r="D60" s="9"/>
      <c r="E60" s="9">
        <f t="shared" si="0"/>
        <v>581213.06000000006</v>
      </c>
    </row>
    <row r="61" spans="1:5" ht="21" x14ac:dyDescent="0.25">
      <c r="A61" s="18">
        <v>45372</v>
      </c>
      <c r="B61" s="8" t="s">
        <v>922</v>
      </c>
      <c r="C61" s="9"/>
      <c r="D61" s="9">
        <v>531850</v>
      </c>
      <c r="E61" s="9">
        <f t="shared" si="0"/>
        <v>49363.060000000056</v>
      </c>
    </row>
    <row r="62" spans="1:5" ht="21" x14ac:dyDescent="0.25">
      <c r="A62" s="18">
        <v>45372</v>
      </c>
      <c r="B62" s="8" t="s">
        <v>150</v>
      </c>
      <c r="C62" s="9"/>
      <c r="D62" s="9">
        <v>1</v>
      </c>
      <c r="E62" s="9">
        <f t="shared" si="0"/>
        <v>49362.060000000056</v>
      </c>
    </row>
    <row r="63" spans="1:5" ht="21" x14ac:dyDescent="0.25">
      <c r="A63" s="18">
        <v>45376</v>
      </c>
      <c r="B63" s="8" t="s">
        <v>1083</v>
      </c>
      <c r="C63" s="9">
        <v>491258.75</v>
      </c>
      <c r="D63" s="9"/>
      <c r="E63" s="9">
        <f t="shared" si="0"/>
        <v>540620.81000000006</v>
      </c>
    </row>
    <row r="64" spans="1:5" ht="21" x14ac:dyDescent="0.25">
      <c r="A64" s="18">
        <v>45376</v>
      </c>
      <c r="B64" s="8" t="s">
        <v>150</v>
      </c>
      <c r="C64" s="9"/>
      <c r="D64" s="9">
        <v>1.05</v>
      </c>
      <c r="E64" s="9">
        <f t="shared" si="0"/>
        <v>540619.76</v>
      </c>
    </row>
    <row r="65" spans="1:5" ht="21" x14ac:dyDescent="0.25">
      <c r="A65" s="18">
        <v>45377</v>
      </c>
      <c r="B65" s="8" t="s">
        <v>1092</v>
      </c>
      <c r="C65" s="9"/>
      <c r="D65" s="9">
        <v>495247</v>
      </c>
      <c r="E65" s="9">
        <f t="shared" si="0"/>
        <v>45372.760000000009</v>
      </c>
    </row>
    <row r="66" spans="1:5" ht="21" x14ac:dyDescent="0.25">
      <c r="A66" s="18">
        <v>45377</v>
      </c>
      <c r="B66" s="8" t="s">
        <v>386</v>
      </c>
      <c r="C66" s="9"/>
      <c r="D66" s="9">
        <v>15.75</v>
      </c>
      <c r="E66" s="9">
        <f t="shared" si="0"/>
        <v>45357.010000000009</v>
      </c>
    </row>
    <row r="67" spans="1:5" ht="21" x14ac:dyDescent="0.25">
      <c r="A67" s="18">
        <v>45377</v>
      </c>
      <c r="B67" s="8" t="s">
        <v>362</v>
      </c>
      <c r="C67" s="9"/>
      <c r="D67" s="9">
        <v>1</v>
      </c>
      <c r="E67" s="9">
        <f t="shared" si="0"/>
        <v>45356.010000000009</v>
      </c>
    </row>
    <row r="68" spans="1:5" ht="21" x14ac:dyDescent="0.25">
      <c r="A68" s="18">
        <v>45379</v>
      </c>
      <c r="B68" s="8" t="s">
        <v>893</v>
      </c>
      <c r="C68" s="9"/>
      <c r="D68" s="9">
        <v>2000</v>
      </c>
      <c r="E68" s="9">
        <f t="shared" si="0"/>
        <v>43356.010000000009</v>
      </c>
    </row>
    <row r="69" spans="1:5" ht="21" x14ac:dyDescent="0.25">
      <c r="A69" s="18">
        <v>45379</v>
      </c>
      <c r="B69" s="8" t="s">
        <v>150</v>
      </c>
      <c r="C69" s="9"/>
      <c r="D69" s="9">
        <v>15.75</v>
      </c>
      <c r="E69" s="9">
        <f t="shared" si="0"/>
        <v>43340.260000000009</v>
      </c>
    </row>
    <row r="70" spans="1:5" ht="21" x14ac:dyDescent="0.25">
      <c r="A70" s="18">
        <v>45383</v>
      </c>
      <c r="B70" s="8" t="s">
        <v>1210</v>
      </c>
      <c r="C70" s="9">
        <v>5000</v>
      </c>
      <c r="D70" s="9"/>
      <c r="E70" s="9">
        <f t="shared" ref="E70:E133" si="1">E69+C70-D70</f>
        <v>48340.260000000009</v>
      </c>
    </row>
    <row r="71" spans="1:5" ht="21" x14ac:dyDescent="0.25">
      <c r="A71" s="18">
        <v>45383</v>
      </c>
      <c r="B71" s="8" t="s">
        <v>386</v>
      </c>
      <c r="C71" s="9"/>
      <c r="D71" s="9">
        <v>367.5</v>
      </c>
      <c r="E71" s="9">
        <f t="shared" si="1"/>
        <v>47972.760000000009</v>
      </c>
    </row>
    <row r="72" spans="1:5" ht="21" x14ac:dyDescent="0.25">
      <c r="A72" s="18">
        <v>45383</v>
      </c>
      <c r="B72" s="8" t="s">
        <v>386</v>
      </c>
      <c r="C72" s="9"/>
      <c r="D72" s="9">
        <v>1.05</v>
      </c>
      <c r="E72" s="9">
        <f t="shared" si="1"/>
        <v>47971.710000000006</v>
      </c>
    </row>
    <row r="73" spans="1:5" ht="21" x14ac:dyDescent="0.25">
      <c r="A73" s="18">
        <v>45385</v>
      </c>
      <c r="B73" s="8" t="s">
        <v>1229</v>
      </c>
      <c r="C73" s="9"/>
      <c r="D73" s="9">
        <v>4820.16</v>
      </c>
      <c r="E73" s="9">
        <f t="shared" si="1"/>
        <v>43151.55</v>
      </c>
    </row>
    <row r="74" spans="1:5" ht="21" x14ac:dyDescent="0.25">
      <c r="A74" s="18">
        <v>45386</v>
      </c>
      <c r="B74" s="8" t="s">
        <v>492</v>
      </c>
      <c r="C74" s="9">
        <v>41650</v>
      </c>
      <c r="D74" s="9"/>
      <c r="E74" s="9">
        <f t="shared" si="1"/>
        <v>84801.55</v>
      </c>
    </row>
    <row r="75" spans="1:5" ht="21" x14ac:dyDescent="0.25">
      <c r="A75" s="18">
        <v>45386</v>
      </c>
      <c r="B75" s="8" t="s">
        <v>1170</v>
      </c>
      <c r="C75" s="9">
        <v>27455</v>
      </c>
      <c r="D75" s="9"/>
      <c r="E75" s="9">
        <f t="shared" si="1"/>
        <v>112256.55</v>
      </c>
    </row>
    <row r="76" spans="1:5" ht="21" x14ac:dyDescent="0.25">
      <c r="A76" s="18">
        <v>45386</v>
      </c>
      <c r="B76" s="8" t="s">
        <v>1086</v>
      </c>
      <c r="C76" s="9"/>
      <c r="D76" s="9">
        <v>111324</v>
      </c>
      <c r="E76" s="9">
        <f t="shared" si="1"/>
        <v>932.55000000000291</v>
      </c>
    </row>
    <row r="77" spans="1:5" ht="21" x14ac:dyDescent="0.25">
      <c r="A77" s="18">
        <v>45386</v>
      </c>
      <c r="B77" s="8" t="s">
        <v>977</v>
      </c>
      <c r="C77" s="9"/>
      <c r="D77" s="9">
        <v>1</v>
      </c>
      <c r="E77" s="9">
        <f t="shared" si="1"/>
        <v>931.55000000000291</v>
      </c>
    </row>
    <row r="78" spans="1:5" ht="21" x14ac:dyDescent="0.25">
      <c r="A78" s="18">
        <v>45397</v>
      </c>
      <c r="B78" s="8" t="s">
        <v>1159</v>
      </c>
      <c r="C78" s="9">
        <v>498682</v>
      </c>
      <c r="D78" s="9"/>
      <c r="E78" s="9">
        <f t="shared" si="1"/>
        <v>499613.55</v>
      </c>
    </row>
    <row r="79" spans="1:5" ht="21" x14ac:dyDescent="0.25">
      <c r="A79" s="18">
        <v>45397</v>
      </c>
      <c r="B79" s="8" t="s">
        <v>1092</v>
      </c>
      <c r="C79" s="9"/>
      <c r="D79" s="9">
        <v>488545</v>
      </c>
      <c r="E79" s="9">
        <f t="shared" si="1"/>
        <v>11068.549999999988</v>
      </c>
    </row>
    <row r="80" spans="1:5" ht="21" x14ac:dyDescent="0.25">
      <c r="A80" s="18">
        <v>45397</v>
      </c>
      <c r="B80" s="8" t="s">
        <v>150</v>
      </c>
      <c r="C80" s="9"/>
      <c r="D80" s="9">
        <v>15.75</v>
      </c>
      <c r="E80" s="9">
        <f t="shared" si="1"/>
        <v>11052.799999999988</v>
      </c>
    </row>
    <row r="81" spans="1:5" ht="21" x14ac:dyDescent="0.25">
      <c r="A81" s="18">
        <v>45397</v>
      </c>
      <c r="B81" s="8" t="s">
        <v>150</v>
      </c>
      <c r="C81" s="9"/>
      <c r="D81" s="9">
        <v>2.0499999999999998</v>
      </c>
      <c r="E81" s="9">
        <f t="shared" si="1"/>
        <v>11050.749999999989</v>
      </c>
    </row>
    <row r="82" spans="1:5" ht="21" x14ac:dyDescent="0.25">
      <c r="A82" s="18">
        <v>45400</v>
      </c>
      <c r="B82" s="8" t="s">
        <v>1293</v>
      </c>
      <c r="C82" s="9">
        <v>20000</v>
      </c>
      <c r="D82" s="9"/>
      <c r="E82" s="9">
        <f t="shared" si="1"/>
        <v>31050.749999999989</v>
      </c>
    </row>
    <row r="83" spans="1:5" ht="21" x14ac:dyDescent="0.25">
      <c r="A83" s="18">
        <v>45402</v>
      </c>
      <c r="B83" s="8" t="s">
        <v>270</v>
      </c>
      <c r="C83" s="9"/>
      <c r="D83" s="9">
        <v>25200</v>
      </c>
      <c r="E83" s="9">
        <f t="shared" si="1"/>
        <v>5850.7499999999891</v>
      </c>
    </row>
    <row r="84" spans="1:5" ht="21" x14ac:dyDescent="0.25">
      <c r="A84" s="18">
        <v>45402</v>
      </c>
      <c r="B84" s="8" t="s">
        <v>150</v>
      </c>
      <c r="C84" s="9"/>
      <c r="D84" s="9">
        <v>1</v>
      </c>
      <c r="E84" s="9">
        <f t="shared" si="1"/>
        <v>5849.7499999999891</v>
      </c>
    </row>
    <row r="85" spans="1:5" ht="21" x14ac:dyDescent="0.25">
      <c r="A85" s="18">
        <v>45402</v>
      </c>
      <c r="B85" s="8" t="s">
        <v>492</v>
      </c>
      <c r="C85" s="9">
        <v>492546</v>
      </c>
      <c r="D85" s="9"/>
      <c r="E85" s="9">
        <f t="shared" si="1"/>
        <v>498395.75</v>
      </c>
    </row>
    <row r="86" spans="1:5" ht="21" x14ac:dyDescent="0.25">
      <c r="A86" s="18">
        <v>45402</v>
      </c>
      <c r="B86" s="8" t="s">
        <v>1170</v>
      </c>
      <c r="C86" s="9">
        <v>302154</v>
      </c>
      <c r="D86" s="9"/>
      <c r="E86" s="9">
        <f t="shared" si="1"/>
        <v>800549.75</v>
      </c>
    </row>
    <row r="87" spans="1:5" ht="21" x14ac:dyDescent="0.25">
      <c r="A87" s="18">
        <v>45402</v>
      </c>
      <c r="B87" s="8" t="s">
        <v>1086</v>
      </c>
      <c r="C87" s="9"/>
      <c r="D87" s="9">
        <v>734850</v>
      </c>
      <c r="E87" s="9">
        <f t="shared" si="1"/>
        <v>65699.75</v>
      </c>
    </row>
    <row r="88" spans="1:5" ht="21" x14ac:dyDescent="0.25">
      <c r="A88" s="18">
        <v>45405</v>
      </c>
      <c r="B88" s="8" t="s">
        <v>1092</v>
      </c>
      <c r="C88" s="9"/>
      <c r="D88" s="9">
        <v>55438</v>
      </c>
      <c r="E88" s="9">
        <f t="shared" si="1"/>
        <v>10261.75</v>
      </c>
    </row>
    <row r="89" spans="1:5" ht="21" x14ac:dyDescent="0.25">
      <c r="A89" s="18">
        <v>45405</v>
      </c>
      <c r="B89" s="8" t="s">
        <v>150</v>
      </c>
      <c r="C89" s="9"/>
      <c r="D89" s="9">
        <v>15.75</v>
      </c>
      <c r="E89" s="9">
        <f t="shared" si="1"/>
        <v>10246</v>
      </c>
    </row>
    <row r="90" spans="1:5" ht="21" x14ac:dyDescent="0.25">
      <c r="A90" s="18">
        <v>45405</v>
      </c>
      <c r="B90" s="8" t="s">
        <v>150</v>
      </c>
      <c r="C90" s="9"/>
      <c r="D90" s="9">
        <v>15.75</v>
      </c>
      <c r="E90" s="9">
        <f t="shared" si="1"/>
        <v>10230.25</v>
      </c>
    </row>
    <row r="91" spans="1:5" ht="21" x14ac:dyDescent="0.25">
      <c r="A91" s="18">
        <v>45405</v>
      </c>
      <c r="B91" s="8" t="s">
        <v>150</v>
      </c>
      <c r="C91" s="9"/>
      <c r="D91" s="9">
        <v>2</v>
      </c>
      <c r="E91" s="9">
        <f t="shared" si="1"/>
        <v>10228.25</v>
      </c>
    </row>
    <row r="92" spans="1:5" ht="21" x14ac:dyDescent="0.25">
      <c r="A92" s="18">
        <v>45045</v>
      </c>
      <c r="B92" s="8" t="s">
        <v>1159</v>
      </c>
      <c r="C92" s="9">
        <v>496829</v>
      </c>
      <c r="D92" s="9"/>
      <c r="E92" s="9">
        <f t="shared" si="1"/>
        <v>507057.25</v>
      </c>
    </row>
    <row r="93" spans="1:5" ht="21" x14ac:dyDescent="0.25">
      <c r="A93" s="18">
        <v>45412</v>
      </c>
      <c r="B93" s="8" t="s">
        <v>1352</v>
      </c>
      <c r="C93" s="9"/>
      <c r="D93" s="9">
        <v>499855</v>
      </c>
      <c r="E93" s="9">
        <f t="shared" si="1"/>
        <v>7202.25</v>
      </c>
    </row>
    <row r="94" spans="1:5" ht="21" x14ac:dyDescent="0.25">
      <c r="A94" s="18">
        <v>45413</v>
      </c>
      <c r="B94" s="8" t="s">
        <v>150</v>
      </c>
      <c r="C94" s="9"/>
      <c r="D94" s="9">
        <v>367.5</v>
      </c>
      <c r="E94" s="9">
        <f t="shared" si="1"/>
        <v>6834.75</v>
      </c>
    </row>
    <row r="95" spans="1:5" ht="21" x14ac:dyDescent="0.25">
      <c r="A95" s="18">
        <v>45413</v>
      </c>
      <c r="B95" s="8" t="s">
        <v>150</v>
      </c>
      <c r="C95" s="9"/>
      <c r="D95" s="9">
        <v>15.75</v>
      </c>
      <c r="E95" s="9">
        <f t="shared" si="1"/>
        <v>6819</v>
      </c>
    </row>
    <row r="96" spans="1:5" ht="21" x14ac:dyDescent="0.25">
      <c r="A96" s="18">
        <v>45413</v>
      </c>
      <c r="B96" s="8" t="s">
        <v>150</v>
      </c>
      <c r="C96" s="9"/>
      <c r="D96" s="9">
        <v>2.0499999999999998</v>
      </c>
      <c r="E96" s="9">
        <f t="shared" si="1"/>
        <v>6816.95</v>
      </c>
    </row>
    <row r="97" spans="1:5" ht="21" x14ac:dyDescent="0.25">
      <c r="A97" s="18">
        <v>45416</v>
      </c>
      <c r="B97" s="8" t="s">
        <v>1383</v>
      </c>
      <c r="C97" s="9"/>
      <c r="D97" s="9">
        <v>1510</v>
      </c>
      <c r="E97" s="9">
        <f t="shared" si="1"/>
        <v>5306.95</v>
      </c>
    </row>
    <row r="98" spans="1:5" ht="21" x14ac:dyDescent="0.25">
      <c r="A98" s="18">
        <v>45422</v>
      </c>
      <c r="B98" s="8" t="s">
        <v>1416</v>
      </c>
      <c r="C98" s="9">
        <v>513892</v>
      </c>
      <c r="D98" s="9"/>
      <c r="E98" s="9">
        <f t="shared" si="1"/>
        <v>519198.95</v>
      </c>
    </row>
    <row r="99" spans="1:5" ht="21" x14ac:dyDescent="0.25">
      <c r="A99" s="18">
        <v>45422</v>
      </c>
      <c r="B99" s="8" t="s">
        <v>150</v>
      </c>
      <c r="C99" s="9"/>
      <c r="D99" s="9">
        <v>1.05</v>
      </c>
      <c r="E99" s="9">
        <f t="shared" si="1"/>
        <v>519197.9</v>
      </c>
    </row>
    <row r="100" spans="1:5" ht="21" x14ac:dyDescent="0.25">
      <c r="A100" s="18">
        <v>45423</v>
      </c>
      <c r="B100" s="8" t="s">
        <v>1092</v>
      </c>
      <c r="C100" s="9"/>
      <c r="D100" s="9">
        <v>515100</v>
      </c>
      <c r="E100" s="9">
        <f t="shared" si="1"/>
        <v>4097.9000000000233</v>
      </c>
    </row>
    <row r="101" spans="1:5" ht="21" x14ac:dyDescent="0.25">
      <c r="A101" s="18">
        <v>45426</v>
      </c>
      <c r="B101" s="8" t="s">
        <v>910</v>
      </c>
      <c r="C101" s="8"/>
      <c r="D101" s="8">
        <v>1</v>
      </c>
      <c r="E101" s="9">
        <f t="shared" si="1"/>
        <v>4096.9000000000233</v>
      </c>
    </row>
    <row r="102" spans="1:5" ht="21" x14ac:dyDescent="0.25">
      <c r="A102" s="18">
        <v>45429</v>
      </c>
      <c r="B102" s="8" t="s">
        <v>1447</v>
      </c>
      <c r="C102" s="60">
        <v>498627</v>
      </c>
      <c r="D102" s="8"/>
      <c r="E102" s="9">
        <f t="shared" si="1"/>
        <v>502723.9</v>
      </c>
    </row>
    <row r="103" spans="1:5" ht="21" x14ac:dyDescent="0.25">
      <c r="A103" s="18">
        <v>45429</v>
      </c>
      <c r="B103" s="8" t="s">
        <v>1228</v>
      </c>
      <c r="C103" s="60"/>
      <c r="D103" s="60">
        <v>499586</v>
      </c>
      <c r="E103" s="9">
        <f t="shared" si="1"/>
        <v>3137.9000000000233</v>
      </c>
    </row>
    <row r="104" spans="1:5" ht="21" x14ac:dyDescent="0.25">
      <c r="A104" s="18">
        <v>45429</v>
      </c>
      <c r="B104" s="8" t="s">
        <v>150</v>
      </c>
      <c r="C104" s="60"/>
      <c r="D104" s="60">
        <v>1.05</v>
      </c>
      <c r="E104" s="9">
        <f t="shared" si="1"/>
        <v>3136.8500000000231</v>
      </c>
    </row>
    <row r="105" spans="1:5" ht="21" x14ac:dyDescent="0.25">
      <c r="A105" s="18">
        <v>45429</v>
      </c>
      <c r="B105" s="8" t="s">
        <v>150</v>
      </c>
      <c r="C105" s="60"/>
      <c r="D105" s="60">
        <v>1</v>
      </c>
      <c r="E105" s="9">
        <f t="shared" si="1"/>
        <v>3135.8500000000231</v>
      </c>
    </row>
    <row r="106" spans="1:5" ht="21" x14ac:dyDescent="0.25">
      <c r="A106" s="18">
        <v>45435</v>
      </c>
      <c r="B106" s="18" t="s">
        <v>1170</v>
      </c>
      <c r="C106" s="60">
        <v>11200</v>
      </c>
      <c r="D106" s="60"/>
      <c r="E106" s="9">
        <f t="shared" si="1"/>
        <v>14335.850000000024</v>
      </c>
    </row>
    <row r="107" spans="1:5" ht="21" x14ac:dyDescent="0.25">
      <c r="A107" s="18">
        <v>45435</v>
      </c>
      <c r="B107" s="18" t="s">
        <v>1483</v>
      </c>
      <c r="C107" s="60"/>
      <c r="D107" s="60">
        <v>10825</v>
      </c>
      <c r="E107" s="9">
        <f t="shared" si="1"/>
        <v>3510.850000000024</v>
      </c>
    </row>
    <row r="108" spans="1:5" ht="21" x14ac:dyDescent="0.25">
      <c r="A108" s="18">
        <v>45435</v>
      </c>
      <c r="B108" s="18" t="s">
        <v>362</v>
      </c>
      <c r="C108" s="60"/>
      <c r="D108" s="60">
        <v>15.75</v>
      </c>
      <c r="E108" s="9">
        <f t="shared" si="1"/>
        <v>3495.100000000024</v>
      </c>
    </row>
    <row r="109" spans="1:5" ht="21" x14ac:dyDescent="0.25">
      <c r="A109" s="18">
        <v>45444</v>
      </c>
      <c r="B109" s="18" t="s">
        <v>362</v>
      </c>
      <c r="C109" s="60"/>
      <c r="D109" s="60">
        <v>367.5</v>
      </c>
      <c r="E109" s="9">
        <f t="shared" si="1"/>
        <v>3127.600000000024</v>
      </c>
    </row>
    <row r="110" spans="1:5" ht="21" x14ac:dyDescent="0.25">
      <c r="A110" s="18">
        <v>45454</v>
      </c>
      <c r="B110" s="18" t="s">
        <v>1436</v>
      </c>
      <c r="C110" s="60">
        <v>589306</v>
      </c>
      <c r="D110" s="60"/>
      <c r="E110" s="9">
        <f t="shared" si="1"/>
        <v>592433.6</v>
      </c>
    </row>
    <row r="111" spans="1:5" ht="21" x14ac:dyDescent="0.25">
      <c r="A111" s="18">
        <v>45454</v>
      </c>
      <c r="B111" s="18" t="s">
        <v>150</v>
      </c>
      <c r="C111" s="60"/>
      <c r="D111" s="60">
        <v>1.05</v>
      </c>
      <c r="E111" s="9">
        <f t="shared" si="1"/>
        <v>592432.54999999993</v>
      </c>
    </row>
    <row r="112" spans="1:5" ht="21" x14ac:dyDescent="0.25">
      <c r="A112" s="18">
        <v>45454</v>
      </c>
      <c r="B112" s="18" t="s">
        <v>1561</v>
      </c>
      <c r="C112" s="60">
        <v>638026</v>
      </c>
      <c r="D112" s="60"/>
      <c r="E112" s="9">
        <f t="shared" si="1"/>
        <v>1230458.5499999998</v>
      </c>
    </row>
    <row r="113" spans="1:5" ht="21" x14ac:dyDescent="0.25">
      <c r="A113" s="18">
        <v>45454</v>
      </c>
      <c r="B113" s="18" t="s">
        <v>150</v>
      </c>
      <c r="C113" s="60"/>
      <c r="D113" s="60">
        <v>1.05</v>
      </c>
      <c r="E113" s="9">
        <f t="shared" si="1"/>
        <v>1230457.4999999998</v>
      </c>
    </row>
    <row r="114" spans="1:5" ht="21" x14ac:dyDescent="0.25">
      <c r="A114" s="18"/>
      <c r="B114" s="18"/>
      <c r="C114" s="60"/>
      <c r="D114" s="60">
        <v>542257</v>
      </c>
      <c r="E114" s="9">
        <f t="shared" si="1"/>
        <v>688200.49999999977</v>
      </c>
    </row>
    <row r="115" spans="1:5" ht="21" x14ac:dyDescent="0.25">
      <c r="A115" s="18">
        <v>45455</v>
      </c>
      <c r="B115" s="18" t="s">
        <v>1567</v>
      </c>
      <c r="C115" s="60"/>
      <c r="D115" s="60">
        <v>551550</v>
      </c>
      <c r="E115" s="9">
        <f t="shared" si="1"/>
        <v>136650.49999999977</v>
      </c>
    </row>
    <row r="116" spans="1:5" ht="21" x14ac:dyDescent="0.25">
      <c r="A116" s="18">
        <v>45457</v>
      </c>
      <c r="B116" s="18" t="s">
        <v>492</v>
      </c>
      <c r="C116" s="60">
        <v>75128</v>
      </c>
      <c r="D116" s="60"/>
      <c r="E116" s="9">
        <f t="shared" si="1"/>
        <v>211778.49999999977</v>
      </c>
    </row>
    <row r="117" spans="1:5" ht="21" x14ac:dyDescent="0.25">
      <c r="A117" s="18">
        <v>45457</v>
      </c>
      <c r="B117" s="18" t="s">
        <v>922</v>
      </c>
      <c r="C117" s="60"/>
      <c r="D117" s="60">
        <v>210264</v>
      </c>
      <c r="E117" s="9">
        <f t="shared" si="1"/>
        <v>1514.4999999997672</v>
      </c>
    </row>
    <row r="118" spans="1:5" ht="21" x14ac:dyDescent="0.25">
      <c r="A118" s="18"/>
      <c r="B118" s="18"/>
      <c r="C118" s="60"/>
      <c r="D118" s="60">
        <v>2</v>
      </c>
      <c r="E118" s="9">
        <f t="shared" si="1"/>
        <v>1512.4999999997672</v>
      </c>
    </row>
    <row r="119" spans="1:5" ht="21" x14ac:dyDescent="0.25">
      <c r="A119" s="18"/>
      <c r="B119" s="18" t="s">
        <v>150</v>
      </c>
      <c r="C119" s="60"/>
      <c r="D119" s="60">
        <f>350+17.5</f>
        <v>367.5</v>
      </c>
      <c r="E119" s="9">
        <f t="shared" si="1"/>
        <v>1144.9999999997672</v>
      </c>
    </row>
    <row r="120" spans="1:5" ht="21" x14ac:dyDescent="0.25">
      <c r="A120" s="18"/>
      <c r="B120" s="18"/>
      <c r="C120" s="60"/>
      <c r="D120" s="60"/>
      <c r="E120" s="9">
        <f t="shared" si="1"/>
        <v>1144.9999999997672</v>
      </c>
    </row>
    <row r="121" spans="1:5" ht="21" x14ac:dyDescent="0.25">
      <c r="A121" s="18"/>
      <c r="B121" s="18"/>
      <c r="C121" s="60"/>
      <c r="D121" s="60"/>
      <c r="E121" s="9">
        <f t="shared" si="1"/>
        <v>1144.9999999997672</v>
      </c>
    </row>
    <row r="122" spans="1:5" ht="21" x14ac:dyDescent="0.25">
      <c r="A122" s="18"/>
      <c r="B122" s="18"/>
      <c r="C122" s="60"/>
      <c r="D122" s="60"/>
      <c r="E122" s="9">
        <f t="shared" si="1"/>
        <v>1144.9999999997672</v>
      </c>
    </row>
    <row r="123" spans="1:5" ht="21" x14ac:dyDescent="0.25">
      <c r="A123" s="18"/>
      <c r="B123" s="18"/>
      <c r="C123" s="60"/>
      <c r="D123" s="60"/>
      <c r="E123" s="9">
        <f t="shared" si="1"/>
        <v>1144.9999999997672</v>
      </c>
    </row>
    <row r="124" spans="1:5" ht="21" x14ac:dyDescent="0.25">
      <c r="A124" s="18"/>
      <c r="B124" s="18"/>
      <c r="C124" s="60"/>
      <c r="D124" s="60"/>
      <c r="E124" s="9">
        <f t="shared" si="1"/>
        <v>1144.9999999997672</v>
      </c>
    </row>
    <row r="125" spans="1:5" ht="21" x14ac:dyDescent="0.25">
      <c r="A125" s="18"/>
      <c r="B125" s="18"/>
      <c r="C125" s="60"/>
      <c r="D125" s="60"/>
      <c r="E125" s="9">
        <f t="shared" si="1"/>
        <v>1144.9999999997672</v>
      </c>
    </row>
    <row r="126" spans="1:5" ht="21" x14ac:dyDescent="0.25">
      <c r="A126" s="18"/>
      <c r="B126" s="18"/>
      <c r="C126" s="60"/>
      <c r="D126" s="60"/>
      <c r="E126" s="9">
        <f t="shared" si="1"/>
        <v>1144.9999999997672</v>
      </c>
    </row>
    <row r="127" spans="1:5" ht="21" x14ac:dyDescent="0.25">
      <c r="A127" s="18"/>
      <c r="B127" s="18"/>
      <c r="C127" s="60"/>
      <c r="D127" s="60"/>
      <c r="E127" s="9">
        <f t="shared" si="1"/>
        <v>1144.9999999997672</v>
      </c>
    </row>
    <row r="128" spans="1:5" ht="21" x14ac:dyDescent="0.25">
      <c r="A128" s="18"/>
      <c r="B128" s="18"/>
      <c r="C128" s="60"/>
      <c r="D128" s="60"/>
      <c r="E128" s="9">
        <f t="shared" si="1"/>
        <v>1144.9999999997672</v>
      </c>
    </row>
    <row r="129" spans="1:5" ht="21" x14ac:dyDescent="0.25">
      <c r="A129" s="18"/>
      <c r="B129" s="18"/>
      <c r="C129" s="60"/>
      <c r="D129" s="60"/>
      <c r="E129" s="9">
        <f t="shared" si="1"/>
        <v>1144.9999999997672</v>
      </c>
    </row>
    <row r="130" spans="1:5" ht="21" x14ac:dyDescent="0.25">
      <c r="A130" s="18"/>
      <c r="B130" s="18"/>
      <c r="C130" s="60"/>
      <c r="D130" s="60"/>
      <c r="E130" s="9">
        <f t="shared" si="1"/>
        <v>1144.9999999997672</v>
      </c>
    </row>
    <row r="131" spans="1:5" ht="21" x14ac:dyDescent="0.25">
      <c r="A131" s="18"/>
      <c r="B131" s="18"/>
      <c r="C131" s="60"/>
      <c r="D131" s="60"/>
      <c r="E131" s="9">
        <f t="shared" si="1"/>
        <v>1144.9999999997672</v>
      </c>
    </row>
    <row r="132" spans="1:5" ht="21" x14ac:dyDescent="0.25">
      <c r="A132" s="18"/>
      <c r="B132" s="18"/>
      <c r="C132" s="60"/>
      <c r="D132" s="60"/>
      <c r="E132" s="9">
        <f t="shared" si="1"/>
        <v>1144.9999999997672</v>
      </c>
    </row>
    <row r="133" spans="1:5" ht="21" x14ac:dyDescent="0.25">
      <c r="A133" s="18"/>
      <c r="B133" s="18"/>
      <c r="C133" s="60"/>
      <c r="D133" s="60"/>
      <c r="E133" s="9">
        <f t="shared" si="1"/>
        <v>1144.9999999997672</v>
      </c>
    </row>
    <row r="134" spans="1:5" ht="21" x14ac:dyDescent="0.25">
      <c r="A134" s="18"/>
      <c r="B134" s="18"/>
      <c r="C134" s="60"/>
      <c r="D134" s="60"/>
      <c r="E134" s="9">
        <f t="shared" ref="E134:E197" si="2">E133+C134-D134</f>
        <v>1144.9999999997672</v>
      </c>
    </row>
    <row r="135" spans="1:5" ht="21" x14ac:dyDescent="0.25">
      <c r="A135" s="18"/>
      <c r="B135" s="18"/>
      <c r="C135" s="60"/>
      <c r="D135" s="60"/>
      <c r="E135" s="9">
        <f t="shared" si="2"/>
        <v>1144.9999999997672</v>
      </c>
    </row>
    <row r="136" spans="1:5" ht="21" x14ac:dyDescent="0.25">
      <c r="A136" s="18"/>
      <c r="B136" s="18"/>
      <c r="C136" s="60"/>
      <c r="D136" s="60"/>
      <c r="E136" s="9">
        <f t="shared" si="2"/>
        <v>1144.9999999997672</v>
      </c>
    </row>
    <row r="137" spans="1:5" ht="21" x14ac:dyDescent="0.25">
      <c r="A137" s="18"/>
      <c r="B137" s="18"/>
      <c r="C137" s="60"/>
      <c r="D137" s="60"/>
      <c r="E137" s="9">
        <f t="shared" si="2"/>
        <v>1144.9999999997672</v>
      </c>
    </row>
    <row r="138" spans="1:5" ht="21" x14ac:dyDescent="0.25">
      <c r="A138" s="18"/>
      <c r="B138" s="18"/>
      <c r="C138" s="60"/>
      <c r="D138" s="60"/>
      <c r="E138" s="9">
        <f t="shared" si="2"/>
        <v>1144.9999999997672</v>
      </c>
    </row>
    <row r="139" spans="1:5" ht="21" x14ac:dyDescent="0.25">
      <c r="A139" s="18"/>
      <c r="B139" s="18"/>
      <c r="C139" s="60"/>
      <c r="D139" s="60"/>
      <c r="E139" s="9">
        <f t="shared" si="2"/>
        <v>1144.9999999997672</v>
      </c>
    </row>
    <row r="140" spans="1:5" ht="21" x14ac:dyDescent="0.25">
      <c r="A140" s="18"/>
      <c r="B140" s="18"/>
      <c r="C140" s="60"/>
      <c r="D140" s="60"/>
      <c r="E140" s="9">
        <f t="shared" si="2"/>
        <v>1144.9999999997672</v>
      </c>
    </row>
    <row r="141" spans="1:5" ht="21" x14ac:dyDescent="0.25">
      <c r="A141" s="18"/>
      <c r="B141" s="18"/>
      <c r="C141" s="60"/>
      <c r="D141" s="60"/>
      <c r="E141" s="9">
        <f t="shared" si="2"/>
        <v>1144.9999999997672</v>
      </c>
    </row>
    <row r="142" spans="1:5" ht="21" x14ac:dyDescent="0.25">
      <c r="A142" s="18"/>
      <c r="B142" s="18"/>
      <c r="C142" s="60"/>
      <c r="D142" s="60"/>
      <c r="E142" s="9">
        <f t="shared" si="2"/>
        <v>1144.9999999997672</v>
      </c>
    </row>
    <row r="143" spans="1:5" ht="21" x14ac:dyDescent="0.25">
      <c r="A143" s="18"/>
      <c r="B143" s="18"/>
      <c r="C143" s="60"/>
      <c r="D143" s="60"/>
      <c r="E143" s="9">
        <f t="shared" si="2"/>
        <v>1144.9999999997672</v>
      </c>
    </row>
    <row r="144" spans="1:5" ht="21" x14ac:dyDescent="0.25">
      <c r="A144" s="18"/>
      <c r="B144" s="18"/>
      <c r="C144" s="60"/>
      <c r="D144" s="60"/>
      <c r="E144" s="9">
        <f t="shared" si="2"/>
        <v>1144.9999999997672</v>
      </c>
    </row>
    <row r="145" spans="1:5" ht="21" x14ac:dyDescent="0.25">
      <c r="A145" s="18"/>
      <c r="B145" s="18"/>
      <c r="C145" s="60"/>
      <c r="D145" s="60"/>
      <c r="E145" s="9">
        <f t="shared" si="2"/>
        <v>1144.9999999997672</v>
      </c>
    </row>
    <row r="146" spans="1:5" ht="21" x14ac:dyDescent="0.25">
      <c r="A146" s="18"/>
      <c r="B146" s="18"/>
      <c r="C146" s="60"/>
      <c r="D146" s="60"/>
      <c r="E146" s="9">
        <f t="shared" si="2"/>
        <v>1144.9999999997672</v>
      </c>
    </row>
    <row r="147" spans="1:5" ht="21" x14ac:dyDescent="0.25">
      <c r="A147" s="18"/>
      <c r="B147" s="18"/>
      <c r="C147" s="60"/>
      <c r="D147" s="60"/>
      <c r="E147" s="9">
        <f t="shared" si="2"/>
        <v>1144.9999999997672</v>
      </c>
    </row>
    <row r="148" spans="1:5" ht="21" x14ac:dyDescent="0.25">
      <c r="A148" s="18"/>
      <c r="B148" s="18"/>
      <c r="C148" s="60"/>
      <c r="D148" s="60"/>
      <c r="E148" s="9">
        <f t="shared" si="2"/>
        <v>1144.9999999997672</v>
      </c>
    </row>
    <row r="149" spans="1:5" ht="21" x14ac:dyDescent="0.25">
      <c r="A149" s="18"/>
      <c r="B149" s="18"/>
      <c r="C149" s="60"/>
      <c r="D149" s="60"/>
      <c r="E149" s="9">
        <f t="shared" si="2"/>
        <v>1144.9999999997672</v>
      </c>
    </row>
    <row r="150" spans="1:5" ht="21" x14ac:dyDescent="0.25">
      <c r="A150" s="18"/>
      <c r="B150" s="18"/>
      <c r="C150" s="60"/>
      <c r="D150" s="60"/>
      <c r="E150" s="9">
        <f t="shared" si="2"/>
        <v>1144.9999999997672</v>
      </c>
    </row>
    <row r="151" spans="1:5" ht="21" x14ac:dyDescent="0.25">
      <c r="A151" s="18"/>
      <c r="B151" s="18"/>
      <c r="C151" s="60"/>
      <c r="D151" s="60"/>
      <c r="E151" s="9">
        <f t="shared" si="2"/>
        <v>1144.9999999997672</v>
      </c>
    </row>
    <row r="152" spans="1:5" ht="21" x14ac:dyDescent="0.25">
      <c r="A152" s="18"/>
      <c r="B152" s="18"/>
      <c r="C152" s="60"/>
      <c r="D152" s="17"/>
      <c r="E152" s="9">
        <f t="shared" si="2"/>
        <v>1144.9999999997672</v>
      </c>
    </row>
    <row r="153" spans="1:5" ht="21" x14ac:dyDescent="0.25">
      <c r="A153" s="18"/>
      <c r="B153" s="18"/>
      <c r="C153" s="60"/>
      <c r="D153" s="17"/>
      <c r="E153" s="9">
        <f t="shared" si="2"/>
        <v>1144.9999999997672</v>
      </c>
    </row>
    <row r="154" spans="1:5" ht="21" x14ac:dyDescent="0.25">
      <c r="A154" s="18"/>
      <c r="B154" s="18"/>
      <c r="C154" s="60"/>
      <c r="D154" s="17"/>
      <c r="E154" s="9">
        <f t="shared" si="2"/>
        <v>1144.9999999997672</v>
      </c>
    </row>
    <row r="155" spans="1:5" ht="21" x14ac:dyDescent="0.25">
      <c r="A155" s="18"/>
      <c r="B155" s="18"/>
      <c r="C155" s="60"/>
      <c r="D155" s="17"/>
      <c r="E155" s="9">
        <f t="shared" si="2"/>
        <v>1144.9999999997672</v>
      </c>
    </row>
    <row r="156" spans="1:5" ht="21" x14ac:dyDescent="0.25">
      <c r="A156" s="18"/>
      <c r="B156" s="18"/>
      <c r="C156" s="60"/>
      <c r="D156" s="17"/>
      <c r="E156" s="9">
        <f t="shared" si="2"/>
        <v>1144.9999999997672</v>
      </c>
    </row>
    <row r="157" spans="1:5" ht="21" x14ac:dyDescent="0.25">
      <c r="A157" s="18"/>
      <c r="B157" s="18"/>
      <c r="C157" s="60"/>
      <c r="D157" s="17"/>
      <c r="E157" s="9">
        <f t="shared" si="2"/>
        <v>1144.9999999997672</v>
      </c>
    </row>
    <row r="158" spans="1:5" ht="21" x14ac:dyDescent="0.25">
      <c r="A158" s="18"/>
      <c r="B158" s="18"/>
      <c r="C158" s="60"/>
      <c r="D158" s="17"/>
      <c r="E158" s="9">
        <f t="shared" si="2"/>
        <v>1144.9999999997672</v>
      </c>
    </row>
    <row r="159" spans="1:5" ht="21" x14ac:dyDescent="0.25">
      <c r="A159" s="18"/>
      <c r="B159" s="18"/>
      <c r="C159" s="60"/>
      <c r="D159" s="17"/>
      <c r="E159" s="9">
        <f t="shared" si="2"/>
        <v>1144.9999999997672</v>
      </c>
    </row>
    <row r="160" spans="1:5" ht="21" x14ac:dyDescent="0.25">
      <c r="A160" s="18"/>
      <c r="B160" s="18"/>
      <c r="C160" s="60"/>
      <c r="D160" s="17"/>
      <c r="E160" s="9">
        <f t="shared" si="2"/>
        <v>1144.9999999997672</v>
      </c>
    </row>
    <row r="161" spans="1:5" ht="21" x14ac:dyDescent="0.25">
      <c r="A161" s="18"/>
      <c r="B161" s="18"/>
      <c r="C161" s="60"/>
      <c r="D161" s="17"/>
      <c r="E161" s="9">
        <f t="shared" si="2"/>
        <v>1144.9999999997672</v>
      </c>
    </row>
    <row r="162" spans="1:5" ht="21" x14ac:dyDescent="0.25">
      <c r="A162" s="18"/>
      <c r="B162" s="18"/>
      <c r="C162" s="60"/>
      <c r="D162" s="17"/>
      <c r="E162" s="9">
        <f t="shared" si="2"/>
        <v>1144.9999999997672</v>
      </c>
    </row>
    <row r="163" spans="1:5" ht="21" x14ac:dyDescent="0.25">
      <c r="A163" s="18"/>
      <c r="B163" s="18"/>
      <c r="C163" s="60"/>
      <c r="D163" s="17"/>
      <c r="E163" s="9">
        <f t="shared" si="2"/>
        <v>1144.9999999997672</v>
      </c>
    </row>
    <row r="164" spans="1:5" ht="21" x14ac:dyDescent="0.25">
      <c r="A164" s="18"/>
      <c r="B164" s="18"/>
      <c r="C164" s="60"/>
      <c r="D164" s="17"/>
      <c r="E164" s="9">
        <f t="shared" si="2"/>
        <v>1144.9999999997672</v>
      </c>
    </row>
    <row r="165" spans="1:5" ht="21" x14ac:dyDescent="0.25">
      <c r="A165" s="18"/>
      <c r="B165" s="18"/>
      <c r="C165" s="60"/>
      <c r="D165" s="17"/>
      <c r="E165" s="9">
        <f t="shared" si="2"/>
        <v>1144.9999999997672</v>
      </c>
    </row>
    <row r="166" spans="1:5" ht="21" x14ac:dyDescent="0.25">
      <c r="A166" s="18"/>
      <c r="B166" s="18"/>
      <c r="C166" s="60"/>
      <c r="D166" s="17"/>
      <c r="E166" s="9">
        <f t="shared" si="2"/>
        <v>1144.9999999997672</v>
      </c>
    </row>
    <row r="167" spans="1:5" ht="21" x14ac:dyDescent="0.25">
      <c r="A167" s="18"/>
      <c r="B167" s="18"/>
      <c r="C167" s="60"/>
      <c r="D167" s="17"/>
      <c r="E167" s="9">
        <f t="shared" si="2"/>
        <v>1144.9999999997672</v>
      </c>
    </row>
    <row r="168" spans="1:5" ht="21" x14ac:dyDescent="0.25">
      <c r="A168" s="18"/>
      <c r="B168" s="18"/>
      <c r="C168" s="60"/>
      <c r="D168" s="17"/>
      <c r="E168" s="9">
        <f t="shared" si="2"/>
        <v>1144.9999999997672</v>
      </c>
    </row>
    <row r="169" spans="1:5" ht="21" x14ac:dyDescent="0.25">
      <c r="A169" s="18"/>
      <c r="B169" s="18"/>
      <c r="C169" s="60"/>
      <c r="D169" s="17"/>
      <c r="E169" s="9">
        <f t="shared" si="2"/>
        <v>1144.9999999997672</v>
      </c>
    </row>
    <row r="170" spans="1:5" ht="21" x14ac:dyDescent="0.25">
      <c r="A170" s="18"/>
      <c r="B170" s="18"/>
      <c r="C170" s="60"/>
      <c r="D170" s="17"/>
      <c r="E170" s="9">
        <f t="shared" si="2"/>
        <v>1144.9999999997672</v>
      </c>
    </row>
    <row r="171" spans="1:5" ht="21" x14ac:dyDescent="0.25">
      <c r="A171" s="18"/>
      <c r="B171" s="18"/>
      <c r="C171" s="60"/>
      <c r="D171" s="17"/>
      <c r="E171" s="9">
        <f t="shared" si="2"/>
        <v>1144.9999999997672</v>
      </c>
    </row>
    <row r="172" spans="1:5" ht="21" x14ac:dyDescent="0.25">
      <c r="A172" s="18"/>
      <c r="B172" s="18"/>
      <c r="C172" s="60"/>
      <c r="D172" s="17"/>
      <c r="E172" s="9">
        <f t="shared" si="2"/>
        <v>1144.9999999997672</v>
      </c>
    </row>
    <row r="173" spans="1:5" ht="21" x14ac:dyDescent="0.25">
      <c r="A173" s="18"/>
      <c r="B173" s="18"/>
      <c r="C173" s="60"/>
      <c r="D173" s="17"/>
      <c r="E173" s="9">
        <f t="shared" si="2"/>
        <v>1144.9999999997672</v>
      </c>
    </row>
    <row r="174" spans="1:5" ht="21" x14ac:dyDescent="0.25">
      <c r="A174" s="18"/>
      <c r="B174" s="18"/>
      <c r="C174" s="60"/>
      <c r="D174" s="17"/>
      <c r="E174" s="9">
        <f t="shared" si="2"/>
        <v>1144.9999999997672</v>
      </c>
    </row>
    <row r="175" spans="1:5" ht="21" x14ac:dyDescent="0.25">
      <c r="A175" s="18"/>
      <c r="B175" s="18"/>
      <c r="C175" s="60"/>
      <c r="D175" s="17"/>
      <c r="E175" s="9">
        <f t="shared" si="2"/>
        <v>1144.9999999997672</v>
      </c>
    </row>
    <row r="176" spans="1:5" ht="21" x14ac:dyDescent="0.25">
      <c r="A176" s="18"/>
      <c r="B176" s="18"/>
      <c r="C176" s="60"/>
      <c r="D176" s="17"/>
      <c r="E176" s="9">
        <f t="shared" si="2"/>
        <v>1144.9999999997672</v>
      </c>
    </row>
    <row r="177" spans="1:5" ht="21" x14ac:dyDescent="0.25">
      <c r="A177" s="18"/>
      <c r="B177" s="18"/>
      <c r="C177" s="60"/>
      <c r="D177" s="17"/>
      <c r="E177" s="9">
        <f t="shared" si="2"/>
        <v>1144.9999999997672</v>
      </c>
    </row>
    <row r="178" spans="1:5" ht="21" x14ac:dyDescent="0.25">
      <c r="A178" s="18"/>
      <c r="B178" s="18"/>
      <c r="C178" s="60"/>
      <c r="D178" s="17"/>
      <c r="E178" s="9">
        <f t="shared" si="2"/>
        <v>1144.9999999997672</v>
      </c>
    </row>
    <row r="179" spans="1:5" ht="21" x14ac:dyDescent="0.25">
      <c r="A179" s="18"/>
      <c r="B179" s="18"/>
      <c r="C179" s="60"/>
      <c r="D179" s="17"/>
      <c r="E179" s="9">
        <f t="shared" si="2"/>
        <v>1144.9999999997672</v>
      </c>
    </row>
    <row r="180" spans="1:5" ht="21" x14ac:dyDescent="0.25">
      <c r="A180" s="18"/>
      <c r="B180" s="18"/>
      <c r="C180" s="60"/>
      <c r="D180" s="17"/>
      <c r="E180" s="9">
        <f t="shared" si="2"/>
        <v>1144.9999999997672</v>
      </c>
    </row>
    <row r="181" spans="1:5" ht="21" x14ac:dyDescent="0.25">
      <c r="A181" s="18"/>
      <c r="B181" s="18"/>
      <c r="C181" s="60"/>
      <c r="D181" s="17"/>
      <c r="E181" s="9">
        <f t="shared" si="2"/>
        <v>1144.9999999997672</v>
      </c>
    </row>
    <row r="182" spans="1:5" ht="21" x14ac:dyDescent="0.25">
      <c r="A182" s="18"/>
      <c r="B182" s="18"/>
      <c r="C182" s="60"/>
      <c r="D182" s="17"/>
      <c r="E182" s="9">
        <f t="shared" si="2"/>
        <v>1144.9999999997672</v>
      </c>
    </row>
    <row r="183" spans="1:5" ht="21" x14ac:dyDescent="0.25">
      <c r="A183" s="18"/>
      <c r="B183" s="18"/>
      <c r="C183" s="60"/>
      <c r="D183" s="17"/>
      <c r="E183" s="9">
        <f t="shared" si="2"/>
        <v>1144.9999999997672</v>
      </c>
    </row>
    <row r="184" spans="1:5" ht="21" x14ac:dyDescent="0.25">
      <c r="A184" s="18"/>
      <c r="B184" s="18"/>
      <c r="C184" s="60"/>
      <c r="D184" s="17"/>
      <c r="E184" s="9">
        <f t="shared" si="2"/>
        <v>1144.9999999997672</v>
      </c>
    </row>
    <row r="185" spans="1:5" ht="21" x14ac:dyDescent="0.25">
      <c r="A185" s="18"/>
      <c r="B185" s="18"/>
      <c r="C185" s="60"/>
      <c r="D185" s="17"/>
      <c r="E185" s="9">
        <f t="shared" si="2"/>
        <v>1144.9999999997672</v>
      </c>
    </row>
    <row r="186" spans="1:5" ht="21" x14ac:dyDescent="0.25">
      <c r="A186" s="18"/>
      <c r="B186" s="18"/>
      <c r="C186" s="60"/>
      <c r="D186" s="17"/>
      <c r="E186" s="9">
        <f t="shared" si="2"/>
        <v>1144.9999999997672</v>
      </c>
    </row>
    <row r="187" spans="1:5" ht="21" x14ac:dyDescent="0.25">
      <c r="A187" s="18"/>
      <c r="B187" s="18"/>
      <c r="C187" s="60"/>
      <c r="D187" s="17"/>
      <c r="E187" s="9">
        <f t="shared" si="2"/>
        <v>1144.9999999997672</v>
      </c>
    </row>
    <row r="188" spans="1:5" ht="21" x14ac:dyDescent="0.25">
      <c r="A188" s="18"/>
      <c r="B188" s="18"/>
      <c r="C188" s="60"/>
      <c r="D188" s="17"/>
      <c r="E188" s="9">
        <f t="shared" si="2"/>
        <v>1144.9999999997672</v>
      </c>
    </row>
    <row r="189" spans="1:5" ht="21" x14ac:dyDescent="0.25">
      <c r="A189" s="18"/>
      <c r="B189" s="18"/>
      <c r="C189" s="17"/>
      <c r="D189" s="17"/>
      <c r="E189" s="9">
        <f t="shared" si="2"/>
        <v>1144.9999999997672</v>
      </c>
    </row>
    <row r="190" spans="1:5" ht="21" x14ac:dyDescent="0.25">
      <c r="A190" s="18"/>
      <c r="B190" s="18"/>
      <c r="C190" s="17"/>
      <c r="D190" s="17"/>
      <c r="E190" s="9">
        <f t="shared" si="2"/>
        <v>1144.9999999997672</v>
      </c>
    </row>
    <row r="191" spans="1:5" ht="21" x14ac:dyDescent="0.25">
      <c r="A191" s="18"/>
      <c r="B191" s="18"/>
      <c r="C191" s="17"/>
      <c r="D191" s="17"/>
      <c r="E191" s="9">
        <f t="shared" si="2"/>
        <v>1144.9999999997672</v>
      </c>
    </row>
    <row r="192" spans="1:5" ht="21" x14ac:dyDescent="0.25">
      <c r="A192" s="18"/>
      <c r="B192" s="18"/>
      <c r="C192" s="17"/>
      <c r="D192" s="17"/>
      <c r="E192" s="9">
        <f t="shared" si="2"/>
        <v>1144.9999999997672</v>
      </c>
    </row>
    <row r="193" spans="1:5" ht="21" x14ac:dyDescent="0.25">
      <c r="A193" s="18"/>
      <c r="B193" s="18"/>
      <c r="C193" s="17"/>
      <c r="D193" s="17"/>
      <c r="E193" s="9">
        <f t="shared" si="2"/>
        <v>1144.9999999997672</v>
      </c>
    </row>
    <row r="194" spans="1:5" ht="21" x14ac:dyDescent="0.25">
      <c r="A194" s="18"/>
      <c r="B194" s="18"/>
      <c r="C194" s="17"/>
      <c r="D194" s="17"/>
      <c r="E194" s="9">
        <f t="shared" si="2"/>
        <v>1144.9999999997672</v>
      </c>
    </row>
    <row r="195" spans="1:5" ht="21" x14ac:dyDescent="0.25">
      <c r="A195" s="18"/>
      <c r="B195" s="18"/>
      <c r="C195" s="17"/>
      <c r="D195" s="17"/>
      <c r="E195" s="9">
        <f t="shared" si="2"/>
        <v>1144.9999999997672</v>
      </c>
    </row>
    <row r="196" spans="1:5" ht="21" x14ac:dyDescent="0.25">
      <c r="A196" s="18"/>
      <c r="B196" s="18"/>
      <c r="C196" s="17"/>
      <c r="D196" s="17"/>
      <c r="E196" s="9">
        <f t="shared" si="2"/>
        <v>1144.9999999997672</v>
      </c>
    </row>
    <row r="197" spans="1:5" ht="21" x14ac:dyDescent="0.25">
      <c r="A197" s="18"/>
      <c r="B197" s="18"/>
      <c r="C197" s="17"/>
      <c r="D197" s="17"/>
      <c r="E197" s="9">
        <f t="shared" si="2"/>
        <v>1144.9999999997672</v>
      </c>
    </row>
    <row r="198" spans="1:5" ht="21" x14ac:dyDescent="0.25">
      <c r="A198" s="18"/>
      <c r="B198" s="18"/>
      <c r="C198" s="17"/>
      <c r="D198" s="17"/>
      <c r="E198" s="9">
        <f t="shared" ref="E198:E261" si="3">E197+C198-D198</f>
        <v>1144.9999999997672</v>
      </c>
    </row>
    <row r="199" spans="1:5" ht="21" x14ac:dyDescent="0.25">
      <c r="A199" s="18"/>
      <c r="B199" s="18"/>
      <c r="C199" s="17"/>
      <c r="D199" s="17"/>
      <c r="E199" s="9">
        <f t="shared" si="3"/>
        <v>1144.9999999997672</v>
      </c>
    </row>
    <row r="200" spans="1:5" ht="21" x14ac:dyDescent="0.25">
      <c r="A200" s="18"/>
      <c r="B200" s="18"/>
      <c r="C200" s="17"/>
      <c r="D200" s="17"/>
      <c r="E200" s="9">
        <f t="shared" si="3"/>
        <v>1144.9999999997672</v>
      </c>
    </row>
    <row r="201" spans="1:5" ht="21" x14ac:dyDescent="0.25">
      <c r="A201" s="18"/>
      <c r="B201" s="18"/>
      <c r="C201" s="17"/>
      <c r="D201" s="17"/>
      <c r="E201" s="9">
        <f t="shared" si="3"/>
        <v>1144.9999999997672</v>
      </c>
    </row>
    <row r="202" spans="1:5" ht="21" x14ac:dyDescent="0.25">
      <c r="A202" s="18"/>
      <c r="B202" s="18"/>
      <c r="C202" s="17"/>
      <c r="D202" s="17"/>
      <c r="E202" s="9">
        <f t="shared" si="3"/>
        <v>1144.9999999997672</v>
      </c>
    </row>
    <row r="203" spans="1:5" ht="21" x14ac:dyDescent="0.25">
      <c r="A203" s="18"/>
      <c r="B203" s="18"/>
      <c r="C203" s="17"/>
      <c r="D203" s="17"/>
      <c r="E203" s="9">
        <f t="shared" si="3"/>
        <v>1144.9999999997672</v>
      </c>
    </row>
    <row r="204" spans="1:5" ht="21" x14ac:dyDescent="0.25">
      <c r="A204" s="18"/>
      <c r="B204" s="18"/>
      <c r="C204" s="17"/>
      <c r="D204" s="17"/>
      <c r="E204" s="9">
        <f t="shared" si="3"/>
        <v>1144.9999999997672</v>
      </c>
    </row>
    <row r="205" spans="1:5" ht="21" x14ac:dyDescent="0.25">
      <c r="A205" s="18"/>
      <c r="B205" s="18"/>
      <c r="C205" s="17"/>
      <c r="D205" s="17"/>
      <c r="E205" s="9">
        <f t="shared" si="3"/>
        <v>1144.9999999997672</v>
      </c>
    </row>
    <row r="206" spans="1:5" ht="21" x14ac:dyDescent="0.25">
      <c r="A206" s="18"/>
      <c r="B206" s="18"/>
      <c r="C206" s="17"/>
      <c r="D206" s="17"/>
      <c r="E206" s="9">
        <f t="shared" si="3"/>
        <v>1144.9999999997672</v>
      </c>
    </row>
    <row r="207" spans="1:5" ht="21" x14ac:dyDescent="0.25">
      <c r="A207" s="18"/>
      <c r="B207" s="18"/>
      <c r="C207" s="17"/>
      <c r="D207" s="17"/>
      <c r="E207" s="9">
        <f t="shared" si="3"/>
        <v>1144.9999999997672</v>
      </c>
    </row>
    <row r="208" spans="1:5" ht="21" x14ac:dyDescent="0.25">
      <c r="A208" s="18"/>
      <c r="B208" s="18"/>
      <c r="C208" s="17"/>
      <c r="D208" s="17"/>
      <c r="E208" s="9">
        <f t="shared" si="3"/>
        <v>1144.9999999997672</v>
      </c>
    </row>
    <row r="209" spans="1:5" ht="21" x14ac:dyDescent="0.25">
      <c r="A209" s="18"/>
      <c r="B209" s="18"/>
      <c r="C209" s="17"/>
      <c r="D209" s="17"/>
      <c r="E209" s="9">
        <f t="shared" si="3"/>
        <v>1144.9999999997672</v>
      </c>
    </row>
    <row r="210" spans="1:5" ht="21" x14ac:dyDescent="0.25">
      <c r="A210" s="18"/>
      <c r="B210" s="18"/>
      <c r="C210" s="17"/>
      <c r="D210" s="17"/>
      <c r="E210" s="9">
        <f t="shared" si="3"/>
        <v>1144.9999999997672</v>
      </c>
    </row>
    <row r="211" spans="1:5" ht="21" x14ac:dyDescent="0.25">
      <c r="A211" s="18"/>
      <c r="B211" s="18"/>
      <c r="C211" s="17"/>
      <c r="D211" s="17"/>
      <c r="E211" s="9">
        <f t="shared" si="3"/>
        <v>1144.9999999997672</v>
      </c>
    </row>
    <row r="212" spans="1:5" ht="21" x14ac:dyDescent="0.25">
      <c r="A212" s="18"/>
      <c r="B212" s="18"/>
      <c r="C212" s="17"/>
      <c r="D212" s="17"/>
      <c r="E212" s="9">
        <f t="shared" si="3"/>
        <v>1144.9999999997672</v>
      </c>
    </row>
    <row r="213" spans="1:5" ht="21" x14ac:dyDescent="0.25">
      <c r="A213" s="18"/>
      <c r="B213" s="18"/>
      <c r="C213" s="17"/>
      <c r="D213" s="17"/>
      <c r="E213" s="9">
        <f t="shared" si="3"/>
        <v>1144.9999999997672</v>
      </c>
    </row>
    <row r="214" spans="1:5" ht="21" x14ac:dyDescent="0.25">
      <c r="A214" s="18"/>
      <c r="B214" s="18"/>
      <c r="C214" s="17"/>
      <c r="D214" s="17"/>
      <c r="E214" s="9">
        <f t="shared" si="3"/>
        <v>1144.9999999997672</v>
      </c>
    </row>
    <row r="215" spans="1:5" ht="21" x14ac:dyDescent="0.25">
      <c r="A215" s="18"/>
      <c r="B215" s="18"/>
      <c r="C215" s="17"/>
      <c r="D215" s="17"/>
      <c r="E215" s="9">
        <f t="shared" si="3"/>
        <v>1144.9999999997672</v>
      </c>
    </row>
    <row r="216" spans="1:5" ht="21" x14ac:dyDescent="0.25">
      <c r="A216" s="18"/>
      <c r="B216" s="18"/>
      <c r="C216" s="17"/>
      <c r="D216" s="17"/>
      <c r="E216" s="9">
        <f t="shared" si="3"/>
        <v>1144.9999999997672</v>
      </c>
    </row>
    <row r="217" spans="1:5" ht="21" x14ac:dyDescent="0.25">
      <c r="A217" s="18"/>
      <c r="B217" s="18"/>
      <c r="C217" s="17"/>
      <c r="D217" s="17"/>
      <c r="E217" s="9">
        <f t="shared" si="3"/>
        <v>1144.9999999997672</v>
      </c>
    </row>
    <row r="218" spans="1:5" ht="21" x14ac:dyDescent="0.25">
      <c r="A218" s="18"/>
      <c r="B218" s="18"/>
      <c r="C218" s="17"/>
      <c r="D218" s="17"/>
      <c r="E218" s="9">
        <f t="shared" si="3"/>
        <v>1144.9999999997672</v>
      </c>
    </row>
    <row r="219" spans="1:5" ht="21" x14ac:dyDescent="0.25">
      <c r="A219" s="18"/>
      <c r="B219" s="18"/>
      <c r="C219" s="17"/>
      <c r="D219" s="17"/>
      <c r="E219" s="9">
        <f t="shared" si="3"/>
        <v>1144.9999999997672</v>
      </c>
    </row>
    <row r="220" spans="1:5" ht="21" x14ac:dyDescent="0.25">
      <c r="A220" s="18"/>
      <c r="B220" s="18"/>
      <c r="C220" s="17"/>
      <c r="D220" s="17"/>
      <c r="E220" s="9">
        <f t="shared" si="3"/>
        <v>1144.9999999997672</v>
      </c>
    </row>
    <row r="221" spans="1:5" ht="21" x14ac:dyDescent="0.25">
      <c r="A221" s="18"/>
      <c r="B221" s="18"/>
      <c r="C221" s="17"/>
      <c r="D221" s="17"/>
      <c r="E221" s="9">
        <f t="shared" si="3"/>
        <v>1144.9999999997672</v>
      </c>
    </row>
    <row r="222" spans="1:5" ht="21" x14ac:dyDescent="0.25">
      <c r="A222" s="18"/>
      <c r="B222" s="18"/>
      <c r="C222" s="17"/>
      <c r="D222" s="17"/>
      <c r="E222" s="9">
        <f t="shared" si="3"/>
        <v>1144.9999999997672</v>
      </c>
    </row>
    <row r="223" spans="1:5" ht="21" x14ac:dyDescent="0.25">
      <c r="A223" s="18"/>
      <c r="B223" s="18"/>
      <c r="C223" s="17"/>
      <c r="D223" s="17"/>
      <c r="E223" s="9">
        <f t="shared" si="3"/>
        <v>1144.9999999997672</v>
      </c>
    </row>
    <row r="224" spans="1:5" ht="21" x14ac:dyDescent="0.25">
      <c r="A224" s="18"/>
      <c r="B224" s="18"/>
      <c r="C224" s="17"/>
      <c r="D224" s="17"/>
      <c r="E224" s="9">
        <f t="shared" si="3"/>
        <v>1144.9999999997672</v>
      </c>
    </row>
    <row r="225" spans="1:5" ht="21" x14ac:dyDescent="0.25">
      <c r="A225" s="18"/>
      <c r="B225" s="18"/>
      <c r="C225" s="17"/>
      <c r="D225" s="17"/>
      <c r="E225" s="9">
        <f t="shared" si="3"/>
        <v>1144.9999999997672</v>
      </c>
    </row>
    <row r="226" spans="1:5" ht="21" x14ac:dyDescent="0.25">
      <c r="A226" s="18"/>
      <c r="B226" s="18"/>
      <c r="C226" s="17"/>
      <c r="D226" s="17"/>
      <c r="E226" s="9">
        <f t="shared" si="3"/>
        <v>1144.9999999997672</v>
      </c>
    </row>
    <row r="227" spans="1:5" ht="21" x14ac:dyDescent="0.25">
      <c r="A227" s="18"/>
      <c r="B227" s="18"/>
      <c r="C227" s="17"/>
      <c r="D227" s="17"/>
      <c r="E227" s="9">
        <f t="shared" si="3"/>
        <v>1144.9999999997672</v>
      </c>
    </row>
    <row r="228" spans="1:5" ht="21" x14ac:dyDescent="0.25">
      <c r="A228" s="18"/>
      <c r="B228" s="18"/>
      <c r="C228" s="17"/>
      <c r="D228" s="17"/>
      <c r="E228" s="9">
        <f t="shared" si="3"/>
        <v>1144.9999999997672</v>
      </c>
    </row>
    <row r="229" spans="1:5" ht="21" x14ac:dyDescent="0.25">
      <c r="A229" s="18"/>
      <c r="B229" s="18"/>
      <c r="C229" s="17"/>
      <c r="D229" s="17"/>
      <c r="E229" s="9">
        <f t="shared" si="3"/>
        <v>1144.9999999997672</v>
      </c>
    </row>
    <row r="230" spans="1:5" ht="21" x14ac:dyDescent="0.25">
      <c r="A230" s="18"/>
      <c r="B230" s="18"/>
      <c r="C230" s="17"/>
      <c r="D230" s="17"/>
      <c r="E230" s="9">
        <f t="shared" si="3"/>
        <v>1144.9999999997672</v>
      </c>
    </row>
    <row r="231" spans="1:5" ht="21" x14ac:dyDescent="0.25">
      <c r="A231" s="18"/>
      <c r="B231" s="18"/>
      <c r="C231" s="17"/>
      <c r="D231" s="17"/>
      <c r="E231" s="9">
        <f t="shared" si="3"/>
        <v>1144.9999999997672</v>
      </c>
    </row>
    <row r="232" spans="1:5" ht="21" x14ac:dyDescent="0.25">
      <c r="A232" s="18"/>
      <c r="B232" s="18"/>
      <c r="C232" s="17"/>
      <c r="D232" s="17"/>
      <c r="E232" s="9">
        <f t="shared" si="3"/>
        <v>1144.9999999997672</v>
      </c>
    </row>
    <row r="233" spans="1:5" ht="21" x14ac:dyDescent="0.25">
      <c r="A233" s="18"/>
      <c r="B233" s="18"/>
      <c r="C233" s="17"/>
      <c r="D233" s="17"/>
      <c r="E233" s="9">
        <f t="shared" si="3"/>
        <v>1144.9999999997672</v>
      </c>
    </row>
    <row r="234" spans="1:5" ht="21" x14ac:dyDescent="0.25">
      <c r="A234" s="18"/>
      <c r="B234" s="18"/>
      <c r="C234" s="17"/>
      <c r="D234" s="17"/>
      <c r="E234" s="9">
        <f t="shared" si="3"/>
        <v>1144.9999999997672</v>
      </c>
    </row>
    <row r="235" spans="1:5" ht="21" x14ac:dyDescent="0.25">
      <c r="A235" s="18"/>
      <c r="B235" s="18"/>
      <c r="C235" s="17"/>
      <c r="D235" s="17"/>
      <c r="E235" s="9">
        <f t="shared" si="3"/>
        <v>1144.9999999997672</v>
      </c>
    </row>
    <row r="236" spans="1:5" ht="21" x14ac:dyDescent="0.25">
      <c r="A236" s="18"/>
      <c r="B236" s="18"/>
      <c r="C236" s="17"/>
      <c r="D236" s="17"/>
      <c r="E236" s="9">
        <f t="shared" si="3"/>
        <v>1144.9999999997672</v>
      </c>
    </row>
    <row r="237" spans="1:5" ht="21" x14ac:dyDescent="0.25">
      <c r="A237" s="18"/>
      <c r="B237" s="18"/>
      <c r="C237" s="17"/>
      <c r="D237" s="17"/>
      <c r="E237" s="9">
        <f t="shared" si="3"/>
        <v>1144.9999999997672</v>
      </c>
    </row>
    <row r="238" spans="1:5" ht="21" x14ac:dyDescent="0.25">
      <c r="A238" s="18"/>
      <c r="B238" s="18"/>
      <c r="C238" s="17"/>
      <c r="D238" s="17"/>
      <c r="E238" s="9">
        <f t="shared" si="3"/>
        <v>1144.9999999997672</v>
      </c>
    </row>
    <row r="239" spans="1:5" ht="21" x14ac:dyDescent="0.25">
      <c r="A239" s="18"/>
      <c r="B239" s="18"/>
      <c r="C239" s="17"/>
      <c r="D239" s="17"/>
      <c r="E239" s="9">
        <f t="shared" si="3"/>
        <v>1144.9999999997672</v>
      </c>
    </row>
    <row r="240" spans="1:5" ht="21" x14ac:dyDescent="0.25">
      <c r="A240" s="18"/>
      <c r="B240" s="18"/>
      <c r="C240" s="17"/>
      <c r="D240" s="17"/>
      <c r="E240" s="9">
        <f t="shared" si="3"/>
        <v>1144.9999999997672</v>
      </c>
    </row>
    <row r="241" spans="1:5" ht="21" x14ac:dyDescent="0.25">
      <c r="A241" s="18"/>
      <c r="B241" s="18"/>
      <c r="C241" s="17"/>
      <c r="D241" s="17"/>
      <c r="E241" s="9">
        <f t="shared" si="3"/>
        <v>1144.9999999997672</v>
      </c>
    </row>
    <row r="242" spans="1:5" ht="21" x14ac:dyDescent="0.25">
      <c r="A242" s="18"/>
      <c r="B242" s="18"/>
      <c r="C242" s="17"/>
      <c r="D242" s="17"/>
      <c r="E242" s="9">
        <f t="shared" si="3"/>
        <v>1144.9999999997672</v>
      </c>
    </row>
    <row r="243" spans="1:5" ht="21" x14ac:dyDescent="0.25">
      <c r="A243" s="18"/>
      <c r="B243" s="18"/>
      <c r="C243" s="17"/>
      <c r="D243" s="17"/>
      <c r="E243" s="9">
        <f t="shared" si="3"/>
        <v>1144.9999999997672</v>
      </c>
    </row>
    <row r="244" spans="1:5" ht="21" x14ac:dyDescent="0.25">
      <c r="A244" s="18"/>
      <c r="B244" s="18"/>
      <c r="C244" s="17"/>
      <c r="D244" s="17"/>
      <c r="E244" s="9">
        <f t="shared" si="3"/>
        <v>1144.9999999997672</v>
      </c>
    </row>
    <row r="245" spans="1:5" ht="21" x14ac:dyDescent="0.25">
      <c r="A245" s="18"/>
      <c r="B245" s="18"/>
      <c r="C245" s="17"/>
      <c r="D245" s="17"/>
      <c r="E245" s="9">
        <f t="shared" si="3"/>
        <v>1144.9999999997672</v>
      </c>
    </row>
    <row r="246" spans="1:5" ht="21" x14ac:dyDescent="0.25">
      <c r="A246" s="18"/>
      <c r="B246" s="18"/>
      <c r="C246" s="17"/>
      <c r="D246" s="17"/>
      <c r="E246" s="9">
        <f t="shared" si="3"/>
        <v>1144.9999999997672</v>
      </c>
    </row>
    <row r="247" spans="1:5" ht="21" x14ac:dyDescent="0.25">
      <c r="A247" s="18"/>
      <c r="B247" s="18"/>
      <c r="C247" s="17"/>
      <c r="D247" s="17"/>
      <c r="E247" s="9">
        <f t="shared" si="3"/>
        <v>1144.9999999997672</v>
      </c>
    </row>
    <row r="248" spans="1:5" ht="21" x14ac:dyDescent="0.25">
      <c r="A248" s="18"/>
      <c r="B248" s="18"/>
      <c r="C248" s="17"/>
      <c r="D248" s="17"/>
      <c r="E248" s="9">
        <f t="shared" si="3"/>
        <v>1144.9999999997672</v>
      </c>
    </row>
    <row r="249" spans="1:5" ht="21" x14ac:dyDescent="0.25">
      <c r="A249" s="18"/>
      <c r="B249" s="18"/>
      <c r="C249" s="17"/>
      <c r="D249" s="17"/>
      <c r="E249" s="9">
        <f t="shared" si="3"/>
        <v>1144.9999999997672</v>
      </c>
    </row>
    <row r="250" spans="1:5" ht="21" x14ac:dyDescent="0.25">
      <c r="A250" s="18"/>
      <c r="B250" s="18"/>
      <c r="C250" s="17"/>
      <c r="D250" s="17"/>
      <c r="E250" s="9">
        <f t="shared" si="3"/>
        <v>1144.9999999997672</v>
      </c>
    </row>
    <row r="251" spans="1:5" ht="21" x14ac:dyDescent="0.25">
      <c r="A251" s="18"/>
      <c r="B251" s="18"/>
      <c r="C251" s="17"/>
      <c r="D251" s="17"/>
      <c r="E251" s="9">
        <f t="shared" si="3"/>
        <v>1144.9999999997672</v>
      </c>
    </row>
    <row r="252" spans="1:5" ht="21" x14ac:dyDescent="0.25">
      <c r="A252" s="18"/>
      <c r="B252" s="18"/>
      <c r="C252" s="17"/>
      <c r="D252" s="17"/>
      <c r="E252" s="9">
        <f t="shared" si="3"/>
        <v>1144.9999999997672</v>
      </c>
    </row>
    <row r="253" spans="1:5" ht="21" x14ac:dyDescent="0.25">
      <c r="A253" s="18"/>
      <c r="B253" s="18"/>
      <c r="C253" s="17"/>
      <c r="D253" s="17"/>
      <c r="E253" s="9">
        <f t="shared" si="3"/>
        <v>1144.9999999997672</v>
      </c>
    </row>
    <row r="254" spans="1:5" ht="21" x14ac:dyDescent="0.25">
      <c r="A254" s="18"/>
      <c r="B254" s="18"/>
      <c r="C254" s="17"/>
      <c r="D254" s="17"/>
      <c r="E254" s="9">
        <f t="shared" si="3"/>
        <v>1144.9999999997672</v>
      </c>
    </row>
    <row r="255" spans="1:5" ht="21" x14ac:dyDescent="0.25">
      <c r="A255" s="18"/>
      <c r="B255" s="18"/>
      <c r="C255" s="17"/>
      <c r="D255" s="17"/>
      <c r="E255" s="9">
        <f t="shared" si="3"/>
        <v>1144.9999999997672</v>
      </c>
    </row>
    <row r="256" spans="1:5" ht="21" x14ac:dyDescent="0.25">
      <c r="A256" s="18"/>
      <c r="B256" s="18"/>
      <c r="C256" s="17"/>
      <c r="D256" s="17"/>
      <c r="E256" s="9">
        <f t="shared" si="3"/>
        <v>1144.9999999997672</v>
      </c>
    </row>
    <row r="257" spans="1:5" ht="21" x14ac:dyDescent="0.25">
      <c r="A257" s="18"/>
      <c r="B257" s="18"/>
      <c r="C257" s="17"/>
      <c r="D257" s="17"/>
      <c r="E257" s="9">
        <f t="shared" si="3"/>
        <v>1144.9999999997672</v>
      </c>
    </row>
    <row r="258" spans="1:5" ht="21" x14ac:dyDescent="0.25">
      <c r="A258" s="18"/>
      <c r="B258" s="18"/>
      <c r="C258" s="17"/>
      <c r="D258" s="17"/>
      <c r="E258" s="9">
        <f t="shared" si="3"/>
        <v>1144.9999999997672</v>
      </c>
    </row>
    <row r="259" spans="1:5" ht="21" x14ac:dyDescent="0.25">
      <c r="A259" s="18"/>
      <c r="B259" s="18"/>
      <c r="C259" s="17"/>
      <c r="D259" s="17"/>
      <c r="E259" s="9">
        <f t="shared" si="3"/>
        <v>1144.9999999997672</v>
      </c>
    </row>
    <row r="260" spans="1:5" ht="21" x14ac:dyDescent="0.25">
      <c r="A260" s="18"/>
      <c r="B260" s="18"/>
      <c r="C260" s="17"/>
      <c r="D260" s="17"/>
      <c r="E260" s="9">
        <f t="shared" si="3"/>
        <v>1144.9999999997672</v>
      </c>
    </row>
    <row r="261" spans="1:5" ht="21" x14ac:dyDescent="0.25">
      <c r="A261" s="18"/>
      <c r="B261" s="18"/>
      <c r="C261" s="17"/>
      <c r="D261" s="17"/>
      <c r="E261" s="9">
        <f t="shared" si="3"/>
        <v>1144.9999999997672</v>
      </c>
    </row>
    <row r="262" spans="1:5" ht="21" x14ac:dyDescent="0.25">
      <c r="A262" s="18"/>
      <c r="B262" s="18"/>
      <c r="C262" s="17"/>
      <c r="D262" s="17"/>
      <c r="E262" s="9">
        <f t="shared" ref="E262:E291" si="4">E261+C262-D262</f>
        <v>1144.9999999997672</v>
      </c>
    </row>
    <row r="263" spans="1:5" ht="21" x14ac:dyDescent="0.25">
      <c r="A263" s="18"/>
      <c r="B263" s="18"/>
      <c r="C263" s="17"/>
      <c r="D263" s="17"/>
      <c r="E263" s="9">
        <f t="shared" si="4"/>
        <v>1144.9999999997672</v>
      </c>
    </row>
    <row r="264" spans="1:5" ht="21" x14ac:dyDescent="0.25">
      <c r="A264" s="18"/>
      <c r="B264" s="18"/>
      <c r="C264" s="17"/>
      <c r="D264" s="17"/>
      <c r="E264" s="9">
        <f t="shared" si="4"/>
        <v>1144.9999999997672</v>
      </c>
    </row>
    <row r="265" spans="1:5" ht="21" x14ac:dyDescent="0.25">
      <c r="A265" s="18"/>
      <c r="B265" s="18"/>
      <c r="C265" s="17"/>
      <c r="D265" s="17"/>
      <c r="E265" s="9">
        <f t="shared" si="4"/>
        <v>1144.9999999997672</v>
      </c>
    </row>
    <row r="266" spans="1:5" ht="21" x14ac:dyDescent="0.25">
      <c r="A266" s="18"/>
      <c r="B266" s="18"/>
      <c r="C266" s="17"/>
      <c r="D266" s="17"/>
      <c r="E266" s="9">
        <f t="shared" si="4"/>
        <v>1144.9999999997672</v>
      </c>
    </row>
    <row r="267" spans="1:5" ht="21" x14ac:dyDescent="0.25">
      <c r="A267" s="18"/>
      <c r="B267" s="18"/>
      <c r="C267" s="17"/>
      <c r="D267" s="17"/>
      <c r="E267" s="9">
        <f t="shared" si="4"/>
        <v>1144.9999999997672</v>
      </c>
    </row>
    <row r="268" spans="1:5" ht="21" x14ac:dyDescent="0.25">
      <c r="A268" s="18"/>
      <c r="B268" s="18"/>
      <c r="C268" s="17"/>
      <c r="D268" s="17"/>
      <c r="E268" s="9">
        <f t="shared" si="4"/>
        <v>1144.9999999997672</v>
      </c>
    </row>
    <row r="269" spans="1:5" ht="21" x14ac:dyDescent="0.25">
      <c r="A269" s="18"/>
      <c r="B269" s="18"/>
      <c r="C269" s="17"/>
      <c r="D269" s="17"/>
      <c r="E269" s="9">
        <f t="shared" si="4"/>
        <v>1144.9999999997672</v>
      </c>
    </row>
    <row r="270" spans="1:5" ht="21" x14ac:dyDescent="0.25">
      <c r="A270" s="18"/>
      <c r="B270" s="18"/>
      <c r="C270" s="17"/>
      <c r="D270" s="17"/>
      <c r="E270" s="9">
        <f t="shared" si="4"/>
        <v>1144.9999999997672</v>
      </c>
    </row>
    <row r="271" spans="1:5" ht="21" x14ac:dyDescent="0.25">
      <c r="A271" s="18"/>
      <c r="B271" s="18"/>
      <c r="C271" s="17"/>
      <c r="D271" s="17"/>
      <c r="E271" s="9">
        <f t="shared" si="4"/>
        <v>1144.9999999997672</v>
      </c>
    </row>
    <row r="272" spans="1:5" ht="21" x14ac:dyDescent="0.25">
      <c r="A272" s="18"/>
      <c r="B272" s="18"/>
      <c r="C272" s="17"/>
      <c r="D272" s="17"/>
      <c r="E272" s="9">
        <f t="shared" si="4"/>
        <v>1144.9999999997672</v>
      </c>
    </row>
    <row r="273" spans="1:5" ht="21" x14ac:dyDescent="0.25">
      <c r="A273" s="18"/>
      <c r="B273" s="18"/>
      <c r="C273" s="17"/>
      <c r="D273" s="17"/>
      <c r="E273" s="9">
        <f t="shared" si="4"/>
        <v>1144.9999999997672</v>
      </c>
    </row>
    <row r="274" spans="1:5" ht="21" x14ac:dyDescent="0.25">
      <c r="A274" s="18"/>
      <c r="B274" s="18"/>
      <c r="C274" s="17"/>
      <c r="D274" s="17"/>
      <c r="E274" s="9">
        <f t="shared" si="4"/>
        <v>1144.9999999997672</v>
      </c>
    </row>
    <row r="275" spans="1:5" ht="21" x14ac:dyDescent="0.25">
      <c r="A275" s="18"/>
      <c r="B275" s="18"/>
      <c r="C275" s="17"/>
      <c r="D275" s="17"/>
      <c r="E275" s="9">
        <f t="shared" si="4"/>
        <v>1144.9999999997672</v>
      </c>
    </row>
    <row r="276" spans="1:5" ht="21" x14ac:dyDescent="0.25">
      <c r="A276" s="18"/>
      <c r="B276" s="18"/>
      <c r="C276" s="17"/>
      <c r="D276" s="17"/>
      <c r="E276" s="9">
        <f t="shared" si="4"/>
        <v>1144.9999999997672</v>
      </c>
    </row>
    <row r="277" spans="1:5" ht="21" x14ac:dyDescent="0.25">
      <c r="A277" s="18"/>
      <c r="B277" s="18"/>
      <c r="C277" s="17"/>
      <c r="D277" s="17"/>
      <c r="E277" s="9">
        <f t="shared" si="4"/>
        <v>1144.9999999997672</v>
      </c>
    </row>
    <row r="278" spans="1:5" ht="21" x14ac:dyDescent="0.25">
      <c r="A278" s="18"/>
      <c r="B278" s="18"/>
      <c r="C278" s="17"/>
      <c r="D278" s="17"/>
      <c r="E278" s="9">
        <f t="shared" si="4"/>
        <v>1144.9999999997672</v>
      </c>
    </row>
    <row r="279" spans="1:5" ht="21" x14ac:dyDescent="0.25">
      <c r="A279" s="18"/>
      <c r="B279" s="18"/>
      <c r="C279" s="17"/>
      <c r="D279" s="17"/>
      <c r="E279" s="9">
        <f t="shared" si="4"/>
        <v>1144.9999999997672</v>
      </c>
    </row>
    <row r="280" spans="1:5" ht="21" x14ac:dyDescent="0.25">
      <c r="A280" s="18"/>
      <c r="B280" s="18"/>
      <c r="C280" s="17"/>
      <c r="D280" s="17"/>
      <c r="E280" s="9">
        <f t="shared" si="4"/>
        <v>1144.9999999997672</v>
      </c>
    </row>
    <row r="281" spans="1:5" ht="21" x14ac:dyDescent="0.25">
      <c r="A281" s="18"/>
      <c r="B281" s="18"/>
      <c r="C281" s="17"/>
      <c r="D281" s="17"/>
      <c r="E281" s="9">
        <f t="shared" si="4"/>
        <v>1144.9999999997672</v>
      </c>
    </row>
    <row r="282" spans="1:5" ht="21" x14ac:dyDescent="0.25">
      <c r="A282" s="18"/>
      <c r="B282" s="18"/>
      <c r="C282" s="17"/>
      <c r="D282" s="17"/>
      <c r="E282" s="9">
        <f t="shared" si="4"/>
        <v>1144.9999999997672</v>
      </c>
    </row>
    <row r="283" spans="1:5" ht="21" x14ac:dyDescent="0.25">
      <c r="A283" s="18"/>
      <c r="B283" s="18"/>
      <c r="C283" s="17"/>
      <c r="D283" s="17"/>
      <c r="E283" s="9">
        <f t="shared" si="4"/>
        <v>1144.9999999997672</v>
      </c>
    </row>
    <row r="284" spans="1:5" ht="21" x14ac:dyDescent="0.25">
      <c r="A284" s="18"/>
      <c r="B284" s="18"/>
      <c r="C284" s="17"/>
      <c r="D284" s="17"/>
      <c r="E284" s="9">
        <f t="shared" si="4"/>
        <v>1144.9999999997672</v>
      </c>
    </row>
    <row r="285" spans="1:5" ht="21" x14ac:dyDescent="0.25">
      <c r="A285" s="18"/>
      <c r="B285" s="18"/>
      <c r="C285" s="17"/>
      <c r="D285" s="17"/>
      <c r="E285" s="9">
        <f t="shared" si="4"/>
        <v>1144.9999999997672</v>
      </c>
    </row>
    <row r="286" spans="1:5" ht="21" x14ac:dyDescent="0.25">
      <c r="A286" s="17"/>
      <c r="B286" s="17"/>
      <c r="C286" s="17"/>
      <c r="D286" s="17"/>
      <c r="E286" s="9">
        <f t="shared" si="4"/>
        <v>1144.9999999997672</v>
      </c>
    </row>
    <row r="287" spans="1:5" ht="21" x14ac:dyDescent="0.25">
      <c r="A287" s="17"/>
      <c r="B287" s="17"/>
      <c r="C287" s="17"/>
      <c r="D287" s="17"/>
      <c r="E287" s="9">
        <f t="shared" si="4"/>
        <v>1144.9999999997672</v>
      </c>
    </row>
    <row r="288" spans="1:5" ht="21" x14ac:dyDescent="0.25">
      <c r="A288" s="17"/>
      <c r="B288" s="17"/>
      <c r="C288" s="17"/>
      <c r="D288" s="17"/>
      <c r="E288" s="9">
        <f t="shared" si="4"/>
        <v>1144.9999999997672</v>
      </c>
    </row>
    <row r="289" spans="1:5" ht="21" x14ac:dyDescent="0.25">
      <c r="A289" s="17"/>
      <c r="B289" s="17"/>
      <c r="C289" s="17"/>
      <c r="D289" s="17"/>
      <c r="E289" s="9">
        <f t="shared" si="4"/>
        <v>1144.9999999997672</v>
      </c>
    </row>
    <row r="290" spans="1:5" ht="21" x14ac:dyDescent="0.25">
      <c r="A290" s="17"/>
      <c r="B290" s="17"/>
      <c r="C290" s="17"/>
      <c r="D290" s="17"/>
      <c r="E290" s="9">
        <f t="shared" si="4"/>
        <v>1144.9999999997672</v>
      </c>
    </row>
    <row r="291" spans="1:5" ht="21" x14ac:dyDescent="0.25">
      <c r="A291" s="17"/>
      <c r="B291" s="17"/>
      <c r="C291" s="17"/>
      <c r="D291" s="17"/>
      <c r="E291" s="9">
        <f t="shared" si="4"/>
        <v>1144.9999999997672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8"/>
  <dimension ref="A1:E104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45344</v>
      </c>
      <c r="B5" s="8" t="s">
        <v>951</v>
      </c>
      <c r="C5" s="9">
        <v>10128</v>
      </c>
      <c r="D5" s="9"/>
      <c r="E5" s="9">
        <f>E4+C5-D5</f>
        <v>10128</v>
      </c>
    </row>
    <row r="6" spans="1:5" ht="21" x14ac:dyDescent="0.25">
      <c r="A6" s="18">
        <v>45344</v>
      </c>
      <c r="B6" s="8" t="s">
        <v>957</v>
      </c>
      <c r="C6" s="9"/>
      <c r="D6" s="9">
        <v>10100</v>
      </c>
      <c r="E6" s="9">
        <f t="shared" ref="E6:E69" si="0">E5+C6-D6</f>
        <v>28</v>
      </c>
    </row>
    <row r="7" spans="1:5" ht="21" x14ac:dyDescent="0.25">
      <c r="A7" s="18">
        <v>45344</v>
      </c>
      <c r="B7" s="8" t="s">
        <v>386</v>
      </c>
      <c r="C7" s="9"/>
      <c r="D7" s="9">
        <v>12.87</v>
      </c>
      <c r="E7" s="9">
        <f t="shared" si="0"/>
        <v>15.13</v>
      </c>
    </row>
    <row r="8" spans="1:5" ht="21" x14ac:dyDescent="0.25">
      <c r="A8" s="8"/>
      <c r="B8" s="8"/>
      <c r="C8" s="9"/>
      <c r="D8" s="9"/>
      <c r="E8" s="9">
        <f t="shared" si="0"/>
        <v>15.13</v>
      </c>
    </row>
    <row r="9" spans="1:5" ht="21" x14ac:dyDescent="0.25">
      <c r="A9" s="18">
        <v>45351</v>
      </c>
      <c r="B9" s="8"/>
      <c r="C9" s="9">
        <v>3.4</v>
      </c>
      <c r="D9" s="9"/>
      <c r="E9" s="9">
        <f t="shared" si="0"/>
        <v>18.53</v>
      </c>
    </row>
    <row r="10" spans="1:5" ht="21" x14ac:dyDescent="0.25">
      <c r="A10" s="18">
        <v>45351</v>
      </c>
      <c r="B10" s="8"/>
      <c r="C10" s="9"/>
      <c r="D10" s="9">
        <v>18.53</v>
      </c>
      <c r="E10" s="9">
        <f t="shared" si="0"/>
        <v>0</v>
      </c>
    </row>
    <row r="11" spans="1:5" ht="21" x14ac:dyDescent="0.25">
      <c r="A11" s="18">
        <v>45358</v>
      </c>
      <c r="B11" s="8" t="s">
        <v>1124</v>
      </c>
      <c r="C11" s="9">
        <v>200825</v>
      </c>
      <c r="D11" s="9"/>
      <c r="E11" s="9">
        <f t="shared" si="0"/>
        <v>200825</v>
      </c>
    </row>
    <row r="12" spans="1:5" ht="21" x14ac:dyDescent="0.25">
      <c r="A12" s="18">
        <v>45358</v>
      </c>
      <c r="B12" s="8" t="s">
        <v>386</v>
      </c>
      <c r="C12" s="9"/>
      <c r="D12" s="9">
        <v>64.91</v>
      </c>
      <c r="E12" s="9">
        <f t="shared" si="0"/>
        <v>200760.09</v>
      </c>
    </row>
    <row r="13" spans="1:5" ht="21" x14ac:dyDescent="0.25">
      <c r="A13" s="18">
        <v>45359</v>
      </c>
      <c r="B13" s="8" t="s">
        <v>681</v>
      </c>
      <c r="C13" s="9"/>
      <c r="D13" s="9">
        <v>200645</v>
      </c>
      <c r="E13" s="9">
        <f t="shared" si="0"/>
        <v>115.08999999999651</v>
      </c>
    </row>
    <row r="14" spans="1:5" ht="21" x14ac:dyDescent="0.25">
      <c r="A14" s="18">
        <v>45364</v>
      </c>
      <c r="B14" s="8" t="s">
        <v>1111</v>
      </c>
      <c r="C14" s="9">
        <v>275641</v>
      </c>
      <c r="D14" s="9"/>
      <c r="E14" s="9">
        <f t="shared" si="0"/>
        <v>275756.08999999997</v>
      </c>
    </row>
    <row r="15" spans="1:5" ht="21" x14ac:dyDescent="0.25">
      <c r="A15" s="18">
        <v>45364</v>
      </c>
      <c r="B15" s="8" t="s">
        <v>386</v>
      </c>
      <c r="C15" s="9"/>
      <c r="D15" s="9">
        <v>5.72</v>
      </c>
      <c r="E15" s="9">
        <f t="shared" si="0"/>
        <v>275750.37</v>
      </c>
    </row>
    <row r="16" spans="1:5" ht="21" x14ac:dyDescent="0.25">
      <c r="A16" s="18">
        <v>45365</v>
      </c>
      <c r="B16" s="8" t="s">
        <v>1114</v>
      </c>
      <c r="C16" s="9"/>
      <c r="D16" s="9">
        <v>225135</v>
      </c>
      <c r="E16" s="9">
        <f t="shared" si="0"/>
        <v>50615.369999999995</v>
      </c>
    </row>
    <row r="17" spans="1:5" ht="21" x14ac:dyDescent="0.25">
      <c r="A17" s="18">
        <v>45369</v>
      </c>
      <c r="B17" s="8" t="s">
        <v>1139</v>
      </c>
      <c r="C17" s="9"/>
      <c r="D17" s="9">
        <v>50545</v>
      </c>
      <c r="E17" s="9">
        <f t="shared" si="0"/>
        <v>70.369999999995343</v>
      </c>
    </row>
    <row r="18" spans="1:5" ht="21" x14ac:dyDescent="0.25">
      <c r="A18" s="18">
        <v>45377</v>
      </c>
      <c r="B18" s="8" t="s">
        <v>1194</v>
      </c>
      <c r="C18" s="9">
        <v>257466</v>
      </c>
      <c r="D18" s="9"/>
      <c r="E18" s="9">
        <f t="shared" si="0"/>
        <v>257536.37</v>
      </c>
    </row>
    <row r="19" spans="1:5" ht="21" x14ac:dyDescent="0.25">
      <c r="A19" s="18">
        <v>45377</v>
      </c>
      <c r="B19" s="8" t="s">
        <v>150</v>
      </c>
      <c r="C19" s="9"/>
      <c r="D19" s="9">
        <v>5.72</v>
      </c>
      <c r="E19" s="9">
        <f t="shared" si="0"/>
        <v>257530.65</v>
      </c>
    </row>
    <row r="20" spans="1:5" ht="21" x14ac:dyDescent="0.25">
      <c r="A20" s="18">
        <v>45378</v>
      </c>
      <c r="B20" s="8" t="s">
        <v>1196</v>
      </c>
      <c r="C20" s="9"/>
      <c r="D20" s="9">
        <v>257475</v>
      </c>
      <c r="E20" s="9">
        <f t="shared" si="0"/>
        <v>55.649999999994179</v>
      </c>
    </row>
    <row r="21" spans="1:5" ht="21" x14ac:dyDescent="0.25">
      <c r="A21" s="18">
        <v>45381</v>
      </c>
      <c r="B21" s="8" t="s">
        <v>386</v>
      </c>
      <c r="C21" s="9"/>
      <c r="D21" s="9">
        <v>2.86</v>
      </c>
      <c r="E21" s="9">
        <f t="shared" si="0"/>
        <v>52.78999999999418</v>
      </c>
    </row>
    <row r="22" spans="1:5" ht="21" x14ac:dyDescent="0.25">
      <c r="A22" s="18">
        <v>45402</v>
      </c>
      <c r="B22" s="8" t="s">
        <v>1194</v>
      </c>
      <c r="C22" s="9">
        <v>265480</v>
      </c>
      <c r="D22" s="9"/>
      <c r="E22" s="9">
        <f t="shared" si="0"/>
        <v>265532.78999999998</v>
      </c>
    </row>
    <row r="23" spans="1:5" ht="21" x14ac:dyDescent="0.25">
      <c r="A23" s="18">
        <v>45402</v>
      </c>
      <c r="B23" s="8" t="s">
        <v>150</v>
      </c>
      <c r="C23" s="9"/>
      <c r="D23" s="9">
        <v>5.72</v>
      </c>
      <c r="E23" s="9">
        <f t="shared" si="0"/>
        <v>265527.07</v>
      </c>
    </row>
    <row r="24" spans="1:5" ht="21" x14ac:dyDescent="0.25">
      <c r="A24" s="18">
        <v>45404</v>
      </c>
      <c r="B24" s="8" t="s">
        <v>1114</v>
      </c>
      <c r="C24" s="9"/>
      <c r="D24" s="9">
        <v>265450</v>
      </c>
      <c r="E24" s="9">
        <f t="shared" si="0"/>
        <v>77.070000000006985</v>
      </c>
    </row>
    <row r="25" spans="1:5" ht="21" x14ac:dyDescent="0.25">
      <c r="A25" s="18">
        <v>45406</v>
      </c>
      <c r="B25" s="8" t="s">
        <v>1194</v>
      </c>
      <c r="C25" s="9">
        <v>60850</v>
      </c>
      <c r="D25" s="9"/>
      <c r="E25" s="9">
        <f t="shared" si="0"/>
        <v>60927.070000000007</v>
      </c>
    </row>
    <row r="26" spans="1:5" ht="21" x14ac:dyDescent="0.25">
      <c r="A26" s="18">
        <v>45406</v>
      </c>
      <c r="B26" s="8" t="s">
        <v>386</v>
      </c>
      <c r="C26" s="9"/>
      <c r="D26" s="9">
        <v>5.72</v>
      </c>
      <c r="E26" s="9">
        <f t="shared" si="0"/>
        <v>60921.350000000006</v>
      </c>
    </row>
    <row r="27" spans="1:5" ht="21" x14ac:dyDescent="0.25">
      <c r="A27" s="18">
        <v>45408</v>
      </c>
      <c r="B27" s="8" t="s">
        <v>681</v>
      </c>
      <c r="C27" s="9"/>
      <c r="D27" s="9">
        <v>27580</v>
      </c>
      <c r="E27" s="9">
        <f t="shared" si="0"/>
        <v>33341.350000000006</v>
      </c>
    </row>
    <row r="28" spans="1:5" ht="21" x14ac:dyDescent="0.25">
      <c r="A28" s="18">
        <v>45409</v>
      </c>
      <c r="B28" s="8" t="s">
        <v>1343</v>
      </c>
      <c r="C28" s="9"/>
      <c r="D28" s="9">
        <v>7450</v>
      </c>
      <c r="E28" s="9">
        <f t="shared" si="0"/>
        <v>25891.350000000006</v>
      </c>
    </row>
    <row r="29" spans="1:5" ht="21" x14ac:dyDescent="0.25">
      <c r="A29" s="18">
        <v>45412</v>
      </c>
      <c r="B29" s="8" t="s">
        <v>1363</v>
      </c>
      <c r="C29" s="9"/>
      <c r="D29" s="9">
        <v>25560</v>
      </c>
      <c r="E29" s="9">
        <f t="shared" si="0"/>
        <v>331.35000000000582</v>
      </c>
    </row>
    <row r="30" spans="1:5" ht="21" x14ac:dyDescent="0.25">
      <c r="A30" s="18">
        <v>45412</v>
      </c>
      <c r="B30" s="8" t="s">
        <v>150</v>
      </c>
      <c r="C30" s="9"/>
      <c r="D30" s="9">
        <v>2.86</v>
      </c>
      <c r="E30" s="9">
        <f t="shared" si="0"/>
        <v>328.49000000000581</v>
      </c>
    </row>
    <row r="31" spans="1:5" ht="21" x14ac:dyDescent="0.25">
      <c r="A31" s="18">
        <v>45413</v>
      </c>
      <c r="B31" s="8" t="s">
        <v>1365</v>
      </c>
      <c r="C31" s="9">
        <v>41050.300000000003</v>
      </c>
      <c r="D31" s="9"/>
      <c r="E31" s="9">
        <f t="shared" si="0"/>
        <v>41378.790000000008</v>
      </c>
    </row>
    <row r="32" spans="1:5" ht="21" x14ac:dyDescent="0.25">
      <c r="A32" s="18">
        <v>45413</v>
      </c>
      <c r="B32" s="8" t="s">
        <v>150</v>
      </c>
      <c r="C32" s="9"/>
      <c r="D32" s="9">
        <v>5.72</v>
      </c>
      <c r="E32" s="9">
        <f t="shared" si="0"/>
        <v>41373.070000000007</v>
      </c>
    </row>
    <row r="33" spans="1:5" ht="21" x14ac:dyDescent="0.25">
      <c r="A33" s="18">
        <v>45414</v>
      </c>
      <c r="B33" s="8" t="s">
        <v>1367</v>
      </c>
      <c r="C33" s="9"/>
      <c r="D33" s="9">
        <v>150</v>
      </c>
      <c r="E33" s="9">
        <f t="shared" si="0"/>
        <v>41223.070000000007</v>
      </c>
    </row>
    <row r="34" spans="1:5" ht="21" x14ac:dyDescent="0.25">
      <c r="A34" s="18">
        <v>45414</v>
      </c>
      <c r="B34" s="8" t="s">
        <v>1368</v>
      </c>
      <c r="C34" s="9"/>
      <c r="D34" s="9">
        <v>41000</v>
      </c>
      <c r="E34" s="9">
        <f t="shared" si="0"/>
        <v>223.07000000000698</v>
      </c>
    </row>
    <row r="35" spans="1:5" ht="21" x14ac:dyDescent="0.25">
      <c r="A35" s="18">
        <v>45415</v>
      </c>
      <c r="B35" s="8" t="s">
        <v>1375</v>
      </c>
      <c r="C35" s="9">
        <v>190300</v>
      </c>
      <c r="D35" s="9"/>
      <c r="E35" s="9">
        <f t="shared" si="0"/>
        <v>190523.07</v>
      </c>
    </row>
    <row r="36" spans="1:5" ht="21" x14ac:dyDescent="0.25">
      <c r="A36" s="18">
        <v>45415</v>
      </c>
      <c r="B36" s="8" t="s">
        <v>386</v>
      </c>
      <c r="C36" s="9"/>
      <c r="D36" s="9">
        <v>5.72</v>
      </c>
      <c r="E36" s="9">
        <f t="shared" si="0"/>
        <v>190517.35</v>
      </c>
    </row>
    <row r="37" spans="1:5" ht="21" x14ac:dyDescent="0.25">
      <c r="A37" s="18">
        <v>45418</v>
      </c>
      <c r="B37" s="8" t="s">
        <v>1386</v>
      </c>
      <c r="C37" s="9"/>
      <c r="D37" s="9">
        <v>190410</v>
      </c>
      <c r="E37" s="9">
        <f t="shared" si="0"/>
        <v>107.35000000000582</v>
      </c>
    </row>
    <row r="38" spans="1:5" ht="21" x14ac:dyDescent="0.25">
      <c r="A38" s="18">
        <v>45437</v>
      </c>
      <c r="B38" s="8" t="s">
        <v>1111</v>
      </c>
      <c r="C38" s="9">
        <v>200300</v>
      </c>
      <c r="D38" s="9"/>
      <c r="E38" s="9">
        <f t="shared" si="0"/>
        <v>200407.35</v>
      </c>
    </row>
    <row r="39" spans="1:5" ht="21" x14ac:dyDescent="0.25">
      <c r="A39" s="18">
        <v>45437</v>
      </c>
      <c r="B39" s="8" t="s">
        <v>362</v>
      </c>
      <c r="C39" s="9"/>
      <c r="D39" s="9">
        <v>5.72</v>
      </c>
      <c r="E39" s="9">
        <f t="shared" si="0"/>
        <v>200401.63</v>
      </c>
    </row>
    <row r="40" spans="1:5" ht="21" x14ac:dyDescent="0.25">
      <c r="A40" s="18">
        <v>45439</v>
      </c>
      <c r="B40" s="8" t="s">
        <v>1486</v>
      </c>
      <c r="C40" s="9">
        <v>11210</v>
      </c>
      <c r="D40" s="9"/>
      <c r="E40" s="9">
        <f t="shared" si="0"/>
        <v>211611.63</v>
      </c>
    </row>
    <row r="41" spans="1:5" ht="21" x14ac:dyDescent="0.25">
      <c r="A41" s="18">
        <v>45439</v>
      </c>
      <c r="B41" s="8" t="s">
        <v>1487</v>
      </c>
      <c r="C41" s="9"/>
      <c r="D41" s="9">
        <v>211500</v>
      </c>
      <c r="E41" s="9">
        <f t="shared" si="0"/>
        <v>111.63000000000466</v>
      </c>
    </row>
    <row r="42" spans="1:5" ht="21" x14ac:dyDescent="0.25">
      <c r="A42" s="18">
        <v>45439</v>
      </c>
      <c r="B42" s="8" t="s">
        <v>150</v>
      </c>
      <c r="C42" s="9"/>
      <c r="D42" s="9">
        <v>2.86</v>
      </c>
      <c r="E42" s="9">
        <f t="shared" si="0"/>
        <v>108.77000000000466</v>
      </c>
    </row>
    <row r="43" spans="1:5" ht="21" x14ac:dyDescent="0.25">
      <c r="A43" s="18">
        <v>45454</v>
      </c>
      <c r="B43" s="8" t="s">
        <v>1194</v>
      </c>
      <c r="C43" s="9">
        <v>522300</v>
      </c>
      <c r="D43" s="9"/>
      <c r="E43" s="9">
        <f t="shared" si="0"/>
        <v>522408.77</v>
      </c>
    </row>
    <row r="44" spans="1:5" ht="21" x14ac:dyDescent="0.25">
      <c r="A44" s="18">
        <v>45454</v>
      </c>
      <c r="B44" s="8" t="s">
        <v>351</v>
      </c>
      <c r="C44" s="9"/>
      <c r="D44" s="9">
        <v>5.72</v>
      </c>
      <c r="E44" s="9">
        <f t="shared" si="0"/>
        <v>522403.05000000005</v>
      </c>
    </row>
    <row r="45" spans="1:5" ht="21" x14ac:dyDescent="0.25">
      <c r="A45" s="18">
        <v>45454</v>
      </c>
      <c r="B45" s="8" t="s">
        <v>1560</v>
      </c>
      <c r="C45" s="9"/>
      <c r="D45" s="9">
        <v>522310</v>
      </c>
      <c r="E45" s="9">
        <f t="shared" si="0"/>
        <v>93.050000000046566</v>
      </c>
    </row>
    <row r="46" spans="1:5" ht="21" x14ac:dyDescent="0.25">
      <c r="A46" s="8"/>
      <c r="B46" s="8"/>
      <c r="C46" s="9"/>
      <c r="D46" s="9"/>
      <c r="E46" s="9">
        <f t="shared" si="0"/>
        <v>93.050000000046566</v>
      </c>
    </row>
    <row r="47" spans="1:5" ht="21" x14ac:dyDescent="0.25">
      <c r="A47" s="8"/>
      <c r="B47" s="8"/>
      <c r="C47" s="9"/>
      <c r="D47" s="9"/>
      <c r="E47" s="9">
        <f t="shared" si="0"/>
        <v>93.050000000046566</v>
      </c>
    </row>
    <row r="48" spans="1:5" ht="21" x14ac:dyDescent="0.25">
      <c r="A48" s="8"/>
      <c r="B48" s="8"/>
      <c r="C48" s="9"/>
      <c r="D48" s="9"/>
      <c r="E48" s="9">
        <f t="shared" si="0"/>
        <v>93.050000000046566</v>
      </c>
    </row>
    <row r="49" spans="1:5" ht="21" x14ac:dyDescent="0.25">
      <c r="A49" s="8"/>
      <c r="B49" s="8"/>
      <c r="C49" s="9"/>
      <c r="D49" s="9"/>
      <c r="E49" s="9">
        <f t="shared" si="0"/>
        <v>93.050000000046566</v>
      </c>
    </row>
    <row r="50" spans="1:5" ht="21" x14ac:dyDescent="0.25">
      <c r="A50" s="8"/>
      <c r="B50" s="8"/>
      <c r="C50" s="9"/>
      <c r="D50" s="9"/>
      <c r="E50" s="9">
        <f t="shared" si="0"/>
        <v>93.050000000046566</v>
      </c>
    </row>
    <row r="51" spans="1:5" ht="21" x14ac:dyDescent="0.25">
      <c r="A51" s="8"/>
      <c r="B51" s="8"/>
      <c r="C51" s="9"/>
      <c r="D51" s="9"/>
      <c r="E51" s="9">
        <f t="shared" si="0"/>
        <v>93.050000000046566</v>
      </c>
    </row>
    <row r="52" spans="1:5" ht="21" x14ac:dyDescent="0.25">
      <c r="A52" s="8"/>
      <c r="B52" s="8"/>
      <c r="C52" s="9"/>
      <c r="D52" s="9"/>
      <c r="E52" s="9">
        <f t="shared" si="0"/>
        <v>93.050000000046566</v>
      </c>
    </row>
    <row r="53" spans="1:5" ht="21" x14ac:dyDescent="0.25">
      <c r="A53" s="8"/>
      <c r="B53" s="8"/>
      <c r="C53" s="9"/>
      <c r="D53" s="9"/>
      <c r="E53" s="9">
        <f t="shared" si="0"/>
        <v>93.050000000046566</v>
      </c>
    </row>
    <row r="54" spans="1:5" ht="21" x14ac:dyDescent="0.25">
      <c r="A54" s="8"/>
      <c r="B54" s="8"/>
      <c r="C54" s="9"/>
      <c r="D54" s="9"/>
      <c r="E54" s="9">
        <f t="shared" si="0"/>
        <v>93.050000000046566</v>
      </c>
    </row>
    <row r="55" spans="1:5" ht="21" x14ac:dyDescent="0.25">
      <c r="A55" s="8"/>
      <c r="B55" s="8"/>
      <c r="C55" s="9"/>
      <c r="D55" s="9"/>
      <c r="E55" s="9">
        <f t="shared" si="0"/>
        <v>93.050000000046566</v>
      </c>
    </row>
    <row r="56" spans="1:5" ht="21" x14ac:dyDescent="0.25">
      <c r="A56" s="8"/>
      <c r="B56" s="8"/>
      <c r="C56" s="9"/>
      <c r="D56" s="9"/>
      <c r="E56" s="9">
        <f t="shared" si="0"/>
        <v>93.050000000046566</v>
      </c>
    </row>
    <row r="57" spans="1:5" ht="21" x14ac:dyDescent="0.25">
      <c r="A57" s="8"/>
      <c r="B57" s="8"/>
      <c r="C57" s="9"/>
      <c r="D57" s="9"/>
      <c r="E57" s="9">
        <f t="shared" si="0"/>
        <v>93.050000000046566</v>
      </c>
    </row>
    <row r="58" spans="1:5" ht="21" x14ac:dyDescent="0.25">
      <c r="A58" s="8"/>
      <c r="B58" s="8"/>
      <c r="C58" s="9"/>
      <c r="D58" s="9"/>
      <c r="E58" s="9">
        <f t="shared" si="0"/>
        <v>93.050000000046566</v>
      </c>
    </row>
    <row r="59" spans="1:5" ht="21" x14ac:dyDescent="0.25">
      <c r="A59" s="8"/>
      <c r="B59" s="8"/>
      <c r="C59" s="9"/>
      <c r="D59" s="9"/>
      <c r="E59" s="9">
        <f t="shared" si="0"/>
        <v>93.050000000046566</v>
      </c>
    </row>
    <row r="60" spans="1:5" ht="21" x14ac:dyDescent="0.25">
      <c r="A60" s="8"/>
      <c r="B60" s="8"/>
      <c r="C60" s="9"/>
      <c r="D60" s="9"/>
      <c r="E60" s="9">
        <f t="shared" si="0"/>
        <v>93.050000000046566</v>
      </c>
    </row>
    <row r="61" spans="1:5" ht="21" x14ac:dyDescent="0.25">
      <c r="A61" s="8"/>
      <c r="B61" s="8"/>
      <c r="C61" s="9"/>
      <c r="D61" s="9"/>
      <c r="E61" s="9">
        <f t="shared" si="0"/>
        <v>93.050000000046566</v>
      </c>
    </row>
    <row r="62" spans="1:5" ht="21" x14ac:dyDescent="0.25">
      <c r="A62" s="8"/>
      <c r="B62" s="8"/>
      <c r="C62" s="9"/>
      <c r="D62" s="9"/>
      <c r="E62" s="9">
        <f t="shared" si="0"/>
        <v>93.050000000046566</v>
      </c>
    </row>
    <row r="63" spans="1:5" ht="21" x14ac:dyDescent="0.25">
      <c r="A63" s="8"/>
      <c r="B63" s="8"/>
      <c r="C63" s="9"/>
      <c r="D63" s="9"/>
      <c r="E63" s="9">
        <f t="shared" si="0"/>
        <v>93.050000000046566</v>
      </c>
    </row>
    <row r="64" spans="1:5" ht="21" x14ac:dyDescent="0.25">
      <c r="A64" s="8"/>
      <c r="B64" s="8"/>
      <c r="C64" s="9"/>
      <c r="D64" s="9"/>
      <c r="E64" s="9">
        <f t="shared" si="0"/>
        <v>93.050000000046566</v>
      </c>
    </row>
    <row r="65" spans="1:5" ht="21" x14ac:dyDescent="0.25">
      <c r="A65" s="8"/>
      <c r="B65" s="8"/>
      <c r="C65" s="9"/>
      <c r="D65" s="9"/>
      <c r="E65" s="9">
        <f t="shared" si="0"/>
        <v>93.050000000046566</v>
      </c>
    </row>
    <row r="66" spans="1:5" ht="21" x14ac:dyDescent="0.25">
      <c r="A66" s="8"/>
      <c r="B66" s="8"/>
      <c r="C66" s="9"/>
      <c r="D66" s="9"/>
      <c r="E66" s="9">
        <f t="shared" si="0"/>
        <v>93.050000000046566</v>
      </c>
    </row>
    <row r="67" spans="1:5" ht="21" x14ac:dyDescent="0.25">
      <c r="A67" s="8"/>
      <c r="B67" s="8"/>
      <c r="C67" s="9"/>
      <c r="D67" s="9"/>
      <c r="E67" s="9">
        <f t="shared" si="0"/>
        <v>93.050000000046566</v>
      </c>
    </row>
    <row r="68" spans="1:5" ht="21" x14ac:dyDescent="0.25">
      <c r="A68" s="8"/>
      <c r="B68" s="8"/>
      <c r="C68" s="9"/>
      <c r="D68" s="9"/>
      <c r="E68" s="9">
        <f t="shared" si="0"/>
        <v>93.050000000046566</v>
      </c>
    </row>
    <row r="69" spans="1:5" ht="21" x14ac:dyDescent="0.25">
      <c r="A69" s="8"/>
      <c r="B69" s="8"/>
      <c r="C69" s="9"/>
      <c r="D69" s="9"/>
      <c r="E69" s="9">
        <f t="shared" si="0"/>
        <v>93.050000000046566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93.050000000046566</v>
      </c>
    </row>
    <row r="71" spans="1:5" ht="21" x14ac:dyDescent="0.25">
      <c r="A71" s="8"/>
      <c r="B71" s="8"/>
      <c r="C71" s="9"/>
      <c r="D71" s="9"/>
      <c r="E71" s="9">
        <f t="shared" si="1"/>
        <v>93.050000000046566</v>
      </c>
    </row>
    <row r="72" spans="1:5" ht="21" x14ac:dyDescent="0.25">
      <c r="A72" s="8"/>
      <c r="B72" s="8"/>
      <c r="C72" s="9"/>
      <c r="D72" s="9"/>
      <c r="E72" s="9">
        <f t="shared" si="1"/>
        <v>93.050000000046566</v>
      </c>
    </row>
    <row r="73" spans="1:5" ht="21" x14ac:dyDescent="0.25">
      <c r="A73" s="8"/>
      <c r="B73" s="8"/>
      <c r="C73" s="9"/>
      <c r="D73" s="9"/>
      <c r="E73" s="9">
        <f t="shared" si="1"/>
        <v>93.050000000046566</v>
      </c>
    </row>
    <row r="74" spans="1:5" ht="21" x14ac:dyDescent="0.25">
      <c r="A74" s="8"/>
      <c r="B74" s="8"/>
      <c r="C74" s="9"/>
      <c r="D74" s="9"/>
      <c r="E74" s="9">
        <f t="shared" si="1"/>
        <v>93.050000000046566</v>
      </c>
    </row>
    <row r="75" spans="1:5" ht="21" x14ac:dyDescent="0.25">
      <c r="A75" s="8"/>
      <c r="B75" s="8"/>
      <c r="C75" s="9"/>
      <c r="D75" s="9"/>
      <c r="E75" s="9">
        <f t="shared" si="1"/>
        <v>93.050000000046566</v>
      </c>
    </row>
    <row r="76" spans="1:5" ht="21" x14ac:dyDescent="0.25">
      <c r="A76" s="8"/>
      <c r="B76" s="8"/>
      <c r="C76" s="9"/>
      <c r="D76" s="9"/>
      <c r="E76" s="9">
        <f t="shared" si="1"/>
        <v>93.050000000046566</v>
      </c>
    </row>
    <row r="77" spans="1:5" ht="21" x14ac:dyDescent="0.25">
      <c r="A77" s="8"/>
      <c r="B77" s="8"/>
      <c r="C77" s="9"/>
      <c r="D77" s="9"/>
      <c r="E77" s="9">
        <f t="shared" si="1"/>
        <v>93.050000000046566</v>
      </c>
    </row>
    <row r="78" spans="1:5" ht="21" x14ac:dyDescent="0.25">
      <c r="A78" s="8"/>
      <c r="B78" s="8"/>
      <c r="C78" s="9"/>
      <c r="D78" s="9"/>
      <c r="E78" s="9">
        <f t="shared" si="1"/>
        <v>93.050000000046566</v>
      </c>
    </row>
    <row r="79" spans="1:5" ht="21" x14ac:dyDescent="0.25">
      <c r="A79" s="8"/>
      <c r="B79" s="8"/>
      <c r="C79" s="9"/>
      <c r="D79" s="9"/>
      <c r="E79" s="9">
        <f t="shared" si="1"/>
        <v>93.050000000046566</v>
      </c>
    </row>
    <row r="80" spans="1:5" ht="21" x14ac:dyDescent="0.25">
      <c r="A80" s="8"/>
      <c r="B80" s="8"/>
      <c r="C80" s="9"/>
      <c r="D80" s="9"/>
      <c r="E80" s="9">
        <f t="shared" si="1"/>
        <v>93.050000000046566</v>
      </c>
    </row>
    <row r="81" spans="1:5" ht="21" x14ac:dyDescent="0.25">
      <c r="A81" s="8"/>
      <c r="B81" s="8"/>
      <c r="C81" s="9"/>
      <c r="D81" s="9"/>
      <c r="E81" s="9">
        <f t="shared" si="1"/>
        <v>93.050000000046566</v>
      </c>
    </row>
    <row r="82" spans="1:5" ht="21" x14ac:dyDescent="0.25">
      <c r="A82" s="8"/>
      <c r="B82" s="8"/>
      <c r="C82" s="9"/>
      <c r="D82" s="9"/>
      <c r="E82" s="9">
        <f t="shared" si="1"/>
        <v>93.050000000046566</v>
      </c>
    </row>
    <row r="83" spans="1:5" ht="21" x14ac:dyDescent="0.25">
      <c r="A83" s="8"/>
      <c r="B83" s="8"/>
      <c r="C83" s="9"/>
      <c r="D83" s="9"/>
      <c r="E83" s="9">
        <f t="shared" si="1"/>
        <v>93.050000000046566</v>
      </c>
    </row>
    <row r="84" spans="1:5" ht="21" x14ac:dyDescent="0.25">
      <c r="A84" s="8"/>
      <c r="B84" s="8"/>
      <c r="C84" s="9"/>
      <c r="D84" s="9"/>
      <c r="E84" s="9">
        <f t="shared" si="1"/>
        <v>93.050000000046566</v>
      </c>
    </row>
    <row r="85" spans="1:5" ht="21" x14ac:dyDescent="0.25">
      <c r="A85" s="8"/>
      <c r="B85" s="8"/>
      <c r="C85" s="9"/>
      <c r="D85" s="9"/>
      <c r="E85" s="9">
        <f t="shared" si="1"/>
        <v>93.050000000046566</v>
      </c>
    </row>
    <row r="86" spans="1:5" ht="21" x14ac:dyDescent="0.25">
      <c r="A86" s="8"/>
      <c r="B86" s="8"/>
      <c r="C86" s="9"/>
      <c r="D86" s="9"/>
      <c r="E86" s="9">
        <f t="shared" si="1"/>
        <v>93.050000000046566</v>
      </c>
    </row>
    <row r="87" spans="1:5" ht="21" x14ac:dyDescent="0.25">
      <c r="A87" s="8"/>
      <c r="B87" s="8"/>
      <c r="C87" s="9"/>
      <c r="D87" s="9"/>
      <c r="E87" s="9">
        <f t="shared" si="1"/>
        <v>93.050000000046566</v>
      </c>
    </row>
    <row r="88" spans="1:5" ht="21" x14ac:dyDescent="0.25">
      <c r="A88" s="8"/>
      <c r="B88" s="8"/>
      <c r="C88" s="9"/>
      <c r="D88" s="9"/>
      <c r="E88" s="9">
        <f t="shared" si="1"/>
        <v>93.050000000046566</v>
      </c>
    </row>
    <row r="89" spans="1:5" ht="21" x14ac:dyDescent="0.25">
      <c r="A89" s="8"/>
      <c r="B89" s="8"/>
      <c r="C89" s="9"/>
      <c r="D89" s="9"/>
      <c r="E89" s="9">
        <f t="shared" si="1"/>
        <v>93.050000000046566</v>
      </c>
    </row>
    <row r="90" spans="1:5" ht="21" x14ac:dyDescent="0.25">
      <c r="A90" s="8"/>
      <c r="B90" s="8"/>
      <c r="C90" s="9"/>
      <c r="D90" s="9"/>
      <c r="E90" s="9">
        <f t="shared" si="1"/>
        <v>93.050000000046566</v>
      </c>
    </row>
    <row r="91" spans="1:5" ht="21" x14ac:dyDescent="0.25">
      <c r="A91" s="8"/>
      <c r="B91" s="8"/>
      <c r="C91" s="9"/>
      <c r="D91" s="9"/>
      <c r="E91" s="9">
        <f t="shared" si="1"/>
        <v>93.050000000046566</v>
      </c>
    </row>
    <row r="92" spans="1:5" ht="21" x14ac:dyDescent="0.25">
      <c r="A92" s="8"/>
      <c r="B92" s="8"/>
      <c r="C92" s="9"/>
      <c r="D92" s="9"/>
      <c r="E92" s="9">
        <f t="shared" si="1"/>
        <v>93.050000000046566</v>
      </c>
    </row>
    <row r="93" spans="1:5" ht="21" x14ac:dyDescent="0.25">
      <c r="A93" s="8"/>
      <c r="B93" s="8"/>
      <c r="C93" s="9"/>
      <c r="D93" s="9"/>
      <c r="E93" s="9">
        <f t="shared" si="1"/>
        <v>93.050000000046566</v>
      </c>
    </row>
    <row r="94" spans="1:5" ht="21" x14ac:dyDescent="0.25">
      <c r="A94" s="8"/>
      <c r="B94" s="8"/>
      <c r="C94" s="9"/>
      <c r="D94" s="9"/>
      <c r="E94" s="9">
        <f t="shared" si="1"/>
        <v>93.050000000046566</v>
      </c>
    </row>
    <row r="95" spans="1:5" ht="21" x14ac:dyDescent="0.25">
      <c r="A95" s="8"/>
      <c r="B95" s="8"/>
      <c r="C95" s="9"/>
      <c r="D95" s="9"/>
      <c r="E95" s="9">
        <f t="shared" si="1"/>
        <v>93.050000000046566</v>
      </c>
    </row>
    <row r="96" spans="1:5" ht="21" x14ac:dyDescent="0.25">
      <c r="A96" s="8"/>
      <c r="B96" s="8"/>
      <c r="C96" s="9"/>
      <c r="D96" s="9"/>
      <c r="E96" s="9">
        <f t="shared" si="1"/>
        <v>93.050000000046566</v>
      </c>
    </row>
    <row r="97" spans="1:5" ht="21" x14ac:dyDescent="0.25">
      <c r="A97" s="8"/>
      <c r="B97" s="8"/>
      <c r="C97" s="9"/>
      <c r="D97" s="9"/>
      <c r="E97" s="9">
        <f t="shared" si="1"/>
        <v>93.050000000046566</v>
      </c>
    </row>
    <row r="98" spans="1:5" ht="21" x14ac:dyDescent="0.25">
      <c r="A98" s="8"/>
      <c r="B98" s="8"/>
      <c r="C98" s="9"/>
      <c r="D98" s="9"/>
      <c r="E98" s="9">
        <f t="shared" si="1"/>
        <v>93.050000000046566</v>
      </c>
    </row>
    <row r="99" spans="1:5" ht="21" x14ac:dyDescent="0.25">
      <c r="A99" s="8"/>
      <c r="B99" s="8"/>
      <c r="C99" s="9"/>
      <c r="D99" s="9"/>
      <c r="E99" s="9">
        <f t="shared" si="1"/>
        <v>93.050000000046566</v>
      </c>
    </row>
    <row r="100" spans="1:5" ht="21" x14ac:dyDescent="0.25">
      <c r="A100" s="8"/>
      <c r="B100" s="8"/>
      <c r="C100" s="9"/>
      <c r="D100" s="9"/>
      <c r="E100" s="9">
        <f t="shared" si="1"/>
        <v>93.050000000046566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9"/>
  <dimension ref="A1:E104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23</v>
      </c>
      <c r="B1" s="160"/>
      <c r="C1" s="160"/>
      <c r="D1" s="160"/>
      <c r="E1" s="160"/>
    </row>
    <row r="2" spans="1:5" ht="26" x14ac:dyDescent="0.3">
      <c r="A2" s="161" t="s">
        <v>455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45317</v>
      </c>
      <c r="B5" s="8" t="s">
        <v>700</v>
      </c>
      <c r="C5" s="9">
        <v>499915</v>
      </c>
      <c r="D5" s="9"/>
      <c r="E5" s="9">
        <f>E4+C5-D5</f>
        <v>499915</v>
      </c>
    </row>
    <row r="6" spans="1:5" ht="21" x14ac:dyDescent="0.25">
      <c r="A6" s="18">
        <v>45317</v>
      </c>
      <c r="B6" s="8" t="s">
        <v>351</v>
      </c>
      <c r="C6" s="9"/>
      <c r="D6" s="9">
        <v>5.28</v>
      </c>
      <c r="E6" s="9">
        <f t="shared" ref="E6:E69" si="0">E5+C6-D6</f>
        <v>499909.72</v>
      </c>
    </row>
    <row r="7" spans="1:5" ht="21" x14ac:dyDescent="0.25">
      <c r="A7" s="18">
        <v>45317</v>
      </c>
      <c r="B7" s="8" t="s">
        <v>701</v>
      </c>
      <c r="C7" s="9"/>
      <c r="D7" s="9">
        <v>249900</v>
      </c>
      <c r="E7" s="9">
        <f t="shared" si="0"/>
        <v>250009.71999999997</v>
      </c>
    </row>
    <row r="8" spans="1:5" ht="21" x14ac:dyDescent="0.25">
      <c r="A8" s="18">
        <v>45317</v>
      </c>
      <c r="B8" s="8" t="s">
        <v>701</v>
      </c>
      <c r="C8" s="9"/>
      <c r="D8" s="9">
        <v>249850</v>
      </c>
      <c r="E8" s="9">
        <f t="shared" si="0"/>
        <v>159.71999999997206</v>
      </c>
    </row>
    <row r="9" spans="1:5" ht="21" x14ac:dyDescent="0.25">
      <c r="A9" s="18">
        <v>45317</v>
      </c>
      <c r="B9" s="8" t="s">
        <v>351</v>
      </c>
      <c r="C9" s="9"/>
      <c r="D9" s="9">
        <v>6.59</v>
      </c>
      <c r="E9" s="9">
        <f t="shared" si="0"/>
        <v>153.12999999997206</v>
      </c>
    </row>
    <row r="10" spans="1:5" ht="21" x14ac:dyDescent="0.25">
      <c r="A10" s="18">
        <v>45317</v>
      </c>
      <c r="B10" s="8" t="s">
        <v>351</v>
      </c>
      <c r="C10" s="9"/>
      <c r="D10" s="9">
        <v>6.59</v>
      </c>
      <c r="E10" s="9">
        <f t="shared" si="0"/>
        <v>146.53999999997205</v>
      </c>
    </row>
    <row r="11" spans="1:5" ht="21" x14ac:dyDescent="0.25">
      <c r="A11" s="18">
        <v>45317</v>
      </c>
      <c r="B11" s="8" t="s">
        <v>351</v>
      </c>
      <c r="C11" s="9"/>
      <c r="D11" s="9">
        <v>50</v>
      </c>
      <c r="E11" s="9">
        <f t="shared" si="0"/>
        <v>96.539999999972054</v>
      </c>
    </row>
    <row r="12" spans="1:5" ht="21" x14ac:dyDescent="0.25">
      <c r="A12" s="18">
        <v>45317</v>
      </c>
      <c r="B12" s="8" t="s">
        <v>351</v>
      </c>
      <c r="C12" s="9"/>
      <c r="D12" s="9">
        <v>80</v>
      </c>
      <c r="E12" s="9">
        <f t="shared" si="0"/>
        <v>16.539999999972054</v>
      </c>
    </row>
    <row r="13" spans="1:5" ht="21" x14ac:dyDescent="0.25">
      <c r="A13" s="18">
        <v>45357</v>
      </c>
      <c r="B13" s="8" t="s">
        <v>1068</v>
      </c>
      <c r="C13" s="9">
        <v>138450.20000000001</v>
      </c>
      <c r="D13" s="9"/>
      <c r="E13" s="9">
        <f t="shared" si="0"/>
        <v>138466.74</v>
      </c>
    </row>
    <row r="14" spans="1:5" ht="21" x14ac:dyDescent="0.25">
      <c r="A14" s="18">
        <v>45357</v>
      </c>
      <c r="B14" s="8" t="s">
        <v>351</v>
      </c>
      <c r="C14" s="9"/>
      <c r="D14" s="9">
        <v>5.26</v>
      </c>
      <c r="E14" s="9">
        <f t="shared" si="0"/>
        <v>138461.47999999998</v>
      </c>
    </row>
    <row r="15" spans="1:5" ht="21" x14ac:dyDescent="0.25">
      <c r="A15" s="18">
        <v>45371</v>
      </c>
      <c r="B15" s="8" t="s">
        <v>1161</v>
      </c>
      <c r="C15" s="9">
        <v>399950</v>
      </c>
      <c r="D15" s="9"/>
      <c r="E15" s="9">
        <f t="shared" si="0"/>
        <v>538411.48</v>
      </c>
    </row>
    <row r="16" spans="1:5" ht="21" x14ac:dyDescent="0.25">
      <c r="A16" s="18">
        <v>45372</v>
      </c>
      <c r="B16" s="8" t="s">
        <v>1166</v>
      </c>
      <c r="C16" s="9"/>
      <c r="D16" s="9">
        <v>138225</v>
      </c>
      <c r="E16" s="9">
        <f t="shared" si="0"/>
        <v>400186.48</v>
      </c>
    </row>
    <row r="17" spans="1:5" ht="21" x14ac:dyDescent="0.25">
      <c r="A17" s="18">
        <v>45374</v>
      </c>
      <c r="B17" s="8" t="s">
        <v>386</v>
      </c>
      <c r="C17" s="9"/>
      <c r="D17" s="9">
        <v>5.28</v>
      </c>
      <c r="E17" s="9">
        <f t="shared" si="0"/>
        <v>400181.19999999995</v>
      </c>
    </row>
    <row r="18" spans="1:5" ht="21" x14ac:dyDescent="0.25">
      <c r="A18" s="18">
        <v>45374</v>
      </c>
      <c r="B18" s="8" t="s">
        <v>386</v>
      </c>
      <c r="C18" s="9"/>
      <c r="D18" s="9">
        <v>6.53</v>
      </c>
      <c r="E18" s="9">
        <f t="shared" si="0"/>
        <v>400174.66999999993</v>
      </c>
    </row>
    <row r="19" spans="1:5" ht="21" x14ac:dyDescent="0.25">
      <c r="A19" s="18">
        <v>45374</v>
      </c>
      <c r="B19" s="8" t="s">
        <v>1166</v>
      </c>
      <c r="C19" s="9"/>
      <c r="D19" s="9">
        <v>400154</v>
      </c>
      <c r="E19" s="9">
        <f t="shared" si="0"/>
        <v>20.669999999925494</v>
      </c>
    </row>
    <row r="20" spans="1:5" ht="21" x14ac:dyDescent="0.25">
      <c r="A20" s="18">
        <v>45374</v>
      </c>
      <c r="B20" s="8" t="s">
        <v>386</v>
      </c>
      <c r="C20" s="9"/>
      <c r="D20" s="9">
        <v>6.62</v>
      </c>
      <c r="E20" s="9">
        <f t="shared" si="0"/>
        <v>14.049999999925493</v>
      </c>
    </row>
    <row r="21" spans="1:5" ht="21" x14ac:dyDescent="0.25">
      <c r="A21" s="18">
        <v>45381</v>
      </c>
      <c r="B21" s="8" t="s">
        <v>386</v>
      </c>
      <c r="C21" s="9"/>
      <c r="D21" s="9">
        <v>50</v>
      </c>
      <c r="E21" s="9">
        <f t="shared" si="0"/>
        <v>-35.95000000007451</v>
      </c>
    </row>
    <row r="22" spans="1:5" ht="21" x14ac:dyDescent="0.25">
      <c r="A22" s="18">
        <v>45381</v>
      </c>
      <c r="B22" s="8" t="s">
        <v>386</v>
      </c>
      <c r="C22" s="9"/>
      <c r="D22" s="9">
        <v>50</v>
      </c>
      <c r="E22" s="9">
        <f t="shared" si="0"/>
        <v>-85.95000000007451</v>
      </c>
    </row>
    <row r="23" spans="1:5" ht="21" x14ac:dyDescent="0.25">
      <c r="A23" s="18">
        <v>45405</v>
      </c>
      <c r="B23" s="8" t="s">
        <v>386</v>
      </c>
      <c r="C23" s="9"/>
      <c r="D23" s="9">
        <v>50</v>
      </c>
      <c r="E23" s="9">
        <f t="shared" si="0"/>
        <v>-135.95000000007451</v>
      </c>
    </row>
    <row r="24" spans="1:5" ht="21" x14ac:dyDescent="0.25">
      <c r="A24" s="8"/>
      <c r="B24" s="8"/>
      <c r="C24" s="9"/>
      <c r="D24" s="9"/>
      <c r="E24" s="9">
        <f t="shared" si="0"/>
        <v>-135.95000000007451</v>
      </c>
    </row>
    <row r="25" spans="1:5" ht="21" x14ac:dyDescent="0.25">
      <c r="A25" s="8"/>
      <c r="B25" s="8"/>
      <c r="C25" s="9"/>
      <c r="D25" s="9"/>
      <c r="E25" s="9">
        <f t="shared" si="0"/>
        <v>-135.95000000007451</v>
      </c>
    </row>
    <row r="26" spans="1:5" ht="21" x14ac:dyDescent="0.25">
      <c r="A26" s="8"/>
      <c r="B26" s="8"/>
      <c r="C26" s="9"/>
      <c r="D26" s="9"/>
      <c r="E26" s="9">
        <f t="shared" si="0"/>
        <v>-135.95000000007451</v>
      </c>
    </row>
    <row r="27" spans="1:5" ht="21" x14ac:dyDescent="0.25">
      <c r="A27" s="8"/>
      <c r="B27" s="8"/>
      <c r="C27" s="9"/>
      <c r="D27" s="9"/>
      <c r="E27" s="9">
        <f t="shared" si="0"/>
        <v>-135.95000000007451</v>
      </c>
    </row>
    <row r="28" spans="1:5" ht="21" x14ac:dyDescent="0.25">
      <c r="A28" s="8"/>
      <c r="B28" s="8"/>
      <c r="C28" s="9"/>
      <c r="D28" s="9"/>
      <c r="E28" s="9">
        <f t="shared" si="0"/>
        <v>-135.95000000007451</v>
      </c>
    </row>
    <row r="29" spans="1:5" ht="21" x14ac:dyDescent="0.25">
      <c r="A29" s="8"/>
      <c r="B29" s="8"/>
      <c r="C29" s="9"/>
      <c r="D29" s="9"/>
      <c r="E29" s="9">
        <f t="shared" si="0"/>
        <v>-135.95000000007451</v>
      </c>
    </row>
    <row r="30" spans="1:5" ht="21" x14ac:dyDescent="0.25">
      <c r="A30" s="8"/>
      <c r="B30" s="8"/>
      <c r="C30" s="9"/>
      <c r="D30" s="9"/>
      <c r="E30" s="9">
        <f t="shared" si="0"/>
        <v>-135.95000000007451</v>
      </c>
    </row>
    <row r="31" spans="1:5" ht="21" x14ac:dyDescent="0.25">
      <c r="A31" s="8"/>
      <c r="B31" s="8"/>
      <c r="C31" s="9"/>
      <c r="D31" s="9"/>
      <c r="E31" s="9">
        <f t="shared" si="0"/>
        <v>-135.95000000007451</v>
      </c>
    </row>
    <row r="32" spans="1:5" ht="21" x14ac:dyDescent="0.25">
      <c r="A32" s="8"/>
      <c r="B32" s="8"/>
      <c r="C32" s="9"/>
      <c r="D32" s="9"/>
      <c r="E32" s="9">
        <f t="shared" si="0"/>
        <v>-135.95000000007451</v>
      </c>
    </row>
    <row r="33" spans="1:5" ht="21" x14ac:dyDescent="0.25">
      <c r="A33" s="8"/>
      <c r="B33" s="8"/>
      <c r="C33" s="9"/>
      <c r="D33" s="9"/>
      <c r="E33" s="9">
        <f t="shared" si="0"/>
        <v>-135.95000000007451</v>
      </c>
    </row>
    <row r="34" spans="1:5" ht="21" x14ac:dyDescent="0.25">
      <c r="A34" s="8"/>
      <c r="B34" s="8"/>
      <c r="C34" s="9"/>
      <c r="D34" s="9"/>
      <c r="E34" s="9">
        <f t="shared" si="0"/>
        <v>-135.95000000007451</v>
      </c>
    </row>
    <row r="35" spans="1:5" ht="21" x14ac:dyDescent="0.25">
      <c r="A35" s="8"/>
      <c r="B35" s="8"/>
      <c r="C35" s="9"/>
      <c r="D35" s="9"/>
      <c r="E35" s="9">
        <f t="shared" si="0"/>
        <v>-135.95000000007451</v>
      </c>
    </row>
    <row r="36" spans="1:5" ht="21" x14ac:dyDescent="0.25">
      <c r="A36" s="8"/>
      <c r="B36" s="8"/>
      <c r="C36" s="9"/>
      <c r="D36" s="9"/>
      <c r="E36" s="9">
        <f t="shared" si="0"/>
        <v>-135.95000000007451</v>
      </c>
    </row>
    <row r="37" spans="1:5" ht="21" x14ac:dyDescent="0.25">
      <c r="A37" s="8"/>
      <c r="B37" s="8"/>
      <c r="C37" s="9"/>
      <c r="D37" s="9"/>
      <c r="E37" s="9">
        <f t="shared" si="0"/>
        <v>-135.95000000007451</v>
      </c>
    </row>
    <row r="38" spans="1:5" ht="21" x14ac:dyDescent="0.25">
      <c r="A38" s="8"/>
      <c r="B38" s="8"/>
      <c r="C38" s="9"/>
      <c r="D38" s="9"/>
      <c r="E38" s="9">
        <f t="shared" si="0"/>
        <v>-135.95000000007451</v>
      </c>
    </row>
    <row r="39" spans="1:5" ht="21" x14ac:dyDescent="0.25">
      <c r="A39" s="8"/>
      <c r="B39" s="8"/>
      <c r="C39" s="9"/>
      <c r="D39" s="9"/>
      <c r="E39" s="9">
        <f t="shared" si="0"/>
        <v>-135.95000000007451</v>
      </c>
    </row>
    <row r="40" spans="1:5" ht="21" x14ac:dyDescent="0.25">
      <c r="A40" s="8"/>
      <c r="B40" s="8"/>
      <c r="C40" s="9"/>
      <c r="D40" s="9"/>
      <c r="E40" s="9">
        <f t="shared" si="0"/>
        <v>-135.95000000007451</v>
      </c>
    </row>
    <row r="41" spans="1:5" ht="21" x14ac:dyDescent="0.25">
      <c r="A41" s="8"/>
      <c r="B41" s="8"/>
      <c r="C41" s="9"/>
      <c r="D41" s="9"/>
      <c r="E41" s="9">
        <f t="shared" si="0"/>
        <v>-135.95000000007451</v>
      </c>
    </row>
    <row r="42" spans="1:5" ht="21" x14ac:dyDescent="0.25">
      <c r="A42" s="8"/>
      <c r="B42" s="8"/>
      <c r="C42" s="9"/>
      <c r="D42" s="9"/>
      <c r="E42" s="9">
        <f t="shared" si="0"/>
        <v>-135.95000000007451</v>
      </c>
    </row>
    <row r="43" spans="1:5" ht="21" x14ac:dyDescent="0.25">
      <c r="A43" s="8"/>
      <c r="B43" s="8"/>
      <c r="C43" s="9"/>
      <c r="D43" s="9"/>
      <c r="E43" s="9">
        <f t="shared" si="0"/>
        <v>-135.95000000007451</v>
      </c>
    </row>
    <row r="44" spans="1:5" ht="21" x14ac:dyDescent="0.25">
      <c r="A44" s="8"/>
      <c r="B44" s="8"/>
      <c r="C44" s="9"/>
      <c r="D44" s="9"/>
      <c r="E44" s="9">
        <f t="shared" si="0"/>
        <v>-135.95000000007451</v>
      </c>
    </row>
    <row r="45" spans="1:5" ht="21" x14ac:dyDescent="0.25">
      <c r="A45" s="8"/>
      <c r="B45" s="8"/>
      <c r="C45" s="9"/>
      <c r="D45" s="9"/>
      <c r="E45" s="9">
        <f t="shared" si="0"/>
        <v>-135.95000000007451</v>
      </c>
    </row>
    <row r="46" spans="1:5" ht="21" x14ac:dyDescent="0.25">
      <c r="A46" s="8"/>
      <c r="B46" s="8"/>
      <c r="C46" s="9"/>
      <c r="D46" s="9"/>
      <c r="E46" s="9">
        <f t="shared" si="0"/>
        <v>-135.95000000007451</v>
      </c>
    </row>
    <row r="47" spans="1:5" ht="21" x14ac:dyDescent="0.25">
      <c r="A47" s="8"/>
      <c r="B47" s="8"/>
      <c r="C47" s="9"/>
      <c r="D47" s="9"/>
      <c r="E47" s="9">
        <f t="shared" si="0"/>
        <v>-135.95000000007451</v>
      </c>
    </row>
    <row r="48" spans="1:5" ht="21" x14ac:dyDescent="0.25">
      <c r="A48" s="8"/>
      <c r="B48" s="8"/>
      <c r="C48" s="9"/>
      <c r="D48" s="9"/>
      <c r="E48" s="9">
        <f t="shared" si="0"/>
        <v>-135.95000000007451</v>
      </c>
    </row>
    <row r="49" spans="1:5" ht="21" x14ac:dyDescent="0.25">
      <c r="A49" s="8"/>
      <c r="B49" s="8"/>
      <c r="C49" s="9"/>
      <c r="D49" s="9"/>
      <c r="E49" s="9">
        <f t="shared" si="0"/>
        <v>-135.95000000007451</v>
      </c>
    </row>
    <row r="50" spans="1:5" ht="21" x14ac:dyDescent="0.25">
      <c r="A50" s="8"/>
      <c r="B50" s="8"/>
      <c r="C50" s="9"/>
      <c r="D50" s="9"/>
      <c r="E50" s="9">
        <f t="shared" si="0"/>
        <v>-135.95000000007451</v>
      </c>
    </row>
    <row r="51" spans="1:5" ht="21" x14ac:dyDescent="0.25">
      <c r="A51" s="8"/>
      <c r="B51" s="8"/>
      <c r="C51" s="9"/>
      <c r="D51" s="9"/>
      <c r="E51" s="9">
        <f t="shared" si="0"/>
        <v>-135.95000000007451</v>
      </c>
    </row>
    <row r="52" spans="1:5" ht="21" x14ac:dyDescent="0.25">
      <c r="A52" s="8"/>
      <c r="B52" s="8"/>
      <c r="C52" s="9"/>
      <c r="D52" s="9"/>
      <c r="E52" s="9">
        <f t="shared" si="0"/>
        <v>-135.95000000007451</v>
      </c>
    </row>
    <row r="53" spans="1:5" ht="21" x14ac:dyDescent="0.25">
      <c r="A53" s="8"/>
      <c r="B53" s="8"/>
      <c r="C53" s="9"/>
      <c r="D53" s="9"/>
      <c r="E53" s="9">
        <f t="shared" si="0"/>
        <v>-135.95000000007451</v>
      </c>
    </row>
    <row r="54" spans="1:5" ht="21" x14ac:dyDescent="0.25">
      <c r="A54" s="8"/>
      <c r="B54" s="8"/>
      <c r="C54" s="9"/>
      <c r="D54" s="9"/>
      <c r="E54" s="9">
        <f t="shared" si="0"/>
        <v>-135.95000000007451</v>
      </c>
    </row>
    <row r="55" spans="1:5" ht="21" x14ac:dyDescent="0.25">
      <c r="A55" s="8"/>
      <c r="B55" s="8"/>
      <c r="C55" s="9"/>
      <c r="D55" s="9"/>
      <c r="E55" s="9">
        <f t="shared" si="0"/>
        <v>-135.95000000007451</v>
      </c>
    </row>
    <row r="56" spans="1:5" ht="21" x14ac:dyDescent="0.25">
      <c r="A56" s="8"/>
      <c r="B56" s="8"/>
      <c r="C56" s="9"/>
      <c r="D56" s="9"/>
      <c r="E56" s="9">
        <f t="shared" si="0"/>
        <v>-135.95000000007451</v>
      </c>
    </row>
    <row r="57" spans="1:5" ht="21" x14ac:dyDescent="0.25">
      <c r="A57" s="8"/>
      <c r="B57" s="8"/>
      <c r="C57" s="9"/>
      <c r="D57" s="9"/>
      <c r="E57" s="9">
        <f t="shared" si="0"/>
        <v>-135.95000000007451</v>
      </c>
    </row>
    <row r="58" spans="1:5" ht="21" x14ac:dyDescent="0.25">
      <c r="A58" s="8"/>
      <c r="B58" s="8"/>
      <c r="C58" s="9"/>
      <c r="D58" s="9"/>
      <c r="E58" s="9">
        <f t="shared" si="0"/>
        <v>-135.95000000007451</v>
      </c>
    </row>
    <row r="59" spans="1:5" ht="21" x14ac:dyDescent="0.25">
      <c r="A59" s="8"/>
      <c r="B59" s="8"/>
      <c r="C59" s="9"/>
      <c r="D59" s="9"/>
      <c r="E59" s="9">
        <f t="shared" si="0"/>
        <v>-135.95000000007451</v>
      </c>
    </row>
    <row r="60" spans="1:5" ht="21" x14ac:dyDescent="0.25">
      <c r="A60" s="8"/>
      <c r="B60" s="8"/>
      <c r="C60" s="9"/>
      <c r="D60" s="9"/>
      <c r="E60" s="9">
        <f t="shared" si="0"/>
        <v>-135.95000000007451</v>
      </c>
    </row>
    <row r="61" spans="1:5" ht="21" x14ac:dyDescent="0.25">
      <c r="A61" s="8"/>
      <c r="B61" s="8"/>
      <c r="C61" s="9"/>
      <c r="D61" s="9"/>
      <c r="E61" s="9">
        <f t="shared" si="0"/>
        <v>-135.95000000007451</v>
      </c>
    </row>
    <row r="62" spans="1:5" ht="21" x14ac:dyDescent="0.25">
      <c r="A62" s="8"/>
      <c r="B62" s="8"/>
      <c r="C62" s="9"/>
      <c r="D62" s="9"/>
      <c r="E62" s="9">
        <f t="shared" si="0"/>
        <v>-135.95000000007451</v>
      </c>
    </row>
    <row r="63" spans="1:5" ht="21" x14ac:dyDescent="0.25">
      <c r="A63" s="8"/>
      <c r="B63" s="8"/>
      <c r="C63" s="9"/>
      <c r="D63" s="9"/>
      <c r="E63" s="9">
        <f t="shared" si="0"/>
        <v>-135.95000000007451</v>
      </c>
    </row>
    <row r="64" spans="1:5" ht="21" x14ac:dyDescent="0.25">
      <c r="A64" s="8"/>
      <c r="B64" s="8"/>
      <c r="C64" s="9"/>
      <c r="D64" s="9"/>
      <c r="E64" s="9">
        <f t="shared" si="0"/>
        <v>-135.95000000007451</v>
      </c>
    </row>
    <row r="65" spans="1:5" ht="21" x14ac:dyDescent="0.25">
      <c r="A65" s="8"/>
      <c r="B65" s="8"/>
      <c r="C65" s="9"/>
      <c r="D65" s="9"/>
      <c r="E65" s="9">
        <f t="shared" si="0"/>
        <v>-135.95000000007451</v>
      </c>
    </row>
    <row r="66" spans="1:5" ht="21" x14ac:dyDescent="0.25">
      <c r="A66" s="8"/>
      <c r="B66" s="8"/>
      <c r="C66" s="9"/>
      <c r="D66" s="9"/>
      <c r="E66" s="9">
        <f t="shared" si="0"/>
        <v>-135.95000000007451</v>
      </c>
    </row>
    <row r="67" spans="1:5" ht="21" x14ac:dyDescent="0.25">
      <c r="A67" s="8"/>
      <c r="B67" s="8"/>
      <c r="C67" s="9"/>
      <c r="D67" s="9"/>
      <c r="E67" s="9">
        <f t="shared" si="0"/>
        <v>-135.95000000007451</v>
      </c>
    </row>
    <row r="68" spans="1:5" ht="21" x14ac:dyDescent="0.25">
      <c r="A68" s="8"/>
      <c r="B68" s="8"/>
      <c r="C68" s="9"/>
      <c r="D68" s="9"/>
      <c r="E68" s="9">
        <f t="shared" si="0"/>
        <v>-135.95000000007451</v>
      </c>
    </row>
    <row r="69" spans="1:5" ht="21" x14ac:dyDescent="0.25">
      <c r="A69" s="8"/>
      <c r="B69" s="8"/>
      <c r="C69" s="9"/>
      <c r="D69" s="9"/>
      <c r="E69" s="9">
        <f t="shared" si="0"/>
        <v>-135.95000000007451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-135.95000000007451</v>
      </c>
    </row>
    <row r="71" spans="1:5" ht="21" x14ac:dyDescent="0.25">
      <c r="A71" s="8"/>
      <c r="B71" s="8"/>
      <c r="C71" s="9"/>
      <c r="D71" s="9"/>
      <c r="E71" s="9">
        <f t="shared" si="1"/>
        <v>-135.95000000007451</v>
      </c>
    </row>
    <row r="72" spans="1:5" ht="21" x14ac:dyDescent="0.25">
      <c r="A72" s="8"/>
      <c r="B72" s="8"/>
      <c r="C72" s="9"/>
      <c r="D72" s="9"/>
      <c r="E72" s="9">
        <f t="shared" si="1"/>
        <v>-135.95000000007451</v>
      </c>
    </row>
    <row r="73" spans="1:5" ht="21" x14ac:dyDescent="0.25">
      <c r="A73" s="8"/>
      <c r="B73" s="8"/>
      <c r="C73" s="9"/>
      <c r="D73" s="9"/>
      <c r="E73" s="9">
        <f t="shared" si="1"/>
        <v>-135.95000000007451</v>
      </c>
    </row>
    <row r="74" spans="1:5" ht="21" x14ac:dyDescent="0.25">
      <c r="A74" s="8"/>
      <c r="B74" s="8"/>
      <c r="C74" s="9"/>
      <c r="D74" s="9"/>
      <c r="E74" s="9">
        <f t="shared" si="1"/>
        <v>-135.95000000007451</v>
      </c>
    </row>
    <row r="75" spans="1:5" ht="21" x14ac:dyDescent="0.25">
      <c r="A75" s="8"/>
      <c r="B75" s="8"/>
      <c r="C75" s="9"/>
      <c r="D75" s="9"/>
      <c r="E75" s="9">
        <f t="shared" si="1"/>
        <v>-135.95000000007451</v>
      </c>
    </row>
    <row r="76" spans="1:5" ht="21" x14ac:dyDescent="0.25">
      <c r="A76" s="8"/>
      <c r="B76" s="8"/>
      <c r="C76" s="9"/>
      <c r="D76" s="9"/>
      <c r="E76" s="9">
        <f t="shared" si="1"/>
        <v>-135.95000000007451</v>
      </c>
    </row>
    <row r="77" spans="1:5" ht="21" x14ac:dyDescent="0.25">
      <c r="A77" s="8"/>
      <c r="B77" s="8"/>
      <c r="C77" s="9"/>
      <c r="D77" s="9"/>
      <c r="E77" s="9">
        <f t="shared" si="1"/>
        <v>-135.95000000007451</v>
      </c>
    </row>
    <row r="78" spans="1:5" ht="21" x14ac:dyDescent="0.25">
      <c r="A78" s="8"/>
      <c r="B78" s="8"/>
      <c r="C78" s="9"/>
      <c r="D78" s="9"/>
      <c r="E78" s="9">
        <f t="shared" si="1"/>
        <v>-135.95000000007451</v>
      </c>
    </row>
    <row r="79" spans="1:5" ht="21" x14ac:dyDescent="0.25">
      <c r="A79" s="8"/>
      <c r="B79" s="8"/>
      <c r="C79" s="9"/>
      <c r="D79" s="9"/>
      <c r="E79" s="9">
        <f t="shared" si="1"/>
        <v>-135.95000000007451</v>
      </c>
    </row>
    <row r="80" spans="1:5" ht="21" x14ac:dyDescent="0.25">
      <c r="A80" s="8"/>
      <c r="B80" s="8"/>
      <c r="C80" s="9"/>
      <c r="D80" s="9"/>
      <c r="E80" s="9">
        <f t="shared" si="1"/>
        <v>-135.95000000007451</v>
      </c>
    </row>
    <row r="81" spans="1:5" ht="21" x14ac:dyDescent="0.25">
      <c r="A81" s="8"/>
      <c r="B81" s="8"/>
      <c r="C81" s="9"/>
      <c r="D81" s="9"/>
      <c r="E81" s="9">
        <f t="shared" si="1"/>
        <v>-135.95000000007451</v>
      </c>
    </row>
    <row r="82" spans="1:5" ht="21" x14ac:dyDescent="0.25">
      <c r="A82" s="8"/>
      <c r="B82" s="8"/>
      <c r="C82" s="9"/>
      <c r="D82" s="9"/>
      <c r="E82" s="9">
        <f t="shared" si="1"/>
        <v>-135.95000000007451</v>
      </c>
    </row>
    <row r="83" spans="1:5" ht="21" x14ac:dyDescent="0.25">
      <c r="A83" s="8"/>
      <c r="B83" s="8"/>
      <c r="C83" s="9"/>
      <c r="D83" s="9"/>
      <c r="E83" s="9">
        <f t="shared" si="1"/>
        <v>-135.95000000007451</v>
      </c>
    </row>
    <row r="84" spans="1:5" ht="21" x14ac:dyDescent="0.25">
      <c r="A84" s="8"/>
      <c r="B84" s="8"/>
      <c r="C84" s="9"/>
      <c r="D84" s="9"/>
      <c r="E84" s="9">
        <f t="shared" si="1"/>
        <v>-135.95000000007451</v>
      </c>
    </row>
    <row r="85" spans="1:5" ht="21" x14ac:dyDescent="0.25">
      <c r="A85" s="8"/>
      <c r="B85" s="8"/>
      <c r="C85" s="9"/>
      <c r="D85" s="9"/>
      <c r="E85" s="9">
        <f t="shared" si="1"/>
        <v>-135.95000000007451</v>
      </c>
    </row>
    <row r="86" spans="1:5" ht="21" x14ac:dyDescent="0.25">
      <c r="A86" s="8"/>
      <c r="B86" s="8"/>
      <c r="C86" s="9"/>
      <c r="D86" s="9"/>
      <c r="E86" s="9">
        <f t="shared" si="1"/>
        <v>-135.95000000007451</v>
      </c>
    </row>
    <row r="87" spans="1:5" ht="21" x14ac:dyDescent="0.25">
      <c r="A87" s="8"/>
      <c r="B87" s="8"/>
      <c r="C87" s="9"/>
      <c r="D87" s="9"/>
      <c r="E87" s="9">
        <f t="shared" si="1"/>
        <v>-135.95000000007451</v>
      </c>
    </row>
    <row r="88" spans="1:5" ht="21" x14ac:dyDescent="0.25">
      <c r="A88" s="8"/>
      <c r="B88" s="8"/>
      <c r="C88" s="9"/>
      <c r="D88" s="9"/>
      <c r="E88" s="9">
        <f t="shared" si="1"/>
        <v>-135.95000000007451</v>
      </c>
    </row>
    <row r="89" spans="1:5" ht="21" x14ac:dyDescent="0.25">
      <c r="A89" s="8"/>
      <c r="B89" s="8"/>
      <c r="C89" s="9"/>
      <c r="D89" s="9"/>
      <c r="E89" s="9">
        <f t="shared" si="1"/>
        <v>-135.95000000007451</v>
      </c>
    </row>
    <row r="90" spans="1:5" ht="21" x14ac:dyDescent="0.25">
      <c r="A90" s="8"/>
      <c r="B90" s="8"/>
      <c r="C90" s="9"/>
      <c r="D90" s="9"/>
      <c r="E90" s="9">
        <f t="shared" si="1"/>
        <v>-135.95000000007451</v>
      </c>
    </row>
    <row r="91" spans="1:5" ht="21" x14ac:dyDescent="0.25">
      <c r="A91" s="8"/>
      <c r="B91" s="8"/>
      <c r="C91" s="9"/>
      <c r="D91" s="9"/>
      <c r="E91" s="9">
        <f t="shared" si="1"/>
        <v>-135.95000000007451</v>
      </c>
    </row>
    <row r="92" spans="1:5" ht="21" x14ac:dyDescent="0.25">
      <c r="A92" s="8"/>
      <c r="B92" s="8"/>
      <c r="C92" s="9"/>
      <c r="D92" s="9"/>
      <c r="E92" s="9">
        <f t="shared" si="1"/>
        <v>-135.95000000007451</v>
      </c>
    </row>
    <row r="93" spans="1:5" ht="21" x14ac:dyDescent="0.25">
      <c r="A93" s="8"/>
      <c r="B93" s="8"/>
      <c r="C93" s="9"/>
      <c r="D93" s="9"/>
      <c r="E93" s="9">
        <f t="shared" si="1"/>
        <v>-135.95000000007451</v>
      </c>
    </row>
    <row r="94" spans="1:5" ht="21" x14ac:dyDescent="0.25">
      <c r="A94" s="8"/>
      <c r="B94" s="8"/>
      <c r="C94" s="9"/>
      <c r="D94" s="9"/>
      <c r="E94" s="9">
        <f t="shared" si="1"/>
        <v>-135.95000000007451</v>
      </c>
    </row>
    <row r="95" spans="1:5" ht="21" x14ac:dyDescent="0.25">
      <c r="A95" s="8"/>
      <c r="B95" s="8"/>
      <c r="C95" s="9"/>
      <c r="D95" s="9"/>
      <c r="E95" s="9">
        <f t="shared" si="1"/>
        <v>-135.95000000007451</v>
      </c>
    </row>
    <row r="96" spans="1:5" ht="21" x14ac:dyDescent="0.25">
      <c r="A96" s="8"/>
      <c r="B96" s="8"/>
      <c r="C96" s="9"/>
      <c r="D96" s="9"/>
      <c r="E96" s="9">
        <f t="shared" si="1"/>
        <v>-135.95000000007451</v>
      </c>
    </row>
    <row r="97" spans="1:5" ht="21" x14ac:dyDescent="0.25">
      <c r="A97" s="8"/>
      <c r="B97" s="8"/>
      <c r="C97" s="9"/>
      <c r="D97" s="9"/>
      <c r="E97" s="9">
        <f t="shared" si="1"/>
        <v>-135.95000000007451</v>
      </c>
    </row>
    <row r="98" spans="1:5" ht="21" x14ac:dyDescent="0.25">
      <c r="A98" s="8"/>
      <c r="B98" s="8"/>
      <c r="C98" s="9"/>
      <c r="D98" s="9"/>
      <c r="E98" s="9">
        <f t="shared" si="1"/>
        <v>-135.95000000007451</v>
      </c>
    </row>
    <row r="99" spans="1:5" ht="21" x14ac:dyDescent="0.25">
      <c r="A99" s="8"/>
      <c r="B99" s="8"/>
      <c r="C99" s="9"/>
      <c r="D99" s="9"/>
      <c r="E99" s="9">
        <f t="shared" si="1"/>
        <v>-135.95000000007451</v>
      </c>
    </row>
    <row r="100" spans="1:5" ht="21" x14ac:dyDescent="0.25">
      <c r="A100" s="8"/>
      <c r="B100" s="8"/>
      <c r="C100" s="9"/>
      <c r="D100" s="9"/>
      <c r="E100" s="9">
        <f t="shared" si="1"/>
        <v>-135.95000000007451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40"/>
  <dimension ref="A1:J654"/>
  <sheetViews>
    <sheetView topLeftCell="A208" zoomScaleNormal="100" workbookViewId="0">
      <selection activeCell="B221" sqref="B22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style="13" bestFit="1" customWidth="1"/>
    <col min="4" max="4" width="20.33203125" style="13" customWidth="1"/>
    <col min="5" max="5" width="21" customWidth="1"/>
    <col min="8" max="8" width="13.33203125" customWidth="1"/>
    <col min="9" max="10" width="13.33203125" bestFit="1" customWidth="1"/>
  </cols>
  <sheetData>
    <row r="1" spans="1:8" ht="29" x14ac:dyDescent="0.35">
      <c r="A1" s="160" t="s">
        <v>37</v>
      </c>
      <c r="B1" s="160"/>
      <c r="C1" s="160"/>
      <c r="D1" s="160"/>
      <c r="E1" s="160"/>
    </row>
    <row r="2" spans="1:8" ht="26" x14ac:dyDescent="0.3">
      <c r="A2" s="161" t="s">
        <v>24</v>
      </c>
      <c r="B2" s="161"/>
      <c r="C2" s="161"/>
      <c r="D2" s="161"/>
      <c r="E2" s="161"/>
    </row>
    <row r="3" spans="1:8" s="1" customFormat="1" ht="21" x14ac:dyDescent="0.25">
      <c r="A3" s="10" t="s">
        <v>4</v>
      </c>
      <c r="B3" s="10" t="s">
        <v>5</v>
      </c>
      <c r="C3" s="29" t="s">
        <v>6</v>
      </c>
      <c r="D3" s="29" t="s">
        <v>7</v>
      </c>
      <c r="E3" s="10" t="s">
        <v>8</v>
      </c>
    </row>
    <row r="4" spans="1:8" ht="21" x14ac:dyDescent="0.25">
      <c r="A4" s="8" t="s">
        <v>146</v>
      </c>
      <c r="B4" s="8" t="s">
        <v>147</v>
      </c>
      <c r="C4" s="9"/>
      <c r="D4" s="9"/>
      <c r="E4" s="9">
        <v>1812.63</v>
      </c>
      <c r="H4">
        <v>218</v>
      </c>
    </row>
    <row r="5" spans="1:8" ht="21" x14ac:dyDescent="0.25">
      <c r="A5" s="8" t="s">
        <v>146</v>
      </c>
      <c r="B5" s="8" t="s">
        <v>148</v>
      </c>
      <c r="C5" s="9">
        <v>590000</v>
      </c>
      <c r="D5" s="9"/>
      <c r="E5" s="9">
        <f>E4+C5-D5</f>
        <v>591812.63</v>
      </c>
    </row>
    <row r="6" spans="1:8" ht="21" x14ac:dyDescent="0.25">
      <c r="A6" s="8" t="s">
        <v>146</v>
      </c>
      <c r="B6" s="8" t="s">
        <v>153</v>
      </c>
      <c r="C6" s="9">
        <v>165210</v>
      </c>
      <c r="D6" s="9"/>
      <c r="E6" s="9">
        <f t="shared" ref="E6:E69" si="0">E5+C6-D6</f>
        <v>757022.63</v>
      </c>
    </row>
    <row r="7" spans="1:8" ht="21" x14ac:dyDescent="0.25">
      <c r="A7" s="8" t="s">
        <v>146</v>
      </c>
      <c r="B7" s="8" t="s">
        <v>154</v>
      </c>
      <c r="C7" s="9">
        <v>502850</v>
      </c>
      <c r="D7" s="9"/>
      <c r="E7" s="9">
        <f t="shared" si="0"/>
        <v>1259872.6299999999</v>
      </c>
    </row>
    <row r="8" spans="1:8" ht="21" x14ac:dyDescent="0.25">
      <c r="A8" s="8" t="s">
        <v>146</v>
      </c>
      <c r="B8" s="8" t="s">
        <v>155</v>
      </c>
      <c r="C8" s="9"/>
      <c r="D8" s="9">
        <v>1258945.98</v>
      </c>
      <c r="E8" s="9">
        <f t="shared" si="0"/>
        <v>926.64999999990687</v>
      </c>
    </row>
    <row r="9" spans="1:8" ht="21" x14ac:dyDescent="0.25">
      <c r="A9" s="8" t="s">
        <v>146</v>
      </c>
      <c r="B9" s="8" t="s">
        <v>150</v>
      </c>
      <c r="C9" s="9"/>
      <c r="D9" s="9">
        <v>52.5</v>
      </c>
      <c r="E9" s="9">
        <f t="shared" si="0"/>
        <v>874.14999999990687</v>
      </c>
    </row>
    <row r="10" spans="1:8" ht="21" x14ac:dyDescent="0.25">
      <c r="A10" s="8" t="s">
        <v>159</v>
      </c>
      <c r="B10" s="8" t="s">
        <v>162</v>
      </c>
      <c r="C10" s="9">
        <v>498626</v>
      </c>
      <c r="D10" s="9"/>
      <c r="E10" s="9">
        <f t="shared" si="0"/>
        <v>499500.14999999991</v>
      </c>
    </row>
    <row r="11" spans="1:8" ht="21" x14ac:dyDescent="0.25">
      <c r="A11" s="8" t="s">
        <v>159</v>
      </c>
      <c r="B11" s="8" t="s">
        <v>156</v>
      </c>
      <c r="C11" s="9">
        <v>546850</v>
      </c>
      <c r="D11" s="9"/>
      <c r="E11" s="9">
        <f t="shared" si="0"/>
        <v>1046350.1499999999</v>
      </c>
    </row>
    <row r="12" spans="1:8" ht="21" x14ac:dyDescent="0.25">
      <c r="A12" s="8" t="s">
        <v>159</v>
      </c>
      <c r="B12" s="8" t="s">
        <v>154</v>
      </c>
      <c r="C12" s="9">
        <v>539560</v>
      </c>
      <c r="D12" s="9"/>
      <c r="E12" s="9">
        <f t="shared" si="0"/>
        <v>1585910.15</v>
      </c>
    </row>
    <row r="13" spans="1:8" ht="21" x14ac:dyDescent="0.25">
      <c r="A13" s="8" t="s">
        <v>159</v>
      </c>
      <c r="B13" s="8" t="s">
        <v>155</v>
      </c>
      <c r="C13" s="9"/>
      <c r="D13" s="9">
        <v>1584944.68</v>
      </c>
      <c r="E13" s="9">
        <f t="shared" si="0"/>
        <v>965.46999999997206</v>
      </c>
    </row>
    <row r="14" spans="1:8" ht="21" x14ac:dyDescent="0.25">
      <c r="A14" s="8" t="s">
        <v>159</v>
      </c>
      <c r="B14" s="8" t="s">
        <v>150</v>
      </c>
      <c r="C14" s="9"/>
      <c r="D14" s="9">
        <v>52.5</v>
      </c>
      <c r="E14" s="9">
        <f t="shared" si="0"/>
        <v>912.96999999997206</v>
      </c>
    </row>
    <row r="15" spans="1:8" ht="21" x14ac:dyDescent="0.25">
      <c r="A15" s="8" t="s">
        <v>165</v>
      </c>
      <c r="B15" s="8" t="s">
        <v>148</v>
      </c>
      <c r="C15" s="9">
        <v>433000</v>
      </c>
      <c r="D15" s="9"/>
      <c r="E15" s="9">
        <f t="shared" si="0"/>
        <v>433912.97</v>
      </c>
    </row>
    <row r="16" spans="1:8" ht="21" x14ac:dyDescent="0.25">
      <c r="A16" s="8" t="s">
        <v>165</v>
      </c>
      <c r="B16" s="8" t="s">
        <v>170</v>
      </c>
      <c r="C16" s="9"/>
      <c r="D16" s="9">
        <v>433120</v>
      </c>
      <c r="E16" s="9">
        <f t="shared" si="0"/>
        <v>792.96999999997206</v>
      </c>
    </row>
    <row r="17" spans="1:8" ht="21" x14ac:dyDescent="0.25">
      <c r="A17" s="8" t="s">
        <v>173</v>
      </c>
      <c r="B17" s="8" t="s">
        <v>148</v>
      </c>
      <c r="C17" s="9">
        <v>181000</v>
      </c>
      <c r="D17" s="9"/>
      <c r="E17" s="9">
        <f t="shared" si="0"/>
        <v>181792.96999999997</v>
      </c>
    </row>
    <row r="18" spans="1:8" ht="21" x14ac:dyDescent="0.25">
      <c r="A18" s="8" t="s">
        <v>173</v>
      </c>
      <c r="B18" s="8" t="s">
        <v>154</v>
      </c>
      <c r="C18" s="9">
        <v>150650</v>
      </c>
      <c r="D18" s="9"/>
      <c r="E18" s="9">
        <f t="shared" si="0"/>
        <v>332442.96999999997</v>
      </c>
    </row>
    <row r="19" spans="1:8" ht="21" x14ac:dyDescent="0.25">
      <c r="A19" s="8" t="s">
        <v>173</v>
      </c>
      <c r="B19" s="8" t="s">
        <v>175</v>
      </c>
      <c r="C19" s="9">
        <v>96320</v>
      </c>
      <c r="D19" s="9"/>
      <c r="E19" s="9">
        <f t="shared" si="0"/>
        <v>428762.97</v>
      </c>
      <c r="H19">
        <v>500100</v>
      </c>
    </row>
    <row r="20" spans="1:8" ht="21" x14ac:dyDescent="0.25">
      <c r="A20" s="8" t="s">
        <v>173</v>
      </c>
      <c r="B20" s="8" t="s">
        <v>157</v>
      </c>
      <c r="C20" s="9">
        <v>205110</v>
      </c>
      <c r="D20" s="9"/>
      <c r="E20" s="9">
        <f t="shared" si="0"/>
        <v>633872.97</v>
      </c>
    </row>
    <row r="21" spans="1:8" ht="21" x14ac:dyDescent="0.25">
      <c r="A21" s="8" t="s">
        <v>173</v>
      </c>
      <c r="B21" s="8" t="s">
        <v>179</v>
      </c>
      <c r="C21" s="9"/>
      <c r="D21" s="9">
        <v>633000</v>
      </c>
      <c r="E21" s="9">
        <f t="shared" si="0"/>
        <v>872.96999999997206</v>
      </c>
      <c r="G21">
        <v>50100</v>
      </c>
      <c r="H21">
        <v>214250</v>
      </c>
    </row>
    <row r="22" spans="1:8" ht="21" x14ac:dyDescent="0.25">
      <c r="A22" s="8" t="s">
        <v>191</v>
      </c>
      <c r="B22" s="8" t="s">
        <v>156</v>
      </c>
      <c r="C22" s="9">
        <v>452554</v>
      </c>
      <c r="D22" s="9"/>
      <c r="E22" s="9">
        <f t="shared" si="0"/>
        <v>453426.97</v>
      </c>
    </row>
    <row r="23" spans="1:8" ht="21" x14ac:dyDescent="0.25">
      <c r="A23" s="8" t="s">
        <v>191</v>
      </c>
      <c r="B23" s="8" t="s">
        <v>150</v>
      </c>
      <c r="C23" s="9"/>
      <c r="D23" s="9">
        <v>99</v>
      </c>
      <c r="E23" s="9">
        <f t="shared" si="0"/>
        <v>453327.97</v>
      </c>
    </row>
    <row r="24" spans="1:8" ht="21" x14ac:dyDescent="0.25">
      <c r="A24" s="8" t="s">
        <v>191</v>
      </c>
      <c r="B24" s="8" t="s">
        <v>196</v>
      </c>
      <c r="C24" s="9"/>
      <c r="D24" s="9">
        <v>100235</v>
      </c>
      <c r="E24" s="9">
        <f t="shared" si="0"/>
        <v>353092.97</v>
      </c>
    </row>
    <row r="25" spans="1:8" ht="21" x14ac:dyDescent="0.25">
      <c r="A25" s="8" t="s">
        <v>191</v>
      </c>
      <c r="B25" s="8" t="s">
        <v>197</v>
      </c>
      <c r="C25" s="9"/>
      <c r="D25" s="9">
        <v>351855</v>
      </c>
      <c r="E25" s="9">
        <f t="shared" si="0"/>
        <v>1237.9699999999721</v>
      </c>
    </row>
    <row r="26" spans="1:8" ht="21" x14ac:dyDescent="0.25">
      <c r="A26" s="8" t="s">
        <v>198</v>
      </c>
      <c r="B26" s="8" t="s">
        <v>156</v>
      </c>
      <c r="C26" s="9">
        <v>366210</v>
      </c>
      <c r="D26" s="9"/>
      <c r="E26" s="9">
        <f t="shared" si="0"/>
        <v>367447.97</v>
      </c>
    </row>
    <row r="27" spans="1:8" ht="21" x14ac:dyDescent="0.25">
      <c r="A27" s="8" t="s">
        <v>198</v>
      </c>
      <c r="B27" s="8" t="s">
        <v>202</v>
      </c>
      <c r="C27" s="9"/>
      <c r="D27" s="9">
        <v>365721.71</v>
      </c>
      <c r="E27" s="9">
        <f t="shared" si="0"/>
        <v>1726.2599999999511</v>
      </c>
    </row>
    <row r="28" spans="1:8" ht="21" x14ac:dyDescent="0.25">
      <c r="A28" s="8" t="s">
        <v>198</v>
      </c>
      <c r="B28" s="8" t="s">
        <v>150</v>
      </c>
      <c r="C28" s="9"/>
      <c r="D28" s="9">
        <v>52.5</v>
      </c>
      <c r="E28" s="9">
        <f t="shared" si="0"/>
        <v>1673.7599999999511</v>
      </c>
    </row>
    <row r="29" spans="1:8" ht="21" x14ac:dyDescent="0.25">
      <c r="A29" s="8" t="s">
        <v>211</v>
      </c>
      <c r="B29" s="8" t="s">
        <v>196</v>
      </c>
      <c r="C29" s="9">
        <v>102456</v>
      </c>
      <c r="D29" s="9"/>
      <c r="E29" s="9">
        <f t="shared" si="0"/>
        <v>104129.75999999995</v>
      </c>
    </row>
    <row r="30" spans="1:8" ht="21" x14ac:dyDescent="0.25">
      <c r="A30" s="8" t="s">
        <v>211</v>
      </c>
      <c r="B30" s="8" t="s">
        <v>213</v>
      </c>
      <c r="C30" s="9">
        <v>1300</v>
      </c>
      <c r="D30" s="9"/>
      <c r="E30" s="9">
        <f t="shared" si="0"/>
        <v>105429.75999999995</v>
      </c>
    </row>
    <row r="31" spans="1:8" ht="21" x14ac:dyDescent="0.25">
      <c r="A31" s="8" t="s">
        <v>211</v>
      </c>
      <c r="B31" s="8" t="s">
        <v>214</v>
      </c>
      <c r="C31" s="9">
        <v>350000</v>
      </c>
      <c r="D31" s="9"/>
      <c r="E31" s="9">
        <f t="shared" si="0"/>
        <v>455429.75999999995</v>
      </c>
    </row>
    <row r="32" spans="1:8" ht="21" x14ac:dyDescent="0.25">
      <c r="A32" s="8" t="s">
        <v>211</v>
      </c>
      <c r="B32" s="8" t="s">
        <v>218</v>
      </c>
      <c r="C32" s="9">
        <v>1320</v>
      </c>
      <c r="D32" s="9"/>
      <c r="E32" s="9">
        <f t="shared" si="0"/>
        <v>456749.75999999995</v>
      </c>
    </row>
    <row r="33" spans="1:5" ht="21" x14ac:dyDescent="0.25">
      <c r="A33" s="8" t="s">
        <v>211</v>
      </c>
      <c r="B33" s="8" t="s">
        <v>219</v>
      </c>
      <c r="C33" s="9">
        <v>1320</v>
      </c>
      <c r="D33" s="9"/>
      <c r="E33" s="9">
        <f t="shared" si="0"/>
        <v>458069.75999999995</v>
      </c>
    </row>
    <row r="34" spans="1:5" ht="21" x14ac:dyDescent="0.25">
      <c r="A34" s="8" t="s">
        <v>211</v>
      </c>
      <c r="B34" s="8" t="s">
        <v>148</v>
      </c>
      <c r="C34" s="9">
        <v>298000</v>
      </c>
      <c r="D34" s="9"/>
      <c r="E34" s="9">
        <f t="shared" si="0"/>
        <v>756069.76</v>
      </c>
    </row>
    <row r="35" spans="1:5" ht="21" x14ac:dyDescent="0.25">
      <c r="A35" s="8" t="s">
        <v>211</v>
      </c>
      <c r="B35" s="8" t="s">
        <v>226</v>
      </c>
      <c r="C35" s="9"/>
      <c r="D35" s="9">
        <v>755000</v>
      </c>
      <c r="E35" s="9">
        <f t="shared" si="0"/>
        <v>1069.7600000000093</v>
      </c>
    </row>
    <row r="36" spans="1:5" ht="21" x14ac:dyDescent="0.25">
      <c r="A36" s="8" t="s">
        <v>211</v>
      </c>
      <c r="B36" s="8" t="s">
        <v>228</v>
      </c>
      <c r="C36" s="9">
        <v>1300</v>
      </c>
      <c r="D36" s="9"/>
      <c r="E36" s="9">
        <f t="shared" si="0"/>
        <v>2369.7600000000093</v>
      </c>
    </row>
    <row r="37" spans="1:5" ht="21" x14ac:dyDescent="0.25">
      <c r="A37" s="8" t="s">
        <v>227</v>
      </c>
      <c r="B37" s="8" t="s">
        <v>158</v>
      </c>
      <c r="C37" s="9">
        <v>896300</v>
      </c>
      <c r="D37" s="9"/>
      <c r="E37" s="9">
        <f t="shared" si="0"/>
        <v>898669.76</v>
      </c>
    </row>
    <row r="38" spans="1:5" ht="21" x14ac:dyDescent="0.25">
      <c r="A38" s="8" t="s">
        <v>227</v>
      </c>
      <c r="B38" s="8" t="s">
        <v>154</v>
      </c>
      <c r="C38" s="9">
        <v>574020</v>
      </c>
      <c r="D38" s="9"/>
      <c r="E38" s="9">
        <f t="shared" si="0"/>
        <v>1472689.76</v>
      </c>
    </row>
    <row r="39" spans="1:5" ht="21" x14ac:dyDescent="0.25">
      <c r="A39" s="8" t="s">
        <v>227</v>
      </c>
      <c r="B39" s="8" t="s">
        <v>235</v>
      </c>
      <c r="C39" s="9"/>
      <c r="D39" s="9">
        <v>1471944.83</v>
      </c>
      <c r="E39" s="9">
        <f t="shared" si="0"/>
        <v>744.92999999993481</v>
      </c>
    </row>
    <row r="40" spans="1:5" ht="21" x14ac:dyDescent="0.25">
      <c r="A40" s="8" t="s">
        <v>227</v>
      </c>
      <c r="B40" s="8" t="s">
        <v>150</v>
      </c>
      <c r="C40" s="9"/>
      <c r="D40" s="9">
        <v>52.5</v>
      </c>
      <c r="E40" s="9">
        <f t="shared" si="0"/>
        <v>692.42999999993481</v>
      </c>
    </row>
    <row r="41" spans="1:5" ht="21" x14ac:dyDescent="0.25">
      <c r="A41" s="8" t="s">
        <v>241</v>
      </c>
      <c r="B41" s="8" t="s">
        <v>175</v>
      </c>
      <c r="C41" s="9">
        <v>648000</v>
      </c>
      <c r="D41" s="9"/>
      <c r="E41" s="9">
        <f t="shared" si="0"/>
        <v>648692.42999999993</v>
      </c>
    </row>
    <row r="42" spans="1:5" ht="21" x14ac:dyDescent="0.25">
      <c r="A42" s="8" t="s">
        <v>241</v>
      </c>
      <c r="B42" s="8" t="s">
        <v>148</v>
      </c>
      <c r="C42" s="9">
        <v>613000</v>
      </c>
      <c r="D42" s="9"/>
      <c r="E42" s="9">
        <f t="shared" si="0"/>
        <v>1261692.43</v>
      </c>
    </row>
    <row r="43" spans="1:5" ht="21" x14ac:dyDescent="0.25">
      <c r="A43" s="8" t="s">
        <v>241</v>
      </c>
      <c r="B43" s="8" t="s">
        <v>226</v>
      </c>
      <c r="C43" s="9"/>
      <c r="D43" s="9">
        <v>613000</v>
      </c>
      <c r="E43" s="9">
        <f t="shared" si="0"/>
        <v>648692.42999999993</v>
      </c>
    </row>
    <row r="44" spans="1:5" ht="21" x14ac:dyDescent="0.25">
      <c r="A44" s="8" t="s">
        <v>241</v>
      </c>
      <c r="B44" s="8" t="s">
        <v>214</v>
      </c>
      <c r="C44" s="9">
        <v>4000</v>
      </c>
      <c r="D44" s="9"/>
      <c r="E44" s="9">
        <f t="shared" si="0"/>
        <v>652692.42999999993</v>
      </c>
    </row>
    <row r="45" spans="1:5" ht="21" x14ac:dyDescent="0.25">
      <c r="A45" s="8" t="s">
        <v>241</v>
      </c>
      <c r="B45" s="8" t="s">
        <v>247</v>
      </c>
      <c r="C45" s="9"/>
      <c r="D45" s="9">
        <v>651943.91</v>
      </c>
      <c r="E45" s="9">
        <f t="shared" si="0"/>
        <v>748.51999999990221</v>
      </c>
    </row>
    <row r="46" spans="1:5" ht="21" x14ac:dyDescent="0.25">
      <c r="A46" s="8" t="s">
        <v>241</v>
      </c>
      <c r="B46" s="8" t="s">
        <v>150</v>
      </c>
      <c r="C46" s="9"/>
      <c r="D46" s="9">
        <v>52.5</v>
      </c>
      <c r="E46" s="9">
        <f t="shared" si="0"/>
        <v>696.01999999990221</v>
      </c>
    </row>
    <row r="47" spans="1:5" ht="21" x14ac:dyDescent="0.25">
      <c r="A47" s="8" t="s">
        <v>252</v>
      </c>
      <c r="B47" s="8" t="s">
        <v>153</v>
      </c>
      <c r="C47" s="9">
        <v>368244</v>
      </c>
      <c r="D47" s="9"/>
      <c r="E47" s="9">
        <f t="shared" si="0"/>
        <v>368940.0199999999</v>
      </c>
    </row>
    <row r="48" spans="1:5" ht="21" x14ac:dyDescent="0.25">
      <c r="A48" s="8" t="s">
        <v>252</v>
      </c>
      <c r="B48" s="8" t="s">
        <v>254</v>
      </c>
      <c r="C48" s="9"/>
      <c r="D48" s="9">
        <v>367246.01</v>
      </c>
      <c r="E48" s="9">
        <f t="shared" si="0"/>
        <v>1694.0099999998929</v>
      </c>
    </row>
    <row r="49" spans="1:10" ht="21" x14ac:dyDescent="0.25">
      <c r="A49" s="8" t="s">
        <v>252</v>
      </c>
      <c r="B49" s="8" t="s">
        <v>150</v>
      </c>
      <c r="C49" s="9"/>
      <c r="D49" s="9">
        <v>52.5</v>
      </c>
      <c r="E49" s="9">
        <f t="shared" si="0"/>
        <v>1641.5099999998929</v>
      </c>
    </row>
    <row r="50" spans="1:10" ht="21" x14ac:dyDescent="0.25">
      <c r="A50" s="18">
        <v>44938</v>
      </c>
      <c r="B50" s="8" t="s">
        <v>148</v>
      </c>
      <c r="C50" s="9">
        <v>218000</v>
      </c>
      <c r="D50" s="9"/>
      <c r="E50" s="9">
        <f t="shared" si="0"/>
        <v>219641.50999999989</v>
      </c>
      <c r="I50" s="13"/>
      <c r="J50" s="13"/>
    </row>
    <row r="51" spans="1:10" ht="21" x14ac:dyDescent="0.25">
      <c r="A51" s="18">
        <v>44938</v>
      </c>
      <c r="B51" s="8" t="s">
        <v>148</v>
      </c>
      <c r="C51" s="9">
        <v>248000</v>
      </c>
      <c r="D51" s="9"/>
      <c r="E51" s="9">
        <f t="shared" si="0"/>
        <v>467641.50999999989</v>
      </c>
      <c r="I51" s="13"/>
    </row>
    <row r="52" spans="1:10" ht="21" x14ac:dyDescent="0.25">
      <c r="A52" s="18">
        <v>44938</v>
      </c>
      <c r="B52" s="8" t="s">
        <v>153</v>
      </c>
      <c r="C52" s="9">
        <v>697025</v>
      </c>
      <c r="D52" s="9"/>
      <c r="E52" s="9">
        <f t="shared" si="0"/>
        <v>1164666.5099999998</v>
      </c>
      <c r="I52" s="13"/>
    </row>
    <row r="53" spans="1:10" ht="21" x14ac:dyDescent="0.25">
      <c r="A53" s="18">
        <v>44938</v>
      </c>
      <c r="B53" s="8" t="s">
        <v>263</v>
      </c>
      <c r="C53" s="9"/>
      <c r="D53" s="9">
        <v>1163949.0900000001</v>
      </c>
      <c r="E53" s="9">
        <f t="shared" si="0"/>
        <v>717.41999999969266</v>
      </c>
      <c r="I53" s="13"/>
      <c r="J53" s="14"/>
    </row>
    <row r="54" spans="1:10" ht="21" x14ac:dyDescent="0.25">
      <c r="A54" s="18">
        <v>44938</v>
      </c>
      <c r="B54" s="8" t="s">
        <v>150</v>
      </c>
      <c r="C54" s="9"/>
      <c r="D54" s="9">
        <v>52.5</v>
      </c>
      <c r="E54" s="9">
        <f t="shared" si="0"/>
        <v>664.91999999969266</v>
      </c>
      <c r="I54" s="13"/>
    </row>
    <row r="55" spans="1:10" ht="21" x14ac:dyDescent="0.25">
      <c r="A55" s="18">
        <v>45028</v>
      </c>
      <c r="B55" s="8" t="s">
        <v>148</v>
      </c>
      <c r="C55" s="9">
        <v>491000</v>
      </c>
      <c r="D55" s="9"/>
      <c r="E55" s="9">
        <f t="shared" si="0"/>
        <v>491664.91999999969</v>
      </c>
    </row>
    <row r="56" spans="1:10" ht="21" x14ac:dyDescent="0.25">
      <c r="A56" s="18">
        <v>45028</v>
      </c>
      <c r="B56" s="8" t="s">
        <v>268</v>
      </c>
      <c r="C56" s="9"/>
      <c r="D56" s="9">
        <v>490997.8</v>
      </c>
      <c r="E56" s="9">
        <f t="shared" si="0"/>
        <v>667.11999999970431</v>
      </c>
    </row>
    <row r="57" spans="1:10" ht="21" x14ac:dyDescent="0.25">
      <c r="A57" s="18">
        <v>45028</v>
      </c>
      <c r="B57" s="8" t="s">
        <v>148</v>
      </c>
      <c r="C57" s="9">
        <v>991000</v>
      </c>
      <c r="D57" s="9"/>
      <c r="E57" s="9">
        <f t="shared" si="0"/>
        <v>991667.11999999965</v>
      </c>
    </row>
    <row r="58" spans="1:10" ht="21" x14ac:dyDescent="0.25">
      <c r="A58" s="18">
        <v>45028</v>
      </c>
      <c r="B58" s="8" t="s">
        <v>269</v>
      </c>
      <c r="C58" s="9"/>
      <c r="D58" s="9">
        <v>990995.94</v>
      </c>
      <c r="E58" s="9">
        <f t="shared" si="0"/>
        <v>671.17999999970198</v>
      </c>
    </row>
    <row r="59" spans="1:10" ht="21" x14ac:dyDescent="0.25">
      <c r="A59" s="18">
        <v>45058</v>
      </c>
      <c r="B59" s="8" t="s">
        <v>148</v>
      </c>
      <c r="C59" s="9">
        <v>28000</v>
      </c>
      <c r="D59" s="9"/>
      <c r="E59" s="9">
        <f t="shared" si="0"/>
        <v>28671.179999999702</v>
      </c>
    </row>
    <row r="60" spans="1:10" ht="21" x14ac:dyDescent="0.25">
      <c r="A60" s="18">
        <v>45119</v>
      </c>
      <c r="B60" s="8" t="s">
        <v>287</v>
      </c>
      <c r="C60" s="9"/>
      <c r="D60" s="9">
        <v>28056</v>
      </c>
      <c r="E60" s="9">
        <f t="shared" si="0"/>
        <v>615.17999999970198</v>
      </c>
    </row>
    <row r="61" spans="1:10" ht="21" x14ac:dyDescent="0.25">
      <c r="A61" s="18">
        <v>45119</v>
      </c>
      <c r="B61" s="8" t="s">
        <v>290</v>
      </c>
      <c r="C61" s="9">
        <v>550</v>
      </c>
      <c r="D61" s="9"/>
      <c r="E61" s="9">
        <f t="shared" si="0"/>
        <v>1165.179999999702</v>
      </c>
    </row>
    <row r="62" spans="1:10" ht="21" x14ac:dyDescent="0.25">
      <c r="A62" s="18">
        <v>45150</v>
      </c>
      <c r="B62" s="8" t="s">
        <v>292</v>
      </c>
      <c r="C62" s="9">
        <v>2120</v>
      </c>
      <c r="D62" s="9"/>
      <c r="E62" s="9">
        <f t="shared" si="0"/>
        <v>3285.179999999702</v>
      </c>
    </row>
    <row r="63" spans="1:10" ht="21" x14ac:dyDescent="0.25">
      <c r="A63" s="18">
        <v>45242</v>
      </c>
      <c r="B63" s="8" t="s">
        <v>294</v>
      </c>
      <c r="C63" s="9"/>
      <c r="D63" s="9">
        <v>1215</v>
      </c>
      <c r="E63" s="9">
        <f t="shared" si="0"/>
        <v>2070.179999999702</v>
      </c>
    </row>
    <row r="64" spans="1:10" ht="21" x14ac:dyDescent="0.25">
      <c r="A64" s="18">
        <v>45242</v>
      </c>
      <c r="B64" s="8" t="s">
        <v>295</v>
      </c>
      <c r="C64" s="9">
        <v>2240</v>
      </c>
      <c r="D64" s="9"/>
      <c r="E64" s="9">
        <f t="shared" si="0"/>
        <v>4310.179999999702</v>
      </c>
    </row>
    <row r="65" spans="1:5" ht="21" x14ac:dyDescent="0.25">
      <c r="A65" s="8" t="s">
        <v>304</v>
      </c>
      <c r="B65" s="8" t="s">
        <v>308</v>
      </c>
      <c r="C65" s="9">
        <v>450</v>
      </c>
      <c r="D65" s="9"/>
      <c r="E65" s="9">
        <f t="shared" si="0"/>
        <v>4760.179999999702</v>
      </c>
    </row>
    <row r="66" spans="1:5" ht="21" x14ac:dyDescent="0.25">
      <c r="A66" s="8" t="s">
        <v>304</v>
      </c>
      <c r="B66" s="8" t="s">
        <v>294</v>
      </c>
      <c r="C66" s="9"/>
      <c r="D66" s="9">
        <v>425</v>
      </c>
      <c r="E66" s="9">
        <f t="shared" si="0"/>
        <v>4335.179999999702</v>
      </c>
    </row>
    <row r="67" spans="1:5" ht="21" x14ac:dyDescent="0.25">
      <c r="A67" s="8" t="s">
        <v>320</v>
      </c>
      <c r="B67" s="8" t="s">
        <v>148</v>
      </c>
      <c r="C67" s="9">
        <v>559500</v>
      </c>
      <c r="D67" s="9"/>
      <c r="E67" s="9">
        <f t="shared" si="0"/>
        <v>563835.1799999997</v>
      </c>
    </row>
    <row r="68" spans="1:5" ht="21" x14ac:dyDescent="0.25">
      <c r="A68" s="8" t="s">
        <v>320</v>
      </c>
      <c r="B68" s="8" t="s">
        <v>157</v>
      </c>
      <c r="C68" s="9">
        <v>1019234</v>
      </c>
      <c r="D68" s="9"/>
      <c r="E68" s="9">
        <f t="shared" si="0"/>
        <v>1583069.1799999997</v>
      </c>
    </row>
    <row r="69" spans="1:5" ht="21" x14ac:dyDescent="0.25">
      <c r="A69" s="8" t="s">
        <v>320</v>
      </c>
      <c r="B69" s="8" t="s">
        <v>179</v>
      </c>
      <c r="C69" s="9"/>
      <c r="D69" s="9">
        <v>1580000</v>
      </c>
      <c r="E69" s="9">
        <f t="shared" si="0"/>
        <v>3069.179999999702</v>
      </c>
    </row>
    <row r="70" spans="1:5" ht="21" x14ac:dyDescent="0.25">
      <c r="A70" s="8" t="s">
        <v>320</v>
      </c>
      <c r="B70" s="8" t="s">
        <v>325</v>
      </c>
      <c r="C70" s="9">
        <v>450</v>
      </c>
      <c r="D70" s="9"/>
      <c r="E70" s="9">
        <f t="shared" ref="E70:E147" si="1">E69+C70-D70</f>
        <v>3519.179999999702</v>
      </c>
    </row>
    <row r="71" spans="1:5" ht="21" x14ac:dyDescent="0.25">
      <c r="A71" s="8" t="s">
        <v>327</v>
      </c>
      <c r="B71" s="8" t="s">
        <v>326</v>
      </c>
      <c r="C71" s="9">
        <v>720</v>
      </c>
      <c r="D71" s="9"/>
      <c r="E71" s="9">
        <f t="shared" si="1"/>
        <v>4239.179999999702</v>
      </c>
    </row>
    <row r="72" spans="1:5" ht="21" x14ac:dyDescent="0.25">
      <c r="A72" s="8" t="s">
        <v>331</v>
      </c>
      <c r="B72" s="8" t="s">
        <v>253</v>
      </c>
      <c r="C72" s="9">
        <v>2560</v>
      </c>
      <c r="D72" s="9"/>
      <c r="E72" s="9">
        <f t="shared" si="1"/>
        <v>6799.179999999702</v>
      </c>
    </row>
    <row r="73" spans="1:5" ht="21" x14ac:dyDescent="0.25">
      <c r="A73" s="8" t="s">
        <v>331</v>
      </c>
      <c r="B73" s="8" t="s">
        <v>190</v>
      </c>
      <c r="C73" s="9">
        <v>561025</v>
      </c>
      <c r="D73" s="9"/>
      <c r="E73" s="9">
        <f t="shared" si="1"/>
        <v>567824.1799999997</v>
      </c>
    </row>
    <row r="74" spans="1:5" ht="21" x14ac:dyDescent="0.25">
      <c r="A74" s="8" t="s">
        <v>331</v>
      </c>
      <c r="B74" s="8" t="s">
        <v>148</v>
      </c>
      <c r="C74" s="9">
        <v>895000</v>
      </c>
      <c r="D74" s="9"/>
      <c r="E74" s="9">
        <f t="shared" si="1"/>
        <v>1462824.1799999997</v>
      </c>
    </row>
    <row r="75" spans="1:5" ht="21" x14ac:dyDescent="0.25">
      <c r="A75" s="8" t="s">
        <v>331</v>
      </c>
      <c r="B75" s="8" t="s">
        <v>190</v>
      </c>
      <c r="C75" s="9">
        <v>49420</v>
      </c>
      <c r="D75" s="9"/>
      <c r="E75" s="9">
        <f t="shared" si="1"/>
        <v>1512244.1799999997</v>
      </c>
    </row>
    <row r="76" spans="1:5" ht="21" x14ac:dyDescent="0.25">
      <c r="A76" s="8" t="s">
        <v>331</v>
      </c>
      <c r="B76" s="8" t="s">
        <v>333</v>
      </c>
      <c r="C76" s="9"/>
      <c r="D76" s="9">
        <v>1462053.42</v>
      </c>
      <c r="E76" s="9">
        <f t="shared" si="1"/>
        <v>50190.759999999776</v>
      </c>
    </row>
    <row r="77" spans="1:5" ht="21" x14ac:dyDescent="0.25">
      <c r="A77" s="8" t="s">
        <v>331</v>
      </c>
      <c r="B77" s="8" t="s">
        <v>148</v>
      </c>
      <c r="C77" s="9">
        <v>51000</v>
      </c>
      <c r="D77" s="9"/>
      <c r="E77" s="9">
        <f t="shared" si="1"/>
        <v>101190.75999999978</v>
      </c>
    </row>
    <row r="78" spans="1:5" ht="21" x14ac:dyDescent="0.25">
      <c r="A78" s="8" t="s">
        <v>331</v>
      </c>
      <c r="B78" s="8" t="s">
        <v>157</v>
      </c>
      <c r="C78" s="9">
        <v>498230</v>
      </c>
      <c r="D78" s="9"/>
      <c r="E78" s="9">
        <f t="shared" si="1"/>
        <v>599420.75999999978</v>
      </c>
    </row>
    <row r="79" spans="1:5" ht="21" x14ac:dyDescent="0.25">
      <c r="A79" s="8" t="s">
        <v>331</v>
      </c>
      <c r="B79" s="8" t="s">
        <v>334</v>
      </c>
      <c r="C79" s="9"/>
      <c r="D79" s="9">
        <v>596941.1</v>
      </c>
      <c r="E79" s="9">
        <f t="shared" si="1"/>
        <v>2479.6599999997998</v>
      </c>
    </row>
    <row r="80" spans="1:5" ht="21" x14ac:dyDescent="0.25">
      <c r="A80" s="8" t="s">
        <v>331</v>
      </c>
      <c r="B80" s="8" t="s">
        <v>150</v>
      </c>
      <c r="C80" s="9"/>
      <c r="D80" s="9">
        <v>52.5</v>
      </c>
      <c r="E80" s="9">
        <f t="shared" si="1"/>
        <v>2427.1599999997998</v>
      </c>
    </row>
    <row r="81" spans="1:5" ht="21" x14ac:dyDescent="0.25">
      <c r="A81" s="8" t="s">
        <v>331</v>
      </c>
      <c r="B81" s="8" t="s">
        <v>148</v>
      </c>
      <c r="C81" s="9">
        <v>2000</v>
      </c>
      <c r="D81" s="9"/>
      <c r="E81" s="9">
        <f t="shared" si="1"/>
        <v>4427.1599999997998</v>
      </c>
    </row>
    <row r="82" spans="1:5" ht="21" x14ac:dyDescent="0.25">
      <c r="A82" s="18">
        <v>45279</v>
      </c>
      <c r="B82" s="8" t="s">
        <v>343</v>
      </c>
      <c r="C82" s="9"/>
      <c r="D82" s="9">
        <v>271.45999999999998</v>
      </c>
      <c r="E82" s="9">
        <f t="shared" si="1"/>
        <v>4155.6999999997997</v>
      </c>
    </row>
    <row r="83" spans="1:5" ht="21" x14ac:dyDescent="0.25">
      <c r="A83" s="18">
        <v>45280</v>
      </c>
      <c r="B83" s="8" t="s">
        <v>294</v>
      </c>
      <c r="C83" s="9"/>
      <c r="D83" s="9">
        <v>2480</v>
      </c>
      <c r="E83" s="9">
        <f t="shared" si="1"/>
        <v>1675.6999999997997</v>
      </c>
    </row>
    <row r="84" spans="1:5" ht="21" x14ac:dyDescent="0.25">
      <c r="A84" s="18">
        <v>45280</v>
      </c>
      <c r="B84" s="8" t="s">
        <v>148</v>
      </c>
      <c r="C84" s="9">
        <v>509500</v>
      </c>
      <c r="D84" s="9"/>
      <c r="E84" s="9">
        <f t="shared" si="1"/>
        <v>511175.69999999978</v>
      </c>
    </row>
    <row r="85" spans="1:5" ht="21" x14ac:dyDescent="0.25">
      <c r="A85" s="18">
        <v>45280</v>
      </c>
      <c r="B85" s="8" t="s">
        <v>356</v>
      </c>
      <c r="C85" s="9"/>
      <c r="D85" s="9">
        <v>509458</v>
      </c>
      <c r="E85" s="9">
        <f t="shared" si="1"/>
        <v>1717.6999999997788</v>
      </c>
    </row>
    <row r="86" spans="1:5" ht="21" x14ac:dyDescent="0.25">
      <c r="A86" s="18">
        <v>45280</v>
      </c>
      <c r="B86" s="8" t="s">
        <v>190</v>
      </c>
      <c r="C86" s="9">
        <v>314440</v>
      </c>
      <c r="D86" s="9"/>
      <c r="E86" s="9">
        <f t="shared" si="1"/>
        <v>316157.69999999978</v>
      </c>
    </row>
    <row r="87" spans="1:5" ht="21" x14ac:dyDescent="0.25">
      <c r="A87" s="18">
        <v>45280</v>
      </c>
      <c r="B87" s="8" t="s">
        <v>358</v>
      </c>
      <c r="C87" s="9">
        <v>122645</v>
      </c>
      <c r="D87" s="9"/>
      <c r="E87" s="9">
        <f t="shared" si="1"/>
        <v>438802.69999999978</v>
      </c>
    </row>
    <row r="88" spans="1:5" ht="21" x14ac:dyDescent="0.25">
      <c r="A88" s="18">
        <v>45280</v>
      </c>
      <c r="B88" s="8" t="s">
        <v>356</v>
      </c>
      <c r="C88" s="9"/>
      <c r="D88" s="9">
        <v>437245</v>
      </c>
      <c r="E88" s="9">
        <f t="shared" si="1"/>
        <v>1557.6999999997788</v>
      </c>
    </row>
    <row r="89" spans="1:5" ht="21" x14ac:dyDescent="0.25">
      <c r="A89" s="18">
        <v>45280</v>
      </c>
      <c r="B89" s="8" t="s">
        <v>361</v>
      </c>
      <c r="C89" s="9"/>
      <c r="D89" s="9">
        <v>380</v>
      </c>
      <c r="E89" s="9">
        <f t="shared" si="1"/>
        <v>1177.6999999997788</v>
      </c>
    </row>
    <row r="90" spans="1:5" ht="21" x14ac:dyDescent="0.25">
      <c r="A90" s="18">
        <v>45281</v>
      </c>
      <c r="B90" s="8" t="s">
        <v>363</v>
      </c>
      <c r="C90" s="9">
        <v>1057200</v>
      </c>
      <c r="D90" s="9"/>
      <c r="E90" s="9">
        <f t="shared" si="1"/>
        <v>1058377.6999999997</v>
      </c>
    </row>
    <row r="91" spans="1:5" ht="21" x14ac:dyDescent="0.25">
      <c r="A91" s="18">
        <v>45281</v>
      </c>
      <c r="B91" s="8" t="s">
        <v>356</v>
      </c>
      <c r="C91" s="9"/>
      <c r="D91" s="9">
        <v>735650</v>
      </c>
      <c r="E91" s="9">
        <f t="shared" si="1"/>
        <v>322727.69999999972</v>
      </c>
    </row>
    <row r="92" spans="1:5" ht="21" x14ac:dyDescent="0.25">
      <c r="A92" s="18">
        <v>45281</v>
      </c>
      <c r="B92" s="8" t="s">
        <v>294</v>
      </c>
      <c r="C92" s="9"/>
      <c r="D92" s="9">
        <v>1240</v>
      </c>
      <c r="E92" s="9">
        <f t="shared" si="1"/>
        <v>321487.69999999972</v>
      </c>
    </row>
    <row r="93" spans="1:5" ht="21" x14ac:dyDescent="0.25">
      <c r="A93" s="18">
        <v>45281</v>
      </c>
      <c r="B93" s="8" t="s">
        <v>356</v>
      </c>
      <c r="C93" s="9"/>
      <c r="D93" s="9">
        <v>320155</v>
      </c>
      <c r="E93" s="9">
        <f t="shared" si="1"/>
        <v>1332.6999999997206</v>
      </c>
    </row>
    <row r="94" spans="1:5" ht="21" x14ac:dyDescent="0.25">
      <c r="A94" s="18">
        <v>45281</v>
      </c>
      <c r="B94" s="8" t="s">
        <v>373</v>
      </c>
      <c r="C94" s="9">
        <v>999956</v>
      </c>
      <c r="D94" s="9"/>
      <c r="E94" s="9">
        <f t="shared" si="1"/>
        <v>1001288.6999999997</v>
      </c>
    </row>
    <row r="95" spans="1:5" ht="21" x14ac:dyDescent="0.25">
      <c r="A95" s="18">
        <v>45281</v>
      </c>
      <c r="B95" s="8" t="s">
        <v>373</v>
      </c>
      <c r="C95" s="9">
        <v>1000957</v>
      </c>
      <c r="D95" s="9"/>
      <c r="E95" s="9">
        <f t="shared" si="1"/>
        <v>2002245.6999999997</v>
      </c>
    </row>
    <row r="96" spans="1:5" ht="21" x14ac:dyDescent="0.25">
      <c r="A96" s="18">
        <v>45281</v>
      </c>
      <c r="B96" s="8" t="s">
        <v>374</v>
      </c>
      <c r="C96" s="9"/>
      <c r="D96" s="9">
        <v>29995</v>
      </c>
      <c r="E96" s="9">
        <f t="shared" si="1"/>
        <v>1972250.6999999997</v>
      </c>
    </row>
    <row r="97" spans="1:5" ht="21" x14ac:dyDescent="0.25">
      <c r="A97" s="18">
        <v>45281</v>
      </c>
      <c r="B97" s="8" t="s">
        <v>376</v>
      </c>
      <c r="C97" s="9"/>
      <c r="D97" s="9">
        <v>133985.53</v>
      </c>
      <c r="E97" s="9">
        <f t="shared" si="1"/>
        <v>1838265.1699999997</v>
      </c>
    </row>
    <row r="98" spans="1:5" ht="21" x14ac:dyDescent="0.25">
      <c r="A98" s="18">
        <v>45281</v>
      </c>
      <c r="B98" s="8" t="s">
        <v>150</v>
      </c>
      <c r="C98" s="9"/>
      <c r="D98" s="9">
        <v>52.5</v>
      </c>
      <c r="E98" s="9">
        <f t="shared" si="1"/>
        <v>1838212.6699999997</v>
      </c>
    </row>
    <row r="99" spans="1:5" ht="21" x14ac:dyDescent="0.25">
      <c r="A99" s="18">
        <v>45281</v>
      </c>
      <c r="B99" s="8" t="s">
        <v>374</v>
      </c>
      <c r="C99" s="9"/>
      <c r="D99" s="9">
        <v>1778921</v>
      </c>
      <c r="E99" s="9">
        <f t="shared" si="1"/>
        <v>59291.669999999693</v>
      </c>
    </row>
    <row r="100" spans="1:5" ht="21" x14ac:dyDescent="0.25">
      <c r="A100" s="18">
        <v>45283</v>
      </c>
      <c r="B100" s="8" t="s">
        <v>381</v>
      </c>
      <c r="C100" s="9"/>
      <c r="D100" s="9">
        <v>2016</v>
      </c>
      <c r="E100" s="9">
        <f t="shared" si="1"/>
        <v>57275.669999999693</v>
      </c>
    </row>
    <row r="101" spans="1:5" ht="21" x14ac:dyDescent="0.25">
      <c r="A101" s="18">
        <v>45283</v>
      </c>
      <c r="B101" s="8" t="s">
        <v>382</v>
      </c>
      <c r="C101" s="9"/>
      <c r="D101" s="9">
        <v>99</v>
      </c>
      <c r="E101" s="9">
        <f t="shared" si="1"/>
        <v>57176.669999999693</v>
      </c>
    </row>
    <row r="102" spans="1:5" ht="21" x14ac:dyDescent="0.25">
      <c r="A102" s="18">
        <v>45283</v>
      </c>
      <c r="B102" s="8" t="s">
        <v>383</v>
      </c>
      <c r="C102" s="9">
        <v>1013119</v>
      </c>
      <c r="D102" s="9"/>
      <c r="E102" s="9">
        <f t="shared" si="1"/>
        <v>1070295.6699999997</v>
      </c>
    </row>
    <row r="103" spans="1:5" ht="21" x14ac:dyDescent="0.25">
      <c r="A103" s="18">
        <v>45283</v>
      </c>
      <c r="B103" s="8" t="s">
        <v>384</v>
      </c>
      <c r="C103" s="9"/>
      <c r="D103" s="9">
        <v>1069840.6200000001</v>
      </c>
      <c r="E103" s="9">
        <f t="shared" si="1"/>
        <v>455.0499999995809</v>
      </c>
    </row>
    <row r="104" spans="1:5" ht="21" x14ac:dyDescent="0.25">
      <c r="A104" s="18">
        <v>45283</v>
      </c>
      <c r="B104" s="8" t="s">
        <v>150</v>
      </c>
      <c r="C104" s="9"/>
      <c r="D104" s="9">
        <v>52.5</v>
      </c>
      <c r="E104" s="9">
        <f t="shared" si="1"/>
        <v>402.5499999995809</v>
      </c>
    </row>
    <row r="105" spans="1:5" ht="21" x14ac:dyDescent="0.25">
      <c r="A105" s="18">
        <v>45285</v>
      </c>
      <c r="B105" s="8" t="s">
        <v>385</v>
      </c>
      <c r="C105" s="9">
        <v>520</v>
      </c>
      <c r="D105" s="9"/>
      <c r="E105" s="9">
        <f t="shared" si="1"/>
        <v>922.5499999995809</v>
      </c>
    </row>
    <row r="106" spans="1:5" ht="21" x14ac:dyDescent="0.25">
      <c r="A106" s="18">
        <v>45285</v>
      </c>
      <c r="B106" s="8" t="s">
        <v>383</v>
      </c>
      <c r="C106" s="9">
        <v>704900</v>
      </c>
      <c r="D106" s="9"/>
      <c r="E106" s="9">
        <f t="shared" si="1"/>
        <v>705822.54999999958</v>
      </c>
    </row>
    <row r="107" spans="1:5" ht="21" x14ac:dyDescent="0.25">
      <c r="A107" s="18">
        <v>45285</v>
      </c>
      <c r="B107" s="8" t="s">
        <v>387</v>
      </c>
      <c r="C107" s="9"/>
      <c r="D107" s="9">
        <v>704789.9</v>
      </c>
      <c r="E107" s="9">
        <f t="shared" si="1"/>
        <v>1032.6499999995576</v>
      </c>
    </row>
    <row r="108" spans="1:5" ht="21" x14ac:dyDescent="0.25">
      <c r="A108" s="18">
        <v>45285</v>
      </c>
      <c r="B108" s="8" t="s">
        <v>150</v>
      </c>
      <c r="C108" s="9"/>
      <c r="D108" s="9">
        <v>52.5</v>
      </c>
      <c r="E108" s="9">
        <f t="shared" si="1"/>
        <v>980.14999999955762</v>
      </c>
    </row>
    <row r="109" spans="1:5" ht="21" x14ac:dyDescent="0.25">
      <c r="A109" s="18">
        <v>45293</v>
      </c>
      <c r="B109" s="8" t="s">
        <v>433</v>
      </c>
      <c r="C109" s="9">
        <v>190000</v>
      </c>
      <c r="D109" s="9"/>
      <c r="E109" s="9">
        <f t="shared" si="1"/>
        <v>190980.14999999956</v>
      </c>
    </row>
    <row r="110" spans="1:5" ht="21" x14ac:dyDescent="0.25">
      <c r="A110" s="18">
        <v>45293</v>
      </c>
      <c r="B110" s="8" t="s">
        <v>435</v>
      </c>
      <c r="C110" s="9">
        <v>524153</v>
      </c>
      <c r="D110" s="9"/>
      <c r="E110" s="9">
        <f t="shared" si="1"/>
        <v>715133.14999999956</v>
      </c>
    </row>
    <row r="111" spans="1:5" ht="21" x14ac:dyDescent="0.25">
      <c r="A111" s="18">
        <v>45293</v>
      </c>
      <c r="B111" s="8" t="s">
        <v>436</v>
      </c>
      <c r="C111" s="9">
        <v>531026</v>
      </c>
      <c r="D111" s="9"/>
      <c r="E111" s="9">
        <f t="shared" si="1"/>
        <v>1246159.1499999994</v>
      </c>
    </row>
    <row r="112" spans="1:5" ht="21" x14ac:dyDescent="0.25">
      <c r="A112" s="18">
        <v>45293</v>
      </c>
      <c r="B112" s="8" t="s">
        <v>437</v>
      </c>
      <c r="C112" s="9"/>
      <c r="D112" s="9">
        <v>531656.82999999996</v>
      </c>
      <c r="E112" s="9">
        <f t="shared" si="1"/>
        <v>714502.31999999948</v>
      </c>
    </row>
    <row r="113" spans="1:5" ht="21" x14ac:dyDescent="0.25">
      <c r="A113" s="18">
        <v>45293</v>
      </c>
      <c r="B113" s="8" t="s">
        <v>150</v>
      </c>
      <c r="C113" s="9"/>
      <c r="D113" s="9">
        <v>52.5</v>
      </c>
      <c r="E113" s="9">
        <f t="shared" si="1"/>
        <v>714449.81999999948</v>
      </c>
    </row>
    <row r="114" spans="1:5" ht="21" x14ac:dyDescent="0.25">
      <c r="A114" s="18">
        <v>45293</v>
      </c>
      <c r="B114" s="8" t="s">
        <v>438</v>
      </c>
      <c r="C114" s="9"/>
      <c r="D114" s="9">
        <v>193617.42</v>
      </c>
      <c r="E114" s="9">
        <f t="shared" si="1"/>
        <v>520832.39999999944</v>
      </c>
    </row>
    <row r="115" spans="1:5" ht="21" x14ac:dyDescent="0.25">
      <c r="A115" s="18">
        <v>45293</v>
      </c>
      <c r="B115" s="8" t="s">
        <v>439</v>
      </c>
      <c r="C115" s="9"/>
      <c r="D115" s="9">
        <v>519947.31</v>
      </c>
      <c r="E115" s="9">
        <f t="shared" si="1"/>
        <v>885.08999999944353</v>
      </c>
    </row>
    <row r="116" spans="1:5" ht="21" x14ac:dyDescent="0.25">
      <c r="A116" s="18">
        <v>45293</v>
      </c>
      <c r="B116" s="8" t="s">
        <v>150</v>
      </c>
      <c r="C116" s="9"/>
      <c r="D116" s="9">
        <v>52.5</v>
      </c>
      <c r="E116" s="9">
        <f t="shared" si="1"/>
        <v>832.58999999944353</v>
      </c>
    </row>
    <row r="117" spans="1:5" ht="21" x14ac:dyDescent="0.25">
      <c r="A117" s="18">
        <v>45293</v>
      </c>
      <c r="B117" s="8" t="s">
        <v>362</v>
      </c>
      <c r="C117" s="9"/>
      <c r="D117" s="9">
        <v>115.5</v>
      </c>
      <c r="E117" s="9">
        <f t="shared" si="1"/>
        <v>717.08999999944353</v>
      </c>
    </row>
    <row r="118" spans="1:5" ht="21" x14ac:dyDescent="0.25">
      <c r="A118" s="18">
        <v>45294</v>
      </c>
      <c r="B118" s="8" t="s">
        <v>373</v>
      </c>
      <c r="C118" s="9">
        <v>521125</v>
      </c>
      <c r="D118" s="9"/>
      <c r="E118" s="9">
        <f t="shared" si="1"/>
        <v>521842.08999999944</v>
      </c>
    </row>
    <row r="119" spans="1:5" ht="21" x14ac:dyDescent="0.25">
      <c r="A119" s="18">
        <v>45294</v>
      </c>
      <c r="B119" s="8" t="s">
        <v>373</v>
      </c>
      <c r="C119" s="9">
        <v>391820</v>
      </c>
      <c r="D119" s="9"/>
      <c r="E119" s="9">
        <f t="shared" si="1"/>
        <v>913662.08999999939</v>
      </c>
    </row>
    <row r="120" spans="1:5" ht="21" x14ac:dyDescent="0.25">
      <c r="A120" s="18">
        <v>45294</v>
      </c>
      <c r="B120" s="8" t="s">
        <v>442</v>
      </c>
      <c r="C120" s="9"/>
      <c r="D120" s="9">
        <v>913046.46</v>
      </c>
      <c r="E120" s="9">
        <f t="shared" si="1"/>
        <v>615.62999999942258</v>
      </c>
    </row>
    <row r="121" spans="1:5" ht="21" x14ac:dyDescent="0.25">
      <c r="A121" s="18">
        <v>45294</v>
      </c>
      <c r="B121" s="8" t="s">
        <v>150</v>
      </c>
      <c r="C121" s="9"/>
      <c r="D121" s="9">
        <v>52.5</v>
      </c>
      <c r="E121" s="9">
        <f t="shared" si="1"/>
        <v>563.12999999942258</v>
      </c>
    </row>
    <row r="122" spans="1:5" ht="21" x14ac:dyDescent="0.25">
      <c r="A122" s="18">
        <v>45296</v>
      </c>
      <c r="B122" s="8" t="s">
        <v>486</v>
      </c>
      <c r="C122" s="9"/>
      <c r="D122" s="9">
        <v>200</v>
      </c>
      <c r="E122" s="9">
        <f t="shared" si="1"/>
        <v>363.12999999942258</v>
      </c>
    </row>
    <row r="123" spans="1:5" ht="21" x14ac:dyDescent="0.25">
      <c r="A123" s="18">
        <v>45299</v>
      </c>
      <c r="B123" s="8" t="s">
        <v>214</v>
      </c>
      <c r="C123" s="9">
        <v>98120</v>
      </c>
      <c r="D123" s="9"/>
      <c r="E123" s="9">
        <f t="shared" si="1"/>
        <v>98483.129999999423</v>
      </c>
    </row>
    <row r="124" spans="1:5" ht="21" x14ac:dyDescent="0.25">
      <c r="A124" s="18">
        <v>45299</v>
      </c>
      <c r="B124" s="8" t="s">
        <v>488</v>
      </c>
      <c r="C124" s="9">
        <v>50195</v>
      </c>
      <c r="D124" s="9"/>
      <c r="E124" s="9">
        <f t="shared" si="1"/>
        <v>148678.12999999942</v>
      </c>
    </row>
    <row r="125" spans="1:5" ht="21" x14ac:dyDescent="0.25">
      <c r="A125" s="18">
        <v>45299</v>
      </c>
      <c r="B125" s="8" t="s">
        <v>482</v>
      </c>
      <c r="C125" s="9">
        <v>50085</v>
      </c>
      <c r="D125" s="9"/>
      <c r="E125" s="9">
        <f t="shared" si="1"/>
        <v>198763.12999999942</v>
      </c>
    </row>
    <row r="126" spans="1:5" ht="21" x14ac:dyDescent="0.25">
      <c r="A126" s="18">
        <v>45299</v>
      </c>
      <c r="B126" s="8" t="s">
        <v>483</v>
      </c>
      <c r="C126" s="9">
        <v>49215</v>
      </c>
      <c r="D126" s="9"/>
      <c r="E126" s="9">
        <f t="shared" si="1"/>
        <v>247978.12999999942</v>
      </c>
    </row>
    <row r="127" spans="1:5" ht="21" x14ac:dyDescent="0.25">
      <c r="A127" s="18">
        <v>45299</v>
      </c>
      <c r="B127" s="8" t="s">
        <v>153</v>
      </c>
      <c r="C127" s="9">
        <v>275158</v>
      </c>
      <c r="D127" s="9"/>
      <c r="E127" s="9">
        <f t="shared" si="1"/>
        <v>523136.12999999942</v>
      </c>
    </row>
    <row r="128" spans="1:5" ht="21" x14ac:dyDescent="0.25">
      <c r="A128" s="18">
        <v>45299</v>
      </c>
      <c r="B128" s="8" t="s">
        <v>157</v>
      </c>
      <c r="C128" s="9">
        <v>252126</v>
      </c>
      <c r="D128" s="9"/>
      <c r="E128" s="9">
        <f t="shared" si="1"/>
        <v>775262.12999999942</v>
      </c>
    </row>
    <row r="129" spans="1:5" ht="21" x14ac:dyDescent="0.25">
      <c r="A129" s="18">
        <v>45299</v>
      </c>
      <c r="B129" s="8" t="s">
        <v>489</v>
      </c>
      <c r="C129" s="9"/>
      <c r="D129" s="9">
        <v>774783.72</v>
      </c>
      <c r="E129" s="9">
        <f t="shared" si="1"/>
        <v>478.40999999945052</v>
      </c>
    </row>
    <row r="130" spans="1:5" ht="21" x14ac:dyDescent="0.25">
      <c r="A130" s="18">
        <v>45299</v>
      </c>
      <c r="B130" s="8" t="s">
        <v>497</v>
      </c>
      <c r="C130" s="9"/>
      <c r="D130" s="9">
        <v>52.5</v>
      </c>
      <c r="E130" s="9">
        <f t="shared" si="1"/>
        <v>425.90999999945052</v>
      </c>
    </row>
    <row r="131" spans="1:5" ht="21" x14ac:dyDescent="0.25">
      <c r="A131" s="18">
        <v>45302</v>
      </c>
      <c r="B131" s="8" t="s">
        <v>524</v>
      </c>
      <c r="C131" s="9">
        <v>529700</v>
      </c>
      <c r="D131" s="9"/>
      <c r="E131" s="9">
        <f t="shared" si="1"/>
        <v>530125.90999999945</v>
      </c>
    </row>
    <row r="132" spans="1:5" ht="21" x14ac:dyDescent="0.25">
      <c r="A132" s="18">
        <v>45302</v>
      </c>
      <c r="B132" s="8" t="s">
        <v>153</v>
      </c>
      <c r="C132" s="9">
        <v>436125</v>
      </c>
      <c r="D132" s="9"/>
      <c r="E132" s="9">
        <f t="shared" si="1"/>
        <v>966250.90999999945</v>
      </c>
    </row>
    <row r="133" spans="1:5" ht="21" x14ac:dyDescent="0.25">
      <c r="A133" s="18">
        <v>45302</v>
      </c>
      <c r="B133" s="8" t="s">
        <v>533</v>
      </c>
      <c r="C133" s="9"/>
      <c r="D133" s="9">
        <v>965945.01</v>
      </c>
      <c r="E133" s="9">
        <f t="shared" si="1"/>
        <v>305.89999999944121</v>
      </c>
    </row>
    <row r="134" spans="1:5" ht="21" x14ac:dyDescent="0.25">
      <c r="A134" s="18">
        <v>45302</v>
      </c>
      <c r="B134" s="8" t="s">
        <v>150</v>
      </c>
      <c r="C134" s="9"/>
      <c r="D134" s="9">
        <v>52.5</v>
      </c>
      <c r="E134" s="9">
        <f t="shared" si="1"/>
        <v>253.39999999944121</v>
      </c>
    </row>
    <row r="135" spans="1:5" ht="21" x14ac:dyDescent="0.25">
      <c r="A135" s="18">
        <v>45303</v>
      </c>
      <c r="B135" s="8" t="s">
        <v>214</v>
      </c>
      <c r="C135" s="9">
        <v>498215</v>
      </c>
      <c r="D135" s="9"/>
      <c r="E135" s="9">
        <f t="shared" si="1"/>
        <v>498468.39999999944</v>
      </c>
    </row>
    <row r="136" spans="1:5" ht="21" x14ac:dyDescent="0.25">
      <c r="A136" s="18">
        <v>45304</v>
      </c>
      <c r="B136" s="8" t="s">
        <v>533</v>
      </c>
      <c r="C136" s="9"/>
      <c r="D136" s="9">
        <v>497931.35</v>
      </c>
      <c r="E136" s="9">
        <f t="shared" si="1"/>
        <v>537.04999999946449</v>
      </c>
    </row>
    <row r="137" spans="1:5" ht="21" x14ac:dyDescent="0.25">
      <c r="A137" s="18">
        <v>45304</v>
      </c>
      <c r="B137" s="8" t="s">
        <v>150</v>
      </c>
      <c r="C137" s="9"/>
      <c r="D137" s="9">
        <v>52.5</v>
      </c>
      <c r="E137" s="9">
        <f t="shared" si="1"/>
        <v>484.54999999946449</v>
      </c>
    </row>
    <row r="138" spans="1:5" ht="21" x14ac:dyDescent="0.25">
      <c r="A138" s="18">
        <v>45306</v>
      </c>
      <c r="B138" s="8" t="s">
        <v>524</v>
      </c>
      <c r="C138" s="9">
        <v>468574</v>
      </c>
      <c r="D138" s="9"/>
      <c r="E138" s="9">
        <f t="shared" si="1"/>
        <v>469058.54999999946</v>
      </c>
    </row>
    <row r="139" spans="1:5" ht="21" x14ac:dyDescent="0.25">
      <c r="A139" s="18">
        <v>45306</v>
      </c>
      <c r="B139" s="8" t="s">
        <v>153</v>
      </c>
      <c r="C139" s="9">
        <v>221286</v>
      </c>
      <c r="D139" s="9"/>
      <c r="E139" s="9">
        <f t="shared" si="1"/>
        <v>690344.54999999946</v>
      </c>
    </row>
    <row r="140" spans="1:5" ht="21" x14ac:dyDescent="0.25">
      <c r="A140" s="18">
        <v>45306</v>
      </c>
      <c r="B140" s="8" t="s">
        <v>489</v>
      </c>
      <c r="C140" s="9"/>
      <c r="D140" s="9">
        <v>684225.91</v>
      </c>
      <c r="E140" s="9">
        <f t="shared" si="1"/>
        <v>6118.6399999994319</v>
      </c>
    </row>
    <row r="141" spans="1:5" ht="21" x14ac:dyDescent="0.25">
      <c r="A141" s="18">
        <v>45306</v>
      </c>
      <c r="B141" s="8" t="s">
        <v>150</v>
      </c>
      <c r="C141" s="9"/>
      <c r="D141" s="9">
        <v>52.5</v>
      </c>
      <c r="E141" s="9">
        <f t="shared" si="1"/>
        <v>6066.1399999994319</v>
      </c>
    </row>
    <row r="142" spans="1:5" ht="21" x14ac:dyDescent="0.25">
      <c r="A142" s="18">
        <v>45307</v>
      </c>
      <c r="B142" s="8" t="s">
        <v>554</v>
      </c>
      <c r="C142" s="9"/>
      <c r="D142" s="9">
        <v>1821.81</v>
      </c>
      <c r="E142" s="9">
        <f t="shared" si="1"/>
        <v>4244.3299999994324</v>
      </c>
    </row>
    <row r="143" spans="1:5" ht="21" x14ac:dyDescent="0.25">
      <c r="A143" s="18">
        <v>45307</v>
      </c>
      <c r="B143" s="8" t="s">
        <v>553</v>
      </c>
      <c r="C143" s="9"/>
      <c r="D143" s="9">
        <v>1792.42</v>
      </c>
      <c r="E143" s="9">
        <f t="shared" si="1"/>
        <v>2451.9099999994323</v>
      </c>
    </row>
    <row r="144" spans="1:5" ht="21" x14ac:dyDescent="0.25">
      <c r="A144" s="18">
        <v>45307</v>
      </c>
      <c r="B144" s="8" t="s">
        <v>150</v>
      </c>
      <c r="C144" s="9"/>
      <c r="D144" s="9">
        <v>115.5</v>
      </c>
      <c r="E144" s="9">
        <f t="shared" si="1"/>
        <v>2336.4099999994323</v>
      </c>
    </row>
    <row r="145" spans="1:5" ht="21" x14ac:dyDescent="0.25">
      <c r="A145" s="18">
        <v>45307</v>
      </c>
      <c r="B145" s="8" t="s">
        <v>150</v>
      </c>
      <c r="C145" s="9"/>
      <c r="D145" s="9">
        <v>115.5</v>
      </c>
      <c r="E145" s="9">
        <f t="shared" si="1"/>
        <v>2220.9099999994323</v>
      </c>
    </row>
    <row r="146" spans="1:5" ht="21" x14ac:dyDescent="0.25">
      <c r="A146" s="18">
        <v>45307</v>
      </c>
      <c r="B146" s="8" t="s">
        <v>555</v>
      </c>
      <c r="C146" s="9">
        <v>490422</v>
      </c>
      <c r="D146" s="9"/>
      <c r="E146" s="9">
        <f t="shared" si="1"/>
        <v>492642.90999999945</v>
      </c>
    </row>
    <row r="147" spans="1:5" ht="21" x14ac:dyDescent="0.25">
      <c r="A147" s="18">
        <v>45307</v>
      </c>
      <c r="B147" s="8" t="s">
        <v>556</v>
      </c>
      <c r="C147" s="9"/>
      <c r="D147" s="9">
        <v>492238.2</v>
      </c>
      <c r="E147" s="9">
        <f t="shared" si="1"/>
        <v>404.70999999943888</v>
      </c>
    </row>
    <row r="148" spans="1:5" ht="21" x14ac:dyDescent="0.25">
      <c r="A148" s="18">
        <v>45307</v>
      </c>
      <c r="B148" s="8" t="s">
        <v>150</v>
      </c>
      <c r="C148" s="9"/>
      <c r="D148" s="9">
        <v>52.5</v>
      </c>
      <c r="E148" s="9">
        <f t="shared" ref="E148:E211" si="2">E147+C148-D148</f>
        <v>352.20999999943888</v>
      </c>
    </row>
    <row r="149" spans="1:5" ht="21" x14ac:dyDescent="0.25">
      <c r="A149" s="18">
        <v>45308</v>
      </c>
      <c r="B149" s="8" t="s">
        <v>589</v>
      </c>
      <c r="C149" s="9">
        <v>527476</v>
      </c>
      <c r="D149" s="9"/>
      <c r="E149" s="9">
        <f t="shared" si="2"/>
        <v>527828.2099999995</v>
      </c>
    </row>
    <row r="150" spans="1:5" ht="21" x14ac:dyDescent="0.25">
      <c r="A150" s="18">
        <v>45308</v>
      </c>
      <c r="B150" s="8" t="s">
        <v>591</v>
      </c>
      <c r="C150" s="9"/>
      <c r="D150" s="9">
        <v>49017.29</v>
      </c>
      <c r="E150" s="9">
        <f t="shared" si="2"/>
        <v>478810.91999999952</v>
      </c>
    </row>
    <row r="151" spans="1:5" ht="21" x14ac:dyDescent="0.25">
      <c r="A151" s="18">
        <v>45308</v>
      </c>
      <c r="B151" s="8" t="s">
        <v>150</v>
      </c>
      <c r="C151" s="9"/>
      <c r="D151" s="9">
        <v>52.5</v>
      </c>
      <c r="E151" s="9">
        <f t="shared" si="2"/>
        <v>478758.41999999952</v>
      </c>
    </row>
    <row r="152" spans="1:5" ht="21" x14ac:dyDescent="0.25">
      <c r="A152" s="18">
        <v>45308</v>
      </c>
      <c r="B152" s="8" t="s">
        <v>592</v>
      </c>
      <c r="C152" s="9"/>
      <c r="D152" s="9">
        <v>367246.01</v>
      </c>
      <c r="E152" s="9">
        <f t="shared" si="2"/>
        <v>111512.40999999951</v>
      </c>
    </row>
    <row r="153" spans="1:5" ht="21" x14ac:dyDescent="0.25">
      <c r="A153" s="18">
        <v>45308</v>
      </c>
      <c r="B153" s="8" t="s">
        <v>150</v>
      </c>
      <c r="C153" s="9"/>
      <c r="D153" s="9">
        <v>52.5</v>
      </c>
      <c r="E153" s="9">
        <f t="shared" si="2"/>
        <v>111459.90999999951</v>
      </c>
    </row>
    <row r="154" spans="1:5" ht="21" x14ac:dyDescent="0.25">
      <c r="A154" s="18">
        <v>45308</v>
      </c>
      <c r="B154" s="8" t="s">
        <v>593</v>
      </c>
      <c r="C154" s="9"/>
      <c r="D154" s="9">
        <v>2563.7399999999998</v>
      </c>
      <c r="E154" s="9">
        <f t="shared" si="2"/>
        <v>108896.1699999995</v>
      </c>
    </row>
    <row r="155" spans="1:5" ht="21" x14ac:dyDescent="0.25">
      <c r="A155" s="18">
        <v>45308</v>
      </c>
      <c r="B155" s="8" t="s">
        <v>595</v>
      </c>
      <c r="C155" s="9"/>
      <c r="D155" s="9">
        <v>108241</v>
      </c>
      <c r="E155" s="9">
        <f t="shared" si="2"/>
        <v>655.16999999950349</v>
      </c>
    </row>
    <row r="156" spans="1:5" ht="21" x14ac:dyDescent="0.25">
      <c r="A156" s="18">
        <v>45309</v>
      </c>
      <c r="B156" s="8" t="s">
        <v>603</v>
      </c>
      <c r="C156" s="9">
        <v>560000</v>
      </c>
      <c r="D156" s="9"/>
      <c r="E156" s="9">
        <f t="shared" si="2"/>
        <v>560655.16999999946</v>
      </c>
    </row>
    <row r="157" spans="1:5" ht="21" x14ac:dyDescent="0.25">
      <c r="A157" s="18">
        <v>45309</v>
      </c>
      <c r="B157" s="8" t="s">
        <v>606</v>
      </c>
      <c r="C157" s="9"/>
      <c r="D157" s="9">
        <v>559880</v>
      </c>
      <c r="E157" s="9">
        <f t="shared" si="2"/>
        <v>775.16999999945983</v>
      </c>
    </row>
    <row r="158" spans="1:5" ht="21" x14ac:dyDescent="0.25">
      <c r="A158" s="18">
        <v>45309</v>
      </c>
      <c r="B158" s="8" t="s">
        <v>214</v>
      </c>
      <c r="C158" s="9">
        <v>348500</v>
      </c>
      <c r="D158" s="9"/>
      <c r="E158" s="9">
        <f t="shared" si="2"/>
        <v>349275.16999999946</v>
      </c>
    </row>
    <row r="159" spans="1:5" ht="21" x14ac:dyDescent="0.25">
      <c r="A159" s="18">
        <v>45309</v>
      </c>
      <c r="B159" s="8" t="s">
        <v>613</v>
      </c>
      <c r="C159" s="9"/>
      <c r="D159" s="9">
        <v>348917.74</v>
      </c>
      <c r="E159" s="9">
        <f t="shared" si="2"/>
        <v>357.42999999946915</v>
      </c>
    </row>
    <row r="160" spans="1:5" ht="21" x14ac:dyDescent="0.25">
      <c r="A160" s="18">
        <v>45309</v>
      </c>
      <c r="B160" s="8" t="s">
        <v>150</v>
      </c>
      <c r="C160" s="9"/>
      <c r="D160" s="9">
        <v>52.5</v>
      </c>
      <c r="E160" s="9">
        <f t="shared" si="2"/>
        <v>304.92999999946915</v>
      </c>
    </row>
    <row r="161" spans="1:5" ht="21" x14ac:dyDescent="0.25">
      <c r="A161" s="18">
        <v>45310</v>
      </c>
      <c r="B161" s="8" t="s">
        <v>555</v>
      </c>
      <c r="C161" s="9">
        <v>308500</v>
      </c>
      <c r="D161" s="9"/>
      <c r="E161" s="9">
        <f t="shared" si="2"/>
        <v>308804.92999999947</v>
      </c>
    </row>
    <row r="162" spans="1:5" ht="21" x14ac:dyDescent="0.25">
      <c r="A162" s="18">
        <v>45310</v>
      </c>
      <c r="B162" s="8" t="s">
        <v>622</v>
      </c>
      <c r="C162" s="9">
        <v>370142</v>
      </c>
      <c r="D162" s="9"/>
      <c r="E162" s="9">
        <f>E161+C162-D162</f>
        <v>678946.92999999947</v>
      </c>
    </row>
    <row r="163" spans="1:5" ht="21" x14ac:dyDescent="0.25">
      <c r="A163" s="18">
        <v>45310</v>
      </c>
      <c r="B163" s="8" t="s">
        <v>623</v>
      </c>
      <c r="C163" s="9"/>
      <c r="D163" s="9">
        <v>512557.23</v>
      </c>
      <c r="E163" s="9">
        <f>E162+C163-D163</f>
        <v>166389.69999999949</v>
      </c>
    </row>
    <row r="164" spans="1:5" ht="21" x14ac:dyDescent="0.25">
      <c r="A164" s="18">
        <v>45310</v>
      </c>
      <c r="B164" s="8" t="s">
        <v>150</v>
      </c>
      <c r="C164" s="9"/>
      <c r="D164" s="9">
        <v>52.5</v>
      </c>
      <c r="E164" s="9">
        <f>E163+C164-D164</f>
        <v>166337.19999999949</v>
      </c>
    </row>
    <row r="165" spans="1:5" ht="21" x14ac:dyDescent="0.25">
      <c r="A165" s="18">
        <v>45310</v>
      </c>
      <c r="B165" s="8" t="s">
        <v>626</v>
      </c>
      <c r="C165" s="9">
        <v>190200</v>
      </c>
      <c r="D165" s="9"/>
      <c r="E165" s="9">
        <f t="shared" si="2"/>
        <v>356537.19999999949</v>
      </c>
    </row>
    <row r="166" spans="1:5" ht="21" x14ac:dyDescent="0.25">
      <c r="A166" s="18">
        <v>45310</v>
      </c>
      <c r="B166" s="8" t="s">
        <v>493</v>
      </c>
      <c r="C166" s="9"/>
      <c r="D166" s="9">
        <v>356121</v>
      </c>
      <c r="E166" s="9">
        <f t="shared" si="2"/>
        <v>416.19999999948777</v>
      </c>
    </row>
    <row r="167" spans="1:5" ht="21" x14ac:dyDescent="0.25">
      <c r="A167" s="18">
        <v>45310</v>
      </c>
      <c r="B167" s="8" t="s">
        <v>629</v>
      </c>
      <c r="C167" s="9">
        <v>183700</v>
      </c>
      <c r="D167" s="9"/>
      <c r="E167" s="9">
        <f t="shared" si="2"/>
        <v>184116.19999999949</v>
      </c>
    </row>
    <row r="168" spans="1:5" ht="21" x14ac:dyDescent="0.25">
      <c r="A168" s="18">
        <v>45310</v>
      </c>
      <c r="B168" s="8" t="s">
        <v>631</v>
      </c>
      <c r="C168" s="9"/>
      <c r="D168" s="9">
        <v>182661.96</v>
      </c>
      <c r="E168" s="9">
        <f t="shared" si="2"/>
        <v>1454.2399999994959</v>
      </c>
    </row>
    <row r="169" spans="1:5" ht="21" x14ac:dyDescent="0.25">
      <c r="A169" s="18">
        <v>45310</v>
      </c>
      <c r="B169" s="8" t="s">
        <v>150</v>
      </c>
      <c r="C169" s="9"/>
      <c r="D169" s="9">
        <v>115.5</v>
      </c>
      <c r="E169" s="9">
        <f t="shared" si="2"/>
        <v>1338.7399999994959</v>
      </c>
    </row>
    <row r="170" spans="1:5" ht="21" x14ac:dyDescent="0.25">
      <c r="A170" s="18">
        <v>45311</v>
      </c>
      <c r="B170" s="8" t="s">
        <v>639</v>
      </c>
      <c r="C170" s="9">
        <v>521700</v>
      </c>
      <c r="D170" s="9"/>
      <c r="E170" s="9">
        <f t="shared" si="2"/>
        <v>523038.73999999953</v>
      </c>
    </row>
    <row r="171" spans="1:5" ht="21" x14ac:dyDescent="0.25">
      <c r="A171" s="18">
        <v>45311</v>
      </c>
      <c r="B171" s="8" t="s">
        <v>639</v>
      </c>
      <c r="C171" s="9">
        <v>501100</v>
      </c>
      <c r="D171" s="9"/>
      <c r="E171" s="9">
        <f t="shared" si="2"/>
        <v>1024138.7399999995</v>
      </c>
    </row>
    <row r="172" spans="1:5" ht="21" x14ac:dyDescent="0.25">
      <c r="A172" s="18">
        <v>45311</v>
      </c>
      <c r="B172" s="8" t="s">
        <v>483</v>
      </c>
      <c r="C172" s="9">
        <v>398000</v>
      </c>
      <c r="D172" s="9"/>
      <c r="E172" s="9">
        <f t="shared" si="2"/>
        <v>1422138.7399999995</v>
      </c>
    </row>
    <row r="173" spans="1:5" ht="21" x14ac:dyDescent="0.25">
      <c r="A173" s="18">
        <v>45311</v>
      </c>
      <c r="B173" s="8" t="s">
        <v>640</v>
      </c>
      <c r="C173" s="9">
        <v>295500</v>
      </c>
      <c r="D173" s="9"/>
      <c r="E173" s="9">
        <f t="shared" si="2"/>
        <v>1717638.7399999995</v>
      </c>
    </row>
    <row r="174" spans="1:5" ht="21" x14ac:dyDescent="0.25">
      <c r="A174" s="18">
        <v>45311</v>
      </c>
      <c r="B174" s="8" t="s">
        <v>645</v>
      </c>
      <c r="C174" s="9"/>
      <c r="D174" s="9">
        <v>1717122</v>
      </c>
      <c r="E174" s="9">
        <f t="shared" si="2"/>
        <v>516.73999999952503</v>
      </c>
    </row>
    <row r="175" spans="1:5" ht="21" x14ac:dyDescent="0.25">
      <c r="A175" s="18">
        <v>45313</v>
      </c>
      <c r="B175" s="8" t="s">
        <v>153</v>
      </c>
      <c r="C175" s="9">
        <v>717328</v>
      </c>
      <c r="D175" s="9"/>
      <c r="E175" s="9">
        <f t="shared" si="2"/>
        <v>717844.73999999953</v>
      </c>
    </row>
    <row r="176" spans="1:5" ht="21" x14ac:dyDescent="0.25">
      <c r="A176" s="18">
        <v>45313</v>
      </c>
      <c r="B176" s="8" t="s">
        <v>657</v>
      </c>
      <c r="C176" s="9"/>
      <c r="D176" s="9">
        <v>717432</v>
      </c>
      <c r="E176" s="9">
        <f t="shared" si="2"/>
        <v>412.73999999952503</v>
      </c>
    </row>
    <row r="177" spans="1:5" ht="21" x14ac:dyDescent="0.25">
      <c r="A177" s="18">
        <v>45314</v>
      </c>
      <c r="B177" s="8" t="s">
        <v>680</v>
      </c>
      <c r="C177" s="9">
        <v>2000</v>
      </c>
      <c r="D177" s="9"/>
      <c r="E177" s="9">
        <f t="shared" si="2"/>
        <v>2412.739999999525</v>
      </c>
    </row>
    <row r="178" spans="1:5" ht="21" x14ac:dyDescent="0.25">
      <c r="A178" s="18">
        <v>45314</v>
      </c>
      <c r="B178" s="8" t="s">
        <v>680</v>
      </c>
      <c r="C178" s="9">
        <v>27800</v>
      </c>
      <c r="D178" s="9"/>
      <c r="E178" s="9">
        <f t="shared" si="2"/>
        <v>30212.739999999525</v>
      </c>
    </row>
    <row r="179" spans="1:5" ht="21" x14ac:dyDescent="0.25">
      <c r="A179" s="18">
        <v>45314</v>
      </c>
      <c r="B179" s="8" t="s">
        <v>680</v>
      </c>
      <c r="C179" s="9">
        <v>5500</v>
      </c>
      <c r="D179" s="9"/>
      <c r="E179" s="9">
        <f t="shared" si="2"/>
        <v>35712.739999999525</v>
      </c>
    </row>
    <row r="180" spans="1:5" ht="21" x14ac:dyDescent="0.25">
      <c r="A180" s="18">
        <v>45314</v>
      </c>
      <c r="B180" s="8" t="s">
        <v>680</v>
      </c>
      <c r="C180" s="9">
        <v>9000</v>
      </c>
      <c r="D180" s="9"/>
      <c r="E180" s="9">
        <f t="shared" si="2"/>
        <v>44712.739999999525</v>
      </c>
    </row>
    <row r="181" spans="1:5" ht="21" x14ac:dyDescent="0.25">
      <c r="A181" s="18">
        <v>45314</v>
      </c>
      <c r="B181" s="8" t="s">
        <v>680</v>
      </c>
      <c r="C181" s="9">
        <v>3000</v>
      </c>
      <c r="D181" s="9"/>
      <c r="E181" s="9">
        <f t="shared" si="2"/>
        <v>47712.739999999525</v>
      </c>
    </row>
    <row r="182" spans="1:5" ht="21" x14ac:dyDescent="0.25">
      <c r="A182" s="18">
        <v>45314</v>
      </c>
      <c r="B182" s="8" t="s">
        <v>622</v>
      </c>
      <c r="C182" s="9">
        <v>24850</v>
      </c>
      <c r="D182" s="9"/>
      <c r="E182" s="9">
        <f t="shared" si="2"/>
        <v>72562.739999999525</v>
      </c>
    </row>
    <row r="183" spans="1:5" ht="21" x14ac:dyDescent="0.25">
      <c r="A183" s="18">
        <v>45314</v>
      </c>
      <c r="B183" s="8" t="s">
        <v>689</v>
      </c>
      <c r="C183" s="9">
        <v>23357</v>
      </c>
      <c r="D183" s="9"/>
      <c r="E183" s="9">
        <f t="shared" si="2"/>
        <v>95919.739999999525</v>
      </c>
    </row>
    <row r="184" spans="1:5" ht="21" x14ac:dyDescent="0.25">
      <c r="A184" s="18">
        <v>45314</v>
      </c>
      <c r="B184" s="8" t="s">
        <v>153</v>
      </c>
      <c r="C184" s="9">
        <v>5018</v>
      </c>
      <c r="D184" s="9"/>
      <c r="E184" s="9">
        <f>E183+C184-D184</f>
        <v>100937.73999999953</v>
      </c>
    </row>
    <row r="185" spans="1:5" ht="21" x14ac:dyDescent="0.25">
      <c r="A185" s="18">
        <v>45314</v>
      </c>
      <c r="B185" s="8" t="s">
        <v>691</v>
      </c>
      <c r="C185" s="9">
        <v>32851</v>
      </c>
      <c r="D185" s="9"/>
      <c r="E185" s="9">
        <f t="shared" si="2"/>
        <v>133788.73999999953</v>
      </c>
    </row>
    <row r="186" spans="1:5" ht="21" x14ac:dyDescent="0.25">
      <c r="A186" s="18">
        <v>45314</v>
      </c>
      <c r="B186" s="8" t="s">
        <v>214</v>
      </c>
      <c r="C186" s="9">
        <v>393620</v>
      </c>
      <c r="D186" s="9"/>
      <c r="E186" s="9">
        <f t="shared" si="2"/>
        <v>527408.73999999953</v>
      </c>
    </row>
    <row r="187" spans="1:5" ht="21" x14ac:dyDescent="0.25">
      <c r="A187" s="18">
        <v>45314</v>
      </c>
      <c r="B187" s="8" t="s">
        <v>150</v>
      </c>
      <c r="C187" s="9"/>
      <c r="D187" s="9">
        <v>99</v>
      </c>
      <c r="E187" s="9">
        <f t="shared" si="2"/>
        <v>527309.73999999953</v>
      </c>
    </row>
    <row r="188" spans="1:5" ht="21" x14ac:dyDescent="0.25">
      <c r="A188" s="18">
        <v>45314</v>
      </c>
      <c r="B188" s="8" t="s">
        <v>153</v>
      </c>
      <c r="C188" s="9">
        <v>508224</v>
      </c>
      <c r="D188" s="9"/>
      <c r="E188" s="9">
        <f t="shared" si="2"/>
        <v>1035533.7399999995</v>
      </c>
    </row>
    <row r="189" spans="1:5" ht="21" x14ac:dyDescent="0.25">
      <c r="A189" s="18">
        <v>45314</v>
      </c>
      <c r="B189" s="8" t="s">
        <v>692</v>
      </c>
      <c r="C189" s="9"/>
      <c r="D189" s="9">
        <v>1034923.95</v>
      </c>
      <c r="E189" s="9">
        <f t="shared" si="2"/>
        <v>609.78999999957159</v>
      </c>
    </row>
    <row r="190" spans="1:5" ht="21" x14ac:dyDescent="0.25">
      <c r="A190" s="18">
        <v>45314</v>
      </c>
      <c r="B190" s="8" t="s">
        <v>150</v>
      </c>
      <c r="C190" s="9"/>
      <c r="D190" s="9">
        <v>52.5</v>
      </c>
      <c r="E190" s="9">
        <f t="shared" si="2"/>
        <v>557.28999999957159</v>
      </c>
    </row>
    <row r="191" spans="1:5" ht="21" x14ac:dyDescent="0.25">
      <c r="A191" s="18">
        <v>45315</v>
      </c>
      <c r="B191" s="8" t="s">
        <v>148</v>
      </c>
      <c r="C191" s="9">
        <v>50000</v>
      </c>
      <c r="D191" s="9"/>
      <c r="E191" s="9">
        <f t="shared" si="2"/>
        <v>50557.289999999572</v>
      </c>
    </row>
    <row r="192" spans="1:5" ht="21" x14ac:dyDescent="0.25">
      <c r="A192" s="18">
        <v>45315</v>
      </c>
      <c r="B192" s="8" t="s">
        <v>696</v>
      </c>
      <c r="C192" s="9"/>
      <c r="D192" s="9">
        <v>50100</v>
      </c>
      <c r="E192" s="9">
        <f t="shared" si="2"/>
        <v>457.28999999957159</v>
      </c>
    </row>
    <row r="193" spans="1:5" ht="21" x14ac:dyDescent="0.25">
      <c r="A193" s="18">
        <v>45317</v>
      </c>
      <c r="B193" s="8" t="s">
        <v>373</v>
      </c>
      <c r="C193" s="9">
        <v>800120</v>
      </c>
      <c r="D193" s="9"/>
      <c r="E193" s="9">
        <f t="shared" si="2"/>
        <v>800577.28999999957</v>
      </c>
    </row>
    <row r="194" spans="1:5" ht="21" x14ac:dyDescent="0.25">
      <c r="A194" s="18">
        <v>45317</v>
      </c>
      <c r="B194" s="8" t="s">
        <v>565</v>
      </c>
      <c r="C194" s="9"/>
      <c r="D194" s="9">
        <v>799943.77</v>
      </c>
      <c r="E194" s="9">
        <f t="shared" si="2"/>
        <v>633.51999999955297</v>
      </c>
    </row>
    <row r="195" spans="1:5" ht="21" x14ac:dyDescent="0.25">
      <c r="A195" s="18">
        <v>45317</v>
      </c>
      <c r="B195" s="8" t="s">
        <v>150</v>
      </c>
      <c r="C195" s="9"/>
      <c r="D195" s="9">
        <v>52.5</v>
      </c>
      <c r="E195" s="9">
        <f t="shared" si="2"/>
        <v>581.01999999955297</v>
      </c>
    </row>
    <row r="196" spans="1:5" ht="21" x14ac:dyDescent="0.25">
      <c r="A196" s="18">
        <v>45317</v>
      </c>
      <c r="B196" s="8" t="s">
        <v>704</v>
      </c>
      <c r="C196" s="9">
        <v>683110</v>
      </c>
      <c r="D196" s="9"/>
      <c r="E196" s="9">
        <f t="shared" si="2"/>
        <v>683691.01999999955</v>
      </c>
    </row>
    <row r="197" spans="1:5" ht="21" x14ac:dyDescent="0.25">
      <c r="A197" s="18">
        <v>45317</v>
      </c>
      <c r="B197" s="8" t="s">
        <v>706</v>
      </c>
      <c r="C197" s="9">
        <v>688550</v>
      </c>
      <c r="D197" s="9"/>
      <c r="E197" s="9">
        <f t="shared" si="2"/>
        <v>1372241.0199999996</v>
      </c>
    </row>
    <row r="198" spans="1:5" ht="21" x14ac:dyDescent="0.25">
      <c r="A198" s="18">
        <v>45317</v>
      </c>
      <c r="B198" s="8" t="s">
        <v>565</v>
      </c>
      <c r="C198" s="9"/>
      <c r="D198" s="9">
        <v>190994.51</v>
      </c>
      <c r="E198" s="9">
        <f t="shared" si="2"/>
        <v>1181246.5099999995</v>
      </c>
    </row>
    <row r="199" spans="1:5" ht="21" x14ac:dyDescent="0.25">
      <c r="A199" s="18">
        <v>45317</v>
      </c>
      <c r="B199" s="8" t="s">
        <v>710</v>
      </c>
      <c r="C199" s="9"/>
      <c r="D199" s="9">
        <v>1180996.56</v>
      </c>
      <c r="E199" s="9">
        <f t="shared" si="2"/>
        <v>249.94999999948777</v>
      </c>
    </row>
    <row r="200" spans="1:5" ht="21" x14ac:dyDescent="0.25">
      <c r="A200" s="18">
        <v>45320</v>
      </c>
      <c r="B200" s="8" t="s">
        <v>524</v>
      </c>
      <c r="C200" s="9">
        <v>269260</v>
      </c>
      <c r="D200" s="9"/>
      <c r="E200" s="9">
        <f t="shared" si="2"/>
        <v>269509.94999999949</v>
      </c>
    </row>
    <row r="201" spans="1:5" ht="21" x14ac:dyDescent="0.25">
      <c r="A201" s="18">
        <v>45320</v>
      </c>
      <c r="B201" s="8" t="s">
        <v>626</v>
      </c>
      <c r="C201" s="9">
        <v>245200</v>
      </c>
      <c r="D201" s="9"/>
      <c r="E201" s="9">
        <f t="shared" si="2"/>
        <v>514709.94999999949</v>
      </c>
    </row>
    <row r="202" spans="1:5" ht="21" x14ac:dyDescent="0.25">
      <c r="A202" s="18">
        <v>45320</v>
      </c>
      <c r="B202" s="8" t="s">
        <v>153</v>
      </c>
      <c r="C202" s="9">
        <v>93254</v>
      </c>
      <c r="D202" s="9"/>
      <c r="E202" s="9">
        <f t="shared" si="2"/>
        <v>607963.94999999949</v>
      </c>
    </row>
    <row r="203" spans="1:5" ht="21" x14ac:dyDescent="0.25">
      <c r="A203" s="18">
        <v>45320</v>
      </c>
      <c r="B203" s="8" t="s">
        <v>732</v>
      </c>
      <c r="C203" s="9"/>
      <c r="D203" s="9">
        <v>92684.479999999996</v>
      </c>
      <c r="E203" s="9">
        <f t="shared" si="2"/>
        <v>515279.46999999951</v>
      </c>
    </row>
    <row r="204" spans="1:5" ht="21" x14ac:dyDescent="0.25">
      <c r="A204" s="18">
        <v>45320</v>
      </c>
      <c r="B204" s="8" t="s">
        <v>733</v>
      </c>
      <c r="C204" s="9"/>
      <c r="D204" s="9">
        <v>514231.02</v>
      </c>
      <c r="E204" s="9">
        <f t="shared" si="2"/>
        <v>1048.4499999994878</v>
      </c>
    </row>
    <row r="205" spans="1:5" ht="21" x14ac:dyDescent="0.25">
      <c r="A205" s="18">
        <v>45320</v>
      </c>
      <c r="B205" s="8" t="s">
        <v>351</v>
      </c>
      <c r="C205" s="9"/>
      <c r="D205" s="9">
        <v>115.5</v>
      </c>
      <c r="E205" s="9">
        <f t="shared" si="2"/>
        <v>932.94999999948777</v>
      </c>
    </row>
    <row r="206" spans="1:5" ht="21" x14ac:dyDescent="0.25">
      <c r="A206" s="18">
        <v>45320</v>
      </c>
      <c r="B206" s="8" t="s">
        <v>351</v>
      </c>
      <c r="C206" s="9"/>
      <c r="D206" s="9">
        <v>115.5</v>
      </c>
      <c r="E206" s="9">
        <f t="shared" si="2"/>
        <v>817.44999999948777</v>
      </c>
    </row>
    <row r="207" spans="1:5" ht="21" x14ac:dyDescent="0.25">
      <c r="A207" s="18">
        <v>45320</v>
      </c>
      <c r="B207" s="8" t="s">
        <v>734</v>
      </c>
      <c r="C207" s="9">
        <v>180137</v>
      </c>
      <c r="D207" s="9"/>
      <c r="E207" s="9">
        <f t="shared" si="2"/>
        <v>180954.44999999949</v>
      </c>
    </row>
    <row r="208" spans="1:5" ht="21" x14ac:dyDescent="0.25">
      <c r="A208" s="8"/>
      <c r="B208" s="8"/>
      <c r="C208" s="9"/>
      <c r="D208" s="9">
        <v>179923.01</v>
      </c>
      <c r="E208" s="9">
        <f t="shared" si="2"/>
        <v>1031.4399999994785</v>
      </c>
    </row>
    <row r="209" spans="1:5" ht="21" x14ac:dyDescent="0.25">
      <c r="A209" s="8"/>
      <c r="B209" s="8"/>
      <c r="C209" s="9"/>
      <c r="D209" s="9">
        <v>52.5</v>
      </c>
      <c r="E209" s="9">
        <f t="shared" si="2"/>
        <v>978.93999999947846</v>
      </c>
    </row>
    <row r="210" spans="1:5" ht="21" x14ac:dyDescent="0.25">
      <c r="A210" s="18">
        <v>45322</v>
      </c>
      <c r="B210" s="8" t="s">
        <v>727</v>
      </c>
      <c r="C210" s="9">
        <v>147154</v>
      </c>
      <c r="D210" s="9"/>
      <c r="E210" s="9">
        <f t="shared" si="2"/>
        <v>148132.93999999948</v>
      </c>
    </row>
    <row r="211" spans="1:5" ht="21" x14ac:dyDescent="0.25">
      <c r="A211" s="18">
        <v>45322</v>
      </c>
      <c r="B211" s="8" t="s">
        <v>743</v>
      </c>
      <c r="C211" s="9"/>
      <c r="D211" s="9">
        <v>146866.01</v>
      </c>
      <c r="E211" s="9">
        <f t="shared" si="2"/>
        <v>1266.9299999994691</v>
      </c>
    </row>
    <row r="212" spans="1:5" ht="21" x14ac:dyDescent="0.25">
      <c r="A212" s="18">
        <v>45322</v>
      </c>
      <c r="B212" s="8" t="s">
        <v>150</v>
      </c>
      <c r="C212" s="9"/>
      <c r="D212" s="9">
        <v>52.5</v>
      </c>
      <c r="E212" s="9">
        <f t="shared" ref="E212:E276" si="3">E211+C212-D212</f>
        <v>1214.4299999994691</v>
      </c>
    </row>
    <row r="213" spans="1:5" ht="21" x14ac:dyDescent="0.25">
      <c r="A213" s="18">
        <v>45322</v>
      </c>
      <c r="B213" s="8" t="s">
        <v>727</v>
      </c>
      <c r="C213" s="9">
        <v>38748</v>
      </c>
      <c r="D213" s="9"/>
      <c r="E213" s="9">
        <f t="shared" si="3"/>
        <v>39962.429999999469</v>
      </c>
    </row>
    <row r="214" spans="1:5" ht="21" x14ac:dyDescent="0.25">
      <c r="A214" s="18">
        <v>45322</v>
      </c>
      <c r="B214" s="8" t="s">
        <v>744</v>
      </c>
      <c r="C214" s="9"/>
      <c r="D214" s="9">
        <v>36676.01</v>
      </c>
      <c r="E214" s="9">
        <f t="shared" si="3"/>
        <v>3286.4199999994671</v>
      </c>
    </row>
    <row r="215" spans="1:5" ht="21" x14ac:dyDescent="0.25">
      <c r="A215" s="18">
        <v>45322</v>
      </c>
      <c r="B215" s="8" t="s">
        <v>351</v>
      </c>
      <c r="C215" s="9"/>
      <c r="D215" s="9">
        <v>52.5</v>
      </c>
      <c r="E215" s="9">
        <f t="shared" si="3"/>
        <v>3233.9199999994671</v>
      </c>
    </row>
    <row r="216" spans="1:5" ht="21" x14ac:dyDescent="0.25">
      <c r="A216" s="18">
        <v>45322</v>
      </c>
      <c r="B216" s="8" t="s">
        <v>745</v>
      </c>
      <c r="C216" s="9"/>
      <c r="D216" s="9">
        <v>2448</v>
      </c>
      <c r="E216" s="9">
        <f t="shared" si="3"/>
        <v>785.91999999946711</v>
      </c>
    </row>
    <row r="217" spans="1:5" ht="21" x14ac:dyDescent="0.25">
      <c r="A217" s="18">
        <v>45323</v>
      </c>
      <c r="B217" s="8" t="s">
        <v>214</v>
      </c>
      <c r="C217" s="9">
        <v>512289</v>
      </c>
      <c r="D217" s="9"/>
      <c r="E217" s="9">
        <f t="shared" si="3"/>
        <v>513074.91999999946</v>
      </c>
    </row>
    <row r="218" spans="1:5" ht="21" x14ac:dyDescent="0.25">
      <c r="A218" s="18">
        <v>45323</v>
      </c>
      <c r="B218" s="8" t="s">
        <v>565</v>
      </c>
      <c r="C218" s="9"/>
      <c r="D218" s="9">
        <v>512329.5</v>
      </c>
      <c r="E218" s="9">
        <f t="shared" si="3"/>
        <v>745.41999999945983</v>
      </c>
    </row>
    <row r="219" spans="1:5" ht="21" x14ac:dyDescent="0.25">
      <c r="A219" s="18">
        <v>45323</v>
      </c>
      <c r="B219" s="8" t="s">
        <v>351</v>
      </c>
      <c r="C219" s="9"/>
      <c r="D219" s="9">
        <v>52.5</v>
      </c>
      <c r="E219" s="9">
        <f t="shared" si="3"/>
        <v>692.91999999945983</v>
      </c>
    </row>
    <row r="220" spans="1:5" ht="21" x14ac:dyDescent="0.25">
      <c r="A220" s="18">
        <v>45324</v>
      </c>
      <c r="B220" s="8" t="s">
        <v>214</v>
      </c>
      <c r="C220" s="9">
        <v>27480</v>
      </c>
      <c r="D220" s="9"/>
      <c r="E220" s="9">
        <f t="shared" si="3"/>
        <v>28172.91999999946</v>
      </c>
    </row>
    <row r="221" spans="1:5" ht="21" x14ac:dyDescent="0.25">
      <c r="A221" s="18">
        <v>45324</v>
      </c>
      <c r="B221" s="8" t="s">
        <v>761</v>
      </c>
      <c r="C221" s="9"/>
      <c r="D221" s="9">
        <v>27126.21</v>
      </c>
      <c r="E221" s="9">
        <f t="shared" si="3"/>
        <v>1046.7099999994607</v>
      </c>
    </row>
    <row r="222" spans="1:5" ht="21" x14ac:dyDescent="0.25">
      <c r="A222" s="18">
        <v>45324</v>
      </c>
      <c r="B222" s="8" t="s">
        <v>150</v>
      </c>
      <c r="C222" s="9"/>
      <c r="D222" s="9">
        <v>52.5</v>
      </c>
      <c r="E222" s="9">
        <f t="shared" si="3"/>
        <v>994.20999999946071</v>
      </c>
    </row>
    <row r="223" spans="1:5" ht="21" x14ac:dyDescent="0.25">
      <c r="A223" s="18">
        <v>45327</v>
      </c>
      <c r="B223" s="8" t="s">
        <v>775</v>
      </c>
      <c r="C223" s="9">
        <v>634258</v>
      </c>
      <c r="D223" s="9"/>
      <c r="E223" s="9">
        <f t="shared" si="3"/>
        <v>635252.2099999995</v>
      </c>
    </row>
    <row r="224" spans="1:5" ht="21" x14ac:dyDescent="0.25">
      <c r="A224" s="18">
        <v>45327</v>
      </c>
      <c r="B224" s="8" t="s">
        <v>776</v>
      </c>
      <c r="C224" s="9"/>
      <c r="D224" s="9">
        <v>272444.78000000003</v>
      </c>
      <c r="E224" s="9">
        <f t="shared" si="3"/>
        <v>362807.42999999947</v>
      </c>
    </row>
    <row r="225" spans="1:5" ht="21" x14ac:dyDescent="0.25">
      <c r="A225" s="18">
        <v>45327</v>
      </c>
      <c r="B225" s="8" t="s">
        <v>351</v>
      </c>
      <c r="C225" s="9"/>
      <c r="D225" s="9">
        <v>115.5</v>
      </c>
      <c r="E225" s="9">
        <f t="shared" si="3"/>
        <v>362691.92999999947</v>
      </c>
    </row>
    <row r="226" spans="1:5" ht="21" x14ac:dyDescent="0.25">
      <c r="A226" s="18">
        <v>45327</v>
      </c>
      <c r="B226" s="8" t="s">
        <v>565</v>
      </c>
      <c r="C226" s="9"/>
      <c r="D226" s="9">
        <v>361736.51</v>
      </c>
      <c r="E226" s="9">
        <f t="shared" si="3"/>
        <v>955.41999999945983</v>
      </c>
    </row>
    <row r="227" spans="1:5" ht="21" x14ac:dyDescent="0.25">
      <c r="A227" s="18">
        <v>45327</v>
      </c>
      <c r="B227" s="8" t="s">
        <v>150</v>
      </c>
      <c r="C227" s="9"/>
      <c r="D227" s="9">
        <v>52.5</v>
      </c>
      <c r="E227" s="9">
        <f t="shared" si="3"/>
        <v>902.91999999945983</v>
      </c>
    </row>
    <row r="228" spans="1:5" ht="21" x14ac:dyDescent="0.25">
      <c r="A228" s="18">
        <v>45327</v>
      </c>
      <c r="B228" s="8" t="s">
        <v>785</v>
      </c>
      <c r="C228" s="9">
        <v>812300</v>
      </c>
      <c r="D228" s="9"/>
      <c r="E228" s="9">
        <f t="shared" si="3"/>
        <v>813202.91999999946</v>
      </c>
    </row>
    <row r="229" spans="1:5" ht="21" x14ac:dyDescent="0.25">
      <c r="A229" s="18">
        <v>45327</v>
      </c>
      <c r="B229" s="8" t="s">
        <v>786</v>
      </c>
      <c r="C229" s="9"/>
      <c r="D229" s="9">
        <v>367358</v>
      </c>
      <c r="E229" s="9">
        <f t="shared" si="3"/>
        <v>445844.91999999946</v>
      </c>
    </row>
    <row r="230" spans="1:5" ht="21" x14ac:dyDescent="0.25">
      <c r="A230" s="18">
        <v>45327</v>
      </c>
      <c r="B230" s="8" t="s">
        <v>565</v>
      </c>
      <c r="C230" s="9"/>
      <c r="D230" s="9">
        <v>369082.51</v>
      </c>
      <c r="E230" s="9">
        <f t="shared" si="3"/>
        <v>76762.409999999451</v>
      </c>
    </row>
    <row r="231" spans="1:5" ht="21" x14ac:dyDescent="0.25">
      <c r="A231" s="18">
        <v>45327</v>
      </c>
      <c r="B231" s="8" t="s">
        <v>351</v>
      </c>
      <c r="C231" s="9"/>
      <c r="D231" s="9">
        <v>52.5</v>
      </c>
      <c r="E231" s="9">
        <f t="shared" si="3"/>
        <v>76709.909999999451</v>
      </c>
    </row>
    <row r="232" spans="1:5" ht="21" x14ac:dyDescent="0.25">
      <c r="A232" s="18">
        <v>45327</v>
      </c>
      <c r="B232" s="8" t="s">
        <v>493</v>
      </c>
      <c r="C232" s="9"/>
      <c r="D232" s="9">
        <v>76510</v>
      </c>
      <c r="E232" s="9">
        <f t="shared" si="3"/>
        <v>199.90999999945052</v>
      </c>
    </row>
    <row r="233" spans="1:5" ht="21" x14ac:dyDescent="0.25">
      <c r="A233" s="8"/>
      <c r="B233" s="8"/>
      <c r="C233" s="9">
        <v>50549.21</v>
      </c>
      <c r="D233" s="9"/>
      <c r="E233" s="9">
        <f t="shared" si="3"/>
        <v>50749.11999999945</v>
      </c>
    </row>
    <row r="234" spans="1:5" ht="21" x14ac:dyDescent="0.25">
      <c r="A234" s="8"/>
      <c r="B234" s="8"/>
      <c r="C234" s="9"/>
      <c r="D234" s="9">
        <v>50437</v>
      </c>
      <c r="E234" s="9">
        <f t="shared" si="3"/>
        <v>312.11999999944965</v>
      </c>
    </row>
    <row r="235" spans="1:5" ht="21" x14ac:dyDescent="0.25">
      <c r="A235" s="18">
        <v>45329</v>
      </c>
      <c r="B235" s="8" t="s">
        <v>214</v>
      </c>
      <c r="C235" s="9">
        <v>75800</v>
      </c>
      <c r="D235" s="9"/>
      <c r="E235" s="9">
        <f t="shared" si="3"/>
        <v>76112.119999999442</v>
      </c>
    </row>
    <row r="236" spans="1:5" ht="21" x14ac:dyDescent="0.25">
      <c r="A236" s="18">
        <v>45329</v>
      </c>
      <c r="B236" s="8" t="s">
        <v>175</v>
      </c>
      <c r="C236" s="9">
        <v>499800</v>
      </c>
      <c r="D236" s="9"/>
      <c r="E236" s="9">
        <f t="shared" si="3"/>
        <v>575912.11999999941</v>
      </c>
    </row>
    <row r="237" spans="1:5" ht="21" x14ac:dyDescent="0.25">
      <c r="A237" s="18">
        <v>45329</v>
      </c>
      <c r="B237" s="8" t="s">
        <v>804</v>
      </c>
      <c r="C237" s="9">
        <v>311988</v>
      </c>
      <c r="D237" s="9"/>
      <c r="E237" s="9">
        <f t="shared" si="3"/>
        <v>887900.11999999941</v>
      </c>
    </row>
    <row r="238" spans="1:5" ht="21" x14ac:dyDescent="0.25">
      <c r="A238" s="18">
        <v>45329</v>
      </c>
      <c r="B238" s="8" t="s">
        <v>706</v>
      </c>
      <c r="C238" s="9">
        <v>214250</v>
      </c>
      <c r="D238" s="9"/>
      <c r="E238" s="9">
        <f t="shared" si="3"/>
        <v>1102150.1199999994</v>
      </c>
    </row>
    <row r="239" spans="1:5" ht="21" x14ac:dyDescent="0.25">
      <c r="A239" s="18">
        <v>45329</v>
      </c>
      <c r="B239" s="8" t="s">
        <v>214</v>
      </c>
      <c r="C239" s="9">
        <v>49900</v>
      </c>
      <c r="D239" s="9"/>
      <c r="E239" s="9">
        <f t="shared" si="3"/>
        <v>1152050.1199999994</v>
      </c>
    </row>
    <row r="240" spans="1:5" ht="21" x14ac:dyDescent="0.25">
      <c r="A240" s="18">
        <v>45329</v>
      </c>
      <c r="B240" s="8" t="s">
        <v>362</v>
      </c>
      <c r="C240" s="9"/>
      <c r="D240" s="9">
        <v>52.5</v>
      </c>
      <c r="E240" s="9">
        <f t="shared" si="3"/>
        <v>1151997.6199999994</v>
      </c>
    </row>
    <row r="241" spans="1:5" ht="21" x14ac:dyDescent="0.25">
      <c r="A241" s="18">
        <v>45329</v>
      </c>
      <c r="B241" s="8" t="s">
        <v>814</v>
      </c>
      <c r="C241" s="9"/>
      <c r="D241" s="9">
        <v>784572.27</v>
      </c>
      <c r="E241" s="9">
        <f t="shared" si="3"/>
        <v>367425.34999999939</v>
      </c>
    </row>
    <row r="242" spans="1:5" ht="21" x14ac:dyDescent="0.25">
      <c r="A242" s="18">
        <v>45329</v>
      </c>
      <c r="B242" s="8" t="s">
        <v>816</v>
      </c>
      <c r="C242" s="9"/>
      <c r="D242" s="9">
        <v>367246.01</v>
      </c>
      <c r="E242" s="9">
        <f t="shared" si="3"/>
        <v>179.33999999938533</v>
      </c>
    </row>
    <row r="243" spans="1:5" ht="21" x14ac:dyDescent="0.25">
      <c r="A243" s="18">
        <v>45329</v>
      </c>
      <c r="B243" s="8" t="s">
        <v>351</v>
      </c>
      <c r="C243" s="9"/>
      <c r="D243" s="9">
        <v>52.5</v>
      </c>
      <c r="E243" s="9">
        <f t="shared" si="3"/>
        <v>126.83999999938533</v>
      </c>
    </row>
    <row r="244" spans="1:5" ht="21" x14ac:dyDescent="0.25">
      <c r="A244" s="18">
        <v>45330</v>
      </c>
      <c r="B244" s="8" t="s">
        <v>823</v>
      </c>
      <c r="C244" s="9">
        <v>406860</v>
      </c>
      <c r="D244" s="9"/>
      <c r="E244" s="9">
        <f t="shared" si="3"/>
        <v>406986.83999999939</v>
      </c>
    </row>
    <row r="245" spans="1:5" ht="21" x14ac:dyDescent="0.25">
      <c r="A245" s="18">
        <v>45330</v>
      </c>
      <c r="B245" s="8" t="s">
        <v>706</v>
      </c>
      <c r="C245" s="9">
        <v>505915</v>
      </c>
      <c r="D245" s="9"/>
      <c r="E245" s="9">
        <f t="shared" si="3"/>
        <v>912901.83999999939</v>
      </c>
    </row>
    <row r="246" spans="1:5" ht="21" x14ac:dyDescent="0.25">
      <c r="A246" s="18">
        <v>45330</v>
      </c>
      <c r="B246" s="8" t="s">
        <v>626</v>
      </c>
      <c r="C246" s="9">
        <v>237480</v>
      </c>
      <c r="D246" s="9"/>
      <c r="E246" s="9">
        <f t="shared" si="3"/>
        <v>1150381.8399999994</v>
      </c>
    </row>
    <row r="247" spans="1:5" ht="21" x14ac:dyDescent="0.25">
      <c r="A247" s="18">
        <v>45330</v>
      </c>
      <c r="B247" s="8" t="s">
        <v>834</v>
      </c>
      <c r="C247" s="9"/>
      <c r="D247" s="9">
        <v>918196.01</v>
      </c>
      <c r="E247" s="9">
        <f t="shared" si="3"/>
        <v>232185.82999999938</v>
      </c>
    </row>
    <row r="248" spans="1:5" ht="21" x14ac:dyDescent="0.25">
      <c r="A248" s="18">
        <v>45330</v>
      </c>
      <c r="B248" s="8" t="s">
        <v>351</v>
      </c>
      <c r="C248" s="9"/>
      <c r="D248" s="9">
        <v>52.5</v>
      </c>
      <c r="E248" s="9">
        <f t="shared" si="3"/>
        <v>232133.32999999938</v>
      </c>
    </row>
    <row r="249" spans="1:5" ht="21" x14ac:dyDescent="0.25">
      <c r="A249" s="18">
        <v>45330</v>
      </c>
      <c r="B249" s="8" t="s">
        <v>833</v>
      </c>
      <c r="C249" s="9"/>
      <c r="D249" s="9">
        <v>229978.65</v>
      </c>
      <c r="E249" s="9">
        <f t="shared" si="3"/>
        <v>2154.6799999993818</v>
      </c>
    </row>
    <row r="250" spans="1:5" ht="21" x14ac:dyDescent="0.25">
      <c r="A250" s="18">
        <v>45330</v>
      </c>
      <c r="B250" s="8" t="s">
        <v>150</v>
      </c>
      <c r="C250" s="9"/>
      <c r="D250" s="9">
        <v>52.5</v>
      </c>
      <c r="E250" s="9">
        <f t="shared" si="3"/>
        <v>2102.1799999993818</v>
      </c>
    </row>
    <row r="251" spans="1:5" ht="21" x14ac:dyDescent="0.25">
      <c r="A251" s="18">
        <v>45334</v>
      </c>
      <c r="B251" s="8" t="s">
        <v>148</v>
      </c>
      <c r="C251" s="9">
        <v>21000</v>
      </c>
      <c r="D251" s="9"/>
      <c r="E251" s="9">
        <f t="shared" si="3"/>
        <v>23102.179999999382</v>
      </c>
    </row>
    <row r="252" spans="1:5" ht="21" x14ac:dyDescent="0.25">
      <c r="A252" s="18">
        <v>45335</v>
      </c>
      <c r="B252" s="8" t="s">
        <v>855</v>
      </c>
      <c r="C252" s="9"/>
      <c r="D252" s="9">
        <v>22000</v>
      </c>
      <c r="E252" s="9">
        <f t="shared" si="3"/>
        <v>1102.1799999993818</v>
      </c>
    </row>
    <row r="253" spans="1:5" ht="21" x14ac:dyDescent="0.25">
      <c r="A253" s="18">
        <v>45338</v>
      </c>
      <c r="B253" s="8" t="s">
        <v>899</v>
      </c>
      <c r="C253" s="9">
        <v>159226</v>
      </c>
      <c r="D253" s="9"/>
      <c r="E253" s="9">
        <f t="shared" si="3"/>
        <v>160328.17999999938</v>
      </c>
    </row>
    <row r="254" spans="1:5" ht="21" x14ac:dyDescent="0.25">
      <c r="A254" s="18">
        <v>45338</v>
      </c>
      <c r="B254" s="8" t="s">
        <v>706</v>
      </c>
      <c r="C254" s="9">
        <v>117500</v>
      </c>
      <c r="D254" s="9"/>
      <c r="E254" s="9">
        <f t="shared" si="3"/>
        <v>277828.17999999935</v>
      </c>
    </row>
    <row r="255" spans="1:5" ht="21" x14ac:dyDescent="0.25">
      <c r="A255" s="18">
        <v>45338</v>
      </c>
      <c r="B255" s="8" t="s">
        <v>904</v>
      </c>
      <c r="C255" s="9"/>
      <c r="D255" s="9">
        <v>277103</v>
      </c>
      <c r="E255" s="9">
        <f t="shared" si="3"/>
        <v>725.17999999935273</v>
      </c>
    </row>
    <row r="256" spans="1:5" ht="21" x14ac:dyDescent="0.25">
      <c r="A256" s="18">
        <v>45341</v>
      </c>
      <c r="B256" s="8" t="s">
        <v>214</v>
      </c>
      <c r="C256" s="9">
        <v>502500</v>
      </c>
      <c r="D256" s="9"/>
      <c r="E256" s="9">
        <f t="shared" si="3"/>
        <v>503225.17999999935</v>
      </c>
    </row>
    <row r="257" spans="1:5" ht="21" x14ac:dyDescent="0.25">
      <c r="A257" s="18">
        <v>45341</v>
      </c>
      <c r="B257" s="8" t="s">
        <v>153</v>
      </c>
      <c r="C257" s="9">
        <v>497850</v>
      </c>
      <c r="D257" s="9"/>
      <c r="E257" s="9">
        <f t="shared" si="3"/>
        <v>1001075.1799999994</v>
      </c>
    </row>
    <row r="258" spans="1:5" ht="21" x14ac:dyDescent="0.25">
      <c r="A258" s="18">
        <v>45341</v>
      </c>
      <c r="B258" s="8" t="s">
        <v>626</v>
      </c>
      <c r="C258" s="9">
        <v>88000</v>
      </c>
      <c r="D258" s="9"/>
      <c r="E258" s="9">
        <f t="shared" si="3"/>
        <v>1089075.1799999992</v>
      </c>
    </row>
    <row r="259" spans="1:5" ht="21" x14ac:dyDescent="0.25">
      <c r="A259" s="18">
        <v>45341</v>
      </c>
      <c r="B259" s="8" t="s">
        <v>915</v>
      </c>
      <c r="C259" s="9"/>
      <c r="D259" s="9">
        <v>1087116.18</v>
      </c>
      <c r="E259" s="9">
        <f t="shared" si="3"/>
        <v>1958.9999999993015</v>
      </c>
    </row>
    <row r="260" spans="1:5" ht="21" x14ac:dyDescent="0.25">
      <c r="A260" s="18">
        <v>45341</v>
      </c>
      <c r="B260" s="8" t="s">
        <v>150</v>
      </c>
      <c r="C260" s="9"/>
      <c r="D260" s="9">
        <v>52.5</v>
      </c>
      <c r="E260" s="9">
        <f t="shared" si="3"/>
        <v>1906.4999999993015</v>
      </c>
    </row>
    <row r="261" spans="1:5" ht="21" x14ac:dyDescent="0.25">
      <c r="A261" s="18">
        <v>45346</v>
      </c>
      <c r="B261" s="8" t="s">
        <v>931</v>
      </c>
      <c r="C261" s="9"/>
      <c r="D261" s="9">
        <v>99</v>
      </c>
      <c r="E261" s="9">
        <f t="shared" si="3"/>
        <v>1807.4999999993015</v>
      </c>
    </row>
    <row r="262" spans="1:5" ht="21" x14ac:dyDescent="0.25">
      <c r="A262" s="18">
        <v>45346</v>
      </c>
      <c r="B262" s="8" t="s">
        <v>967</v>
      </c>
      <c r="C262" s="9"/>
      <c r="D262" s="9">
        <v>131.22</v>
      </c>
      <c r="E262" s="9">
        <f>E261+C262-D262</f>
        <v>1676.2799999993015</v>
      </c>
    </row>
    <row r="263" spans="1:5" ht="21" x14ac:dyDescent="0.25">
      <c r="A263" s="18">
        <v>45350</v>
      </c>
      <c r="B263" s="8" t="s">
        <v>706</v>
      </c>
      <c r="C263" s="9">
        <v>500300</v>
      </c>
      <c r="D263" s="9"/>
      <c r="E263" s="9">
        <f>E262+C263-D263</f>
        <v>501976.27999999933</v>
      </c>
    </row>
    <row r="264" spans="1:5" ht="21" x14ac:dyDescent="0.25">
      <c r="A264" s="18">
        <v>45350</v>
      </c>
      <c r="B264" s="8" t="s">
        <v>988</v>
      </c>
      <c r="C264" s="9"/>
      <c r="D264" s="9">
        <v>501920.22</v>
      </c>
      <c r="E264" s="9">
        <f t="shared" si="3"/>
        <v>56.059999999357387</v>
      </c>
    </row>
    <row r="265" spans="1:5" ht="21" x14ac:dyDescent="0.25">
      <c r="A265" s="18">
        <v>45350</v>
      </c>
      <c r="B265" s="8" t="s">
        <v>362</v>
      </c>
      <c r="C265" s="9"/>
      <c r="D265" s="9">
        <v>52.5</v>
      </c>
      <c r="E265" s="9">
        <f t="shared" si="3"/>
        <v>3.5599999993573874</v>
      </c>
    </row>
    <row r="266" spans="1:5" ht="21" x14ac:dyDescent="0.25">
      <c r="A266" s="18">
        <v>45350</v>
      </c>
      <c r="B266" s="8" t="s">
        <v>706</v>
      </c>
      <c r="C266" s="9">
        <v>577100</v>
      </c>
      <c r="D266" s="9"/>
      <c r="E266" s="9">
        <f t="shared" si="3"/>
        <v>577103.55999999936</v>
      </c>
    </row>
    <row r="267" spans="1:5" ht="21" x14ac:dyDescent="0.25">
      <c r="A267" s="18">
        <v>45350</v>
      </c>
      <c r="B267" s="8" t="s">
        <v>999</v>
      </c>
      <c r="C267" s="9"/>
      <c r="D267" s="9">
        <v>577033.06999999995</v>
      </c>
      <c r="E267" s="9">
        <f t="shared" si="3"/>
        <v>70.48999999940861</v>
      </c>
    </row>
    <row r="268" spans="1:5" ht="21" x14ac:dyDescent="0.25">
      <c r="A268" s="18">
        <v>45350</v>
      </c>
      <c r="B268" s="8" t="s">
        <v>150</v>
      </c>
      <c r="C268" s="9"/>
      <c r="D268" s="9">
        <v>52.5</v>
      </c>
      <c r="E268" s="9">
        <f t="shared" si="3"/>
        <v>17.98999999940861</v>
      </c>
    </row>
    <row r="269" spans="1:5" ht="21" x14ac:dyDescent="0.25">
      <c r="A269" s="18">
        <v>45350</v>
      </c>
      <c r="B269" s="8" t="s">
        <v>150</v>
      </c>
      <c r="C269" s="9">
        <v>650500</v>
      </c>
      <c r="D269" s="9"/>
      <c r="E269" s="9">
        <f t="shared" si="3"/>
        <v>650517.98999999941</v>
      </c>
    </row>
    <row r="270" spans="1:5" ht="21" x14ac:dyDescent="0.25">
      <c r="A270" s="18">
        <v>45350</v>
      </c>
      <c r="B270" s="8" t="s">
        <v>1007</v>
      </c>
      <c r="C270" s="9"/>
      <c r="D270" s="9">
        <v>650250.66</v>
      </c>
      <c r="E270" s="9">
        <f t="shared" si="3"/>
        <v>267.32999999937601</v>
      </c>
    </row>
    <row r="271" spans="1:5" ht="21" x14ac:dyDescent="0.25">
      <c r="A271" s="18">
        <v>45350</v>
      </c>
      <c r="B271" s="8" t="s">
        <v>150</v>
      </c>
      <c r="C271" s="9"/>
      <c r="D271" s="9">
        <v>52.5</v>
      </c>
      <c r="E271" s="9">
        <f t="shared" si="3"/>
        <v>214.82999999937601</v>
      </c>
    </row>
    <row r="272" spans="1:5" ht="21" x14ac:dyDescent="0.25">
      <c r="A272" s="18">
        <v>45351</v>
      </c>
      <c r="B272" s="8" t="s">
        <v>373</v>
      </c>
      <c r="C272" s="9">
        <v>670950</v>
      </c>
      <c r="D272" s="9"/>
      <c r="E272" s="9">
        <f t="shared" si="3"/>
        <v>671164.82999999938</v>
      </c>
    </row>
    <row r="273" spans="1:5" ht="21" x14ac:dyDescent="0.25">
      <c r="A273" s="18">
        <v>45351</v>
      </c>
      <c r="B273" s="8" t="s">
        <v>1010</v>
      </c>
      <c r="C273" s="9"/>
      <c r="D273" s="9">
        <v>16933.63</v>
      </c>
      <c r="E273" s="9">
        <f t="shared" si="3"/>
        <v>654231.19999999937</v>
      </c>
    </row>
    <row r="274" spans="1:5" ht="21" x14ac:dyDescent="0.25">
      <c r="A274" s="18">
        <v>45351</v>
      </c>
      <c r="B274" s="8" t="s">
        <v>150</v>
      </c>
      <c r="C274" s="9"/>
      <c r="D274" s="9">
        <v>52.5</v>
      </c>
      <c r="E274" s="9">
        <f t="shared" si="3"/>
        <v>654178.69999999937</v>
      </c>
    </row>
    <row r="275" spans="1:5" ht="21" x14ac:dyDescent="0.25">
      <c r="A275" s="18">
        <v>45351</v>
      </c>
      <c r="B275" s="8" t="s">
        <v>1011</v>
      </c>
      <c r="C275" s="9"/>
      <c r="D275" s="9">
        <v>654107.31000000006</v>
      </c>
      <c r="E275" s="9">
        <f t="shared" si="3"/>
        <v>71.389999999315478</v>
      </c>
    </row>
    <row r="276" spans="1:5" ht="21" x14ac:dyDescent="0.25">
      <c r="A276" s="18">
        <v>45351</v>
      </c>
      <c r="B276" s="8" t="s">
        <v>150</v>
      </c>
      <c r="C276" s="9"/>
      <c r="D276" s="9">
        <v>52.5</v>
      </c>
      <c r="E276" s="9">
        <f t="shared" si="3"/>
        <v>18.889999999315478</v>
      </c>
    </row>
    <row r="277" spans="1:5" ht="21" x14ac:dyDescent="0.25">
      <c r="A277" s="18">
        <v>45351</v>
      </c>
      <c r="B277" s="8" t="s">
        <v>373</v>
      </c>
      <c r="C277" s="9">
        <v>691800</v>
      </c>
      <c r="D277" s="9"/>
      <c r="E277" s="9">
        <f t="shared" ref="E277:E340" si="4">E276+C277-D277</f>
        <v>691818.88999999932</v>
      </c>
    </row>
    <row r="278" spans="1:5" ht="21" x14ac:dyDescent="0.25">
      <c r="A278" s="18">
        <v>45351</v>
      </c>
      <c r="B278" s="8" t="s">
        <v>1013</v>
      </c>
      <c r="C278" s="9"/>
      <c r="D278" s="9">
        <v>202400</v>
      </c>
      <c r="E278" s="9">
        <f t="shared" si="4"/>
        <v>489418.88999999932</v>
      </c>
    </row>
    <row r="279" spans="1:5" ht="21" x14ac:dyDescent="0.25">
      <c r="A279" s="18">
        <v>45351</v>
      </c>
      <c r="B279" s="8" t="s">
        <v>1014</v>
      </c>
      <c r="C279" s="9"/>
      <c r="D279" s="9">
        <v>489189.61</v>
      </c>
      <c r="E279" s="9">
        <f t="shared" si="4"/>
        <v>229.27999999932945</v>
      </c>
    </row>
    <row r="280" spans="1:5" ht="21" x14ac:dyDescent="0.25">
      <c r="A280" s="18">
        <v>45351</v>
      </c>
      <c r="B280" s="8" t="s">
        <v>977</v>
      </c>
      <c r="C280" s="9"/>
      <c r="D280" s="9">
        <v>52.5</v>
      </c>
      <c r="E280" s="9">
        <f t="shared" si="4"/>
        <v>176.77999999932945</v>
      </c>
    </row>
    <row r="281" spans="1:5" ht="21" x14ac:dyDescent="0.25">
      <c r="A281" s="18">
        <v>45351</v>
      </c>
      <c r="B281" s="8" t="s">
        <v>373</v>
      </c>
      <c r="C281" s="9">
        <v>498500</v>
      </c>
      <c r="D281" s="9"/>
      <c r="E281" s="9">
        <f t="shared" si="4"/>
        <v>498676.77999999933</v>
      </c>
    </row>
    <row r="282" spans="1:5" ht="21" x14ac:dyDescent="0.25">
      <c r="A282" s="18">
        <v>45351</v>
      </c>
      <c r="B282" s="8" t="s">
        <v>373</v>
      </c>
      <c r="C282" s="9">
        <v>487100</v>
      </c>
      <c r="D282" s="9"/>
      <c r="E282" s="9">
        <f t="shared" si="4"/>
        <v>985776.77999999933</v>
      </c>
    </row>
    <row r="283" spans="1:5" ht="21" x14ac:dyDescent="0.25">
      <c r="A283" s="18">
        <v>45351</v>
      </c>
      <c r="B283" s="8" t="s">
        <v>1016</v>
      </c>
      <c r="C283" s="9">
        <v>191073</v>
      </c>
      <c r="D283" s="9"/>
      <c r="E283" s="9">
        <f t="shared" si="4"/>
        <v>1176849.7799999993</v>
      </c>
    </row>
    <row r="284" spans="1:5" ht="21" x14ac:dyDescent="0.25">
      <c r="A284" s="18">
        <v>45351</v>
      </c>
      <c r="B284" s="8" t="s">
        <v>1017</v>
      </c>
      <c r="C284" s="9"/>
      <c r="D284" s="9">
        <v>985595</v>
      </c>
      <c r="E284" s="9">
        <f t="shared" si="4"/>
        <v>191254.77999999933</v>
      </c>
    </row>
    <row r="285" spans="1:5" ht="21" x14ac:dyDescent="0.25">
      <c r="A285" s="18">
        <v>45351</v>
      </c>
      <c r="B285" s="8" t="s">
        <v>351</v>
      </c>
      <c r="C285" s="9"/>
      <c r="D285" s="9">
        <v>52.5</v>
      </c>
      <c r="E285" s="9">
        <f t="shared" si="4"/>
        <v>191202.27999999933</v>
      </c>
    </row>
    <row r="286" spans="1:5" ht="21" x14ac:dyDescent="0.25">
      <c r="A286" s="18">
        <v>45351</v>
      </c>
      <c r="B286" s="8" t="s">
        <v>1021</v>
      </c>
      <c r="C286" s="9"/>
      <c r="D286" s="9">
        <v>190942.01</v>
      </c>
      <c r="E286" s="9">
        <f t="shared" si="4"/>
        <v>260.26999999932013</v>
      </c>
    </row>
    <row r="287" spans="1:5" ht="21" x14ac:dyDescent="0.25">
      <c r="A287" s="18">
        <v>45351</v>
      </c>
      <c r="B287" s="8" t="s">
        <v>351</v>
      </c>
      <c r="C287" s="9"/>
      <c r="D287" s="9">
        <v>52.5</v>
      </c>
      <c r="E287" s="9">
        <f t="shared" si="4"/>
        <v>207.76999999932013</v>
      </c>
    </row>
    <row r="288" spans="1:5" ht="21" x14ac:dyDescent="0.25">
      <c r="A288" s="18">
        <v>45351</v>
      </c>
      <c r="B288" s="8" t="s">
        <v>1025</v>
      </c>
      <c r="C288" s="9">
        <v>75000</v>
      </c>
      <c r="D288" s="9"/>
      <c r="E288" s="9">
        <f t="shared" si="4"/>
        <v>75207.76999999932</v>
      </c>
    </row>
    <row r="289" spans="1:5" ht="21" x14ac:dyDescent="0.25">
      <c r="A289" s="18">
        <v>45352</v>
      </c>
      <c r="B289" s="8" t="s">
        <v>383</v>
      </c>
      <c r="C289" s="9">
        <v>273890</v>
      </c>
      <c r="D289" s="9"/>
      <c r="E289" s="9">
        <f t="shared" si="4"/>
        <v>349097.76999999932</v>
      </c>
    </row>
    <row r="290" spans="1:5" ht="21" x14ac:dyDescent="0.25">
      <c r="A290" s="18">
        <v>45352</v>
      </c>
      <c r="B290" s="8" t="s">
        <v>606</v>
      </c>
      <c r="C290" s="9"/>
      <c r="D290" s="9">
        <v>183650</v>
      </c>
      <c r="E290" s="9">
        <f t="shared" si="4"/>
        <v>165447.76999999932</v>
      </c>
    </row>
    <row r="291" spans="1:5" ht="21" x14ac:dyDescent="0.25">
      <c r="A291" s="18">
        <v>45352</v>
      </c>
      <c r="B291" s="8" t="s">
        <v>1031</v>
      </c>
      <c r="C291" s="9">
        <v>499985</v>
      </c>
      <c r="D291" s="9"/>
      <c r="E291" s="9">
        <f t="shared" si="4"/>
        <v>665432.76999999932</v>
      </c>
    </row>
    <row r="292" spans="1:5" ht="21" x14ac:dyDescent="0.25">
      <c r="A292" s="18">
        <v>45352</v>
      </c>
      <c r="B292" s="8" t="s">
        <v>1031</v>
      </c>
      <c r="C292" s="9">
        <v>499990</v>
      </c>
      <c r="D292" s="9"/>
      <c r="E292" s="9">
        <f t="shared" si="4"/>
        <v>1165422.7699999993</v>
      </c>
    </row>
    <row r="293" spans="1:5" ht="21" x14ac:dyDescent="0.25">
      <c r="A293" s="18">
        <v>45352</v>
      </c>
      <c r="B293" s="8" t="s">
        <v>1032</v>
      </c>
      <c r="C293" s="9"/>
      <c r="D293" s="9">
        <v>1165205.26</v>
      </c>
      <c r="E293" s="9">
        <f t="shared" si="4"/>
        <v>217.50999999931082</v>
      </c>
    </row>
    <row r="294" spans="1:5" ht="21" x14ac:dyDescent="0.25">
      <c r="A294" s="18">
        <v>45352</v>
      </c>
      <c r="B294" s="8" t="s">
        <v>150</v>
      </c>
      <c r="C294" s="9"/>
      <c r="D294" s="9">
        <v>52.5</v>
      </c>
      <c r="E294" s="9">
        <f t="shared" si="4"/>
        <v>165.00999999931082</v>
      </c>
    </row>
    <row r="295" spans="1:5" ht="21" x14ac:dyDescent="0.25">
      <c r="A295" s="18">
        <v>45352</v>
      </c>
      <c r="B295" s="8" t="s">
        <v>150</v>
      </c>
      <c r="C295" s="9"/>
      <c r="D295" s="9">
        <v>165.01</v>
      </c>
      <c r="E295" s="9">
        <f t="shared" si="4"/>
        <v>-6.8916961026843637E-10</v>
      </c>
    </row>
    <row r="296" spans="1:5" ht="21" x14ac:dyDescent="0.25">
      <c r="A296" s="8"/>
      <c r="B296" s="8"/>
      <c r="C296" s="9"/>
      <c r="D296" s="9"/>
      <c r="E296" s="9">
        <f t="shared" si="4"/>
        <v>-6.8916961026843637E-10</v>
      </c>
    </row>
    <row r="297" spans="1:5" ht="21" x14ac:dyDescent="0.25">
      <c r="A297" s="8"/>
      <c r="B297" s="8"/>
      <c r="C297" s="9"/>
      <c r="D297" s="9"/>
      <c r="E297" s="9">
        <f t="shared" si="4"/>
        <v>-6.8916961026843637E-10</v>
      </c>
    </row>
    <row r="298" spans="1:5" ht="21" x14ac:dyDescent="0.25">
      <c r="A298" s="8"/>
      <c r="B298" s="8"/>
      <c r="C298" s="9"/>
      <c r="D298" s="9"/>
      <c r="E298" s="9">
        <f t="shared" si="4"/>
        <v>-6.8916961026843637E-10</v>
      </c>
    </row>
    <row r="299" spans="1:5" ht="21" x14ac:dyDescent="0.25">
      <c r="A299" s="8"/>
      <c r="B299" s="8"/>
      <c r="C299" s="9"/>
      <c r="D299" s="9"/>
      <c r="E299" s="9">
        <f t="shared" si="4"/>
        <v>-6.8916961026843637E-10</v>
      </c>
    </row>
    <row r="300" spans="1:5" ht="21" x14ac:dyDescent="0.25">
      <c r="A300" s="8"/>
      <c r="B300" s="8"/>
      <c r="C300" s="9"/>
      <c r="D300" s="9"/>
      <c r="E300" s="9">
        <f t="shared" si="4"/>
        <v>-6.8916961026843637E-10</v>
      </c>
    </row>
    <row r="301" spans="1:5" ht="21" x14ac:dyDescent="0.25">
      <c r="A301" s="8"/>
      <c r="B301" s="8"/>
      <c r="C301" s="9"/>
      <c r="D301" s="9"/>
      <c r="E301" s="9">
        <f t="shared" si="4"/>
        <v>-6.8916961026843637E-10</v>
      </c>
    </row>
    <row r="302" spans="1:5" ht="21" x14ac:dyDescent="0.25">
      <c r="A302" s="8"/>
      <c r="B302" s="8"/>
      <c r="C302" s="9"/>
      <c r="D302" s="9"/>
      <c r="E302" s="9">
        <f t="shared" si="4"/>
        <v>-6.8916961026843637E-10</v>
      </c>
    </row>
    <row r="303" spans="1:5" ht="21" x14ac:dyDescent="0.25">
      <c r="A303" s="8"/>
      <c r="B303" s="8"/>
      <c r="C303" s="9"/>
      <c r="D303" s="9"/>
      <c r="E303" s="9">
        <f t="shared" si="4"/>
        <v>-6.8916961026843637E-10</v>
      </c>
    </row>
    <row r="304" spans="1:5" ht="21" x14ac:dyDescent="0.25">
      <c r="A304" s="8"/>
      <c r="B304" s="8"/>
      <c r="C304" s="9"/>
      <c r="D304" s="9"/>
      <c r="E304" s="9">
        <f t="shared" si="4"/>
        <v>-6.8916961026843637E-10</v>
      </c>
    </row>
    <row r="305" spans="1:5" ht="21" x14ac:dyDescent="0.25">
      <c r="A305" s="8"/>
      <c r="B305" s="8"/>
      <c r="C305" s="9"/>
      <c r="D305" s="9"/>
      <c r="E305" s="9">
        <f t="shared" si="4"/>
        <v>-6.8916961026843637E-10</v>
      </c>
    </row>
    <row r="306" spans="1:5" ht="21" x14ac:dyDescent="0.25">
      <c r="A306" s="8"/>
      <c r="B306" s="8"/>
      <c r="C306" s="9"/>
      <c r="D306" s="9"/>
      <c r="E306" s="9">
        <f t="shared" si="4"/>
        <v>-6.8916961026843637E-10</v>
      </c>
    </row>
    <row r="307" spans="1:5" ht="21" x14ac:dyDescent="0.25">
      <c r="A307" s="8"/>
      <c r="B307" s="8"/>
      <c r="C307" s="9"/>
      <c r="D307" s="9"/>
      <c r="E307" s="9">
        <f t="shared" si="4"/>
        <v>-6.8916961026843637E-10</v>
      </c>
    </row>
    <row r="308" spans="1:5" ht="21" x14ac:dyDescent="0.25">
      <c r="A308" s="8"/>
      <c r="B308" s="8"/>
      <c r="C308" s="9"/>
      <c r="D308" s="9"/>
      <c r="E308" s="9">
        <f t="shared" si="4"/>
        <v>-6.8916961026843637E-10</v>
      </c>
    </row>
    <row r="309" spans="1:5" ht="21" x14ac:dyDescent="0.25">
      <c r="A309" s="8"/>
      <c r="B309" s="8"/>
      <c r="C309" s="9"/>
      <c r="D309" s="9"/>
      <c r="E309" s="9">
        <f t="shared" si="4"/>
        <v>-6.8916961026843637E-10</v>
      </c>
    </row>
    <row r="310" spans="1:5" ht="21" x14ac:dyDescent="0.25">
      <c r="A310" s="8"/>
      <c r="B310" s="8"/>
      <c r="C310" s="9"/>
      <c r="D310" s="9"/>
      <c r="E310" s="9">
        <f t="shared" si="4"/>
        <v>-6.8916961026843637E-10</v>
      </c>
    </row>
    <row r="311" spans="1:5" ht="21" x14ac:dyDescent="0.25">
      <c r="A311" s="8"/>
      <c r="B311" s="8"/>
      <c r="C311" s="9"/>
      <c r="D311" s="9"/>
      <c r="E311" s="9">
        <f t="shared" si="4"/>
        <v>-6.8916961026843637E-10</v>
      </c>
    </row>
    <row r="312" spans="1:5" ht="21" x14ac:dyDescent="0.25">
      <c r="A312" s="8"/>
      <c r="B312" s="8"/>
      <c r="C312" s="9"/>
      <c r="D312" s="9"/>
      <c r="E312" s="9">
        <f t="shared" si="4"/>
        <v>-6.8916961026843637E-10</v>
      </c>
    </row>
    <row r="313" spans="1:5" ht="21" x14ac:dyDescent="0.25">
      <c r="A313" s="8"/>
      <c r="B313" s="8"/>
      <c r="C313" s="9"/>
      <c r="D313" s="9"/>
      <c r="E313" s="9">
        <f t="shared" si="4"/>
        <v>-6.8916961026843637E-10</v>
      </c>
    </row>
    <row r="314" spans="1:5" ht="21" x14ac:dyDescent="0.25">
      <c r="A314" s="8"/>
      <c r="B314" s="8"/>
      <c r="C314" s="9"/>
      <c r="D314" s="9"/>
      <c r="E314" s="9">
        <f t="shared" si="4"/>
        <v>-6.8916961026843637E-10</v>
      </c>
    </row>
    <row r="315" spans="1:5" ht="21" x14ac:dyDescent="0.25">
      <c r="A315" s="8"/>
      <c r="B315" s="8"/>
      <c r="C315" s="9"/>
      <c r="D315" s="9"/>
      <c r="E315" s="9">
        <f t="shared" si="4"/>
        <v>-6.8916961026843637E-10</v>
      </c>
    </row>
    <row r="316" spans="1:5" ht="21" x14ac:dyDescent="0.25">
      <c r="A316" s="8"/>
      <c r="B316" s="8"/>
      <c r="C316" s="9"/>
      <c r="D316" s="9"/>
      <c r="E316" s="9">
        <f t="shared" si="4"/>
        <v>-6.8916961026843637E-10</v>
      </c>
    </row>
    <row r="317" spans="1:5" ht="21" x14ac:dyDescent="0.25">
      <c r="A317" s="8"/>
      <c r="B317" s="8"/>
      <c r="C317" s="9"/>
      <c r="D317" s="9"/>
      <c r="E317" s="9">
        <f t="shared" si="4"/>
        <v>-6.8916961026843637E-10</v>
      </c>
    </row>
    <row r="318" spans="1:5" ht="21" x14ac:dyDescent="0.25">
      <c r="A318" s="8"/>
      <c r="B318" s="8"/>
      <c r="C318" s="9"/>
      <c r="D318" s="9"/>
      <c r="E318" s="9">
        <f t="shared" si="4"/>
        <v>-6.8916961026843637E-10</v>
      </c>
    </row>
    <row r="319" spans="1:5" ht="21" x14ac:dyDescent="0.25">
      <c r="A319" s="8"/>
      <c r="B319" s="8"/>
      <c r="C319" s="9"/>
      <c r="D319" s="9"/>
      <c r="E319" s="9">
        <f t="shared" si="4"/>
        <v>-6.8916961026843637E-10</v>
      </c>
    </row>
    <row r="320" spans="1:5" ht="21" x14ac:dyDescent="0.25">
      <c r="A320" s="8"/>
      <c r="B320" s="8"/>
      <c r="C320" s="9"/>
      <c r="D320" s="9"/>
      <c r="E320" s="9">
        <f t="shared" si="4"/>
        <v>-6.8916961026843637E-10</v>
      </c>
    </row>
    <row r="321" spans="1:5" ht="21" x14ac:dyDescent="0.25">
      <c r="A321" s="8"/>
      <c r="B321" s="8"/>
      <c r="C321" s="9"/>
      <c r="D321" s="9"/>
      <c r="E321" s="9">
        <f t="shared" si="4"/>
        <v>-6.8916961026843637E-10</v>
      </c>
    </row>
    <row r="322" spans="1:5" ht="21" x14ac:dyDescent="0.25">
      <c r="A322" s="8"/>
      <c r="B322" s="8"/>
      <c r="C322" s="9"/>
      <c r="D322" s="9"/>
      <c r="E322" s="9">
        <f t="shared" si="4"/>
        <v>-6.8916961026843637E-10</v>
      </c>
    </row>
    <row r="323" spans="1:5" ht="21" x14ac:dyDescent="0.25">
      <c r="A323" s="8"/>
      <c r="B323" s="8"/>
      <c r="C323" s="9"/>
      <c r="D323" s="9"/>
      <c r="E323" s="9">
        <f t="shared" si="4"/>
        <v>-6.8916961026843637E-10</v>
      </c>
    </row>
    <row r="324" spans="1:5" ht="21" x14ac:dyDescent="0.25">
      <c r="A324" s="8"/>
      <c r="B324" s="8"/>
      <c r="C324" s="9"/>
      <c r="D324" s="9"/>
      <c r="E324" s="9">
        <f t="shared" si="4"/>
        <v>-6.8916961026843637E-10</v>
      </c>
    </row>
    <row r="325" spans="1:5" ht="21" x14ac:dyDescent="0.25">
      <c r="A325" s="8"/>
      <c r="B325" s="8"/>
      <c r="C325" s="9"/>
      <c r="D325" s="9"/>
      <c r="E325" s="9">
        <f t="shared" si="4"/>
        <v>-6.8916961026843637E-10</v>
      </c>
    </row>
    <row r="326" spans="1:5" ht="21" x14ac:dyDescent="0.25">
      <c r="A326" s="8"/>
      <c r="B326" s="8"/>
      <c r="C326" s="9"/>
      <c r="D326" s="9"/>
      <c r="E326" s="9">
        <f t="shared" si="4"/>
        <v>-6.8916961026843637E-10</v>
      </c>
    </row>
    <row r="327" spans="1:5" ht="21" x14ac:dyDescent="0.25">
      <c r="A327" s="8"/>
      <c r="B327" s="8"/>
      <c r="C327" s="9"/>
      <c r="D327" s="9"/>
      <c r="E327" s="9">
        <f t="shared" si="4"/>
        <v>-6.8916961026843637E-10</v>
      </c>
    </row>
    <row r="328" spans="1:5" ht="21" x14ac:dyDescent="0.25">
      <c r="A328" s="8"/>
      <c r="B328" s="8"/>
      <c r="C328" s="9"/>
      <c r="D328" s="9"/>
      <c r="E328" s="9">
        <f t="shared" si="4"/>
        <v>-6.8916961026843637E-10</v>
      </c>
    </row>
    <row r="329" spans="1:5" ht="21" x14ac:dyDescent="0.25">
      <c r="A329" s="8"/>
      <c r="B329" s="8"/>
      <c r="C329" s="9"/>
      <c r="D329" s="9"/>
      <c r="E329" s="9">
        <f t="shared" si="4"/>
        <v>-6.8916961026843637E-10</v>
      </c>
    </row>
    <row r="330" spans="1:5" ht="21" x14ac:dyDescent="0.25">
      <c r="A330" s="8"/>
      <c r="B330" s="8"/>
      <c r="C330" s="9"/>
      <c r="D330" s="9"/>
      <c r="E330" s="9">
        <f t="shared" si="4"/>
        <v>-6.8916961026843637E-10</v>
      </c>
    </row>
    <row r="331" spans="1:5" ht="21" x14ac:dyDescent="0.25">
      <c r="A331" s="8"/>
      <c r="B331" s="8"/>
      <c r="C331" s="9"/>
      <c r="D331" s="9"/>
      <c r="E331" s="9">
        <f t="shared" si="4"/>
        <v>-6.8916961026843637E-10</v>
      </c>
    </row>
    <row r="332" spans="1:5" ht="21" x14ac:dyDescent="0.25">
      <c r="A332" s="8"/>
      <c r="B332" s="8"/>
      <c r="C332" s="9"/>
      <c r="D332" s="9"/>
      <c r="E332" s="9">
        <f t="shared" si="4"/>
        <v>-6.8916961026843637E-10</v>
      </c>
    </row>
    <row r="333" spans="1:5" ht="21" x14ac:dyDescent="0.25">
      <c r="A333" s="8"/>
      <c r="B333" s="8"/>
      <c r="C333" s="9"/>
      <c r="D333" s="9"/>
      <c r="E333" s="9">
        <f t="shared" si="4"/>
        <v>-6.8916961026843637E-10</v>
      </c>
    </row>
    <row r="334" spans="1:5" ht="21" x14ac:dyDescent="0.25">
      <c r="A334" s="8"/>
      <c r="B334" s="8"/>
      <c r="C334" s="9"/>
      <c r="D334" s="9"/>
      <c r="E334" s="9">
        <f t="shared" si="4"/>
        <v>-6.8916961026843637E-10</v>
      </c>
    </row>
    <row r="335" spans="1:5" ht="21" x14ac:dyDescent="0.25">
      <c r="A335" s="8"/>
      <c r="B335" s="8"/>
      <c r="C335" s="9"/>
      <c r="D335" s="9"/>
      <c r="E335" s="9">
        <f t="shared" si="4"/>
        <v>-6.8916961026843637E-10</v>
      </c>
    </row>
    <row r="336" spans="1:5" ht="21" x14ac:dyDescent="0.25">
      <c r="A336" s="8"/>
      <c r="B336" s="8"/>
      <c r="C336" s="9"/>
      <c r="D336" s="9"/>
      <c r="E336" s="9">
        <f t="shared" si="4"/>
        <v>-6.8916961026843637E-10</v>
      </c>
    </row>
    <row r="337" spans="1:5" ht="21" x14ac:dyDescent="0.25">
      <c r="A337" s="8"/>
      <c r="B337" s="8"/>
      <c r="C337" s="9"/>
      <c r="D337" s="9"/>
      <c r="E337" s="9">
        <f t="shared" si="4"/>
        <v>-6.8916961026843637E-10</v>
      </c>
    </row>
    <row r="338" spans="1:5" ht="21" x14ac:dyDescent="0.25">
      <c r="A338" s="8"/>
      <c r="B338" s="8"/>
      <c r="C338" s="9"/>
      <c r="D338" s="9"/>
      <c r="E338" s="9">
        <f t="shared" si="4"/>
        <v>-6.8916961026843637E-10</v>
      </c>
    </row>
    <row r="339" spans="1:5" ht="21" x14ac:dyDescent="0.25">
      <c r="A339" s="8"/>
      <c r="B339" s="8"/>
      <c r="C339" s="9"/>
      <c r="D339" s="9"/>
      <c r="E339" s="9">
        <f t="shared" si="4"/>
        <v>-6.8916961026843637E-10</v>
      </c>
    </row>
    <row r="340" spans="1:5" ht="21" x14ac:dyDescent="0.25">
      <c r="A340" s="8"/>
      <c r="B340" s="8"/>
      <c r="C340" s="9"/>
      <c r="D340" s="9"/>
      <c r="E340" s="9">
        <f t="shared" si="4"/>
        <v>-6.8916961026843637E-10</v>
      </c>
    </row>
    <row r="341" spans="1:5" ht="21" x14ac:dyDescent="0.25">
      <c r="A341" s="8"/>
      <c r="B341" s="8"/>
      <c r="C341" s="9"/>
      <c r="D341" s="9"/>
      <c r="E341" s="9">
        <f t="shared" ref="E341:E404" si="5">E340+C341-D341</f>
        <v>-6.8916961026843637E-10</v>
      </c>
    </row>
    <row r="342" spans="1:5" ht="21" x14ac:dyDescent="0.25">
      <c r="A342" s="8"/>
      <c r="B342" s="8"/>
      <c r="C342" s="9"/>
      <c r="D342" s="9"/>
      <c r="E342" s="9">
        <f t="shared" si="5"/>
        <v>-6.8916961026843637E-10</v>
      </c>
    </row>
    <row r="343" spans="1:5" ht="21" x14ac:dyDescent="0.25">
      <c r="A343" s="8"/>
      <c r="B343" s="8"/>
      <c r="C343" s="9"/>
      <c r="D343" s="9"/>
      <c r="E343" s="9">
        <f t="shared" si="5"/>
        <v>-6.8916961026843637E-10</v>
      </c>
    </row>
    <row r="344" spans="1:5" ht="21" x14ac:dyDescent="0.25">
      <c r="A344" s="8"/>
      <c r="B344" s="8"/>
      <c r="C344" s="9"/>
      <c r="D344" s="9"/>
      <c r="E344" s="9">
        <f t="shared" si="5"/>
        <v>-6.8916961026843637E-10</v>
      </c>
    </row>
    <row r="345" spans="1:5" ht="21" x14ac:dyDescent="0.25">
      <c r="A345" s="8"/>
      <c r="B345" s="8"/>
      <c r="C345" s="9"/>
      <c r="D345" s="9"/>
      <c r="E345" s="9">
        <f t="shared" si="5"/>
        <v>-6.8916961026843637E-10</v>
      </c>
    </row>
    <row r="346" spans="1:5" ht="21" x14ac:dyDescent="0.25">
      <c r="A346" s="8"/>
      <c r="B346" s="8"/>
      <c r="C346" s="9"/>
      <c r="D346" s="9"/>
      <c r="E346" s="9">
        <f t="shared" si="5"/>
        <v>-6.8916961026843637E-10</v>
      </c>
    </row>
    <row r="347" spans="1:5" ht="21" x14ac:dyDescent="0.25">
      <c r="A347" s="8"/>
      <c r="B347" s="8"/>
      <c r="C347" s="9"/>
      <c r="D347" s="9"/>
      <c r="E347" s="9">
        <f t="shared" si="5"/>
        <v>-6.8916961026843637E-10</v>
      </c>
    </row>
    <row r="348" spans="1:5" ht="21" x14ac:dyDescent="0.25">
      <c r="A348" s="8"/>
      <c r="B348" s="8"/>
      <c r="C348" s="9"/>
      <c r="D348" s="9"/>
      <c r="E348" s="9">
        <f t="shared" si="5"/>
        <v>-6.8916961026843637E-10</v>
      </c>
    </row>
    <row r="349" spans="1:5" ht="21" x14ac:dyDescent="0.25">
      <c r="A349" s="8"/>
      <c r="B349" s="8"/>
      <c r="C349" s="9"/>
      <c r="D349" s="9"/>
      <c r="E349" s="9">
        <f t="shared" si="5"/>
        <v>-6.8916961026843637E-10</v>
      </c>
    </row>
    <row r="350" spans="1:5" ht="21" x14ac:dyDescent="0.25">
      <c r="A350" s="8"/>
      <c r="B350" s="8"/>
      <c r="C350" s="9"/>
      <c r="D350" s="9"/>
      <c r="E350" s="9">
        <f t="shared" si="5"/>
        <v>-6.8916961026843637E-10</v>
      </c>
    </row>
    <row r="351" spans="1:5" ht="21" x14ac:dyDescent="0.25">
      <c r="A351" s="8"/>
      <c r="B351" s="8"/>
      <c r="C351" s="9"/>
      <c r="D351" s="9"/>
      <c r="E351" s="9">
        <f t="shared" si="5"/>
        <v>-6.8916961026843637E-10</v>
      </c>
    </row>
    <row r="352" spans="1:5" ht="21" x14ac:dyDescent="0.25">
      <c r="A352" s="8"/>
      <c r="B352" s="8"/>
      <c r="C352" s="9"/>
      <c r="D352" s="9"/>
      <c r="E352" s="9">
        <f t="shared" si="5"/>
        <v>-6.8916961026843637E-10</v>
      </c>
    </row>
    <row r="353" spans="1:5" ht="21" x14ac:dyDescent="0.25">
      <c r="A353" s="8"/>
      <c r="B353" s="8"/>
      <c r="C353" s="9"/>
      <c r="D353" s="9"/>
      <c r="E353" s="9">
        <f t="shared" si="5"/>
        <v>-6.8916961026843637E-10</v>
      </c>
    </row>
    <row r="354" spans="1:5" ht="21" x14ac:dyDescent="0.25">
      <c r="A354" s="8"/>
      <c r="B354" s="8"/>
      <c r="C354" s="9"/>
      <c r="D354" s="9"/>
      <c r="E354" s="9">
        <f t="shared" si="5"/>
        <v>-6.8916961026843637E-10</v>
      </c>
    </row>
    <row r="355" spans="1:5" ht="21" x14ac:dyDescent="0.25">
      <c r="A355" s="8"/>
      <c r="B355" s="8"/>
      <c r="C355" s="9"/>
      <c r="D355" s="9"/>
      <c r="E355" s="9">
        <f t="shared" si="5"/>
        <v>-6.8916961026843637E-10</v>
      </c>
    </row>
    <row r="356" spans="1:5" ht="21" x14ac:dyDescent="0.25">
      <c r="A356" s="8"/>
      <c r="B356" s="8"/>
      <c r="C356" s="9"/>
      <c r="D356" s="9"/>
      <c r="E356" s="9">
        <f t="shared" si="5"/>
        <v>-6.8916961026843637E-10</v>
      </c>
    </row>
    <row r="357" spans="1:5" ht="21" x14ac:dyDescent="0.25">
      <c r="A357" s="8"/>
      <c r="B357" s="8"/>
      <c r="C357" s="9"/>
      <c r="D357" s="9"/>
      <c r="E357" s="9">
        <f t="shared" si="5"/>
        <v>-6.8916961026843637E-10</v>
      </c>
    </row>
    <row r="358" spans="1:5" ht="21" x14ac:dyDescent="0.25">
      <c r="A358" s="8"/>
      <c r="B358" s="8"/>
      <c r="C358" s="9"/>
      <c r="D358" s="9"/>
      <c r="E358" s="9">
        <f t="shared" si="5"/>
        <v>-6.8916961026843637E-10</v>
      </c>
    </row>
    <row r="359" spans="1:5" ht="21" x14ac:dyDescent="0.25">
      <c r="A359" s="8"/>
      <c r="B359" s="8"/>
      <c r="C359" s="9"/>
      <c r="D359" s="9"/>
      <c r="E359" s="9">
        <f t="shared" si="5"/>
        <v>-6.8916961026843637E-10</v>
      </c>
    </row>
    <row r="360" spans="1:5" ht="21" x14ac:dyDescent="0.25">
      <c r="A360" s="8"/>
      <c r="B360" s="8"/>
      <c r="C360" s="9"/>
      <c r="D360" s="9"/>
      <c r="E360" s="9">
        <f t="shared" si="5"/>
        <v>-6.8916961026843637E-10</v>
      </c>
    </row>
    <row r="361" spans="1:5" ht="21" x14ac:dyDescent="0.25">
      <c r="A361" s="8"/>
      <c r="B361" s="8"/>
      <c r="C361" s="9"/>
      <c r="D361" s="9"/>
      <c r="E361" s="9">
        <f t="shared" si="5"/>
        <v>-6.8916961026843637E-10</v>
      </c>
    </row>
    <row r="362" spans="1:5" ht="21" x14ac:dyDescent="0.25">
      <c r="A362" s="8"/>
      <c r="B362" s="8"/>
      <c r="C362" s="9"/>
      <c r="D362" s="9"/>
      <c r="E362" s="9">
        <f t="shared" si="5"/>
        <v>-6.8916961026843637E-10</v>
      </c>
    </row>
    <row r="363" spans="1:5" ht="21" x14ac:dyDescent="0.25">
      <c r="A363" s="8"/>
      <c r="B363" s="8"/>
      <c r="C363" s="9"/>
      <c r="D363" s="9"/>
      <c r="E363" s="9">
        <f t="shared" si="5"/>
        <v>-6.8916961026843637E-10</v>
      </c>
    </row>
    <row r="364" spans="1:5" ht="21" x14ac:dyDescent="0.25">
      <c r="A364" s="8"/>
      <c r="B364" s="8"/>
      <c r="C364" s="9"/>
      <c r="D364" s="9"/>
      <c r="E364" s="9">
        <f t="shared" si="5"/>
        <v>-6.8916961026843637E-10</v>
      </c>
    </row>
    <row r="365" spans="1:5" ht="21" x14ac:dyDescent="0.25">
      <c r="A365" s="8"/>
      <c r="B365" s="8"/>
      <c r="C365" s="9"/>
      <c r="D365" s="9"/>
      <c r="E365" s="9">
        <f t="shared" si="5"/>
        <v>-6.8916961026843637E-10</v>
      </c>
    </row>
    <row r="366" spans="1:5" ht="21" x14ac:dyDescent="0.25">
      <c r="A366" s="8"/>
      <c r="B366" s="8"/>
      <c r="C366" s="9"/>
      <c r="D366" s="9"/>
      <c r="E366" s="9">
        <f t="shared" si="5"/>
        <v>-6.8916961026843637E-10</v>
      </c>
    </row>
    <row r="367" spans="1:5" ht="21" x14ac:dyDescent="0.25">
      <c r="A367" s="8"/>
      <c r="B367" s="8"/>
      <c r="C367" s="9"/>
      <c r="D367" s="9"/>
      <c r="E367" s="9">
        <f t="shared" si="5"/>
        <v>-6.8916961026843637E-10</v>
      </c>
    </row>
    <row r="368" spans="1:5" ht="21" x14ac:dyDescent="0.25">
      <c r="A368" s="8"/>
      <c r="B368" s="8"/>
      <c r="C368" s="9"/>
      <c r="D368" s="9"/>
      <c r="E368" s="9">
        <f t="shared" si="5"/>
        <v>-6.8916961026843637E-10</v>
      </c>
    </row>
    <row r="369" spans="1:5" ht="21" x14ac:dyDescent="0.25">
      <c r="A369" s="8"/>
      <c r="B369" s="8"/>
      <c r="C369" s="9"/>
      <c r="D369" s="9"/>
      <c r="E369" s="9">
        <f t="shared" si="5"/>
        <v>-6.8916961026843637E-10</v>
      </c>
    </row>
    <row r="370" spans="1:5" ht="21" x14ac:dyDescent="0.25">
      <c r="A370" s="8"/>
      <c r="B370" s="8"/>
      <c r="C370" s="9"/>
      <c r="D370" s="9"/>
      <c r="E370" s="9">
        <f t="shared" si="5"/>
        <v>-6.8916961026843637E-10</v>
      </c>
    </row>
    <row r="371" spans="1:5" ht="21" x14ac:dyDescent="0.25">
      <c r="A371" s="8"/>
      <c r="B371" s="8"/>
      <c r="C371" s="9"/>
      <c r="D371" s="9"/>
      <c r="E371" s="9">
        <f t="shared" si="5"/>
        <v>-6.8916961026843637E-10</v>
      </c>
    </row>
    <row r="372" spans="1:5" ht="21" x14ac:dyDescent="0.25">
      <c r="A372" s="8"/>
      <c r="B372" s="8"/>
      <c r="C372" s="9"/>
      <c r="D372" s="9"/>
      <c r="E372" s="9">
        <f t="shared" si="5"/>
        <v>-6.8916961026843637E-10</v>
      </c>
    </row>
    <row r="373" spans="1:5" ht="21" x14ac:dyDescent="0.25">
      <c r="A373" s="8"/>
      <c r="B373" s="8"/>
      <c r="C373" s="9"/>
      <c r="D373" s="9"/>
      <c r="E373" s="9">
        <f t="shared" si="5"/>
        <v>-6.8916961026843637E-10</v>
      </c>
    </row>
    <row r="374" spans="1:5" ht="21" x14ac:dyDescent="0.25">
      <c r="A374" s="8"/>
      <c r="B374" s="8"/>
      <c r="C374" s="9"/>
      <c r="D374" s="9"/>
      <c r="E374" s="9">
        <f t="shared" si="5"/>
        <v>-6.8916961026843637E-10</v>
      </c>
    </row>
    <row r="375" spans="1:5" ht="21" x14ac:dyDescent="0.25">
      <c r="A375" s="8"/>
      <c r="B375" s="8"/>
      <c r="C375" s="9"/>
      <c r="D375" s="9"/>
      <c r="E375" s="9">
        <f t="shared" si="5"/>
        <v>-6.8916961026843637E-10</v>
      </c>
    </row>
    <row r="376" spans="1:5" ht="21" x14ac:dyDescent="0.25">
      <c r="A376" s="8"/>
      <c r="B376" s="8"/>
      <c r="C376" s="9"/>
      <c r="D376" s="9"/>
      <c r="E376" s="9">
        <f t="shared" si="5"/>
        <v>-6.8916961026843637E-10</v>
      </c>
    </row>
    <row r="377" spans="1:5" ht="21" x14ac:dyDescent="0.25">
      <c r="A377" s="8"/>
      <c r="B377" s="8"/>
      <c r="C377" s="9"/>
      <c r="D377" s="9"/>
      <c r="E377" s="9">
        <f t="shared" si="5"/>
        <v>-6.8916961026843637E-10</v>
      </c>
    </row>
    <row r="378" spans="1:5" ht="21" x14ac:dyDescent="0.25">
      <c r="A378" s="8"/>
      <c r="B378" s="8"/>
      <c r="C378" s="9"/>
      <c r="D378" s="9"/>
      <c r="E378" s="9">
        <f t="shared" si="5"/>
        <v>-6.8916961026843637E-10</v>
      </c>
    </row>
    <row r="379" spans="1:5" ht="21" x14ac:dyDescent="0.25">
      <c r="A379" s="8"/>
      <c r="B379" s="8"/>
      <c r="C379" s="9"/>
      <c r="D379" s="9"/>
      <c r="E379" s="9">
        <f t="shared" si="5"/>
        <v>-6.8916961026843637E-10</v>
      </c>
    </row>
    <row r="380" spans="1:5" ht="21" x14ac:dyDescent="0.25">
      <c r="A380" s="8"/>
      <c r="B380" s="8"/>
      <c r="C380" s="9"/>
      <c r="D380" s="9"/>
      <c r="E380" s="9">
        <f t="shared" si="5"/>
        <v>-6.8916961026843637E-10</v>
      </c>
    </row>
    <row r="381" spans="1:5" ht="21" x14ac:dyDescent="0.25">
      <c r="A381" s="8"/>
      <c r="B381" s="8"/>
      <c r="C381" s="9"/>
      <c r="D381" s="9"/>
      <c r="E381" s="9">
        <f t="shared" si="5"/>
        <v>-6.8916961026843637E-10</v>
      </c>
    </row>
    <row r="382" spans="1:5" ht="21" x14ac:dyDescent="0.25">
      <c r="A382" s="8"/>
      <c r="B382" s="8"/>
      <c r="C382" s="9"/>
      <c r="D382" s="9"/>
      <c r="E382" s="9">
        <f t="shared" si="5"/>
        <v>-6.8916961026843637E-10</v>
      </c>
    </row>
    <row r="383" spans="1:5" ht="21" x14ac:dyDescent="0.25">
      <c r="A383" s="8"/>
      <c r="B383" s="8"/>
      <c r="C383" s="9"/>
      <c r="D383" s="9"/>
      <c r="E383" s="9">
        <f t="shared" si="5"/>
        <v>-6.8916961026843637E-10</v>
      </c>
    </row>
    <row r="384" spans="1:5" ht="21" x14ac:dyDescent="0.25">
      <c r="A384" s="8"/>
      <c r="B384" s="8"/>
      <c r="C384" s="9"/>
      <c r="D384" s="9"/>
      <c r="E384" s="9">
        <f t="shared" si="5"/>
        <v>-6.8916961026843637E-10</v>
      </c>
    </row>
    <row r="385" spans="1:5" ht="21" x14ac:dyDescent="0.25">
      <c r="A385" s="8"/>
      <c r="B385" s="8"/>
      <c r="C385" s="9"/>
      <c r="D385" s="9"/>
      <c r="E385" s="9">
        <f t="shared" si="5"/>
        <v>-6.8916961026843637E-10</v>
      </c>
    </row>
    <row r="386" spans="1:5" ht="21" x14ac:dyDescent="0.25">
      <c r="A386" s="8"/>
      <c r="B386" s="8"/>
      <c r="C386" s="9"/>
      <c r="D386" s="9"/>
      <c r="E386" s="9">
        <f t="shared" si="5"/>
        <v>-6.8916961026843637E-10</v>
      </c>
    </row>
    <row r="387" spans="1:5" ht="21" x14ac:dyDescent="0.25">
      <c r="A387" s="8"/>
      <c r="B387" s="8"/>
      <c r="C387" s="9"/>
      <c r="D387" s="9"/>
      <c r="E387" s="9">
        <f t="shared" si="5"/>
        <v>-6.8916961026843637E-10</v>
      </c>
    </row>
    <row r="388" spans="1:5" ht="21" x14ac:dyDescent="0.25">
      <c r="A388" s="8"/>
      <c r="B388" s="8"/>
      <c r="C388" s="9"/>
      <c r="D388" s="9"/>
      <c r="E388" s="9">
        <f t="shared" si="5"/>
        <v>-6.8916961026843637E-10</v>
      </c>
    </row>
    <row r="389" spans="1:5" ht="21" x14ac:dyDescent="0.25">
      <c r="A389" s="8"/>
      <c r="B389" s="8"/>
      <c r="C389" s="9"/>
      <c r="D389" s="9"/>
      <c r="E389" s="9">
        <f t="shared" si="5"/>
        <v>-6.8916961026843637E-10</v>
      </c>
    </row>
    <row r="390" spans="1:5" ht="21" x14ac:dyDescent="0.25">
      <c r="A390" s="8"/>
      <c r="B390" s="8"/>
      <c r="C390" s="9"/>
      <c r="D390" s="9"/>
      <c r="E390" s="9">
        <f t="shared" si="5"/>
        <v>-6.8916961026843637E-10</v>
      </c>
    </row>
    <row r="391" spans="1:5" ht="21" x14ac:dyDescent="0.25">
      <c r="A391" s="8"/>
      <c r="B391" s="8"/>
      <c r="C391" s="9"/>
      <c r="D391" s="9"/>
      <c r="E391" s="9">
        <f t="shared" si="5"/>
        <v>-6.8916961026843637E-10</v>
      </c>
    </row>
    <row r="392" spans="1:5" ht="21" x14ac:dyDescent="0.25">
      <c r="A392" s="8"/>
      <c r="B392" s="8"/>
      <c r="C392" s="9"/>
      <c r="D392" s="9"/>
      <c r="E392" s="9">
        <f t="shared" si="5"/>
        <v>-6.8916961026843637E-10</v>
      </c>
    </row>
    <row r="393" spans="1:5" ht="21" x14ac:dyDescent="0.25">
      <c r="A393" s="8"/>
      <c r="B393" s="8"/>
      <c r="C393" s="9"/>
      <c r="D393" s="9"/>
      <c r="E393" s="9">
        <f t="shared" si="5"/>
        <v>-6.8916961026843637E-10</v>
      </c>
    </row>
    <row r="394" spans="1:5" ht="21" x14ac:dyDescent="0.25">
      <c r="A394" s="8"/>
      <c r="B394" s="8"/>
      <c r="C394" s="9"/>
      <c r="D394" s="9"/>
      <c r="E394" s="9">
        <f t="shared" si="5"/>
        <v>-6.8916961026843637E-10</v>
      </c>
    </row>
    <row r="395" spans="1:5" ht="21" x14ac:dyDescent="0.25">
      <c r="A395" s="8"/>
      <c r="B395" s="8"/>
      <c r="C395" s="9"/>
      <c r="D395" s="9"/>
      <c r="E395" s="9">
        <f t="shared" si="5"/>
        <v>-6.8916961026843637E-10</v>
      </c>
    </row>
    <row r="396" spans="1:5" ht="21" x14ac:dyDescent="0.25">
      <c r="A396" s="8"/>
      <c r="B396" s="8"/>
      <c r="C396" s="9"/>
      <c r="D396" s="9"/>
      <c r="E396" s="9">
        <f t="shared" si="5"/>
        <v>-6.8916961026843637E-10</v>
      </c>
    </row>
    <row r="397" spans="1:5" ht="21" x14ac:dyDescent="0.25">
      <c r="A397" s="8"/>
      <c r="B397" s="8"/>
      <c r="C397" s="9"/>
      <c r="D397" s="9"/>
      <c r="E397" s="9">
        <f t="shared" si="5"/>
        <v>-6.8916961026843637E-10</v>
      </c>
    </row>
    <row r="398" spans="1:5" ht="21" x14ac:dyDescent="0.25">
      <c r="A398" s="8"/>
      <c r="B398" s="8"/>
      <c r="C398" s="9"/>
      <c r="D398" s="9"/>
      <c r="E398" s="9">
        <f t="shared" si="5"/>
        <v>-6.8916961026843637E-10</v>
      </c>
    </row>
    <row r="399" spans="1:5" ht="21" x14ac:dyDescent="0.25">
      <c r="A399" s="8"/>
      <c r="B399" s="8"/>
      <c r="C399" s="9"/>
      <c r="D399" s="9"/>
      <c r="E399" s="9">
        <f t="shared" si="5"/>
        <v>-6.8916961026843637E-10</v>
      </c>
    </row>
    <row r="400" spans="1:5" ht="21" x14ac:dyDescent="0.25">
      <c r="A400" s="8"/>
      <c r="B400" s="8"/>
      <c r="C400" s="9"/>
      <c r="D400" s="9"/>
      <c r="E400" s="9">
        <f t="shared" si="5"/>
        <v>-6.8916961026843637E-10</v>
      </c>
    </row>
    <row r="401" spans="1:5" ht="21" x14ac:dyDescent="0.25">
      <c r="A401" s="8"/>
      <c r="B401" s="8"/>
      <c r="C401" s="9"/>
      <c r="D401" s="9"/>
      <c r="E401" s="9">
        <f t="shared" si="5"/>
        <v>-6.8916961026843637E-10</v>
      </c>
    </row>
    <row r="402" spans="1:5" ht="21" x14ac:dyDescent="0.25">
      <c r="A402" s="8"/>
      <c r="B402" s="8"/>
      <c r="C402" s="9"/>
      <c r="D402" s="9"/>
      <c r="E402" s="9">
        <f t="shared" si="5"/>
        <v>-6.8916961026843637E-10</v>
      </c>
    </row>
    <row r="403" spans="1:5" ht="21" x14ac:dyDescent="0.25">
      <c r="A403" s="8"/>
      <c r="B403" s="8"/>
      <c r="C403" s="9"/>
      <c r="D403" s="9"/>
      <c r="E403" s="9">
        <f t="shared" si="5"/>
        <v>-6.8916961026843637E-10</v>
      </c>
    </row>
    <row r="404" spans="1:5" ht="21" x14ac:dyDescent="0.25">
      <c r="A404" s="8"/>
      <c r="B404" s="8"/>
      <c r="C404" s="9"/>
      <c r="D404" s="9"/>
      <c r="E404" s="9">
        <f t="shared" si="5"/>
        <v>-6.8916961026843637E-10</v>
      </c>
    </row>
    <row r="405" spans="1:5" ht="21" x14ac:dyDescent="0.25">
      <c r="A405" s="8"/>
      <c r="B405" s="8"/>
      <c r="C405" s="9"/>
      <c r="D405" s="9"/>
      <c r="E405" s="9">
        <f t="shared" ref="E405:E468" si="6">E404+C405-D405</f>
        <v>-6.8916961026843637E-10</v>
      </c>
    </row>
    <row r="406" spans="1:5" ht="21" x14ac:dyDescent="0.25">
      <c r="A406" s="8"/>
      <c r="B406" s="8"/>
      <c r="C406" s="9"/>
      <c r="D406" s="9"/>
      <c r="E406" s="9">
        <f t="shared" si="6"/>
        <v>-6.8916961026843637E-10</v>
      </c>
    </row>
    <row r="407" spans="1:5" ht="21" x14ac:dyDescent="0.25">
      <c r="A407" s="8"/>
      <c r="B407" s="8"/>
      <c r="C407" s="9"/>
      <c r="D407" s="9"/>
      <c r="E407" s="9">
        <f t="shared" si="6"/>
        <v>-6.8916961026843637E-10</v>
      </c>
    </row>
    <row r="408" spans="1:5" ht="21" x14ac:dyDescent="0.25">
      <c r="A408" s="8"/>
      <c r="B408" s="8"/>
      <c r="C408" s="9"/>
      <c r="D408" s="9"/>
      <c r="E408" s="9">
        <f t="shared" si="6"/>
        <v>-6.8916961026843637E-10</v>
      </c>
    </row>
    <row r="409" spans="1:5" ht="21" x14ac:dyDescent="0.25">
      <c r="A409" s="8"/>
      <c r="B409" s="8"/>
      <c r="C409" s="9"/>
      <c r="D409" s="9"/>
      <c r="E409" s="9">
        <f t="shared" si="6"/>
        <v>-6.8916961026843637E-10</v>
      </c>
    </row>
    <row r="410" spans="1:5" ht="21" x14ac:dyDescent="0.25">
      <c r="A410" s="8"/>
      <c r="B410" s="8"/>
      <c r="C410" s="9"/>
      <c r="D410" s="9"/>
      <c r="E410" s="9">
        <f t="shared" si="6"/>
        <v>-6.8916961026843637E-10</v>
      </c>
    </row>
    <row r="411" spans="1:5" ht="21" x14ac:dyDescent="0.25">
      <c r="A411" s="8"/>
      <c r="B411" s="8"/>
      <c r="C411" s="9"/>
      <c r="D411" s="9"/>
      <c r="E411" s="9">
        <f t="shared" si="6"/>
        <v>-6.8916961026843637E-10</v>
      </c>
    </row>
    <row r="412" spans="1:5" ht="21" x14ac:dyDescent="0.25">
      <c r="A412" s="8"/>
      <c r="B412" s="8"/>
      <c r="C412" s="9"/>
      <c r="D412" s="9"/>
      <c r="E412" s="9">
        <f t="shared" si="6"/>
        <v>-6.8916961026843637E-10</v>
      </c>
    </row>
    <row r="413" spans="1:5" ht="21" x14ac:dyDescent="0.25">
      <c r="A413" s="8"/>
      <c r="B413" s="8"/>
      <c r="C413" s="9"/>
      <c r="D413" s="9"/>
      <c r="E413" s="9">
        <f t="shared" si="6"/>
        <v>-6.8916961026843637E-10</v>
      </c>
    </row>
    <row r="414" spans="1:5" ht="21" x14ac:dyDescent="0.25">
      <c r="A414" s="8"/>
      <c r="B414" s="8"/>
      <c r="C414" s="9"/>
      <c r="D414" s="9"/>
      <c r="E414" s="9">
        <f t="shared" si="6"/>
        <v>-6.8916961026843637E-10</v>
      </c>
    </row>
    <row r="415" spans="1:5" ht="21" x14ac:dyDescent="0.25">
      <c r="A415" s="8"/>
      <c r="B415" s="8"/>
      <c r="C415" s="9"/>
      <c r="D415" s="9"/>
      <c r="E415" s="9">
        <f t="shared" si="6"/>
        <v>-6.8916961026843637E-10</v>
      </c>
    </row>
    <row r="416" spans="1:5" ht="21" x14ac:dyDescent="0.25">
      <c r="A416" s="8"/>
      <c r="B416" s="8"/>
      <c r="C416" s="9"/>
      <c r="D416" s="9"/>
      <c r="E416" s="9">
        <f t="shared" si="6"/>
        <v>-6.8916961026843637E-10</v>
      </c>
    </row>
    <row r="417" spans="1:5" ht="21" x14ac:dyDescent="0.25">
      <c r="A417" s="8"/>
      <c r="B417" s="8"/>
      <c r="C417" s="9"/>
      <c r="D417" s="9"/>
      <c r="E417" s="9">
        <f t="shared" si="6"/>
        <v>-6.8916961026843637E-10</v>
      </c>
    </row>
    <row r="418" spans="1:5" ht="21" x14ac:dyDescent="0.25">
      <c r="A418" s="8"/>
      <c r="B418" s="8"/>
      <c r="C418" s="9"/>
      <c r="D418" s="9"/>
      <c r="E418" s="9">
        <f t="shared" si="6"/>
        <v>-6.8916961026843637E-10</v>
      </c>
    </row>
    <row r="419" spans="1:5" ht="21" x14ac:dyDescent="0.25">
      <c r="A419" s="8"/>
      <c r="B419" s="8"/>
      <c r="C419" s="9"/>
      <c r="D419" s="9"/>
      <c r="E419" s="9">
        <f t="shared" si="6"/>
        <v>-6.8916961026843637E-10</v>
      </c>
    </row>
    <row r="420" spans="1:5" ht="21" x14ac:dyDescent="0.25">
      <c r="A420" s="8"/>
      <c r="B420" s="8"/>
      <c r="C420" s="9"/>
      <c r="D420" s="9"/>
      <c r="E420" s="9">
        <f t="shared" si="6"/>
        <v>-6.8916961026843637E-10</v>
      </c>
    </row>
    <row r="421" spans="1:5" ht="21" x14ac:dyDescent="0.25">
      <c r="A421" s="8"/>
      <c r="B421" s="8"/>
      <c r="C421" s="9"/>
      <c r="D421" s="9"/>
      <c r="E421" s="9">
        <f t="shared" si="6"/>
        <v>-6.8916961026843637E-10</v>
      </c>
    </row>
    <row r="422" spans="1:5" ht="21" x14ac:dyDescent="0.25">
      <c r="A422" s="8"/>
      <c r="B422" s="8"/>
      <c r="C422" s="9"/>
      <c r="D422" s="9"/>
      <c r="E422" s="9">
        <f t="shared" si="6"/>
        <v>-6.8916961026843637E-10</v>
      </c>
    </row>
    <row r="423" spans="1:5" ht="21" x14ac:dyDescent="0.25">
      <c r="A423" s="8"/>
      <c r="B423" s="8"/>
      <c r="C423" s="9"/>
      <c r="D423" s="9"/>
      <c r="E423" s="9">
        <f t="shared" si="6"/>
        <v>-6.8916961026843637E-10</v>
      </c>
    </row>
    <row r="424" spans="1:5" ht="21" x14ac:dyDescent="0.25">
      <c r="A424" s="8"/>
      <c r="B424" s="8"/>
      <c r="C424" s="9"/>
      <c r="D424" s="9"/>
      <c r="E424" s="9">
        <f t="shared" si="6"/>
        <v>-6.8916961026843637E-10</v>
      </c>
    </row>
    <row r="425" spans="1:5" ht="21" x14ac:dyDescent="0.25">
      <c r="A425" s="8"/>
      <c r="B425" s="8"/>
      <c r="C425" s="9"/>
      <c r="D425" s="9"/>
      <c r="E425" s="9">
        <f t="shared" si="6"/>
        <v>-6.8916961026843637E-10</v>
      </c>
    </row>
    <row r="426" spans="1:5" ht="21" x14ac:dyDescent="0.25">
      <c r="A426" s="8"/>
      <c r="B426" s="8"/>
      <c r="C426" s="9"/>
      <c r="D426" s="9"/>
      <c r="E426" s="9">
        <f t="shared" si="6"/>
        <v>-6.8916961026843637E-10</v>
      </c>
    </row>
    <row r="427" spans="1:5" ht="21" x14ac:dyDescent="0.25">
      <c r="A427" s="8"/>
      <c r="B427" s="8"/>
      <c r="C427" s="9"/>
      <c r="D427" s="9"/>
      <c r="E427" s="9">
        <f t="shared" si="6"/>
        <v>-6.8916961026843637E-10</v>
      </c>
    </row>
    <row r="428" spans="1:5" ht="21" x14ac:dyDescent="0.25">
      <c r="A428" s="8"/>
      <c r="B428" s="8"/>
      <c r="C428" s="9"/>
      <c r="D428" s="9"/>
      <c r="E428" s="9">
        <f t="shared" si="6"/>
        <v>-6.8916961026843637E-10</v>
      </c>
    </row>
    <row r="429" spans="1:5" ht="21" x14ac:dyDescent="0.25">
      <c r="A429" s="8"/>
      <c r="B429" s="8"/>
      <c r="C429" s="9"/>
      <c r="D429" s="9"/>
      <c r="E429" s="9">
        <f t="shared" si="6"/>
        <v>-6.8916961026843637E-10</v>
      </c>
    </row>
    <row r="430" spans="1:5" ht="21" x14ac:dyDescent="0.25">
      <c r="A430" s="8"/>
      <c r="B430" s="8"/>
      <c r="C430" s="9"/>
      <c r="D430" s="9"/>
      <c r="E430" s="9">
        <f t="shared" si="6"/>
        <v>-6.8916961026843637E-10</v>
      </c>
    </row>
    <row r="431" spans="1:5" ht="21" x14ac:dyDescent="0.25">
      <c r="A431" s="8"/>
      <c r="B431" s="8"/>
      <c r="C431" s="9"/>
      <c r="D431" s="9"/>
      <c r="E431" s="9">
        <f t="shared" si="6"/>
        <v>-6.8916961026843637E-10</v>
      </c>
    </row>
    <row r="432" spans="1:5" ht="21" x14ac:dyDescent="0.25">
      <c r="A432" s="8"/>
      <c r="B432" s="8"/>
      <c r="C432" s="9"/>
      <c r="D432" s="9"/>
      <c r="E432" s="9">
        <f t="shared" si="6"/>
        <v>-6.8916961026843637E-10</v>
      </c>
    </row>
    <row r="433" spans="1:5" ht="21" x14ac:dyDescent="0.25">
      <c r="A433" s="8"/>
      <c r="B433" s="8"/>
      <c r="C433" s="9"/>
      <c r="D433" s="9"/>
      <c r="E433" s="9">
        <f t="shared" si="6"/>
        <v>-6.8916961026843637E-10</v>
      </c>
    </row>
    <row r="434" spans="1:5" ht="21" x14ac:dyDescent="0.25">
      <c r="A434" s="8"/>
      <c r="B434" s="8"/>
      <c r="C434" s="9"/>
      <c r="D434" s="9"/>
      <c r="E434" s="9">
        <f t="shared" si="6"/>
        <v>-6.8916961026843637E-10</v>
      </c>
    </row>
    <row r="435" spans="1:5" ht="21" x14ac:dyDescent="0.25">
      <c r="A435" s="8"/>
      <c r="B435" s="8"/>
      <c r="C435" s="9"/>
      <c r="D435" s="9"/>
      <c r="E435" s="9">
        <f t="shared" si="6"/>
        <v>-6.8916961026843637E-10</v>
      </c>
    </row>
    <row r="436" spans="1:5" ht="21" x14ac:dyDescent="0.25">
      <c r="A436" s="8"/>
      <c r="B436" s="8"/>
      <c r="C436" s="9"/>
      <c r="D436" s="9"/>
      <c r="E436" s="9">
        <f t="shared" si="6"/>
        <v>-6.8916961026843637E-10</v>
      </c>
    </row>
    <row r="437" spans="1:5" ht="21" x14ac:dyDescent="0.25">
      <c r="A437" s="8"/>
      <c r="B437" s="8"/>
      <c r="C437" s="9"/>
      <c r="D437" s="9"/>
      <c r="E437" s="9">
        <f t="shared" si="6"/>
        <v>-6.8916961026843637E-10</v>
      </c>
    </row>
    <row r="438" spans="1:5" ht="21" x14ac:dyDescent="0.25">
      <c r="A438" s="8"/>
      <c r="B438" s="8"/>
      <c r="C438" s="9"/>
      <c r="D438" s="9"/>
      <c r="E438" s="9">
        <f t="shared" si="6"/>
        <v>-6.8916961026843637E-10</v>
      </c>
    </row>
    <row r="439" spans="1:5" ht="21" x14ac:dyDescent="0.25">
      <c r="A439" s="8"/>
      <c r="B439" s="8"/>
      <c r="C439" s="9"/>
      <c r="D439" s="9"/>
      <c r="E439" s="9">
        <f t="shared" si="6"/>
        <v>-6.8916961026843637E-10</v>
      </c>
    </row>
    <row r="440" spans="1:5" ht="21" x14ac:dyDescent="0.25">
      <c r="A440" s="8"/>
      <c r="B440" s="8"/>
      <c r="C440" s="9"/>
      <c r="D440" s="9"/>
      <c r="E440" s="9">
        <f t="shared" si="6"/>
        <v>-6.8916961026843637E-10</v>
      </c>
    </row>
    <row r="441" spans="1:5" ht="21" x14ac:dyDescent="0.25">
      <c r="A441" s="8"/>
      <c r="B441" s="8"/>
      <c r="C441" s="9"/>
      <c r="D441" s="9"/>
      <c r="E441" s="9">
        <f t="shared" si="6"/>
        <v>-6.8916961026843637E-10</v>
      </c>
    </row>
    <row r="442" spans="1:5" ht="21" x14ac:dyDescent="0.25">
      <c r="A442" s="8"/>
      <c r="B442" s="8"/>
      <c r="C442" s="9"/>
      <c r="D442" s="9"/>
      <c r="E442" s="9">
        <f t="shared" si="6"/>
        <v>-6.8916961026843637E-10</v>
      </c>
    </row>
    <row r="443" spans="1:5" ht="21" x14ac:dyDescent="0.25">
      <c r="A443" s="8"/>
      <c r="B443" s="8"/>
      <c r="C443" s="9"/>
      <c r="D443" s="9"/>
      <c r="E443" s="9">
        <f t="shared" si="6"/>
        <v>-6.8916961026843637E-10</v>
      </c>
    </row>
    <row r="444" spans="1:5" ht="21" x14ac:dyDescent="0.25">
      <c r="A444" s="8"/>
      <c r="B444" s="8"/>
      <c r="C444" s="9"/>
      <c r="D444" s="9"/>
      <c r="E444" s="9">
        <f t="shared" si="6"/>
        <v>-6.8916961026843637E-10</v>
      </c>
    </row>
    <row r="445" spans="1:5" ht="21" x14ac:dyDescent="0.25">
      <c r="A445" s="8"/>
      <c r="B445" s="8"/>
      <c r="C445" s="9"/>
      <c r="D445" s="9"/>
      <c r="E445" s="9">
        <f t="shared" si="6"/>
        <v>-6.8916961026843637E-10</v>
      </c>
    </row>
    <row r="446" spans="1:5" ht="21" x14ac:dyDescent="0.25">
      <c r="A446" s="8"/>
      <c r="B446" s="8"/>
      <c r="C446" s="9"/>
      <c r="D446" s="9"/>
      <c r="E446" s="9">
        <f t="shared" si="6"/>
        <v>-6.8916961026843637E-10</v>
      </c>
    </row>
    <row r="447" spans="1:5" ht="21" x14ac:dyDescent="0.25">
      <c r="A447" s="8"/>
      <c r="B447" s="8"/>
      <c r="C447" s="9"/>
      <c r="D447" s="9"/>
      <c r="E447" s="9">
        <f t="shared" si="6"/>
        <v>-6.8916961026843637E-10</v>
      </c>
    </row>
    <row r="448" spans="1:5" ht="21" x14ac:dyDescent="0.25">
      <c r="A448" s="8"/>
      <c r="B448" s="8"/>
      <c r="C448" s="9"/>
      <c r="D448" s="9"/>
      <c r="E448" s="9">
        <f t="shared" si="6"/>
        <v>-6.8916961026843637E-10</v>
      </c>
    </row>
    <row r="449" spans="1:5" ht="21" x14ac:dyDescent="0.25">
      <c r="A449" s="8"/>
      <c r="B449" s="8"/>
      <c r="C449" s="9"/>
      <c r="D449" s="9"/>
      <c r="E449" s="9">
        <f t="shared" si="6"/>
        <v>-6.8916961026843637E-10</v>
      </c>
    </row>
    <row r="450" spans="1:5" ht="21" x14ac:dyDescent="0.25">
      <c r="A450" s="8"/>
      <c r="B450" s="8"/>
      <c r="C450" s="9"/>
      <c r="D450" s="9"/>
      <c r="E450" s="9">
        <f t="shared" si="6"/>
        <v>-6.8916961026843637E-10</v>
      </c>
    </row>
    <row r="451" spans="1:5" ht="21" x14ac:dyDescent="0.25">
      <c r="A451" s="8"/>
      <c r="B451" s="8"/>
      <c r="C451" s="9"/>
      <c r="D451" s="9"/>
      <c r="E451" s="9">
        <f t="shared" si="6"/>
        <v>-6.8916961026843637E-10</v>
      </c>
    </row>
    <row r="452" spans="1:5" ht="21" x14ac:dyDescent="0.25">
      <c r="A452" s="8"/>
      <c r="B452" s="8"/>
      <c r="C452" s="9"/>
      <c r="D452" s="9"/>
      <c r="E452" s="9">
        <f t="shared" si="6"/>
        <v>-6.8916961026843637E-10</v>
      </c>
    </row>
    <row r="453" spans="1:5" ht="21" x14ac:dyDescent="0.25">
      <c r="A453" s="8"/>
      <c r="B453" s="8"/>
      <c r="C453" s="9"/>
      <c r="D453" s="9"/>
      <c r="E453" s="9">
        <f t="shared" si="6"/>
        <v>-6.8916961026843637E-10</v>
      </c>
    </row>
    <row r="454" spans="1:5" ht="21" x14ac:dyDescent="0.25">
      <c r="A454" s="8"/>
      <c r="B454" s="8"/>
      <c r="C454" s="9"/>
      <c r="D454" s="9"/>
      <c r="E454" s="9">
        <f t="shared" si="6"/>
        <v>-6.8916961026843637E-10</v>
      </c>
    </row>
    <row r="455" spans="1:5" ht="21" x14ac:dyDescent="0.25">
      <c r="A455" s="8"/>
      <c r="B455" s="8"/>
      <c r="C455" s="9"/>
      <c r="D455" s="9"/>
      <c r="E455" s="9">
        <f t="shared" si="6"/>
        <v>-6.8916961026843637E-10</v>
      </c>
    </row>
    <row r="456" spans="1:5" ht="21" x14ac:dyDescent="0.25">
      <c r="A456" s="8"/>
      <c r="B456" s="8"/>
      <c r="C456" s="9"/>
      <c r="D456" s="9"/>
      <c r="E456" s="9">
        <f t="shared" si="6"/>
        <v>-6.8916961026843637E-10</v>
      </c>
    </row>
    <row r="457" spans="1:5" ht="21" x14ac:dyDescent="0.25">
      <c r="A457" s="8"/>
      <c r="B457" s="8"/>
      <c r="C457" s="9"/>
      <c r="D457" s="9"/>
      <c r="E457" s="9">
        <f t="shared" si="6"/>
        <v>-6.8916961026843637E-10</v>
      </c>
    </row>
    <row r="458" spans="1:5" ht="21" x14ac:dyDescent="0.25">
      <c r="A458" s="8"/>
      <c r="B458" s="8"/>
      <c r="C458" s="9"/>
      <c r="D458" s="9"/>
      <c r="E458" s="9">
        <f t="shared" si="6"/>
        <v>-6.8916961026843637E-10</v>
      </c>
    </row>
    <row r="459" spans="1:5" ht="21" x14ac:dyDescent="0.25">
      <c r="A459" s="8"/>
      <c r="B459" s="8"/>
      <c r="C459" s="9"/>
      <c r="D459" s="9"/>
      <c r="E459" s="9">
        <f t="shared" si="6"/>
        <v>-6.8916961026843637E-10</v>
      </c>
    </row>
    <row r="460" spans="1:5" ht="21" x14ac:dyDescent="0.25">
      <c r="A460" s="8"/>
      <c r="B460" s="8"/>
      <c r="C460" s="9"/>
      <c r="D460" s="9"/>
      <c r="E460" s="9">
        <f t="shared" si="6"/>
        <v>-6.8916961026843637E-10</v>
      </c>
    </row>
    <row r="461" spans="1:5" ht="21" x14ac:dyDescent="0.25">
      <c r="A461" s="8"/>
      <c r="B461" s="8"/>
      <c r="C461" s="9"/>
      <c r="D461" s="9"/>
      <c r="E461" s="9">
        <f t="shared" si="6"/>
        <v>-6.8916961026843637E-10</v>
      </c>
    </row>
    <row r="462" spans="1:5" ht="21" x14ac:dyDescent="0.25">
      <c r="A462" s="8"/>
      <c r="B462" s="8"/>
      <c r="C462" s="9"/>
      <c r="D462" s="9"/>
      <c r="E462" s="9">
        <f t="shared" si="6"/>
        <v>-6.8916961026843637E-10</v>
      </c>
    </row>
    <row r="463" spans="1:5" ht="21" x14ac:dyDescent="0.25">
      <c r="A463" s="8"/>
      <c r="B463" s="8"/>
      <c r="C463" s="9"/>
      <c r="D463" s="9"/>
      <c r="E463" s="9">
        <f t="shared" si="6"/>
        <v>-6.8916961026843637E-10</v>
      </c>
    </row>
    <row r="464" spans="1:5" ht="21" x14ac:dyDescent="0.25">
      <c r="A464" s="8"/>
      <c r="B464" s="8"/>
      <c r="C464" s="9"/>
      <c r="D464" s="9"/>
      <c r="E464" s="9">
        <f t="shared" si="6"/>
        <v>-6.8916961026843637E-10</v>
      </c>
    </row>
    <row r="465" spans="1:5" ht="21" x14ac:dyDescent="0.25">
      <c r="A465" s="8"/>
      <c r="B465" s="8"/>
      <c r="C465" s="9"/>
      <c r="D465" s="9"/>
      <c r="E465" s="9">
        <f t="shared" si="6"/>
        <v>-6.8916961026843637E-10</v>
      </c>
    </row>
    <row r="466" spans="1:5" ht="21" x14ac:dyDescent="0.25">
      <c r="A466" s="8"/>
      <c r="B466" s="8"/>
      <c r="C466" s="9"/>
      <c r="D466" s="9"/>
      <c r="E466" s="9">
        <f t="shared" si="6"/>
        <v>-6.8916961026843637E-10</v>
      </c>
    </row>
    <row r="467" spans="1:5" ht="21" x14ac:dyDescent="0.25">
      <c r="A467" s="8"/>
      <c r="B467" s="8"/>
      <c r="C467" s="9"/>
      <c r="D467" s="9"/>
      <c r="E467" s="9">
        <f t="shared" si="6"/>
        <v>-6.8916961026843637E-10</v>
      </c>
    </row>
    <row r="468" spans="1:5" ht="21" x14ac:dyDescent="0.25">
      <c r="A468" s="8"/>
      <c r="B468" s="8"/>
      <c r="C468" s="9"/>
      <c r="D468" s="9"/>
      <c r="E468" s="9">
        <f t="shared" si="6"/>
        <v>-6.8916961026843637E-10</v>
      </c>
    </row>
    <row r="469" spans="1:5" ht="21" x14ac:dyDescent="0.25">
      <c r="A469" s="8"/>
      <c r="B469" s="8"/>
      <c r="C469" s="9"/>
      <c r="D469" s="9"/>
      <c r="E469" s="9">
        <f t="shared" ref="E469:E532" si="7">E468+C469-D469</f>
        <v>-6.8916961026843637E-10</v>
      </c>
    </row>
    <row r="470" spans="1:5" ht="21" x14ac:dyDescent="0.25">
      <c r="A470" s="8"/>
      <c r="B470" s="8"/>
      <c r="C470" s="9"/>
      <c r="D470" s="9"/>
      <c r="E470" s="9">
        <f t="shared" si="7"/>
        <v>-6.8916961026843637E-10</v>
      </c>
    </row>
    <row r="471" spans="1:5" ht="21" x14ac:dyDescent="0.25">
      <c r="A471" s="8"/>
      <c r="B471" s="8"/>
      <c r="C471" s="9"/>
      <c r="D471" s="9"/>
      <c r="E471" s="9">
        <f t="shared" si="7"/>
        <v>-6.8916961026843637E-10</v>
      </c>
    </row>
    <row r="472" spans="1:5" ht="21" x14ac:dyDescent="0.25">
      <c r="A472" s="8"/>
      <c r="B472" s="8"/>
      <c r="C472" s="9"/>
      <c r="D472" s="9"/>
      <c r="E472" s="9">
        <f t="shared" si="7"/>
        <v>-6.8916961026843637E-10</v>
      </c>
    </row>
    <row r="473" spans="1:5" ht="21" x14ac:dyDescent="0.25">
      <c r="A473" s="8"/>
      <c r="B473" s="8"/>
      <c r="C473" s="9"/>
      <c r="D473" s="9"/>
      <c r="E473" s="9">
        <f t="shared" si="7"/>
        <v>-6.8916961026843637E-10</v>
      </c>
    </row>
    <row r="474" spans="1:5" ht="21" x14ac:dyDescent="0.25">
      <c r="A474" s="8"/>
      <c r="B474" s="8"/>
      <c r="C474" s="9"/>
      <c r="D474" s="9"/>
      <c r="E474" s="9">
        <f t="shared" si="7"/>
        <v>-6.8916961026843637E-10</v>
      </c>
    </row>
    <row r="475" spans="1:5" ht="21" x14ac:dyDescent="0.25">
      <c r="A475" s="8"/>
      <c r="B475" s="8"/>
      <c r="C475" s="9"/>
      <c r="D475" s="9"/>
      <c r="E475" s="9">
        <f t="shared" si="7"/>
        <v>-6.8916961026843637E-10</v>
      </c>
    </row>
    <row r="476" spans="1:5" ht="21" x14ac:dyDescent="0.25">
      <c r="A476" s="8"/>
      <c r="B476" s="8"/>
      <c r="C476" s="9"/>
      <c r="D476" s="9"/>
      <c r="E476" s="9">
        <f t="shared" si="7"/>
        <v>-6.8916961026843637E-10</v>
      </c>
    </row>
    <row r="477" spans="1:5" ht="21" x14ac:dyDescent="0.25">
      <c r="A477" s="8"/>
      <c r="B477" s="8"/>
      <c r="C477" s="9"/>
      <c r="D477" s="9"/>
      <c r="E477" s="9">
        <f t="shared" si="7"/>
        <v>-6.8916961026843637E-10</v>
      </c>
    </row>
    <row r="478" spans="1:5" ht="21" x14ac:dyDescent="0.25">
      <c r="A478" s="8"/>
      <c r="B478" s="8"/>
      <c r="C478" s="9"/>
      <c r="D478" s="9"/>
      <c r="E478" s="9">
        <f t="shared" si="7"/>
        <v>-6.8916961026843637E-10</v>
      </c>
    </row>
    <row r="479" spans="1:5" ht="21" x14ac:dyDescent="0.25">
      <c r="A479" s="8"/>
      <c r="B479" s="8"/>
      <c r="C479" s="9"/>
      <c r="D479" s="9"/>
      <c r="E479" s="9">
        <f t="shared" si="7"/>
        <v>-6.8916961026843637E-10</v>
      </c>
    </row>
    <row r="480" spans="1:5" ht="21" x14ac:dyDescent="0.25">
      <c r="A480" s="8"/>
      <c r="B480" s="8"/>
      <c r="C480" s="9"/>
      <c r="D480" s="9"/>
      <c r="E480" s="9">
        <f t="shared" si="7"/>
        <v>-6.8916961026843637E-10</v>
      </c>
    </row>
    <row r="481" spans="1:5" ht="21" x14ac:dyDescent="0.25">
      <c r="A481" s="8"/>
      <c r="B481" s="8"/>
      <c r="C481" s="9"/>
      <c r="D481" s="9"/>
      <c r="E481" s="9">
        <f t="shared" si="7"/>
        <v>-6.8916961026843637E-10</v>
      </c>
    </row>
    <row r="482" spans="1:5" ht="21" x14ac:dyDescent="0.25">
      <c r="A482" s="8"/>
      <c r="B482" s="8"/>
      <c r="C482" s="9"/>
      <c r="D482" s="9"/>
      <c r="E482" s="9">
        <f t="shared" si="7"/>
        <v>-6.8916961026843637E-10</v>
      </c>
    </row>
    <row r="483" spans="1:5" ht="21" x14ac:dyDescent="0.25">
      <c r="A483" s="8"/>
      <c r="B483" s="8"/>
      <c r="C483" s="9"/>
      <c r="D483" s="9"/>
      <c r="E483" s="9">
        <f t="shared" si="7"/>
        <v>-6.8916961026843637E-10</v>
      </c>
    </row>
    <row r="484" spans="1:5" ht="21" x14ac:dyDescent="0.25">
      <c r="A484" s="8"/>
      <c r="B484" s="8"/>
      <c r="C484" s="9"/>
      <c r="D484" s="9"/>
      <c r="E484" s="9">
        <f t="shared" si="7"/>
        <v>-6.8916961026843637E-10</v>
      </c>
    </row>
    <row r="485" spans="1:5" ht="21" x14ac:dyDescent="0.25">
      <c r="A485" s="8"/>
      <c r="B485" s="8"/>
      <c r="C485" s="9"/>
      <c r="D485" s="9"/>
      <c r="E485" s="9">
        <f t="shared" si="7"/>
        <v>-6.8916961026843637E-10</v>
      </c>
    </row>
    <row r="486" spans="1:5" ht="21" x14ac:dyDescent="0.25">
      <c r="A486" s="8"/>
      <c r="B486" s="8"/>
      <c r="C486" s="9"/>
      <c r="D486" s="9"/>
      <c r="E486" s="9">
        <f t="shared" si="7"/>
        <v>-6.8916961026843637E-10</v>
      </c>
    </row>
    <row r="487" spans="1:5" ht="21" x14ac:dyDescent="0.25">
      <c r="A487" s="8"/>
      <c r="B487" s="8"/>
      <c r="C487" s="9"/>
      <c r="D487" s="9"/>
      <c r="E487" s="9">
        <f t="shared" si="7"/>
        <v>-6.8916961026843637E-10</v>
      </c>
    </row>
    <row r="488" spans="1:5" ht="21" x14ac:dyDescent="0.25">
      <c r="A488" s="8"/>
      <c r="B488" s="8"/>
      <c r="C488" s="9"/>
      <c r="D488" s="9"/>
      <c r="E488" s="9">
        <f t="shared" si="7"/>
        <v>-6.8916961026843637E-10</v>
      </c>
    </row>
    <row r="489" spans="1:5" ht="21" x14ac:dyDescent="0.25">
      <c r="A489" s="8"/>
      <c r="B489" s="8"/>
      <c r="C489" s="9"/>
      <c r="D489" s="9"/>
      <c r="E489" s="9">
        <f t="shared" si="7"/>
        <v>-6.8916961026843637E-10</v>
      </c>
    </row>
    <row r="490" spans="1:5" ht="21" x14ac:dyDescent="0.25">
      <c r="A490" s="8"/>
      <c r="B490" s="8"/>
      <c r="C490" s="9"/>
      <c r="D490" s="9"/>
      <c r="E490" s="9">
        <f t="shared" si="7"/>
        <v>-6.8916961026843637E-10</v>
      </c>
    </row>
    <row r="491" spans="1:5" ht="21" x14ac:dyDescent="0.25">
      <c r="A491" s="8"/>
      <c r="B491" s="8"/>
      <c r="C491" s="9"/>
      <c r="D491" s="9"/>
      <c r="E491" s="9">
        <f t="shared" si="7"/>
        <v>-6.8916961026843637E-10</v>
      </c>
    </row>
    <row r="492" spans="1:5" ht="21" x14ac:dyDescent="0.25">
      <c r="A492" s="8"/>
      <c r="B492" s="8"/>
      <c r="C492" s="9"/>
      <c r="D492" s="9"/>
      <c r="E492" s="9">
        <f t="shared" si="7"/>
        <v>-6.8916961026843637E-10</v>
      </c>
    </row>
    <row r="493" spans="1:5" ht="21" x14ac:dyDescent="0.25">
      <c r="A493" s="8"/>
      <c r="B493" s="8"/>
      <c r="C493" s="9"/>
      <c r="D493" s="9"/>
      <c r="E493" s="9">
        <f t="shared" si="7"/>
        <v>-6.8916961026843637E-10</v>
      </c>
    </row>
    <row r="494" spans="1:5" ht="21" x14ac:dyDescent="0.25">
      <c r="A494" s="8"/>
      <c r="B494" s="8"/>
      <c r="C494" s="9"/>
      <c r="D494" s="9"/>
      <c r="E494" s="9">
        <f t="shared" si="7"/>
        <v>-6.8916961026843637E-10</v>
      </c>
    </row>
    <row r="495" spans="1:5" ht="21" x14ac:dyDescent="0.25">
      <c r="A495" s="8"/>
      <c r="B495" s="8"/>
      <c r="C495" s="9"/>
      <c r="D495" s="9"/>
      <c r="E495" s="9">
        <f t="shared" si="7"/>
        <v>-6.8916961026843637E-10</v>
      </c>
    </row>
    <row r="496" spans="1:5" ht="21" x14ac:dyDescent="0.25">
      <c r="A496" s="8"/>
      <c r="B496" s="8"/>
      <c r="C496" s="9"/>
      <c r="D496" s="9"/>
      <c r="E496" s="9">
        <f t="shared" si="7"/>
        <v>-6.8916961026843637E-10</v>
      </c>
    </row>
    <row r="497" spans="1:5" ht="21" x14ac:dyDescent="0.25">
      <c r="A497" s="8"/>
      <c r="B497" s="8"/>
      <c r="C497" s="9"/>
      <c r="D497" s="9"/>
      <c r="E497" s="9">
        <f t="shared" si="7"/>
        <v>-6.8916961026843637E-10</v>
      </c>
    </row>
    <row r="498" spans="1:5" ht="21" x14ac:dyDescent="0.25">
      <c r="A498" s="8"/>
      <c r="B498" s="8"/>
      <c r="C498" s="9"/>
      <c r="D498" s="9"/>
      <c r="E498" s="9">
        <f t="shared" si="7"/>
        <v>-6.8916961026843637E-10</v>
      </c>
    </row>
    <row r="499" spans="1:5" ht="21" x14ac:dyDescent="0.25">
      <c r="A499" s="8"/>
      <c r="B499" s="8"/>
      <c r="C499" s="9"/>
      <c r="D499" s="9"/>
      <c r="E499" s="9">
        <f t="shared" si="7"/>
        <v>-6.8916961026843637E-10</v>
      </c>
    </row>
    <row r="500" spans="1:5" ht="21" x14ac:dyDescent="0.25">
      <c r="A500" s="8"/>
      <c r="B500" s="8"/>
      <c r="C500" s="9"/>
      <c r="D500" s="9"/>
      <c r="E500" s="9">
        <f t="shared" si="7"/>
        <v>-6.8916961026843637E-10</v>
      </c>
    </row>
    <row r="501" spans="1:5" ht="21" x14ac:dyDescent="0.25">
      <c r="A501" s="8"/>
      <c r="B501" s="8"/>
      <c r="C501" s="9"/>
      <c r="D501" s="9"/>
      <c r="E501" s="9">
        <f t="shared" si="7"/>
        <v>-6.8916961026843637E-10</v>
      </c>
    </row>
    <row r="502" spans="1:5" ht="21" x14ac:dyDescent="0.25">
      <c r="A502" s="8"/>
      <c r="B502" s="8"/>
      <c r="C502" s="9"/>
      <c r="D502" s="9"/>
      <c r="E502" s="9">
        <f t="shared" si="7"/>
        <v>-6.8916961026843637E-10</v>
      </c>
    </row>
    <row r="503" spans="1:5" ht="21" x14ac:dyDescent="0.25">
      <c r="A503" s="8"/>
      <c r="B503" s="8"/>
      <c r="C503" s="9"/>
      <c r="D503" s="9"/>
      <c r="E503" s="9">
        <f t="shared" si="7"/>
        <v>-6.8916961026843637E-10</v>
      </c>
    </row>
    <row r="504" spans="1:5" ht="21" x14ac:dyDescent="0.25">
      <c r="A504" s="8"/>
      <c r="B504" s="8"/>
      <c r="C504" s="9"/>
      <c r="D504" s="9"/>
      <c r="E504" s="9">
        <f t="shared" si="7"/>
        <v>-6.8916961026843637E-10</v>
      </c>
    </row>
    <row r="505" spans="1:5" ht="21" x14ac:dyDescent="0.25">
      <c r="A505" s="8"/>
      <c r="B505" s="8"/>
      <c r="C505" s="9"/>
      <c r="D505" s="9"/>
      <c r="E505" s="9">
        <f t="shared" si="7"/>
        <v>-6.8916961026843637E-10</v>
      </c>
    </row>
    <row r="506" spans="1:5" ht="21" x14ac:dyDescent="0.25">
      <c r="A506" s="8"/>
      <c r="B506" s="8"/>
      <c r="C506" s="9"/>
      <c r="D506" s="9"/>
      <c r="E506" s="9">
        <f t="shared" si="7"/>
        <v>-6.8916961026843637E-10</v>
      </c>
    </row>
    <row r="507" spans="1:5" ht="21" x14ac:dyDescent="0.25">
      <c r="A507" s="8"/>
      <c r="B507" s="8"/>
      <c r="C507" s="9"/>
      <c r="D507" s="9"/>
      <c r="E507" s="9">
        <f t="shared" si="7"/>
        <v>-6.8916961026843637E-10</v>
      </c>
    </row>
    <row r="508" spans="1:5" ht="21" x14ac:dyDescent="0.25">
      <c r="A508" s="8"/>
      <c r="B508" s="8"/>
      <c r="C508" s="9"/>
      <c r="D508" s="9"/>
      <c r="E508" s="9">
        <f t="shared" si="7"/>
        <v>-6.8916961026843637E-10</v>
      </c>
    </row>
    <row r="509" spans="1:5" ht="21" x14ac:dyDescent="0.25">
      <c r="A509" s="8"/>
      <c r="B509" s="8"/>
      <c r="C509" s="9"/>
      <c r="D509" s="9"/>
      <c r="E509" s="9">
        <f t="shared" si="7"/>
        <v>-6.8916961026843637E-10</v>
      </c>
    </row>
    <row r="510" spans="1:5" ht="21" x14ac:dyDescent="0.25">
      <c r="A510" s="8"/>
      <c r="B510" s="8"/>
      <c r="C510" s="9"/>
      <c r="D510" s="9"/>
      <c r="E510" s="9">
        <f t="shared" si="7"/>
        <v>-6.8916961026843637E-10</v>
      </c>
    </row>
    <row r="511" spans="1:5" ht="21" x14ac:dyDescent="0.25">
      <c r="A511" s="8"/>
      <c r="B511" s="8"/>
      <c r="C511" s="9"/>
      <c r="D511" s="9"/>
      <c r="E511" s="9">
        <f t="shared" si="7"/>
        <v>-6.8916961026843637E-10</v>
      </c>
    </row>
    <row r="512" spans="1:5" ht="21" x14ac:dyDescent="0.25">
      <c r="A512" s="8"/>
      <c r="B512" s="8"/>
      <c r="C512" s="9"/>
      <c r="D512" s="9"/>
      <c r="E512" s="9">
        <f t="shared" si="7"/>
        <v>-6.8916961026843637E-10</v>
      </c>
    </row>
    <row r="513" spans="1:5" ht="21" x14ac:dyDescent="0.25">
      <c r="A513" s="8"/>
      <c r="B513" s="8"/>
      <c r="C513" s="9"/>
      <c r="D513" s="9"/>
      <c r="E513" s="9">
        <f t="shared" si="7"/>
        <v>-6.8916961026843637E-10</v>
      </c>
    </row>
    <row r="514" spans="1:5" ht="21" x14ac:dyDescent="0.25">
      <c r="A514" s="8"/>
      <c r="B514" s="8"/>
      <c r="C514" s="9"/>
      <c r="D514" s="9"/>
      <c r="E514" s="9">
        <f t="shared" si="7"/>
        <v>-6.8916961026843637E-10</v>
      </c>
    </row>
    <row r="515" spans="1:5" ht="21" x14ac:dyDescent="0.25">
      <c r="A515" s="8"/>
      <c r="B515" s="8"/>
      <c r="C515" s="9"/>
      <c r="D515" s="9"/>
      <c r="E515" s="9">
        <f t="shared" si="7"/>
        <v>-6.8916961026843637E-10</v>
      </c>
    </row>
    <row r="516" spans="1:5" ht="21" x14ac:dyDescent="0.25">
      <c r="A516" s="8"/>
      <c r="B516" s="8"/>
      <c r="C516" s="9"/>
      <c r="D516" s="9"/>
      <c r="E516" s="9">
        <f t="shared" si="7"/>
        <v>-6.8916961026843637E-10</v>
      </c>
    </row>
    <row r="517" spans="1:5" ht="21" x14ac:dyDescent="0.25">
      <c r="A517" s="8"/>
      <c r="B517" s="8"/>
      <c r="C517" s="9"/>
      <c r="D517" s="9"/>
      <c r="E517" s="9">
        <f t="shared" si="7"/>
        <v>-6.8916961026843637E-10</v>
      </c>
    </row>
    <row r="518" spans="1:5" ht="21" x14ac:dyDescent="0.25">
      <c r="A518" s="8"/>
      <c r="B518" s="8"/>
      <c r="C518" s="9"/>
      <c r="D518" s="9"/>
      <c r="E518" s="9">
        <f t="shared" si="7"/>
        <v>-6.8916961026843637E-10</v>
      </c>
    </row>
    <row r="519" spans="1:5" ht="21" x14ac:dyDescent="0.25">
      <c r="A519" s="8"/>
      <c r="B519" s="8"/>
      <c r="C519" s="9"/>
      <c r="D519" s="9"/>
      <c r="E519" s="9">
        <f t="shared" si="7"/>
        <v>-6.8916961026843637E-10</v>
      </c>
    </row>
    <row r="520" spans="1:5" ht="21" x14ac:dyDescent="0.25">
      <c r="A520" s="8"/>
      <c r="B520" s="8"/>
      <c r="C520" s="9"/>
      <c r="D520" s="9"/>
      <c r="E520" s="9">
        <f t="shared" si="7"/>
        <v>-6.8916961026843637E-10</v>
      </c>
    </row>
    <row r="521" spans="1:5" ht="21" x14ac:dyDescent="0.25">
      <c r="A521" s="8"/>
      <c r="B521" s="8"/>
      <c r="C521" s="9"/>
      <c r="D521" s="9"/>
      <c r="E521" s="9">
        <f t="shared" si="7"/>
        <v>-6.8916961026843637E-10</v>
      </c>
    </row>
    <row r="522" spans="1:5" ht="21" x14ac:dyDescent="0.25">
      <c r="A522" s="8"/>
      <c r="B522" s="8"/>
      <c r="C522" s="9"/>
      <c r="D522" s="9"/>
      <c r="E522" s="9">
        <f t="shared" si="7"/>
        <v>-6.8916961026843637E-10</v>
      </c>
    </row>
    <row r="523" spans="1:5" ht="21" x14ac:dyDescent="0.25">
      <c r="A523" s="8"/>
      <c r="B523" s="8"/>
      <c r="C523" s="9"/>
      <c r="D523" s="9"/>
      <c r="E523" s="9">
        <f t="shared" si="7"/>
        <v>-6.8916961026843637E-10</v>
      </c>
    </row>
    <row r="524" spans="1:5" ht="21" x14ac:dyDescent="0.25">
      <c r="A524" s="8"/>
      <c r="B524" s="8"/>
      <c r="C524" s="9"/>
      <c r="D524" s="9"/>
      <c r="E524" s="9">
        <f t="shared" si="7"/>
        <v>-6.8916961026843637E-10</v>
      </c>
    </row>
    <row r="525" spans="1:5" ht="21" x14ac:dyDescent="0.25">
      <c r="A525" s="8"/>
      <c r="B525" s="8"/>
      <c r="C525" s="9"/>
      <c r="D525" s="9"/>
      <c r="E525" s="9">
        <f t="shared" si="7"/>
        <v>-6.8916961026843637E-10</v>
      </c>
    </row>
    <row r="526" spans="1:5" ht="21" x14ac:dyDescent="0.25">
      <c r="A526" s="8"/>
      <c r="B526" s="8"/>
      <c r="C526" s="9"/>
      <c r="D526" s="9"/>
      <c r="E526" s="9">
        <f t="shared" si="7"/>
        <v>-6.8916961026843637E-10</v>
      </c>
    </row>
    <row r="527" spans="1:5" ht="21" x14ac:dyDescent="0.25">
      <c r="A527" s="8"/>
      <c r="B527" s="8"/>
      <c r="C527" s="9"/>
      <c r="D527" s="9"/>
      <c r="E527" s="9">
        <f t="shared" si="7"/>
        <v>-6.8916961026843637E-10</v>
      </c>
    </row>
    <row r="528" spans="1:5" ht="21" x14ac:dyDescent="0.25">
      <c r="A528" s="8"/>
      <c r="B528" s="8"/>
      <c r="C528" s="9"/>
      <c r="D528" s="9"/>
      <c r="E528" s="9">
        <f t="shared" si="7"/>
        <v>-6.8916961026843637E-10</v>
      </c>
    </row>
    <row r="529" spans="1:5" ht="21" x14ac:dyDescent="0.25">
      <c r="A529" s="8"/>
      <c r="B529" s="8"/>
      <c r="C529" s="9"/>
      <c r="D529" s="9"/>
      <c r="E529" s="9">
        <f t="shared" si="7"/>
        <v>-6.8916961026843637E-10</v>
      </c>
    </row>
    <row r="530" spans="1:5" ht="21" x14ac:dyDescent="0.25">
      <c r="A530" s="8"/>
      <c r="B530" s="8"/>
      <c r="C530" s="9"/>
      <c r="D530" s="9"/>
      <c r="E530" s="9">
        <f t="shared" si="7"/>
        <v>-6.8916961026843637E-10</v>
      </c>
    </row>
    <row r="531" spans="1:5" ht="21" x14ac:dyDescent="0.25">
      <c r="A531" s="8"/>
      <c r="B531" s="8"/>
      <c r="C531" s="9"/>
      <c r="D531" s="9"/>
      <c r="E531" s="9">
        <f t="shared" si="7"/>
        <v>-6.8916961026843637E-10</v>
      </c>
    </row>
    <row r="532" spans="1:5" ht="21" x14ac:dyDescent="0.25">
      <c r="A532" s="8"/>
      <c r="B532" s="8"/>
      <c r="C532" s="9"/>
      <c r="D532" s="9"/>
      <c r="E532" s="9">
        <f t="shared" si="7"/>
        <v>-6.8916961026843637E-10</v>
      </c>
    </row>
    <row r="533" spans="1:5" ht="21" x14ac:dyDescent="0.25">
      <c r="A533" s="8"/>
      <c r="B533" s="8"/>
      <c r="C533" s="9"/>
      <c r="D533" s="9"/>
      <c r="E533" s="9">
        <f t="shared" ref="E533:E596" si="8">E532+C533-D533</f>
        <v>-6.8916961026843637E-10</v>
      </c>
    </row>
    <row r="534" spans="1:5" ht="21" x14ac:dyDescent="0.25">
      <c r="A534" s="8"/>
      <c r="B534" s="8"/>
      <c r="C534" s="9"/>
      <c r="D534" s="9"/>
      <c r="E534" s="9">
        <f t="shared" si="8"/>
        <v>-6.8916961026843637E-10</v>
      </c>
    </row>
    <row r="535" spans="1:5" ht="21" x14ac:dyDescent="0.25">
      <c r="A535" s="8"/>
      <c r="B535" s="8"/>
      <c r="C535" s="9"/>
      <c r="D535" s="9"/>
      <c r="E535" s="9">
        <f t="shared" si="8"/>
        <v>-6.8916961026843637E-10</v>
      </c>
    </row>
    <row r="536" spans="1:5" ht="21" x14ac:dyDescent="0.25">
      <c r="A536" s="8"/>
      <c r="B536" s="8"/>
      <c r="C536" s="9"/>
      <c r="D536" s="9"/>
      <c r="E536" s="9">
        <f t="shared" si="8"/>
        <v>-6.8916961026843637E-10</v>
      </c>
    </row>
    <row r="537" spans="1:5" ht="21" x14ac:dyDescent="0.25">
      <c r="A537" s="8"/>
      <c r="B537" s="8"/>
      <c r="C537" s="9"/>
      <c r="D537" s="9"/>
      <c r="E537" s="9">
        <f t="shared" si="8"/>
        <v>-6.8916961026843637E-10</v>
      </c>
    </row>
    <row r="538" spans="1:5" ht="21" x14ac:dyDescent="0.25">
      <c r="A538" s="8"/>
      <c r="B538" s="8"/>
      <c r="C538" s="9"/>
      <c r="D538" s="9"/>
      <c r="E538" s="9">
        <f t="shared" si="8"/>
        <v>-6.8916961026843637E-10</v>
      </c>
    </row>
    <row r="539" spans="1:5" ht="21" x14ac:dyDescent="0.25">
      <c r="A539" s="8"/>
      <c r="B539" s="8"/>
      <c r="C539" s="9"/>
      <c r="D539" s="9"/>
      <c r="E539" s="9">
        <f t="shared" si="8"/>
        <v>-6.8916961026843637E-10</v>
      </c>
    </row>
    <row r="540" spans="1:5" ht="21" x14ac:dyDescent="0.25">
      <c r="A540" s="8"/>
      <c r="B540" s="8"/>
      <c r="C540" s="9"/>
      <c r="D540" s="9"/>
      <c r="E540" s="9">
        <f t="shared" si="8"/>
        <v>-6.8916961026843637E-10</v>
      </c>
    </row>
    <row r="541" spans="1:5" ht="21" x14ac:dyDescent="0.25">
      <c r="A541" s="8"/>
      <c r="B541" s="8"/>
      <c r="C541" s="9"/>
      <c r="D541" s="9"/>
      <c r="E541" s="9">
        <f t="shared" si="8"/>
        <v>-6.8916961026843637E-10</v>
      </c>
    </row>
    <row r="542" spans="1:5" ht="21" x14ac:dyDescent="0.25">
      <c r="A542" s="8"/>
      <c r="B542" s="8"/>
      <c r="C542" s="9"/>
      <c r="D542" s="9"/>
      <c r="E542" s="9">
        <f t="shared" si="8"/>
        <v>-6.8916961026843637E-10</v>
      </c>
    </row>
    <row r="543" spans="1:5" ht="21" x14ac:dyDescent="0.25">
      <c r="A543" s="8"/>
      <c r="B543" s="8"/>
      <c r="C543" s="9"/>
      <c r="D543" s="9"/>
      <c r="E543" s="9">
        <f t="shared" si="8"/>
        <v>-6.8916961026843637E-10</v>
      </c>
    </row>
    <row r="544" spans="1:5" ht="21" x14ac:dyDescent="0.25">
      <c r="A544" s="8"/>
      <c r="B544" s="8"/>
      <c r="C544" s="9"/>
      <c r="D544" s="9"/>
      <c r="E544" s="9">
        <f t="shared" si="8"/>
        <v>-6.8916961026843637E-10</v>
      </c>
    </row>
    <row r="545" spans="1:5" ht="21" x14ac:dyDescent="0.25">
      <c r="A545" s="8"/>
      <c r="B545" s="8"/>
      <c r="C545" s="9"/>
      <c r="D545" s="9"/>
      <c r="E545" s="9">
        <f t="shared" si="8"/>
        <v>-6.8916961026843637E-10</v>
      </c>
    </row>
    <row r="546" spans="1:5" ht="21" x14ac:dyDescent="0.25">
      <c r="A546" s="8"/>
      <c r="B546" s="8"/>
      <c r="C546" s="9"/>
      <c r="D546" s="9"/>
      <c r="E546" s="9">
        <f t="shared" si="8"/>
        <v>-6.8916961026843637E-10</v>
      </c>
    </row>
    <row r="547" spans="1:5" ht="21" x14ac:dyDescent="0.25">
      <c r="A547" s="8"/>
      <c r="B547" s="8"/>
      <c r="C547" s="9"/>
      <c r="D547" s="9"/>
      <c r="E547" s="9">
        <f t="shared" si="8"/>
        <v>-6.8916961026843637E-10</v>
      </c>
    </row>
    <row r="548" spans="1:5" ht="21" x14ac:dyDescent="0.25">
      <c r="A548" s="8"/>
      <c r="B548" s="8"/>
      <c r="C548" s="9"/>
      <c r="D548" s="9"/>
      <c r="E548" s="9">
        <f t="shared" si="8"/>
        <v>-6.8916961026843637E-10</v>
      </c>
    </row>
    <row r="549" spans="1:5" ht="21" x14ac:dyDescent="0.25">
      <c r="A549" s="8"/>
      <c r="B549" s="8"/>
      <c r="C549" s="9"/>
      <c r="D549" s="9"/>
      <c r="E549" s="9">
        <f t="shared" si="8"/>
        <v>-6.8916961026843637E-10</v>
      </c>
    </row>
    <row r="550" spans="1:5" ht="21" x14ac:dyDescent="0.25">
      <c r="A550" s="8"/>
      <c r="B550" s="8"/>
      <c r="C550" s="9"/>
      <c r="D550" s="9"/>
      <c r="E550" s="9">
        <f t="shared" si="8"/>
        <v>-6.8916961026843637E-10</v>
      </c>
    </row>
    <row r="551" spans="1:5" ht="21" x14ac:dyDescent="0.25">
      <c r="A551" s="8"/>
      <c r="B551" s="8"/>
      <c r="C551" s="9"/>
      <c r="D551" s="9"/>
      <c r="E551" s="9">
        <f t="shared" si="8"/>
        <v>-6.8916961026843637E-10</v>
      </c>
    </row>
    <row r="552" spans="1:5" ht="21" x14ac:dyDescent="0.25">
      <c r="A552" s="8"/>
      <c r="B552" s="8"/>
      <c r="C552" s="9"/>
      <c r="D552" s="9"/>
      <c r="E552" s="9">
        <f t="shared" si="8"/>
        <v>-6.8916961026843637E-10</v>
      </c>
    </row>
    <row r="553" spans="1:5" ht="21" x14ac:dyDescent="0.25">
      <c r="A553" s="8"/>
      <c r="B553" s="8"/>
      <c r="C553" s="9"/>
      <c r="D553" s="9"/>
      <c r="E553" s="9">
        <f t="shared" si="8"/>
        <v>-6.8916961026843637E-10</v>
      </c>
    </row>
    <row r="554" spans="1:5" ht="21" x14ac:dyDescent="0.25">
      <c r="A554" s="8"/>
      <c r="B554" s="8"/>
      <c r="C554" s="9"/>
      <c r="D554" s="9"/>
      <c r="E554" s="9">
        <f t="shared" si="8"/>
        <v>-6.8916961026843637E-10</v>
      </c>
    </row>
    <row r="555" spans="1:5" ht="21" x14ac:dyDescent="0.25">
      <c r="A555" s="8"/>
      <c r="B555" s="8"/>
      <c r="C555" s="9"/>
      <c r="D555" s="9"/>
      <c r="E555" s="9">
        <f t="shared" si="8"/>
        <v>-6.8916961026843637E-10</v>
      </c>
    </row>
    <row r="556" spans="1:5" ht="21" x14ac:dyDescent="0.25">
      <c r="A556" s="8"/>
      <c r="B556" s="8"/>
      <c r="C556" s="9"/>
      <c r="D556" s="9"/>
      <c r="E556" s="9">
        <f t="shared" si="8"/>
        <v>-6.8916961026843637E-10</v>
      </c>
    </row>
    <row r="557" spans="1:5" ht="21" x14ac:dyDescent="0.25">
      <c r="A557" s="8"/>
      <c r="B557" s="8"/>
      <c r="C557" s="9"/>
      <c r="D557" s="9"/>
      <c r="E557" s="9">
        <f t="shared" si="8"/>
        <v>-6.8916961026843637E-10</v>
      </c>
    </row>
    <row r="558" spans="1:5" ht="21" x14ac:dyDescent="0.25">
      <c r="A558" s="8"/>
      <c r="B558" s="8"/>
      <c r="C558" s="9"/>
      <c r="D558" s="9"/>
      <c r="E558" s="9">
        <f t="shared" si="8"/>
        <v>-6.8916961026843637E-10</v>
      </c>
    </row>
    <row r="559" spans="1:5" ht="21" x14ac:dyDescent="0.25">
      <c r="A559" s="8"/>
      <c r="B559" s="8"/>
      <c r="C559" s="9"/>
      <c r="D559" s="9"/>
      <c r="E559" s="9">
        <f t="shared" si="8"/>
        <v>-6.8916961026843637E-10</v>
      </c>
    </row>
    <row r="560" spans="1:5" ht="21" x14ac:dyDescent="0.25">
      <c r="A560" s="8"/>
      <c r="B560" s="8"/>
      <c r="C560" s="9"/>
      <c r="D560" s="9"/>
      <c r="E560" s="9">
        <f t="shared" si="8"/>
        <v>-6.8916961026843637E-10</v>
      </c>
    </row>
    <row r="561" spans="1:5" ht="21" x14ac:dyDescent="0.25">
      <c r="A561" s="8"/>
      <c r="B561" s="8"/>
      <c r="C561" s="9"/>
      <c r="D561" s="9"/>
      <c r="E561" s="9">
        <f t="shared" si="8"/>
        <v>-6.8916961026843637E-10</v>
      </c>
    </row>
    <row r="562" spans="1:5" ht="21" x14ac:dyDescent="0.25">
      <c r="A562" s="8"/>
      <c r="B562" s="8"/>
      <c r="C562" s="9"/>
      <c r="D562" s="9"/>
      <c r="E562" s="9">
        <f t="shared" si="8"/>
        <v>-6.8916961026843637E-10</v>
      </c>
    </row>
    <row r="563" spans="1:5" ht="21" x14ac:dyDescent="0.25">
      <c r="A563" s="8"/>
      <c r="B563" s="8"/>
      <c r="C563" s="9"/>
      <c r="D563" s="9"/>
      <c r="E563" s="9">
        <f t="shared" si="8"/>
        <v>-6.8916961026843637E-10</v>
      </c>
    </row>
    <row r="564" spans="1:5" ht="21" x14ac:dyDescent="0.25">
      <c r="A564" s="8"/>
      <c r="B564" s="8"/>
      <c r="C564" s="9"/>
      <c r="D564" s="9"/>
      <c r="E564" s="9">
        <f t="shared" si="8"/>
        <v>-6.8916961026843637E-10</v>
      </c>
    </row>
    <row r="565" spans="1:5" ht="21" x14ac:dyDescent="0.25">
      <c r="A565" s="8"/>
      <c r="B565" s="8"/>
      <c r="C565" s="9"/>
      <c r="D565" s="9"/>
      <c r="E565" s="9">
        <f t="shared" si="8"/>
        <v>-6.8916961026843637E-10</v>
      </c>
    </row>
    <row r="566" spans="1:5" ht="21" x14ac:dyDescent="0.25">
      <c r="A566" s="8"/>
      <c r="B566" s="8"/>
      <c r="C566" s="9"/>
      <c r="D566" s="9"/>
      <c r="E566" s="9">
        <f t="shared" si="8"/>
        <v>-6.8916961026843637E-10</v>
      </c>
    </row>
    <row r="567" spans="1:5" ht="21" x14ac:dyDescent="0.25">
      <c r="A567" s="8"/>
      <c r="B567" s="8"/>
      <c r="C567" s="9"/>
      <c r="D567" s="9"/>
      <c r="E567" s="9">
        <f t="shared" si="8"/>
        <v>-6.8916961026843637E-10</v>
      </c>
    </row>
    <row r="568" spans="1:5" ht="21" x14ac:dyDescent="0.25">
      <c r="A568" s="8"/>
      <c r="B568" s="8"/>
      <c r="C568" s="9"/>
      <c r="D568" s="9"/>
      <c r="E568" s="9">
        <f t="shared" si="8"/>
        <v>-6.8916961026843637E-10</v>
      </c>
    </row>
    <row r="569" spans="1:5" ht="21" x14ac:dyDescent="0.25">
      <c r="A569" s="8"/>
      <c r="B569" s="8"/>
      <c r="C569" s="9"/>
      <c r="D569" s="9"/>
      <c r="E569" s="9">
        <f t="shared" si="8"/>
        <v>-6.8916961026843637E-10</v>
      </c>
    </row>
    <row r="570" spans="1:5" ht="21" x14ac:dyDescent="0.25">
      <c r="A570" s="8"/>
      <c r="B570" s="8"/>
      <c r="C570" s="9"/>
      <c r="D570" s="9"/>
      <c r="E570" s="9">
        <f t="shared" si="8"/>
        <v>-6.8916961026843637E-10</v>
      </c>
    </row>
    <row r="571" spans="1:5" ht="21" x14ac:dyDescent="0.25">
      <c r="A571" s="8"/>
      <c r="B571" s="8"/>
      <c r="C571" s="9"/>
      <c r="D571" s="9"/>
      <c r="E571" s="9">
        <f t="shared" si="8"/>
        <v>-6.8916961026843637E-10</v>
      </c>
    </row>
    <row r="572" spans="1:5" ht="21" x14ac:dyDescent="0.25">
      <c r="A572" s="8"/>
      <c r="B572" s="8"/>
      <c r="C572" s="9"/>
      <c r="D572" s="9"/>
      <c r="E572" s="9">
        <f t="shared" si="8"/>
        <v>-6.8916961026843637E-10</v>
      </c>
    </row>
    <row r="573" spans="1:5" ht="21" x14ac:dyDescent="0.25">
      <c r="A573" s="8"/>
      <c r="B573" s="8"/>
      <c r="C573" s="9"/>
      <c r="D573" s="9"/>
      <c r="E573" s="9">
        <f t="shared" si="8"/>
        <v>-6.8916961026843637E-10</v>
      </c>
    </row>
    <row r="574" spans="1:5" ht="21" x14ac:dyDescent="0.25">
      <c r="A574" s="8"/>
      <c r="B574" s="8"/>
      <c r="C574" s="9"/>
      <c r="D574" s="9"/>
      <c r="E574" s="9">
        <f t="shared" si="8"/>
        <v>-6.8916961026843637E-10</v>
      </c>
    </row>
    <row r="575" spans="1:5" ht="21" x14ac:dyDescent="0.25">
      <c r="A575" s="8"/>
      <c r="B575" s="8"/>
      <c r="C575" s="9"/>
      <c r="D575" s="9"/>
      <c r="E575" s="9">
        <f t="shared" si="8"/>
        <v>-6.8916961026843637E-10</v>
      </c>
    </row>
    <row r="576" spans="1:5" ht="21" x14ac:dyDescent="0.25">
      <c r="A576" s="8"/>
      <c r="B576" s="8"/>
      <c r="C576" s="9"/>
      <c r="D576" s="9"/>
      <c r="E576" s="9">
        <f t="shared" si="8"/>
        <v>-6.8916961026843637E-10</v>
      </c>
    </row>
    <row r="577" spans="1:5" ht="21" x14ac:dyDescent="0.25">
      <c r="A577" s="8"/>
      <c r="B577" s="8"/>
      <c r="C577" s="9"/>
      <c r="D577" s="9"/>
      <c r="E577" s="9">
        <f t="shared" si="8"/>
        <v>-6.8916961026843637E-10</v>
      </c>
    </row>
    <row r="578" spans="1:5" ht="21" x14ac:dyDescent="0.25">
      <c r="A578" s="8"/>
      <c r="B578" s="8"/>
      <c r="C578" s="9"/>
      <c r="D578" s="9"/>
      <c r="E578" s="9">
        <f t="shared" si="8"/>
        <v>-6.8916961026843637E-10</v>
      </c>
    </row>
    <row r="579" spans="1:5" ht="21" x14ac:dyDescent="0.25">
      <c r="A579" s="8"/>
      <c r="B579" s="8"/>
      <c r="C579" s="9"/>
      <c r="D579" s="9"/>
      <c r="E579" s="9">
        <f t="shared" si="8"/>
        <v>-6.8916961026843637E-10</v>
      </c>
    </row>
    <row r="580" spans="1:5" ht="21" x14ac:dyDescent="0.25">
      <c r="A580" s="8"/>
      <c r="B580" s="8"/>
      <c r="C580" s="9"/>
      <c r="D580" s="9"/>
      <c r="E580" s="9">
        <f t="shared" si="8"/>
        <v>-6.8916961026843637E-10</v>
      </c>
    </row>
    <row r="581" spans="1:5" ht="21" x14ac:dyDescent="0.25">
      <c r="A581" s="8"/>
      <c r="B581" s="8"/>
      <c r="C581" s="9"/>
      <c r="D581" s="9"/>
      <c r="E581" s="9">
        <f t="shared" si="8"/>
        <v>-6.8916961026843637E-10</v>
      </c>
    </row>
    <row r="582" spans="1:5" ht="21" x14ac:dyDescent="0.25">
      <c r="A582" s="8"/>
      <c r="B582" s="8"/>
      <c r="C582" s="9"/>
      <c r="D582" s="9"/>
      <c r="E582" s="9">
        <f t="shared" si="8"/>
        <v>-6.8916961026843637E-10</v>
      </c>
    </row>
    <row r="583" spans="1:5" ht="21" x14ac:dyDescent="0.25">
      <c r="A583" s="8"/>
      <c r="B583" s="8"/>
      <c r="C583" s="9"/>
      <c r="D583" s="9"/>
      <c r="E583" s="9">
        <f t="shared" si="8"/>
        <v>-6.8916961026843637E-10</v>
      </c>
    </row>
    <row r="584" spans="1:5" ht="21" x14ac:dyDescent="0.25">
      <c r="A584" s="8"/>
      <c r="B584" s="8"/>
      <c r="C584" s="9"/>
      <c r="D584" s="9"/>
      <c r="E584" s="9">
        <f t="shared" si="8"/>
        <v>-6.8916961026843637E-10</v>
      </c>
    </row>
    <row r="585" spans="1:5" ht="21" x14ac:dyDescent="0.25">
      <c r="A585" s="8"/>
      <c r="B585" s="8"/>
      <c r="C585" s="9"/>
      <c r="D585" s="9"/>
      <c r="E585" s="9">
        <f t="shared" si="8"/>
        <v>-6.8916961026843637E-10</v>
      </c>
    </row>
    <row r="586" spans="1:5" ht="21" x14ac:dyDescent="0.25">
      <c r="A586" s="8"/>
      <c r="B586" s="8"/>
      <c r="C586" s="9"/>
      <c r="D586" s="9"/>
      <c r="E586" s="9">
        <f t="shared" si="8"/>
        <v>-6.8916961026843637E-10</v>
      </c>
    </row>
    <row r="587" spans="1:5" ht="21" x14ac:dyDescent="0.25">
      <c r="A587" s="8"/>
      <c r="B587" s="8"/>
      <c r="C587" s="9"/>
      <c r="D587" s="9"/>
      <c r="E587" s="9">
        <f t="shared" si="8"/>
        <v>-6.8916961026843637E-10</v>
      </c>
    </row>
    <row r="588" spans="1:5" ht="21" x14ac:dyDescent="0.25">
      <c r="A588" s="8"/>
      <c r="B588" s="8"/>
      <c r="C588" s="9"/>
      <c r="D588" s="9"/>
      <c r="E588" s="9">
        <f t="shared" si="8"/>
        <v>-6.8916961026843637E-10</v>
      </c>
    </row>
    <row r="589" spans="1:5" ht="21" x14ac:dyDescent="0.25">
      <c r="A589" s="8"/>
      <c r="B589" s="8"/>
      <c r="C589" s="9"/>
      <c r="D589" s="9"/>
      <c r="E589" s="9">
        <f t="shared" si="8"/>
        <v>-6.8916961026843637E-10</v>
      </c>
    </row>
    <row r="590" spans="1:5" ht="21" x14ac:dyDescent="0.25">
      <c r="A590" s="8"/>
      <c r="B590" s="8"/>
      <c r="C590" s="9"/>
      <c r="D590" s="9"/>
      <c r="E590" s="9">
        <f t="shared" si="8"/>
        <v>-6.8916961026843637E-10</v>
      </c>
    </row>
    <row r="591" spans="1:5" ht="21" x14ac:dyDescent="0.25">
      <c r="A591" s="8"/>
      <c r="B591" s="8"/>
      <c r="C591" s="9"/>
      <c r="D591" s="9"/>
      <c r="E591" s="9">
        <f t="shared" si="8"/>
        <v>-6.8916961026843637E-10</v>
      </c>
    </row>
    <row r="592" spans="1:5" ht="21" x14ac:dyDescent="0.25">
      <c r="A592" s="8"/>
      <c r="B592" s="8"/>
      <c r="C592" s="9"/>
      <c r="D592" s="9"/>
      <c r="E592" s="9">
        <f t="shared" si="8"/>
        <v>-6.8916961026843637E-10</v>
      </c>
    </row>
    <row r="593" spans="1:5" ht="21" x14ac:dyDescent="0.25">
      <c r="A593" s="8"/>
      <c r="B593" s="8"/>
      <c r="C593" s="9"/>
      <c r="D593" s="9"/>
      <c r="E593" s="9">
        <f t="shared" si="8"/>
        <v>-6.8916961026843637E-10</v>
      </c>
    </row>
    <row r="594" spans="1:5" ht="21" x14ac:dyDescent="0.25">
      <c r="A594" s="8"/>
      <c r="B594" s="8"/>
      <c r="C594" s="9"/>
      <c r="D594" s="9"/>
      <c r="E594" s="9">
        <f t="shared" si="8"/>
        <v>-6.8916961026843637E-10</v>
      </c>
    </row>
    <row r="595" spans="1:5" ht="21" x14ac:dyDescent="0.25">
      <c r="A595" s="8"/>
      <c r="B595" s="8"/>
      <c r="C595" s="9"/>
      <c r="D595" s="9"/>
      <c r="E595" s="9">
        <f t="shared" si="8"/>
        <v>-6.8916961026843637E-10</v>
      </c>
    </row>
    <row r="596" spans="1:5" ht="21" x14ac:dyDescent="0.25">
      <c r="A596" s="8"/>
      <c r="B596" s="8"/>
      <c r="C596" s="9"/>
      <c r="D596" s="9"/>
      <c r="E596" s="9">
        <f t="shared" si="8"/>
        <v>-6.8916961026843637E-10</v>
      </c>
    </row>
    <row r="597" spans="1:5" ht="21" x14ac:dyDescent="0.25">
      <c r="A597" s="8"/>
      <c r="B597" s="8"/>
      <c r="C597" s="9"/>
      <c r="D597" s="9"/>
      <c r="E597" s="9">
        <f t="shared" ref="E597:E646" si="9">E596+C597-D597</f>
        <v>-6.8916961026843637E-10</v>
      </c>
    </row>
    <row r="598" spans="1:5" ht="21" x14ac:dyDescent="0.25">
      <c r="A598" s="8"/>
      <c r="B598" s="8"/>
      <c r="C598" s="9"/>
      <c r="D598" s="9"/>
      <c r="E598" s="9">
        <f t="shared" si="9"/>
        <v>-6.8916961026843637E-10</v>
      </c>
    </row>
    <row r="599" spans="1:5" ht="21" x14ac:dyDescent="0.25">
      <c r="A599" s="8"/>
      <c r="B599" s="8"/>
      <c r="C599" s="9"/>
      <c r="D599" s="9"/>
      <c r="E599" s="9">
        <f t="shared" si="9"/>
        <v>-6.8916961026843637E-10</v>
      </c>
    </row>
    <row r="600" spans="1:5" ht="21" x14ac:dyDescent="0.25">
      <c r="A600" s="8"/>
      <c r="B600" s="8"/>
      <c r="C600" s="9"/>
      <c r="D600" s="9"/>
      <c r="E600" s="9">
        <f t="shared" si="9"/>
        <v>-6.8916961026843637E-10</v>
      </c>
    </row>
    <row r="601" spans="1:5" ht="21" x14ac:dyDescent="0.25">
      <c r="A601" s="8"/>
      <c r="B601" s="8"/>
      <c r="C601" s="9"/>
      <c r="D601" s="9"/>
      <c r="E601" s="9">
        <f t="shared" si="9"/>
        <v>-6.8916961026843637E-10</v>
      </c>
    </row>
    <row r="602" spans="1:5" ht="21" x14ac:dyDescent="0.25">
      <c r="A602" s="8"/>
      <c r="B602" s="8"/>
      <c r="C602" s="9"/>
      <c r="D602" s="9"/>
      <c r="E602" s="9">
        <f t="shared" si="9"/>
        <v>-6.8916961026843637E-10</v>
      </c>
    </row>
    <row r="603" spans="1:5" ht="21" x14ac:dyDescent="0.25">
      <c r="A603" s="8"/>
      <c r="B603" s="8"/>
      <c r="C603" s="9"/>
      <c r="D603" s="9"/>
      <c r="E603" s="9">
        <f t="shared" si="9"/>
        <v>-6.8916961026843637E-10</v>
      </c>
    </row>
    <row r="604" spans="1:5" ht="21" x14ac:dyDescent="0.25">
      <c r="A604" s="8"/>
      <c r="B604" s="8"/>
      <c r="C604" s="9"/>
      <c r="D604" s="9"/>
      <c r="E604" s="9">
        <f t="shared" si="9"/>
        <v>-6.8916961026843637E-10</v>
      </c>
    </row>
    <row r="605" spans="1:5" ht="21" x14ac:dyDescent="0.25">
      <c r="A605" s="8"/>
      <c r="B605" s="8"/>
      <c r="C605" s="9"/>
      <c r="D605" s="9"/>
      <c r="E605" s="9">
        <f t="shared" si="9"/>
        <v>-6.8916961026843637E-10</v>
      </c>
    </row>
    <row r="606" spans="1:5" ht="21" x14ac:dyDescent="0.25">
      <c r="A606" s="8"/>
      <c r="B606" s="8"/>
      <c r="C606" s="9"/>
      <c r="D606" s="9"/>
      <c r="E606" s="9">
        <f t="shared" si="9"/>
        <v>-6.8916961026843637E-10</v>
      </c>
    </row>
    <row r="607" spans="1:5" ht="21" x14ac:dyDescent="0.25">
      <c r="A607" s="8"/>
      <c r="B607" s="8"/>
      <c r="C607" s="9"/>
      <c r="D607" s="9"/>
      <c r="E607" s="9">
        <f t="shared" si="9"/>
        <v>-6.8916961026843637E-10</v>
      </c>
    </row>
    <row r="608" spans="1:5" ht="21" x14ac:dyDescent="0.25">
      <c r="A608" s="8"/>
      <c r="B608" s="8"/>
      <c r="C608" s="9"/>
      <c r="D608" s="9"/>
      <c r="E608" s="9">
        <f t="shared" si="9"/>
        <v>-6.8916961026843637E-10</v>
      </c>
    </row>
    <row r="609" spans="1:5" ht="21" x14ac:dyDescent="0.25">
      <c r="A609" s="8"/>
      <c r="B609" s="8"/>
      <c r="C609" s="9"/>
      <c r="D609" s="9"/>
      <c r="E609" s="9">
        <f t="shared" si="9"/>
        <v>-6.8916961026843637E-10</v>
      </c>
    </row>
    <row r="610" spans="1:5" ht="21" x14ac:dyDescent="0.25">
      <c r="A610" s="8"/>
      <c r="B610" s="8"/>
      <c r="C610" s="9"/>
      <c r="D610" s="9"/>
      <c r="E610" s="9">
        <f t="shared" si="9"/>
        <v>-6.8916961026843637E-10</v>
      </c>
    </row>
    <row r="611" spans="1:5" ht="21" x14ac:dyDescent="0.25">
      <c r="A611" s="8"/>
      <c r="B611" s="8"/>
      <c r="C611" s="9"/>
      <c r="D611" s="9"/>
      <c r="E611" s="9">
        <f t="shared" si="9"/>
        <v>-6.8916961026843637E-10</v>
      </c>
    </row>
    <row r="612" spans="1:5" ht="21" x14ac:dyDescent="0.25">
      <c r="A612" s="8"/>
      <c r="B612" s="8"/>
      <c r="C612" s="9"/>
      <c r="D612" s="9"/>
      <c r="E612" s="9">
        <f t="shared" si="9"/>
        <v>-6.8916961026843637E-10</v>
      </c>
    </row>
    <row r="613" spans="1:5" ht="21" x14ac:dyDescent="0.25">
      <c r="A613" s="8"/>
      <c r="B613" s="8"/>
      <c r="C613" s="9"/>
      <c r="D613" s="9"/>
      <c r="E613" s="9">
        <f t="shared" si="9"/>
        <v>-6.8916961026843637E-10</v>
      </c>
    </row>
    <row r="614" spans="1:5" ht="21" x14ac:dyDescent="0.25">
      <c r="A614" s="8"/>
      <c r="B614" s="8"/>
      <c r="C614" s="9"/>
      <c r="D614" s="9"/>
      <c r="E614" s="9">
        <f t="shared" si="9"/>
        <v>-6.8916961026843637E-10</v>
      </c>
    </row>
    <row r="615" spans="1:5" ht="21" x14ac:dyDescent="0.25">
      <c r="A615" s="8"/>
      <c r="B615" s="8"/>
      <c r="C615" s="9"/>
      <c r="D615" s="9"/>
      <c r="E615" s="9">
        <f t="shared" si="9"/>
        <v>-6.8916961026843637E-10</v>
      </c>
    </row>
    <row r="616" spans="1:5" ht="21" x14ac:dyDescent="0.25">
      <c r="A616" s="8"/>
      <c r="B616" s="8"/>
      <c r="C616" s="9"/>
      <c r="D616" s="9"/>
      <c r="E616" s="9">
        <f t="shared" si="9"/>
        <v>-6.8916961026843637E-10</v>
      </c>
    </row>
    <row r="617" spans="1:5" ht="21" x14ac:dyDescent="0.25">
      <c r="A617" s="8"/>
      <c r="B617" s="8"/>
      <c r="C617" s="9"/>
      <c r="D617" s="9"/>
      <c r="E617" s="9">
        <f t="shared" si="9"/>
        <v>-6.8916961026843637E-10</v>
      </c>
    </row>
    <row r="618" spans="1:5" ht="21" x14ac:dyDescent="0.25">
      <c r="A618" s="8"/>
      <c r="B618" s="8"/>
      <c r="C618" s="9"/>
      <c r="D618" s="9"/>
      <c r="E618" s="9">
        <f t="shared" si="9"/>
        <v>-6.8916961026843637E-10</v>
      </c>
    </row>
    <row r="619" spans="1:5" ht="21" x14ac:dyDescent="0.25">
      <c r="A619" s="8"/>
      <c r="B619" s="8"/>
      <c r="C619" s="9"/>
      <c r="D619" s="9"/>
      <c r="E619" s="9">
        <f t="shared" si="9"/>
        <v>-6.8916961026843637E-10</v>
      </c>
    </row>
    <row r="620" spans="1:5" ht="21" x14ac:dyDescent="0.25">
      <c r="A620" s="8"/>
      <c r="B620" s="8"/>
      <c r="C620" s="9"/>
      <c r="D620" s="9"/>
      <c r="E620" s="9">
        <f t="shared" si="9"/>
        <v>-6.8916961026843637E-10</v>
      </c>
    </row>
    <row r="621" spans="1:5" ht="21" x14ac:dyDescent="0.25">
      <c r="A621" s="8"/>
      <c r="B621" s="8"/>
      <c r="C621" s="9"/>
      <c r="D621" s="9"/>
      <c r="E621" s="9">
        <f t="shared" si="9"/>
        <v>-6.8916961026843637E-10</v>
      </c>
    </row>
    <row r="622" spans="1:5" ht="21" x14ac:dyDescent="0.25">
      <c r="A622" s="8"/>
      <c r="B622" s="8"/>
      <c r="C622" s="9"/>
      <c r="D622" s="9"/>
      <c r="E622" s="9">
        <f t="shared" si="9"/>
        <v>-6.8916961026843637E-10</v>
      </c>
    </row>
    <row r="623" spans="1:5" ht="21" x14ac:dyDescent="0.25">
      <c r="A623" s="8"/>
      <c r="B623" s="8"/>
      <c r="C623" s="9"/>
      <c r="D623" s="9"/>
      <c r="E623" s="9">
        <f t="shared" si="9"/>
        <v>-6.8916961026843637E-10</v>
      </c>
    </row>
    <row r="624" spans="1:5" ht="21" x14ac:dyDescent="0.25">
      <c r="A624" s="8"/>
      <c r="B624" s="8"/>
      <c r="C624" s="9"/>
      <c r="D624" s="9"/>
      <c r="E624" s="9">
        <f t="shared" si="9"/>
        <v>-6.8916961026843637E-10</v>
      </c>
    </row>
    <row r="625" spans="1:5" ht="21" x14ac:dyDescent="0.25">
      <c r="A625" s="8"/>
      <c r="B625" s="8"/>
      <c r="C625" s="9"/>
      <c r="D625" s="9"/>
      <c r="E625" s="9">
        <f t="shared" si="9"/>
        <v>-6.8916961026843637E-10</v>
      </c>
    </row>
    <row r="626" spans="1:5" ht="21" x14ac:dyDescent="0.25">
      <c r="A626" s="8"/>
      <c r="B626" s="8"/>
      <c r="C626" s="9"/>
      <c r="D626" s="9"/>
      <c r="E626" s="9">
        <f t="shared" si="9"/>
        <v>-6.8916961026843637E-10</v>
      </c>
    </row>
    <row r="627" spans="1:5" ht="21" x14ac:dyDescent="0.25">
      <c r="A627" s="8"/>
      <c r="B627" s="8"/>
      <c r="C627" s="9"/>
      <c r="D627" s="9"/>
      <c r="E627" s="9">
        <f t="shared" si="9"/>
        <v>-6.8916961026843637E-10</v>
      </c>
    </row>
    <row r="628" spans="1:5" ht="21" x14ac:dyDescent="0.25">
      <c r="A628" s="8"/>
      <c r="B628" s="8"/>
      <c r="C628" s="9"/>
      <c r="D628" s="9"/>
      <c r="E628" s="9">
        <f t="shared" si="9"/>
        <v>-6.8916961026843637E-10</v>
      </c>
    </row>
    <row r="629" spans="1:5" ht="21" x14ac:dyDescent="0.25">
      <c r="A629" s="8"/>
      <c r="B629" s="8"/>
      <c r="C629" s="9"/>
      <c r="D629" s="9"/>
      <c r="E629" s="9">
        <f t="shared" si="9"/>
        <v>-6.8916961026843637E-10</v>
      </c>
    </row>
    <row r="630" spans="1:5" ht="21" x14ac:dyDescent="0.25">
      <c r="A630" s="8"/>
      <c r="B630" s="8"/>
      <c r="C630" s="9"/>
      <c r="D630" s="9"/>
      <c r="E630" s="9">
        <f t="shared" si="9"/>
        <v>-6.8916961026843637E-10</v>
      </c>
    </row>
    <row r="631" spans="1:5" ht="21" x14ac:dyDescent="0.25">
      <c r="A631" s="8"/>
      <c r="B631" s="8"/>
      <c r="C631" s="9"/>
      <c r="D631" s="9"/>
      <c r="E631" s="9">
        <f t="shared" si="9"/>
        <v>-6.8916961026843637E-10</v>
      </c>
    </row>
    <row r="632" spans="1:5" ht="21" x14ac:dyDescent="0.25">
      <c r="A632" s="8"/>
      <c r="B632" s="8"/>
      <c r="C632" s="9"/>
      <c r="D632" s="9"/>
      <c r="E632" s="9">
        <f t="shared" si="9"/>
        <v>-6.8916961026843637E-10</v>
      </c>
    </row>
    <row r="633" spans="1:5" ht="21" x14ac:dyDescent="0.25">
      <c r="A633" s="8"/>
      <c r="B633" s="8"/>
      <c r="C633" s="9"/>
      <c r="D633" s="9"/>
      <c r="E633" s="9">
        <f t="shared" si="9"/>
        <v>-6.8916961026843637E-10</v>
      </c>
    </row>
    <row r="634" spans="1:5" ht="21" x14ac:dyDescent="0.25">
      <c r="A634" s="8"/>
      <c r="B634" s="8"/>
      <c r="C634" s="9"/>
      <c r="D634" s="9"/>
      <c r="E634" s="9">
        <f t="shared" si="9"/>
        <v>-6.8916961026843637E-10</v>
      </c>
    </row>
    <row r="635" spans="1:5" ht="21" x14ac:dyDescent="0.25">
      <c r="A635" s="8"/>
      <c r="B635" s="8"/>
      <c r="C635" s="9"/>
      <c r="D635" s="9"/>
      <c r="E635" s="9">
        <f t="shared" si="9"/>
        <v>-6.8916961026843637E-10</v>
      </c>
    </row>
    <row r="636" spans="1:5" ht="21" x14ac:dyDescent="0.25">
      <c r="A636" s="8"/>
      <c r="B636" s="8"/>
      <c r="C636" s="9"/>
      <c r="D636" s="9"/>
      <c r="E636" s="9">
        <f t="shared" si="9"/>
        <v>-6.8916961026843637E-10</v>
      </c>
    </row>
    <row r="637" spans="1:5" ht="21" x14ac:dyDescent="0.25">
      <c r="A637" s="8"/>
      <c r="B637" s="8"/>
      <c r="C637" s="9"/>
      <c r="D637" s="9"/>
      <c r="E637" s="9">
        <f t="shared" si="9"/>
        <v>-6.8916961026843637E-10</v>
      </c>
    </row>
    <row r="638" spans="1:5" ht="21" x14ac:dyDescent="0.25">
      <c r="A638" s="8"/>
      <c r="B638" s="8"/>
      <c r="C638" s="9"/>
      <c r="D638" s="9"/>
      <c r="E638" s="9">
        <f t="shared" si="9"/>
        <v>-6.8916961026843637E-10</v>
      </c>
    </row>
    <row r="639" spans="1:5" ht="21" x14ac:dyDescent="0.25">
      <c r="A639" s="8"/>
      <c r="B639" s="8"/>
      <c r="C639" s="9"/>
      <c r="D639" s="9"/>
      <c r="E639" s="9">
        <f t="shared" si="9"/>
        <v>-6.8916961026843637E-10</v>
      </c>
    </row>
    <row r="640" spans="1:5" ht="21" x14ac:dyDescent="0.25">
      <c r="A640" s="8"/>
      <c r="B640" s="8"/>
      <c r="C640" s="9"/>
      <c r="D640" s="9"/>
      <c r="E640" s="9">
        <f t="shared" si="9"/>
        <v>-6.8916961026843637E-10</v>
      </c>
    </row>
    <row r="641" spans="1:5" ht="21" x14ac:dyDescent="0.25">
      <c r="A641" s="8"/>
      <c r="B641" s="8"/>
      <c r="C641" s="9"/>
      <c r="D641" s="9"/>
      <c r="E641" s="9">
        <f t="shared" si="9"/>
        <v>-6.8916961026843637E-10</v>
      </c>
    </row>
    <row r="642" spans="1:5" ht="21" x14ac:dyDescent="0.25">
      <c r="A642" s="8"/>
      <c r="B642" s="8"/>
      <c r="C642" s="9"/>
      <c r="D642" s="9"/>
      <c r="E642" s="9">
        <f t="shared" si="9"/>
        <v>-6.8916961026843637E-10</v>
      </c>
    </row>
    <row r="643" spans="1:5" ht="21" x14ac:dyDescent="0.25">
      <c r="A643" s="8"/>
      <c r="B643" s="8"/>
      <c r="C643" s="9"/>
      <c r="D643" s="9"/>
      <c r="E643" s="9">
        <f t="shared" si="9"/>
        <v>-6.8916961026843637E-10</v>
      </c>
    </row>
    <row r="644" spans="1:5" ht="21" x14ac:dyDescent="0.25">
      <c r="A644" s="8"/>
      <c r="B644" s="8"/>
      <c r="C644" s="9"/>
      <c r="D644" s="9"/>
      <c r="E644" s="9">
        <f t="shared" si="9"/>
        <v>-6.8916961026843637E-10</v>
      </c>
    </row>
    <row r="645" spans="1:5" ht="21" x14ac:dyDescent="0.25">
      <c r="A645" s="8"/>
      <c r="B645" s="8"/>
      <c r="C645" s="9"/>
      <c r="D645" s="9"/>
      <c r="E645" s="9">
        <f t="shared" si="9"/>
        <v>-6.8916961026843637E-10</v>
      </c>
    </row>
    <row r="646" spans="1:5" ht="21" x14ac:dyDescent="0.25">
      <c r="A646" s="8"/>
      <c r="B646" s="8"/>
      <c r="C646" s="9"/>
      <c r="D646" s="9"/>
      <c r="E646" s="9">
        <f t="shared" si="9"/>
        <v>-6.8916961026843637E-10</v>
      </c>
    </row>
    <row r="647" spans="1:5" ht="21" x14ac:dyDescent="0.25">
      <c r="A647" s="24"/>
    </row>
    <row r="648" spans="1:5" ht="21" x14ac:dyDescent="0.25">
      <c r="A648" s="8"/>
    </row>
    <row r="649" spans="1:5" ht="21" x14ac:dyDescent="0.25">
      <c r="A649" s="8"/>
    </row>
    <row r="650" spans="1:5" ht="21" x14ac:dyDescent="0.25">
      <c r="A650" s="8"/>
    </row>
    <row r="651" spans="1:5" ht="21" x14ac:dyDescent="0.25">
      <c r="A651" s="8"/>
    </row>
    <row r="652" spans="1:5" ht="21" x14ac:dyDescent="0.25">
      <c r="A652" s="8"/>
    </row>
    <row r="653" spans="1:5" ht="21" x14ac:dyDescent="0.25">
      <c r="A653" s="8"/>
    </row>
    <row r="654" spans="1:5" ht="21" x14ac:dyDescent="0.25">
      <c r="A654" s="8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41"/>
  <dimension ref="A1:E204"/>
  <sheetViews>
    <sheetView topLeftCell="A8" workbookViewId="0">
      <selection activeCell="B22" sqref="B22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69.61</v>
      </c>
    </row>
    <row r="5" spans="1:5" ht="21" x14ac:dyDescent="0.25">
      <c r="A5" s="8" t="s">
        <v>159</v>
      </c>
      <c r="B5" s="8" t="s">
        <v>163</v>
      </c>
      <c r="C5" s="9">
        <v>5453.14</v>
      </c>
      <c r="D5" s="9"/>
      <c r="E5" s="9">
        <f>E4+C5-D5</f>
        <v>5522.75</v>
      </c>
    </row>
    <row r="6" spans="1:5" ht="21" x14ac:dyDescent="0.25">
      <c r="A6" s="8" t="s">
        <v>173</v>
      </c>
      <c r="B6" s="8" t="s">
        <v>179</v>
      </c>
      <c r="C6" s="9">
        <v>172338.69</v>
      </c>
      <c r="D6" s="9"/>
      <c r="E6" s="9">
        <f t="shared" ref="E6:E69" si="0">E5+C6-D6</f>
        <v>177861.44</v>
      </c>
    </row>
    <row r="7" spans="1:5" ht="21" x14ac:dyDescent="0.25">
      <c r="A7" s="8" t="s">
        <v>173</v>
      </c>
      <c r="B7" s="8" t="s">
        <v>181</v>
      </c>
      <c r="C7" s="9"/>
      <c r="D7" s="9">
        <v>177846.3</v>
      </c>
      <c r="E7" s="9">
        <f t="shared" si="0"/>
        <v>15.14000000001397</v>
      </c>
    </row>
    <row r="8" spans="1:5" ht="21" x14ac:dyDescent="0.25">
      <c r="A8" s="8" t="s">
        <v>173</v>
      </c>
      <c r="B8" s="8" t="s">
        <v>150</v>
      </c>
      <c r="C8" s="9"/>
      <c r="D8" s="9">
        <v>14.7</v>
      </c>
      <c r="E8" s="9">
        <f t="shared" si="0"/>
        <v>0.44000000001397055</v>
      </c>
    </row>
    <row r="9" spans="1:5" ht="21" x14ac:dyDescent="0.25">
      <c r="A9" s="8" t="s">
        <v>211</v>
      </c>
      <c r="B9" s="8" t="s">
        <v>223</v>
      </c>
      <c r="C9" s="9">
        <v>105708.24</v>
      </c>
      <c r="D9" s="9"/>
      <c r="E9" s="9">
        <f t="shared" si="0"/>
        <v>105708.68000000002</v>
      </c>
    </row>
    <row r="10" spans="1:5" ht="21" x14ac:dyDescent="0.25">
      <c r="A10" s="8" t="s">
        <v>211</v>
      </c>
      <c r="B10" s="8" t="s">
        <v>224</v>
      </c>
      <c r="C10" s="9">
        <v>205554.04</v>
      </c>
      <c r="D10" s="9"/>
      <c r="E10" s="9">
        <f t="shared" si="0"/>
        <v>311262.72000000003</v>
      </c>
    </row>
    <row r="11" spans="1:5" ht="21" x14ac:dyDescent="0.25">
      <c r="A11" s="8" t="s">
        <v>211</v>
      </c>
      <c r="B11" s="8" t="s">
        <v>225</v>
      </c>
      <c r="C11" s="9"/>
      <c r="D11" s="9">
        <v>311245.3</v>
      </c>
      <c r="E11" s="9">
        <f t="shared" si="0"/>
        <v>17.42000000004191</v>
      </c>
    </row>
    <row r="12" spans="1:5" ht="21" x14ac:dyDescent="0.25">
      <c r="A12" s="8" t="s">
        <v>211</v>
      </c>
      <c r="B12" s="8" t="s">
        <v>150</v>
      </c>
      <c r="C12" s="9"/>
      <c r="D12" s="9">
        <v>14.7</v>
      </c>
      <c r="E12" s="9">
        <f t="shared" si="0"/>
        <v>2.7200000000419102</v>
      </c>
    </row>
    <row r="13" spans="1:5" ht="21" x14ac:dyDescent="0.25">
      <c r="A13" s="8" t="s">
        <v>241</v>
      </c>
      <c r="B13" s="8" t="s">
        <v>163</v>
      </c>
      <c r="C13" s="9">
        <v>3456.99</v>
      </c>
      <c r="D13" s="9"/>
      <c r="E13" s="9">
        <f t="shared" si="0"/>
        <v>3459.7100000000419</v>
      </c>
    </row>
    <row r="14" spans="1:5" ht="21" x14ac:dyDescent="0.25">
      <c r="A14" s="8" t="s">
        <v>241</v>
      </c>
      <c r="B14" s="8" t="s">
        <v>224</v>
      </c>
      <c r="C14" s="9">
        <f>613000/3.673</f>
        <v>166893.54750884837</v>
      </c>
      <c r="D14" s="9"/>
      <c r="E14" s="9">
        <f t="shared" si="0"/>
        <v>170353.25750884842</v>
      </c>
    </row>
    <row r="15" spans="1:5" ht="21" x14ac:dyDescent="0.25">
      <c r="A15" s="8" t="s">
        <v>241</v>
      </c>
      <c r="B15" s="8" t="s">
        <v>243</v>
      </c>
      <c r="C15" s="9"/>
      <c r="D15" s="9">
        <v>170335.3</v>
      </c>
      <c r="E15" s="9">
        <f t="shared" si="0"/>
        <v>17.957508848427096</v>
      </c>
    </row>
    <row r="16" spans="1:5" ht="21" x14ac:dyDescent="0.25">
      <c r="A16" s="8" t="s">
        <v>241</v>
      </c>
      <c r="B16" s="8" t="s">
        <v>150</v>
      </c>
      <c r="C16" s="9"/>
      <c r="D16" s="9">
        <v>14.7</v>
      </c>
      <c r="E16" s="9">
        <f t="shared" si="0"/>
        <v>3.2575088484270971</v>
      </c>
    </row>
    <row r="17" spans="1:5" ht="21" x14ac:dyDescent="0.25">
      <c r="A17" s="8" t="s">
        <v>241</v>
      </c>
      <c r="B17" s="8" t="s">
        <v>250</v>
      </c>
      <c r="C17" s="9">
        <v>20000</v>
      </c>
      <c r="D17" s="9"/>
      <c r="E17" s="9">
        <f t="shared" si="0"/>
        <v>20003.257508848426</v>
      </c>
    </row>
    <row r="18" spans="1:5" ht="21" x14ac:dyDescent="0.25">
      <c r="A18" s="8" t="s">
        <v>241</v>
      </c>
      <c r="B18" s="8" t="s">
        <v>251</v>
      </c>
      <c r="C18" s="9"/>
      <c r="D18" s="9">
        <v>19985.3</v>
      </c>
      <c r="E18" s="9">
        <f t="shared" si="0"/>
        <v>17.957508848427096</v>
      </c>
    </row>
    <row r="19" spans="1:5" ht="21" x14ac:dyDescent="0.25">
      <c r="A19" s="8" t="s">
        <v>241</v>
      </c>
      <c r="B19" s="8" t="s">
        <v>150</v>
      </c>
      <c r="C19" s="9"/>
      <c r="D19" s="9">
        <v>14.7</v>
      </c>
      <c r="E19" s="9">
        <f t="shared" si="0"/>
        <v>3.2575088484270971</v>
      </c>
    </row>
    <row r="20" spans="1:5" ht="21" x14ac:dyDescent="0.25">
      <c r="A20" s="8" t="s">
        <v>304</v>
      </c>
      <c r="B20" s="8" t="s">
        <v>223</v>
      </c>
      <c r="C20" s="9">
        <v>251257.77</v>
      </c>
      <c r="D20" s="9"/>
      <c r="E20" s="9">
        <f t="shared" si="0"/>
        <v>251261.0275088484</v>
      </c>
    </row>
    <row r="21" spans="1:5" ht="21" x14ac:dyDescent="0.25">
      <c r="A21" s="8" t="s">
        <v>304</v>
      </c>
      <c r="B21" s="8" t="s">
        <v>314</v>
      </c>
      <c r="C21" s="9"/>
      <c r="D21" s="9">
        <v>250783</v>
      </c>
      <c r="E21" s="9">
        <f t="shared" si="0"/>
        <v>478.02750884840498</v>
      </c>
    </row>
    <row r="22" spans="1:5" ht="21" x14ac:dyDescent="0.25">
      <c r="A22" s="8" t="s">
        <v>304</v>
      </c>
      <c r="B22" s="8" t="s">
        <v>223</v>
      </c>
      <c r="C22" s="9">
        <v>585661.72</v>
      </c>
      <c r="D22" s="9"/>
      <c r="E22" s="9">
        <f t="shared" si="0"/>
        <v>586139.74750884832</v>
      </c>
    </row>
    <row r="23" spans="1:5" ht="21" x14ac:dyDescent="0.25">
      <c r="A23" s="8" t="s">
        <v>304</v>
      </c>
      <c r="B23" s="8" t="s">
        <v>309</v>
      </c>
      <c r="C23" s="9"/>
      <c r="D23" s="9">
        <v>458000</v>
      </c>
      <c r="E23" s="9">
        <f t="shared" si="0"/>
        <v>128139.74750884832</v>
      </c>
    </row>
    <row r="24" spans="1:5" ht="21" x14ac:dyDescent="0.25">
      <c r="A24" s="8" t="s">
        <v>304</v>
      </c>
      <c r="B24" s="8" t="s">
        <v>150</v>
      </c>
      <c r="C24" s="9"/>
      <c r="D24" s="9">
        <v>30.45</v>
      </c>
      <c r="E24" s="9">
        <f t="shared" si="0"/>
        <v>128109.29750884832</v>
      </c>
    </row>
    <row r="25" spans="1:5" ht="21" x14ac:dyDescent="0.25">
      <c r="A25" s="8" t="s">
        <v>312</v>
      </c>
      <c r="B25" s="8" t="s">
        <v>319</v>
      </c>
      <c r="C25" s="9"/>
      <c r="D25" s="9">
        <v>50933.5</v>
      </c>
      <c r="E25" s="9">
        <f t="shared" si="0"/>
        <v>77175.797508848322</v>
      </c>
    </row>
    <row r="26" spans="1:5" ht="21" x14ac:dyDescent="0.25">
      <c r="A26" s="8" t="s">
        <v>322</v>
      </c>
      <c r="B26" s="8" t="s">
        <v>179</v>
      </c>
      <c r="C26" s="9">
        <v>430166.08</v>
      </c>
      <c r="D26" s="9"/>
      <c r="E26" s="9">
        <f t="shared" si="0"/>
        <v>507341.87750884832</v>
      </c>
    </row>
    <row r="27" spans="1:5" ht="21" x14ac:dyDescent="0.25">
      <c r="A27" s="8" t="s">
        <v>322</v>
      </c>
      <c r="B27" s="8" t="s">
        <v>314</v>
      </c>
      <c r="C27" s="9"/>
      <c r="D27" s="9">
        <v>507122</v>
      </c>
      <c r="E27" s="9">
        <f t="shared" si="0"/>
        <v>219.87750884832349</v>
      </c>
    </row>
    <row r="28" spans="1:5" ht="21" x14ac:dyDescent="0.25">
      <c r="A28" s="8" t="s">
        <v>322</v>
      </c>
      <c r="B28" s="8" t="s">
        <v>150</v>
      </c>
      <c r="C28" s="9"/>
      <c r="D28" s="9">
        <v>30.45</v>
      </c>
      <c r="E28" s="9">
        <f t="shared" si="0"/>
        <v>189.4275088483235</v>
      </c>
    </row>
    <row r="29" spans="1:5" ht="21" x14ac:dyDescent="0.25">
      <c r="A29" s="8" t="s">
        <v>322</v>
      </c>
      <c r="B29" s="8" t="s">
        <v>150</v>
      </c>
      <c r="C29" s="9"/>
      <c r="D29" s="9">
        <v>14.7</v>
      </c>
      <c r="E29" s="9">
        <f t="shared" si="0"/>
        <v>174.72750884832351</v>
      </c>
    </row>
    <row r="30" spans="1:5" ht="21" x14ac:dyDescent="0.25">
      <c r="A30" s="18">
        <v>45295</v>
      </c>
      <c r="B30" s="8" t="s">
        <v>472</v>
      </c>
      <c r="C30" s="9">
        <v>154166.39999999999</v>
      </c>
      <c r="D30" s="9"/>
      <c r="E30" s="9">
        <f t="shared" si="0"/>
        <v>154341.12750884832</v>
      </c>
    </row>
    <row r="31" spans="1:5" ht="21" x14ac:dyDescent="0.25">
      <c r="A31" s="18">
        <v>45295</v>
      </c>
      <c r="B31" s="8" t="s">
        <v>473</v>
      </c>
      <c r="C31" s="9"/>
      <c r="D31" s="9">
        <v>153650</v>
      </c>
      <c r="E31" s="9">
        <f t="shared" si="0"/>
        <v>691.12750884832349</v>
      </c>
    </row>
    <row r="32" spans="1:5" ht="21" x14ac:dyDescent="0.25">
      <c r="A32" s="18">
        <v>45296</v>
      </c>
      <c r="B32" s="8" t="s">
        <v>474</v>
      </c>
      <c r="C32" s="9">
        <v>806856.12</v>
      </c>
      <c r="D32" s="9"/>
      <c r="E32" s="9">
        <f t="shared" si="0"/>
        <v>807547.24750884832</v>
      </c>
    </row>
    <row r="33" spans="1:5" ht="21" x14ac:dyDescent="0.25">
      <c r="A33" s="18">
        <v>45296</v>
      </c>
      <c r="B33" s="8" t="s">
        <v>150</v>
      </c>
      <c r="C33" s="9"/>
      <c r="D33" s="9">
        <v>501812.3</v>
      </c>
      <c r="E33" s="9">
        <f t="shared" si="0"/>
        <v>305734.94750884833</v>
      </c>
    </row>
    <row r="34" spans="1:5" ht="21" x14ac:dyDescent="0.25">
      <c r="A34" s="18">
        <v>45296</v>
      </c>
      <c r="B34" s="8" t="s">
        <v>150</v>
      </c>
      <c r="C34" s="9"/>
      <c r="D34" s="9">
        <v>14.7</v>
      </c>
      <c r="E34" s="9">
        <f t="shared" si="0"/>
        <v>305720.24750884832</v>
      </c>
    </row>
    <row r="35" spans="1:5" ht="21" x14ac:dyDescent="0.25">
      <c r="A35" s="18">
        <v>45296</v>
      </c>
      <c r="B35" s="8" t="s">
        <v>475</v>
      </c>
      <c r="C35" s="9"/>
      <c r="D35" s="9">
        <v>25948</v>
      </c>
      <c r="E35" s="9">
        <f t="shared" si="0"/>
        <v>279772.24750884832</v>
      </c>
    </row>
    <row r="36" spans="1:5" ht="21" x14ac:dyDescent="0.25">
      <c r="A36" s="18">
        <v>45296</v>
      </c>
      <c r="B36" s="8" t="s">
        <v>476</v>
      </c>
      <c r="C36" s="9"/>
      <c r="D36" s="9">
        <v>25030.45</v>
      </c>
      <c r="E36" s="9">
        <f t="shared" si="0"/>
        <v>254741.79750884831</v>
      </c>
    </row>
    <row r="37" spans="1:5" ht="21" x14ac:dyDescent="0.25">
      <c r="A37" s="18">
        <v>45296</v>
      </c>
      <c r="B37" s="8" t="s">
        <v>98</v>
      </c>
      <c r="C37" s="9"/>
      <c r="D37" s="9">
        <v>20030.45</v>
      </c>
      <c r="E37" s="9">
        <f t="shared" si="0"/>
        <v>234711.3475088483</v>
      </c>
    </row>
    <row r="38" spans="1:5" ht="21" x14ac:dyDescent="0.25">
      <c r="A38" s="18">
        <v>45296</v>
      </c>
      <c r="B38" s="8" t="s">
        <v>428</v>
      </c>
      <c r="C38" s="9"/>
      <c r="D38" s="9">
        <v>20030.45</v>
      </c>
      <c r="E38" s="9">
        <f t="shared" si="0"/>
        <v>214680.89750884828</v>
      </c>
    </row>
    <row r="39" spans="1:5" ht="21" x14ac:dyDescent="0.25">
      <c r="A39" s="18">
        <v>45296</v>
      </c>
      <c r="B39" s="8" t="s">
        <v>477</v>
      </c>
      <c r="C39" s="9"/>
      <c r="D39" s="9">
        <v>94825</v>
      </c>
      <c r="E39" s="9">
        <f t="shared" si="0"/>
        <v>119855.89750884828</v>
      </c>
    </row>
    <row r="40" spans="1:5" ht="21" x14ac:dyDescent="0.25">
      <c r="A40" s="18">
        <v>45296</v>
      </c>
      <c r="B40" s="8" t="s">
        <v>150</v>
      </c>
      <c r="C40" s="9"/>
      <c r="D40" s="9">
        <v>30.45</v>
      </c>
      <c r="E40" s="9">
        <f t="shared" si="0"/>
        <v>119825.44750884829</v>
      </c>
    </row>
    <row r="41" spans="1:5" ht="21" x14ac:dyDescent="0.25">
      <c r="A41" s="18">
        <v>45296</v>
      </c>
      <c r="B41" s="8" t="s">
        <v>480</v>
      </c>
      <c r="C41" s="9"/>
      <c r="D41" s="9">
        <v>119750</v>
      </c>
      <c r="E41" s="9">
        <f t="shared" si="0"/>
        <v>75.447508848286816</v>
      </c>
    </row>
    <row r="42" spans="1:5" ht="21" x14ac:dyDescent="0.25">
      <c r="A42" s="18">
        <v>45296</v>
      </c>
      <c r="B42" s="8" t="s">
        <v>150</v>
      </c>
      <c r="C42" s="9"/>
      <c r="D42" s="9">
        <v>30.45</v>
      </c>
      <c r="E42" s="9">
        <f t="shared" si="0"/>
        <v>44.997508848286813</v>
      </c>
    </row>
    <row r="43" spans="1:5" ht="21" x14ac:dyDescent="0.25">
      <c r="A43" s="18">
        <v>45296</v>
      </c>
      <c r="B43" s="8" t="s">
        <v>778</v>
      </c>
      <c r="C43" s="9">
        <v>13723</v>
      </c>
      <c r="D43" s="9"/>
      <c r="E43" s="9">
        <f t="shared" si="0"/>
        <v>13767.997508848286</v>
      </c>
    </row>
    <row r="44" spans="1:5" ht="21" x14ac:dyDescent="0.25">
      <c r="A44" s="18"/>
      <c r="B44" s="8"/>
      <c r="C44" s="9"/>
      <c r="D44" s="9">
        <v>13768</v>
      </c>
      <c r="E44" s="9">
        <f t="shared" si="0"/>
        <v>-2.4911517139116768E-3</v>
      </c>
    </row>
    <row r="45" spans="1:5" ht="21" x14ac:dyDescent="0.25">
      <c r="A45" s="18"/>
      <c r="B45" s="8"/>
      <c r="C45" s="9"/>
      <c r="D45" s="16"/>
      <c r="E45" s="9">
        <f t="shared" si="0"/>
        <v>-2.4911517139116768E-3</v>
      </c>
    </row>
    <row r="46" spans="1:5" ht="21" x14ac:dyDescent="0.25">
      <c r="A46" s="18"/>
      <c r="B46" s="8"/>
      <c r="C46" s="9"/>
      <c r="D46" s="9"/>
      <c r="E46" s="9">
        <f t="shared" si="0"/>
        <v>-2.4911517139116768E-3</v>
      </c>
    </row>
    <row r="47" spans="1:5" ht="21" x14ac:dyDescent="0.25">
      <c r="A47" s="18"/>
      <c r="B47" s="8"/>
      <c r="C47" s="9"/>
      <c r="D47" s="9"/>
      <c r="E47" s="9">
        <f t="shared" si="0"/>
        <v>-2.4911517139116768E-3</v>
      </c>
    </row>
    <row r="48" spans="1:5" ht="21" x14ac:dyDescent="0.25">
      <c r="A48" s="18"/>
      <c r="B48" s="8"/>
      <c r="C48" s="9"/>
      <c r="D48" s="9"/>
      <c r="E48" s="9">
        <f t="shared" si="0"/>
        <v>-2.4911517139116768E-3</v>
      </c>
    </row>
    <row r="49" spans="1:5" ht="21" x14ac:dyDescent="0.25">
      <c r="A49" s="18"/>
      <c r="B49" s="8"/>
      <c r="C49" s="9"/>
      <c r="D49" s="9"/>
      <c r="E49" s="9">
        <f t="shared" si="0"/>
        <v>-2.4911517139116768E-3</v>
      </c>
    </row>
    <row r="50" spans="1:5" ht="21" x14ac:dyDescent="0.25">
      <c r="A50" s="18"/>
      <c r="B50" s="8"/>
      <c r="C50" s="9"/>
      <c r="D50" s="9"/>
      <c r="E50" s="9">
        <f t="shared" si="0"/>
        <v>-2.4911517139116768E-3</v>
      </c>
    </row>
    <row r="51" spans="1:5" ht="21" x14ac:dyDescent="0.25">
      <c r="A51" s="18"/>
      <c r="B51" s="8"/>
      <c r="C51" s="9"/>
      <c r="D51" s="9"/>
      <c r="E51" s="9">
        <f t="shared" si="0"/>
        <v>-2.4911517139116768E-3</v>
      </c>
    </row>
    <row r="52" spans="1:5" ht="21" x14ac:dyDescent="0.25">
      <c r="A52" s="18"/>
      <c r="B52" s="8"/>
      <c r="C52" s="9"/>
      <c r="D52" s="9"/>
      <c r="E52" s="9">
        <f t="shared" si="0"/>
        <v>-2.4911517139116768E-3</v>
      </c>
    </row>
    <row r="53" spans="1:5" ht="21" x14ac:dyDescent="0.25">
      <c r="A53" s="18"/>
      <c r="B53" s="8"/>
      <c r="C53" s="9"/>
      <c r="D53" s="9"/>
      <c r="E53" s="9">
        <f t="shared" si="0"/>
        <v>-2.4911517139116768E-3</v>
      </c>
    </row>
    <row r="54" spans="1:5" ht="21" x14ac:dyDescent="0.25">
      <c r="A54" s="18"/>
      <c r="B54" s="8"/>
      <c r="C54" s="9"/>
      <c r="D54" s="9"/>
      <c r="E54" s="9">
        <f t="shared" si="0"/>
        <v>-2.4911517139116768E-3</v>
      </c>
    </row>
    <row r="55" spans="1:5" ht="21" x14ac:dyDescent="0.25">
      <c r="A55" s="18"/>
      <c r="B55" s="8"/>
      <c r="C55" s="9"/>
      <c r="D55" s="9"/>
      <c r="E55" s="9">
        <f t="shared" si="0"/>
        <v>-2.4911517139116768E-3</v>
      </c>
    </row>
    <row r="56" spans="1:5" ht="21" x14ac:dyDescent="0.25">
      <c r="A56" s="8"/>
      <c r="B56" s="8"/>
      <c r="C56" s="9"/>
      <c r="D56" s="9"/>
      <c r="E56" s="9">
        <f t="shared" si="0"/>
        <v>-2.4911517139116768E-3</v>
      </c>
    </row>
    <row r="57" spans="1:5" ht="21" x14ac:dyDescent="0.25">
      <c r="A57" s="8"/>
      <c r="B57" s="8"/>
      <c r="C57" s="9"/>
      <c r="D57" s="9"/>
      <c r="E57" s="9">
        <f t="shared" si="0"/>
        <v>-2.4911517139116768E-3</v>
      </c>
    </row>
    <row r="58" spans="1:5" ht="21" x14ac:dyDescent="0.25">
      <c r="A58" s="8"/>
      <c r="B58" s="8"/>
      <c r="C58" s="9"/>
      <c r="D58" s="9"/>
      <c r="E58" s="9">
        <f t="shared" si="0"/>
        <v>-2.4911517139116768E-3</v>
      </c>
    </row>
    <row r="59" spans="1:5" ht="21" x14ac:dyDescent="0.25">
      <c r="A59" s="8"/>
      <c r="B59" s="8"/>
      <c r="C59" s="9"/>
      <c r="D59" s="9"/>
      <c r="E59" s="9">
        <f t="shared" si="0"/>
        <v>-2.4911517139116768E-3</v>
      </c>
    </row>
    <row r="60" spans="1:5" ht="21" x14ac:dyDescent="0.25">
      <c r="A60" s="8"/>
      <c r="B60" s="8"/>
      <c r="C60" s="9"/>
      <c r="D60" s="9"/>
      <c r="E60" s="9">
        <f t="shared" si="0"/>
        <v>-2.4911517139116768E-3</v>
      </c>
    </row>
    <row r="61" spans="1:5" ht="21" x14ac:dyDescent="0.25">
      <c r="A61" s="8"/>
      <c r="B61" s="8"/>
      <c r="C61" s="9"/>
      <c r="D61" s="9"/>
      <c r="E61" s="9">
        <f t="shared" si="0"/>
        <v>-2.4911517139116768E-3</v>
      </c>
    </row>
    <row r="62" spans="1:5" ht="21" x14ac:dyDescent="0.25">
      <c r="A62" s="8"/>
      <c r="B62" s="8"/>
      <c r="C62" s="9"/>
      <c r="D62" s="9"/>
      <c r="E62" s="9">
        <f t="shared" si="0"/>
        <v>-2.4911517139116768E-3</v>
      </c>
    </row>
    <row r="63" spans="1:5" ht="21" x14ac:dyDescent="0.25">
      <c r="A63" s="8"/>
      <c r="B63" s="8"/>
      <c r="C63" s="9"/>
      <c r="D63" s="9"/>
      <c r="E63" s="9">
        <f t="shared" si="0"/>
        <v>-2.4911517139116768E-3</v>
      </c>
    </row>
    <row r="64" spans="1:5" ht="21" x14ac:dyDescent="0.25">
      <c r="A64" s="8"/>
      <c r="B64" s="8"/>
      <c r="C64" s="9"/>
      <c r="D64" s="9"/>
      <c r="E64" s="9">
        <f t="shared" si="0"/>
        <v>-2.4911517139116768E-3</v>
      </c>
    </row>
    <row r="65" spans="1:5" ht="21" x14ac:dyDescent="0.25">
      <c r="A65" s="8"/>
      <c r="B65" s="8"/>
      <c r="C65" s="9"/>
      <c r="D65" s="9"/>
      <c r="E65" s="9">
        <f t="shared" si="0"/>
        <v>-2.4911517139116768E-3</v>
      </c>
    </row>
    <row r="66" spans="1:5" ht="21" x14ac:dyDescent="0.25">
      <c r="A66" s="8"/>
      <c r="B66" s="8"/>
      <c r="C66" s="9"/>
      <c r="D66" s="9"/>
      <c r="E66" s="9">
        <f t="shared" si="0"/>
        <v>-2.4911517139116768E-3</v>
      </c>
    </row>
    <row r="67" spans="1:5" ht="21" x14ac:dyDescent="0.25">
      <c r="A67" s="8"/>
      <c r="B67" s="8"/>
      <c r="C67" s="9"/>
      <c r="D67" s="9"/>
      <c r="E67" s="9">
        <f t="shared" si="0"/>
        <v>-2.4911517139116768E-3</v>
      </c>
    </row>
    <row r="68" spans="1:5" ht="21" x14ac:dyDescent="0.25">
      <c r="A68" s="8"/>
      <c r="B68" s="8"/>
      <c r="C68" s="9"/>
      <c r="D68" s="9"/>
      <c r="E68" s="9">
        <f t="shared" si="0"/>
        <v>-2.4911517139116768E-3</v>
      </c>
    </row>
    <row r="69" spans="1:5" ht="21" x14ac:dyDescent="0.25">
      <c r="A69" s="8"/>
      <c r="B69" s="8"/>
      <c r="C69" s="9"/>
      <c r="D69" s="9"/>
      <c r="E69" s="9">
        <f t="shared" si="0"/>
        <v>-2.4911517139116768E-3</v>
      </c>
    </row>
    <row r="70" spans="1:5" ht="21" x14ac:dyDescent="0.25">
      <c r="A70" s="8"/>
      <c r="B70" s="8"/>
      <c r="C70" s="9"/>
      <c r="D70" s="9"/>
      <c r="E70" s="9">
        <f t="shared" ref="E70:E133" si="1">E69+C70-D70</f>
        <v>-2.4911517139116768E-3</v>
      </c>
    </row>
    <row r="71" spans="1:5" ht="21" x14ac:dyDescent="0.25">
      <c r="A71" s="8"/>
      <c r="B71" s="8"/>
      <c r="C71" s="9"/>
      <c r="D71" s="9"/>
      <c r="E71" s="9">
        <f t="shared" si="1"/>
        <v>-2.4911517139116768E-3</v>
      </c>
    </row>
    <row r="72" spans="1:5" ht="21" x14ac:dyDescent="0.25">
      <c r="A72" s="8"/>
      <c r="B72" s="8"/>
      <c r="C72" s="9"/>
      <c r="D72" s="9"/>
      <c r="E72" s="9">
        <f t="shared" si="1"/>
        <v>-2.4911517139116768E-3</v>
      </c>
    </row>
    <row r="73" spans="1:5" ht="21" x14ac:dyDescent="0.25">
      <c r="A73" s="8"/>
      <c r="B73" s="8"/>
      <c r="C73" s="9"/>
      <c r="D73" s="9"/>
      <c r="E73" s="9">
        <f t="shared" si="1"/>
        <v>-2.4911517139116768E-3</v>
      </c>
    </row>
    <row r="74" spans="1:5" ht="21" x14ac:dyDescent="0.25">
      <c r="A74" s="8"/>
      <c r="B74" s="8"/>
      <c r="C74" s="9"/>
      <c r="D74" s="9"/>
      <c r="E74" s="9">
        <f t="shared" si="1"/>
        <v>-2.4911517139116768E-3</v>
      </c>
    </row>
    <row r="75" spans="1:5" ht="21" x14ac:dyDescent="0.25">
      <c r="A75" s="8"/>
      <c r="B75" s="8"/>
      <c r="C75" s="9"/>
      <c r="D75" s="9"/>
      <c r="E75" s="9">
        <f t="shared" si="1"/>
        <v>-2.4911517139116768E-3</v>
      </c>
    </row>
    <row r="76" spans="1:5" ht="21" x14ac:dyDescent="0.25">
      <c r="A76" s="8"/>
      <c r="B76" s="8"/>
      <c r="C76" s="9"/>
      <c r="D76" s="9"/>
      <c r="E76" s="9">
        <f t="shared" si="1"/>
        <v>-2.4911517139116768E-3</v>
      </c>
    </row>
    <row r="77" spans="1:5" ht="21" x14ac:dyDescent="0.25">
      <c r="A77" s="8"/>
      <c r="B77" s="8"/>
      <c r="C77" s="9"/>
      <c r="D77" s="9"/>
      <c r="E77" s="9">
        <f t="shared" si="1"/>
        <v>-2.4911517139116768E-3</v>
      </c>
    </row>
    <row r="78" spans="1:5" ht="21" x14ac:dyDescent="0.25">
      <c r="A78" s="8"/>
      <c r="B78" s="8"/>
      <c r="C78" s="9"/>
      <c r="D78" s="9"/>
      <c r="E78" s="9">
        <f t="shared" si="1"/>
        <v>-2.4911517139116768E-3</v>
      </c>
    </row>
    <row r="79" spans="1:5" ht="21" x14ac:dyDescent="0.25">
      <c r="A79" s="8"/>
      <c r="B79" s="8"/>
      <c r="C79" s="9"/>
      <c r="D79" s="9"/>
      <c r="E79" s="9">
        <f t="shared" si="1"/>
        <v>-2.4911517139116768E-3</v>
      </c>
    </row>
    <row r="80" spans="1:5" ht="21" x14ac:dyDescent="0.25">
      <c r="A80" s="8"/>
      <c r="B80" s="8"/>
      <c r="C80" s="9"/>
      <c r="D80" s="9"/>
      <c r="E80" s="9">
        <f t="shared" si="1"/>
        <v>-2.4911517139116768E-3</v>
      </c>
    </row>
    <row r="81" spans="1:5" ht="21" x14ac:dyDescent="0.25">
      <c r="A81" s="8"/>
      <c r="B81" s="8"/>
      <c r="C81" s="9"/>
      <c r="D81" s="9"/>
      <c r="E81" s="9">
        <f t="shared" si="1"/>
        <v>-2.4911517139116768E-3</v>
      </c>
    </row>
    <row r="82" spans="1:5" ht="21" x14ac:dyDescent="0.25">
      <c r="A82" s="8"/>
      <c r="B82" s="8"/>
      <c r="C82" s="9"/>
      <c r="D82" s="9"/>
      <c r="E82" s="9">
        <f t="shared" si="1"/>
        <v>-2.4911517139116768E-3</v>
      </c>
    </row>
    <row r="83" spans="1:5" ht="21" x14ac:dyDescent="0.25">
      <c r="A83" s="8"/>
      <c r="B83" s="8"/>
      <c r="C83" s="9"/>
      <c r="D83" s="9"/>
      <c r="E83" s="9">
        <f t="shared" si="1"/>
        <v>-2.4911517139116768E-3</v>
      </c>
    </row>
    <row r="84" spans="1:5" ht="21" x14ac:dyDescent="0.25">
      <c r="A84" s="8"/>
      <c r="B84" s="8"/>
      <c r="C84" s="9"/>
      <c r="D84" s="9"/>
      <c r="E84" s="9">
        <f t="shared" si="1"/>
        <v>-2.4911517139116768E-3</v>
      </c>
    </row>
    <row r="85" spans="1:5" ht="21" x14ac:dyDescent="0.25">
      <c r="A85" s="8"/>
      <c r="B85" s="8"/>
      <c r="C85" s="9"/>
      <c r="D85" s="9"/>
      <c r="E85" s="9">
        <f t="shared" si="1"/>
        <v>-2.4911517139116768E-3</v>
      </c>
    </row>
    <row r="86" spans="1:5" ht="21" x14ac:dyDescent="0.25">
      <c r="A86" s="8"/>
      <c r="B86" s="8"/>
      <c r="C86" s="9"/>
      <c r="D86" s="9"/>
      <c r="E86" s="9">
        <f t="shared" si="1"/>
        <v>-2.4911517139116768E-3</v>
      </c>
    </row>
    <row r="87" spans="1:5" ht="21" x14ac:dyDescent="0.25">
      <c r="A87" s="8"/>
      <c r="B87" s="8"/>
      <c r="C87" s="9"/>
      <c r="D87" s="9"/>
      <c r="E87" s="9">
        <f t="shared" si="1"/>
        <v>-2.4911517139116768E-3</v>
      </c>
    </row>
    <row r="88" spans="1:5" ht="21" x14ac:dyDescent="0.25">
      <c r="A88" s="8"/>
      <c r="B88" s="8"/>
      <c r="C88" s="9"/>
      <c r="D88" s="9"/>
      <c r="E88" s="9">
        <f t="shared" si="1"/>
        <v>-2.4911517139116768E-3</v>
      </c>
    </row>
    <row r="89" spans="1:5" ht="21" x14ac:dyDescent="0.25">
      <c r="A89" s="8"/>
      <c r="B89" s="8"/>
      <c r="C89" s="9"/>
      <c r="D89" s="9"/>
      <c r="E89" s="9">
        <f t="shared" si="1"/>
        <v>-2.4911517139116768E-3</v>
      </c>
    </row>
    <row r="90" spans="1:5" ht="21" x14ac:dyDescent="0.25">
      <c r="A90" s="8"/>
      <c r="B90" s="8"/>
      <c r="C90" s="9"/>
      <c r="D90" s="9"/>
      <c r="E90" s="9">
        <f t="shared" si="1"/>
        <v>-2.4911517139116768E-3</v>
      </c>
    </row>
    <row r="91" spans="1:5" ht="21" x14ac:dyDescent="0.25">
      <c r="A91" s="8"/>
      <c r="B91" s="8"/>
      <c r="C91" s="9"/>
      <c r="D91" s="9"/>
      <c r="E91" s="9">
        <f t="shared" si="1"/>
        <v>-2.4911517139116768E-3</v>
      </c>
    </row>
    <row r="92" spans="1:5" ht="21" x14ac:dyDescent="0.25">
      <c r="A92" s="8"/>
      <c r="B92" s="8"/>
      <c r="C92" s="9"/>
      <c r="D92" s="9"/>
      <c r="E92" s="9">
        <f t="shared" si="1"/>
        <v>-2.4911517139116768E-3</v>
      </c>
    </row>
    <row r="93" spans="1:5" ht="21" x14ac:dyDescent="0.25">
      <c r="A93" s="8"/>
      <c r="B93" s="8"/>
      <c r="C93" s="9"/>
      <c r="D93" s="9"/>
      <c r="E93" s="9">
        <f t="shared" si="1"/>
        <v>-2.4911517139116768E-3</v>
      </c>
    </row>
    <row r="94" spans="1:5" ht="21" x14ac:dyDescent="0.25">
      <c r="A94" s="8"/>
      <c r="B94" s="8"/>
      <c r="C94" s="9"/>
      <c r="D94" s="9"/>
      <c r="E94" s="9">
        <f t="shared" si="1"/>
        <v>-2.4911517139116768E-3</v>
      </c>
    </row>
    <row r="95" spans="1:5" ht="21" x14ac:dyDescent="0.25">
      <c r="A95" s="8"/>
      <c r="B95" s="8"/>
      <c r="C95" s="9"/>
      <c r="D95" s="9"/>
      <c r="E95" s="9">
        <f t="shared" si="1"/>
        <v>-2.4911517139116768E-3</v>
      </c>
    </row>
    <row r="96" spans="1:5" ht="21" x14ac:dyDescent="0.25">
      <c r="A96" s="8"/>
      <c r="B96" s="8"/>
      <c r="C96" s="9"/>
      <c r="D96" s="9"/>
      <c r="E96" s="9">
        <f t="shared" si="1"/>
        <v>-2.4911517139116768E-3</v>
      </c>
    </row>
    <row r="97" spans="1:5" ht="21" x14ac:dyDescent="0.25">
      <c r="A97" s="8"/>
      <c r="B97" s="8"/>
      <c r="C97" s="9"/>
      <c r="D97" s="9"/>
      <c r="E97" s="9">
        <f t="shared" si="1"/>
        <v>-2.4911517139116768E-3</v>
      </c>
    </row>
    <row r="98" spans="1:5" ht="21" x14ac:dyDescent="0.25">
      <c r="A98" s="8"/>
      <c r="B98" s="8"/>
      <c r="C98" s="9"/>
      <c r="D98" s="9"/>
      <c r="E98" s="9">
        <f t="shared" si="1"/>
        <v>-2.4911517139116768E-3</v>
      </c>
    </row>
    <row r="99" spans="1:5" ht="21" x14ac:dyDescent="0.25">
      <c r="A99" s="8"/>
      <c r="B99" s="8"/>
      <c r="C99" s="9"/>
      <c r="D99" s="9"/>
      <c r="E99" s="9">
        <f t="shared" si="1"/>
        <v>-2.4911517139116768E-3</v>
      </c>
    </row>
    <row r="100" spans="1:5" ht="21" x14ac:dyDescent="0.25">
      <c r="A100" s="8"/>
      <c r="B100" s="8"/>
      <c r="C100" s="9"/>
      <c r="D100" s="9"/>
      <c r="E100" s="9">
        <f t="shared" si="1"/>
        <v>-2.4911517139116768E-3</v>
      </c>
    </row>
    <row r="101" spans="1:5" ht="21" x14ac:dyDescent="0.25">
      <c r="A101" s="8"/>
      <c r="B101" s="8"/>
      <c r="C101" s="9"/>
      <c r="D101" s="9"/>
      <c r="E101" s="9">
        <f t="shared" si="1"/>
        <v>-2.4911517139116768E-3</v>
      </c>
    </row>
    <row r="102" spans="1:5" ht="21" x14ac:dyDescent="0.25">
      <c r="A102" s="8"/>
      <c r="B102" s="8"/>
      <c r="C102" s="9"/>
      <c r="D102" s="9"/>
      <c r="E102" s="9">
        <f t="shared" si="1"/>
        <v>-2.4911517139116768E-3</v>
      </c>
    </row>
    <row r="103" spans="1:5" ht="21" x14ac:dyDescent="0.25">
      <c r="A103" s="8"/>
      <c r="B103" s="8"/>
      <c r="C103" s="9"/>
      <c r="D103" s="9"/>
      <c r="E103" s="9">
        <f t="shared" si="1"/>
        <v>-2.4911517139116768E-3</v>
      </c>
    </row>
    <row r="104" spans="1:5" ht="21" x14ac:dyDescent="0.25">
      <c r="A104" s="8"/>
      <c r="B104" s="8"/>
      <c r="C104" s="9"/>
      <c r="D104" s="9"/>
      <c r="E104" s="9">
        <f t="shared" si="1"/>
        <v>-2.4911517139116768E-3</v>
      </c>
    </row>
    <row r="105" spans="1:5" ht="21" x14ac:dyDescent="0.25">
      <c r="A105" s="8"/>
      <c r="B105" s="8"/>
      <c r="C105" s="9"/>
      <c r="D105" s="9"/>
      <c r="E105" s="9">
        <f t="shared" si="1"/>
        <v>-2.4911517139116768E-3</v>
      </c>
    </row>
    <row r="106" spans="1:5" ht="21" x14ac:dyDescent="0.25">
      <c r="A106" s="8"/>
      <c r="B106" s="8"/>
      <c r="C106" s="9"/>
      <c r="D106" s="9"/>
      <c r="E106" s="9">
        <f t="shared" si="1"/>
        <v>-2.4911517139116768E-3</v>
      </c>
    </row>
    <row r="107" spans="1:5" ht="21" x14ac:dyDescent="0.25">
      <c r="A107" s="8"/>
      <c r="B107" s="8"/>
      <c r="C107" s="9"/>
      <c r="D107" s="9"/>
      <c r="E107" s="9">
        <f t="shared" si="1"/>
        <v>-2.4911517139116768E-3</v>
      </c>
    </row>
    <row r="108" spans="1:5" ht="21" x14ac:dyDescent="0.25">
      <c r="A108" s="8"/>
      <c r="B108" s="8"/>
      <c r="C108" s="9"/>
      <c r="D108" s="9"/>
      <c r="E108" s="9">
        <f t="shared" si="1"/>
        <v>-2.4911517139116768E-3</v>
      </c>
    </row>
    <row r="109" spans="1:5" ht="21" x14ac:dyDescent="0.25">
      <c r="A109" s="8"/>
      <c r="B109" s="8"/>
      <c r="C109" s="9"/>
      <c r="D109" s="9"/>
      <c r="E109" s="9">
        <f t="shared" si="1"/>
        <v>-2.4911517139116768E-3</v>
      </c>
    </row>
    <row r="110" spans="1:5" ht="21" x14ac:dyDescent="0.25">
      <c r="A110" s="8"/>
      <c r="B110" s="8"/>
      <c r="C110" s="9"/>
      <c r="D110" s="9"/>
      <c r="E110" s="9">
        <f t="shared" si="1"/>
        <v>-2.4911517139116768E-3</v>
      </c>
    </row>
    <row r="111" spans="1:5" ht="21" x14ac:dyDescent="0.25">
      <c r="A111" s="8"/>
      <c r="B111" s="8"/>
      <c r="C111" s="9"/>
      <c r="D111" s="9"/>
      <c r="E111" s="9">
        <f t="shared" si="1"/>
        <v>-2.4911517139116768E-3</v>
      </c>
    </row>
    <row r="112" spans="1:5" ht="21" x14ac:dyDescent="0.25">
      <c r="A112" s="8"/>
      <c r="B112" s="8"/>
      <c r="C112" s="9"/>
      <c r="D112" s="9"/>
      <c r="E112" s="9">
        <f t="shared" si="1"/>
        <v>-2.4911517139116768E-3</v>
      </c>
    </row>
    <row r="113" spans="1:5" ht="21" x14ac:dyDescent="0.25">
      <c r="A113" s="8"/>
      <c r="B113" s="8"/>
      <c r="C113" s="9"/>
      <c r="D113" s="9"/>
      <c r="E113" s="9">
        <f t="shared" si="1"/>
        <v>-2.4911517139116768E-3</v>
      </c>
    </row>
    <row r="114" spans="1:5" ht="21" x14ac:dyDescent="0.25">
      <c r="A114" s="8"/>
      <c r="B114" s="8"/>
      <c r="C114" s="9"/>
      <c r="D114" s="9"/>
      <c r="E114" s="9">
        <f t="shared" si="1"/>
        <v>-2.4911517139116768E-3</v>
      </c>
    </row>
    <row r="115" spans="1:5" ht="21" x14ac:dyDescent="0.25">
      <c r="A115" s="8"/>
      <c r="B115" s="8"/>
      <c r="C115" s="9"/>
      <c r="D115" s="9"/>
      <c r="E115" s="9">
        <f t="shared" si="1"/>
        <v>-2.4911517139116768E-3</v>
      </c>
    </row>
    <row r="116" spans="1:5" ht="21" x14ac:dyDescent="0.25">
      <c r="A116" s="8"/>
      <c r="B116" s="8"/>
      <c r="C116" s="9"/>
      <c r="D116" s="9"/>
      <c r="E116" s="9">
        <f t="shared" si="1"/>
        <v>-2.4911517139116768E-3</v>
      </c>
    </row>
    <row r="117" spans="1:5" ht="21" x14ac:dyDescent="0.25">
      <c r="A117" s="8"/>
      <c r="B117" s="8"/>
      <c r="C117" s="9"/>
      <c r="D117" s="9"/>
      <c r="E117" s="9">
        <f t="shared" si="1"/>
        <v>-2.4911517139116768E-3</v>
      </c>
    </row>
    <row r="118" spans="1:5" ht="21" x14ac:dyDescent="0.25">
      <c r="A118" s="8"/>
      <c r="B118" s="8"/>
      <c r="C118" s="9"/>
      <c r="D118" s="9"/>
      <c r="E118" s="9">
        <f t="shared" si="1"/>
        <v>-2.4911517139116768E-3</v>
      </c>
    </row>
    <row r="119" spans="1:5" ht="21" x14ac:dyDescent="0.25">
      <c r="A119" s="8"/>
      <c r="B119" s="8"/>
      <c r="C119" s="9"/>
      <c r="D119" s="9"/>
      <c r="E119" s="9">
        <f t="shared" si="1"/>
        <v>-2.4911517139116768E-3</v>
      </c>
    </row>
    <row r="120" spans="1:5" ht="21" x14ac:dyDescent="0.25">
      <c r="A120" s="8"/>
      <c r="B120" s="8"/>
      <c r="C120" s="9"/>
      <c r="D120" s="9"/>
      <c r="E120" s="9">
        <f t="shared" si="1"/>
        <v>-2.4911517139116768E-3</v>
      </c>
    </row>
    <row r="121" spans="1:5" ht="21" x14ac:dyDescent="0.25">
      <c r="A121" s="8"/>
      <c r="B121" s="8"/>
      <c r="C121" s="9"/>
      <c r="D121" s="9"/>
      <c r="E121" s="9">
        <f t="shared" si="1"/>
        <v>-2.4911517139116768E-3</v>
      </c>
    </row>
    <row r="122" spans="1:5" ht="21" x14ac:dyDescent="0.25">
      <c r="A122" s="8"/>
      <c r="B122" s="8"/>
      <c r="C122" s="9"/>
      <c r="D122" s="9"/>
      <c r="E122" s="9">
        <f t="shared" si="1"/>
        <v>-2.4911517139116768E-3</v>
      </c>
    </row>
    <row r="123" spans="1:5" ht="21" x14ac:dyDescent="0.25">
      <c r="A123" s="8"/>
      <c r="B123" s="8"/>
      <c r="C123" s="9"/>
      <c r="D123" s="9"/>
      <c r="E123" s="9">
        <f t="shared" si="1"/>
        <v>-2.4911517139116768E-3</v>
      </c>
    </row>
    <row r="124" spans="1:5" ht="21" x14ac:dyDescent="0.25">
      <c r="A124" s="8"/>
      <c r="B124" s="8"/>
      <c r="C124" s="9"/>
      <c r="D124" s="9"/>
      <c r="E124" s="9">
        <f t="shared" si="1"/>
        <v>-2.4911517139116768E-3</v>
      </c>
    </row>
    <row r="125" spans="1:5" ht="21" x14ac:dyDescent="0.25">
      <c r="A125" s="8"/>
      <c r="B125" s="8"/>
      <c r="C125" s="9"/>
      <c r="D125" s="9"/>
      <c r="E125" s="9">
        <f t="shared" si="1"/>
        <v>-2.4911517139116768E-3</v>
      </c>
    </row>
    <row r="126" spans="1:5" ht="21" x14ac:dyDescent="0.25">
      <c r="A126" s="8"/>
      <c r="B126" s="8"/>
      <c r="C126" s="9"/>
      <c r="D126" s="9"/>
      <c r="E126" s="9">
        <f t="shared" si="1"/>
        <v>-2.4911517139116768E-3</v>
      </c>
    </row>
    <row r="127" spans="1:5" ht="21" x14ac:dyDescent="0.25">
      <c r="A127" s="8"/>
      <c r="B127" s="8"/>
      <c r="C127" s="9"/>
      <c r="D127" s="9"/>
      <c r="E127" s="9">
        <f t="shared" si="1"/>
        <v>-2.4911517139116768E-3</v>
      </c>
    </row>
    <row r="128" spans="1:5" ht="21" x14ac:dyDescent="0.25">
      <c r="A128" s="8"/>
      <c r="B128" s="8"/>
      <c r="C128" s="9"/>
      <c r="D128" s="9"/>
      <c r="E128" s="9">
        <f t="shared" si="1"/>
        <v>-2.4911517139116768E-3</v>
      </c>
    </row>
    <row r="129" spans="1:5" ht="21" x14ac:dyDescent="0.25">
      <c r="A129" s="8"/>
      <c r="B129" s="8"/>
      <c r="C129" s="9"/>
      <c r="D129" s="9"/>
      <c r="E129" s="9">
        <f t="shared" si="1"/>
        <v>-2.4911517139116768E-3</v>
      </c>
    </row>
    <row r="130" spans="1:5" ht="21" x14ac:dyDescent="0.25">
      <c r="A130" s="8"/>
      <c r="B130" s="8"/>
      <c r="C130" s="9"/>
      <c r="D130" s="9"/>
      <c r="E130" s="9">
        <f t="shared" si="1"/>
        <v>-2.4911517139116768E-3</v>
      </c>
    </row>
    <row r="131" spans="1:5" ht="21" x14ac:dyDescent="0.25">
      <c r="A131" s="8"/>
      <c r="B131" s="8"/>
      <c r="C131" s="9"/>
      <c r="D131" s="9"/>
      <c r="E131" s="9">
        <f t="shared" si="1"/>
        <v>-2.4911517139116768E-3</v>
      </c>
    </row>
    <row r="132" spans="1:5" ht="21" x14ac:dyDescent="0.25">
      <c r="A132" s="8"/>
      <c r="B132" s="8"/>
      <c r="C132" s="9"/>
      <c r="D132" s="9"/>
      <c r="E132" s="9">
        <f t="shared" si="1"/>
        <v>-2.4911517139116768E-3</v>
      </c>
    </row>
    <row r="133" spans="1:5" ht="21" x14ac:dyDescent="0.25">
      <c r="A133" s="8"/>
      <c r="B133" s="8"/>
      <c r="C133" s="9"/>
      <c r="D133" s="9"/>
      <c r="E133" s="9">
        <f t="shared" si="1"/>
        <v>-2.4911517139116768E-3</v>
      </c>
    </row>
    <row r="134" spans="1:5" ht="21" x14ac:dyDescent="0.25">
      <c r="A134" s="8"/>
      <c r="B134" s="8"/>
      <c r="C134" s="9"/>
      <c r="D134" s="9"/>
      <c r="E134" s="9">
        <f t="shared" ref="E134:E197" si="2">E133+C134-D134</f>
        <v>-2.4911517139116768E-3</v>
      </c>
    </row>
    <row r="135" spans="1:5" ht="21" x14ac:dyDescent="0.25">
      <c r="A135" s="8"/>
      <c r="B135" s="8"/>
      <c r="C135" s="9"/>
      <c r="D135" s="9"/>
      <c r="E135" s="9">
        <f t="shared" si="2"/>
        <v>-2.4911517139116768E-3</v>
      </c>
    </row>
    <row r="136" spans="1:5" ht="21" x14ac:dyDescent="0.25">
      <c r="A136" s="8"/>
      <c r="B136" s="8"/>
      <c r="C136" s="9"/>
      <c r="D136" s="9"/>
      <c r="E136" s="9">
        <f t="shared" si="2"/>
        <v>-2.4911517139116768E-3</v>
      </c>
    </row>
    <row r="137" spans="1:5" ht="21" x14ac:dyDescent="0.25">
      <c r="A137" s="8"/>
      <c r="B137" s="8"/>
      <c r="C137" s="9"/>
      <c r="D137" s="9"/>
      <c r="E137" s="9">
        <f t="shared" si="2"/>
        <v>-2.4911517139116768E-3</v>
      </c>
    </row>
    <row r="138" spans="1:5" ht="21" x14ac:dyDescent="0.25">
      <c r="A138" s="8"/>
      <c r="B138" s="8"/>
      <c r="C138" s="9"/>
      <c r="D138" s="9"/>
      <c r="E138" s="9">
        <f t="shared" si="2"/>
        <v>-2.4911517139116768E-3</v>
      </c>
    </row>
    <row r="139" spans="1:5" ht="21" x14ac:dyDescent="0.25">
      <c r="A139" s="8"/>
      <c r="B139" s="8"/>
      <c r="C139" s="9"/>
      <c r="D139" s="9"/>
      <c r="E139" s="9">
        <f t="shared" si="2"/>
        <v>-2.4911517139116768E-3</v>
      </c>
    </row>
    <row r="140" spans="1:5" ht="21" x14ac:dyDescent="0.25">
      <c r="A140" s="8"/>
      <c r="B140" s="8"/>
      <c r="C140" s="9"/>
      <c r="D140" s="9"/>
      <c r="E140" s="9">
        <f t="shared" si="2"/>
        <v>-2.4911517139116768E-3</v>
      </c>
    </row>
    <row r="141" spans="1:5" ht="21" x14ac:dyDescent="0.25">
      <c r="A141" s="8"/>
      <c r="B141" s="8"/>
      <c r="C141" s="9"/>
      <c r="D141" s="9"/>
      <c r="E141" s="9">
        <f t="shared" si="2"/>
        <v>-2.4911517139116768E-3</v>
      </c>
    </row>
    <row r="142" spans="1:5" ht="21" x14ac:dyDescent="0.25">
      <c r="A142" s="8"/>
      <c r="B142" s="8"/>
      <c r="C142" s="9"/>
      <c r="D142" s="9"/>
      <c r="E142" s="9">
        <f t="shared" si="2"/>
        <v>-2.4911517139116768E-3</v>
      </c>
    </row>
    <row r="143" spans="1:5" ht="21" x14ac:dyDescent="0.25">
      <c r="A143" s="8"/>
      <c r="B143" s="8"/>
      <c r="C143" s="9"/>
      <c r="D143" s="9"/>
      <c r="E143" s="9">
        <f t="shared" si="2"/>
        <v>-2.4911517139116768E-3</v>
      </c>
    </row>
    <row r="144" spans="1:5" ht="21" x14ac:dyDescent="0.25">
      <c r="A144" s="8"/>
      <c r="B144" s="8"/>
      <c r="C144" s="9"/>
      <c r="D144" s="9"/>
      <c r="E144" s="9">
        <f t="shared" si="2"/>
        <v>-2.4911517139116768E-3</v>
      </c>
    </row>
    <row r="145" spans="1:5" ht="21" x14ac:dyDescent="0.25">
      <c r="A145" s="8"/>
      <c r="B145" s="8"/>
      <c r="C145" s="9"/>
      <c r="D145" s="9"/>
      <c r="E145" s="9">
        <f t="shared" si="2"/>
        <v>-2.4911517139116768E-3</v>
      </c>
    </row>
    <row r="146" spans="1:5" ht="21" x14ac:dyDescent="0.25">
      <c r="A146" s="8"/>
      <c r="B146" s="8"/>
      <c r="C146" s="9"/>
      <c r="D146" s="9"/>
      <c r="E146" s="9">
        <f t="shared" si="2"/>
        <v>-2.4911517139116768E-3</v>
      </c>
    </row>
    <row r="147" spans="1:5" ht="21" x14ac:dyDescent="0.25">
      <c r="A147" s="8"/>
      <c r="B147" s="8"/>
      <c r="C147" s="9"/>
      <c r="D147" s="9"/>
      <c r="E147" s="9">
        <f t="shared" si="2"/>
        <v>-2.4911517139116768E-3</v>
      </c>
    </row>
    <row r="148" spans="1:5" ht="21" x14ac:dyDescent="0.25">
      <c r="A148" s="8"/>
      <c r="B148" s="8"/>
      <c r="C148" s="9"/>
      <c r="D148" s="9"/>
      <c r="E148" s="9">
        <f t="shared" si="2"/>
        <v>-2.4911517139116768E-3</v>
      </c>
    </row>
    <row r="149" spans="1:5" ht="21" x14ac:dyDescent="0.25">
      <c r="A149" s="8"/>
      <c r="B149" s="8"/>
      <c r="C149" s="9"/>
      <c r="D149" s="9"/>
      <c r="E149" s="9">
        <f t="shared" si="2"/>
        <v>-2.4911517139116768E-3</v>
      </c>
    </row>
    <row r="150" spans="1:5" ht="21" x14ac:dyDescent="0.25">
      <c r="A150" s="8"/>
      <c r="B150" s="8"/>
      <c r="C150" s="9"/>
      <c r="D150" s="9"/>
      <c r="E150" s="9">
        <f t="shared" si="2"/>
        <v>-2.4911517139116768E-3</v>
      </c>
    </row>
    <row r="151" spans="1:5" ht="21" x14ac:dyDescent="0.25">
      <c r="A151" s="8"/>
      <c r="B151" s="8"/>
      <c r="C151" s="9"/>
      <c r="D151" s="9"/>
      <c r="E151" s="9">
        <f t="shared" si="2"/>
        <v>-2.4911517139116768E-3</v>
      </c>
    </row>
    <row r="152" spans="1:5" ht="21" x14ac:dyDescent="0.25">
      <c r="A152" s="8"/>
      <c r="B152" s="8"/>
      <c r="C152" s="9"/>
      <c r="D152" s="9"/>
      <c r="E152" s="9">
        <f t="shared" si="2"/>
        <v>-2.4911517139116768E-3</v>
      </c>
    </row>
    <row r="153" spans="1:5" ht="21" x14ac:dyDescent="0.25">
      <c r="A153" s="8"/>
      <c r="B153" s="8"/>
      <c r="C153" s="9"/>
      <c r="D153" s="9"/>
      <c r="E153" s="9">
        <f t="shared" si="2"/>
        <v>-2.4911517139116768E-3</v>
      </c>
    </row>
    <row r="154" spans="1:5" ht="21" x14ac:dyDescent="0.25">
      <c r="A154" s="8"/>
      <c r="B154" s="8"/>
      <c r="C154" s="9"/>
      <c r="D154" s="9"/>
      <c r="E154" s="9">
        <f t="shared" si="2"/>
        <v>-2.4911517139116768E-3</v>
      </c>
    </row>
    <row r="155" spans="1:5" ht="21" x14ac:dyDescent="0.25">
      <c r="A155" s="8"/>
      <c r="B155" s="8"/>
      <c r="C155" s="9"/>
      <c r="D155" s="9"/>
      <c r="E155" s="9">
        <f t="shared" si="2"/>
        <v>-2.4911517139116768E-3</v>
      </c>
    </row>
    <row r="156" spans="1:5" ht="21" x14ac:dyDescent="0.25">
      <c r="A156" s="8"/>
      <c r="B156" s="8"/>
      <c r="C156" s="9"/>
      <c r="D156" s="9"/>
      <c r="E156" s="9">
        <f t="shared" si="2"/>
        <v>-2.4911517139116768E-3</v>
      </c>
    </row>
    <row r="157" spans="1:5" ht="21" x14ac:dyDescent="0.25">
      <c r="A157" s="8"/>
      <c r="B157" s="8"/>
      <c r="C157" s="9"/>
      <c r="D157" s="9"/>
      <c r="E157" s="9">
        <f t="shared" si="2"/>
        <v>-2.4911517139116768E-3</v>
      </c>
    </row>
    <row r="158" spans="1:5" ht="21" x14ac:dyDescent="0.25">
      <c r="A158" s="8"/>
      <c r="B158" s="8"/>
      <c r="C158" s="9"/>
      <c r="D158" s="9"/>
      <c r="E158" s="9">
        <f t="shared" si="2"/>
        <v>-2.4911517139116768E-3</v>
      </c>
    </row>
    <row r="159" spans="1:5" ht="21" x14ac:dyDescent="0.25">
      <c r="A159" s="8"/>
      <c r="B159" s="8"/>
      <c r="C159" s="9"/>
      <c r="D159" s="9"/>
      <c r="E159" s="9">
        <f t="shared" si="2"/>
        <v>-2.4911517139116768E-3</v>
      </c>
    </row>
    <row r="160" spans="1:5" ht="21" x14ac:dyDescent="0.25">
      <c r="A160" s="8"/>
      <c r="B160" s="8"/>
      <c r="C160" s="9"/>
      <c r="D160" s="9"/>
      <c r="E160" s="9">
        <f t="shared" si="2"/>
        <v>-2.4911517139116768E-3</v>
      </c>
    </row>
    <row r="161" spans="1:5" ht="21" x14ac:dyDescent="0.25">
      <c r="A161" s="8"/>
      <c r="B161" s="8"/>
      <c r="C161" s="9"/>
      <c r="D161" s="9"/>
      <c r="E161" s="9">
        <f t="shared" si="2"/>
        <v>-2.4911517139116768E-3</v>
      </c>
    </row>
    <row r="162" spans="1:5" ht="21" x14ac:dyDescent="0.25">
      <c r="A162" s="8"/>
      <c r="B162" s="8"/>
      <c r="C162" s="9"/>
      <c r="D162" s="9"/>
      <c r="E162" s="9">
        <f t="shared" si="2"/>
        <v>-2.4911517139116768E-3</v>
      </c>
    </row>
    <row r="163" spans="1:5" ht="21" x14ac:dyDescent="0.25">
      <c r="A163" s="8"/>
      <c r="B163" s="8"/>
      <c r="C163" s="9"/>
      <c r="D163" s="9"/>
      <c r="E163" s="9">
        <f t="shared" si="2"/>
        <v>-2.4911517139116768E-3</v>
      </c>
    </row>
    <row r="164" spans="1:5" ht="21" x14ac:dyDescent="0.25">
      <c r="A164" s="8"/>
      <c r="B164" s="8"/>
      <c r="C164" s="9"/>
      <c r="D164" s="9"/>
      <c r="E164" s="9">
        <f t="shared" si="2"/>
        <v>-2.4911517139116768E-3</v>
      </c>
    </row>
    <row r="165" spans="1:5" ht="21" x14ac:dyDescent="0.25">
      <c r="A165" s="8"/>
      <c r="B165" s="8"/>
      <c r="C165" s="9"/>
      <c r="D165" s="9"/>
      <c r="E165" s="9">
        <f t="shared" si="2"/>
        <v>-2.4911517139116768E-3</v>
      </c>
    </row>
    <row r="166" spans="1:5" ht="21" x14ac:dyDescent="0.25">
      <c r="A166" s="8"/>
      <c r="B166" s="8"/>
      <c r="C166" s="9"/>
      <c r="D166" s="9"/>
      <c r="E166" s="9">
        <f t="shared" si="2"/>
        <v>-2.4911517139116768E-3</v>
      </c>
    </row>
    <row r="167" spans="1:5" ht="21" x14ac:dyDescent="0.25">
      <c r="A167" s="8"/>
      <c r="B167" s="8"/>
      <c r="C167" s="9"/>
      <c r="D167" s="9"/>
      <c r="E167" s="9">
        <f t="shared" si="2"/>
        <v>-2.4911517139116768E-3</v>
      </c>
    </row>
    <row r="168" spans="1:5" ht="21" x14ac:dyDescent="0.25">
      <c r="A168" s="8"/>
      <c r="B168" s="8"/>
      <c r="C168" s="9"/>
      <c r="D168" s="9"/>
      <c r="E168" s="9">
        <f t="shared" si="2"/>
        <v>-2.4911517139116768E-3</v>
      </c>
    </row>
    <row r="169" spans="1:5" ht="21" x14ac:dyDescent="0.25">
      <c r="A169" s="8"/>
      <c r="B169" s="8"/>
      <c r="C169" s="9"/>
      <c r="D169" s="9"/>
      <c r="E169" s="9">
        <f t="shared" si="2"/>
        <v>-2.4911517139116768E-3</v>
      </c>
    </row>
    <row r="170" spans="1:5" ht="21" x14ac:dyDescent="0.25">
      <c r="A170" s="8"/>
      <c r="B170" s="8"/>
      <c r="C170" s="9"/>
      <c r="D170" s="9"/>
      <c r="E170" s="9">
        <f t="shared" si="2"/>
        <v>-2.4911517139116768E-3</v>
      </c>
    </row>
    <row r="171" spans="1:5" ht="21" x14ac:dyDescent="0.25">
      <c r="A171" s="8"/>
      <c r="B171" s="8"/>
      <c r="C171" s="9"/>
      <c r="D171" s="9"/>
      <c r="E171" s="9">
        <f t="shared" si="2"/>
        <v>-2.4911517139116768E-3</v>
      </c>
    </row>
    <row r="172" spans="1:5" ht="21" x14ac:dyDescent="0.25">
      <c r="A172" s="8"/>
      <c r="B172" s="8"/>
      <c r="C172" s="9"/>
      <c r="D172" s="9"/>
      <c r="E172" s="9">
        <f t="shared" si="2"/>
        <v>-2.4911517139116768E-3</v>
      </c>
    </row>
    <row r="173" spans="1:5" ht="21" x14ac:dyDescent="0.25">
      <c r="A173" s="8"/>
      <c r="B173" s="8"/>
      <c r="C173" s="9"/>
      <c r="D173" s="9"/>
      <c r="E173" s="9">
        <f t="shared" si="2"/>
        <v>-2.4911517139116768E-3</v>
      </c>
    </row>
    <row r="174" spans="1:5" ht="21" x14ac:dyDescent="0.25">
      <c r="A174" s="8"/>
      <c r="B174" s="8"/>
      <c r="C174" s="9"/>
      <c r="D174" s="9"/>
      <c r="E174" s="9">
        <f t="shared" si="2"/>
        <v>-2.4911517139116768E-3</v>
      </c>
    </row>
    <row r="175" spans="1:5" ht="21" x14ac:dyDescent="0.25">
      <c r="A175" s="8"/>
      <c r="B175" s="8"/>
      <c r="C175" s="9"/>
      <c r="D175" s="9"/>
      <c r="E175" s="9">
        <f t="shared" si="2"/>
        <v>-2.4911517139116768E-3</v>
      </c>
    </row>
    <row r="176" spans="1:5" ht="21" x14ac:dyDescent="0.25">
      <c r="A176" s="8"/>
      <c r="B176" s="8"/>
      <c r="C176" s="9"/>
      <c r="D176" s="9"/>
      <c r="E176" s="9">
        <f t="shared" si="2"/>
        <v>-2.4911517139116768E-3</v>
      </c>
    </row>
    <row r="177" spans="1:5" ht="21" x14ac:dyDescent="0.25">
      <c r="A177" s="8"/>
      <c r="B177" s="8"/>
      <c r="C177" s="9"/>
      <c r="D177" s="9"/>
      <c r="E177" s="9">
        <f t="shared" si="2"/>
        <v>-2.4911517139116768E-3</v>
      </c>
    </row>
    <row r="178" spans="1:5" ht="21" x14ac:dyDescent="0.25">
      <c r="A178" s="8"/>
      <c r="B178" s="8"/>
      <c r="C178" s="9"/>
      <c r="D178" s="9"/>
      <c r="E178" s="9">
        <f t="shared" si="2"/>
        <v>-2.4911517139116768E-3</v>
      </c>
    </row>
    <row r="179" spans="1:5" ht="21" x14ac:dyDescent="0.25">
      <c r="A179" s="8"/>
      <c r="B179" s="8"/>
      <c r="C179" s="9"/>
      <c r="D179" s="9"/>
      <c r="E179" s="9">
        <f t="shared" si="2"/>
        <v>-2.4911517139116768E-3</v>
      </c>
    </row>
    <row r="180" spans="1:5" ht="21" x14ac:dyDescent="0.25">
      <c r="A180" s="8"/>
      <c r="B180" s="8"/>
      <c r="C180" s="9"/>
      <c r="D180" s="9"/>
      <c r="E180" s="9">
        <f t="shared" si="2"/>
        <v>-2.4911517139116768E-3</v>
      </c>
    </row>
    <row r="181" spans="1:5" ht="21" x14ac:dyDescent="0.25">
      <c r="A181" s="8"/>
      <c r="B181" s="8"/>
      <c r="C181" s="9"/>
      <c r="D181" s="9"/>
      <c r="E181" s="9">
        <f t="shared" si="2"/>
        <v>-2.4911517139116768E-3</v>
      </c>
    </row>
    <row r="182" spans="1:5" ht="21" x14ac:dyDescent="0.25">
      <c r="A182" s="8"/>
      <c r="B182" s="8"/>
      <c r="C182" s="9"/>
      <c r="D182" s="9"/>
      <c r="E182" s="9">
        <f t="shared" si="2"/>
        <v>-2.4911517139116768E-3</v>
      </c>
    </row>
    <row r="183" spans="1:5" ht="21" x14ac:dyDescent="0.25">
      <c r="A183" s="8"/>
      <c r="B183" s="8"/>
      <c r="C183" s="9"/>
      <c r="D183" s="9"/>
      <c r="E183" s="9">
        <f t="shared" si="2"/>
        <v>-2.4911517139116768E-3</v>
      </c>
    </row>
    <row r="184" spans="1:5" ht="21" x14ac:dyDescent="0.25">
      <c r="A184" s="8"/>
      <c r="B184" s="8"/>
      <c r="C184" s="9"/>
      <c r="D184" s="9"/>
      <c r="E184" s="9">
        <f t="shared" si="2"/>
        <v>-2.4911517139116768E-3</v>
      </c>
    </row>
    <row r="185" spans="1:5" ht="21" x14ac:dyDescent="0.25">
      <c r="A185" s="8"/>
      <c r="B185" s="8"/>
      <c r="C185" s="9"/>
      <c r="D185" s="9"/>
      <c r="E185" s="9">
        <f t="shared" si="2"/>
        <v>-2.4911517139116768E-3</v>
      </c>
    </row>
    <row r="186" spans="1:5" ht="21" x14ac:dyDescent="0.25">
      <c r="A186" s="8"/>
      <c r="B186" s="8"/>
      <c r="C186" s="9"/>
      <c r="D186" s="9"/>
      <c r="E186" s="9">
        <f t="shared" si="2"/>
        <v>-2.4911517139116768E-3</v>
      </c>
    </row>
    <row r="187" spans="1:5" ht="21" x14ac:dyDescent="0.25">
      <c r="A187" s="8"/>
      <c r="B187" s="8"/>
      <c r="C187" s="9"/>
      <c r="D187" s="9"/>
      <c r="E187" s="9">
        <f t="shared" si="2"/>
        <v>-2.4911517139116768E-3</v>
      </c>
    </row>
    <row r="188" spans="1:5" ht="21" x14ac:dyDescent="0.25">
      <c r="A188" s="8"/>
      <c r="B188" s="8"/>
      <c r="C188" s="9"/>
      <c r="D188" s="9"/>
      <c r="E188" s="9">
        <f t="shared" si="2"/>
        <v>-2.4911517139116768E-3</v>
      </c>
    </row>
    <row r="189" spans="1:5" ht="21" x14ac:dyDescent="0.25">
      <c r="A189" s="8"/>
      <c r="B189" s="8"/>
      <c r="C189" s="9"/>
      <c r="D189" s="9"/>
      <c r="E189" s="9">
        <f t="shared" si="2"/>
        <v>-2.4911517139116768E-3</v>
      </c>
    </row>
    <row r="190" spans="1:5" ht="21" x14ac:dyDescent="0.25">
      <c r="A190" s="8"/>
      <c r="B190" s="8"/>
      <c r="C190" s="9"/>
      <c r="D190" s="9"/>
      <c r="E190" s="9">
        <f t="shared" si="2"/>
        <v>-2.4911517139116768E-3</v>
      </c>
    </row>
    <row r="191" spans="1:5" ht="21" x14ac:dyDescent="0.25">
      <c r="A191" s="8"/>
      <c r="B191" s="8"/>
      <c r="C191" s="9"/>
      <c r="D191" s="9"/>
      <c r="E191" s="9">
        <f t="shared" si="2"/>
        <v>-2.4911517139116768E-3</v>
      </c>
    </row>
    <row r="192" spans="1:5" ht="21" x14ac:dyDescent="0.25">
      <c r="A192" s="8"/>
      <c r="B192" s="8"/>
      <c r="C192" s="9"/>
      <c r="D192" s="9"/>
      <c r="E192" s="9">
        <f t="shared" si="2"/>
        <v>-2.4911517139116768E-3</v>
      </c>
    </row>
    <row r="193" spans="1:5" ht="21" x14ac:dyDescent="0.25">
      <c r="A193" s="8"/>
      <c r="B193" s="8"/>
      <c r="C193" s="9"/>
      <c r="D193" s="9"/>
      <c r="E193" s="9">
        <f t="shared" si="2"/>
        <v>-2.4911517139116768E-3</v>
      </c>
    </row>
    <row r="194" spans="1:5" ht="21" x14ac:dyDescent="0.25">
      <c r="A194" s="8"/>
      <c r="B194" s="8"/>
      <c r="C194" s="9"/>
      <c r="D194" s="9"/>
      <c r="E194" s="9">
        <f t="shared" si="2"/>
        <v>-2.4911517139116768E-3</v>
      </c>
    </row>
    <row r="195" spans="1:5" ht="21" x14ac:dyDescent="0.25">
      <c r="A195" s="8"/>
      <c r="B195" s="8"/>
      <c r="C195" s="9"/>
      <c r="D195" s="9"/>
      <c r="E195" s="9">
        <f t="shared" si="2"/>
        <v>-2.4911517139116768E-3</v>
      </c>
    </row>
    <row r="196" spans="1:5" ht="21" x14ac:dyDescent="0.25">
      <c r="A196" s="8"/>
      <c r="B196" s="8"/>
      <c r="C196" s="9"/>
      <c r="D196" s="9"/>
      <c r="E196" s="9">
        <f t="shared" si="2"/>
        <v>-2.4911517139116768E-3</v>
      </c>
    </row>
    <row r="197" spans="1:5" ht="21" x14ac:dyDescent="0.25">
      <c r="A197" s="8"/>
      <c r="B197" s="8"/>
      <c r="C197" s="9"/>
      <c r="D197" s="9"/>
      <c r="E197" s="9">
        <f t="shared" si="2"/>
        <v>-2.4911517139116768E-3</v>
      </c>
    </row>
    <row r="198" spans="1:5" ht="21" x14ac:dyDescent="0.25">
      <c r="A198" s="8"/>
      <c r="B198" s="8"/>
      <c r="C198" s="9"/>
      <c r="D198" s="9"/>
      <c r="E198" s="9">
        <f t="shared" ref="E198:E204" si="3">E197+C198-D198</f>
        <v>-2.4911517139116768E-3</v>
      </c>
    </row>
    <row r="199" spans="1:5" ht="21" x14ac:dyDescent="0.25">
      <c r="A199" s="8"/>
      <c r="B199" s="8"/>
      <c r="C199" s="9"/>
      <c r="D199" s="9"/>
      <c r="E199" s="9">
        <f t="shared" si="3"/>
        <v>-2.4911517139116768E-3</v>
      </c>
    </row>
    <row r="200" spans="1:5" ht="21" x14ac:dyDescent="0.25">
      <c r="A200" s="8"/>
      <c r="B200" s="8"/>
      <c r="C200" s="9"/>
      <c r="D200" s="9"/>
      <c r="E200" s="9">
        <f t="shared" si="3"/>
        <v>-2.4911517139116768E-3</v>
      </c>
    </row>
    <row r="201" spans="1:5" ht="21" x14ac:dyDescent="0.25">
      <c r="A201" s="8"/>
      <c r="B201" s="8"/>
      <c r="C201" s="9"/>
      <c r="D201" s="9"/>
      <c r="E201" s="9">
        <f t="shared" si="3"/>
        <v>-2.4911517139116768E-3</v>
      </c>
    </row>
    <row r="202" spans="1:5" ht="21" x14ac:dyDescent="0.25">
      <c r="A202" s="8"/>
      <c r="B202" s="8"/>
      <c r="C202" s="9"/>
      <c r="D202" s="9"/>
      <c r="E202" s="9">
        <f t="shared" si="3"/>
        <v>-2.4911517139116768E-3</v>
      </c>
    </row>
    <row r="203" spans="1:5" ht="21" x14ac:dyDescent="0.25">
      <c r="A203" s="8"/>
      <c r="B203" s="8"/>
      <c r="C203" s="9"/>
      <c r="D203" s="9"/>
      <c r="E203" s="9">
        <f t="shared" si="3"/>
        <v>-2.4911517139116768E-3</v>
      </c>
    </row>
    <row r="204" spans="1:5" ht="21" x14ac:dyDescent="0.25">
      <c r="A204" s="8"/>
      <c r="B204" s="8"/>
      <c r="C204" s="9"/>
      <c r="D204" s="9"/>
      <c r="E204" s="9">
        <f t="shared" si="3"/>
        <v>-2.4911517139116768E-3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2">
    <pageSetUpPr fitToPage="1"/>
  </sheetPr>
  <dimension ref="A1:E204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138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400781.2</v>
      </c>
    </row>
    <row r="5" spans="1:5" ht="21" x14ac:dyDescent="0.25">
      <c r="A5" s="8" t="s">
        <v>198</v>
      </c>
      <c r="B5" s="8" t="s">
        <v>204</v>
      </c>
      <c r="C5" s="9"/>
      <c r="D5" s="9">
        <v>301779.40000000002</v>
      </c>
      <c r="E5" s="9">
        <f>E4+C5-D5</f>
        <v>99001.799999999988</v>
      </c>
    </row>
    <row r="6" spans="1:5" ht="21" x14ac:dyDescent="0.25">
      <c r="A6" s="8" t="s">
        <v>211</v>
      </c>
      <c r="B6" s="8" t="s">
        <v>222</v>
      </c>
      <c r="C6" s="9"/>
      <c r="D6" s="9">
        <v>99000</v>
      </c>
      <c r="E6" s="9">
        <f t="shared" ref="E6:E69" si="0">E5+C6-D6</f>
        <v>1.7999999999883585</v>
      </c>
    </row>
    <row r="7" spans="1:5" ht="21" x14ac:dyDescent="0.25">
      <c r="A7" s="8" t="s">
        <v>304</v>
      </c>
      <c r="B7" s="8" t="s">
        <v>305</v>
      </c>
      <c r="C7" s="9">
        <v>448569</v>
      </c>
      <c r="D7" s="9"/>
      <c r="E7" s="9">
        <f t="shared" si="0"/>
        <v>448570.8</v>
      </c>
    </row>
    <row r="8" spans="1:5" ht="21" x14ac:dyDescent="0.25">
      <c r="A8" s="8" t="s">
        <v>304</v>
      </c>
      <c r="B8" s="8" t="s">
        <v>305</v>
      </c>
      <c r="C8" s="9">
        <v>446300</v>
      </c>
      <c r="D8" s="9"/>
      <c r="E8" s="9">
        <f t="shared" si="0"/>
        <v>894870.8</v>
      </c>
    </row>
    <row r="9" spans="1:5" ht="21" x14ac:dyDescent="0.25">
      <c r="A9" s="8" t="s">
        <v>304</v>
      </c>
      <c r="B9" s="8" t="s">
        <v>222</v>
      </c>
      <c r="C9" s="9"/>
      <c r="D9" s="9">
        <v>238674.83</v>
      </c>
      <c r="E9" s="9">
        <f t="shared" si="0"/>
        <v>656195.97000000009</v>
      </c>
    </row>
    <row r="10" spans="1:5" ht="21" x14ac:dyDescent="0.25">
      <c r="A10" s="8" t="s">
        <v>304</v>
      </c>
      <c r="B10" s="8" t="s">
        <v>204</v>
      </c>
      <c r="C10" s="9"/>
      <c r="D10" s="9">
        <v>100275.4</v>
      </c>
      <c r="E10" s="9">
        <f t="shared" si="0"/>
        <v>555920.57000000007</v>
      </c>
    </row>
    <row r="11" spans="1:5" ht="21" x14ac:dyDescent="0.25">
      <c r="A11" s="8" t="s">
        <v>304</v>
      </c>
      <c r="B11" s="8" t="s">
        <v>222</v>
      </c>
      <c r="C11" s="9"/>
      <c r="D11" s="9">
        <v>555920</v>
      </c>
      <c r="E11" s="9">
        <f t="shared" si="0"/>
        <v>0.57000000006519258</v>
      </c>
    </row>
    <row r="12" spans="1:5" ht="21" x14ac:dyDescent="0.25">
      <c r="A12" s="18">
        <v>45295</v>
      </c>
      <c r="B12" s="8" t="s">
        <v>305</v>
      </c>
      <c r="C12" s="9">
        <v>5000</v>
      </c>
      <c r="D12" s="9"/>
      <c r="E12" s="9">
        <f t="shared" si="0"/>
        <v>5000.5700000000652</v>
      </c>
    </row>
    <row r="13" spans="1:5" ht="21" x14ac:dyDescent="0.25">
      <c r="A13" s="18">
        <v>45295</v>
      </c>
      <c r="B13" s="8" t="s">
        <v>305</v>
      </c>
      <c r="C13" s="9">
        <v>139000</v>
      </c>
      <c r="D13" s="9"/>
      <c r="E13" s="9">
        <f t="shared" si="0"/>
        <v>144000.57000000007</v>
      </c>
    </row>
    <row r="14" spans="1:5" ht="21" x14ac:dyDescent="0.25">
      <c r="A14" s="18">
        <v>45295</v>
      </c>
      <c r="B14" s="8" t="s">
        <v>471</v>
      </c>
      <c r="C14" s="9"/>
      <c r="D14" s="9">
        <v>144000</v>
      </c>
      <c r="E14" s="9">
        <f t="shared" si="0"/>
        <v>0.57000000006519258</v>
      </c>
    </row>
    <row r="15" spans="1:5" ht="21" x14ac:dyDescent="0.25">
      <c r="A15" s="18">
        <v>45296</v>
      </c>
      <c r="B15" s="8" t="s">
        <v>305</v>
      </c>
      <c r="C15" s="9">
        <v>170200</v>
      </c>
      <c r="D15" s="9"/>
      <c r="E15" s="9">
        <f t="shared" si="0"/>
        <v>170200.57000000007</v>
      </c>
    </row>
    <row r="16" spans="1:5" ht="21" x14ac:dyDescent="0.25">
      <c r="A16" s="18">
        <v>45296</v>
      </c>
      <c r="B16" s="8" t="s">
        <v>305</v>
      </c>
      <c r="C16" s="9">
        <v>165900</v>
      </c>
      <c r="D16" s="9"/>
      <c r="E16" s="9">
        <f t="shared" si="0"/>
        <v>336100.57000000007</v>
      </c>
    </row>
    <row r="17" spans="1:5" ht="21" x14ac:dyDescent="0.25">
      <c r="A17" s="18">
        <v>45296</v>
      </c>
      <c r="B17" s="8" t="s">
        <v>305</v>
      </c>
      <c r="C17" s="9">
        <v>180210</v>
      </c>
      <c r="D17" s="9"/>
      <c r="E17" s="9">
        <f t="shared" si="0"/>
        <v>516310.57000000007</v>
      </c>
    </row>
    <row r="18" spans="1:5" ht="21" x14ac:dyDescent="0.25">
      <c r="A18" s="18">
        <v>45296</v>
      </c>
      <c r="B18" s="8" t="s">
        <v>305</v>
      </c>
      <c r="C18" s="9">
        <v>155300</v>
      </c>
      <c r="D18" s="9"/>
      <c r="E18" s="9">
        <f t="shared" si="0"/>
        <v>671610.57000000007</v>
      </c>
    </row>
    <row r="19" spans="1:5" ht="21" x14ac:dyDescent="0.25">
      <c r="A19" s="18">
        <v>45296</v>
      </c>
      <c r="B19" s="8" t="s">
        <v>305</v>
      </c>
      <c r="C19" s="9">
        <v>84390</v>
      </c>
      <c r="D19" s="9"/>
      <c r="E19" s="9">
        <f t="shared" si="0"/>
        <v>756000.57000000007</v>
      </c>
    </row>
    <row r="20" spans="1:5" ht="21" x14ac:dyDescent="0.25">
      <c r="A20" s="18">
        <v>45296</v>
      </c>
      <c r="B20" s="8" t="s">
        <v>222</v>
      </c>
      <c r="C20" s="9"/>
      <c r="D20" s="9">
        <v>756000</v>
      </c>
      <c r="E20" s="9">
        <f t="shared" si="0"/>
        <v>0.57000000006519258</v>
      </c>
    </row>
    <row r="21" spans="1:5" ht="21" x14ac:dyDescent="0.25">
      <c r="A21" s="8"/>
      <c r="B21" s="8"/>
      <c r="C21" s="9"/>
      <c r="D21" s="9"/>
      <c r="E21" s="9">
        <f t="shared" si="0"/>
        <v>0.57000000006519258</v>
      </c>
    </row>
    <row r="22" spans="1:5" ht="21" x14ac:dyDescent="0.25">
      <c r="A22" s="8"/>
      <c r="B22" s="8"/>
      <c r="C22" s="9"/>
      <c r="D22" s="9"/>
      <c r="E22" s="9">
        <f t="shared" si="0"/>
        <v>0.57000000006519258</v>
      </c>
    </row>
    <row r="23" spans="1:5" ht="21" x14ac:dyDescent="0.25">
      <c r="A23" s="8"/>
      <c r="B23" s="8"/>
      <c r="C23" s="9"/>
      <c r="D23" s="9"/>
      <c r="E23" s="9">
        <f t="shared" si="0"/>
        <v>0.57000000006519258</v>
      </c>
    </row>
    <row r="24" spans="1:5" ht="21" x14ac:dyDescent="0.25">
      <c r="A24" s="8"/>
      <c r="B24" s="8"/>
      <c r="C24" s="9"/>
      <c r="D24" s="9"/>
      <c r="E24" s="9">
        <f t="shared" si="0"/>
        <v>0.57000000006519258</v>
      </c>
    </row>
    <row r="25" spans="1:5" ht="21" x14ac:dyDescent="0.25">
      <c r="A25" s="8"/>
      <c r="B25" s="8"/>
      <c r="C25" s="9"/>
      <c r="D25" s="9"/>
      <c r="E25" s="9">
        <f t="shared" si="0"/>
        <v>0.57000000006519258</v>
      </c>
    </row>
    <row r="26" spans="1:5" ht="21" x14ac:dyDescent="0.25">
      <c r="A26" s="8"/>
      <c r="B26" s="8"/>
      <c r="C26" s="9"/>
      <c r="D26" s="9"/>
      <c r="E26" s="9">
        <f t="shared" si="0"/>
        <v>0.57000000006519258</v>
      </c>
    </row>
    <row r="27" spans="1:5" ht="21" x14ac:dyDescent="0.25">
      <c r="A27" s="8"/>
      <c r="B27" s="8"/>
      <c r="C27" s="9"/>
      <c r="D27" s="9"/>
      <c r="E27" s="9">
        <f t="shared" si="0"/>
        <v>0.57000000006519258</v>
      </c>
    </row>
    <row r="28" spans="1:5" ht="21" x14ac:dyDescent="0.25">
      <c r="A28" s="8"/>
      <c r="B28" s="8"/>
      <c r="C28" s="9"/>
      <c r="D28" s="9"/>
      <c r="E28" s="9">
        <f t="shared" si="0"/>
        <v>0.57000000006519258</v>
      </c>
    </row>
    <row r="29" spans="1:5" ht="21" x14ac:dyDescent="0.25">
      <c r="A29" s="8"/>
      <c r="B29" s="8"/>
      <c r="C29" s="9"/>
      <c r="D29" s="9"/>
      <c r="E29" s="9">
        <f t="shared" si="0"/>
        <v>0.57000000006519258</v>
      </c>
    </row>
    <row r="30" spans="1:5" ht="21" x14ac:dyDescent="0.25">
      <c r="A30" s="8"/>
      <c r="B30" s="8"/>
      <c r="C30" s="9"/>
      <c r="D30" s="9"/>
      <c r="E30" s="9">
        <f t="shared" si="0"/>
        <v>0.57000000006519258</v>
      </c>
    </row>
    <row r="31" spans="1:5" ht="21" x14ac:dyDescent="0.25">
      <c r="A31" s="8"/>
      <c r="B31" s="8"/>
      <c r="C31" s="9"/>
      <c r="D31" s="9"/>
      <c r="E31" s="9">
        <f t="shared" si="0"/>
        <v>0.57000000006519258</v>
      </c>
    </row>
    <row r="32" spans="1:5" ht="21" x14ac:dyDescent="0.25">
      <c r="A32" s="8"/>
      <c r="B32" s="8"/>
      <c r="C32" s="9"/>
      <c r="D32" s="9"/>
      <c r="E32" s="9">
        <f t="shared" si="0"/>
        <v>0.57000000006519258</v>
      </c>
    </row>
    <row r="33" spans="1:5" ht="21" x14ac:dyDescent="0.25">
      <c r="A33" s="8"/>
      <c r="B33" s="8"/>
      <c r="C33" s="9"/>
      <c r="D33" s="9"/>
      <c r="E33" s="9">
        <f t="shared" si="0"/>
        <v>0.57000000006519258</v>
      </c>
    </row>
    <row r="34" spans="1:5" ht="21" x14ac:dyDescent="0.25">
      <c r="A34" s="8"/>
      <c r="B34" s="8"/>
      <c r="C34" s="9"/>
      <c r="D34" s="9"/>
      <c r="E34" s="9">
        <f t="shared" si="0"/>
        <v>0.57000000006519258</v>
      </c>
    </row>
    <row r="35" spans="1:5" ht="21" x14ac:dyDescent="0.25">
      <c r="A35" s="8"/>
      <c r="B35" s="8"/>
      <c r="C35" s="9"/>
      <c r="D35" s="9"/>
      <c r="E35" s="9">
        <f t="shared" si="0"/>
        <v>0.57000000006519258</v>
      </c>
    </row>
    <row r="36" spans="1:5" ht="21" x14ac:dyDescent="0.25">
      <c r="A36" s="8"/>
      <c r="B36" s="8"/>
      <c r="C36" s="9"/>
      <c r="D36" s="9"/>
      <c r="E36" s="9">
        <f t="shared" si="0"/>
        <v>0.57000000006519258</v>
      </c>
    </row>
    <row r="37" spans="1:5" ht="21" x14ac:dyDescent="0.25">
      <c r="A37" s="8"/>
      <c r="B37" s="8"/>
      <c r="C37" s="9"/>
      <c r="D37" s="9"/>
      <c r="E37" s="9">
        <f t="shared" si="0"/>
        <v>0.57000000006519258</v>
      </c>
    </row>
    <row r="38" spans="1:5" ht="21" x14ac:dyDescent="0.25">
      <c r="A38" s="8"/>
      <c r="B38" s="8"/>
      <c r="C38" s="9"/>
      <c r="D38" s="9"/>
      <c r="E38" s="9">
        <f t="shared" si="0"/>
        <v>0.57000000006519258</v>
      </c>
    </row>
    <row r="39" spans="1:5" ht="21" x14ac:dyDescent="0.25">
      <c r="A39" s="8"/>
      <c r="B39" s="8"/>
      <c r="C39" s="9"/>
      <c r="D39" s="9"/>
      <c r="E39" s="9">
        <f t="shared" si="0"/>
        <v>0.57000000006519258</v>
      </c>
    </row>
    <row r="40" spans="1:5" ht="21" x14ac:dyDescent="0.25">
      <c r="A40" s="8"/>
      <c r="B40" s="8"/>
      <c r="C40" s="9"/>
      <c r="D40" s="9"/>
      <c r="E40" s="9">
        <f t="shared" si="0"/>
        <v>0.57000000006519258</v>
      </c>
    </row>
    <row r="41" spans="1:5" ht="21" x14ac:dyDescent="0.25">
      <c r="A41" s="8"/>
      <c r="B41" s="8"/>
      <c r="C41" s="9"/>
      <c r="D41" s="9"/>
      <c r="E41" s="9">
        <f t="shared" si="0"/>
        <v>0.57000000006519258</v>
      </c>
    </row>
    <row r="42" spans="1:5" ht="21" x14ac:dyDescent="0.25">
      <c r="A42" s="8"/>
      <c r="B42" s="8"/>
      <c r="C42" s="9"/>
      <c r="D42" s="9"/>
      <c r="E42" s="9">
        <f t="shared" si="0"/>
        <v>0.57000000006519258</v>
      </c>
    </row>
    <row r="43" spans="1:5" ht="21" x14ac:dyDescent="0.25">
      <c r="A43" s="8"/>
      <c r="B43" s="8"/>
      <c r="C43" s="9"/>
      <c r="D43" s="9"/>
      <c r="E43" s="9">
        <f t="shared" si="0"/>
        <v>0.57000000006519258</v>
      </c>
    </row>
    <row r="44" spans="1:5" ht="21" x14ac:dyDescent="0.25">
      <c r="A44" s="18"/>
      <c r="B44" s="8"/>
      <c r="C44" s="9"/>
      <c r="D44" s="9"/>
      <c r="E44" s="9">
        <f t="shared" si="0"/>
        <v>0.57000000006519258</v>
      </c>
    </row>
    <row r="45" spans="1:5" ht="21" x14ac:dyDescent="0.25">
      <c r="A45" s="18"/>
      <c r="B45" s="8"/>
      <c r="C45" s="9"/>
      <c r="D45" s="16"/>
      <c r="E45" s="9">
        <f t="shared" si="0"/>
        <v>0.57000000006519258</v>
      </c>
    </row>
    <row r="46" spans="1:5" ht="21" x14ac:dyDescent="0.25">
      <c r="A46" s="18"/>
      <c r="B46" s="8"/>
      <c r="C46" s="9"/>
      <c r="D46" s="9"/>
      <c r="E46" s="9">
        <f t="shared" si="0"/>
        <v>0.57000000006519258</v>
      </c>
    </row>
    <row r="47" spans="1:5" ht="21" x14ac:dyDescent="0.25">
      <c r="A47" s="18"/>
      <c r="B47" s="8"/>
      <c r="C47" s="9"/>
      <c r="D47" s="9"/>
      <c r="E47" s="9">
        <f t="shared" si="0"/>
        <v>0.57000000006519258</v>
      </c>
    </row>
    <row r="48" spans="1:5" ht="21" x14ac:dyDescent="0.25">
      <c r="A48" s="18"/>
      <c r="B48" s="8"/>
      <c r="C48" s="9"/>
      <c r="D48" s="9"/>
      <c r="E48" s="9">
        <f t="shared" si="0"/>
        <v>0.57000000006519258</v>
      </c>
    </row>
    <row r="49" spans="1:5" ht="21" x14ac:dyDescent="0.25">
      <c r="A49" s="18"/>
      <c r="B49" s="8"/>
      <c r="C49" s="9"/>
      <c r="D49" s="9"/>
      <c r="E49" s="9">
        <f t="shared" si="0"/>
        <v>0.57000000006519258</v>
      </c>
    </row>
    <row r="50" spans="1:5" ht="21" x14ac:dyDescent="0.25">
      <c r="A50" s="18"/>
      <c r="B50" s="8"/>
      <c r="C50" s="9"/>
      <c r="D50" s="9"/>
      <c r="E50" s="9">
        <f t="shared" si="0"/>
        <v>0.57000000006519258</v>
      </c>
    </row>
    <row r="51" spans="1:5" ht="21" x14ac:dyDescent="0.25">
      <c r="A51" s="18"/>
      <c r="B51" s="8"/>
      <c r="C51" s="9"/>
      <c r="D51" s="9"/>
      <c r="E51" s="9">
        <f t="shared" si="0"/>
        <v>0.57000000006519258</v>
      </c>
    </row>
    <row r="52" spans="1:5" ht="21" x14ac:dyDescent="0.25">
      <c r="A52" s="18"/>
      <c r="B52" s="8"/>
      <c r="C52" s="9"/>
      <c r="D52" s="9"/>
      <c r="E52" s="9">
        <f t="shared" si="0"/>
        <v>0.57000000006519258</v>
      </c>
    </row>
    <row r="53" spans="1:5" ht="21" x14ac:dyDescent="0.25">
      <c r="A53" s="18"/>
      <c r="B53" s="8"/>
      <c r="C53" s="9"/>
      <c r="D53" s="9"/>
      <c r="E53" s="9">
        <f t="shared" si="0"/>
        <v>0.57000000006519258</v>
      </c>
    </row>
    <row r="54" spans="1:5" ht="21" x14ac:dyDescent="0.25">
      <c r="A54" s="18"/>
      <c r="B54" s="8"/>
      <c r="C54" s="9"/>
      <c r="D54" s="9"/>
      <c r="E54" s="9">
        <f t="shared" si="0"/>
        <v>0.57000000006519258</v>
      </c>
    </row>
    <row r="55" spans="1:5" ht="21" x14ac:dyDescent="0.25">
      <c r="A55" s="18"/>
      <c r="B55" s="8"/>
      <c r="C55" s="9"/>
      <c r="D55" s="9"/>
      <c r="E55" s="9">
        <f t="shared" si="0"/>
        <v>0.57000000006519258</v>
      </c>
    </row>
    <row r="56" spans="1:5" ht="21" x14ac:dyDescent="0.25">
      <c r="A56" s="8"/>
      <c r="B56" s="8"/>
      <c r="C56" s="9"/>
      <c r="D56" s="9"/>
      <c r="E56" s="9">
        <f t="shared" si="0"/>
        <v>0.57000000006519258</v>
      </c>
    </row>
    <row r="57" spans="1:5" ht="21" x14ac:dyDescent="0.25">
      <c r="A57" s="8"/>
      <c r="B57" s="8"/>
      <c r="C57" s="9"/>
      <c r="D57" s="9"/>
      <c r="E57" s="9">
        <f t="shared" si="0"/>
        <v>0.57000000006519258</v>
      </c>
    </row>
    <row r="58" spans="1:5" ht="21" x14ac:dyDescent="0.25">
      <c r="A58" s="8"/>
      <c r="B58" s="8"/>
      <c r="C58" s="9"/>
      <c r="D58" s="9"/>
      <c r="E58" s="9">
        <f t="shared" si="0"/>
        <v>0.57000000006519258</v>
      </c>
    </row>
    <row r="59" spans="1:5" ht="21" x14ac:dyDescent="0.25">
      <c r="A59" s="8"/>
      <c r="B59" s="8"/>
      <c r="C59" s="9"/>
      <c r="D59" s="9"/>
      <c r="E59" s="9">
        <f t="shared" si="0"/>
        <v>0.57000000006519258</v>
      </c>
    </row>
    <row r="60" spans="1:5" ht="21" x14ac:dyDescent="0.25">
      <c r="A60" s="8"/>
      <c r="B60" s="8"/>
      <c r="C60" s="9"/>
      <c r="D60" s="9"/>
      <c r="E60" s="9">
        <f t="shared" si="0"/>
        <v>0.57000000006519258</v>
      </c>
    </row>
    <row r="61" spans="1:5" ht="21" x14ac:dyDescent="0.25">
      <c r="A61" s="8"/>
      <c r="B61" s="8"/>
      <c r="C61" s="9"/>
      <c r="D61" s="9"/>
      <c r="E61" s="9">
        <f t="shared" si="0"/>
        <v>0.57000000006519258</v>
      </c>
    </row>
    <row r="62" spans="1:5" ht="21" x14ac:dyDescent="0.25">
      <c r="A62" s="8"/>
      <c r="B62" s="8"/>
      <c r="C62" s="9"/>
      <c r="D62" s="9"/>
      <c r="E62" s="9">
        <f t="shared" si="0"/>
        <v>0.57000000006519258</v>
      </c>
    </row>
    <row r="63" spans="1:5" ht="21" x14ac:dyDescent="0.25">
      <c r="A63" s="8"/>
      <c r="B63" s="8"/>
      <c r="C63" s="9"/>
      <c r="D63" s="9"/>
      <c r="E63" s="9">
        <f t="shared" si="0"/>
        <v>0.57000000006519258</v>
      </c>
    </row>
    <row r="64" spans="1:5" ht="21" x14ac:dyDescent="0.25">
      <c r="A64" s="8"/>
      <c r="B64" s="8"/>
      <c r="C64" s="9"/>
      <c r="D64" s="9"/>
      <c r="E64" s="9">
        <f t="shared" si="0"/>
        <v>0.57000000006519258</v>
      </c>
    </row>
    <row r="65" spans="1:5" ht="21" x14ac:dyDescent="0.25">
      <c r="A65" s="8"/>
      <c r="B65" s="8"/>
      <c r="C65" s="9"/>
      <c r="D65" s="9"/>
      <c r="E65" s="9">
        <f t="shared" si="0"/>
        <v>0.57000000006519258</v>
      </c>
    </row>
    <row r="66" spans="1:5" ht="21" x14ac:dyDescent="0.25">
      <c r="A66" s="8"/>
      <c r="B66" s="8"/>
      <c r="C66" s="9"/>
      <c r="D66" s="9"/>
      <c r="E66" s="9">
        <f t="shared" si="0"/>
        <v>0.57000000006519258</v>
      </c>
    </row>
    <row r="67" spans="1:5" ht="21" x14ac:dyDescent="0.25">
      <c r="A67" s="8"/>
      <c r="B67" s="8"/>
      <c r="C67" s="9"/>
      <c r="D67" s="9"/>
      <c r="E67" s="9">
        <f t="shared" si="0"/>
        <v>0.57000000006519258</v>
      </c>
    </row>
    <row r="68" spans="1:5" ht="21" x14ac:dyDescent="0.25">
      <c r="A68" s="8"/>
      <c r="B68" s="8"/>
      <c r="C68" s="9"/>
      <c r="D68" s="9"/>
      <c r="E68" s="9">
        <f t="shared" si="0"/>
        <v>0.57000000006519258</v>
      </c>
    </row>
    <row r="69" spans="1:5" ht="21" x14ac:dyDescent="0.25">
      <c r="A69" s="8"/>
      <c r="B69" s="8"/>
      <c r="C69" s="9"/>
      <c r="D69" s="9"/>
      <c r="E69" s="9">
        <f t="shared" si="0"/>
        <v>0.57000000006519258</v>
      </c>
    </row>
    <row r="70" spans="1:5" ht="21" x14ac:dyDescent="0.25">
      <c r="A70" s="8"/>
      <c r="B70" s="8"/>
      <c r="C70" s="9"/>
      <c r="D70" s="9"/>
      <c r="E70" s="9">
        <f t="shared" ref="E70:E133" si="1">E69+C70-D70</f>
        <v>0.57000000006519258</v>
      </c>
    </row>
    <row r="71" spans="1:5" ht="21" x14ac:dyDescent="0.25">
      <c r="A71" s="8"/>
      <c r="B71" s="8"/>
      <c r="C71" s="9"/>
      <c r="D71" s="9"/>
      <c r="E71" s="9">
        <f t="shared" si="1"/>
        <v>0.57000000006519258</v>
      </c>
    </row>
    <row r="72" spans="1:5" ht="21" x14ac:dyDescent="0.25">
      <c r="A72" s="8"/>
      <c r="B72" s="8"/>
      <c r="C72" s="9"/>
      <c r="D72" s="9"/>
      <c r="E72" s="9">
        <f t="shared" si="1"/>
        <v>0.57000000006519258</v>
      </c>
    </row>
    <row r="73" spans="1:5" ht="21" x14ac:dyDescent="0.25">
      <c r="A73" s="8"/>
      <c r="B73" s="8"/>
      <c r="C73" s="9"/>
      <c r="D73" s="9"/>
      <c r="E73" s="9">
        <f t="shared" si="1"/>
        <v>0.57000000006519258</v>
      </c>
    </row>
    <row r="74" spans="1:5" ht="21" x14ac:dyDescent="0.25">
      <c r="A74" s="8"/>
      <c r="B74" s="8"/>
      <c r="C74" s="9"/>
      <c r="D74" s="9"/>
      <c r="E74" s="9">
        <f t="shared" si="1"/>
        <v>0.57000000006519258</v>
      </c>
    </row>
    <row r="75" spans="1:5" ht="21" x14ac:dyDescent="0.25">
      <c r="A75" s="8"/>
      <c r="B75" s="8"/>
      <c r="C75" s="9"/>
      <c r="D75" s="9"/>
      <c r="E75" s="9">
        <f t="shared" si="1"/>
        <v>0.57000000006519258</v>
      </c>
    </row>
    <row r="76" spans="1:5" ht="21" x14ac:dyDescent="0.25">
      <c r="A76" s="8"/>
      <c r="B76" s="8"/>
      <c r="C76" s="9"/>
      <c r="D76" s="9"/>
      <c r="E76" s="9">
        <f t="shared" si="1"/>
        <v>0.57000000006519258</v>
      </c>
    </row>
    <row r="77" spans="1:5" ht="21" x14ac:dyDescent="0.25">
      <c r="A77" s="8"/>
      <c r="B77" s="8"/>
      <c r="C77" s="9"/>
      <c r="D77" s="9"/>
      <c r="E77" s="9">
        <f t="shared" si="1"/>
        <v>0.57000000006519258</v>
      </c>
    </row>
    <row r="78" spans="1:5" ht="21" x14ac:dyDescent="0.25">
      <c r="A78" s="8"/>
      <c r="B78" s="8"/>
      <c r="C78" s="9"/>
      <c r="D78" s="9"/>
      <c r="E78" s="9">
        <f t="shared" si="1"/>
        <v>0.57000000006519258</v>
      </c>
    </row>
    <row r="79" spans="1:5" ht="21" x14ac:dyDescent="0.25">
      <c r="A79" s="8"/>
      <c r="B79" s="8"/>
      <c r="C79" s="9"/>
      <c r="D79" s="9"/>
      <c r="E79" s="9">
        <f t="shared" si="1"/>
        <v>0.57000000006519258</v>
      </c>
    </row>
    <row r="80" spans="1:5" ht="21" x14ac:dyDescent="0.25">
      <c r="A80" s="8"/>
      <c r="B80" s="8"/>
      <c r="C80" s="9"/>
      <c r="D80" s="9"/>
      <c r="E80" s="9">
        <f t="shared" si="1"/>
        <v>0.57000000006519258</v>
      </c>
    </row>
    <row r="81" spans="1:5" ht="21" x14ac:dyDescent="0.25">
      <c r="A81" s="8"/>
      <c r="B81" s="8"/>
      <c r="C81" s="9"/>
      <c r="D81" s="9"/>
      <c r="E81" s="9">
        <f t="shared" si="1"/>
        <v>0.57000000006519258</v>
      </c>
    </row>
    <row r="82" spans="1:5" ht="21" x14ac:dyDescent="0.25">
      <c r="A82" s="8"/>
      <c r="B82" s="8"/>
      <c r="C82" s="9"/>
      <c r="D82" s="9"/>
      <c r="E82" s="9">
        <f t="shared" si="1"/>
        <v>0.57000000006519258</v>
      </c>
    </row>
    <row r="83" spans="1:5" ht="21" x14ac:dyDescent="0.25">
      <c r="A83" s="8"/>
      <c r="B83" s="8"/>
      <c r="C83" s="9"/>
      <c r="D83" s="9"/>
      <c r="E83" s="9">
        <f t="shared" si="1"/>
        <v>0.57000000006519258</v>
      </c>
    </row>
    <row r="84" spans="1:5" ht="21" x14ac:dyDescent="0.25">
      <c r="A84" s="8"/>
      <c r="B84" s="8"/>
      <c r="C84" s="9"/>
      <c r="D84" s="9"/>
      <c r="E84" s="9">
        <f t="shared" si="1"/>
        <v>0.57000000006519258</v>
      </c>
    </row>
    <row r="85" spans="1:5" ht="21" x14ac:dyDescent="0.25">
      <c r="A85" s="8"/>
      <c r="B85" s="8"/>
      <c r="C85" s="9"/>
      <c r="D85" s="9"/>
      <c r="E85" s="9">
        <f t="shared" si="1"/>
        <v>0.57000000006519258</v>
      </c>
    </row>
    <row r="86" spans="1:5" ht="21" x14ac:dyDescent="0.25">
      <c r="A86" s="8"/>
      <c r="B86" s="8"/>
      <c r="C86" s="9"/>
      <c r="D86" s="9"/>
      <c r="E86" s="9">
        <f t="shared" si="1"/>
        <v>0.57000000006519258</v>
      </c>
    </row>
    <row r="87" spans="1:5" ht="21" x14ac:dyDescent="0.25">
      <c r="A87" s="8"/>
      <c r="B87" s="8"/>
      <c r="C87" s="9"/>
      <c r="D87" s="9"/>
      <c r="E87" s="9">
        <f t="shared" si="1"/>
        <v>0.57000000006519258</v>
      </c>
    </row>
    <row r="88" spans="1:5" ht="21" x14ac:dyDescent="0.25">
      <c r="A88" s="8"/>
      <c r="B88" s="8"/>
      <c r="C88" s="9"/>
      <c r="D88" s="9"/>
      <c r="E88" s="9">
        <f t="shared" si="1"/>
        <v>0.57000000006519258</v>
      </c>
    </row>
    <row r="89" spans="1:5" ht="21" x14ac:dyDescent="0.25">
      <c r="A89" s="8"/>
      <c r="B89" s="8"/>
      <c r="C89" s="9"/>
      <c r="D89" s="9"/>
      <c r="E89" s="9">
        <f t="shared" si="1"/>
        <v>0.57000000006519258</v>
      </c>
    </row>
    <row r="90" spans="1:5" ht="21" x14ac:dyDescent="0.25">
      <c r="A90" s="8"/>
      <c r="B90" s="8"/>
      <c r="C90" s="9"/>
      <c r="D90" s="9"/>
      <c r="E90" s="9">
        <f t="shared" si="1"/>
        <v>0.57000000006519258</v>
      </c>
    </row>
    <row r="91" spans="1:5" ht="21" x14ac:dyDescent="0.25">
      <c r="A91" s="8"/>
      <c r="B91" s="8"/>
      <c r="C91" s="9"/>
      <c r="D91" s="9"/>
      <c r="E91" s="9">
        <f t="shared" si="1"/>
        <v>0.57000000006519258</v>
      </c>
    </row>
    <row r="92" spans="1:5" ht="21" x14ac:dyDescent="0.25">
      <c r="A92" s="8"/>
      <c r="B92" s="8"/>
      <c r="C92" s="9"/>
      <c r="D92" s="9"/>
      <c r="E92" s="9">
        <f t="shared" si="1"/>
        <v>0.57000000006519258</v>
      </c>
    </row>
    <row r="93" spans="1:5" ht="21" x14ac:dyDescent="0.25">
      <c r="A93" s="8"/>
      <c r="B93" s="8"/>
      <c r="C93" s="9"/>
      <c r="D93" s="9"/>
      <c r="E93" s="9">
        <f t="shared" si="1"/>
        <v>0.57000000006519258</v>
      </c>
    </row>
    <row r="94" spans="1:5" ht="21" x14ac:dyDescent="0.25">
      <c r="A94" s="8"/>
      <c r="B94" s="8"/>
      <c r="C94" s="9"/>
      <c r="D94" s="9"/>
      <c r="E94" s="9">
        <f t="shared" si="1"/>
        <v>0.57000000006519258</v>
      </c>
    </row>
    <row r="95" spans="1:5" ht="21" x14ac:dyDescent="0.25">
      <c r="A95" s="8"/>
      <c r="B95" s="8"/>
      <c r="C95" s="9"/>
      <c r="D95" s="9"/>
      <c r="E95" s="9">
        <f t="shared" si="1"/>
        <v>0.57000000006519258</v>
      </c>
    </row>
    <row r="96" spans="1:5" ht="21" x14ac:dyDescent="0.25">
      <c r="A96" s="8"/>
      <c r="B96" s="8"/>
      <c r="C96" s="9"/>
      <c r="D96" s="9"/>
      <c r="E96" s="9">
        <f t="shared" si="1"/>
        <v>0.57000000006519258</v>
      </c>
    </row>
    <row r="97" spans="1:5" ht="21" x14ac:dyDescent="0.25">
      <c r="A97" s="8"/>
      <c r="B97" s="8"/>
      <c r="C97" s="9"/>
      <c r="D97" s="9"/>
      <c r="E97" s="9">
        <f t="shared" si="1"/>
        <v>0.57000000006519258</v>
      </c>
    </row>
    <row r="98" spans="1:5" ht="21" x14ac:dyDescent="0.25">
      <c r="A98" s="8"/>
      <c r="B98" s="8"/>
      <c r="C98" s="9"/>
      <c r="D98" s="9"/>
      <c r="E98" s="9">
        <f t="shared" si="1"/>
        <v>0.57000000006519258</v>
      </c>
    </row>
    <row r="99" spans="1:5" ht="21" x14ac:dyDescent="0.25">
      <c r="A99" s="8"/>
      <c r="B99" s="8"/>
      <c r="C99" s="9"/>
      <c r="D99" s="9"/>
      <c r="E99" s="9">
        <f t="shared" si="1"/>
        <v>0.57000000006519258</v>
      </c>
    </row>
    <row r="100" spans="1:5" ht="21" x14ac:dyDescent="0.25">
      <c r="A100" s="8"/>
      <c r="B100" s="8"/>
      <c r="C100" s="9"/>
      <c r="D100" s="9"/>
      <c r="E100" s="9">
        <f t="shared" si="1"/>
        <v>0.57000000006519258</v>
      </c>
    </row>
    <row r="101" spans="1:5" ht="21" x14ac:dyDescent="0.25">
      <c r="A101" s="8"/>
      <c r="B101" s="8"/>
      <c r="C101" s="9"/>
      <c r="D101" s="9"/>
      <c r="E101" s="9">
        <f t="shared" si="1"/>
        <v>0.57000000006519258</v>
      </c>
    </row>
    <row r="102" spans="1:5" ht="21" x14ac:dyDescent="0.25">
      <c r="A102" s="8"/>
      <c r="B102" s="8"/>
      <c r="C102" s="9"/>
      <c r="D102" s="9"/>
      <c r="E102" s="9">
        <f t="shared" si="1"/>
        <v>0.57000000006519258</v>
      </c>
    </row>
    <row r="103" spans="1:5" ht="21" x14ac:dyDescent="0.25">
      <c r="A103" s="8"/>
      <c r="B103" s="8"/>
      <c r="C103" s="9"/>
      <c r="D103" s="9"/>
      <c r="E103" s="9">
        <f t="shared" si="1"/>
        <v>0.57000000006519258</v>
      </c>
    </row>
    <row r="104" spans="1:5" ht="21" x14ac:dyDescent="0.25">
      <c r="A104" s="8"/>
      <c r="B104" s="8"/>
      <c r="C104" s="9"/>
      <c r="D104" s="9"/>
      <c r="E104" s="9">
        <f t="shared" si="1"/>
        <v>0.57000000006519258</v>
      </c>
    </row>
    <row r="105" spans="1:5" ht="21" x14ac:dyDescent="0.25">
      <c r="A105" s="8"/>
      <c r="B105" s="8"/>
      <c r="C105" s="9"/>
      <c r="D105" s="9"/>
      <c r="E105" s="9">
        <f t="shared" si="1"/>
        <v>0.57000000006519258</v>
      </c>
    </row>
    <row r="106" spans="1:5" ht="21" x14ac:dyDescent="0.25">
      <c r="A106" s="8"/>
      <c r="B106" s="8"/>
      <c r="C106" s="9"/>
      <c r="D106" s="9"/>
      <c r="E106" s="9">
        <f t="shared" si="1"/>
        <v>0.57000000006519258</v>
      </c>
    </row>
    <row r="107" spans="1:5" ht="21" x14ac:dyDescent="0.25">
      <c r="A107" s="8"/>
      <c r="B107" s="8"/>
      <c r="C107" s="9"/>
      <c r="D107" s="9"/>
      <c r="E107" s="9">
        <f t="shared" si="1"/>
        <v>0.57000000006519258</v>
      </c>
    </row>
    <row r="108" spans="1:5" ht="21" x14ac:dyDescent="0.25">
      <c r="A108" s="8"/>
      <c r="B108" s="8"/>
      <c r="C108" s="9"/>
      <c r="D108" s="9"/>
      <c r="E108" s="9">
        <f t="shared" si="1"/>
        <v>0.57000000006519258</v>
      </c>
    </row>
    <row r="109" spans="1:5" ht="21" x14ac:dyDescent="0.25">
      <c r="A109" s="8"/>
      <c r="B109" s="8"/>
      <c r="C109" s="9"/>
      <c r="D109" s="9"/>
      <c r="E109" s="9">
        <f t="shared" si="1"/>
        <v>0.57000000006519258</v>
      </c>
    </row>
    <row r="110" spans="1:5" ht="21" x14ac:dyDescent="0.25">
      <c r="A110" s="8"/>
      <c r="B110" s="8"/>
      <c r="C110" s="9"/>
      <c r="D110" s="9"/>
      <c r="E110" s="9">
        <f t="shared" si="1"/>
        <v>0.57000000006519258</v>
      </c>
    </row>
    <row r="111" spans="1:5" ht="21" x14ac:dyDescent="0.25">
      <c r="A111" s="8"/>
      <c r="B111" s="8"/>
      <c r="C111" s="9"/>
      <c r="D111" s="9"/>
      <c r="E111" s="9">
        <f t="shared" si="1"/>
        <v>0.57000000006519258</v>
      </c>
    </row>
    <row r="112" spans="1:5" ht="21" x14ac:dyDescent="0.25">
      <c r="A112" s="8"/>
      <c r="B112" s="8"/>
      <c r="C112" s="9"/>
      <c r="D112" s="9"/>
      <c r="E112" s="9">
        <f t="shared" si="1"/>
        <v>0.57000000006519258</v>
      </c>
    </row>
    <row r="113" spans="1:5" ht="21" x14ac:dyDescent="0.25">
      <c r="A113" s="8"/>
      <c r="B113" s="8"/>
      <c r="C113" s="9"/>
      <c r="D113" s="9"/>
      <c r="E113" s="9">
        <f t="shared" si="1"/>
        <v>0.57000000006519258</v>
      </c>
    </row>
    <row r="114" spans="1:5" ht="21" x14ac:dyDescent="0.25">
      <c r="A114" s="8"/>
      <c r="B114" s="8"/>
      <c r="C114" s="9"/>
      <c r="D114" s="9"/>
      <c r="E114" s="9">
        <f t="shared" si="1"/>
        <v>0.57000000006519258</v>
      </c>
    </row>
    <row r="115" spans="1:5" ht="21" x14ac:dyDescent="0.25">
      <c r="A115" s="8"/>
      <c r="B115" s="8"/>
      <c r="C115" s="9"/>
      <c r="D115" s="9"/>
      <c r="E115" s="9">
        <f t="shared" si="1"/>
        <v>0.57000000006519258</v>
      </c>
    </row>
    <row r="116" spans="1:5" ht="21" x14ac:dyDescent="0.25">
      <c r="A116" s="8"/>
      <c r="B116" s="8"/>
      <c r="C116" s="9"/>
      <c r="D116" s="9"/>
      <c r="E116" s="9">
        <f t="shared" si="1"/>
        <v>0.57000000006519258</v>
      </c>
    </row>
    <row r="117" spans="1:5" ht="21" x14ac:dyDescent="0.25">
      <c r="A117" s="8"/>
      <c r="B117" s="8"/>
      <c r="C117" s="9"/>
      <c r="D117" s="9"/>
      <c r="E117" s="9">
        <f t="shared" si="1"/>
        <v>0.57000000006519258</v>
      </c>
    </row>
    <row r="118" spans="1:5" ht="21" x14ac:dyDescent="0.25">
      <c r="A118" s="8"/>
      <c r="B118" s="8"/>
      <c r="C118" s="9"/>
      <c r="D118" s="9"/>
      <c r="E118" s="9">
        <f t="shared" si="1"/>
        <v>0.57000000006519258</v>
      </c>
    </row>
    <row r="119" spans="1:5" ht="21" x14ac:dyDescent="0.25">
      <c r="A119" s="8"/>
      <c r="B119" s="8"/>
      <c r="C119" s="9"/>
      <c r="D119" s="9"/>
      <c r="E119" s="9">
        <f t="shared" si="1"/>
        <v>0.57000000006519258</v>
      </c>
    </row>
    <row r="120" spans="1:5" ht="21" x14ac:dyDescent="0.25">
      <c r="A120" s="8"/>
      <c r="B120" s="8"/>
      <c r="C120" s="9"/>
      <c r="D120" s="9"/>
      <c r="E120" s="9">
        <f t="shared" si="1"/>
        <v>0.57000000006519258</v>
      </c>
    </row>
    <row r="121" spans="1:5" ht="21" x14ac:dyDescent="0.25">
      <c r="A121" s="8"/>
      <c r="B121" s="8"/>
      <c r="C121" s="9"/>
      <c r="D121" s="9"/>
      <c r="E121" s="9">
        <f t="shared" si="1"/>
        <v>0.57000000006519258</v>
      </c>
    </row>
    <row r="122" spans="1:5" ht="21" x14ac:dyDescent="0.25">
      <c r="A122" s="8"/>
      <c r="B122" s="8"/>
      <c r="C122" s="9"/>
      <c r="D122" s="9"/>
      <c r="E122" s="9">
        <f t="shared" si="1"/>
        <v>0.57000000006519258</v>
      </c>
    </row>
    <row r="123" spans="1:5" ht="21" x14ac:dyDescent="0.25">
      <c r="A123" s="8"/>
      <c r="B123" s="8"/>
      <c r="C123" s="9"/>
      <c r="D123" s="9"/>
      <c r="E123" s="9">
        <f t="shared" si="1"/>
        <v>0.57000000006519258</v>
      </c>
    </row>
    <row r="124" spans="1:5" ht="21" x14ac:dyDescent="0.25">
      <c r="A124" s="8"/>
      <c r="B124" s="8"/>
      <c r="C124" s="9"/>
      <c r="D124" s="9"/>
      <c r="E124" s="9">
        <f t="shared" si="1"/>
        <v>0.57000000006519258</v>
      </c>
    </row>
    <row r="125" spans="1:5" ht="21" x14ac:dyDescent="0.25">
      <c r="A125" s="8"/>
      <c r="B125" s="8"/>
      <c r="C125" s="9"/>
      <c r="D125" s="9"/>
      <c r="E125" s="9">
        <f t="shared" si="1"/>
        <v>0.57000000006519258</v>
      </c>
    </row>
    <row r="126" spans="1:5" ht="21" x14ac:dyDescent="0.25">
      <c r="A126" s="8"/>
      <c r="B126" s="8"/>
      <c r="C126" s="9"/>
      <c r="D126" s="9"/>
      <c r="E126" s="9">
        <f t="shared" si="1"/>
        <v>0.57000000006519258</v>
      </c>
    </row>
    <row r="127" spans="1:5" ht="21" x14ac:dyDescent="0.25">
      <c r="A127" s="8"/>
      <c r="B127" s="8"/>
      <c r="C127" s="9"/>
      <c r="D127" s="9"/>
      <c r="E127" s="9">
        <f t="shared" si="1"/>
        <v>0.57000000006519258</v>
      </c>
    </row>
    <row r="128" spans="1:5" ht="21" x14ac:dyDescent="0.25">
      <c r="A128" s="8"/>
      <c r="B128" s="8"/>
      <c r="C128" s="9"/>
      <c r="D128" s="9"/>
      <c r="E128" s="9">
        <f t="shared" si="1"/>
        <v>0.57000000006519258</v>
      </c>
    </row>
    <row r="129" spans="1:5" ht="21" x14ac:dyDescent="0.25">
      <c r="A129" s="8"/>
      <c r="B129" s="8"/>
      <c r="C129" s="9"/>
      <c r="D129" s="9"/>
      <c r="E129" s="9">
        <f t="shared" si="1"/>
        <v>0.57000000006519258</v>
      </c>
    </row>
    <row r="130" spans="1:5" ht="21" x14ac:dyDescent="0.25">
      <c r="A130" s="8"/>
      <c r="B130" s="8"/>
      <c r="C130" s="9"/>
      <c r="D130" s="9"/>
      <c r="E130" s="9">
        <f t="shared" si="1"/>
        <v>0.57000000006519258</v>
      </c>
    </row>
    <row r="131" spans="1:5" ht="21" x14ac:dyDescent="0.25">
      <c r="A131" s="8"/>
      <c r="B131" s="8"/>
      <c r="C131" s="9"/>
      <c r="D131" s="9"/>
      <c r="E131" s="9">
        <f t="shared" si="1"/>
        <v>0.57000000006519258</v>
      </c>
    </row>
    <row r="132" spans="1:5" ht="21" x14ac:dyDescent="0.25">
      <c r="A132" s="8"/>
      <c r="B132" s="8"/>
      <c r="C132" s="9"/>
      <c r="D132" s="9"/>
      <c r="E132" s="9">
        <f t="shared" si="1"/>
        <v>0.57000000006519258</v>
      </c>
    </row>
    <row r="133" spans="1:5" ht="21" x14ac:dyDescent="0.25">
      <c r="A133" s="8"/>
      <c r="B133" s="8"/>
      <c r="C133" s="9"/>
      <c r="D133" s="9"/>
      <c r="E133" s="9">
        <f t="shared" si="1"/>
        <v>0.57000000006519258</v>
      </c>
    </row>
    <row r="134" spans="1:5" ht="21" x14ac:dyDescent="0.25">
      <c r="A134" s="8"/>
      <c r="B134" s="8"/>
      <c r="C134" s="9"/>
      <c r="D134" s="9"/>
      <c r="E134" s="9">
        <f t="shared" ref="E134:E197" si="2">E133+C134-D134</f>
        <v>0.57000000006519258</v>
      </c>
    </row>
    <row r="135" spans="1:5" ht="21" x14ac:dyDescent="0.25">
      <c r="A135" s="8"/>
      <c r="B135" s="8"/>
      <c r="C135" s="9"/>
      <c r="D135" s="9"/>
      <c r="E135" s="9">
        <f t="shared" si="2"/>
        <v>0.57000000006519258</v>
      </c>
    </row>
    <row r="136" spans="1:5" ht="21" x14ac:dyDescent="0.25">
      <c r="A136" s="8"/>
      <c r="B136" s="8"/>
      <c r="C136" s="9"/>
      <c r="D136" s="9"/>
      <c r="E136" s="9">
        <f t="shared" si="2"/>
        <v>0.57000000006519258</v>
      </c>
    </row>
    <row r="137" spans="1:5" ht="21" x14ac:dyDescent="0.25">
      <c r="A137" s="8"/>
      <c r="B137" s="8"/>
      <c r="C137" s="9"/>
      <c r="D137" s="9"/>
      <c r="E137" s="9">
        <f t="shared" si="2"/>
        <v>0.57000000006519258</v>
      </c>
    </row>
    <row r="138" spans="1:5" ht="21" x14ac:dyDescent="0.25">
      <c r="A138" s="8"/>
      <c r="B138" s="8"/>
      <c r="C138" s="9"/>
      <c r="D138" s="9"/>
      <c r="E138" s="9">
        <f t="shared" si="2"/>
        <v>0.57000000006519258</v>
      </c>
    </row>
    <row r="139" spans="1:5" ht="21" x14ac:dyDescent="0.25">
      <c r="A139" s="8"/>
      <c r="B139" s="8"/>
      <c r="C139" s="9"/>
      <c r="D139" s="9"/>
      <c r="E139" s="9">
        <f t="shared" si="2"/>
        <v>0.57000000006519258</v>
      </c>
    </row>
    <row r="140" spans="1:5" ht="21" x14ac:dyDescent="0.25">
      <c r="A140" s="8"/>
      <c r="B140" s="8"/>
      <c r="C140" s="9"/>
      <c r="D140" s="9"/>
      <c r="E140" s="9">
        <f t="shared" si="2"/>
        <v>0.57000000006519258</v>
      </c>
    </row>
    <row r="141" spans="1:5" ht="21" x14ac:dyDescent="0.25">
      <c r="A141" s="8"/>
      <c r="B141" s="8"/>
      <c r="C141" s="9"/>
      <c r="D141" s="9"/>
      <c r="E141" s="9">
        <f t="shared" si="2"/>
        <v>0.57000000006519258</v>
      </c>
    </row>
    <row r="142" spans="1:5" ht="21" x14ac:dyDescent="0.25">
      <c r="A142" s="8"/>
      <c r="B142" s="8"/>
      <c r="C142" s="9"/>
      <c r="D142" s="9"/>
      <c r="E142" s="9">
        <f t="shared" si="2"/>
        <v>0.57000000006519258</v>
      </c>
    </row>
    <row r="143" spans="1:5" ht="21" x14ac:dyDescent="0.25">
      <c r="A143" s="8"/>
      <c r="B143" s="8"/>
      <c r="C143" s="9"/>
      <c r="D143" s="9"/>
      <c r="E143" s="9">
        <f t="shared" si="2"/>
        <v>0.57000000006519258</v>
      </c>
    </row>
    <row r="144" spans="1:5" ht="21" x14ac:dyDescent="0.25">
      <c r="A144" s="8"/>
      <c r="B144" s="8"/>
      <c r="C144" s="9"/>
      <c r="D144" s="9"/>
      <c r="E144" s="9">
        <f t="shared" si="2"/>
        <v>0.57000000006519258</v>
      </c>
    </row>
    <row r="145" spans="1:5" ht="21" x14ac:dyDescent="0.25">
      <c r="A145" s="8"/>
      <c r="B145" s="8"/>
      <c r="C145" s="9"/>
      <c r="D145" s="9"/>
      <c r="E145" s="9">
        <f t="shared" si="2"/>
        <v>0.57000000006519258</v>
      </c>
    </row>
    <row r="146" spans="1:5" ht="21" x14ac:dyDescent="0.25">
      <c r="A146" s="8"/>
      <c r="B146" s="8"/>
      <c r="C146" s="9"/>
      <c r="D146" s="9"/>
      <c r="E146" s="9">
        <f t="shared" si="2"/>
        <v>0.57000000006519258</v>
      </c>
    </row>
    <row r="147" spans="1:5" ht="21" x14ac:dyDescent="0.25">
      <c r="A147" s="8"/>
      <c r="B147" s="8"/>
      <c r="C147" s="9"/>
      <c r="D147" s="9"/>
      <c r="E147" s="9">
        <f t="shared" si="2"/>
        <v>0.57000000006519258</v>
      </c>
    </row>
    <row r="148" spans="1:5" ht="21" x14ac:dyDescent="0.25">
      <c r="A148" s="8"/>
      <c r="B148" s="8"/>
      <c r="C148" s="9"/>
      <c r="D148" s="9"/>
      <c r="E148" s="9">
        <f t="shared" si="2"/>
        <v>0.57000000006519258</v>
      </c>
    </row>
    <row r="149" spans="1:5" ht="21" x14ac:dyDescent="0.25">
      <c r="A149" s="8"/>
      <c r="B149" s="8"/>
      <c r="C149" s="9"/>
      <c r="D149" s="9"/>
      <c r="E149" s="9">
        <f t="shared" si="2"/>
        <v>0.57000000006519258</v>
      </c>
    </row>
    <row r="150" spans="1:5" ht="21" x14ac:dyDescent="0.25">
      <c r="A150" s="8"/>
      <c r="B150" s="8"/>
      <c r="C150" s="9"/>
      <c r="D150" s="9"/>
      <c r="E150" s="9">
        <f t="shared" si="2"/>
        <v>0.57000000006519258</v>
      </c>
    </row>
    <row r="151" spans="1:5" ht="21" x14ac:dyDescent="0.25">
      <c r="A151" s="8"/>
      <c r="B151" s="8"/>
      <c r="C151" s="9"/>
      <c r="D151" s="9"/>
      <c r="E151" s="9">
        <f t="shared" si="2"/>
        <v>0.57000000006519258</v>
      </c>
    </row>
    <row r="152" spans="1:5" ht="21" x14ac:dyDescent="0.25">
      <c r="A152" s="8"/>
      <c r="B152" s="8"/>
      <c r="C152" s="9"/>
      <c r="D152" s="9"/>
      <c r="E152" s="9">
        <f t="shared" si="2"/>
        <v>0.57000000006519258</v>
      </c>
    </row>
    <row r="153" spans="1:5" ht="21" x14ac:dyDescent="0.25">
      <c r="A153" s="8"/>
      <c r="B153" s="8"/>
      <c r="C153" s="9"/>
      <c r="D153" s="9"/>
      <c r="E153" s="9">
        <f t="shared" si="2"/>
        <v>0.57000000006519258</v>
      </c>
    </row>
    <row r="154" spans="1:5" ht="21" x14ac:dyDescent="0.25">
      <c r="A154" s="8"/>
      <c r="B154" s="8"/>
      <c r="C154" s="9"/>
      <c r="D154" s="9"/>
      <c r="E154" s="9">
        <f t="shared" si="2"/>
        <v>0.57000000006519258</v>
      </c>
    </row>
    <row r="155" spans="1:5" ht="21" x14ac:dyDescent="0.25">
      <c r="A155" s="8"/>
      <c r="B155" s="8"/>
      <c r="C155" s="9"/>
      <c r="D155" s="9"/>
      <c r="E155" s="9">
        <f t="shared" si="2"/>
        <v>0.57000000006519258</v>
      </c>
    </row>
    <row r="156" spans="1:5" ht="21" x14ac:dyDescent="0.25">
      <c r="A156" s="8"/>
      <c r="B156" s="8"/>
      <c r="C156" s="9"/>
      <c r="D156" s="9"/>
      <c r="E156" s="9">
        <f t="shared" si="2"/>
        <v>0.57000000006519258</v>
      </c>
    </row>
    <row r="157" spans="1:5" ht="21" x14ac:dyDescent="0.25">
      <c r="A157" s="8"/>
      <c r="B157" s="8"/>
      <c r="C157" s="9"/>
      <c r="D157" s="9"/>
      <c r="E157" s="9">
        <f t="shared" si="2"/>
        <v>0.57000000006519258</v>
      </c>
    </row>
    <row r="158" spans="1:5" ht="21" x14ac:dyDescent="0.25">
      <c r="A158" s="8"/>
      <c r="B158" s="8"/>
      <c r="C158" s="9"/>
      <c r="D158" s="9"/>
      <c r="E158" s="9">
        <f t="shared" si="2"/>
        <v>0.57000000006519258</v>
      </c>
    </row>
    <row r="159" spans="1:5" ht="21" x14ac:dyDescent="0.25">
      <c r="A159" s="8"/>
      <c r="B159" s="8"/>
      <c r="C159" s="9"/>
      <c r="D159" s="9"/>
      <c r="E159" s="9">
        <f t="shared" si="2"/>
        <v>0.57000000006519258</v>
      </c>
    </row>
    <row r="160" spans="1:5" ht="21" x14ac:dyDescent="0.25">
      <c r="A160" s="8"/>
      <c r="B160" s="8"/>
      <c r="C160" s="9"/>
      <c r="D160" s="9"/>
      <c r="E160" s="9">
        <f t="shared" si="2"/>
        <v>0.57000000006519258</v>
      </c>
    </row>
    <row r="161" spans="1:5" ht="21" x14ac:dyDescent="0.25">
      <c r="A161" s="8"/>
      <c r="B161" s="8"/>
      <c r="C161" s="9"/>
      <c r="D161" s="9"/>
      <c r="E161" s="9">
        <f t="shared" si="2"/>
        <v>0.57000000006519258</v>
      </c>
    </row>
    <row r="162" spans="1:5" ht="21" x14ac:dyDescent="0.25">
      <c r="A162" s="8"/>
      <c r="B162" s="8"/>
      <c r="C162" s="9"/>
      <c r="D162" s="9"/>
      <c r="E162" s="9">
        <f t="shared" si="2"/>
        <v>0.57000000006519258</v>
      </c>
    </row>
    <row r="163" spans="1:5" ht="21" x14ac:dyDescent="0.25">
      <c r="A163" s="8"/>
      <c r="B163" s="8"/>
      <c r="C163" s="9"/>
      <c r="D163" s="9"/>
      <c r="E163" s="9">
        <f t="shared" si="2"/>
        <v>0.57000000006519258</v>
      </c>
    </row>
    <row r="164" spans="1:5" ht="21" x14ac:dyDescent="0.25">
      <c r="A164" s="8"/>
      <c r="B164" s="8"/>
      <c r="C164" s="9"/>
      <c r="D164" s="9"/>
      <c r="E164" s="9">
        <f t="shared" si="2"/>
        <v>0.57000000006519258</v>
      </c>
    </row>
    <row r="165" spans="1:5" ht="21" x14ac:dyDescent="0.25">
      <c r="A165" s="8"/>
      <c r="B165" s="8"/>
      <c r="C165" s="9"/>
      <c r="D165" s="9"/>
      <c r="E165" s="9">
        <f t="shared" si="2"/>
        <v>0.57000000006519258</v>
      </c>
    </row>
    <row r="166" spans="1:5" ht="21" x14ac:dyDescent="0.25">
      <c r="A166" s="8"/>
      <c r="B166" s="8"/>
      <c r="C166" s="9"/>
      <c r="D166" s="9"/>
      <c r="E166" s="9">
        <f t="shared" si="2"/>
        <v>0.57000000006519258</v>
      </c>
    </row>
    <row r="167" spans="1:5" ht="21" x14ac:dyDescent="0.25">
      <c r="A167" s="8"/>
      <c r="B167" s="8"/>
      <c r="C167" s="9"/>
      <c r="D167" s="9"/>
      <c r="E167" s="9">
        <f t="shared" si="2"/>
        <v>0.57000000006519258</v>
      </c>
    </row>
    <row r="168" spans="1:5" ht="21" x14ac:dyDescent="0.25">
      <c r="A168" s="8"/>
      <c r="B168" s="8"/>
      <c r="C168" s="9"/>
      <c r="D168" s="9"/>
      <c r="E168" s="9">
        <f t="shared" si="2"/>
        <v>0.57000000006519258</v>
      </c>
    </row>
    <row r="169" spans="1:5" ht="21" x14ac:dyDescent="0.25">
      <c r="A169" s="8"/>
      <c r="B169" s="8"/>
      <c r="C169" s="9"/>
      <c r="D169" s="9"/>
      <c r="E169" s="9">
        <f t="shared" si="2"/>
        <v>0.57000000006519258</v>
      </c>
    </row>
    <row r="170" spans="1:5" ht="21" x14ac:dyDescent="0.25">
      <c r="A170" s="8"/>
      <c r="B170" s="8"/>
      <c r="C170" s="9"/>
      <c r="D170" s="9"/>
      <c r="E170" s="9">
        <f t="shared" si="2"/>
        <v>0.57000000006519258</v>
      </c>
    </row>
    <row r="171" spans="1:5" ht="21" x14ac:dyDescent="0.25">
      <c r="A171" s="8"/>
      <c r="B171" s="8"/>
      <c r="C171" s="9"/>
      <c r="D171" s="9"/>
      <c r="E171" s="9">
        <f t="shared" si="2"/>
        <v>0.57000000006519258</v>
      </c>
    </row>
    <row r="172" spans="1:5" ht="21" x14ac:dyDescent="0.25">
      <c r="A172" s="8"/>
      <c r="B172" s="8"/>
      <c r="C172" s="9"/>
      <c r="D172" s="9"/>
      <c r="E172" s="9">
        <f t="shared" si="2"/>
        <v>0.57000000006519258</v>
      </c>
    </row>
    <row r="173" spans="1:5" ht="21" x14ac:dyDescent="0.25">
      <c r="A173" s="8"/>
      <c r="B173" s="8"/>
      <c r="C173" s="9"/>
      <c r="D173" s="9"/>
      <c r="E173" s="9">
        <f t="shared" si="2"/>
        <v>0.57000000006519258</v>
      </c>
    </row>
    <row r="174" spans="1:5" ht="21" x14ac:dyDescent="0.25">
      <c r="A174" s="8"/>
      <c r="B174" s="8"/>
      <c r="C174" s="9"/>
      <c r="D174" s="9"/>
      <c r="E174" s="9">
        <f t="shared" si="2"/>
        <v>0.57000000006519258</v>
      </c>
    </row>
    <row r="175" spans="1:5" ht="21" x14ac:dyDescent="0.25">
      <c r="A175" s="8"/>
      <c r="B175" s="8"/>
      <c r="C175" s="9"/>
      <c r="D175" s="9"/>
      <c r="E175" s="9">
        <f t="shared" si="2"/>
        <v>0.57000000006519258</v>
      </c>
    </row>
    <row r="176" spans="1:5" ht="21" x14ac:dyDescent="0.25">
      <c r="A176" s="8"/>
      <c r="B176" s="8"/>
      <c r="C176" s="9"/>
      <c r="D176" s="9"/>
      <c r="E176" s="9">
        <f t="shared" si="2"/>
        <v>0.57000000006519258</v>
      </c>
    </row>
    <row r="177" spans="1:5" ht="21" x14ac:dyDescent="0.25">
      <c r="A177" s="8"/>
      <c r="B177" s="8"/>
      <c r="C177" s="9"/>
      <c r="D177" s="9"/>
      <c r="E177" s="9">
        <f t="shared" si="2"/>
        <v>0.57000000006519258</v>
      </c>
    </row>
    <row r="178" spans="1:5" ht="21" x14ac:dyDescent="0.25">
      <c r="A178" s="8"/>
      <c r="B178" s="8"/>
      <c r="C178" s="9"/>
      <c r="D178" s="9"/>
      <c r="E178" s="9">
        <f t="shared" si="2"/>
        <v>0.57000000006519258</v>
      </c>
    </row>
    <row r="179" spans="1:5" ht="21" x14ac:dyDescent="0.25">
      <c r="A179" s="8"/>
      <c r="B179" s="8"/>
      <c r="C179" s="9"/>
      <c r="D179" s="9"/>
      <c r="E179" s="9">
        <f t="shared" si="2"/>
        <v>0.57000000006519258</v>
      </c>
    </row>
    <row r="180" spans="1:5" ht="21" x14ac:dyDescent="0.25">
      <c r="A180" s="8"/>
      <c r="B180" s="8"/>
      <c r="C180" s="9"/>
      <c r="D180" s="9"/>
      <c r="E180" s="9">
        <f t="shared" si="2"/>
        <v>0.57000000006519258</v>
      </c>
    </row>
    <row r="181" spans="1:5" ht="21" x14ac:dyDescent="0.25">
      <c r="A181" s="8"/>
      <c r="B181" s="8"/>
      <c r="C181" s="9"/>
      <c r="D181" s="9"/>
      <c r="E181" s="9">
        <f t="shared" si="2"/>
        <v>0.57000000006519258</v>
      </c>
    </row>
    <row r="182" spans="1:5" ht="21" x14ac:dyDescent="0.25">
      <c r="A182" s="8"/>
      <c r="B182" s="8"/>
      <c r="C182" s="9"/>
      <c r="D182" s="9"/>
      <c r="E182" s="9">
        <f t="shared" si="2"/>
        <v>0.57000000006519258</v>
      </c>
    </row>
    <row r="183" spans="1:5" ht="21" x14ac:dyDescent="0.25">
      <c r="A183" s="8"/>
      <c r="B183" s="8"/>
      <c r="C183" s="9"/>
      <c r="D183" s="9"/>
      <c r="E183" s="9">
        <f t="shared" si="2"/>
        <v>0.57000000006519258</v>
      </c>
    </row>
    <row r="184" spans="1:5" ht="21" x14ac:dyDescent="0.25">
      <c r="A184" s="8"/>
      <c r="B184" s="8"/>
      <c r="C184" s="9"/>
      <c r="D184" s="9"/>
      <c r="E184" s="9">
        <f t="shared" si="2"/>
        <v>0.57000000006519258</v>
      </c>
    </row>
    <row r="185" spans="1:5" ht="21" x14ac:dyDescent="0.25">
      <c r="A185" s="8"/>
      <c r="B185" s="8"/>
      <c r="C185" s="9"/>
      <c r="D185" s="9"/>
      <c r="E185" s="9">
        <f t="shared" si="2"/>
        <v>0.57000000006519258</v>
      </c>
    </row>
    <row r="186" spans="1:5" ht="21" x14ac:dyDescent="0.25">
      <c r="A186" s="8"/>
      <c r="B186" s="8"/>
      <c r="C186" s="9"/>
      <c r="D186" s="9"/>
      <c r="E186" s="9">
        <f t="shared" si="2"/>
        <v>0.57000000006519258</v>
      </c>
    </row>
    <row r="187" spans="1:5" ht="21" x14ac:dyDescent="0.25">
      <c r="A187" s="8"/>
      <c r="B187" s="8"/>
      <c r="C187" s="9"/>
      <c r="D187" s="9"/>
      <c r="E187" s="9">
        <f t="shared" si="2"/>
        <v>0.57000000006519258</v>
      </c>
    </row>
    <row r="188" spans="1:5" ht="21" x14ac:dyDescent="0.25">
      <c r="A188" s="8"/>
      <c r="B188" s="8"/>
      <c r="C188" s="9"/>
      <c r="D188" s="9"/>
      <c r="E188" s="9">
        <f t="shared" si="2"/>
        <v>0.57000000006519258</v>
      </c>
    </row>
    <row r="189" spans="1:5" ht="21" x14ac:dyDescent="0.25">
      <c r="A189" s="8"/>
      <c r="B189" s="8"/>
      <c r="C189" s="9"/>
      <c r="D189" s="9"/>
      <c r="E189" s="9">
        <f t="shared" si="2"/>
        <v>0.57000000006519258</v>
      </c>
    </row>
    <row r="190" spans="1:5" ht="21" x14ac:dyDescent="0.25">
      <c r="A190" s="8"/>
      <c r="B190" s="8"/>
      <c r="C190" s="9"/>
      <c r="D190" s="9"/>
      <c r="E190" s="9">
        <f t="shared" si="2"/>
        <v>0.57000000006519258</v>
      </c>
    </row>
    <row r="191" spans="1:5" ht="21" x14ac:dyDescent="0.25">
      <c r="A191" s="8"/>
      <c r="B191" s="8"/>
      <c r="C191" s="9"/>
      <c r="D191" s="9"/>
      <c r="E191" s="9">
        <f t="shared" si="2"/>
        <v>0.57000000006519258</v>
      </c>
    </row>
    <row r="192" spans="1:5" ht="21" x14ac:dyDescent="0.25">
      <c r="A192" s="8"/>
      <c r="B192" s="8"/>
      <c r="C192" s="9"/>
      <c r="D192" s="9"/>
      <c r="E192" s="9">
        <f t="shared" si="2"/>
        <v>0.57000000006519258</v>
      </c>
    </row>
    <row r="193" spans="1:5" ht="21" x14ac:dyDescent="0.25">
      <c r="A193" s="8"/>
      <c r="B193" s="8"/>
      <c r="C193" s="9"/>
      <c r="D193" s="9"/>
      <c r="E193" s="9">
        <f t="shared" si="2"/>
        <v>0.57000000006519258</v>
      </c>
    </row>
    <row r="194" spans="1:5" ht="21" x14ac:dyDescent="0.25">
      <c r="A194" s="8"/>
      <c r="B194" s="8"/>
      <c r="C194" s="9"/>
      <c r="D194" s="9"/>
      <c r="E194" s="9">
        <f t="shared" si="2"/>
        <v>0.57000000006519258</v>
      </c>
    </row>
    <row r="195" spans="1:5" ht="21" x14ac:dyDescent="0.25">
      <c r="A195" s="8"/>
      <c r="B195" s="8"/>
      <c r="C195" s="9"/>
      <c r="D195" s="9"/>
      <c r="E195" s="9">
        <f t="shared" si="2"/>
        <v>0.57000000006519258</v>
      </c>
    </row>
    <row r="196" spans="1:5" ht="21" x14ac:dyDescent="0.25">
      <c r="A196" s="8"/>
      <c r="B196" s="8"/>
      <c r="C196" s="9"/>
      <c r="D196" s="9"/>
      <c r="E196" s="9">
        <f t="shared" si="2"/>
        <v>0.57000000006519258</v>
      </c>
    </row>
    <row r="197" spans="1:5" ht="21" x14ac:dyDescent="0.25">
      <c r="A197" s="8"/>
      <c r="B197" s="8"/>
      <c r="C197" s="9"/>
      <c r="D197" s="9"/>
      <c r="E197" s="9">
        <f t="shared" si="2"/>
        <v>0.57000000006519258</v>
      </c>
    </row>
    <row r="198" spans="1:5" ht="21" x14ac:dyDescent="0.25">
      <c r="A198" s="8"/>
      <c r="B198" s="8"/>
      <c r="C198" s="9"/>
      <c r="D198" s="9"/>
      <c r="E198" s="9">
        <f t="shared" ref="E198:E204" si="3">E197+C198-D198</f>
        <v>0.57000000006519258</v>
      </c>
    </row>
    <row r="199" spans="1:5" ht="21" x14ac:dyDescent="0.25">
      <c r="A199" s="8"/>
      <c r="B199" s="8"/>
      <c r="C199" s="9"/>
      <c r="D199" s="9"/>
      <c r="E199" s="9">
        <f t="shared" si="3"/>
        <v>0.57000000006519258</v>
      </c>
    </row>
    <row r="200" spans="1:5" ht="21" x14ac:dyDescent="0.25">
      <c r="A200" s="8"/>
      <c r="B200" s="8"/>
      <c r="C200" s="9"/>
      <c r="D200" s="9"/>
      <c r="E200" s="9">
        <f t="shared" si="3"/>
        <v>0.57000000006519258</v>
      </c>
    </row>
    <row r="201" spans="1:5" ht="21" x14ac:dyDescent="0.25">
      <c r="A201" s="8"/>
      <c r="B201" s="8"/>
      <c r="C201" s="9"/>
      <c r="D201" s="9"/>
      <c r="E201" s="9">
        <f t="shared" si="3"/>
        <v>0.57000000006519258</v>
      </c>
    </row>
    <row r="202" spans="1:5" ht="21" x14ac:dyDescent="0.25">
      <c r="A202" s="8"/>
      <c r="B202" s="8"/>
      <c r="C202" s="9"/>
      <c r="D202" s="9"/>
      <c r="E202" s="9">
        <f t="shared" si="3"/>
        <v>0.57000000006519258</v>
      </c>
    </row>
    <row r="203" spans="1:5" ht="21" x14ac:dyDescent="0.25">
      <c r="A203" s="8"/>
      <c r="B203" s="8"/>
      <c r="C203" s="9"/>
      <c r="D203" s="9"/>
      <c r="E203" s="9">
        <f t="shared" si="3"/>
        <v>0.57000000006519258</v>
      </c>
    </row>
    <row r="204" spans="1:5" ht="21" x14ac:dyDescent="0.25">
      <c r="A204" s="8"/>
      <c r="B204" s="8"/>
      <c r="C204" s="9"/>
      <c r="D204" s="9"/>
      <c r="E204" s="9">
        <f t="shared" si="3"/>
        <v>0.57000000006519258</v>
      </c>
    </row>
  </sheetData>
  <mergeCells count="2">
    <mergeCell ref="A1:E1"/>
    <mergeCell ref="A2:E2"/>
  </mergeCells>
  <pageMargins left="0.7" right="0.7" top="0.75" bottom="0.75" header="0.3" footer="0.3"/>
  <pageSetup paperSize="9" scale="11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3"/>
  <dimension ref="A1:L105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20.1640625" customWidth="1"/>
    <col min="10" max="10" width="13.33203125" bestFit="1" customWidth="1"/>
    <col min="12" max="12" width="13.33203125" bestFit="1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12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70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12" ht="21" x14ac:dyDescent="0.25">
      <c r="A17" s="18"/>
      <c r="B17" s="8"/>
      <c r="C17" s="9"/>
      <c r="D17" s="9"/>
      <c r="E17" s="9">
        <f t="shared" si="0"/>
        <v>0</v>
      </c>
    </row>
    <row r="18" spans="1:12" ht="21" x14ac:dyDescent="0.25">
      <c r="A18" s="18"/>
      <c r="B18" s="8"/>
      <c r="C18" s="9"/>
      <c r="D18" s="9"/>
      <c r="E18" s="9">
        <f t="shared" si="0"/>
        <v>0</v>
      </c>
      <c r="H18">
        <f>856487+743528+8.4</f>
        <v>1600023.4</v>
      </c>
    </row>
    <row r="19" spans="1:12" ht="21" x14ac:dyDescent="0.25">
      <c r="A19" s="18"/>
      <c r="B19" s="8"/>
      <c r="C19" s="9"/>
      <c r="D19" s="9"/>
      <c r="E19" s="9">
        <f t="shared" si="0"/>
        <v>0</v>
      </c>
    </row>
    <row r="20" spans="1:12" ht="21" x14ac:dyDescent="0.25">
      <c r="A20" s="18"/>
      <c r="B20" s="8"/>
      <c r="C20" s="9"/>
      <c r="D20" s="9"/>
      <c r="E20" s="9">
        <f t="shared" si="0"/>
        <v>0</v>
      </c>
    </row>
    <row r="21" spans="1:12" ht="21" x14ac:dyDescent="0.25">
      <c r="A21" s="18"/>
      <c r="B21" s="8"/>
      <c r="C21" s="9"/>
      <c r="D21" s="9"/>
      <c r="E21" s="9">
        <f t="shared" si="0"/>
        <v>0</v>
      </c>
      <c r="J21" s="13"/>
    </row>
    <row r="22" spans="1:12" ht="21" x14ac:dyDescent="0.25">
      <c r="A22" s="18"/>
      <c r="B22" s="8"/>
      <c r="C22" s="9"/>
      <c r="D22" s="9"/>
      <c r="E22" s="9">
        <f t="shared" si="0"/>
        <v>0</v>
      </c>
      <c r="J22" s="13"/>
      <c r="L22" s="13"/>
    </row>
    <row r="23" spans="1:12" ht="21" x14ac:dyDescent="0.25">
      <c r="A23" s="18"/>
      <c r="B23" s="8"/>
      <c r="C23" s="9"/>
      <c r="D23" s="9"/>
      <c r="E23" s="9">
        <f t="shared" si="0"/>
        <v>0</v>
      </c>
      <c r="J23" s="13"/>
    </row>
    <row r="24" spans="1:12" ht="21" x14ac:dyDescent="0.25">
      <c r="A24" s="8"/>
      <c r="B24" s="8"/>
      <c r="C24" s="9"/>
      <c r="D24" s="9"/>
      <c r="E24" s="9">
        <f t="shared" si="0"/>
        <v>0</v>
      </c>
      <c r="J24" s="13"/>
    </row>
    <row r="25" spans="1:12" ht="21" x14ac:dyDescent="0.25">
      <c r="A25" s="18"/>
      <c r="B25" s="8"/>
      <c r="C25" s="9"/>
      <c r="D25" s="9"/>
      <c r="E25" s="9">
        <f t="shared" si="0"/>
        <v>0</v>
      </c>
      <c r="J25" s="13"/>
    </row>
    <row r="26" spans="1:12" ht="21" x14ac:dyDescent="0.25">
      <c r="A26" s="18"/>
      <c r="B26" s="8"/>
      <c r="C26" s="9"/>
      <c r="D26" s="9"/>
      <c r="E26" s="9">
        <f t="shared" si="0"/>
        <v>0</v>
      </c>
      <c r="J26" s="13"/>
      <c r="L26" s="14"/>
    </row>
    <row r="27" spans="1:12" ht="21" x14ac:dyDescent="0.25">
      <c r="A27" s="18"/>
      <c r="B27" s="8"/>
      <c r="C27" s="9"/>
      <c r="D27" s="9"/>
      <c r="E27" s="9">
        <f t="shared" si="0"/>
        <v>0</v>
      </c>
    </row>
    <row r="28" spans="1:12" ht="21" x14ac:dyDescent="0.25">
      <c r="A28" s="18"/>
      <c r="B28" s="8"/>
      <c r="C28" s="9"/>
      <c r="D28" s="9"/>
      <c r="E28" s="9">
        <f t="shared" si="0"/>
        <v>0</v>
      </c>
    </row>
    <row r="29" spans="1:12" ht="21" x14ac:dyDescent="0.25">
      <c r="A29" s="18"/>
      <c r="B29" s="8"/>
      <c r="C29" s="9"/>
      <c r="D29" s="9"/>
      <c r="E29" s="9">
        <f t="shared" si="0"/>
        <v>0</v>
      </c>
    </row>
    <row r="30" spans="1:12" ht="21" x14ac:dyDescent="0.25">
      <c r="A30" s="18"/>
      <c r="B30" s="8"/>
      <c r="C30" s="9"/>
      <c r="D30" s="9"/>
      <c r="E30" s="9">
        <f t="shared" si="0"/>
        <v>0</v>
      </c>
    </row>
    <row r="31" spans="1:12" ht="21" x14ac:dyDescent="0.25">
      <c r="A31" s="18"/>
      <c r="B31" s="8"/>
      <c r="C31" s="9"/>
      <c r="D31" s="9"/>
      <c r="E31" s="9">
        <f t="shared" si="0"/>
        <v>0</v>
      </c>
    </row>
    <row r="32" spans="1:12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9"/>
      <c r="D34" s="9"/>
      <c r="E34" s="9">
        <f t="shared" si="0"/>
        <v>0</v>
      </c>
    </row>
    <row r="35" spans="1:5" ht="21" x14ac:dyDescent="0.25">
      <c r="A35" s="18"/>
      <c r="B35" s="8"/>
      <c r="C35" s="9"/>
      <c r="D35" s="9"/>
      <c r="E35" s="9">
        <f t="shared" si="0"/>
        <v>0</v>
      </c>
    </row>
    <row r="36" spans="1:5" ht="21" x14ac:dyDescent="0.25">
      <c r="A36" s="18"/>
      <c r="B36" s="8"/>
      <c r="C36" s="9"/>
      <c r="D36" s="9"/>
      <c r="E36" s="9">
        <f t="shared" si="0"/>
        <v>0</v>
      </c>
    </row>
    <row r="37" spans="1:5" ht="21" x14ac:dyDescent="0.25">
      <c r="A37" s="18"/>
      <c r="B37" s="8"/>
      <c r="C37" s="9"/>
      <c r="D37" s="9"/>
      <c r="E37" s="9">
        <f t="shared" si="0"/>
        <v>0</v>
      </c>
    </row>
    <row r="38" spans="1:5" ht="21" x14ac:dyDescent="0.25">
      <c r="A38" s="18"/>
      <c r="B38" s="8"/>
      <c r="C38" s="9"/>
      <c r="D38" s="9"/>
      <c r="E38" s="9">
        <f t="shared" si="0"/>
        <v>0</v>
      </c>
    </row>
    <row r="39" spans="1:5" ht="21" x14ac:dyDescent="0.25">
      <c r="A39" s="18"/>
      <c r="B39" s="8"/>
      <c r="C39" s="9"/>
      <c r="D39" s="9"/>
      <c r="E39" s="9">
        <f t="shared" si="0"/>
        <v>0</v>
      </c>
    </row>
    <row r="40" spans="1:5" ht="21" x14ac:dyDescent="0.25">
      <c r="A40" s="18"/>
      <c r="B40" s="8"/>
      <c r="C40" s="9"/>
      <c r="D40" s="9"/>
      <c r="E40" s="9">
        <f t="shared" si="0"/>
        <v>0</v>
      </c>
    </row>
    <row r="41" spans="1:5" ht="21" x14ac:dyDescent="0.25">
      <c r="A41" s="18"/>
      <c r="B41" s="8"/>
      <c r="C41" s="9"/>
      <c r="D41" s="9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"/>
      <c r="D48" s="9"/>
      <c r="E48" s="9">
        <f t="shared" si="0"/>
        <v>0</v>
      </c>
    </row>
    <row r="49" spans="1:8" ht="21" x14ac:dyDescent="0.25">
      <c r="A49" s="18"/>
      <c r="B49" s="8"/>
      <c r="C49" s="9"/>
      <c r="D49" s="9"/>
      <c r="E49" s="9">
        <f t="shared" si="0"/>
        <v>0</v>
      </c>
    </row>
    <row r="50" spans="1:8" ht="21" x14ac:dyDescent="0.25">
      <c r="A50" s="18"/>
      <c r="B50" s="8"/>
      <c r="C50" s="9"/>
      <c r="D50" s="9"/>
      <c r="E50" s="9">
        <f t="shared" si="0"/>
        <v>0</v>
      </c>
    </row>
    <row r="51" spans="1:8" ht="21" x14ac:dyDescent="0.25">
      <c r="A51" s="18"/>
      <c r="B51" s="8"/>
      <c r="C51" s="9"/>
      <c r="D51" s="9"/>
      <c r="E51" s="9">
        <f t="shared" si="0"/>
        <v>0</v>
      </c>
      <c r="H51">
        <f>22025+19500</f>
        <v>41525</v>
      </c>
    </row>
    <row r="52" spans="1:8" ht="21" x14ac:dyDescent="0.25">
      <c r="A52" s="18"/>
      <c r="B52" s="8"/>
      <c r="C52" s="9"/>
      <c r="D52" s="9"/>
      <c r="E52" s="9">
        <f t="shared" si="0"/>
        <v>0</v>
      </c>
    </row>
    <row r="53" spans="1:8" ht="21" x14ac:dyDescent="0.25">
      <c r="A53" s="18"/>
      <c r="B53" s="8"/>
      <c r="C53" s="9"/>
      <c r="D53" s="9"/>
      <c r="E53" s="9">
        <f t="shared" si="0"/>
        <v>0</v>
      </c>
    </row>
    <row r="54" spans="1:8" ht="21" x14ac:dyDescent="0.25">
      <c r="A54" s="18"/>
      <c r="B54" s="8"/>
      <c r="C54" s="9"/>
      <c r="D54" s="9"/>
      <c r="E54" s="9">
        <f t="shared" si="0"/>
        <v>0</v>
      </c>
    </row>
    <row r="55" spans="1:8" ht="21" x14ac:dyDescent="0.25">
      <c r="A55" s="18"/>
      <c r="B55" s="8"/>
      <c r="C55" s="9"/>
      <c r="D55" s="9"/>
      <c r="E55" s="9">
        <f t="shared" si="0"/>
        <v>0</v>
      </c>
    </row>
    <row r="56" spans="1:8" ht="21" x14ac:dyDescent="0.25">
      <c r="A56" s="18"/>
      <c r="B56" s="8"/>
      <c r="C56" s="9"/>
      <c r="D56" s="9"/>
      <c r="E56" s="9">
        <f t="shared" si="0"/>
        <v>0</v>
      </c>
    </row>
    <row r="57" spans="1:8" ht="21" x14ac:dyDescent="0.25">
      <c r="A57" s="18"/>
      <c r="B57" s="8"/>
      <c r="C57" s="9"/>
      <c r="D57" s="9"/>
      <c r="E57" s="9">
        <f t="shared" si="0"/>
        <v>0</v>
      </c>
    </row>
    <row r="58" spans="1:8" ht="21" x14ac:dyDescent="0.25">
      <c r="A58" s="18"/>
      <c r="B58" s="8"/>
      <c r="C58" s="9"/>
      <c r="D58" s="9"/>
      <c r="E58" s="9">
        <f t="shared" si="0"/>
        <v>0</v>
      </c>
    </row>
    <row r="59" spans="1:8" ht="21" x14ac:dyDescent="0.25">
      <c r="A59" s="18"/>
      <c r="B59" s="8"/>
      <c r="C59" s="9"/>
      <c r="D59" s="9"/>
      <c r="E59" s="9">
        <f t="shared" si="0"/>
        <v>0</v>
      </c>
    </row>
    <row r="60" spans="1:8" ht="21" x14ac:dyDescent="0.25">
      <c r="A60" s="18"/>
      <c r="B60" s="8"/>
      <c r="C60" s="9"/>
      <c r="D60" s="9"/>
      <c r="E60" s="9">
        <f t="shared" si="0"/>
        <v>0</v>
      </c>
    </row>
    <row r="61" spans="1:8" ht="21" x14ac:dyDescent="0.25">
      <c r="A61" s="18"/>
      <c r="B61" s="8"/>
      <c r="C61" s="9"/>
      <c r="D61" s="9"/>
      <c r="E61" s="9">
        <f t="shared" si="0"/>
        <v>0</v>
      </c>
    </row>
    <row r="62" spans="1:8" ht="21" x14ac:dyDescent="0.25">
      <c r="A62" s="8"/>
      <c r="B62" s="8"/>
      <c r="C62" s="9"/>
      <c r="D62" s="9"/>
      <c r="E62" s="9">
        <f t="shared" si="0"/>
        <v>0</v>
      </c>
    </row>
    <row r="63" spans="1:8" ht="21" x14ac:dyDescent="0.25">
      <c r="A63" s="8"/>
      <c r="B63" s="8"/>
      <c r="C63" s="9"/>
      <c r="D63" s="9"/>
      <c r="E63" s="9">
        <f t="shared" si="0"/>
        <v>0</v>
      </c>
    </row>
    <row r="64" spans="1:8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si="0"/>
        <v>0</v>
      </c>
    </row>
    <row r="71" spans="1:5" ht="21" x14ac:dyDescent="0.25">
      <c r="A71" s="8"/>
      <c r="B71" s="8"/>
      <c r="C71" s="9"/>
      <c r="D71" s="9"/>
      <c r="E71" s="9">
        <f t="shared" ref="E71:E101" si="1">E70+C71-D71</f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8"/>
      <c r="B101" s="8"/>
      <c r="C101" s="9"/>
      <c r="D101" s="9"/>
      <c r="E101" s="9">
        <f t="shared" si="1"/>
        <v>0</v>
      </c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  <row r="105" spans="1:5" ht="21" x14ac:dyDescent="0.25">
      <c r="A105" s="2"/>
      <c r="B105" s="2"/>
      <c r="C105" s="2"/>
      <c r="D105" s="2"/>
      <c r="E105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4"/>
  <dimension ref="A1:E102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13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61"/>
      <c r="B5" s="17"/>
      <c r="C5" s="9"/>
      <c r="D5" s="9"/>
      <c r="E5" s="9">
        <f>E4+C5-D5</f>
        <v>0</v>
      </c>
    </row>
    <row r="6" spans="1:5" ht="21" x14ac:dyDescent="0.25">
      <c r="A6" s="61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2"/>
      <c r="B99" s="2"/>
      <c r="C99" s="2"/>
      <c r="D99" s="2"/>
      <c r="E99" s="9">
        <f t="shared" si="1"/>
        <v>0</v>
      </c>
    </row>
    <row r="100" spans="1:5" ht="21" x14ac:dyDescent="0.25">
      <c r="A100" s="2"/>
      <c r="B100" s="2"/>
      <c r="C100" s="2"/>
      <c r="D100" s="2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5">
    <pageSetUpPr fitToPage="1"/>
  </sheetPr>
  <dimension ref="A1:E102"/>
  <sheetViews>
    <sheetView workbookViewId="0">
      <selection activeCell="A2" sqref="A2:E2"/>
    </sheetView>
  </sheetViews>
  <sheetFormatPr baseColWidth="10" defaultColWidth="8.83203125" defaultRowHeight="15" x14ac:dyDescent="0.2"/>
  <cols>
    <col min="1" max="1" width="15.66406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19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2"/>
      <c r="B99" s="2"/>
      <c r="C99" s="2"/>
      <c r="D99" s="2"/>
      <c r="E99" s="9">
        <f t="shared" si="1"/>
        <v>0</v>
      </c>
    </row>
    <row r="100" spans="1:5" ht="21" x14ac:dyDescent="0.25">
      <c r="A100" s="2"/>
      <c r="B100" s="2"/>
      <c r="C100" s="2"/>
      <c r="D100" s="2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scale="23" orientation="landscape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6">
    <pageSetUpPr fitToPage="1"/>
  </sheetPr>
  <dimension ref="A1:G218"/>
  <sheetViews>
    <sheetView topLeftCell="A85" workbookViewId="0">
      <selection activeCell="C94" sqref="C94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134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147</v>
      </c>
      <c r="C4" s="9"/>
      <c r="D4" s="9"/>
      <c r="E4" s="9">
        <v>3675.68</v>
      </c>
    </row>
    <row r="5" spans="1:5" ht="21" x14ac:dyDescent="0.25">
      <c r="A5" s="18" t="s">
        <v>2612</v>
      </c>
      <c r="B5" s="8" t="s">
        <v>2637</v>
      </c>
      <c r="C5" s="9">
        <v>10342</v>
      </c>
      <c r="D5" s="9"/>
      <c r="E5" s="9">
        <f>E4+C5-D5</f>
        <v>14017.68</v>
      </c>
    </row>
    <row r="6" spans="1:5" ht="21" x14ac:dyDescent="0.25">
      <c r="A6" s="8" t="s">
        <v>2638</v>
      </c>
      <c r="B6" s="8" t="s">
        <v>2652</v>
      </c>
      <c r="C6" s="9"/>
      <c r="D6" s="9">
        <v>4114</v>
      </c>
      <c r="E6" s="9">
        <f t="shared" ref="E6:E69" si="0">E5+C6-D6</f>
        <v>9903.68</v>
      </c>
    </row>
    <row r="7" spans="1:5" ht="21" x14ac:dyDescent="0.25">
      <c r="A7" s="8" t="s">
        <v>2638</v>
      </c>
      <c r="B7" s="8" t="s">
        <v>2652</v>
      </c>
      <c r="C7" s="9"/>
      <c r="D7" s="9">
        <v>2012</v>
      </c>
      <c r="E7" s="9">
        <f t="shared" si="0"/>
        <v>7891.68</v>
      </c>
    </row>
    <row r="8" spans="1:5" ht="21" x14ac:dyDescent="0.25">
      <c r="A8" s="8" t="s">
        <v>2638</v>
      </c>
      <c r="B8" s="8" t="s">
        <v>2652</v>
      </c>
      <c r="C8" s="9"/>
      <c r="D8" s="9">
        <v>2997</v>
      </c>
      <c r="E8" s="9">
        <f t="shared" si="0"/>
        <v>4894.68</v>
      </c>
    </row>
    <row r="9" spans="1:5" ht="21" x14ac:dyDescent="0.25">
      <c r="A9" s="8" t="s">
        <v>2661</v>
      </c>
      <c r="B9" s="8" t="s">
        <v>2670</v>
      </c>
      <c r="C9" s="9"/>
      <c r="D9" s="9">
        <v>1500</v>
      </c>
      <c r="E9" s="9">
        <f t="shared" si="0"/>
        <v>3394.6800000000003</v>
      </c>
    </row>
    <row r="10" spans="1:5" ht="21" x14ac:dyDescent="0.25">
      <c r="A10" s="8" t="s">
        <v>2661</v>
      </c>
      <c r="B10" s="8" t="s">
        <v>259</v>
      </c>
      <c r="C10" s="9"/>
      <c r="D10" s="9"/>
      <c r="E10" s="9">
        <f t="shared" si="0"/>
        <v>3394.6800000000003</v>
      </c>
    </row>
    <row r="11" spans="1:5" ht="21" x14ac:dyDescent="0.25">
      <c r="A11" s="8" t="s">
        <v>2749</v>
      </c>
      <c r="B11" s="8" t="s">
        <v>259</v>
      </c>
      <c r="C11" s="9"/>
      <c r="D11" s="9">
        <v>157.5</v>
      </c>
      <c r="E11" s="9">
        <f t="shared" si="0"/>
        <v>3237.1800000000003</v>
      </c>
    </row>
    <row r="12" spans="1:5" ht="21" x14ac:dyDescent="0.25">
      <c r="A12" s="8" t="s">
        <v>2749</v>
      </c>
      <c r="B12" s="8" t="s">
        <v>2754</v>
      </c>
      <c r="C12" s="9">
        <v>42840.06</v>
      </c>
      <c r="D12" s="9"/>
      <c r="E12" s="9">
        <f t="shared" si="0"/>
        <v>46077.24</v>
      </c>
    </row>
    <row r="13" spans="1:5" ht="21" x14ac:dyDescent="0.25">
      <c r="A13" s="8" t="s">
        <v>2749</v>
      </c>
      <c r="B13" s="8" t="s">
        <v>259</v>
      </c>
      <c r="C13" s="9"/>
      <c r="D13" s="9">
        <v>17.5</v>
      </c>
      <c r="E13" s="9">
        <f t="shared" si="0"/>
        <v>46059.74</v>
      </c>
    </row>
    <row r="14" spans="1:5" ht="21" x14ac:dyDescent="0.25">
      <c r="A14" s="8" t="s">
        <v>2749</v>
      </c>
      <c r="B14" s="8" t="s">
        <v>259</v>
      </c>
      <c r="C14" s="9"/>
      <c r="D14" s="9">
        <v>350</v>
      </c>
      <c r="E14" s="9">
        <f t="shared" si="0"/>
        <v>45709.74</v>
      </c>
    </row>
    <row r="15" spans="1:5" ht="21" x14ac:dyDescent="0.25">
      <c r="A15" s="18">
        <v>45816</v>
      </c>
      <c r="B15" s="8" t="s">
        <v>2637</v>
      </c>
      <c r="C15" s="9">
        <v>19419</v>
      </c>
      <c r="D15" s="9"/>
      <c r="E15" s="9">
        <f t="shared" si="0"/>
        <v>65128.74</v>
      </c>
    </row>
    <row r="16" spans="1:5" ht="21" x14ac:dyDescent="0.25">
      <c r="A16" s="18">
        <v>45816</v>
      </c>
      <c r="B16" s="8" t="s">
        <v>2779</v>
      </c>
      <c r="C16" s="9"/>
      <c r="D16" s="9">
        <v>50000</v>
      </c>
      <c r="E16" s="9">
        <f t="shared" si="0"/>
        <v>15128.739999999998</v>
      </c>
    </row>
    <row r="17" spans="1:7" ht="21" x14ac:dyDescent="0.25">
      <c r="A17" s="18">
        <v>45816</v>
      </c>
      <c r="B17" s="8" t="s">
        <v>259</v>
      </c>
      <c r="C17" s="9"/>
      <c r="D17" s="9">
        <v>80.849999999999994</v>
      </c>
      <c r="E17" s="9">
        <f t="shared" si="0"/>
        <v>15047.889999999998</v>
      </c>
    </row>
    <row r="18" spans="1:7" ht="21" x14ac:dyDescent="0.25">
      <c r="A18" s="18">
        <v>45908</v>
      </c>
      <c r="B18" s="8" t="s">
        <v>2787</v>
      </c>
      <c r="C18" s="9">
        <v>7751.32</v>
      </c>
      <c r="D18" s="9"/>
      <c r="E18" s="9">
        <f t="shared" si="0"/>
        <v>22799.21</v>
      </c>
    </row>
    <row r="19" spans="1:7" ht="21" x14ac:dyDescent="0.25">
      <c r="A19" s="18">
        <v>45999</v>
      </c>
      <c r="B19" s="8" t="s">
        <v>2786</v>
      </c>
      <c r="C19" s="9"/>
      <c r="D19" s="9">
        <v>4515</v>
      </c>
      <c r="E19" s="9">
        <f t="shared" si="0"/>
        <v>18284.21</v>
      </c>
    </row>
    <row r="20" spans="1:7" ht="21" x14ac:dyDescent="0.25">
      <c r="A20" s="18">
        <v>45999</v>
      </c>
      <c r="B20" s="8" t="s">
        <v>259</v>
      </c>
      <c r="C20" s="9"/>
      <c r="D20" s="9"/>
      <c r="E20" s="9">
        <f t="shared" si="0"/>
        <v>18284.21</v>
      </c>
    </row>
    <row r="21" spans="1:7" ht="21" x14ac:dyDescent="0.25">
      <c r="A21" s="18" t="s">
        <v>2799</v>
      </c>
      <c r="B21" s="8" t="s">
        <v>2716</v>
      </c>
      <c r="C21" s="9"/>
      <c r="D21" s="9">
        <v>7994</v>
      </c>
      <c r="E21" s="9">
        <f t="shared" si="0"/>
        <v>10290.209999999999</v>
      </c>
    </row>
    <row r="22" spans="1:7" ht="21" x14ac:dyDescent="0.25">
      <c r="A22" s="18" t="s">
        <v>2801</v>
      </c>
      <c r="B22" s="8" t="s">
        <v>2652</v>
      </c>
      <c r="C22" s="9"/>
      <c r="D22" s="9">
        <v>2997</v>
      </c>
      <c r="E22" s="9">
        <f t="shared" si="0"/>
        <v>7293.2099999999991</v>
      </c>
    </row>
    <row r="23" spans="1:7" ht="21" x14ac:dyDescent="0.25">
      <c r="A23" s="18" t="s">
        <v>2801</v>
      </c>
      <c r="B23" s="8" t="s">
        <v>2652</v>
      </c>
      <c r="C23" s="9"/>
      <c r="D23" s="9">
        <v>2012</v>
      </c>
      <c r="E23" s="9">
        <f t="shared" si="0"/>
        <v>5281.2099999999991</v>
      </c>
    </row>
    <row r="24" spans="1:7" ht="21" x14ac:dyDescent="0.25">
      <c r="A24" s="18" t="s">
        <v>2816</v>
      </c>
      <c r="B24" s="8" t="s">
        <v>2716</v>
      </c>
      <c r="C24" s="9"/>
      <c r="D24" s="9">
        <v>4641</v>
      </c>
      <c r="E24" s="9">
        <f t="shared" si="0"/>
        <v>640.20999999999913</v>
      </c>
    </row>
    <row r="25" spans="1:7" ht="21" x14ac:dyDescent="0.25">
      <c r="A25" s="18" t="s">
        <v>2816</v>
      </c>
      <c r="B25" s="8" t="s">
        <v>259</v>
      </c>
      <c r="C25" s="9"/>
      <c r="D25" s="9">
        <v>27.3</v>
      </c>
      <c r="E25" s="9">
        <f t="shared" si="0"/>
        <v>612.90999999999917</v>
      </c>
    </row>
    <row r="26" spans="1:7" ht="21" x14ac:dyDescent="0.25">
      <c r="A26" s="18" t="s">
        <v>2860</v>
      </c>
      <c r="B26" s="8" t="s">
        <v>259</v>
      </c>
      <c r="C26" s="9"/>
      <c r="D26" s="9">
        <v>350</v>
      </c>
      <c r="E26" s="9">
        <f t="shared" si="0"/>
        <v>262.90999999999917</v>
      </c>
    </row>
    <row r="27" spans="1:7" ht="21" x14ac:dyDescent="0.25">
      <c r="A27" s="18" t="s">
        <v>2846</v>
      </c>
      <c r="B27" s="8" t="s">
        <v>259</v>
      </c>
      <c r="C27" s="9"/>
      <c r="D27" s="9">
        <v>7.5</v>
      </c>
      <c r="E27" s="9">
        <f t="shared" si="0"/>
        <v>255.40999999999917</v>
      </c>
    </row>
    <row r="28" spans="1:7" ht="21" x14ac:dyDescent="0.25">
      <c r="A28" s="18" t="s">
        <v>2846</v>
      </c>
      <c r="B28" s="8" t="s">
        <v>259</v>
      </c>
      <c r="C28" s="9"/>
      <c r="D28" s="9">
        <v>150</v>
      </c>
      <c r="E28" s="9">
        <f t="shared" si="0"/>
        <v>105.40999999999917</v>
      </c>
    </row>
    <row r="29" spans="1:7" ht="21" x14ac:dyDescent="0.25">
      <c r="A29" s="18" t="s">
        <v>2846</v>
      </c>
      <c r="B29" s="8" t="s">
        <v>259</v>
      </c>
      <c r="C29" s="9"/>
      <c r="D29" s="9">
        <v>17.5</v>
      </c>
      <c r="E29" s="9">
        <f t="shared" si="0"/>
        <v>87.909999999999172</v>
      </c>
    </row>
    <row r="30" spans="1:7" ht="21" x14ac:dyDescent="0.25">
      <c r="A30" s="18" t="s">
        <v>2897</v>
      </c>
      <c r="B30" s="8" t="s">
        <v>2637</v>
      </c>
      <c r="C30" s="9">
        <v>7012</v>
      </c>
      <c r="D30" s="9"/>
      <c r="E30" s="9">
        <f t="shared" si="0"/>
        <v>7099.9099999999989</v>
      </c>
    </row>
    <row r="31" spans="1:7" ht="21" x14ac:dyDescent="0.25">
      <c r="A31" s="18" t="s">
        <v>2900</v>
      </c>
      <c r="B31" s="8" t="s">
        <v>2952</v>
      </c>
      <c r="C31" s="9"/>
      <c r="D31" s="9">
        <v>2012</v>
      </c>
      <c r="E31" s="9">
        <f t="shared" si="0"/>
        <v>5087.9099999999989</v>
      </c>
      <c r="G31">
        <f>2090.91-2027.91</f>
        <v>62.999999999999773</v>
      </c>
    </row>
    <row r="32" spans="1:7" ht="21" x14ac:dyDescent="0.25">
      <c r="A32" s="18" t="s">
        <v>2900</v>
      </c>
      <c r="B32" s="8" t="s">
        <v>2953</v>
      </c>
      <c r="C32" s="9"/>
      <c r="D32" s="9">
        <v>2997</v>
      </c>
      <c r="E32" s="9">
        <f t="shared" si="0"/>
        <v>2090.9099999999989</v>
      </c>
    </row>
    <row r="33" spans="1:5" ht="21" x14ac:dyDescent="0.25">
      <c r="A33" s="18" t="s">
        <v>2900</v>
      </c>
      <c r="B33" s="8" t="s">
        <v>259</v>
      </c>
      <c r="C33" s="9"/>
      <c r="D33" s="9">
        <v>63</v>
      </c>
      <c r="E33" s="9">
        <f t="shared" si="0"/>
        <v>2027.9099999999989</v>
      </c>
    </row>
    <row r="34" spans="1:5" ht="21" x14ac:dyDescent="0.25">
      <c r="A34" s="18" t="s">
        <v>2984</v>
      </c>
      <c r="B34" s="8" t="s">
        <v>259</v>
      </c>
      <c r="C34" s="9"/>
      <c r="D34" s="9">
        <v>400</v>
      </c>
      <c r="E34" s="9">
        <f t="shared" si="0"/>
        <v>1627.9099999999989</v>
      </c>
    </row>
    <row r="35" spans="1:5" ht="21" x14ac:dyDescent="0.25">
      <c r="A35" s="18" t="s">
        <v>2998</v>
      </c>
      <c r="B35" s="8" t="s">
        <v>259</v>
      </c>
      <c r="C35" s="9"/>
      <c r="D35" s="9">
        <v>7.5</v>
      </c>
      <c r="E35" s="9">
        <f t="shared" si="0"/>
        <v>1620.4099999999989</v>
      </c>
    </row>
    <row r="36" spans="1:5" ht="21" x14ac:dyDescent="0.25">
      <c r="A36" s="18" t="s">
        <v>2998</v>
      </c>
      <c r="B36" s="8" t="s">
        <v>259</v>
      </c>
      <c r="C36" s="9"/>
      <c r="D36" s="9">
        <v>150</v>
      </c>
      <c r="E36" s="9">
        <f t="shared" si="0"/>
        <v>1470.4099999999989</v>
      </c>
    </row>
    <row r="37" spans="1:5" ht="21" x14ac:dyDescent="0.25">
      <c r="A37" s="18" t="s">
        <v>2998</v>
      </c>
      <c r="B37" s="8" t="s">
        <v>259</v>
      </c>
      <c r="C37" s="9"/>
      <c r="D37" s="9">
        <v>17.5</v>
      </c>
      <c r="E37" s="9">
        <f t="shared" si="0"/>
        <v>1452.9099999999989</v>
      </c>
    </row>
    <row r="38" spans="1:5" ht="21" x14ac:dyDescent="0.25">
      <c r="A38" s="18" t="s">
        <v>2998</v>
      </c>
      <c r="B38" s="8" t="s">
        <v>259</v>
      </c>
      <c r="C38" s="9"/>
      <c r="D38" s="9">
        <v>350</v>
      </c>
      <c r="E38" s="9">
        <f t="shared" si="0"/>
        <v>1102.9099999999989</v>
      </c>
    </row>
    <row r="39" spans="1:5" ht="21" x14ac:dyDescent="0.25">
      <c r="A39" s="18" t="s">
        <v>3057</v>
      </c>
      <c r="B39" s="8" t="s">
        <v>2637</v>
      </c>
      <c r="C39" s="9">
        <v>5016</v>
      </c>
      <c r="D39" s="9"/>
      <c r="E39" s="9">
        <f t="shared" si="0"/>
        <v>6118.9099999999989</v>
      </c>
    </row>
    <row r="40" spans="1:5" ht="21" x14ac:dyDescent="0.25">
      <c r="A40" s="18" t="s">
        <v>3059</v>
      </c>
      <c r="B40" s="8" t="s">
        <v>3063</v>
      </c>
      <c r="C40" s="9"/>
      <c r="D40" s="9">
        <v>2997</v>
      </c>
      <c r="E40" s="9">
        <f t="shared" si="0"/>
        <v>3121.9099999999989</v>
      </c>
    </row>
    <row r="41" spans="1:5" ht="21" x14ac:dyDescent="0.25">
      <c r="A41" s="18" t="s">
        <v>3059</v>
      </c>
      <c r="B41" s="8" t="s">
        <v>3063</v>
      </c>
      <c r="C41" s="9"/>
      <c r="D41" s="9">
        <v>2012</v>
      </c>
      <c r="E41" s="9">
        <f t="shared" si="0"/>
        <v>1109.9099999999989</v>
      </c>
    </row>
    <row r="42" spans="1:5" ht="21" x14ac:dyDescent="0.25">
      <c r="A42" s="18" t="s">
        <v>3111</v>
      </c>
      <c r="B42" s="8" t="s">
        <v>259</v>
      </c>
      <c r="C42" s="9"/>
      <c r="D42" s="9">
        <v>400</v>
      </c>
      <c r="E42" s="9">
        <f t="shared" si="0"/>
        <v>709.90999999999894</v>
      </c>
    </row>
    <row r="43" spans="1:5" ht="21" x14ac:dyDescent="0.25">
      <c r="A43" s="18" t="s">
        <v>3111</v>
      </c>
      <c r="B43" s="8" t="s">
        <v>259</v>
      </c>
      <c r="C43" s="9"/>
      <c r="D43" s="9">
        <v>7.5</v>
      </c>
      <c r="E43" s="9">
        <f t="shared" si="0"/>
        <v>702.40999999999894</v>
      </c>
    </row>
    <row r="44" spans="1:5" ht="21" x14ac:dyDescent="0.25">
      <c r="A44" s="18" t="s">
        <v>3111</v>
      </c>
      <c r="B44" s="8" t="s">
        <v>259</v>
      </c>
      <c r="C44" s="9"/>
      <c r="D44" s="9">
        <v>150</v>
      </c>
      <c r="E44" s="9">
        <f t="shared" si="0"/>
        <v>552.40999999999894</v>
      </c>
    </row>
    <row r="45" spans="1:5" ht="21" x14ac:dyDescent="0.25">
      <c r="A45" s="18" t="s">
        <v>3111</v>
      </c>
      <c r="B45" s="8" t="s">
        <v>259</v>
      </c>
      <c r="C45" s="9"/>
      <c r="D45" s="9">
        <v>17.5</v>
      </c>
      <c r="E45" s="9">
        <f t="shared" si="0"/>
        <v>534.90999999999894</v>
      </c>
    </row>
    <row r="46" spans="1:5" ht="21" x14ac:dyDescent="0.25">
      <c r="A46" s="18" t="s">
        <v>3111</v>
      </c>
      <c r="B46" s="8" t="s">
        <v>259</v>
      </c>
      <c r="C46" s="9"/>
      <c r="D46" s="9">
        <v>350</v>
      </c>
      <c r="E46" s="9">
        <f t="shared" si="0"/>
        <v>184.90999999999894</v>
      </c>
    </row>
    <row r="47" spans="1:5" ht="21" x14ac:dyDescent="0.25">
      <c r="A47" s="18" t="s">
        <v>3159</v>
      </c>
      <c r="B47" s="8" t="s">
        <v>2637</v>
      </c>
      <c r="C47" s="9">
        <v>6102</v>
      </c>
      <c r="D47" s="9"/>
      <c r="E47" s="9">
        <f t="shared" si="0"/>
        <v>6286.9099999999989</v>
      </c>
    </row>
    <row r="48" spans="1:5" ht="21" x14ac:dyDescent="0.25">
      <c r="A48" s="18" t="s">
        <v>3162</v>
      </c>
      <c r="B48" s="8" t="s">
        <v>3063</v>
      </c>
      <c r="C48" s="9"/>
      <c r="D48" s="9">
        <v>2012</v>
      </c>
      <c r="E48" s="9">
        <f t="shared" si="0"/>
        <v>4274.9099999999989</v>
      </c>
    </row>
    <row r="49" spans="1:7" ht="21" x14ac:dyDescent="0.25">
      <c r="A49" s="18" t="s">
        <v>3162</v>
      </c>
      <c r="B49" s="8" t="s">
        <v>3063</v>
      </c>
      <c r="C49" s="9"/>
      <c r="D49" s="9">
        <v>2997</v>
      </c>
      <c r="E49" s="9">
        <f t="shared" si="0"/>
        <v>1277.9099999999989</v>
      </c>
    </row>
    <row r="50" spans="1:7" ht="21" x14ac:dyDescent="0.25">
      <c r="A50" s="18" t="s">
        <v>3204</v>
      </c>
      <c r="B50" s="8" t="s">
        <v>259</v>
      </c>
      <c r="C50" s="9"/>
      <c r="D50" s="9">
        <v>157.5</v>
      </c>
      <c r="E50" s="9">
        <f t="shared" si="0"/>
        <v>1120.4099999999989</v>
      </c>
    </row>
    <row r="51" spans="1:7" ht="21" x14ac:dyDescent="0.25">
      <c r="A51" s="18" t="s">
        <v>3204</v>
      </c>
      <c r="B51" s="8" t="s">
        <v>259</v>
      </c>
      <c r="C51" s="9"/>
      <c r="D51" s="9">
        <v>150</v>
      </c>
      <c r="E51" s="9">
        <f t="shared" si="0"/>
        <v>970.40999999999894</v>
      </c>
    </row>
    <row r="52" spans="1:7" ht="21" x14ac:dyDescent="0.25">
      <c r="A52" s="18" t="s">
        <v>3204</v>
      </c>
      <c r="B52" s="8" t="s">
        <v>259</v>
      </c>
      <c r="C52" s="9"/>
      <c r="D52" s="9">
        <v>350</v>
      </c>
      <c r="E52" s="9">
        <f t="shared" si="0"/>
        <v>620.40999999999894</v>
      </c>
    </row>
    <row r="53" spans="1:7" ht="21" x14ac:dyDescent="0.25">
      <c r="A53" s="18" t="s">
        <v>3204</v>
      </c>
      <c r="B53" s="8" t="s">
        <v>259</v>
      </c>
      <c r="C53" s="9"/>
      <c r="D53" s="9">
        <v>17.5</v>
      </c>
      <c r="E53" s="9">
        <f t="shared" si="0"/>
        <v>602.90999999999894</v>
      </c>
    </row>
    <row r="54" spans="1:7" ht="21" x14ac:dyDescent="0.25">
      <c r="A54" s="18" t="s">
        <v>3204</v>
      </c>
      <c r="B54" s="8" t="s">
        <v>259</v>
      </c>
      <c r="C54" s="9"/>
      <c r="D54" s="9">
        <v>150</v>
      </c>
      <c r="E54" s="9">
        <f t="shared" si="0"/>
        <v>452.90999999999894</v>
      </c>
    </row>
    <row r="55" spans="1:7" ht="21" x14ac:dyDescent="0.25">
      <c r="A55" s="18" t="s">
        <v>3204</v>
      </c>
      <c r="B55" s="8" t="s">
        <v>259</v>
      </c>
      <c r="C55" s="9"/>
      <c r="D55" s="9">
        <v>37</v>
      </c>
      <c r="E55" s="9">
        <f t="shared" si="0"/>
        <v>415.90999999999894</v>
      </c>
    </row>
    <row r="56" spans="1:7" ht="21" x14ac:dyDescent="0.25">
      <c r="A56" s="18" t="s">
        <v>3226</v>
      </c>
      <c r="B56" s="8" t="s">
        <v>2716</v>
      </c>
      <c r="C56" s="9"/>
      <c r="D56" s="9">
        <v>100</v>
      </c>
      <c r="E56" s="9">
        <f t="shared" si="0"/>
        <v>315.90999999999894</v>
      </c>
      <c r="F56" s="14"/>
    </row>
    <row r="57" spans="1:7" ht="21" x14ac:dyDescent="0.25">
      <c r="A57" s="18" t="s">
        <v>3226</v>
      </c>
      <c r="B57" s="8" t="s">
        <v>259</v>
      </c>
      <c r="C57" s="9"/>
      <c r="D57" s="9">
        <v>27.3</v>
      </c>
      <c r="E57" s="9">
        <f t="shared" si="0"/>
        <v>288.60999999999893</v>
      </c>
    </row>
    <row r="58" spans="1:7" ht="21" x14ac:dyDescent="0.25">
      <c r="A58" s="18" t="s">
        <v>3226</v>
      </c>
      <c r="B58" s="8" t="s">
        <v>2637</v>
      </c>
      <c r="C58" s="9">
        <v>100314</v>
      </c>
      <c r="D58" s="9"/>
      <c r="E58" s="9">
        <f t="shared" si="0"/>
        <v>100602.61</v>
      </c>
      <c r="G58">
        <v>294780</v>
      </c>
    </row>
    <row r="59" spans="1:7" ht="21" x14ac:dyDescent="0.25">
      <c r="A59" s="18" t="s">
        <v>3226</v>
      </c>
      <c r="B59" s="8" t="s">
        <v>3229</v>
      </c>
      <c r="C59" s="9"/>
      <c r="D59" s="9">
        <v>94780</v>
      </c>
      <c r="E59" s="9">
        <f t="shared" si="0"/>
        <v>5822.6100000000006</v>
      </c>
      <c r="G59">
        <v>-94780</v>
      </c>
    </row>
    <row r="60" spans="1:7" ht="21" x14ac:dyDescent="0.25">
      <c r="A60" s="18" t="s">
        <v>3226</v>
      </c>
      <c r="B60" s="8" t="s">
        <v>2637</v>
      </c>
      <c r="C60" s="9">
        <v>195560</v>
      </c>
      <c r="D60" s="9"/>
      <c r="E60" s="9">
        <f t="shared" si="0"/>
        <v>201382.61</v>
      </c>
    </row>
    <row r="61" spans="1:7" ht="21" x14ac:dyDescent="0.25">
      <c r="A61" s="18" t="s">
        <v>3226</v>
      </c>
      <c r="B61" s="8" t="s">
        <v>3229</v>
      </c>
      <c r="C61" s="9"/>
      <c r="D61" s="9">
        <v>200000</v>
      </c>
      <c r="E61" s="9">
        <f t="shared" si="0"/>
        <v>1382.609999999986</v>
      </c>
      <c r="G61" s="14">
        <f>+E61-1318</f>
        <v>64.60999999998603</v>
      </c>
    </row>
    <row r="62" spans="1:7" ht="21" x14ac:dyDescent="0.25">
      <c r="A62" s="18" t="s">
        <v>3226</v>
      </c>
      <c r="B62" s="8" t="s">
        <v>259</v>
      </c>
      <c r="C62" s="9"/>
      <c r="D62" s="9">
        <v>64.61</v>
      </c>
      <c r="E62" s="9">
        <f t="shared" si="0"/>
        <v>1317.9999999999861</v>
      </c>
      <c r="G62">
        <f>SUM(G58:G61)</f>
        <v>200064.61</v>
      </c>
    </row>
    <row r="63" spans="1:7" ht="21" x14ac:dyDescent="0.25">
      <c r="A63" s="18" t="s">
        <v>3226</v>
      </c>
      <c r="B63" s="8" t="s">
        <v>3229</v>
      </c>
      <c r="C63" s="9"/>
      <c r="D63" s="9">
        <v>100</v>
      </c>
      <c r="E63" s="9">
        <f t="shared" si="0"/>
        <v>1217.9999999999861</v>
      </c>
    </row>
    <row r="64" spans="1:7" ht="21" x14ac:dyDescent="0.25">
      <c r="A64" s="18" t="s">
        <v>3226</v>
      </c>
      <c r="B64" s="8" t="s">
        <v>259</v>
      </c>
      <c r="C64" s="9"/>
      <c r="D64" s="9">
        <v>27.3</v>
      </c>
      <c r="E64" s="9">
        <f t="shared" si="0"/>
        <v>1190.6999999999862</v>
      </c>
    </row>
    <row r="65" spans="1:6" ht="21" x14ac:dyDescent="0.25">
      <c r="A65" s="18" t="s">
        <v>3234</v>
      </c>
      <c r="B65" s="8" t="s">
        <v>2637</v>
      </c>
      <c r="C65" s="9">
        <v>4500</v>
      </c>
      <c r="D65" s="9"/>
      <c r="E65" s="9">
        <f t="shared" si="0"/>
        <v>5690.6999999999862</v>
      </c>
    </row>
    <row r="66" spans="1:6" ht="21" x14ac:dyDescent="0.25">
      <c r="A66" s="18" t="s">
        <v>3238</v>
      </c>
      <c r="B66" s="8" t="s">
        <v>3063</v>
      </c>
      <c r="C66" s="9"/>
      <c r="D66" s="9">
        <v>2997</v>
      </c>
      <c r="E66" s="9">
        <f t="shared" si="0"/>
        <v>2693.6999999999862</v>
      </c>
    </row>
    <row r="67" spans="1:6" ht="21" x14ac:dyDescent="0.25">
      <c r="A67" s="18" t="s">
        <v>3238</v>
      </c>
      <c r="B67" s="8" t="s">
        <v>3063</v>
      </c>
      <c r="C67" s="9"/>
      <c r="D67" s="9">
        <v>2012</v>
      </c>
      <c r="E67" s="9">
        <f t="shared" si="0"/>
        <v>681.69999999998618</v>
      </c>
    </row>
    <row r="68" spans="1:6" ht="21" x14ac:dyDescent="0.25">
      <c r="A68" s="18" t="s">
        <v>3302</v>
      </c>
      <c r="B68" s="8" t="s">
        <v>259</v>
      </c>
      <c r="C68" s="9"/>
      <c r="D68" s="9">
        <v>681.7</v>
      </c>
      <c r="E68" s="9">
        <f t="shared" si="0"/>
        <v>-1.3869794202037156E-11</v>
      </c>
    </row>
    <row r="69" spans="1:6" ht="21" x14ac:dyDescent="0.25">
      <c r="A69" s="18" t="s">
        <v>3302</v>
      </c>
      <c r="B69" s="8" t="s">
        <v>259</v>
      </c>
      <c r="C69" s="9"/>
      <c r="D69" s="9">
        <v>178.69</v>
      </c>
      <c r="E69" s="9">
        <f t="shared" si="0"/>
        <v>-178.69000000001387</v>
      </c>
      <c r="F69" s="14"/>
    </row>
    <row r="70" spans="1:6" ht="21" x14ac:dyDescent="0.25">
      <c r="A70" s="18" t="s">
        <v>3331</v>
      </c>
      <c r="B70" s="8" t="s">
        <v>2637</v>
      </c>
      <c r="C70" s="9">
        <v>5963</v>
      </c>
      <c r="D70" s="9"/>
      <c r="E70" s="9">
        <f t="shared" ref="E70:E133" si="1">E69+C70-D70</f>
        <v>5784.3099999999858</v>
      </c>
    </row>
    <row r="71" spans="1:6" ht="21" x14ac:dyDescent="0.25">
      <c r="A71" s="18" t="s">
        <v>3331</v>
      </c>
      <c r="B71" s="8" t="s">
        <v>3063</v>
      </c>
      <c r="C71" s="9"/>
      <c r="D71" s="9">
        <v>2012</v>
      </c>
      <c r="E71" s="9">
        <f t="shared" si="1"/>
        <v>3772.3099999999858</v>
      </c>
    </row>
    <row r="72" spans="1:6" ht="21" x14ac:dyDescent="0.25">
      <c r="A72" s="18" t="s">
        <v>3331</v>
      </c>
      <c r="B72" s="8" t="s">
        <v>3063</v>
      </c>
      <c r="C72" s="9"/>
      <c r="D72" s="9">
        <v>2997</v>
      </c>
      <c r="E72" s="9">
        <f t="shared" si="1"/>
        <v>775.30999999998585</v>
      </c>
    </row>
    <row r="73" spans="1:6" ht="21" x14ac:dyDescent="0.25">
      <c r="A73" s="18" t="s">
        <v>3427</v>
      </c>
      <c r="B73" s="8" t="s">
        <v>3007</v>
      </c>
      <c r="C73" s="9">
        <v>5632</v>
      </c>
      <c r="D73" s="9"/>
      <c r="E73" s="9">
        <f t="shared" si="1"/>
        <v>6407.3099999999858</v>
      </c>
    </row>
    <row r="74" spans="1:6" ht="21" x14ac:dyDescent="0.25">
      <c r="A74" s="18" t="s">
        <v>3427</v>
      </c>
      <c r="B74" s="8" t="s">
        <v>259</v>
      </c>
      <c r="C74" s="9"/>
      <c r="D74" s="9">
        <f>6407.31-5418.08</f>
        <v>989.23000000000047</v>
      </c>
      <c r="E74" s="9">
        <f t="shared" si="1"/>
        <v>5418.0799999999854</v>
      </c>
    </row>
    <row r="75" spans="1:6" ht="21" x14ac:dyDescent="0.25">
      <c r="A75" s="18" t="s">
        <v>3431</v>
      </c>
      <c r="B75" s="8" t="s">
        <v>3063</v>
      </c>
      <c r="C75" s="9"/>
      <c r="D75" s="9">
        <v>2012</v>
      </c>
      <c r="E75" s="9">
        <f t="shared" si="1"/>
        <v>3406.0799999999854</v>
      </c>
    </row>
    <row r="76" spans="1:6" ht="21" x14ac:dyDescent="0.25">
      <c r="A76" s="18" t="s">
        <v>3431</v>
      </c>
      <c r="B76" s="8" t="s">
        <v>3063</v>
      </c>
      <c r="C76" s="9"/>
      <c r="D76" s="9">
        <v>2997</v>
      </c>
      <c r="E76" s="9">
        <f t="shared" si="1"/>
        <v>409.07999999998538</v>
      </c>
    </row>
    <row r="77" spans="1:6" ht="21" x14ac:dyDescent="0.25">
      <c r="A77" s="18" t="s">
        <v>3538</v>
      </c>
      <c r="B77" s="8" t="s">
        <v>3007</v>
      </c>
      <c r="C77" s="9">
        <v>6632</v>
      </c>
      <c r="D77" s="9"/>
      <c r="E77" s="9">
        <f t="shared" si="1"/>
        <v>7041.0799999999854</v>
      </c>
    </row>
    <row r="78" spans="1:6" ht="21" x14ac:dyDescent="0.25">
      <c r="A78" s="18" t="s">
        <v>3538</v>
      </c>
      <c r="B78" s="8" t="s">
        <v>259</v>
      </c>
      <c r="C78" s="9"/>
      <c r="D78" s="9">
        <v>926.04</v>
      </c>
      <c r="E78" s="9">
        <f t="shared" si="1"/>
        <v>6115.0399999999854</v>
      </c>
    </row>
    <row r="79" spans="1:6" ht="21" x14ac:dyDescent="0.25">
      <c r="A79" s="8" t="s">
        <v>3543</v>
      </c>
      <c r="B79" s="8" t="s">
        <v>3063</v>
      </c>
      <c r="C79" s="9"/>
      <c r="D79" s="9">
        <v>2997</v>
      </c>
      <c r="E79" s="9">
        <f t="shared" si="1"/>
        <v>3118.0399999999854</v>
      </c>
    </row>
    <row r="80" spans="1:6" ht="21" x14ac:dyDescent="0.25">
      <c r="A80" s="8" t="s">
        <v>3543</v>
      </c>
      <c r="B80" s="8" t="s">
        <v>3063</v>
      </c>
      <c r="C80" s="9"/>
      <c r="D80" s="9">
        <v>2012</v>
      </c>
      <c r="E80" s="9">
        <f t="shared" si="1"/>
        <v>1106.0399999999854</v>
      </c>
    </row>
    <row r="81" spans="1:5" ht="21" x14ac:dyDescent="0.25">
      <c r="A81" s="18" t="s">
        <v>3622</v>
      </c>
      <c r="B81" s="8" t="s">
        <v>3623</v>
      </c>
      <c r="C81" s="9">
        <v>5960</v>
      </c>
      <c r="D81" s="9"/>
      <c r="E81" s="9">
        <f t="shared" si="1"/>
        <v>7066.0399999999854</v>
      </c>
    </row>
    <row r="82" spans="1:5" ht="21" x14ac:dyDescent="0.25">
      <c r="A82" s="18" t="s">
        <v>3622</v>
      </c>
      <c r="B82" s="8" t="s">
        <v>259</v>
      </c>
      <c r="C82" s="9"/>
      <c r="D82" s="9">
        <v>927.87</v>
      </c>
      <c r="E82" s="9">
        <f t="shared" si="1"/>
        <v>6138.1699999999855</v>
      </c>
    </row>
    <row r="83" spans="1:5" ht="21" x14ac:dyDescent="0.25">
      <c r="A83" s="18" t="s">
        <v>3637</v>
      </c>
      <c r="B83" s="8" t="s">
        <v>3063</v>
      </c>
      <c r="C83" s="9"/>
      <c r="D83" s="9">
        <v>2012</v>
      </c>
      <c r="E83" s="9">
        <f t="shared" si="1"/>
        <v>4126.1699999999855</v>
      </c>
    </row>
    <row r="84" spans="1:5" ht="21" x14ac:dyDescent="0.25">
      <c r="A84" s="18" t="s">
        <v>3637</v>
      </c>
      <c r="B84" s="8" t="s">
        <v>3063</v>
      </c>
      <c r="C84" s="9"/>
      <c r="D84" s="9">
        <v>2997</v>
      </c>
      <c r="E84" s="9">
        <f t="shared" si="1"/>
        <v>1129.1699999999855</v>
      </c>
    </row>
    <row r="85" spans="1:5" ht="21" x14ac:dyDescent="0.25">
      <c r="A85" s="18" t="s">
        <v>3700</v>
      </c>
      <c r="B85" s="8" t="s">
        <v>259</v>
      </c>
      <c r="C85" s="9"/>
      <c r="D85" s="9">
        <v>925</v>
      </c>
      <c r="E85" s="9">
        <f t="shared" si="1"/>
        <v>204.16999999998552</v>
      </c>
    </row>
    <row r="86" spans="1:5" ht="21" x14ac:dyDescent="0.25">
      <c r="A86" s="18" t="s">
        <v>3700</v>
      </c>
      <c r="B86" s="8" t="s">
        <v>3023</v>
      </c>
      <c r="C86" s="9">
        <v>6423</v>
      </c>
      <c r="D86" s="9"/>
      <c r="E86" s="9">
        <f t="shared" si="1"/>
        <v>6627.1699999999855</v>
      </c>
    </row>
    <row r="87" spans="1:5" ht="21" x14ac:dyDescent="0.25">
      <c r="A87" s="18" t="s">
        <v>3700</v>
      </c>
      <c r="B87" s="8" t="s">
        <v>3706</v>
      </c>
      <c r="C87" s="9"/>
      <c r="D87" s="9">
        <v>6309.86</v>
      </c>
      <c r="E87" s="9">
        <f t="shared" si="1"/>
        <v>317.30999999998585</v>
      </c>
    </row>
    <row r="88" spans="1:5" ht="21" x14ac:dyDescent="0.25">
      <c r="A88" s="18"/>
      <c r="B88" s="8"/>
      <c r="C88" s="9"/>
      <c r="D88" s="9"/>
      <c r="E88" s="9">
        <f t="shared" si="1"/>
        <v>317.30999999998585</v>
      </c>
    </row>
    <row r="89" spans="1:5" ht="21" x14ac:dyDescent="0.25">
      <c r="A89" s="18"/>
      <c r="B89" s="8"/>
      <c r="C89" s="9"/>
      <c r="D89" s="9"/>
      <c r="E89" s="9">
        <f t="shared" si="1"/>
        <v>317.30999999998585</v>
      </c>
    </row>
    <row r="90" spans="1:5" ht="21" x14ac:dyDescent="0.25">
      <c r="A90" s="18"/>
      <c r="B90" s="8"/>
      <c r="C90" s="9"/>
      <c r="D90" s="9"/>
      <c r="E90" s="9">
        <f t="shared" si="1"/>
        <v>317.30999999998585</v>
      </c>
    </row>
    <row r="91" spans="1:5" ht="21" x14ac:dyDescent="0.25">
      <c r="A91" s="18"/>
      <c r="B91" s="8"/>
      <c r="C91" s="9"/>
      <c r="D91" s="9"/>
      <c r="E91" s="9">
        <f t="shared" si="1"/>
        <v>317.30999999998585</v>
      </c>
    </row>
    <row r="92" spans="1:5" ht="21" x14ac:dyDescent="0.25">
      <c r="A92" s="18"/>
      <c r="B92" s="8"/>
      <c r="C92" s="9"/>
      <c r="D92" s="9"/>
      <c r="E92" s="9">
        <f t="shared" si="1"/>
        <v>317.30999999998585</v>
      </c>
    </row>
    <row r="93" spans="1:5" ht="21" x14ac:dyDescent="0.25">
      <c r="A93" s="18"/>
      <c r="B93" s="8"/>
      <c r="C93" s="9"/>
      <c r="D93" s="9"/>
      <c r="E93" s="9">
        <f t="shared" si="1"/>
        <v>317.30999999998585</v>
      </c>
    </row>
    <row r="94" spans="1:5" ht="21" x14ac:dyDescent="0.25">
      <c r="A94" s="18"/>
      <c r="B94" s="8"/>
      <c r="C94" s="9"/>
      <c r="D94" s="9"/>
      <c r="E94" s="9">
        <f t="shared" si="1"/>
        <v>317.30999999998585</v>
      </c>
    </row>
    <row r="95" spans="1:5" ht="21" x14ac:dyDescent="0.25">
      <c r="A95" s="18"/>
      <c r="B95" s="8"/>
      <c r="C95" s="9"/>
      <c r="D95" s="9"/>
      <c r="E95" s="9">
        <f t="shared" si="1"/>
        <v>317.30999999998585</v>
      </c>
    </row>
    <row r="96" spans="1:5" ht="21" x14ac:dyDescent="0.25">
      <c r="A96" s="18"/>
      <c r="B96" s="8"/>
      <c r="C96" s="9"/>
      <c r="D96" s="9"/>
      <c r="E96" s="9">
        <f t="shared" si="1"/>
        <v>317.30999999998585</v>
      </c>
    </row>
    <row r="97" spans="1:5" ht="21" x14ac:dyDescent="0.25">
      <c r="A97" s="18"/>
      <c r="B97" s="8"/>
      <c r="C97" s="9"/>
      <c r="D97" s="9"/>
      <c r="E97" s="9">
        <f t="shared" si="1"/>
        <v>317.30999999998585</v>
      </c>
    </row>
    <row r="98" spans="1:5" ht="21" x14ac:dyDescent="0.25">
      <c r="A98" s="18"/>
      <c r="B98" s="8"/>
      <c r="C98" s="9"/>
      <c r="D98" s="9"/>
      <c r="E98" s="9">
        <f t="shared" si="1"/>
        <v>317.30999999998585</v>
      </c>
    </row>
    <row r="99" spans="1:5" ht="21" x14ac:dyDescent="0.25">
      <c r="A99" s="18"/>
      <c r="B99" s="8"/>
      <c r="C99" s="8"/>
      <c r="D99" s="9"/>
      <c r="E99" s="9">
        <f t="shared" si="1"/>
        <v>317.30999999998585</v>
      </c>
    </row>
    <row r="100" spans="1:5" ht="21" x14ac:dyDescent="0.25">
      <c r="A100" s="18"/>
      <c r="B100" s="8"/>
      <c r="C100" s="8"/>
      <c r="D100" s="9"/>
      <c r="E100" s="9">
        <f t="shared" si="1"/>
        <v>317.30999999998585</v>
      </c>
    </row>
    <row r="101" spans="1:5" ht="21" x14ac:dyDescent="0.25">
      <c r="A101" s="18"/>
      <c r="B101" s="8"/>
      <c r="C101" s="8"/>
      <c r="D101" s="9"/>
      <c r="E101" s="9">
        <f t="shared" si="1"/>
        <v>317.30999999998585</v>
      </c>
    </row>
    <row r="102" spans="1:5" ht="21" x14ac:dyDescent="0.25">
      <c r="A102" s="18"/>
      <c r="B102" s="8"/>
      <c r="C102" s="8"/>
      <c r="D102" s="9"/>
      <c r="E102" s="9">
        <f t="shared" si="1"/>
        <v>317.30999999998585</v>
      </c>
    </row>
    <row r="103" spans="1:5" ht="21" x14ac:dyDescent="0.25">
      <c r="A103" s="18"/>
      <c r="B103" s="8"/>
      <c r="C103" s="17"/>
      <c r="D103" s="9"/>
      <c r="E103" s="9">
        <f t="shared" si="1"/>
        <v>317.30999999998585</v>
      </c>
    </row>
    <row r="104" spans="1:5" ht="21" x14ac:dyDescent="0.25">
      <c r="A104" s="18"/>
      <c r="B104" s="8"/>
      <c r="C104" s="17"/>
      <c r="D104" s="9"/>
      <c r="E104" s="9">
        <f t="shared" si="1"/>
        <v>317.30999999998585</v>
      </c>
    </row>
    <row r="105" spans="1:5" ht="21" x14ac:dyDescent="0.25">
      <c r="A105" s="18"/>
      <c r="B105" s="8"/>
      <c r="C105" s="9"/>
      <c r="D105" s="9"/>
      <c r="E105" s="9">
        <f t="shared" si="1"/>
        <v>317.30999999998585</v>
      </c>
    </row>
    <row r="106" spans="1:5" ht="21" x14ac:dyDescent="0.25">
      <c r="A106" s="18"/>
      <c r="B106" s="8"/>
      <c r="C106" s="9"/>
      <c r="D106" s="9"/>
      <c r="E106" s="9">
        <f t="shared" si="1"/>
        <v>317.30999999998585</v>
      </c>
    </row>
    <row r="107" spans="1:5" ht="21" x14ac:dyDescent="0.25">
      <c r="A107" s="18"/>
      <c r="B107" s="8"/>
      <c r="C107" s="9"/>
      <c r="D107" s="9"/>
      <c r="E107" s="9">
        <f t="shared" si="1"/>
        <v>317.30999999998585</v>
      </c>
    </row>
    <row r="108" spans="1:5" ht="21" x14ac:dyDescent="0.25">
      <c r="A108" s="18"/>
      <c r="B108" s="8"/>
      <c r="C108" s="9"/>
      <c r="D108" s="9"/>
      <c r="E108" s="9">
        <f t="shared" si="1"/>
        <v>317.30999999998585</v>
      </c>
    </row>
    <row r="109" spans="1:5" ht="21" x14ac:dyDescent="0.25">
      <c r="A109" s="18"/>
      <c r="B109" s="8"/>
      <c r="C109" s="9"/>
      <c r="D109" s="9"/>
      <c r="E109" s="9">
        <f t="shared" si="1"/>
        <v>317.30999999998585</v>
      </c>
    </row>
    <row r="110" spans="1:5" ht="21" x14ac:dyDescent="0.25">
      <c r="A110" s="18"/>
      <c r="B110" s="8"/>
      <c r="C110" s="9"/>
      <c r="D110" s="9"/>
      <c r="E110" s="9">
        <f t="shared" si="1"/>
        <v>317.30999999998585</v>
      </c>
    </row>
    <row r="111" spans="1:5" ht="21" x14ac:dyDescent="0.25">
      <c r="A111" s="18"/>
      <c r="B111" s="8"/>
      <c r="C111" s="9"/>
      <c r="D111" s="9"/>
      <c r="E111" s="9">
        <f t="shared" si="1"/>
        <v>317.30999999998585</v>
      </c>
    </row>
    <row r="112" spans="1:5" ht="21" x14ac:dyDescent="0.25">
      <c r="A112" s="18"/>
      <c r="B112" s="8"/>
      <c r="C112" s="9"/>
      <c r="D112" s="9"/>
      <c r="E112" s="9">
        <f t="shared" si="1"/>
        <v>317.30999999998585</v>
      </c>
    </row>
    <row r="113" spans="1:5" ht="21" x14ac:dyDescent="0.25">
      <c r="A113" s="18"/>
      <c r="B113" s="8"/>
      <c r="C113" s="9"/>
      <c r="D113" s="9"/>
      <c r="E113" s="9">
        <f t="shared" si="1"/>
        <v>317.30999999998585</v>
      </c>
    </row>
    <row r="114" spans="1:5" ht="21" x14ac:dyDescent="0.25">
      <c r="A114" s="18"/>
      <c r="B114" s="8"/>
      <c r="C114" s="9"/>
      <c r="D114" s="9"/>
      <c r="E114" s="9">
        <f t="shared" si="1"/>
        <v>317.30999999998585</v>
      </c>
    </row>
    <row r="115" spans="1:5" ht="21" x14ac:dyDescent="0.25">
      <c r="A115" s="18"/>
      <c r="B115" s="8"/>
      <c r="C115" s="9"/>
      <c r="D115" s="9"/>
      <c r="E115" s="9">
        <f t="shared" si="1"/>
        <v>317.30999999998585</v>
      </c>
    </row>
    <row r="116" spans="1:5" ht="21" x14ac:dyDescent="0.25">
      <c r="A116" s="18"/>
      <c r="B116" s="8"/>
      <c r="C116" s="9"/>
      <c r="D116" s="9"/>
      <c r="E116" s="9">
        <f t="shared" si="1"/>
        <v>317.30999999998585</v>
      </c>
    </row>
    <row r="117" spans="1:5" ht="21" x14ac:dyDescent="0.25">
      <c r="A117" s="18"/>
      <c r="B117" s="8"/>
      <c r="C117" s="9"/>
      <c r="D117" s="30"/>
      <c r="E117" s="9">
        <f t="shared" si="1"/>
        <v>317.30999999998585</v>
      </c>
    </row>
    <row r="118" spans="1:5" ht="21" x14ac:dyDescent="0.25">
      <c r="A118" s="18"/>
      <c r="B118" s="8"/>
      <c r="C118" s="9"/>
      <c r="D118" s="9"/>
      <c r="E118" s="9">
        <f t="shared" si="1"/>
        <v>317.30999999998585</v>
      </c>
    </row>
    <row r="119" spans="1:5" ht="21" x14ac:dyDescent="0.25">
      <c r="A119" s="18"/>
      <c r="B119" s="8"/>
      <c r="C119" s="9"/>
      <c r="D119" s="9"/>
      <c r="E119" s="9">
        <f t="shared" si="1"/>
        <v>317.30999999998585</v>
      </c>
    </row>
    <row r="120" spans="1:5" ht="21" x14ac:dyDescent="0.25">
      <c r="A120" s="18"/>
      <c r="B120" s="8"/>
      <c r="C120" s="9"/>
      <c r="D120" s="9"/>
      <c r="E120" s="9">
        <f t="shared" si="1"/>
        <v>317.30999999998585</v>
      </c>
    </row>
    <row r="121" spans="1:5" ht="21" x14ac:dyDescent="0.25">
      <c r="A121" s="18"/>
      <c r="B121" s="8"/>
      <c r="C121" s="9"/>
      <c r="D121" s="9"/>
      <c r="E121" s="9">
        <f t="shared" si="1"/>
        <v>317.30999999998585</v>
      </c>
    </row>
    <row r="122" spans="1:5" ht="21" x14ac:dyDescent="0.25">
      <c r="A122" s="18"/>
      <c r="B122" s="8"/>
      <c r="C122" s="9"/>
      <c r="D122" s="9"/>
      <c r="E122" s="9">
        <f t="shared" si="1"/>
        <v>317.30999999998585</v>
      </c>
    </row>
    <row r="123" spans="1:5" ht="21" x14ac:dyDescent="0.25">
      <c r="A123" s="18"/>
      <c r="B123" s="8"/>
      <c r="C123" s="9"/>
      <c r="D123" s="9"/>
      <c r="E123" s="9">
        <f t="shared" si="1"/>
        <v>317.30999999998585</v>
      </c>
    </row>
    <row r="124" spans="1:5" ht="21" x14ac:dyDescent="0.25">
      <c r="A124" s="18"/>
      <c r="B124" s="8"/>
      <c r="C124" s="9"/>
      <c r="D124" s="9"/>
      <c r="E124" s="9">
        <f t="shared" si="1"/>
        <v>317.30999999998585</v>
      </c>
    </row>
    <row r="125" spans="1:5" ht="21" x14ac:dyDescent="0.25">
      <c r="A125" s="18"/>
      <c r="B125" s="8"/>
      <c r="C125" s="17"/>
      <c r="D125" s="9"/>
      <c r="E125" s="9">
        <f t="shared" si="1"/>
        <v>317.30999999998585</v>
      </c>
    </row>
    <row r="126" spans="1:5" ht="21" x14ac:dyDescent="0.25">
      <c r="A126" s="18"/>
      <c r="B126" s="8"/>
      <c r="C126" s="17"/>
      <c r="D126" s="9"/>
      <c r="E126" s="9">
        <f t="shared" si="1"/>
        <v>317.30999999998585</v>
      </c>
    </row>
    <row r="127" spans="1:5" ht="21" x14ac:dyDescent="0.25">
      <c r="A127" s="18"/>
      <c r="B127" s="8"/>
      <c r="C127" s="9"/>
      <c r="D127" s="9"/>
      <c r="E127" s="9">
        <f t="shared" si="1"/>
        <v>317.30999999998585</v>
      </c>
    </row>
    <row r="128" spans="1:5" ht="21" x14ac:dyDescent="0.25">
      <c r="A128" s="18"/>
      <c r="B128" s="8"/>
      <c r="C128" s="17"/>
      <c r="D128" s="9"/>
      <c r="E128" s="9">
        <f t="shared" si="1"/>
        <v>317.30999999998585</v>
      </c>
    </row>
    <row r="129" spans="1:5" ht="21" x14ac:dyDescent="0.25">
      <c r="A129" s="18"/>
      <c r="B129" s="8"/>
      <c r="C129" s="17"/>
      <c r="D129" s="9"/>
      <c r="E129" s="9">
        <f t="shared" si="1"/>
        <v>317.30999999998585</v>
      </c>
    </row>
    <row r="130" spans="1:5" ht="21" x14ac:dyDescent="0.25">
      <c r="A130" s="18"/>
      <c r="B130" s="8"/>
      <c r="C130" s="9"/>
      <c r="D130" s="9"/>
      <c r="E130" s="9">
        <f t="shared" si="1"/>
        <v>317.30999999998585</v>
      </c>
    </row>
    <row r="131" spans="1:5" ht="21" x14ac:dyDescent="0.25">
      <c r="A131" s="18"/>
      <c r="B131" s="8"/>
      <c r="C131" s="9"/>
      <c r="D131" s="9"/>
      <c r="E131" s="9">
        <f t="shared" si="1"/>
        <v>317.30999999998585</v>
      </c>
    </row>
    <row r="132" spans="1:5" ht="21" x14ac:dyDescent="0.25">
      <c r="A132" s="18"/>
      <c r="B132" s="8"/>
      <c r="C132" s="9"/>
      <c r="D132" s="9"/>
      <c r="E132" s="9">
        <f t="shared" si="1"/>
        <v>317.30999999998585</v>
      </c>
    </row>
    <row r="133" spans="1:5" ht="21" x14ac:dyDescent="0.25">
      <c r="A133" s="18"/>
      <c r="B133" s="8"/>
      <c r="C133" s="9"/>
      <c r="D133" s="9"/>
      <c r="E133" s="9">
        <f t="shared" si="1"/>
        <v>317.30999999998585</v>
      </c>
    </row>
    <row r="134" spans="1:5" ht="21" x14ac:dyDescent="0.25">
      <c r="A134" s="18"/>
      <c r="B134" s="18"/>
      <c r="C134" s="9"/>
      <c r="D134" s="9"/>
      <c r="E134" s="9">
        <f t="shared" ref="E134:E197" si="2">E133+C134-D134</f>
        <v>317.30999999998585</v>
      </c>
    </row>
    <row r="135" spans="1:5" ht="21" x14ac:dyDescent="0.25">
      <c r="A135" s="18"/>
      <c r="B135" s="18"/>
      <c r="C135" s="9"/>
      <c r="D135" s="9"/>
      <c r="E135" s="9">
        <f t="shared" si="2"/>
        <v>317.30999999998585</v>
      </c>
    </row>
    <row r="136" spans="1:5" ht="21" x14ac:dyDescent="0.25">
      <c r="A136" s="18"/>
      <c r="B136" s="18"/>
      <c r="C136" s="9"/>
      <c r="D136" s="9"/>
      <c r="E136" s="9">
        <f t="shared" si="2"/>
        <v>317.30999999998585</v>
      </c>
    </row>
    <row r="137" spans="1:5" ht="21" x14ac:dyDescent="0.25">
      <c r="A137" s="18"/>
      <c r="B137" s="18"/>
      <c r="C137" s="9"/>
      <c r="D137" s="9"/>
      <c r="E137" s="9">
        <f t="shared" si="2"/>
        <v>317.30999999998585</v>
      </c>
    </row>
    <row r="138" spans="1:5" ht="21" x14ac:dyDescent="0.25">
      <c r="A138" s="18"/>
      <c r="B138" s="18"/>
      <c r="C138" s="9"/>
      <c r="D138" s="9"/>
      <c r="E138" s="9">
        <f t="shared" si="2"/>
        <v>317.30999999998585</v>
      </c>
    </row>
    <row r="139" spans="1:5" ht="21" x14ac:dyDescent="0.25">
      <c r="A139" s="18"/>
      <c r="B139" s="18"/>
      <c r="C139" s="9"/>
      <c r="D139" s="9"/>
      <c r="E139" s="9">
        <f t="shared" si="2"/>
        <v>317.30999999998585</v>
      </c>
    </row>
    <row r="140" spans="1:5" ht="21" x14ac:dyDescent="0.25">
      <c r="A140" s="18"/>
      <c r="B140" s="18"/>
      <c r="C140" s="9"/>
      <c r="D140" s="9"/>
      <c r="E140" s="9">
        <f t="shared" si="2"/>
        <v>317.30999999998585</v>
      </c>
    </row>
    <row r="141" spans="1:5" ht="21" x14ac:dyDescent="0.25">
      <c r="A141" s="18"/>
      <c r="B141" s="18"/>
      <c r="C141" s="9"/>
      <c r="D141" s="9"/>
      <c r="E141" s="9">
        <f t="shared" si="2"/>
        <v>317.30999999998585</v>
      </c>
    </row>
    <row r="142" spans="1:5" ht="21" x14ac:dyDescent="0.25">
      <c r="A142" s="18"/>
      <c r="B142" s="18"/>
      <c r="C142" s="9"/>
      <c r="D142" s="9"/>
      <c r="E142" s="9">
        <f t="shared" si="2"/>
        <v>317.30999999998585</v>
      </c>
    </row>
    <row r="143" spans="1:5" ht="21" x14ac:dyDescent="0.25">
      <c r="A143" s="18"/>
      <c r="B143" s="18"/>
      <c r="C143" s="9"/>
      <c r="D143" s="9"/>
      <c r="E143" s="9">
        <f t="shared" si="2"/>
        <v>317.30999999998585</v>
      </c>
    </row>
    <row r="144" spans="1:5" ht="21" x14ac:dyDescent="0.25">
      <c r="A144" s="18"/>
      <c r="B144" s="18"/>
      <c r="C144" s="9"/>
      <c r="D144" s="9"/>
      <c r="E144" s="9">
        <f t="shared" si="2"/>
        <v>317.30999999998585</v>
      </c>
    </row>
    <row r="145" spans="1:5" ht="21" x14ac:dyDescent="0.25">
      <c r="A145" s="18"/>
      <c r="B145" s="18"/>
      <c r="C145" s="9"/>
      <c r="D145" s="9"/>
      <c r="E145" s="9">
        <f t="shared" si="2"/>
        <v>317.30999999998585</v>
      </c>
    </row>
    <row r="146" spans="1:5" ht="21" x14ac:dyDescent="0.25">
      <c r="A146" s="18"/>
      <c r="B146" s="18"/>
      <c r="C146" s="9"/>
      <c r="D146" s="9"/>
      <c r="E146" s="9">
        <f t="shared" si="2"/>
        <v>317.30999999998585</v>
      </c>
    </row>
    <row r="147" spans="1:5" ht="21" x14ac:dyDescent="0.25">
      <c r="A147" s="18"/>
      <c r="B147" s="18"/>
      <c r="C147" s="9"/>
      <c r="D147" s="9"/>
      <c r="E147" s="9">
        <f t="shared" si="2"/>
        <v>317.30999999998585</v>
      </c>
    </row>
    <row r="148" spans="1:5" ht="21" x14ac:dyDescent="0.25">
      <c r="A148" s="18"/>
      <c r="B148" s="18"/>
      <c r="C148" s="9"/>
      <c r="D148" s="9"/>
      <c r="E148" s="9">
        <f t="shared" si="2"/>
        <v>317.30999999998585</v>
      </c>
    </row>
    <row r="149" spans="1:5" ht="21" x14ac:dyDescent="0.25">
      <c r="A149" s="18"/>
      <c r="B149" s="18"/>
      <c r="C149" s="9"/>
      <c r="D149" s="9"/>
      <c r="E149" s="9">
        <f t="shared" si="2"/>
        <v>317.30999999998585</v>
      </c>
    </row>
    <row r="150" spans="1:5" ht="21" x14ac:dyDescent="0.25">
      <c r="A150" s="18"/>
      <c r="B150" s="18"/>
      <c r="C150" s="9"/>
      <c r="D150" s="9"/>
      <c r="E150" s="9">
        <f t="shared" si="2"/>
        <v>317.30999999998585</v>
      </c>
    </row>
    <row r="151" spans="1:5" ht="21" x14ac:dyDescent="0.25">
      <c r="A151" s="18"/>
      <c r="B151" s="18"/>
      <c r="C151" s="9"/>
      <c r="D151" s="9"/>
      <c r="E151" s="9">
        <f t="shared" si="2"/>
        <v>317.30999999998585</v>
      </c>
    </row>
    <row r="152" spans="1:5" ht="21" x14ac:dyDescent="0.25">
      <c r="A152" s="18"/>
      <c r="B152" s="18"/>
      <c r="C152" s="9"/>
      <c r="D152" s="9"/>
      <c r="E152" s="9">
        <f t="shared" si="2"/>
        <v>317.30999999998585</v>
      </c>
    </row>
    <row r="153" spans="1:5" ht="21" x14ac:dyDescent="0.25">
      <c r="A153" s="18"/>
      <c r="B153" s="18"/>
      <c r="C153" s="9"/>
      <c r="D153" s="9"/>
      <c r="E153" s="9">
        <f t="shared" si="2"/>
        <v>317.30999999998585</v>
      </c>
    </row>
    <row r="154" spans="1:5" ht="21" x14ac:dyDescent="0.25">
      <c r="A154" s="18"/>
      <c r="B154" s="18"/>
      <c r="C154" s="9"/>
      <c r="D154" s="9"/>
      <c r="E154" s="9">
        <f t="shared" si="2"/>
        <v>317.30999999998585</v>
      </c>
    </row>
    <row r="155" spans="1:5" ht="21" x14ac:dyDescent="0.25">
      <c r="A155" s="18"/>
      <c r="B155" s="18"/>
      <c r="C155" s="9"/>
      <c r="D155" s="9"/>
      <c r="E155" s="9">
        <f t="shared" si="2"/>
        <v>317.30999999998585</v>
      </c>
    </row>
    <row r="156" spans="1:5" ht="21" x14ac:dyDescent="0.25">
      <c r="A156" s="18"/>
      <c r="B156" s="18"/>
      <c r="C156" s="9"/>
      <c r="D156" s="9"/>
      <c r="E156" s="9">
        <f t="shared" si="2"/>
        <v>317.30999999998585</v>
      </c>
    </row>
    <row r="157" spans="1:5" ht="21" x14ac:dyDescent="0.25">
      <c r="A157" s="18"/>
      <c r="B157" s="18"/>
      <c r="C157" s="9"/>
      <c r="D157" s="9"/>
      <c r="E157" s="9">
        <f t="shared" si="2"/>
        <v>317.30999999998585</v>
      </c>
    </row>
    <row r="158" spans="1:5" ht="21" x14ac:dyDescent="0.25">
      <c r="A158" s="18"/>
      <c r="B158" s="18"/>
      <c r="C158" s="9"/>
      <c r="D158" s="9"/>
      <c r="E158" s="9">
        <f t="shared" si="2"/>
        <v>317.30999999998585</v>
      </c>
    </row>
    <row r="159" spans="1:5" ht="21" x14ac:dyDescent="0.25">
      <c r="A159" s="18"/>
      <c r="B159" s="18"/>
      <c r="C159" s="9"/>
      <c r="D159" s="9"/>
      <c r="E159" s="9">
        <f t="shared" si="2"/>
        <v>317.30999999998585</v>
      </c>
    </row>
    <row r="160" spans="1:5" ht="21" x14ac:dyDescent="0.25">
      <c r="A160" s="18"/>
      <c r="B160" s="18"/>
      <c r="C160" s="9"/>
      <c r="D160" s="9"/>
      <c r="E160" s="9">
        <f t="shared" si="2"/>
        <v>317.30999999998585</v>
      </c>
    </row>
    <row r="161" spans="1:5" ht="21" x14ac:dyDescent="0.25">
      <c r="A161" s="18"/>
      <c r="B161" s="18"/>
      <c r="C161" s="9"/>
      <c r="D161" s="9"/>
      <c r="E161" s="9">
        <f t="shared" si="2"/>
        <v>317.30999999998585</v>
      </c>
    </row>
    <row r="162" spans="1:5" ht="21" x14ac:dyDescent="0.25">
      <c r="A162" s="18"/>
      <c r="B162" s="18"/>
      <c r="C162" s="9"/>
      <c r="D162" s="9"/>
      <c r="E162" s="9">
        <f t="shared" si="2"/>
        <v>317.30999999998585</v>
      </c>
    </row>
    <row r="163" spans="1:5" ht="21" x14ac:dyDescent="0.25">
      <c r="A163" s="18"/>
      <c r="B163" s="18"/>
      <c r="C163" s="9"/>
      <c r="D163" s="9"/>
      <c r="E163" s="9">
        <f t="shared" si="2"/>
        <v>317.30999999998585</v>
      </c>
    </row>
    <row r="164" spans="1:5" ht="21" x14ac:dyDescent="0.25">
      <c r="A164" s="18"/>
      <c r="B164" s="18"/>
      <c r="C164" s="9"/>
      <c r="D164" s="9"/>
      <c r="E164" s="9">
        <f t="shared" si="2"/>
        <v>317.30999999998585</v>
      </c>
    </row>
    <row r="165" spans="1:5" ht="21" x14ac:dyDescent="0.25">
      <c r="A165" s="18"/>
      <c r="B165" s="18"/>
      <c r="C165" s="9"/>
      <c r="D165" s="9"/>
      <c r="E165" s="9">
        <f t="shared" si="2"/>
        <v>317.30999999998585</v>
      </c>
    </row>
    <row r="166" spans="1:5" ht="21" x14ac:dyDescent="0.25">
      <c r="A166" s="18"/>
      <c r="B166" s="18"/>
      <c r="C166" s="9"/>
      <c r="D166" s="9"/>
      <c r="E166" s="9">
        <f t="shared" si="2"/>
        <v>317.30999999998585</v>
      </c>
    </row>
    <row r="167" spans="1:5" ht="21" x14ac:dyDescent="0.25">
      <c r="A167" s="18"/>
      <c r="B167" s="18"/>
      <c r="C167" s="9"/>
      <c r="D167" s="9"/>
      <c r="E167" s="9">
        <f t="shared" si="2"/>
        <v>317.30999999998585</v>
      </c>
    </row>
    <row r="168" spans="1:5" ht="21" x14ac:dyDescent="0.25">
      <c r="A168" s="18"/>
      <c r="B168" s="18"/>
      <c r="C168" s="9"/>
      <c r="D168" s="9"/>
      <c r="E168" s="9">
        <f t="shared" si="2"/>
        <v>317.30999999998585</v>
      </c>
    </row>
    <row r="169" spans="1:5" ht="21" x14ac:dyDescent="0.25">
      <c r="A169" s="18"/>
      <c r="B169" s="18"/>
      <c r="C169" s="9"/>
      <c r="D169" s="9"/>
      <c r="E169" s="9">
        <f t="shared" si="2"/>
        <v>317.30999999998585</v>
      </c>
    </row>
    <row r="170" spans="1:5" ht="21" x14ac:dyDescent="0.25">
      <c r="A170" s="18"/>
      <c r="B170" s="18"/>
      <c r="C170" s="9"/>
      <c r="D170" s="9"/>
      <c r="E170" s="9">
        <f t="shared" si="2"/>
        <v>317.30999999998585</v>
      </c>
    </row>
    <row r="171" spans="1:5" ht="21" x14ac:dyDescent="0.25">
      <c r="A171" s="18"/>
      <c r="B171" s="18"/>
      <c r="C171" s="9"/>
      <c r="D171" s="9"/>
      <c r="E171" s="9">
        <f t="shared" si="2"/>
        <v>317.30999999998585</v>
      </c>
    </row>
    <row r="172" spans="1:5" ht="21" x14ac:dyDescent="0.25">
      <c r="A172" s="18"/>
      <c r="B172" s="18"/>
      <c r="C172" s="9"/>
      <c r="D172" s="9"/>
      <c r="E172" s="9">
        <f t="shared" si="2"/>
        <v>317.30999999998585</v>
      </c>
    </row>
    <row r="173" spans="1:5" ht="21" x14ac:dyDescent="0.25">
      <c r="A173" s="18"/>
      <c r="B173" s="18"/>
      <c r="C173" s="9"/>
      <c r="D173" s="9"/>
      <c r="E173" s="9">
        <f t="shared" si="2"/>
        <v>317.30999999998585</v>
      </c>
    </row>
    <row r="174" spans="1:5" ht="21" x14ac:dyDescent="0.25">
      <c r="A174" s="18"/>
      <c r="B174" s="18"/>
      <c r="C174" s="9"/>
      <c r="D174" s="9"/>
      <c r="E174" s="9">
        <f t="shared" si="2"/>
        <v>317.30999999998585</v>
      </c>
    </row>
    <row r="175" spans="1:5" ht="21" x14ac:dyDescent="0.25">
      <c r="A175" s="18"/>
      <c r="B175" s="18"/>
      <c r="C175" s="9"/>
      <c r="D175" s="9"/>
      <c r="E175" s="9">
        <f t="shared" si="2"/>
        <v>317.30999999998585</v>
      </c>
    </row>
    <row r="176" spans="1:5" ht="21" x14ac:dyDescent="0.25">
      <c r="A176" s="18"/>
      <c r="B176" s="18"/>
      <c r="C176" s="9"/>
      <c r="D176" s="9"/>
      <c r="E176" s="9">
        <f t="shared" si="2"/>
        <v>317.30999999998585</v>
      </c>
    </row>
    <row r="177" spans="1:5" ht="21" x14ac:dyDescent="0.25">
      <c r="A177" s="18"/>
      <c r="B177" s="18"/>
      <c r="C177" s="9"/>
      <c r="D177" s="9"/>
      <c r="E177" s="9">
        <f t="shared" si="2"/>
        <v>317.30999999998585</v>
      </c>
    </row>
    <row r="178" spans="1:5" ht="21" x14ac:dyDescent="0.25">
      <c r="A178" s="18"/>
      <c r="B178" s="18"/>
      <c r="C178" s="9"/>
      <c r="D178" s="9"/>
      <c r="E178" s="9">
        <f t="shared" si="2"/>
        <v>317.30999999998585</v>
      </c>
    </row>
    <row r="179" spans="1:5" ht="21" x14ac:dyDescent="0.25">
      <c r="A179" s="18"/>
      <c r="B179" s="18"/>
      <c r="C179" s="9"/>
      <c r="D179" s="9"/>
      <c r="E179" s="9">
        <f t="shared" si="2"/>
        <v>317.30999999998585</v>
      </c>
    </row>
    <row r="180" spans="1:5" ht="21" x14ac:dyDescent="0.25">
      <c r="A180" s="18"/>
      <c r="B180" s="18"/>
      <c r="C180" s="9"/>
      <c r="D180" s="9"/>
      <c r="E180" s="9">
        <f t="shared" si="2"/>
        <v>317.30999999998585</v>
      </c>
    </row>
    <row r="181" spans="1:5" ht="21" x14ac:dyDescent="0.25">
      <c r="A181" s="18"/>
      <c r="B181" s="18"/>
      <c r="C181" s="9"/>
      <c r="D181" s="9"/>
      <c r="E181" s="9">
        <f t="shared" si="2"/>
        <v>317.30999999998585</v>
      </c>
    </row>
    <row r="182" spans="1:5" ht="21" x14ac:dyDescent="0.25">
      <c r="A182" s="18"/>
      <c r="B182" s="18"/>
      <c r="C182" s="9"/>
      <c r="D182" s="9"/>
      <c r="E182" s="9">
        <f t="shared" si="2"/>
        <v>317.30999999998585</v>
      </c>
    </row>
    <row r="183" spans="1:5" ht="21" x14ac:dyDescent="0.25">
      <c r="A183" s="18"/>
      <c r="B183" s="18"/>
      <c r="C183" s="9"/>
      <c r="D183" s="9"/>
      <c r="E183" s="9">
        <f t="shared" si="2"/>
        <v>317.30999999998585</v>
      </c>
    </row>
    <row r="184" spans="1:5" ht="21" x14ac:dyDescent="0.25">
      <c r="A184" s="18"/>
      <c r="B184" s="18"/>
      <c r="C184" s="9"/>
      <c r="D184" s="9"/>
      <c r="E184" s="9">
        <f t="shared" si="2"/>
        <v>317.30999999998585</v>
      </c>
    </row>
    <row r="185" spans="1:5" ht="21" x14ac:dyDescent="0.25">
      <c r="A185" s="18"/>
      <c r="B185" s="18"/>
      <c r="C185" s="9"/>
      <c r="D185" s="9"/>
      <c r="E185" s="9">
        <f t="shared" si="2"/>
        <v>317.30999999998585</v>
      </c>
    </row>
    <row r="186" spans="1:5" ht="21" x14ac:dyDescent="0.25">
      <c r="A186" s="18"/>
      <c r="B186" s="18"/>
      <c r="C186" s="9"/>
      <c r="D186" s="9"/>
      <c r="E186" s="9">
        <f t="shared" si="2"/>
        <v>317.30999999998585</v>
      </c>
    </row>
    <row r="187" spans="1:5" ht="21" x14ac:dyDescent="0.25">
      <c r="A187" s="18"/>
      <c r="B187" s="18"/>
      <c r="C187" s="9"/>
      <c r="D187" s="9"/>
      <c r="E187" s="9">
        <f t="shared" si="2"/>
        <v>317.30999999998585</v>
      </c>
    </row>
    <row r="188" spans="1:5" ht="21" x14ac:dyDescent="0.25">
      <c r="A188" s="18"/>
      <c r="B188" s="18"/>
      <c r="C188" s="9"/>
      <c r="D188" s="9"/>
      <c r="E188" s="9">
        <f t="shared" si="2"/>
        <v>317.30999999998585</v>
      </c>
    </row>
    <row r="189" spans="1:5" ht="21" x14ac:dyDescent="0.25">
      <c r="A189" s="18"/>
      <c r="B189" s="18"/>
      <c r="C189" s="9"/>
      <c r="D189" s="9"/>
      <c r="E189" s="9">
        <f t="shared" si="2"/>
        <v>317.30999999998585</v>
      </c>
    </row>
    <row r="190" spans="1:5" ht="21" x14ac:dyDescent="0.25">
      <c r="A190" s="18"/>
      <c r="B190" s="18"/>
      <c r="C190" s="9"/>
      <c r="D190" s="9"/>
      <c r="E190" s="9">
        <f t="shared" si="2"/>
        <v>317.30999999998585</v>
      </c>
    </row>
    <row r="191" spans="1:5" ht="21" x14ac:dyDescent="0.25">
      <c r="A191" s="18"/>
      <c r="B191" s="18"/>
      <c r="C191" s="9"/>
      <c r="D191" s="9"/>
      <c r="E191" s="9">
        <f t="shared" si="2"/>
        <v>317.30999999998585</v>
      </c>
    </row>
    <row r="192" spans="1:5" ht="21" x14ac:dyDescent="0.25">
      <c r="A192" s="18"/>
      <c r="B192" s="18"/>
      <c r="C192" s="9"/>
      <c r="D192" s="9"/>
      <c r="E192" s="9">
        <f t="shared" si="2"/>
        <v>317.30999999998585</v>
      </c>
    </row>
    <row r="193" spans="1:5" ht="21" x14ac:dyDescent="0.25">
      <c r="A193" s="18"/>
      <c r="B193" s="18"/>
      <c r="C193" s="9"/>
      <c r="D193" s="9"/>
      <c r="E193" s="9">
        <f t="shared" si="2"/>
        <v>317.30999999998585</v>
      </c>
    </row>
    <row r="194" spans="1:5" ht="21" x14ac:dyDescent="0.25">
      <c r="A194" s="18"/>
      <c r="B194" s="18"/>
      <c r="C194" s="9"/>
      <c r="D194" s="9"/>
      <c r="E194" s="9">
        <f t="shared" si="2"/>
        <v>317.30999999998585</v>
      </c>
    </row>
    <row r="195" spans="1:5" ht="21" x14ac:dyDescent="0.25">
      <c r="A195" s="18"/>
      <c r="B195" s="18"/>
      <c r="C195" s="9"/>
      <c r="D195" s="9"/>
      <c r="E195" s="9">
        <f t="shared" si="2"/>
        <v>317.30999999998585</v>
      </c>
    </row>
    <row r="196" spans="1:5" ht="21" x14ac:dyDescent="0.25">
      <c r="A196" s="18"/>
      <c r="B196" s="18"/>
      <c r="C196" s="9"/>
      <c r="D196" s="9"/>
      <c r="E196" s="9">
        <f t="shared" si="2"/>
        <v>317.30999999998585</v>
      </c>
    </row>
    <row r="197" spans="1:5" ht="21" x14ac:dyDescent="0.25">
      <c r="A197" s="18"/>
      <c r="B197" s="18"/>
      <c r="C197" s="9"/>
      <c r="D197" s="9"/>
      <c r="E197" s="9">
        <f t="shared" si="2"/>
        <v>317.30999999998585</v>
      </c>
    </row>
    <row r="198" spans="1:5" ht="21" x14ac:dyDescent="0.25">
      <c r="A198" s="18"/>
      <c r="B198" s="18"/>
      <c r="C198" s="9"/>
      <c r="D198" s="9"/>
      <c r="E198" s="9">
        <f t="shared" ref="E198:E218" si="3">E197+C198-D198</f>
        <v>317.30999999998585</v>
      </c>
    </row>
    <row r="199" spans="1:5" ht="21" x14ac:dyDescent="0.25">
      <c r="A199" s="18"/>
      <c r="B199" s="18"/>
      <c r="C199" s="9"/>
      <c r="D199" s="9"/>
      <c r="E199" s="9">
        <f t="shared" si="3"/>
        <v>317.30999999998585</v>
      </c>
    </row>
    <row r="200" spans="1:5" ht="21" x14ac:dyDescent="0.25">
      <c r="A200" s="18"/>
      <c r="B200" s="18"/>
      <c r="C200" s="9"/>
      <c r="D200" s="9"/>
      <c r="E200" s="9">
        <f t="shared" si="3"/>
        <v>317.30999999998585</v>
      </c>
    </row>
    <row r="201" spans="1:5" ht="21" x14ac:dyDescent="0.25">
      <c r="A201" s="18"/>
      <c r="B201" s="18"/>
      <c r="C201" s="9"/>
      <c r="D201" s="9"/>
      <c r="E201" s="9">
        <f t="shared" si="3"/>
        <v>317.30999999998585</v>
      </c>
    </row>
    <row r="202" spans="1:5" ht="21" x14ac:dyDescent="0.25">
      <c r="A202" s="18"/>
      <c r="B202" s="18"/>
      <c r="C202" s="9"/>
      <c r="D202" s="9"/>
      <c r="E202" s="9">
        <f t="shared" si="3"/>
        <v>317.30999999998585</v>
      </c>
    </row>
    <row r="203" spans="1:5" ht="21" x14ac:dyDescent="0.25">
      <c r="A203" s="18"/>
      <c r="B203" s="18"/>
      <c r="C203" s="9"/>
      <c r="D203" s="9"/>
      <c r="E203" s="9">
        <f t="shared" si="3"/>
        <v>317.30999999998585</v>
      </c>
    </row>
    <row r="204" spans="1:5" ht="21" x14ac:dyDescent="0.25">
      <c r="A204" s="18"/>
      <c r="B204" s="18"/>
      <c r="C204" s="9"/>
      <c r="D204" s="9"/>
      <c r="E204" s="9">
        <f t="shared" si="3"/>
        <v>317.30999999998585</v>
      </c>
    </row>
    <row r="205" spans="1:5" ht="21" x14ac:dyDescent="0.25">
      <c r="A205" s="18"/>
      <c r="B205" s="18"/>
      <c r="C205" s="9"/>
      <c r="D205" s="9"/>
      <c r="E205" s="9">
        <f t="shared" si="3"/>
        <v>317.30999999998585</v>
      </c>
    </row>
    <row r="206" spans="1:5" ht="21" x14ac:dyDescent="0.25">
      <c r="A206" s="18"/>
      <c r="B206" s="18"/>
      <c r="C206" s="9"/>
      <c r="D206" s="9"/>
      <c r="E206" s="9">
        <f t="shared" si="3"/>
        <v>317.30999999998585</v>
      </c>
    </row>
    <row r="207" spans="1:5" ht="21" x14ac:dyDescent="0.25">
      <c r="A207" s="18"/>
      <c r="B207" s="18"/>
      <c r="C207" s="9"/>
      <c r="D207" s="9"/>
      <c r="E207" s="9">
        <f t="shared" si="3"/>
        <v>317.30999999998585</v>
      </c>
    </row>
    <row r="208" spans="1:5" ht="21" x14ac:dyDescent="0.25">
      <c r="A208" s="18"/>
      <c r="B208" s="18"/>
      <c r="C208" s="9"/>
      <c r="D208" s="9"/>
      <c r="E208" s="9">
        <f t="shared" si="3"/>
        <v>317.30999999998585</v>
      </c>
    </row>
    <row r="209" spans="1:5" ht="21" x14ac:dyDescent="0.25">
      <c r="A209" s="18"/>
      <c r="B209" s="18"/>
      <c r="C209" s="9"/>
      <c r="D209" s="9"/>
      <c r="E209" s="9">
        <f t="shared" si="3"/>
        <v>317.30999999998585</v>
      </c>
    </row>
    <row r="210" spans="1:5" ht="21" x14ac:dyDescent="0.25">
      <c r="A210" s="18"/>
      <c r="B210" s="18"/>
      <c r="C210" s="9"/>
      <c r="D210" s="9"/>
      <c r="E210" s="9">
        <f t="shared" si="3"/>
        <v>317.30999999998585</v>
      </c>
    </row>
    <row r="211" spans="1:5" ht="21" x14ac:dyDescent="0.25">
      <c r="A211" s="18"/>
      <c r="B211" s="18"/>
      <c r="E211" s="9">
        <f t="shared" si="3"/>
        <v>317.30999999998585</v>
      </c>
    </row>
    <row r="212" spans="1:5" ht="21" x14ac:dyDescent="0.25">
      <c r="A212" s="18"/>
      <c r="B212" s="18"/>
      <c r="E212" s="9">
        <f t="shared" si="3"/>
        <v>317.30999999998585</v>
      </c>
    </row>
    <row r="213" spans="1:5" ht="21" x14ac:dyDescent="0.25">
      <c r="A213" s="18"/>
      <c r="B213" s="18"/>
      <c r="E213" s="9">
        <f t="shared" si="3"/>
        <v>317.30999999998585</v>
      </c>
    </row>
    <row r="214" spans="1:5" ht="21" x14ac:dyDescent="0.25">
      <c r="A214" s="18"/>
      <c r="B214" s="18"/>
      <c r="E214" s="9">
        <f t="shared" si="3"/>
        <v>317.30999999998585</v>
      </c>
    </row>
    <row r="215" spans="1:5" ht="21" x14ac:dyDescent="0.25">
      <c r="E215" s="9">
        <f t="shared" si="3"/>
        <v>317.30999999998585</v>
      </c>
    </row>
    <row r="216" spans="1:5" ht="21" x14ac:dyDescent="0.25">
      <c r="E216" s="9">
        <f t="shared" si="3"/>
        <v>317.30999999998585</v>
      </c>
    </row>
    <row r="217" spans="1:5" ht="21" x14ac:dyDescent="0.25">
      <c r="E217" s="9">
        <f t="shared" si="3"/>
        <v>317.30999999998585</v>
      </c>
    </row>
    <row r="218" spans="1:5" ht="21" x14ac:dyDescent="0.25">
      <c r="E218" s="9">
        <f t="shared" si="3"/>
        <v>317.30999999998585</v>
      </c>
    </row>
  </sheetData>
  <mergeCells count="2">
    <mergeCell ref="A1:E1"/>
    <mergeCell ref="A2:E2"/>
  </mergeCells>
  <pageMargins left="0.7" right="0.7" top="0.75" bottom="0.75" header="0.3" footer="0.3"/>
  <pageSetup paperSize="9" scale="10" orientation="landscape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7"/>
  <dimension ref="A1:E102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135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124.89</v>
      </c>
    </row>
    <row r="5" spans="1:5" ht="21" x14ac:dyDescent="0.25">
      <c r="A5" s="8"/>
      <c r="B5" s="8"/>
      <c r="C5" s="9"/>
      <c r="D5" s="9"/>
      <c r="E5" s="9">
        <f>E4-D5+C5</f>
        <v>124.89</v>
      </c>
    </row>
    <row r="6" spans="1:5" ht="21" x14ac:dyDescent="0.25">
      <c r="A6" s="8"/>
      <c r="B6" s="8"/>
      <c r="C6" s="9"/>
      <c r="D6" s="9"/>
      <c r="E6" s="9">
        <f t="shared" ref="E6:E69" si="0">E5+C6-D6</f>
        <v>124.89</v>
      </c>
    </row>
    <row r="7" spans="1:5" ht="21" x14ac:dyDescent="0.25">
      <c r="A7" s="8"/>
      <c r="B7" s="8"/>
      <c r="C7" s="9"/>
      <c r="D7" s="9"/>
      <c r="E7" s="9">
        <f t="shared" si="0"/>
        <v>124.89</v>
      </c>
    </row>
    <row r="8" spans="1:5" ht="21" x14ac:dyDescent="0.25">
      <c r="A8" s="8"/>
      <c r="B8" s="8"/>
      <c r="C8" s="9"/>
      <c r="D8" s="9"/>
      <c r="E8" s="9">
        <f t="shared" si="0"/>
        <v>124.89</v>
      </c>
    </row>
    <row r="9" spans="1:5" ht="21" x14ac:dyDescent="0.25">
      <c r="A9" s="8"/>
      <c r="B9" s="8"/>
      <c r="C9" s="9"/>
      <c r="D9" s="9"/>
      <c r="E9" s="9">
        <f t="shared" si="0"/>
        <v>124.89</v>
      </c>
    </row>
    <row r="10" spans="1:5" ht="21" x14ac:dyDescent="0.25">
      <c r="A10" s="8"/>
      <c r="B10" s="8"/>
      <c r="C10" s="9"/>
      <c r="D10" s="9"/>
      <c r="E10" s="9">
        <f t="shared" si="0"/>
        <v>124.89</v>
      </c>
    </row>
    <row r="11" spans="1:5" ht="21" x14ac:dyDescent="0.25">
      <c r="A11" s="18"/>
      <c r="B11" s="8"/>
      <c r="C11" s="9"/>
      <c r="D11" s="9"/>
      <c r="E11" s="9">
        <f t="shared" si="0"/>
        <v>124.89</v>
      </c>
    </row>
    <row r="12" spans="1:5" ht="21" x14ac:dyDescent="0.25">
      <c r="A12" s="18"/>
      <c r="B12" s="8"/>
      <c r="C12" s="9"/>
      <c r="D12" s="9"/>
      <c r="E12" s="9">
        <f t="shared" si="0"/>
        <v>124.89</v>
      </c>
    </row>
    <row r="13" spans="1:5" ht="21" x14ac:dyDescent="0.25">
      <c r="A13" s="8"/>
      <c r="B13" s="8"/>
      <c r="C13" s="9"/>
      <c r="D13" s="9"/>
      <c r="E13" s="9">
        <f t="shared" si="0"/>
        <v>124.89</v>
      </c>
    </row>
    <row r="14" spans="1:5" ht="21" x14ac:dyDescent="0.25">
      <c r="A14" s="8"/>
      <c r="B14" s="8"/>
      <c r="C14" s="9"/>
      <c r="D14" s="9"/>
      <c r="E14" s="9">
        <f t="shared" si="0"/>
        <v>124.89</v>
      </c>
    </row>
    <row r="15" spans="1:5" ht="21" x14ac:dyDescent="0.25">
      <c r="A15" s="8"/>
      <c r="B15" s="8"/>
      <c r="C15" s="9"/>
      <c r="D15" s="9"/>
      <c r="E15" s="9">
        <f t="shared" si="0"/>
        <v>124.89</v>
      </c>
    </row>
    <row r="16" spans="1:5" ht="21" x14ac:dyDescent="0.25">
      <c r="A16" s="8"/>
      <c r="B16" s="8"/>
      <c r="C16" s="9"/>
      <c r="D16" s="9"/>
      <c r="E16" s="9">
        <f t="shared" si="0"/>
        <v>124.89</v>
      </c>
    </row>
    <row r="17" spans="1:5" ht="21" x14ac:dyDescent="0.25">
      <c r="A17" s="8"/>
      <c r="B17" s="8"/>
      <c r="C17" s="9"/>
      <c r="D17" s="9"/>
      <c r="E17" s="9">
        <f t="shared" si="0"/>
        <v>124.89</v>
      </c>
    </row>
    <row r="18" spans="1:5" ht="21" x14ac:dyDescent="0.25">
      <c r="A18" s="8"/>
      <c r="B18" s="8"/>
      <c r="C18" s="9"/>
      <c r="D18" s="9"/>
      <c r="E18" s="9">
        <f t="shared" si="0"/>
        <v>124.89</v>
      </c>
    </row>
    <row r="19" spans="1:5" ht="21" x14ac:dyDescent="0.25">
      <c r="A19" s="8"/>
      <c r="B19" s="8"/>
      <c r="C19" s="9"/>
      <c r="D19" s="9"/>
      <c r="E19" s="9">
        <f t="shared" si="0"/>
        <v>124.89</v>
      </c>
    </row>
    <row r="20" spans="1:5" ht="21" x14ac:dyDescent="0.25">
      <c r="A20" s="8"/>
      <c r="B20" s="8"/>
      <c r="C20" s="9"/>
      <c r="D20" s="9"/>
      <c r="E20" s="9">
        <f t="shared" si="0"/>
        <v>124.89</v>
      </c>
    </row>
    <row r="21" spans="1:5" ht="21" x14ac:dyDescent="0.25">
      <c r="A21" s="8"/>
      <c r="B21" s="8"/>
      <c r="C21" s="9"/>
      <c r="D21" s="9"/>
      <c r="E21" s="9">
        <f t="shared" si="0"/>
        <v>124.89</v>
      </c>
    </row>
    <row r="22" spans="1:5" ht="21" x14ac:dyDescent="0.25">
      <c r="A22" s="8"/>
      <c r="B22" s="8"/>
      <c r="C22" s="9"/>
      <c r="D22" s="9"/>
      <c r="E22" s="9">
        <f t="shared" si="0"/>
        <v>124.89</v>
      </c>
    </row>
    <row r="23" spans="1:5" ht="21" x14ac:dyDescent="0.25">
      <c r="A23" s="8"/>
      <c r="B23" s="8"/>
      <c r="C23" s="9"/>
      <c r="D23" s="9"/>
      <c r="E23" s="9">
        <f t="shared" si="0"/>
        <v>124.89</v>
      </c>
    </row>
    <row r="24" spans="1:5" ht="21" x14ac:dyDescent="0.25">
      <c r="A24" s="8"/>
      <c r="B24" s="8"/>
      <c r="C24" s="9"/>
      <c r="D24" s="9"/>
      <c r="E24" s="9">
        <f t="shared" si="0"/>
        <v>124.89</v>
      </c>
    </row>
    <row r="25" spans="1:5" ht="21" x14ac:dyDescent="0.25">
      <c r="A25" s="8"/>
      <c r="B25" s="8"/>
      <c r="C25" s="9"/>
      <c r="D25" s="9"/>
      <c r="E25" s="9">
        <f t="shared" si="0"/>
        <v>124.89</v>
      </c>
    </row>
    <row r="26" spans="1:5" ht="21" x14ac:dyDescent="0.25">
      <c r="A26" s="8"/>
      <c r="B26" s="8"/>
      <c r="C26" s="9"/>
      <c r="D26" s="9"/>
      <c r="E26" s="9">
        <f t="shared" si="0"/>
        <v>124.89</v>
      </c>
    </row>
    <row r="27" spans="1:5" ht="21" x14ac:dyDescent="0.25">
      <c r="A27" s="8"/>
      <c r="B27" s="8"/>
      <c r="C27" s="9"/>
      <c r="D27" s="9"/>
      <c r="E27" s="9">
        <f t="shared" si="0"/>
        <v>124.89</v>
      </c>
    </row>
    <row r="28" spans="1:5" ht="21" x14ac:dyDescent="0.25">
      <c r="A28" s="8"/>
      <c r="B28" s="8"/>
      <c r="C28" s="9"/>
      <c r="D28" s="9"/>
      <c r="E28" s="9">
        <f t="shared" si="0"/>
        <v>124.89</v>
      </c>
    </row>
    <row r="29" spans="1:5" ht="21" x14ac:dyDescent="0.25">
      <c r="A29" s="8"/>
      <c r="B29" s="8"/>
      <c r="C29" s="9"/>
      <c r="D29" s="9"/>
      <c r="E29" s="9">
        <f t="shared" si="0"/>
        <v>124.89</v>
      </c>
    </row>
    <row r="30" spans="1:5" ht="21" x14ac:dyDescent="0.25">
      <c r="A30" s="8"/>
      <c r="B30" s="8"/>
      <c r="C30" s="9"/>
      <c r="D30" s="9"/>
      <c r="E30" s="9">
        <f t="shared" si="0"/>
        <v>124.89</v>
      </c>
    </row>
    <row r="31" spans="1:5" ht="21" x14ac:dyDescent="0.25">
      <c r="A31" s="8"/>
      <c r="B31" s="8"/>
      <c r="C31" s="9"/>
      <c r="D31" s="9"/>
      <c r="E31" s="9">
        <f t="shared" si="0"/>
        <v>124.89</v>
      </c>
    </row>
    <row r="32" spans="1:5" ht="21" x14ac:dyDescent="0.25">
      <c r="A32" s="8"/>
      <c r="B32" s="8"/>
      <c r="C32" s="9"/>
      <c r="D32" s="9"/>
      <c r="E32" s="9">
        <f t="shared" si="0"/>
        <v>124.89</v>
      </c>
    </row>
    <row r="33" spans="1:5" ht="21" x14ac:dyDescent="0.25">
      <c r="A33" s="8"/>
      <c r="B33" s="8"/>
      <c r="C33" s="9"/>
      <c r="D33" s="9"/>
      <c r="E33" s="9">
        <f t="shared" si="0"/>
        <v>124.89</v>
      </c>
    </row>
    <row r="34" spans="1:5" ht="21" x14ac:dyDescent="0.25">
      <c r="A34" s="8"/>
      <c r="B34" s="8"/>
      <c r="C34" s="9"/>
      <c r="D34" s="9"/>
      <c r="E34" s="9">
        <f t="shared" si="0"/>
        <v>124.89</v>
      </c>
    </row>
    <row r="35" spans="1:5" ht="21" x14ac:dyDescent="0.25">
      <c r="A35" s="8"/>
      <c r="B35" s="8"/>
      <c r="C35" s="9"/>
      <c r="D35" s="9"/>
      <c r="E35" s="9">
        <f t="shared" si="0"/>
        <v>124.89</v>
      </c>
    </row>
    <row r="36" spans="1:5" ht="21" x14ac:dyDescent="0.25">
      <c r="A36" s="8"/>
      <c r="B36" s="8"/>
      <c r="C36" s="9"/>
      <c r="D36" s="9"/>
      <c r="E36" s="9">
        <f t="shared" si="0"/>
        <v>124.89</v>
      </c>
    </row>
    <row r="37" spans="1:5" ht="21" x14ac:dyDescent="0.25">
      <c r="A37" s="8"/>
      <c r="B37" s="8"/>
      <c r="C37" s="9"/>
      <c r="D37" s="9"/>
      <c r="E37" s="9">
        <f t="shared" si="0"/>
        <v>124.89</v>
      </c>
    </row>
    <row r="38" spans="1:5" ht="21" x14ac:dyDescent="0.25">
      <c r="A38" s="8"/>
      <c r="B38" s="8"/>
      <c r="C38" s="9"/>
      <c r="D38" s="9"/>
      <c r="E38" s="9">
        <f t="shared" si="0"/>
        <v>124.89</v>
      </c>
    </row>
    <row r="39" spans="1:5" ht="21" x14ac:dyDescent="0.25">
      <c r="A39" s="8"/>
      <c r="B39" s="8"/>
      <c r="C39" s="9"/>
      <c r="D39" s="9"/>
      <c r="E39" s="9">
        <f t="shared" si="0"/>
        <v>124.89</v>
      </c>
    </row>
    <row r="40" spans="1:5" ht="21" x14ac:dyDescent="0.25">
      <c r="A40" s="8"/>
      <c r="B40" s="8"/>
      <c r="C40" s="9"/>
      <c r="D40" s="9"/>
      <c r="E40" s="9">
        <f t="shared" si="0"/>
        <v>124.89</v>
      </c>
    </row>
    <row r="41" spans="1:5" ht="21" x14ac:dyDescent="0.25">
      <c r="A41" s="8"/>
      <c r="B41" s="8"/>
      <c r="C41" s="9"/>
      <c r="D41" s="9"/>
      <c r="E41" s="9">
        <f t="shared" si="0"/>
        <v>124.89</v>
      </c>
    </row>
    <row r="42" spans="1:5" ht="21" x14ac:dyDescent="0.25">
      <c r="A42" s="8"/>
      <c r="B42" s="8"/>
      <c r="C42" s="9"/>
      <c r="D42" s="9"/>
      <c r="E42" s="9">
        <f t="shared" si="0"/>
        <v>124.89</v>
      </c>
    </row>
    <row r="43" spans="1:5" ht="21" x14ac:dyDescent="0.25">
      <c r="A43" s="8"/>
      <c r="B43" s="8"/>
      <c r="C43" s="9"/>
      <c r="D43" s="9"/>
      <c r="E43" s="9">
        <f t="shared" si="0"/>
        <v>124.89</v>
      </c>
    </row>
    <row r="44" spans="1:5" ht="21" x14ac:dyDescent="0.25">
      <c r="A44" s="8"/>
      <c r="B44" s="8"/>
      <c r="C44" s="9"/>
      <c r="D44" s="9"/>
      <c r="E44" s="9">
        <f t="shared" si="0"/>
        <v>124.89</v>
      </c>
    </row>
    <row r="45" spans="1:5" ht="21" x14ac:dyDescent="0.25">
      <c r="A45" s="8"/>
      <c r="B45" s="8"/>
      <c r="C45" s="9"/>
      <c r="D45" s="9"/>
      <c r="E45" s="9">
        <f t="shared" si="0"/>
        <v>124.89</v>
      </c>
    </row>
    <row r="46" spans="1:5" ht="21" x14ac:dyDescent="0.25">
      <c r="A46" s="8"/>
      <c r="B46" s="8"/>
      <c r="C46" s="9"/>
      <c r="D46" s="9"/>
      <c r="E46" s="9">
        <f t="shared" si="0"/>
        <v>124.89</v>
      </c>
    </row>
    <row r="47" spans="1:5" ht="21" x14ac:dyDescent="0.25">
      <c r="A47" s="8"/>
      <c r="B47" s="8"/>
      <c r="C47" s="9"/>
      <c r="D47" s="9"/>
      <c r="E47" s="9">
        <f t="shared" si="0"/>
        <v>124.89</v>
      </c>
    </row>
    <row r="48" spans="1:5" ht="21" x14ac:dyDescent="0.25">
      <c r="A48" s="8"/>
      <c r="B48" s="8"/>
      <c r="C48" s="9"/>
      <c r="D48" s="9"/>
      <c r="E48" s="9">
        <f t="shared" si="0"/>
        <v>124.89</v>
      </c>
    </row>
    <row r="49" spans="1:5" ht="21" x14ac:dyDescent="0.25">
      <c r="A49" s="8"/>
      <c r="B49" s="8"/>
      <c r="C49" s="9"/>
      <c r="D49" s="9"/>
      <c r="E49" s="9">
        <f t="shared" si="0"/>
        <v>124.89</v>
      </c>
    </row>
    <row r="50" spans="1:5" ht="21" x14ac:dyDescent="0.25">
      <c r="A50" s="8"/>
      <c r="B50" s="8"/>
      <c r="C50" s="9"/>
      <c r="D50" s="9"/>
      <c r="E50" s="9">
        <f t="shared" si="0"/>
        <v>124.89</v>
      </c>
    </row>
    <row r="51" spans="1:5" ht="21" x14ac:dyDescent="0.25">
      <c r="A51" s="8"/>
      <c r="B51" s="8"/>
      <c r="C51" s="9"/>
      <c r="D51" s="9"/>
      <c r="E51" s="9">
        <f t="shared" si="0"/>
        <v>124.89</v>
      </c>
    </row>
    <row r="52" spans="1:5" ht="21" x14ac:dyDescent="0.25">
      <c r="A52" s="8"/>
      <c r="B52" s="8"/>
      <c r="C52" s="9"/>
      <c r="D52" s="9"/>
      <c r="E52" s="9">
        <f t="shared" si="0"/>
        <v>124.89</v>
      </c>
    </row>
    <row r="53" spans="1:5" ht="21" x14ac:dyDescent="0.25">
      <c r="A53" s="8"/>
      <c r="B53" s="8"/>
      <c r="C53" s="9"/>
      <c r="D53" s="9"/>
      <c r="E53" s="9">
        <f t="shared" si="0"/>
        <v>124.89</v>
      </c>
    </row>
    <row r="54" spans="1:5" ht="21" x14ac:dyDescent="0.25">
      <c r="A54" s="8"/>
      <c r="B54" s="8"/>
      <c r="C54" s="9"/>
      <c r="D54" s="9"/>
      <c r="E54" s="9">
        <f t="shared" si="0"/>
        <v>124.89</v>
      </c>
    </row>
    <row r="55" spans="1:5" ht="21" x14ac:dyDescent="0.25">
      <c r="A55" s="8"/>
      <c r="B55" s="8"/>
      <c r="C55" s="9"/>
      <c r="D55" s="9"/>
      <c r="E55" s="9">
        <f t="shared" si="0"/>
        <v>124.89</v>
      </c>
    </row>
    <row r="56" spans="1:5" ht="21" x14ac:dyDescent="0.25">
      <c r="A56" s="8"/>
      <c r="B56" s="8"/>
      <c r="C56" s="9"/>
      <c r="D56" s="9"/>
      <c r="E56" s="9">
        <f t="shared" si="0"/>
        <v>124.89</v>
      </c>
    </row>
    <row r="57" spans="1:5" ht="21" x14ac:dyDescent="0.25">
      <c r="A57" s="8"/>
      <c r="B57" s="8"/>
      <c r="C57" s="9"/>
      <c r="D57" s="9"/>
      <c r="E57" s="9">
        <f t="shared" si="0"/>
        <v>124.89</v>
      </c>
    </row>
    <row r="58" spans="1:5" ht="21" x14ac:dyDescent="0.25">
      <c r="A58" s="8"/>
      <c r="B58" s="8"/>
      <c r="C58" s="9"/>
      <c r="D58" s="9"/>
      <c r="E58" s="9">
        <f t="shared" si="0"/>
        <v>124.89</v>
      </c>
    </row>
    <row r="59" spans="1:5" ht="21" x14ac:dyDescent="0.25">
      <c r="A59" s="8"/>
      <c r="B59" s="8"/>
      <c r="C59" s="9"/>
      <c r="D59" s="9"/>
      <c r="E59" s="9">
        <f t="shared" si="0"/>
        <v>124.89</v>
      </c>
    </row>
    <row r="60" spans="1:5" ht="21" x14ac:dyDescent="0.25">
      <c r="A60" s="8"/>
      <c r="B60" s="8"/>
      <c r="C60" s="9"/>
      <c r="D60" s="9"/>
      <c r="E60" s="9">
        <f t="shared" si="0"/>
        <v>124.89</v>
      </c>
    </row>
    <row r="61" spans="1:5" ht="21" x14ac:dyDescent="0.25">
      <c r="A61" s="8"/>
      <c r="B61" s="8"/>
      <c r="C61" s="9"/>
      <c r="D61" s="9"/>
      <c r="E61" s="9">
        <f t="shared" si="0"/>
        <v>124.89</v>
      </c>
    </row>
    <row r="62" spans="1:5" ht="21" x14ac:dyDescent="0.25">
      <c r="A62" s="8"/>
      <c r="B62" s="8"/>
      <c r="C62" s="9"/>
      <c r="D62" s="9"/>
      <c r="E62" s="9">
        <f t="shared" si="0"/>
        <v>124.89</v>
      </c>
    </row>
    <row r="63" spans="1:5" ht="21" x14ac:dyDescent="0.25">
      <c r="A63" s="8"/>
      <c r="B63" s="8"/>
      <c r="C63" s="9"/>
      <c r="D63" s="9"/>
      <c r="E63" s="9">
        <f t="shared" si="0"/>
        <v>124.89</v>
      </c>
    </row>
    <row r="64" spans="1:5" ht="21" x14ac:dyDescent="0.25">
      <c r="A64" s="8"/>
      <c r="B64" s="8"/>
      <c r="C64" s="9"/>
      <c r="D64" s="9"/>
      <c r="E64" s="9">
        <f t="shared" si="0"/>
        <v>124.89</v>
      </c>
    </row>
    <row r="65" spans="1:5" ht="21" x14ac:dyDescent="0.25">
      <c r="A65" s="8"/>
      <c r="B65" s="8"/>
      <c r="C65" s="9"/>
      <c r="D65" s="9"/>
      <c r="E65" s="9">
        <f t="shared" si="0"/>
        <v>124.89</v>
      </c>
    </row>
    <row r="66" spans="1:5" ht="21" x14ac:dyDescent="0.25">
      <c r="A66" s="8"/>
      <c r="B66" s="8"/>
      <c r="C66" s="9"/>
      <c r="D66" s="9"/>
      <c r="E66" s="9">
        <f t="shared" si="0"/>
        <v>124.89</v>
      </c>
    </row>
    <row r="67" spans="1:5" ht="21" x14ac:dyDescent="0.25">
      <c r="A67" s="8"/>
      <c r="B67" s="8"/>
      <c r="C67" s="9"/>
      <c r="D67" s="9"/>
      <c r="E67" s="9">
        <f t="shared" si="0"/>
        <v>124.89</v>
      </c>
    </row>
    <row r="68" spans="1:5" ht="21" x14ac:dyDescent="0.25">
      <c r="A68" s="8"/>
      <c r="B68" s="8"/>
      <c r="C68" s="9"/>
      <c r="D68" s="9"/>
      <c r="E68" s="9">
        <f t="shared" si="0"/>
        <v>124.89</v>
      </c>
    </row>
    <row r="69" spans="1:5" ht="21" x14ac:dyDescent="0.25">
      <c r="A69" s="8"/>
      <c r="B69" s="8"/>
      <c r="C69" s="9"/>
      <c r="D69" s="9"/>
      <c r="E69" s="9">
        <f t="shared" si="0"/>
        <v>124.89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124.89</v>
      </c>
    </row>
    <row r="71" spans="1:5" ht="21" x14ac:dyDescent="0.25">
      <c r="A71" s="8"/>
      <c r="B71" s="8"/>
      <c r="C71" s="9"/>
      <c r="D71" s="9"/>
      <c r="E71" s="9">
        <f t="shared" si="1"/>
        <v>124.89</v>
      </c>
    </row>
    <row r="72" spans="1:5" ht="21" x14ac:dyDescent="0.25">
      <c r="A72" s="8"/>
      <c r="B72" s="8"/>
      <c r="C72" s="9"/>
      <c r="D72" s="9"/>
      <c r="E72" s="9">
        <f t="shared" si="1"/>
        <v>124.89</v>
      </c>
    </row>
    <row r="73" spans="1:5" ht="21" x14ac:dyDescent="0.25">
      <c r="A73" s="8"/>
      <c r="B73" s="8"/>
      <c r="C73" s="9"/>
      <c r="D73" s="9"/>
      <c r="E73" s="9">
        <f t="shared" si="1"/>
        <v>124.89</v>
      </c>
    </row>
    <row r="74" spans="1:5" ht="21" x14ac:dyDescent="0.25">
      <c r="A74" s="8"/>
      <c r="B74" s="8"/>
      <c r="C74" s="9"/>
      <c r="D74" s="9"/>
      <c r="E74" s="9">
        <f t="shared" si="1"/>
        <v>124.89</v>
      </c>
    </row>
    <row r="75" spans="1:5" ht="21" x14ac:dyDescent="0.25">
      <c r="A75" s="8"/>
      <c r="B75" s="8"/>
      <c r="C75" s="9"/>
      <c r="D75" s="9"/>
      <c r="E75" s="9">
        <f t="shared" si="1"/>
        <v>124.89</v>
      </c>
    </row>
    <row r="76" spans="1:5" ht="21" x14ac:dyDescent="0.25">
      <c r="A76" s="8"/>
      <c r="B76" s="8"/>
      <c r="C76" s="9"/>
      <c r="D76" s="9"/>
      <c r="E76" s="9">
        <f t="shared" si="1"/>
        <v>124.89</v>
      </c>
    </row>
    <row r="77" spans="1:5" ht="21" x14ac:dyDescent="0.25">
      <c r="A77" s="8"/>
      <c r="B77" s="8"/>
      <c r="C77" s="9"/>
      <c r="D77" s="9"/>
      <c r="E77" s="9">
        <f t="shared" si="1"/>
        <v>124.89</v>
      </c>
    </row>
    <row r="78" spans="1:5" ht="21" x14ac:dyDescent="0.25">
      <c r="A78" s="8"/>
      <c r="B78" s="8"/>
      <c r="C78" s="9"/>
      <c r="D78" s="9"/>
      <c r="E78" s="9">
        <f t="shared" si="1"/>
        <v>124.89</v>
      </c>
    </row>
    <row r="79" spans="1:5" ht="21" x14ac:dyDescent="0.25">
      <c r="A79" s="8"/>
      <c r="B79" s="8"/>
      <c r="C79" s="9"/>
      <c r="D79" s="9"/>
      <c r="E79" s="9">
        <f t="shared" si="1"/>
        <v>124.89</v>
      </c>
    </row>
    <row r="80" spans="1:5" ht="21" x14ac:dyDescent="0.25">
      <c r="A80" s="8"/>
      <c r="B80" s="8"/>
      <c r="C80" s="9"/>
      <c r="D80" s="9"/>
      <c r="E80" s="9">
        <f t="shared" si="1"/>
        <v>124.89</v>
      </c>
    </row>
    <row r="81" spans="1:5" ht="21" x14ac:dyDescent="0.25">
      <c r="A81" s="8"/>
      <c r="B81" s="8"/>
      <c r="C81" s="9"/>
      <c r="D81" s="9"/>
      <c r="E81" s="9">
        <f t="shared" si="1"/>
        <v>124.89</v>
      </c>
    </row>
    <row r="82" spans="1:5" ht="21" x14ac:dyDescent="0.25">
      <c r="A82" s="8"/>
      <c r="B82" s="8"/>
      <c r="C82" s="9"/>
      <c r="D82" s="9"/>
      <c r="E82" s="9">
        <f t="shared" si="1"/>
        <v>124.89</v>
      </c>
    </row>
    <row r="83" spans="1:5" ht="21" x14ac:dyDescent="0.25">
      <c r="A83" s="8"/>
      <c r="B83" s="8"/>
      <c r="C83" s="9"/>
      <c r="D83" s="9"/>
      <c r="E83" s="9">
        <f t="shared" si="1"/>
        <v>124.89</v>
      </c>
    </row>
    <row r="84" spans="1:5" ht="21" x14ac:dyDescent="0.25">
      <c r="A84" s="8"/>
      <c r="B84" s="8"/>
      <c r="C84" s="9"/>
      <c r="D84" s="9"/>
      <c r="E84" s="9">
        <f t="shared" si="1"/>
        <v>124.89</v>
      </c>
    </row>
    <row r="85" spans="1:5" ht="21" x14ac:dyDescent="0.25">
      <c r="A85" s="8"/>
      <c r="B85" s="8"/>
      <c r="C85" s="9"/>
      <c r="D85" s="9"/>
      <c r="E85" s="9">
        <f t="shared" si="1"/>
        <v>124.89</v>
      </c>
    </row>
    <row r="86" spans="1:5" ht="21" x14ac:dyDescent="0.25">
      <c r="A86" s="8"/>
      <c r="B86" s="8"/>
      <c r="C86" s="9"/>
      <c r="D86" s="9"/>
      <c r="E86" s="9">
        <f t="shared" si="1"/>
        <v>124.89</v>
      </c>
    </row>
    <row r="87" spans="1:5" ht="21" x14ac:dyDescent="0.25">
      <c r="A87" s="8"/>
      <c r="B87" s="8"/>
      <c r="C87" s="9"/>
      <c r="D87" s="9"/>
      <c r="E87" s="9">
        <f t="shared" si="1"/>
        <v>124.89</v>
      </c>
    </row>
    <row r="88" spans="1:5" ht="21" x14ac:dyDescent="0.25">
      <c r="A88" s="8"/>
      <c r="B88" s="8"/>
      <c r="C88" s="9"/>
      <c r="D88" s="9"/>
      <c r="E88" s="9">
        <f t="shared" si="1"/>
        <v>124.89</v>
      </c>
    </row>
    <row r="89" spans="1:5" ht="21" x14ac:dyDescent="0.25">
      <c r="A89" s="8"/>
      <c r="B89" s="8"/>
      <c r="C89" s="9"/>
      <c r="D89" s="9"/>
      <c r="E89" s="9">
        <f t="shared" si="1"/>
        <v>124.89</v>
      </c>
    </row>
    <row r="90" spans="1:5" ht="21" x14ac:dyDescent="0.25">
      <c r="A90" s="8"/>
      <c r="B90" s="8"/>
      <c r="C90" s="9"/>
      <c r="D90" s="9"/>
      <c r="E90" s="9">
        <f t="shared" si="1"/>
        <v>124.89</v>
      </c>
    </row>
    <row r="91" spans="1:5" ht="21" x14ac:dyDescent="0.25">
      <c r="A91" s="8"/>
      <c r="B91" s="8"/>
      <c r="C91" s="9"/>
      <c r="D91" s="9"/>
      <c r="E91" s="9">
        <f t="shared" si="1"/>
        <v>124.89</v>
      </c>
    </row>
    <row r="92" spans="1:5" ht="21" x14ac:dyDescent="0.25">
      <c r="A92" s="8"/>
      <c r="B92" s="8"/>
      <c r="C92" s="9"/>
      <c r="D92" s="9"/>
      <c r="E92" s="9">
        <f t="shared" si="1"/>
        <v>124.89</v>
      </c>
    </row>
    <row r="93" spans="1:5" ht="21" x14ac:dyDescent="0.25">
      <c r="A93" s="8"/>
      <c r="B93" s="8"/>
      <c r="C93" s="9"/>
      <c r="D93" s="9"/>
      <c r="E93" s="9">
        <f t="shared" si="1"/>
        <v>124.89</v>
      </c>
    </row>
    <row r="94" spans="1:5" ht="21" x14ac:dyDescent="0.25">
      <c r="A94" s="8"/>
      <c r="B94" s="8"/>
      <c r="C94" s="9"/>
      <c r="D94" s="9"/>
      <c r="E94" s="9">
        <f t="shared" si="1"/>
        <v>124.89</v>
      </c>
    </row>
    <row r="95" spans="1:5" ht="21" x14ac:dyDescent="0.25">
      <c r="A95" s="8"/>
      <c r="B95" s="8"/>
      <c r="C95" s="9"/>
      <c r="D95" s="9"/>
      <c r="E95" s="9">
        <f t="shared" si="1"/>
        <v>124.89</v>
      </c>
    </row>
    <row r="96" spans="1:5" ht="21" x14ac:dyDescent="0.25">
      <c r="A96" s="8"/>
      <c r="B96" s="8"/>
      <c r="C96" s="9"/>
      <c r="D96" s="9"/>
      <c r="E96" s="9">
        <f t="shared" si="1"/>
        <v>124.89</v>
      </c>
    </row>
    <row r="97" spans="1:5" ht="21" x14ac:dyDescent="0.25">
      <c r="A97" s="8"/>
      <c r="B97" s="8"/>
      <c r="C97" s="9"/>
      <c r="D97" s="9"/>
      <c r="E97" s="9">
        <f t="shared" si="1"/>
        <v>124.89</v>
      </c>
    </row>
    <row r="98" spans="1:5" ht="21" x14ac:dyDescent="0.25">
      <c r="A98" s="8"/>
      <c r="B98" s="8"/>
      <c r="C98" s="9"/>
      <c r="D98" s="9"/>
      <c r="E98" s="9">
        <f t="shared" si="1"/>
        <v>124.89</v>
      </c>
    </row>
    <row r="99" spans="1:5" ht="21" x14ac:dyDescent="0.25">
      <c r="A99" s="2"/>
      <c r="B99" s="2"/>
      <c r="C99" s="2"/>
      <c r="D99" s="2"/>
      <c r="E99" s="9">
        <f t="shared" si="1"/>
        <v>124.89</v>
      </c>
    </row>
    <row r="100" spans="1:5" ht="21" x14ac:dyDescent="0.25">
      <c r="A100" s="2"/>
      <c r="B100" s="2"/>
      <c r="C100" s="2"/>
      <c r="D100" s="2"/>
      <c r="E100" s="9">
        <f t="shared" si="1"/>
        <v>124.89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8"/>
  <dimension ref="A1:E700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89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2401</v>
      </c>
      <c r="C4" s="9"/>
      <c r="D4" s="9"/>
      <c r="E4" s="9">
        <v>1287.03</v>
      </c>
    </row>
    <row r="5" spans="1:5" ht="21" x14ac:dyDescent="0.25">
      <c r="A5" s="8" t="s">
        <v>2612</v>
      </c>
      <c r="B5" s="8" t="s">
        <v>2613</v>
      </c>
      <c r="C5" s="9">
        <v>70000</v>
      </c>
      <c r="D5" s="9"/>
      <c r="E5" s="9">
        <f>E4+C5-D5</f>
        <v>71287.03</v>
      </c>
    </row>
    <row r="6" spans="1:5" ht="21" x14ac:dyDescent="0.25">
      <c r="A6" s="8" t="s">
        <v>2612</v>
      </c>
      <c r="B6" s="8" t="s">
        <v>2626</v>
      </c>
      <c r="C6" s="9"/>
      <c r="D6" s="9">
        <v>71000</v>
      </c>
      <c r="E6" s="9">
        <f t="shared" ref="E6:E69" si="0">E5+C6-D6</f>
        <v>287.02999999999884</v>
      </c>
    </row>
    <row r="7" spans="1:5" ht="21" x14ac:dyDescent="0.25">
      <c r="A7" s="18">
        <v>45696</v>
      </c>
      <c r="B7" s="8" t="s">
        <v>2760</v>
      </c>
      <c r="C7" s="16">
        <v>100000</v>
      </c>
      <c r="D7" s="16"/>
      <c r="E7" s="16">
        <f t="shared" si="0"/>
        <v>100287.03</v>
      </c>
    </row>
    <row r="8" spans="1:5" ht="21" x14ac:dyDescent="0.25">
      <c r="A8" s="18">
        <v>45755</v>
      </c>
      <c r="B8" s="8" t="s">
        <v>259</v>
      </c>
      <c r="C8" s="9"/>
      <c r="D8" s="9">
        <f>350+17.5+30.45+1.52</f>
        <v>399.46999999999997</v>
      </c>
      <c r="E8" s="9">
        <f t="shared" si="0"/>
        <v>99887.56</v>
      </c>
    </row>
    <row r="9" spans="1:5" ht="21" x14ac:dyDescent="0.25">
      <c r="A9" s="18">
        <v>45755</v>
      </c>
      <c r="B9" s="8" t="s">
        <v>259</v>
      </c>
      <c r="C9" s="9"/>
      <c r="D9" s="9">
        <f>269.58+13.48+4</f>
        <v>287.06</v>
      </c>
      <c r="E9" s="9">
        <f t="shared" si="0"/>
        <v>99600.5</v>
      </c>
    </row>
    <row r="10" spans="1:5" ht="21" x14ac:dyDescent="0.25">
      <c r="A10" s="18">
        <v>45755</v>
      </c>
      <c r="B10" s="8" t="s">
        <v>2774</v>
      </c>
      <c r="C10" s="9"/>
      <c r="D10" s="9">
        <v>99500</v>
      </c>
      <c r="E10" s="9">
        <f t="shared" si="0"/>
        <v>100.5</v>
      </c>
    </row>
    <row r="11" spans="1:5" ht="21" x14ac:dyDescent="0.25">
      <c r="A11" s="8"/>
      <c r="B11" s="8"/>
      <c r="C11" s="9"/>
      <c r="D11" s="9"/>
      <c r="E11" s="9">
        <f t="shared" si="0"/>
        <v>100.5</v>
      </c>
    </row>
    <row r="12" spans="1:5" ht="21" x14ac:dyDescent="0.25">
      <c r="A12" s="18"/>
      <c r="B12" s="8"/>
      <c r="C12" s="9"/>
      <c r="D12" s="9"/>
      <c r="E12" s="9">
        <f t="shared" si="0"/>
        <v>100.5</v>
      </c>
    </row>
    <row r="13" spans="1:5" ht="21" x14ac:dyDescent="0.25">
      <c r="A13" s="18"/>
      <c r="B13" s="8"/>
      <c r="C13" s="9"/>
      <c r="D13" s="9"/>
      <c r="E13" s="9">
        <f t="shared" si="0"/>
        <v>100.5</v>
      </c>
    </row>
    <row r="14" spans="1:5" ht="21" x14ac:dyDescent="0.25">
      <c r="A14" s="18"/>
      <c r="B14" s="8"/>
      <c r="C14" s="9"/>
      <c r="D14" s="9"/>
      <c r="E14" s="9">
        <f t="shared" si="0"/>
        <v>100.5</v>
      </c>
    </row>
    <row r="15" spans="1:5" ht="21" x14ac:dyDescent="0.25">
      <c r="A15" s="18"/>
      <c r="B15" s="8"/>
      <c r="C15" s="9"/>
      <c r="D15" s="9"/>
      <c r="E15" s="9">
        <f t="shared" si="0"/>
        <v>100.5</v>
      </c>
    </row>
    <row r="16" spans="1:5" ht="21" x14ac:dyDescent="0.25">
      <c r="A16" s="18"/>
      <c r="B16" s="8"/>
      <c r="C16" s="9"/>
      <c r="D16" s="9"/>
      <c r="E16" s="9">
        <f t="shared" si="0"/>
        <v>100.5</v>
      </c>
    </row>
    <row r="17" spans="1:5" ht="21" x14ac:dyDescent="0.25">
      <c r="A17" s="18"/>
      <c r="B17" s="8"/>
      <c r="C17" s="9"/>
      <c r="D17" s="9"/>
      <c r="E17" s="9">
        <f t="shared" si="0"/>
        <v>100.5</v>
      </c>
    </row>
    <row r="18" spans="1:5" ht="21" x14ac:dyDescent="0.25">
      <c r="A18" s="18"/>
      <c r="B18" s="8"/>
      <c r="C18" s="9"/>
      <c r="D18" s="9"/>
      <c r="E18" s="9">
        <f t="shared" si="0"/>
        <v>100.5</v>
      </c>
    </row>
    <row r="19" spans="1:5" ht="21" x14ac:dyDescent="0.25">
      <c r="A19" s="18"/>
      <c r="B19" s="8"/>
      <c r="C19" s="9"/>
      <c r="D19" s="9"/>
      <c r="E19" s="9">
        <f t="shared" si="0"/>
        <v>100.5</v>
      </c>
    </row>
    <row r="20" spans="1:5" ht="21" x14ac:dyDescent="0.25">
      <c r="A20" s="18"/>
      <c r="B20" s="8"/>
      <c r="C20" s="9"/>
      <c r="D20" s="9"/>
      <c r="E20" s="9">
        <f t="shared" si="0"/>
        <v>100.5</v>
      </c>
    </row>
    <row r="21" spans="1:5" ht="21" x14ac:dyDescent="0.25">
      <c r="A21" s="18"/>
      <c r="B21" s="8"/>
      <c r="C21" s="9"/>
      <c r="D21" s="9"/>
      <c r="E21" s="9">
        <f t="shared" si="0"/>
        <v>100.5</v>
      </c>
    </row>
    <row r="22" spans="1:5" ht="21" x14ac:dyDescent="0.25">
      <c r="A22" s="18"/>
      <c r="B22" s="8"/>
      <c r="C22" s="9"/>
      <c r="D22" s="9"/>
      <c r="E22" s="9">
        <f t="shared" si="0"/>
        <v>100.5</v>
      </c>
    </row>
    <row r="23" spans="1:5" ht="21" x14ac:dyDescent="0.25">
      <c r="A23" s="18"/>
      <c r="B23" s="8"/>
      <c r="C23" s="9"/>
      <c r="D23" s="9"/>
      <c r="E23" s="9">
        <f t="shared" si="0"/>
        <v>100.5</v>
      </c>
    </row>
    <row r="24" spans="1:5" ht="21" x14ac:dyDescent="0.25">
      <c r="A24" s="18"/>
      <c r="B24" s="8"/>
      <c r="C24" s="9"/>
      <c r="D24" s="9"/>
      <c r="E24" s="9">
        <f t="shared" si="0"/>
        <v>100.5</v>
      </c>
    </row>
    <row r="25" spans="1:5" ht="21" x14ac:dyDescent="0.25">
      <c r="A25" s="18"/>
      <c r="B25" s="8"/>
      <c r="C25" s="9"/>
      <c r="D25" s="9"/>
      <c r="E25" s="9">
        <f t="shared" si="0"/>
        <v>100.5</v>
      </c>
    </row>
    <row r="26" spans="1:5" ht="21" x14ac:dyDescent="0.25">
      <c r="A26" s="18"/>
      <c r="B26" s="8"/>
      <c r="C26" s="9"/>
      <c r="D26" s="9"/>
      <c r="E26" s="9">
        <f t="shared" si="0"/>
        <v>100.5</v>
      </c>
    </row>
    <row r="27" spans="1:5" ht="21" x14ac:dyDescent="0.25">
      <c r="A27" s="18"/>
      <c r="B27" s="8"/>
      <c r="C27" s="9"/>
      <c r="D27" s="9"/>
      <c r="E27" s="9">
        <f t="shared" si="0"/>
        <v>100.5</v>
      </c>
    </row>
    <row r="28" spans="1:5" ht="21" x14ac:dyDescent="0.25">
      <c r="A28" s="18"/>
      <c r="B28" s="8"/>
      <c r="C28" s="9"/>
      <c r="D28" s="9"/>
      <c r="E28" s="9">
        <f t="shared" si="0"/>
        <v>100.5</v>
      </c>
    </row>
    <row r="29" spans="1:5" ht="21" x14ac:dyDescent="0.25">
      <c r="A29" s="18"/>
      <c r="B29" s="8"/>
      <c r="C29" s="9"/>
      <c r="D29" s="9"/>
      <c r="E29" s="9">
        <f t="shared" si="0"/>
        <v>100.5</v>
      </c>
    </row>
    <row r="30" spans="1:5" ht="21" x14ac:dyDescent="0.25">
      <c r="A30" s="18"/>
      <c r="B30" s="8"/>
      <c r="C30" s="9"/>
      <c r="D30" s="9"/>
      <c r="E30" s="9">
        <f t="shared" si="0"/>
        <v>100.5</v>
      </c>
    </row>
    <row r="31" spans="1:5" ht="21" x14ac:dyDescent="0.25">
      <c r="A31" s="18"/>
      <c r="B31" s="8"/>
      <c r="C31" s="9"/>
      <c r="D31" s="9"/>
      <c r="E31" s="9">
        <f t="shared" si="0"/>
        <v>100.5</v>
      </c>
    </row>
    <row r="32" spans="1:5" ht="21" x14ac:dyDescent="0.25">
      <c r="A32" s="18"/>
      <c r="B32" s="8"/>
      <c r="C32" s="9"/>
      <c r="D32" s="9"/>
      <c r="E32" s="9">
        <f t="shared" si="0"/>
        <v>100.5</v>
      </c>
    </row>
    <row r="33" spans="1:5" ht="21" x14ac:dyDescent="0.25">
      <c r="A33" s="18"/>
      <c r="B33" s="8"/>
      <c r="C33" s="9"/>
      <c r="D33" s="9"/>
      <c r="E33" s="9">
        <f t="shared" si="0"/>
        <v>100.5</v>
      </c>
    </row>
    <row r="34" spans="1:5" ht="21" x14ac:dyDescent="0.25">
      <c r="A34" s="18"/>
      <c r="B34" s="8"/>
      <c r="C34" s="9"/>
      <c r="D34" s="9"/>
      <c r="E34" s="9">
        <f t="shared" si="0"/>
        <v>100.5</v>
      </c>
    </row>
    <row r="35" spans="1:5" ht="21" x14ac:dyDescent="0.25">
      <c r="A35" s="18"/>
      <c r="B35" s="8"/>
      <c r="C35" s="9"/>
      <c r="D35" s="9"/>
      <c r="E35" s="9">
        <f t="shared" si="0"/>
        <v>100.5</v>
      </c>
    </row>
    <row r="36" spans="1:5" ht="21" x14ac:dyDescent="0.25">
      <c r="A36" s="8"/>
      <c r="B36" s="8"/>
      <c r="C36" s="9"/>
      <c r="D36" s="9"/>
      <c r="E36" s="9">
        <f t="shared" si="0"/>
        <v>100.5</v>
      </c>
    </row>
    <row r="37" spans="1:5" ht="21" x14ac:dyDescent="0.25">
      <c r="A37" s="18"/>
      <c r="B37" s="8"/>
      <c r="C37" s="9"/>
      <c r="D37" s="9"/>
      <c r="E37" s="9">
        <f t="shared" si="0"/>
        <v>100.5</v>
      </c>
    </row>
    <row r="38" spans="1:5" ht="21" x14ac:dyDescent="0.25">
      <c r="A38" s="18"/>
      <c r="B38" s="8"/>
      <c r="C38" s="9"/>
      <c r="D38" s="9"/>
      <c r="E38" s="9">
        <f t="shared" si="0"/>
        <v>100.5</v>
      </c>
    </row>
    <row r="39" spans="1:5" ht="21" x14ac:dyDescent="0.25">
      <c r="A39" s="18"/>
      <c r="B39" s="8"/>
      <c r="C39" s="9"/>
      <c r="D39" s="9"/>
      <c r="E39" s="9">
        <f t="shared" si="0"/>
        <v>100.5</v>
      </c>
    </row>
    <row r="40" spans="1:5" ht="21" x14ac:dyDescent="0.25">
      <c r="A40" s="18"/>
      <c r="B40" s="8"/>
      <c r="C40" s="9"/>
      <c r="D40" s="9"/>
      <c r="E40" s="9">
        <f t="shared" si="0"/>
        <v>100.5</v>
      </c>
    </row>
    <row r="41" spans="1:5" ht="21" x14ac:dyDescent="0.25">
      <c r="A41" s="18"/>
      <c r="B41" s="8"/>
      <c r="C41" s="9"/>
      <c r="D41" s="9"/>
      <c r="E41" s="9">
        <f t="shared" si="0"/>
        <v>100.5</v>
      </c>
    </row>
    <row r="42" spans="1:5" ht="21" x14ac:dyDescent="0.25">
      <c r="A42" s="18"/>
      <c r="B42" s="8"/>
      <c r="C42" s="9"/>
      <c r="D42" s="9"/>
      <c r="E42" s="9">
        <f t="shared" si="0"/>
        <v>100.5</v>
      </c>
    </row>
    <row r="43" spans="1:5" ht="21" x14ac:dyDescent="0.25">
      <c r="A43" s="18"/>
      <c r="B43" s="8"/>
      <c r="C43" s="9"/>
      <c r="D43" s="9"/>
      <c r="E43" s="9">
        <f t="shared" si="0"/>
        <v>100.5</v>
      </c>
    </row>
    <row r="44" spans="1:5" ht="21" x14ac:dyDescent="0.25">
      <c r="A44" s="18"/>
      <c r="B44" s="8"/>
      <c r="C44" s="9"/>
      <c r="D44" s="9"/>
      <c r="E44" s="9">
        <f t="shared" si="0"/>
        <v>100.5</v>
      </c>
    </row>
    <row r="45" spans="1:5" ht="21" x14ac:dyDescent="0.25">
      <c r="A45" s="18"/>
      <c r="B45" s="8"/>
      <c r="C45" s="9"/>
      <c r="D45" s="9"/>
      <c r="E45" s="9">
        <f t="shared" si="0"/>
        <v>100.5</v>
      </c>
    </row>
    <row r="46" spans="1:5" ht="21" x14ac:dyDescent="0.25">
      <c r="A46" s="18"/>
      <c r="B46" s="8"/>
      <c r="C46" s="9"/>
      <c r="D46" s="9"/>
      <c r="E46" s="9">
        <f t="shared" si="0"/>
        <v>100.5</v>
      </c>
    </row>
    <row r="47" spans="1:5" ht="21" x14ac:dyDescent="0.25">
      <c r="A47" s="18"/>
      <c r="B47" s="8"/>
      <c r="C47" s="9"/>
      <c r="D47" s="9"/>
      <c r="E47" s="9">
        <f t="shared" si="0"/>
        <v>100.5</v>
      </c>
    </row>
    <row r="48" spans="1:5" ht="21" x14ac:dyDescent="0.25">
      <c r="A48" s="18"/>
      <c r="B48" s="8"/>
      <c r="C48" s="9"/>
      <c r="D48" s="9"/>
      <c r="E48" s="9">
        <f t="shared" si="0"/>
        <v>100.5</v>
      </c>
    </row>
    <row r="49" spans="1:5" ht="21" x14ac:dyDescent="0.25">
      <c r="A49" s="18"/>
      <c r="B49" s="8"/>
      <c r="C49" s="9"/>
      <c r="D49" s="9"/>
      <c r="E49" s="9">
        <f t="shared" si="0"/>
        <v>100.5</v>
      </c>
    </row>
    <row r="50" spans="1:5" ht="21" x14ac:dyDescent="0.25">
      <c r="A50" s="18"/>
      <c r="B50" s="8"/>
      <c r="C50" s="9"/>
      <c r="D50" s="9"/>
      <c r="E50" s="9">
        <f t="shared" si="0"/>
        <v>100.5</v>
      </c>
    </row>
    <row r="51" spans="1:5" ht="21" x14ac:dyDescent="0.25">
      <c r="A51" s="18"/>
      <c r="B51" s="8"/>
      <c r="C51" s="9"/>
      <c r="D51" s="9"/>
      <c r="E51" s="9">
        <f t="shared" si="0"/>
        <v>100.5</v>
      </c>
    </row>
    <row r="52" spans="1:5" ht="21" x14ac:dyDescent="0.25">
      <c r="A52" s="18"/>
      <c r="B52" s="8"/>
      <c r="C52" s="9"/>
      <c r="D52" s="9"/>
      <c r="E52" s="9">
        <f t="shared" si="0"/>
        <v>100.5</v>
      </c>
    </row>
    <row r="53" spans="1:5" ht="21" x14ac:dyDescent="0.25">
      <c r="A53" s="18"/>
      <c r="B53" s="8"/>
      <c r="C53" s="9"/>
      <c r="D53" s="9"/>
      <c r="E53" s="9">
        <f t="shared" si="0"/>
        <v>100.5</v>
      </c>
    </row>
    <row r="54" spans="1:5" ht="21" x14ac:dyDescent="0.25">
      <c r="A54" s="18"/>
      <c r="B54" s="8"/>
      <c r="C54" s="9"/>
      <c r="D54" s="9"/>
      <c r="E54" s="9">
        <f t="shared" si="0"/>
        <v>100.5</v>
      </c>
    </row>
    <row r="55" spans="1:5" ht="21" x14ac:dyDescent="0.25">
      <c r="A55" s="18"/>
      <c r="B55" s="8"/>
      <c r="C55" s="9"/>
      <c r="D55" s="9"/>
      <c r="E55" s="9">
        <f t="shared" si="0"/>
        <v>100.5</v>
      </c>
    </row>
    <row r="56" spans="1:5" ht="21" x14ac:dyDescent="0.25">
      <c r="A56" s="18"/>
      <c r="B56" s="8"/>
      <c r="C56" s="9"/>
      <c r="D56" s="9"/>
      <c r="E56" s="9">
        <f t="shared" si="0"/>
        <v>100.5</v>
      </c>
    </row>
    <row r="57" spans="1:5" ht="21" x14ac:dyDescent="0.25">
      <c r="A57" s="18"/>
      <c r="B57" s="8"/>
      <c r="C57" s="9"/>
      <c r="D57" s="9"/>
      <c r="E57" s="9">
        <f t="shared" si="0"/>
        <v>100.5</v>
      </c>
    </row>
    <row r="58" spans="1:5" ht="21" x14ac:dyDescent="0.25">
      <c r="A58" s="18"/>
      <c r="B58" s="8"/>
      <c r="C58" s="9"/>
      <c r="D58" s="9"/>
      <c r="E58" s="9">
        <f t="shared" si="0"/>
        <v>100.5</v>
      </c>
    </row>
    <row r="59" spans="1:5" ht="21" x14ac:dyDescent="0.25">
      <c r="A59" s="18"/>
      <c r="B59" s="8"/>
      <c r="C59" s="9"/>
      <c r="D59" s="9"/>
      <c r="E59" s="9">
        <f t="shared" si="0"/>
        <v>100.5</v>
      </c>
    </row>
    <row r="60" spans="1:5" ht="21" x14ac:dyDescent="0.25">
      <c r="A60" s="18"/>
      <c r="B60" s="8"/>
      <c r="C60" s="9"/>
      <c r="D60" s="9"/>
      <c r="E60" s="9">
        <f t="shared" si="0"/>
        <v>100.5</v>
      </c>
    </row>
    <row r="61" spans="1:5" ht="21" x14ac:dyDescent="0.25">
      <c r="A61" s="18"/>
      <c r="B61" s="8"/>
      <c r="C61" s="9"/>
      <c r="D61" s="9"/>
      <c r="E61" s="9">
        <f t="shared" si="0"/>
        <v>100.5</v>
      </c>
    </row>
    <row r="62" spans="1:5" ht="21" x14ac:dyDescent="0.25">
      <c r="A62" s="18"/>
      <c r="B62" s="8"/>
      <c r="C62" s="9"/>
      <c r="D62" s="9"/>
      <c r="E62" s="9">
        <f t="shared" si="0"/>
        <v>100.5</v>
      </c>
    </row>
    <row r="63" spans="1:5" ht="21" x14ac:dyDescent="0.25">
      <c r="A63" s="18"/>
      <c r="B63" s="8"/>
      <c r="C63" s="9"/>
      <c r="D63" s="9"/>
      <c r="E63" s="9">
        <f t="shared" si="0"/>
        <v>100.5</v>
      </c>
    </row>
    <row r="64" spans="1:5" ht="21" x14ac:dyDescent="0.25">
      <c r="A64" s="18"/>
      <c r="B64" s="8"/>
      <c r="C64" s="9"/>
      <c r="D64" s="9"/>
      <c r="E64" s="9">
        <f t="shared" si="0"/>
        <v>100.5</v>
      </c>
    </row>
    <row r="65" spans="1:5" ht="21" x14ac:dyDescent="0.25">
      <c r="A65" s="18"/>
      <c r="B65" s="8"/>
      <c r="C65" s="9"/>
      <c r="D65" s="9"/>
      <c r="E65" s="9">
        <f t="shared" si="0"/>
        <v>100.5</v>
      </c>
    </row>
    <row r="66" spans="1:5" ht="21" x14ac:dyDescent="0.25">
      <c r="A66" s="18"/>
      <c r="B66" s="8"/>
      <c r="C66" s="9"/>
      <c r="D66" s="9"/>
      <c r="E66" s="9">
        <f t="shared" si="0"/>
        <v>100.5</v>
      </c>
    </row>
    <row r="67" spans="1:5" ht="21" x14ac:dyDescent="0.25">
      <c r="A67" s="18"/>
      <c r="B67" s="8"/>
      <c r="C67" s="9"/>
      <c r="D67" s="9"/>
      <c r="E67" s="9">
        <f t="shared" si="0"/>
        <v>100.5</v>
      </c>
    </row>
    <row r="68" spans="1:5" ht="21" x14ac:dyDescent="0.25">
      <c r="A68" s="18"/>
      <c r="B68" s="8"/>
      <c r="C68" s="9"/>
      <c r="D68" s="9"/>
      <c r="E68" s="9">
        <f t="shared" si="0"/>
        <v>100.5</v>
      </c>
    </row>
    <row r="69" spans="1:5" ht="21" x14ac:dyDescent="0.25">
      <c r="A69" s="18"/>
      <c r="B69" s="8"/>
      <c r="C69" s="9"/>
      <c r="D69" s="9"/>
      <c r="E69" s="9">
        <f t="shared" si="0"/>
        <v>100.5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100.5</v>
      </c>
    </row>
    <row r="71" spans="1:5" ht="21" x14ac:dyDescent="0.25">
      <c r="A71" s="18"/>
      <c r="B71" s="8"/>
      <c r="C71" s="9"/>
      <c r="D71" s="9"/>
      <c r="E71" s="9">
        <f t="shared" si="1"/>
        <v>100.5</v>
      </c>
    </row>
    <row r="72" spans="1:5" ht="21" x14ac:dyDescent="0.25">
      <c r="A72" s="18"/>
      <c r="B72" s="8"/>
      <c r="C72" s="9"/>
      <c r="D72" s="9"/>
      <c r="E72" s="9">
        <f t="shared" si="1"/>
        <v>100.5</v>
      </c>
    </row>
    <row r="73" spans="1:5" ht="21" x14ac:dyDescent="0.25">
      <c r="A73" s="18"/>
      <c r="B73" s="8"/>
      <c r="C73" s="9"/>
      <c r="D73" s="9"/>
      <c r="E73" s="9">
        <f t="shared" si="1"/>
        <v>100.5</v>
      </c>
    </row>
    <row r="74" spans="1:5" ht="21" x14ac:dyDescent="0.25">
      <c r="A74" s="18"/>
      <c r="B74" s="8"/>
      <c r="C74" s="9"/>
      <c r="D74" s="9"/>
      <c r="E74" s="9">
        <f t="shared" si="1"/>
        <v>100.5</v>
      </c>
    </row>
    <row r="75" spans="1:5" ht="21" x14ac:dyDescent="0.25">
      <c r="A75" s="18"/>
      <c r="B75" s="8"/>
      <c r="C75" s="9"/>
      <c r="D75" s="9"/>
      <c r="E75" s="9">
        <f t="shared" si="1"/>
        <v>100.5</v>
      </c>
    </row>
    <row r="76" spans="1:5" ht="21" x14ac:dyDescent="0.25">
      <c r="A76" s="18"/>
      <c r="B76" s="8"/>
      <c r="C76" s="9"/>
      <c r="D76" s="9"/>
      <c r="E76" s="9">
        <f t="shared" si="1"/>
        <v>100.5</v>
      </c>
    </row>
    <row r="77" spans="1:5" ht="21" x14ac:dyDescent="0.25">
      <c r="A77" s="18"/>
      <c r="B77" s="8"/>
      <c r="C77" s="9"/>
      <c r="D77" s="9"/>
      <c r="E77" s="9">
        <f t="shared" si="1"/>
        <v>100.5</v>
      </c>
    </row>
    <row r="78" spans="1:5" ht="21" x14ac:dyDescent="0.25">
      <c r="A78" s="18"/>
      <c r="B78" s="8"/>
      <c r="C78" s="9"/>
      <c r="D78" s="9"/>
      <c r="E78" s="9">
        <f t="shared" si="1"/>
        <v>100.5</v>
      </c>
    </row>
    <row r="79" spans="1:5" ht="21" x14ac:dyDescent="0.25">
      <c r="A79" s="18"/>
      <c r="B79" s="8"/>
      <c r="C79" s="9"/>
      <c r="D79" s="9"/>
      <c r="E79" s="9">
        <f t="shared" si="1"/>
        <v>100.5</v>
      </c>
    </row>
    <row r="80" spans="1:5" ht="21" x14ac:dyDescent="0.25">
      <c r="A80" s="18"/>
      <c r="B80" s="8"/>
      <c r="C80" s="9"/>
      <c r="D80" s="9"/>
      <c r="E80" s="9">
        <f t="shared" si="1"/>
        <v>100.5</v>
      </c>
    </row>
    <row r="81" spans="1:5" ht="21" x14ac:dyDescent="0.25">
      <c r="A81" s="18"/>
      <c r="B81" s="8"/>
      <c r="C81" s="9"/>
      <c r="D81" s="9"/>
      <c r="E81" s="9">
        <f t="shared" si="1"/>
        <v>100.5</v>
      </c>
    </row>
    <row r="82" spans="1:5" ht="21" x14ac:dyDescent="0.25">
      <c r="A82" s="18"/>
      <c r="B82" s="8"/>
      <c r="C82" s="9"/>
      <c r="D82" s="9"/>
      <c r="E82" s="9">
        <f t="shared" si="1"/>
        <v>100.5</v>
      </c>
    </row>
    <row r="83" spans="1:5" ht="21" x14ac:dyDescent="0.25">
      <c r="A83" s="18"/>
      <c r="B83" s="8"/>
      <c r="C83" s="9"/>
      <c r="D83" s="9"/>
      <c r="E83" s="9">
        <f t="shared" si="1"/>
        <v>100.5</v>
      </c>
    </row>
    <row r="84" spans="1:5" ht="21" x14ac:dyDescent="0.25">
      <c r="A84" s="18"/>
      <c r="B84" s="8"/>
      <c r="C84" s="9"/>
      <c r="D84" s="9"/>
      <c r="E84" s="9">
        <f t="shared" si="1"/>
        <v>100.5</v>
      </c>
    </row>
    <row r="85" spans="1:5" ht="21" x14ac:dyDescent="0.25">
      <c r="A85" s="18"/>
      <c r="B85" s="8"/>
      <c r="C85" s="9"/>
      <c r="D85" s="9"/>
      <c r="E85" s="9">
        <f t="shared" si="1"/>
        <v>100.5</v>
      </c>
    </row>
    <row r="86" spans="1:5" ht="21" x14ac:dyDescent="0.25">
      <c r="A86" s="18"/>
      <c r="B86" s="8"/>
      <c r="C86" s="9"/>
      <c r="D86" s="9"/>
      <c r="E86" s="9">
        <f t="shared" si="1"/>
        <v>100.5</v>
      </c>
    </row>
    <row r="87" spans="1:5" ht="21" x14ac:dyDescent="0.25">
      <c r="A87" s="18"/>
      <c r="B87" s="8"/>
      <c r="C87" s="9"/>
      <c r="D87" s="9"/>
      <c r="E87" s="9">
        <f t="shared" si="1"/>
        <v>100.5</v>
      </c>
    </row>
    <row r="88" spans="1:5" ht="21" x14ac:dyDescent="0.25">
      <c r="A88" s="18"/>
      <c r="B88" s="8"/>
      <c r="C88" s="9"/>
      <c r="D88" s="9"/>
      <c r="E88" s="9">
        <f t="shared" si="1"/>
        <v>100.5</v>
      </c>
    </row>
    <row r="89" spans="1:5" ht="21" x14ac:dyDescent="0.25">
      <c r="A89" s="18"/>
      <c r="B89" s="8"/>
      <c r="C89" s="9"/>
      <c r="D89" s="9"/>
      <c r="E89" s="9">
        <f t="shared" si="1"/>
        <v>100.5</v>
      </c>
    </row>
    <row r="90" spans="1:5" ht="21" x14ac:dyDescent="0.25">
      <c r="A90" s="18"/>
      <c r="B90" s="8"/>
      <c r="C90" s="9"/>
      <c r="D90" s="9"/>
      <c r="E90" s="9">
        <f t="shared" si="1"/>
        <v>100.5</v>
      </c>
    </row>
    <row r="91" spans="1:5" ht="21" x14ac:dyDescent="0.25">
      <c r="A91" s="18"/>
      <c r="B91" s="8"/>
      <c r="C91" s="9"/>
      <c r="D91" s="9"/>
      <c r="E91" s="9">
        <f t="shared" si="1"/>
        <v>100.5</v>
      </c>
    </row>
    <row r="92" spans="1:5" ht="21" x14ac:dyDescent="0.25">
      <c r="A92" s="18"/>
      <c r="B92" s="8"/>
      <c r="C92" s="9"/>
      <c r="D92" s="9"/>
      <c r="E92" s="9">
        <f t="shared" si="1"/>
        <v>100.5</v>
      </c>
    </row>
    <row r="93" spans="1:5" ht="21" x14ac:dyDescent="0.25">
      <c r="A93" s="18"/>
      <c r="B93" s="8"/>
      <c r="C93" s="9"/>
      <c r="D93" s="9"/>
      <c r="E93" s="9">
        <f t="shared" si="1"/>
        <v>100.5</v>
      </c>
    </row>
    <row r="94" spans="1:5" ht="21" x14ac:dyDescent="0.25">
      <c r="A94" s="18"/>
      <c r="B94" s="8"/>
      <c r="C94" s="9"/>
      <c r="D94" s="9"/>
      <c r="E94" s="9">
        <f t="shared" si="1"/>
        <v>100.5</v>
      </c>
    </row>
    <row r="95" spans="1:5" ht="21" x14ac:dyDescent="0.25">
      <c r="A95" s="18"/>
      <c r="B95" s="8"/>
      <c r="C95" s="9"/>
      <c r="D95" s="9"/>
      <c r="E95" s="9">
        <f t="shared" si="1"/>
        <v>100.5</v>
      </c>
    </row>
    <row r="96" spans="1:5" ht="21" x14ac:dyDescent="0.25">
      <c r="A96" s="18"/>
      <c r="B96" s="8"/>
      <c r="C96" s="9"/>
      <c r="D96" s="9"/>
      <c r="E96" s="9">
        <f t="shared" si="1"/>
        <v>100.5</v>
      </c>
    </row>
    <row r="97" spans="1:5" ht="21" x14ac:dyDescent="0.25">
      <c r="A97" s="18"/>
      <c r="B97" s="8"/>
      <c r="C97" s="9"/>
      <c r="D97" s="9"/>
      <c r="E97" s="9">
        <f t="shared" si="1"/>
        <v>100.5</v>
      </c>
    </row>
    <row r="98" spans="1:5" ht="21" x14ac:dyDescent="0.25">
      <c r="A98" s="18"/>
      <c r="B98" s="8"/>
      <c r="C98" s="9"/>
      <c r="D98" s="9"/>
      <c r="E98" s="9">
        <f t="shared" si="1"/>
        <v>100.5</v>
      </c>
    </row>
    <row r="99" spans="1:5" ht="21" x14ac:dyDescent="0.25">
      <c r="A99" s="18"/>
      <c r="B99" s="8"/>
      <c r="C99" s="8"/>
      <c r="D99" s="8"/>
      <c r="E99" s="9">
        <f t="shared" si="1"/>
        <v>100.5</v>
      </c>
    </row>
    <row r="100" spans="1:5" ht="21" x14ac:dyDescent="0.25">
      <c r="A100" s="18"/>
      <c r="B100" s="8"/>
      <c r="C100" s="9"/>
      <c r="D100" s="9"/>
      <c r="E100" s="9">
        <f t="shared" si="1"/>
        <v>100.5</v>
      </c>
    </row>
    <row r="101" spans="1:5" ht="21" x14ac:dyDescent="0.25">
      <c r="A101" s="18"/>
      <c r="B101" s="8"/>
      <c r="C101" s="9"/>
      <c r="D101" s="9"/>
      <c r="E101" s="9">
        <f t="shared" si="1"/>
        <v>100.5</v>
      </c>
    </row>
    <row r="102" spans="1:5" ht="21" x14ac:dyDescent="0.25">
      <c r="A102" s="18"/>
      <c r="B102" s="8"/>
      <c r="C102" s="9"/>
      <c r="D102" s="9"/>
      <c r="E102" s="9">
        <f t="shared" si="1"/>
        <v>100.5</v>
      </c>
    </row>
    <row r="103" spans="1:5" ht="21" x14ac:dyDescent="0.25">
      <c r="A103" s="18"/>
      <c r="B103" s="8"/>
      <c r="C103" s="9"/>
      <c r="D103" s="9"/>
      <c r="E103" s="9">
        <f t="shared" si="1"/>
        <v>100.5</v>
      </c>
    </row>
    <row r="104" spans="1:5" ht="21" x14ac:dyDescent="0.25">
      <c r="A104" s="18"/>
      <c r="B104" s="8"/>
      <c r="C104" s="9"/>
      <c r="D104" s="9"/>
      <c r="E104" s="9">
        <f t="shared" si="1"/>
        <v>100.5</v>
      </c>
    </row>
    <row r="105" spans="1:5" ht="21" x14ac:dyDescent="0.25">
      <c r="A105" s="18"/>
      <c r="B105" s="8"/>
      <c r="C105" s="9"/>
      <c r="D105" s="9"/>
      <c r="E105" s="9">
        <f t="shared" si="1"/>
        <v>100.5</v>
      </c>
    </row>
    <row r="106" spans="1:5" ht="21" x14ac:dyDescent="0.25">
      <c r="A106" s="18"/>
      <c r="B106" s="8"/>
      <c r="C106" s="9"/>
      <c r="D106" s="9"/>
      <c r="E106" s="9">
        <f t="shared" si="1"/>
        <v>100.5</v>
      </c>
    </row>
    <row r="107" spans="1:5" ht="21" x14ac:dyDescent="0.25">
      <c r="A107" s="18"/>
      <c r="B107" s="8"/>
      <c r="C107" s="9"/>
      <c r="D107" s="9"/>
      <c r="E107" s="9">
        <f t="shared" si="1"/>
        <v>100.5</v>
      </c>
    </row>
    <row r="108" spans="1:5" ht="21" x14ac:dyDescent="0.25">
      <c r="A108" s="18"/>
      <c r="B108" s="8"/>
      <c r="C108" s="9"/>
      <c r="D108" s="9"/>
      <c r="E108" s="9">
        <f t="shared" si="1"/>
        <v>100.5</v>
      </c>
    </row>
    <row r="109" spans="1:5" ht="21" x14ac:dyDescent="0.25">
      <c r="A109" s="18"/>
      <c r="B109" s="8"/>
      <c r="C109" s="9"/>
      <c r="D109" s="9"/>
      <c r="E109" s="9">
        <f t="shared" si="1"/>
        <v>100.5</v>
      </c>
    </row>
    <row r="110" spans="1:5" ht="21" x14ac:dyDescent="0.25">
      <c r="A110" s="18"/>
      <c r="B110" s="8"/>
      <c r="C110" s="9"/>
      <c r="D110" s="9"/>
      <c r="E110" s="9">
        <f t="shared" si="1"/>
        <v>100.5</v>
      </c>
    </row>
    <row r="111" spans="1:5" ht="21" x14ac:dyDescent="0.25">
      <c r="A111" s="18"/>
      <c r="B111" s="8"/>
      <c r="C111" s="9"/>
      <c r="D111" s="9"/>
      <c r="E111" s="9">
        <f t="shared" si="1"/>
        <v>100.5</v>
      </c>
    </row>
    <row r="112" spans="1:5" ht="21" x14ac:dyDescent="0.25">
      <c r="A112" s="18"/>
      <c r="B112" s="8"/>
      <c r="C112" s="9"/>
      <c r="D112" s="9"/>
      <c r="E112" s="9">
        <f t="shared" si="1"/>
        <v>100.5</v>
      </c>
    </row>
    <row r="113" spans="1:5" ht="21" x14ac:dyDescent="0.25">
      <c r="A113" s="18"/>
      <c r="B113" s="8"/>
      <c r="C113" s="9"/>
      <c r="D113" s="9"/>
      <c r="E113" s="9">
        <f t="shared" si="1"/>
        <v>100.5</v>
      </c>
    </row>
    <row r="114" spans="1:5" ht="21" x14ac:dyDescent="0.25">
      <c r="A114" s="18"/>
      <c r="B114" s="8"/>
      <c r="C114" s="9"/>
      <c r="D114" s="9"/>
      <c r="E114" s="9">
        <f t="shared" si="1"/>
        <v>100.5</v>
      </c>
    </row>
    <row r="115" spans="1:5" ht="21" x14ac:dyDescent="0.25">
      <c r="A115" s="18"/>
      <c r="B115" s="8"/>
      <c r="C115" s="9"/>
      <c r="D115" s="9"/>
      <c r="E115" s="9">
        <f t="shared" si="1"/>
        <v>100.5</v>
      </c>
    </row>
    <row r="116" spans="1:5" ht="21" x14ac:dyDescent="0.25">
      <c r="A116" s="18"/>
      <c r="B116" s="8"/>
      <c r="C116" s="9"/>
      <c r="D116" s="9"/>
      <c r="E116" s="9">
        <f t="shared" si="1"/>
        <v>100.5</v>
      </c>
    </row>
    <row r="117" spans="1:5" ht="21" x14ac:dyDescent="0.25">
      <c r="A117" s="18"/>
      <c r="B117" s="8"/>
      <c r="C117" s="9"/>
      <c r="D117" s="9"/>
      <c r="E117" s="9">
        <f t="shared" si="1"/>
        <v>100.5</v>
      </c>
    </row>
    <row r="118" spans="1:5" ht="21" x14ac:dyDescent="0.25">
      <c r="A118" s="18"/>
      <c r="B118" s="8"/>
      <c r="C118" s="9"/>
      <c r="D118" s="9"/>
      <c r="E118" s="9">
        <f t="shared" si="1"/>
        <v>100.5</v>
      </c>
    </row>
    <row r="119" spans="1:5" ht="21" x14ac:dyDescent="0.25">
      <c r="A119" s="18"/>
      <c r="B119" s="8"/>
      <c r="C119" s="9"/>
      <c r="D119" s="9"/>
      <c r="E119" s="9">
        <f t="shared" si="1"/>
        <v>100.5</v>
      </c>
    </row>
    <row r="120" spans="1:5" ht="21" x14ac:dyDescent="0.25">
      <c r="A120" s="18"/>
      <c r="B120" s="8"/>
      <c r="C120" s="9"/>
      <c r="D120" s="9"/>
      <c r="E120" s="9">
        <f t="shared" si="1"/>
        <v>100.5</v>
      </c>
    </row>
    <row r="121" spans="1:5" ht="21" x14ac:dyDescent="0.25">
      <c r="A121" s="18"/>
      <c r="B121" s="8"/>
      <c r="C121" s="9"/>
      <c r="D121" s="9"/>
      <c r="E121" s="9">
        <f t="shared" si="1"/>
        <v>100.5</v>
      </c>
    </row>
    <row r="122" spans="1:5" ht="21" x14ac:dyDescent="0.25">
      <c r="A122" s="18"/>
      <c r="B122" s="8"/>
      <c r="C122" s="9"/>
      <c r="D122" s="9"/>
      <c r="E122" s="9">
        <f t="shared" si="1"/>
        <v>100.5</v>
      </c>
    </row>
    <row r="123" spans="1:5" ht="21" x14ac:dyDescent="0.25">
      <c r="A123" s="18"/>
      <c r="B123" s="8"/>
      <c r="C123" s="9"/>
      <c r="D123" s="9"/>
      <c r="E123" s="9">
        <f t="shared" si="1"/>
        <v>100.5</v>
      </c>
    </row>
    <row r="124" spans="1:5" ht="21" x14ac:dyDescent="0.25">
      <c r="A124" s="18"/>
      <c r="B124" s="8"/>
      <c r="C124" s="9"/>
      <c r="D124" s="9"/>
      <c r="E124" s="9">
        <f t="shared" si="1"/>
        <v>100.5</v>
      </c>
    </row>
    <row r="125" spans="1:5" ht="21" x14ac:dyDescent="0.25">
      <c r="A125" s="18"/>
      <c r="B125" s="8"/>
      <c r="C125" s="9"/>
      <c r="D125" s="9"/>
      <c r="E125" s="9">
        <f t="shared" si="1"/>
        <v>100.5</v>
      </c>
    </row>
    <row r="126" spans="1:5" ht="21" x14ac:dyDescent="0.25">
      <c r="A126" s="18"/>
      <c r="B126" s="8"/>
      <c r="C126" s="9"/>
      <c r="D126" s="9"/>
      <c r="E126" s="9">
        <f t="shared" si="1"/>
        <v>100.5</v>
      </c>
    </row>
    <row r="127" spans="1:5" ht="21" x14ac:dyDescent="0.25">
      <c r="A127" s="18"/>
      <c r="B127" s="8"/>
      <c r="C127" s="9"/>
      <c r="D127" s="9"/>
      <c r="E127" s="9">
        <f t="shared" si="1"/>
        <v>100.5</v>
      </c>
    </row>
    <row r="128" spans="1:5" ht="21" x14ac:dyDescent="0.25">
      <c r="A128" s="18"/>
      <c r="B128" s="8"/>
      <c r="C128" s="9"/>
      <c r="D128" s="9"/>
      <c r="E128" s="9">
        <f t="shared" si="1"/>
        <v>100.5</v>
      </c>
    </row>
    <row r="129" spans="1:5" ht="21" x14ac:dyDescent="0.25">
      <c r="A129" s="18"/>
      <c r="B129" s="8"/>
      <c r="C129" s="9"/>
      <c r="D129" s="9"/>
      <c r="E129" s="9">
        <f t="shared" si="1"/>
        <v>100.5</v>
      </c>
    </row>
    <row r="130" spans="1:5" ht="21" x14ac:dyDescent="0.25">
      <c r="A130" s="18"/>
      <c r="B130" s="8"/>
      <c r="C130" s="9"/>
      <c r="D130" s="9"/>
      <c r="E130" s="9">
        <f t="shared" si="1"/>
        <v>100.5</v>
      </c>
    </row>
    <row r="131" spans="1:5" ht="21" x14ac:dyDescent="0.25">
      <c r="A131" s="18"/>
      <c r="B131" s="8"/>
      <c r="C131" s="9"/>
      <c r="D131" s="9"/>
      <c r="E131" s="9">
        <f t="shared" si="1"/>
        <v>100.5</v>
      </c>
    </row>
    <row r="132" spans="1:5" ht="21" x14ac:dyDescent="0.25">
      <c r="A132" s="18"/>
      <c r="B132" s="8"/>
      <c r="C132" s="9"/>
      <c r="D132" s="9"/>
      <c r="E132" s="9">
        <f t="shared" si="1"/>
        <v>100.5</v>
      </c>
    </row>
    <row r="133" spans="1:5" ht="21" x14ac:dyDescent="0.25">
      <c r="A133" s="18"/>
      <c r="B133" s="8"/>
      <c r="C133" s="9"/>
      <c r="D133" s="9"/>
      <c r="E133" s="9">
        <f t="shared" si="1"/>
        <v>100.5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100.5</v>
      </c>
    </row>
    <row r="135" spans="1:5" ht="21" x14ac:dyDescent="0.25">
      <c r="A135" s="18"/>
      <c r="B135" s="8"/>
      <c r="C135" s="9"/>
      <c r="D135" s="9"/>
      <c r="E135" s="9">
        <f t="shared" si="2"/>
        <v>100.5</v>
      </c>
    </row>
    <row r="136" spans="1:5" ht="21" x14ac:dyDescent="0.25">
      <c r="A136" s="18"/>
      <c r="B136" s="8"/>
      <c r="C136" s="9"/>
      <c r="D136" s="9"/>
      <c r="E136" s="9">
        <f t="shared" si="2"/>
        <v>100.5</v>
      </c>
    </row>
    <row r="137" spans="1:5" ht="21" x14ac:dyDescent="0.25">
      <c r="A137" s="18"/>
      <c r="B137" s="8"/>
      <c r="C137" s="9"/>
      <c r="D137" s="9"/>
      <c r="E137" s="9">
        <f t="shared" si="2"/>
        <v>100.5</v>
      </c>
    </row>
    <row r="138" spans="1:5" ht="21" x14ac:dyDescent="0.25">
      <c r="A138" s="18"/>
      <c r="B138" s="8"/>
      <c r="C138" s="9"/>
      <c r="D138" s="9"/>
      <c r="E138" s="9">
        <f t="shared" si="2"/>
        <v>100.5</v>
      </c>
    </row>
    <row r="139" spans="1:5" ht="21" x14ac:dyDescent="0.25">
      <c r="A139" s="18"/>
      <c r="B139" s="8"/>
      <c r="C139" s="9"/>
      <c r="D139" s="9"/>
      <c r="E139" s="9">
        <f t="shared" si="2"/>
        <v>100.5</v>
      </c>
    </row>
    <row r="140" spans="1:5" ht="21" x14ac:dyDescent="0.25">
      <c r="A140" s="18"/>
      <c r="B140" s="8"/>
      <c r="C140" s="9"/>
      <c r="D140" s="9"/>
      <c r="E140" s="9">
        <f t="shared" si="2"/>
        <v>100.5</v>
      </c>
    </row>
    <row r="141" spans="1:5" ht="21" x14ac:dyDescent="0.25">
      <c r="A141" s="18"/>
      <c r="B141" s="8"/>
      <c r="C141" s="9"/>
      <c r="D141" s="9"/>
      <c r="E141" s="9">
        <f t="shared" si="2"/>
        <v>100.5</v>
      </c>
    </row>
    <row r="142" spans="1:5" ht="21" x14ac:dyDescent="0.25">
      <c r="A142" s="18"/>
      <c r="B142" s="8"/>
      <c r="C142" s="9"/>
      <c r="D142" s="9"/>
      <c r="E142" s="9">
        <f t="shared" si="2"/>
        <v>100.5</v>
      </c>
    </row>
    <row r="143" spans="1:5" ht="21" x14ac:dyDescent="0.25">
      <c r="A143" s="18"/>
      <c r="B143" s="8"/>
      <c r="C143" s="9"/>
      <c r="D143" s="9"/>
      <c r="E143" s="9">
        <f t="shared" si="2"/>
        <v>100.5</v>
      </c>
    </row>
    <row r="144" spans="1:5" ht="21" x14ac:dyDescent="0.25">
      <c r="A144" s="18"/>
      <c r="B144" s="8"/>
      <c r="C144" s="9"/>
      <c r="D144" s="9"/>
      <c r="E144" s="9">
        <f t="shared" si="2"/>
        <v>100.5</v>
      </c>
    </row>
    <row r="145" spans="1:5" ht="21" x14ac:dyDescent="0.25">
      <c r="A145" s="18"/>
      <c r="B145" s="8"/>
      <c r="C145" s="9"/>
      <c r="D145" s="9"/>
      <c r="E145" s="9">
        <f t="shared" si="2"/>
        <v>100.5</v>
      </c>
    </row>
    <row r="146" spans="1:5" ht="21" x14ac:dyDescent="0.25">
      <c r="A146" s="18"/>
      <c r="B146" s="8"/>
      <c r="C146" s="9"/>
      <c r="D146" s="9"/>
      <c r="E146" s="9">
        <f t="shared" si="2"/>
        <v>100.5</v>
      </c>
    </row>
    <row r="147" spans="1:5" ht="21" x14ac:dyDescent="0.25">
      <c r="A147" s="18"/>
      <c r="B147" s="8"/>
      <c r="C147" s="9"/>
      <c r="D147" s="9"/>
      <c r="E147" s="9">
        <f t="shared" si="2"/>
        <v>100.5</v>
      </c>
    </row>
    <row r="148" spans="1:5" ht="21" x14ac:dyDescent="0.25">
      <c r="A148" s="18"/>
      <c r="B148" s="8"/>
      <c r="C148" s="9"/>
      <c r="D148" s="9"/>
      <c r="E148" s="9">
        <f t="shared" si="2"/>
        <v>100.5</v>
      </c>
    </row>
    <row r="149" spans="1:5" ht="21" x14ac:dyDescent="0.25">
      <c r="A149" s="18"/>
      <c r="B149" s="8"/>
      <c r="C149" s="9"/>
      <c r="D149" s="9"/>
      <c r="E149" s="9">
        <f t="shared" si="2"/>
        <v>100.5</v>
      </c>
    </row>
    <row r="150" spans="1:5" ht="21" x14ac:dyDescent="0.25">
      <c r="A150" s="18"/>
      <c r="B150" s="8"/>
      <c r="C150" s="9"/>
      <c r="D150" s="9"/>
      <c r="E150" s="9">
        <f t="shared" si="2"/>
        <v>100.5</v>
      </c>
    </row>
    <row r="151" spans="1:5" ht="21" x14ac:dyDescent="0.25">
      <c r="A151" s="18"/>
      <c r="B151" s="8"/>
      <c r="C151" s="9"/>
      <c r="D151" s="9"/>
      <c r="E151" s="9">
        <f t="shared" si="2"/>
        <v>100.5</v>
      </c>
    </row>
    <row r="152" spans="1:5" ht="21" x14ac:dyDescent="0.25">
      <c r="A152" s="18"/>
      <c r="B152" s="8"/>
      <c r="C152" s="9"/>
      <c r="D152" s="9"/>
      <c r="E152" s="9">
        <f t="shared" si="2"/>
        <v>100.5</v>
      </c>
    </row>
    <row r="153" spans="1:5" ht="21" x14ac:dyDescent="0.25">
      <c r="A153" s="18"/>
      <c r="B153" s="8"/>
      <c r="C153" s="9"/>
      <c r="D153" s="9"/>
      <c r="E153" s="9">
        <f t="shared" si="2"/>
        <v>100.5</v>
      </c>
    </row>
    <row r="154" spans="1:5" ht="21" x14ac:dyDescent="0.25">
      <c r="A154" s="18"/>
      <c r="B154" s="8"/>
      <c r="C154" s="9"/>
      <c r="D154" s="9"/>
      <c r="E154" s="9">
        <f t="shared" si="2"/>
        <v>100.5</v>
      </c>
    </row>
    <row r="155" spans="1:5" ht="21" x14ac:dyDescent="0.25">
      <c r="A155" s="18"/>
      <c r="B155" s="8"/>
      <c r="C155" s="9"/>
      <c r="D155" s="9"/>
      <c r="E155" s="9">
        <f t="shared" si="2"/>
        <v>100.5</v>
      </c>
    </row>
    <row r="156" spans="1:5" ht="21" x14ac:dyDescent="0.25">
      <c r="A156" s="18"/>
      <c r="B156" s="8"/>
      <c r="C156" s="9"/>
      <c r="D156" s="9"/>
      <c r="E156" s="9">
        <f t="shared" si="2"/>
        <v>100.5</v>
      </c>
    </row>
    <row r="157" spans="1:5" ht="21" x14ac:dyDescent="0.25">
      <c r="A157" s="18"/>
      <c r="B157" s="8"/>
      <c r="C157" s="9"/>
      <c r="D157" s="9"/>
      <c r="E157" s="9">
        <f t="shared" si="2"/>
        <v>100.5</v>
      </c>
    </row>
    <row r="158" spans="1:5" ht="21" x14ac:dyDescent="0.25">
      <c r="A158" s="18"/>
      <c r="B158" s="8"/>
      <c r="C158" s="9"/>
      <c r="D158" s="9"/>
      <c r="E158" s="9">
        <f t="shared" si="2"/>
        <v>100.5</v>
      </c>
    </row>
    <row r="159" spans="1:5" ht="21" x14ac:dyDescent="0.25">
      <c r="A159" s="18"/>
      <c r="B159" s="8"/>
      <c r="C159" s="9"/>
      <c r="D159" s="9"/>
      <c r="E159" s="9">
        <f t="shared" si="2"/>
        <v>100.5</v>
      </c>
    </row>
    <row r="160" spans="1:5" ht="21" x14ac:dyDescent="0.25">
      <c r="A160" s="18"/>
      <c r="B160" s="8"/>
      <c r="C160" s="9"/>
      <c r="D160" s="9"/>
      <c r="E160" s="9">
        <f t="shared" si="2"/>
        <v>100.5</v>
      </c>
    </row>
    <row r="161" spans="1:5" ht="21" x14ac:dyDescent="0.25">
      <c r="A161" s="18"/>
      <c r="B161" s="8"/>
      <c r="C161" s="9"/>
      <c r="D161" s="9"/>
      <c r="E161" s="9">
        <f t="shared" si="2"/>
        <v>100.5</v>
      </c>
    </row>
    <row r="162" spans="1:5" ht="21" x14ac:dyDescent="0.25">
      <c r="A162" s="18"/>
      <c r="B162" s="8"/>
      <c r="C162" s="9"/>
      <c r="D162" s="9"/>
      <c r="E162" s="9">
        <f t="shared" si="2"/>
        <v>100.5</v>
      </c>
    </row>
    <row r="163" spans="1:5" ht="21" x14ac:dyDescent="0.25">
      <c r="A163" s="18"/>
      <c r="B163" s="8"/>
      <c r="C163" s="9"/>
      <c r="D163" s="9"/>
      <c r="E163" s="9">
        <f t="shared" si="2"/>
        <v>100.5</v>
      </c>
    </row>
    <row r="164" spans="1:5" ht="21" x14ac:dyDescent="0.25">
      <c r="A164" s="18"/>
      <c r="B164" s="8"/>
      <c r="C164" s="9"/>
      <c r="D164" s="9"/>
      <c r="E164" s="9">
        <f t="shared" si="2"/>
        <v>100.5</v>
      </c>
    </row>
    <row r="165" spans="1:5" ht="21" x14ac:dyDescent="0.25">
      <c r="A165" s="18"/>
      <c r="B165" s="8"/>
      <c r="C165" s="9"/>
      <c r="D165" s="9"/>
      <c r="E165" s="9">
        <f t="shared" si="2"/>
        <v>100.5</v>
      </c>
    </row>
    <row r="166" spans="1:5" ht="21" x14ac:dyDescent="0.25">
      <c r="A166" s="18"/>
      <c r="B166" s="8"/>
      <c r="C166" s="9"/>
      <c r="D166" s="9"/>
      <c r="E166" s="9">
        <f t="shared" si="2"/>
        <v>100.5</v>
      </c>
    </row>
    <row r="167" spans="1:5" ht="21" x14ac:dyDescent="0.25">
      <c r="A167" s="18"/>
      <c r="B167" s="8"/>
      <c r="C167" s="9"/>
      <c r="D167" s="9"/>
      <c r="E167" s="9">
        <f t="shared" si="2"/>
        <v>100.5</v>
      </c>
    </row>
    <row r="168" spans="1:5" ht="21" x14ac:dyDescent="0.25">
      <c r="A168" s="18"/>
      <c r="B168" s="8"/>
      <c r="C168" s="9"/>
      <c r="D168" s="9"/>
      <c r="E168" s="9">
        <f t="shared" si="2"/>
        <v>100.5</v>
      </c>
    </row>
    <row r="169" spans="1:5" ht="21" x14ac:dyDescent="0.25">
      <c r="A169" s="18"/>
      <c r="B169" s="8"/>
      <c r="C169" s="17"/>
      <c r="D169" s="17"/>
      <c r="E169" s="9">
        <f t="shared" si="2"/>
        <v>100.5</v>
      </c>
    </row>
    <row r="170" spans="1:5" ht="21" x14ac:dyDescent="0.25">
      <c r="A170" s="18"/>
      <c r="B170" s="8"/>
      <c r="C170" s="17"/>
      <c r="D170" s="17"/>
      <c r="E170" s="9">
        <f t="shared" si="2"/>
        <v>100.5</v>
      </c>
    </row>
    <row r="171" spans="1:5" ht="21" x14ac:dyDescent="0.25">
      <c r="A171" s="18"/>
      <c r="B171" s="8"/>
      <c r="C171" s="17"/>
      <c r="D171" s="17"/>
      <c r="E171" s="9">
        <f t="shared" si="2"/>
        <v>100.5</v>
      </c>
    </row>
    <row r="172" spans="1:5" ht="21" x14ac:dyDescent="0.25">
      <c r="A172" s="18"/>
      <c r="B172" s="8"/>
      <c r="C172" s="17"/>
      <c r="D172" s="17"/>
      <c r="E172" s="9">
        <f t="shared" si="2"/>
        <v>100.5</v>
      </c>
    </row>
    <row r="173" spans="1:5" ht="21" x14ac:dyDescent="0.25">
      <c r="A173" s="18"/>
      <c r="B173" s="8"/>
      <c r="C173" s="17"/>
      <c r="D173" s="17"/>
      <c r="E173" s="9">
        <f t="shared" si="2"/>
        <v>100.5</v>
      </c>
    </row>
    <row r="174" spans="1:5" ht="21" x14ac:dyDescent="0.25">
      <c r="A174" s="18"/>
      <c r="B174" s="8"/>
      <c r="C174" s="17"/>
      <c r="D174" s="17"/>
      <c r="E174" s="9">
        <f t="shared" si="2"/>
        <v>100.5</v>
      </c>
    </row>
    <row r="175" spans="1:5" ht="21" x14ac:dyDescent="0.25">
      <c r="A175" s="18"/>
      <c r="B175" s="8"/>
      <c r="C175" s="17"/>
      <c r="D175" s="17"/>
      <c r="E175" s="9">
        <f t="shared" si="2"/>
        <v>100.5</v>
      </c>
    </row>
    <row r="176" spans="1:5" ht="21" x14ac:dyDescent="0.25">
      <c r="A176" s="18"/>
      <c r="B176" s="8"/>
      <c r="C176" s="17"/>
      <c r="D176" s="17"/>
      <c r="E176" s="9">
        <f t="shared" si="2"/>
        <v>100.5</v>
      </c>
    </row>
    <row r="177" spans="1:5" ht="21" x14ac:dyDescent="0.25">
      <c r="A177" s="18"/>
      <c r="B177" s="8"/>
      <c r="C177" s="17"/>
      <c r="D177" s="17"/>
      <c r="E177" s="9">
        <f t="shared" si="2"/>
        <v>100.5</v>
      </c>
    </row>
    <row r="178" spans="1:5" ht="21" x14ac:dyDescent="0.25">
      <c r="A178" s="18"/>
      <c r="B178" s="8"/>
      <c r="C178" s="17"/>
      <c r="D178" s="17"/>
      <c r="E178" s="9">
        <f t="shared" si="2"/>
        <v>100.5</v>
      </c>
    </row>
    <row r="179" spans="1:5" ht="21" x14ac:dyDescent="0.25">
      <c r="A179" s="18"/>
      <c r="B179" s="8"/>
      <c r="C179" s="17"/>
      <c r="D179" s="17"/>
      <c r="E179" s="9">
        <f t="shared" si="2"/>
        <v>100.5</v>
      </c>
    </row>
    <row r="180" spans="1:5" ht="21" x14ac:dyDescent="0.25">
      <c r="A180" s="18"/>
      <c r="B180" s="8"/>
      <c r="C180" s="17"/>
      <c r="D180" s="17"/>
      <c r="E180" s="9">
        <f t="shared" si="2"/>
        <v>100.5</v>
      </c>
    </row>
    <row r="181" spans="1:5" ht="21" x14ac:dyDescent="0.25">
      <c r="A181" s="18"/>
      <c r="B181" s="8"/>
      <c r="C181" s="17"/>
      <c r="D181" s="17"/>
      <c r="E181" s="9">
        <f t="shared" si="2"/>
        <v>100.5</v>
      </c>
    </row>
    <row r="182" spans="1:5" ht="21" x14ac:dyDescent="0.25">
      <c r="A182" s="18"/>
      <c r="B182" s="8"/>
      <c r="C182" s="17"/>
      <c r="D182" s="17"/>
      <c r="E182" s="9">
        <f t="shared" si="2"/>
        <v>100.5</v>
      </c>
    </row>
    <row r="183" spans="1:5" ht="21" x14ac:dyDescent="0.25">
      <c r="A183" s="18"/>
      <c r="B183" s="8"/>
      <c r="C183" s="17"/>
      <c r="D183" s="17"/>
      <c r="E183" s="9">
        <f t="shared" si="2"/>
        <v>100.5</v>
      </c>
    </row>
    <row r="184" spans="1:5" ht="21" x14ac:dyDescent="0.25">
      <c r="A184" s="18"/>
      <c r="B184" s="8"/>
      <c r="C184" s="17"/>
      <c r="D184" s="17"/>
      <c r="E184" s="9">
        <f t="shared" si="2"/>
        <v>100.5</v>
      </c>
    </row>
    <row r="185" spans="1:5" ht="21" x14ac:dyDescent="0.25">
      <c r="A185" s="18"/>
      <c r="B185" s="8"/>
      <c r="C185" s="17"/>
      <c r="D185" s="17"/>
      <c r="E185" s="9">
        <f t="shared" si="2"/>
        <v>100.5</v>
      </c>
    </row>
    <row r="186" spans="1:5" ht="21" x14ac:dyDescent="0.25">
      <c r="A186" s="18"/>
      <c r="B186" s="8"/>
      <c r="C186" s="17"/>
      <c r="D186" s="17"/>
      <c r="E186" s="9">
        <f t="shared" si="2"/>
        <v>100.5</v>
      </c>
    </row>
    <row r="187" spans="1:5" ht="21" x14ac:dyDescent="0.25">
      <c r="A187" s="18"/>
      <c r="B187" s="8"/>
      <c r="C187" s="17"/>
      <c r="D187" s="17"/>
      <c r="E187" s="9">
        <f t="shared" si="2"/>
        <v>100.5</v>
      </c>
    </row>
    <row r="188" spans="1:5" ht="21" x14ac:dyDescent="0.25">
      <c r="A188" s="18"/>
      <c r="B188" s="8"/>
      <c r="C188" s="17"/>
      <c r="D188" s="17"/>
      <c r="E188" s="9">
        <f t="shared" si="2"/>
        <v>100.5</v>
      </c>
    </row>
    <row r="189" spans="1:5" ht="21" x14ac:dyDescent="0.25">
      <c r="A189" s="18"/>
      <c r="B189" s="8"/>
      <c r="C189" s="17"/>
      <c r="D189" s="17"/>
      <c r="E189" s="9">
        <f t="shared" si="2"/>
        <v>100.5</v>
      </c>
    </row>
    <row r="190" spans="1:5" ht="21" x14ac:dyDescent="0.25">
      <c r="A190" s="18"/>
      <c r="B190" s="8"/>
      <c r="C190" s="17"/>
      <c r="D190" s="17"/>
      <c r="E190" s="9">
        <f t="shared" si="2"/>
        <v>100.5</v>
      </c>
    </row>
    <row r="191" spans="1:5" ht="21" x14ac:dyDescent="0.25">
      <c r="A191" s="18"/>
      <c r="B191" s="8"/>
      <c r="C191" s="17"/>
      <c r="D191" s="17"/>
      <c r="E191" s="9">
        <f t="shared" si="2"/>
        <v>100.5</v>
      </c>
    </row>
    <row r="192" spans="1:5" ht="21" x14ac:dyDescent="0.25">
      <c r="A192" s="18"/>
      <c r="B192" s="8"/>
      <c r="C192" s="17"/>
      <c r="D192" s="17"/>
      <c r="E192" s="9">
        <f t="shared" si="2"/>
        <v>100.5</v>
      </c>
    </row>
    <row r="193" spans="1:5" ht="21" x14ac:dyDescent="0.25">
      <c r="A193" s="18"/>
      <c r="B193" s="8"/>
      <c r="C193" s="17"/>
      <c r="D193" s="17"/>
      <c r="E193" s="9">
        <f t="shared" si="2"/>
        <v>100.5</v>
      </c>
    </row>
    <row r="194" spans="1:5" ht="21" x14ac:dyDescent="0.25">
      <c r="A194" s="18"/>
      <c r="B194" s="8"/>
      <c r="C194" s="17"/>
      <c r="D194" s="17"/>
      <c r="E194" s="9">
        <f t="shared" si="2"/>
        <v>100.5</v>
      </c>
    </row>
    <row r="195" spans="1:5" ht="21" x14ac:dyDescent="0.25">
      <c r="A195" s="17"/>
      <c r="B195" s="8"/>
      <c r="C195" s="17"/>
      <c r="D195" s="17"/>
      <c r="E195" s="9">
        <f t="shared" si="2"/>
        <v>100.5</v>
      </c>
    </row>
    <row r="196" spans="1:5" ht="21" x14ac:dyDescent="0.25">
      <c r="A196" s="17"/>
      <c r="B196" s="8"/>
      <c r="C196" s="17"/>
      <c r="D196" s="17"/>
      <c r="E196" s="9">
        <f t="shared" si="2"/>
        <v>100.5</v>
      </c>
    </row>
    <row r="197" spans="1:5" ht="21" x14ac:dyDescent="0.25">
      <c r="A197" s="17"/>
      <c r="B197" s="8"/>
      <c r="C197" s="17"/>
      <c r="D197" s="17"/>
      <c r="E197" s="9">
        <f t="shared" si="2"/>
        <v>100.5</v>
      </c>
    </row>
    <row r="198" spans="1:5" ht="21" x14ac:dyDescent="0.25">
      <c r="A198" s="17"/>
      <c r="B198" s="8"/>
      <c r="C198" s="17"/>
      <c r="D198" s="17"/>
      <c r="E198" s="9">
        <f t="shared" ref="E198:E261" si="3">E197+C198-D198</f>
        <v>100.5</v>
      </c>
    </row>
    <row r="199" spans="1:5" ht="21" x14ac:dyDescent="0.25">
      <c r="A199" s="17"/>
      <c r="B199" s="8"/>
      <c r="C199" s="17"/>
      <c r="D199" s="17"/>
      <c r="E199" s="9">
        <f t="shared" si="3"/>
        <v>100.5</v>
      </c>
    </row>
    <row r="200" spans="1:5" ht="21" x14ac:dyDescent="0.25">
      <c r="A200" s="17"/>
      <c r="B200" s="8"/>
      <c r="C200" s="17"/>
      <c r="D200" s="17"/>
      <c r="E200" s="9">
        <f t="shared" si="3"/>
        <v>100.5</v>
      </c>
    </row>
    <row r="201" spans="1:5" ht="21" x14ac:dyDescent="0.25">
      <c r="A201" s="17"/>
      <c r="B201" s="8"/>
      <c r="C201" s="17"/>
      <c r="D201" s="17"/>
      <c r="E201" s="9">
        <f t="shared" si="3"/>
        <v>100.5</v>
      </c>
    </row>
    <row r="202" spans="1:5" ht="21" x14ac:dyDescent="0.25">
      <c r="A202" s="17"/>
      <c r="B202" s="8"/>
      <c r="C202" s="17"/>
      <c r="D202" s="17"/>
      <c r="E202" s="9">
        <f t="shared" si="3"/>
        <v>100.5</v>
      </c>
    </row>
    <row r="203" spans="1:5" ht="21" x14ac:dyDescent="0.25">
      <c r="A203" s="17"/>
      <c r="B203" s="8"/>
      <c r="C203" s="17"/>
      <c r="D203" s="17"/>
      <c r="E203" s="9">
        <f t="shared" si="3"/>
        <v>100.5</v>
      </c>
    </row>
    <row r="204" spans="1:5" ht="21" x14ac:dyDescent="0.25">
      <c r="A204" s="17"/>
      <c r="B204" s="8"/>
      <c r="C204" s="17"/>
      <c r="D204" s="17"/>
      <c r="E204" s="9">
        <f t="shared" si="3"/>
        <v>100.5</v>
      </c>
    </row>
    <row r="205" spans="1:5" ht="21" x14ac:dyDescent="0.25">
      <c r="A205" s="17"/>
      <c r="B205" s="8"/>
      <c r="C205" s="17"/>
      <c r="D205" s="17"/>
      <c r="E205" s="9">
        <f t="shared" si="3"/>
        <v>100.5</v>
      </c>
    </row>
    <row r="206" spans="1:5" ht="21" x14ac:dyDescent="0.25">
      <c r="A206" s="17"/>
      <c r="B206" s="8"/>
      <c r="C206" s="17"/>
      <c r="D206" s="17"/>
      <c r="E206" s="9">
        <f t="shared" si="3"/>
        <v>100.5</v>
      </c>
    </row>
    <row r="207" spans="1:5" ht="21" x14ac:dyDescent="0.25">
      <c r="A207" s="17"/>
      <c r="B207" s="8"/>
      <c r="C207" s="17"/>
      <c r="D207" s="17"/>
      <c r="E207" s="9">
        <f t="shared" si="3"/>
        <v>100.5</v>
      </c>
    </row>
    <row r="208" spans="1:5" ht="21" x14ac:dyDescent="0.25">
      <c r="A208" s="17"/>
      <c r="B208" s="8"/>
      <c r="C208" s="17"/>
      <c r="D208" s="17"/>
      <c r="E208" s="9">
        <f t="shared" si="3"/>
        <v>100.5</v>
      </c>
    </row>
    <row r="209" spans="1:5" ht="21" x14ac:dyDescent="0.25">
      <c r="A209" s="17"/>
      <c r="B209" s="8"/>
      <c r="C209" s="17"/>
      <c r="D209" s="17"/>
      <c r="E209" s="9">
        <f t="shared" si="3"/>
        <v>100.5</v>
      </c>
    </row>
    <row r="210" spans="1:5" ht="21" x14ac:dyDescent="0.25">
      <c r="A210" s="17"/>
      <c r="B210" s="8"/>
      <c r="C210" s="17"/>
      <c r="D210" s="17"/>
      <c r="E210" s="9">
        <f t="shared" si="3"/>
        <v>100.5</v>
      </c>
    </row>
    <row r="211" spans="1:5" ht="21" x14ac:dyDescent="0.25">
      <c r="A211" s="17"/>
      <c r="B211" s="8"/>
      <c r="C211" s="17"/>
      <c r="D211" s="17"/>
      <c r="E211" s="9">
        <f t="shared" si="3"/>
        <v>100.5</v>
      </c>
    </row>
    <row r="212" spans="1:5" ht="21" x14ac:dyDescent="0.25">
      <c r="A212" s="17"/>
      <c r="B212" s="8"/>
      <c r="C212" s="17"/>
      <c r="D212" s="17"/>
      <c r="E212" s="9">
        <f t="shared" si="3"/>
        <v>100.5</v>
      </c>
    </row>
    <row r="213" spans="1:5" ht="21" x14ac:dyDescent="0.25">
      <c r="A213" s="17"/>
      <c r="B213" s="8"/>
      <c r="C213" s="17"/>
      <c r="D213" s="17"/>
      <c r="E213" s="9">
        <f t="shared" si="3"/>
        <v>100.5</v>
      </c>
    </row>
    <row r="214" spans="1:5" ht="21" x14ac:dyDescent="0.25">
      <c r="A214" s="17"/>
      <c r="B214" s="8"/>
      <c r="C214" s="17"/>
      <c r="D214" s="17"/>
      <c r="E214" s="9">
        <f t="shared" si="3"/>
        <v>100.5</v>
      </c>
    </row>
    <row r="215" spans="1:5" ht="21" x14ac:dyDescent="0.25">
      <c r="A215" s="17"/>
      <c r="B215" s="8"/>
      <c r="C215" s="17"/>
      <c r="D215" s="17"/>
      <c r="E215" s="9">
        <f t="shared" si="3"/>
        <v>100.5</v>
      </c>
    </row>
    <row r="216" spans="1:5" ht="21" x14ac:dyDescent="0.25">
      <c r="A216" s="17"/>
      <c r="B216" s="8"/>
      <c r="C216" s="17"/>
      <c r="D216" s="17"/>
      <c r="E216" s="9">
        <f t="shared" si="3"/>
        <v>100.5</v>
      </c>
    </row>
    <row r="217" spans="1:5" ht="21" x14ac:dyDescent="0.25">
      <c r="A217" s="17"/>
      <c r="B217" s="8"/>
      <c r="C217" s="17"/>
      <c r="D217" s="17"/>
      <c r="E217" s="9">
        <f t="shared" si="3"/>
        <v>100.5</v>
      </c>
    </row>
    <row r="218" spans="1:5" ht="21" x14ac:dyDescent="0.25">
      <c r="A218" s="17"/>
      <c r="B218" s="8"/>
      <c r="C218" s="17"/>
      <c r="D218" s="17"/>
      <c r="E218" s="9">
        <f t="shared" si="3"/>
        <v>100.5</v>
      </c>
    </row>
    <row r="219" spans="1:5" ht="21" x14ac:dyDescent="0.25">
      <c r="A219" s="17"/>
      <c r="B219" s="8"/>
      <c r="C219" s="17"/>
      <c r="D219" s="17"/>
      <c r="E219" s="9">
        <f t="shared" si="3"/>
        <v>100.5</v>
      </c>
    </row>
    <row r="220" spans="1:5" ht="21" x14ac:dyDescent="0.25">
      <c r="A220" s="17"/>
      <c r="B220" s="8"/>
      <c r="C220" s="17"/>
      <c r="D220" s="17"/>
      <c r="E220" s="9">
        <f t="shared" si="3"/>
        <v>100.5</v>
      </c>
    </row>
    <row r="221" spans="1:5" ht="21" x14ac:dyDescent="0.25">
      <c r="A221" s="17"/>
      <c r="B221" s="8"/>
      <c r="C221" s="17"/>
      <c r="D221" s="17"/>
      <c r="E221" s="9">
        <f t="shared" si="3"/>
        <v>100.5</v>
      </c>
    </row>
    <row r="222" spans="1:5" ht="21" x14ac:dyDescent="0.25">
      <c r="A222" s="17"/>
      <c r="B222" s="8"/>
      <c r="C222" s="17"/>
      <c r="D222" s="17"/>
      <c r="E222" s="9">
        <f t="shared" si="3"/>
        <v>100.5</v>
      </c>
    </row>
    <row r="223" spans="1:5" ht="21" x14ac:dyDescent="0.25">
      <c r="A223" s="17"/>
      <c r="B223" s="8"/>
      <c r="C223" s="17"/>
      <c r="D223" s="17"/>
      <c r="E223" s="9">
        <f t="shared" si="3"/>
        <v>100.5</v>
      </c>
    </row>
    <row r="224" spans="1:5" ht="21" x14ac:dyDescent="0.25">
      <c r="A224" s="17"/>
      <c r="B224" s="8"/>
      <c r="C224" s="17"/>
      <c r="D224" s="17"/>
      <c r="E224" s="9">
        <f t="shared" si="3"/>
        <v>100.5</v>
      </c>
    </row>
    <row r="225" spans="1:5" ht="21" x14ac:dyDescent="0.25">
      <c r="A225" s="17"/>
      <c r="B225" s="8"/>
      <c r="C225" s="17"/>
      <c r="D225" s="17"/>
      <c r="E225" s="9">
        <f t="shared" si="3"/>
        <v>100.5</v>
      </c>
    </row>
    <row r="226" spans="1:5" ht="21" x14ac:dyDescent="0.25">
      <c r="A226" s="17"/>
      <c r="B226" s="8"/>
      <c r="C226" s="17"/>
      <c r="D226" s="17"/>
      <c r="E226" s="9">
        <f t="shared" si="3"/>
        <v>100.5</v>
      </c>
    </row>
    <row r="227" spans="1:5" ht="21" x14ac:dyDescent="0.25">
      <c r="A227" s="17"/>
      <c r="B227" s="8"/>
      <c r="C227" s="17"/>
      <c r="D227" s="17"/>
      <c r="E227" s="9">
        <f t="shared" si="3"/>
        <v>100.5</v>
      </c>
    </row>
    <row r="228" spans="1:5" ht="21" x14ac:dyDescent="0.25">
      <c r="A228" s="17"/>
      <c r="B228" s="8"/>
      <c r="C228" s="17"/>
      <c r="D228" s="17"/>
      <c r="E228" s="9">
        <f t="shared" si="3"/>
        <v>100.5</v>
      </c>
    </row>
    <row r="229" spans="1:5" ht="21" x14ac:dyDescent="0.25">
      <c r="A229" s="17"/>
      <c r="B229" s="8"/>
      <c r="C229" s="17"/>
      <c r="D229" s="17"/>
      <c r="E229" s="9">
        <f t="shared" si="3"/>
        <v>100.5</v>
      </c>
    </row>
    <row r="230" spans="1:5" ht="21" x14ac:dyDescent="0.25">
      <c r="A230" s="17"/>
      <c r="B230" s="8"/>
      <c r="C230" s="17"/>
      <c r="D230" s="17"/>
      <c r="E230" s="9">
        <f t="shared" si="3"/>
        <v>100.5</v>
      </c>
    </row>
    <row r="231" spans="1:5" ht="21" x14ac:dyDescent="0.25">
      <c r="A231" s="17"/>
      <c r="B231" s="8"/>
      <c r="C231" s="17"/>
      <c r="D231" s="17"/>
      <c r="E231" s="9">
        <f t="shared" si="3"/>
        <v>100.5</v>
      </c>
    </row>
    <row r="232" spans="1:5" ht="21" x14ac:dyDescent="0.25">
      <c r="A232" s="17"/>
      <c r="B232" s="8"/>
      <c r="C232" s="17"/>
      <c r="D232" s="17"/>
      <c r="E232" s="9">
        <f t="shared" si="3"/>
        <v>100.5</v>
      </c>
    </row>
    <row r="233" spans="1:5" ht="21" x14ac:dyDescent="0.25">
      <c r="A233" s="17"/>
      <c r="B233" s="8"/>
      <c r="C233" s="17"/>
      <c r="D233" s="17"/>
      <c r="E233" s="9">
        <f t="shared" si="3"/>
        <v>100.5</v>
      </c>
    </row>
    <row r="234" spans="1:5" ht="21" x14ac:dyDescent="0.25">
      <c r="A234" s="17"/>
      <c r="B234" s="8"/>
      <c r="C234" s="17"/>
      <c r="D234" s="17"/>
      <c r="E234" s="9">
        <f t="shared" si="3"/>
        <v>100.5</v>
      </c>
    </row>
    <row r="235" spans="1:5" ht="21" x14ac:dyDescent="0.25">
      <c r="A235" s="17"/>
      <c r="B235" s="8"/>
      <c r="C235" s="17"/>
      <c r="D235" s="17"/>
      <c r="E235" s="9">
        <f t="shared" si="3"/>
        <v>100.5</v>
      </c>
    </row>
    <row r="236" spans="1:5" ht="21" x14ac:dyDescent="0.25">
      <c r="A236" s="17"/>
      <c r="B236" s="8"/>
      <c r="C236" s="17"/>
      <c r="D236" s="17"/>
      <c r="E236" s="9">
        <f t="shared" si="3"/>
        <v>100.5</v>
      </c>
    </row>
    <row r="237" spans="1:5" ht="21" x14ac:dyDescent="0.25">
      <c r="A237" s="17"/>
      <c r="B237" s="8"/>
      <c r="C237" s="17"/>
      <c r="D237" s="17"/>
      <c r="E237" s="9">
        <f t="shared" si="3"/>
        <v>100.5</v>
      </c>
    </row>
    <row r="238" spans="1:5" ht="21" x14ac:dyDescent="0.25">
      <c r="A238" s="17"/>
      <c r="B238" s="8"/>
      <c r="C238" s="17"/>
      <c r="D238" s="17"/>
      <c r="E238" s="9">
        <f t="shared" si="3"/>
        <v>100.5</v>
      </c>
    </row>
    <row r="239" spans="1:5" ht="21" x14ac:dyDescent="0.25">
      <c r="A239" s="17"/>
      <c r="B239" s="8"/>
      <c r="C239" s="17"/>
      <c r="D239" s="17"/>
      <c r="E239" s="9">
        <f t="shared" si="3"/>
        <v>100.5</v>
      </c>
    </row>
    <row r="240" spans="1:5" ht="21" x14ac:dyDescent="0.25">
      <c r="A240" s="17"/>
      <c r="B240" s="8"/>
      <c r="C240" s="17"/>
      <c r="D240" s="17"/>
      <c r="E240" s="9">
        <f t="shared" si="3"/>
        <v>100.5</v>
      </c>
    </row>
    <row r="241" spans="1:5" ht="21" x14ac:dyDescent="0.25">
      <c r="A241" s="17"/>
      <c r="B241" s="8"/>
      <c r="C241" s="17"/>
      <c r="D241" s="17"/>
      <c r="E241" s="9">
        <f t="shared" si="3"/>
        <v>100.5</v>
      </c>
    </row>
    <row r="242" spans="1:5" ht="21" x14ac:dyDescent="0.25">
      <c r="A242" s="17"/>
      <c r="B242" s="8"/>
      <c r="C242" s="17"/>
      <c r="D242" s="17"/>
      <c r="E242" s="9">
        <f t="shared" si="3"/>
        <v>100.5</v>
      </c>
    </row>
    <row r="243" spans="1:5" ht="21" x14ac:dyDescent="0.25">
      <c r="A243" s="17"/>
      <c r="B243" s="8"/>
      <c r="C243" s="17"/>
      <c r="D243" s="17"/>
      <c r="E243" s="9">
        <f t="shared" si="3"/>
        <v>100.5</v>
      </c>
    </row>
    <row r="244" spans="1:5" ht="21" x14ac:dyDescent="0.25">
      <c r="A244" s="17"/>
      <c r="B244" s="8"/>
      <c r="C244" s="17"/>
      <c r="D244" s="17"/>
      <c r="E244" s="9">
        <f t="shared" si="3"/>
        <v>100.5</v>
      </c>
    </row>
    <row r="245" spans="1:5" ht="21" x14ac:dyDescent="0.25">
      <c r="A245" s="17"/>
      <c r="B245" s="8"/>
      <c r="C245" s="17"/>
      <c r="D245" s="17"/>
      <c r="E245" s="9">
        <f t="shared" si="3"/>
        <v>100.5</v>
      </c>
    </row>
    <row r="246" spans="1:5" ht="21" x14ac:dyDescent="0.25">
      <c r="A246" s="17"/>
      <c r="B246" s="8"/>
      <c r="C246" s="17"/>
      <c r="D246" s="17"/>
      <c r="E246" s="9">
        <f t="shared" si="3"/>
        <v>100.5</v>
      </c>
    </row>
    <row r="247" spans="1:5" ht="21" x14ac:dyDescent="0.25">
      <c r="A247" s="17"/>
      <c r="B247" s="8"/>
      <c r="C247" s="17"/>
      <c r="D247" s="17"/>
      <c r="E247" s="9">
        <f t="shared" si="3"/>
        <v>100.5</v>
      </c>
    </row>
    <row r="248" spans="1:5" ht="21" x14ac:dyDescent="0.25">
      <c r="A248" s="17"/>
      <c r="B248" s="8"/>
      <c r="C248" s="17"/>
      <c r="D248" s="17"/>
      <c r="E248" s="9">
        <f t="shared" si="3"/>
        <v>100.5</v>
      </c>
    </row>
    <row r="249" spans="1:5" ht="21" x14ac:dyDescent="0.25">
      <c r="A249" s="17"/>
      <c r="B249" s="8"/>
      <c r="C249" s="17"/>
      <c r="D249" s="17"/>
      <c r="E249" s="9">
        <f t="shared" si="3"/>
        <v>100.5</v>
      </c>
    </row>
    <row r="250" spans="1:5" ht="21" x14ac:dyDescent="0.25">
      <c r="A250" s="17"/>
      <c r="B250" s="8"/>
      <c r="C250" s="17"/>
      <c r="D250" s="17"/>
      <c r="E250" s="9">
        <f t="shared" si="3"/>
        <v>100.5</v>
      </c>
    </row>
    <row r="251" spans="1:5" ht="21" x14ac:dyDescent="0.25">
      <c r="A251" s="17"/>
      <c r="B251" s="8"/>
      <c r="C251" s="17"/>
      <c r="D251" s="17"/>
      <c r="E251" s="9">
        <f t="shared" si="3"/>
        <v>100.5</v>
      </c>
    </row>
    <row r="252" spans="1:5" ht="21" x14ac:dyDescent="0.25">
      <c r="A252" s="17"/>
      <c r="B252" s="8"/>
      <c r="C252" s="17"/>
      <c r="D252" s="17"/>
      <c r="E252" s="9">
        <f t="shared" si="3"/>
        <v>100.5</v>
      </c>
    </row>
    <row r="253" spans="1:5" ht="21" x14ac:dyDescent="0.25">
      <c r="A253" s="17"/>
      <c r="B253" s="8"/>
      <c r="C253" s="17"/>
      <c r="D253" s="17"/>
      <c r="E253" s="9">
        <f t="shared" si="3"/>
        <v>100.5</v>
      </c>
    </row>
    <row r="254" spans="1:5" ht="21" x14ac:dyDescent="0.25">
      <c r="A254" s="17"/>
      <c r="B254" s="8"/>
      <c r="C254" s="17"/>
      <c r="D254" s="17"/>
      <c r="E254" s="9">
        <f t="shared" si="3"/>
        <v>100.5</v>
      </c>
    </row>
    <row r="255" spans="1:5" ht="21" x14ac:dyDescent="0.25">
      <c r="A255" s="17"/>
      <c r="B255" s="8"/>
      <c r="C255" s="17"/>
      <c r="D255" s="17"/>
      <c r="E255" s="9">
        <f t="shared" si="3"/>
        <v>100.5</v>
      </c>
    </row>
    <row r="256" spans="1:5" ht="21" x14ac:dyDescent="0.25">
      <c r="A256" s="17"/>
      <c r="B256" s="8"/>
      <c r="C256" s="17"/>
      <c r="D256" s="17"/>
      <c r="E256" s="9">
        <f t="shared" si="3"/>
        <v>100.5</v>
      </c>
    </row>
    <row r="257" spans="1:5" ht="21" x14ac:dyDescent="0.25">
      <c r="A257" s="17"/>
      <c r="B257" s="8"/>
      <c r="C257" s="17"/>
      <c r="D257" s="17"/>
      <c r="E257" s="9">
        <f t="shared" si="3"/>
        <v>100.5</v>
      </c>
    </row>
    <row r="258" spans="1:5" ht="21" x14ac:dyDescent="0.25">
      <c r="A258" s="17"/>
      <c r="B258" s="8"/>
      <c r="C258" s="17"/>
      <c r="D258" s="17"/>
      <c r="E258" s="9">
        <f t="shared" si="3"/>
        <v>100.5</v>
      </c>
    </row>
    <row r="259" spans="1:5" ht="21" x14ac:dyDescent="0.25">
      <c r="A259" s="17"/>
      <c r="B259" s="8"/>
      <c r="C259" s="17"/>
      <c r="D259" s="17"/>
      <c r="E259" s="9">
        <f t="shared" si="3"/>
        <v>100.5</v>
      </c>
    </row>
    <row r="260" spans="1:5" ht="21" x14ac:dyDescent="0.25">
      <c r="A260" s="17"/>
      <c r="B260" s="8"/>
      <c r="C260" s="17"/>
      <c r="D260" s="17"/>
      <c r="E260" s="9">
        <f t="shared" si="3"/>
        <v>100.5</v>
      </c>
    </row>
    <row r="261" spans="1:5" ht="21" x14ac:dyDescent="0.25">
      <c r="A261" s="17"/>
      <c r="B261" s="8"/>
      <c r="C261" s="17"/>
      <c r="D261" s="17"/>
      <c r="E261" s="9">
        <f t="shared" si="3"/>
        <v>100.5</v>
      </c>
    </row>
    <row r="262" spans="1:5" ht="21" x14ac:dyDescent="0.25">
      <c r="A262" s="17"/>
      <c r="B262" s="8"/>
      <c r="C262" s="17"/>
      <c r="D262" s="17"/>
      <c r="E262" s="9">
        <f t="shared" ref="E262:E325" si="4">E261+C262-D262</f>
        <v>100.5</v>
      </c>
    </row>
    <row r="263" spans="1:5" ht="21" x14ac:dyDescent="0.25">
      <c r="A263" s="17"/>
      <c r="B263" s="8"/>
      <c r="C263" s="17"/>
      <c r="D263" s="17"/>
      <c r="E263" s="9">
        <f t="shared" si="4"/>
        <v>100.5</v>
      </c>
    </row>
    <row r="264" spans="1:5" ht="21" x14ac:dyDescent="0.25">
      <c r="A264" s="17"/>
      <c r="B264" s="8"/>
      <c r="C264" s="17"/>
      <c r="D264" s="17"/>
      <c r="E264" s="9">
        <f t="shared" si="4"/>
        <v>100.5</v>
      </c>
    </row>
    <row r="265" spans="1:5" ht="21" x14ac:dyDescent="0.25">
      <c r="A265" s="17"/>
      <c r="B265" s="8"/>
      <c r="C265" s="17"/>
      <c r="D265" s="17"/>
      <c r="E265" s="9">
        <f t="shared" si="4"/>
        <v>100.5</v>
      </c>
    </row>
    <row r="266" spans="1:5" ht="21" x14ac:dyDescent="0.25">
      <c r="A266" s="17"/>
      <c r="B266" s="8"/>
      <c r="C266" s="17"/>
      <c r="D266" s="17"/>
      <c r="E266" s="9">
        <f t="shared" si="4"/>
        <v>100.5</v>
      </c>
    </row>
    <row r="267" spans="1:5" ht="21" x14ac:dyDescent="0.25">
      <c r="A267" s="17"/>
      <c r="B267" s="8"/>
      <c r="C267" s="17"/>
      <c r="D267" s="17"/>
      <c r="E267" s="9">
        <f t="shared" si="4"/>
        <v>100.5</v>
      </c>
    </row>
    <row r="268" spans="1:5" ht="21" x14ac:dyDescent="0.25">
      <c r="A268" s="17"/>
      <c r="B268" s="8"/>
      <c r="C268" s="17"/>
      <c r="D268" s="17"/>
      <c r="E268" s="9">
        <f t="shared" si="4"/>
        <v>100.5</v>
      </c>
    </row>
    <row r="269" spans="1:5" ht="21" x14ac:dyDescent="0.25">
      <c r="A269" s="17"/>
      <c r="B269" s="8"/>
      <c r="C269" s="17"/>
      <c r="D269" s="17"/>
      <c r="E269" s="9">
        <f t="shared" si="4"/>
        <v>100.5</v>
      </c>
    </row>
    <row r="270" spans="1:5" ht="21" x14ac:dyDescent="0.25">
      <c r="A270" s="17"/>
      <c r="B270" s="8"/>
      <c r="C270" s="17"/>
      <c r="D270" s="17"/>
      <c r="E270" s="9">
        <f t="shared" si="4"/>
        <v>100.5</v>
      </c>
    </row>
    <row r="271" spans="1:5" ht="21" x14ac:dyDescent="0.25">
      <c r="A271" s="17"/>
      <c r="B271" s="17"/>
      <c r="C271" s="17"/>
      <c r="D271" s="17"/>
      <c r="E271" s="9">
        <f t="shared" si="4"/>
        <v>100.5</v>
      </c>
    </row>
    <row r="272" spans="1:5" ht="21" x14ac:dyDescent="0.25">
      <c r="A272" s="17"/>
      <c r="B272" s="17"/>
      <c r="C272" s="17"/>
      <c r="D272" s="17"/>
      <c r="E272" s="9">
        <f t="shared" si="4"/>
        <v>100.5</v>
      </c>
    </row>
    <row r="273" spans="1:5" ht="21" x14ac:dyDescent="0.25">
      <c r="A273" s="17"/>
      <c r="B273" s="17"/>
      <c r="C273" s="17"/>
      <c r="D273" s="17"/>
      <c r="E273" s="9">
        <f t="shared" si="4"/>
        <v>100.5</v>
      </c>
    </row>
    <row r="274" spans="1:5" ht="21" x14ac:dyDescent="0.25">
      <c r="A274" s="17"/>
      <c r="B274" s="17"/>
      <c r="C274" s="17"/>
      <c r="D274" s="17"/>
      <c r="E274" s="9">
        <f t="shared" si="4"/>
        <v>100.5</v>
      </c>
    </row>
    <row r="275" spans="1:5" ht="21" x14ac:dyDescent="0.25">
      <c r="A275" s="17"/>
      <c r="B275" s="17"/>
      <c r="C275" s="17"/>
      <c r="D275" s="17"/>
      <c r="E275" s="9">
        <f t="shared" si="4"/>
        <v>100.5</v>
      </c>
    </row>
    <row r="276" spans="1:5" ht="21" x14ac:dyDescent="0.25">
      <c r="A276" s="17"/>
      <c r="B276" s="17"/>
      <c r="C276" s="17"/>
      <c r="D276" s="17"/>
      <c r="E276" s="9">
        <f t="shared" si="4"/>
        <v>100.5</v>
      </c>
    </row>
    <row r="277" spans="1:5" ht="21" x14ac:dyDescent="0.25">
      <c r="A277" s="17"/>
      <c r="B277" s="17"/>
      <c r="C277" s="17"/>
      <c r="D277" s="17"/>
      <c r="E277" s="9">
        <f t="shared" si="4"/>
        <v>100.5</v>
      </c>
    </row>
    <row r="278" spans="1:5" ht="21" x14ac:dyDescent="0.25">
      <c r="A278" s="17"/>
      <c r="B278" s="17"/>
      <c r="C278" s="17"/>
      <c r="D278" s="17"/>
      <c r="E278" s="9">
        <f t="shared" si="4"/>
        <v>100.5</v>
      </c>
    </row>
    <row r="279" spans="1:5" ht="21" x14ac:dyDescent="0.25">
      <c r="A279" s="17"/>
      <c r="B279" s="17"/>
      <c r="C279" s="17"/>
      <c r="D279" s="17"/>
      <c r="E279" s="9">
        <f t="shared" si="4"/>
        <v>100.5</v>
      </c>
    </row>
    <row r="280" spans="1:5" ht="21" x14ac:dyDescent="0.25">
      <c r="A280" s="17"/>
      <c r="B280" s="17"/>
      <c r="C280" s="17"/>
      <c r="D280" s="17"/>
      <c r="E280" s="9">
        <f t="shared" si="4"/>
        <v>100.5</v>
      </c>
    </row>
    <row r="281" spans="1:5" ht="21" x14ac:dyDescent="0.25">
      <c r="A281" s="17"/>
      <c r="B281" s="17"/>
      <c r="C281" s="17"/>
      <c r="D281" s="17"/>
      <c r="E281" s="9">
        <f t="shared" si="4"/>
        <v>100.5</v>
      </c>
    </row>
    <row r="282" spans="1:5" ht="21" x14ac:dyDescent="0.25">
      <c r="A282" s="17"/>
      <c r="B282" s="17"/>
      <c r="C282" s="17"/>
      <c r="D282" s="17"/>
      <c r="E282" s="9">
        <f t="shared" si="4"/>
        <v>100.5</v>
      </c>
    </row>
    <row r="283" spans="1:5" ht="21" x14ac:dyDescent="0.25">
      <c r="A283" s="17"/>
      <c r="B283" s="17"/>
      <c r="C283" s="17"/>
      <c r="D283" s="17"/>
      <c r="E283" s="9">
        <f t="shared" si="4"/>
        <v>100.5</v>
      </c>
    </row>
    <row r="284" spans="1:5" ht="21" x14ac:dyDescent="0.25">
      <c r="A284" s="17"/>
      <c r="B284" s="17"/>
      <c r="C284" s="17"/>
      <c r="D284" s="17"/>
      <c r="E284" s="9">
        <f t="shared" si="4"/>
        <v>100.5</v>
      </c>
    </row>
    <row r="285" spans="1:5" ht="21" x14ac:dyDescent="0.25">
      <c r="A285" s="17"/>
      <c r="B285" s="17"/>
      <c r="C285" s="17"/>
      <c r="D285" s="17"/>
      <c r="E285" s="9">
        <f t="shared" si="4"/>
        <v>100.5</v>
      </c>
    </row>
    <row r="286" spans="1:5" ht="21" x14ac:dyDescent="0.25">
      <c r="A286" s="17"/>
      <c r="B286" s="17"/>
      <c r="C286" s="17"/>
      <c r="D286" s="17"/>
      <c r="E286" s="9">
        <f t="shared" si="4"/>
        <v>100.5</v>
      </c>
    </row>
    <row r="287" spans="1:5" ht="21" x14ac:dyDescent="0.25">
      <c r="A287" s="17"/>
      <c r="B287" s="17"/>
      <c r="C287" s="17"/>
      <c r="D287" s="17"/>
      <c r="E287" s="9">
        <f t="shared" si="4"/>
        <v>100.5</v>
      </c>
    </row>
    <row r="288" spans="1:5" ht="21" x14ac:dyDescent="0.25">
      <c r="A288" s="17"/>
      <c r="B288" s="17"/>
      <c r="C288" s="17"/>
      <c r="D288" s="17"/>
      <c r="E288" s="9">
        <f t="shared" si="4"/>
        <v>100.5</v>
      </c>
    </row>
    <row r="289" spans="1:5" ht="21" x14ac:dyDescent="0.25">
      <c r="A289" s="17"/>
      <c r="B289" s="17"/>
      <c r="C289" s="17"/>
      <c r="D289" s="17"/>
      <c r="E289" s="9">
        <f t="shared" si="4"/>
        <v>100.5</v>
      </c>
    </row>
    <row r="290" spans="1:5" ht="21" x14ac:dyDescent="0.25">
      <c r="A290" s="17"/>
      <c r="B290" s="17"/>
      <c r="C290" s="17"/>
      <c r="D290" s="17"/>
      <c r="E290" s="9">
        <f t="shared" si="4"/>
        <v>100.5</v>
      </c>
    </row>
    <row r="291" spans="1:5" ht="21" x14ac:dyDescent="0.25">
      <c r="A291" s="17"/>
      <c r="B291" s="17"/>
      <c r="C291" s="17"/>
      <c r="D291" s="17"/>
      <c r="E291" s="9">
        <f t="shared" si="4"/>
        <v>100.5</v>
      </c>
    </row>
    <row r="292" spans="1:5" ht="21" x14ac:dyDescent="0.25">
      <c r="A292" s="17"/>
      <c r="B292" s="17"/>
      <c r="C292" s="17"/>
      <c r="D292" s="17"/>
      <c r="E292" s="9">
        <f t="shared" si="4"/>
        <v>100.5</v>
      </c>
    </row>
    <row r="293" spans="1:5" ht="21" x14ac:dyDescent="0.25">
      <c r="A293" s="17"/>
      <c r="B293" s="17"/>
      <c r="C293" s="17"/>
      <c r="D293" s="17"/>
      <c r="E293" s="9">
        <f t="shared" si="4"/>
        <v>100.5</v>
      </c>
    </row>
    <row r="294" spans="1:5" ht="21" x14ac:dyDescent="0.25">
      <c r="A294" s="17"/>
      <c r="B294" s="17"/>
      <c r="C294" s="17"/>
      <c r="D294" s="17"/>
      <c r="E294" s="9">
        <f t="shared" si="4"/>
        <v>100.5</v>
      </c>
    </row>
    <row r="295" spans="1:5" ht="21" x14ac:dyDescent="0.25">
      <c r="A295" s="17"/>
      <c r="B295" s="17"/>
      <c r="C295" s="17"/>
      <c r="D295" s="17"/>
      <c r="E295" s="9">
        <f t="shared" si="4"/>
        <v>100.5</v>
      </c>
    </row>
    <row r="296" spans="1:5" ht="21" x14ac:dyDescent="0.25">
      <c r="A296" s="17"/>
      <c r="B296" s="17"/>
      <c r="C296" s="17"/>
      <c r="D296" s="17"/>
      <c r="E296" s="9">
        <f t="shared" si="4"/>
        <v>100.5</v>
      </c>
    </row>
    <row r="297" spans="1:5" ht="21" x14ac:dyDescent="0.25">
      <c r="A297" s="17"/>
      <c r="B297" s="17"/>
      <c r="C297" s="17"/>
      <c r="D297" s="17"/>
      <c r="E297" s="9">
        <f t="shared" si="4"/>
        <v>100.5</v>
      </c>
    </row>
    <row r="298" spans="1:5" ht="21" x14ac:dyDescent="0.25">
      <c r="A298" s="17"/>
      <c r="B298" s="17"/>
      <c r="C298" s="17"/>
      <c r="D298" s="17"/>
      <c r="E298" s="9">
        <f t="shared" si="4"/>
        <v>100.5</v>
      </c>
    </row>
    <row r="299" spans="1:5" ht="21" x14ac:dyDescent="0.25">
      <c r="A299" s="17"/>
      <c r="B299" s="17"/>
      <c r="C299" s="17"/>
      <c r="D299" s="17"/>
      <c r="E299" s="9">
        <f t="shared" si="4"/>
        <v>100.5</v>
      </c>
    </row>
    <row r="300" spans="1:5" ht="21" x14ac:dyDescent="0.25">
      <c r="A300" s="17"/>
      <c r="B300" s="17"/>
      <c r="C300" s="17"/>
      <c r="D300" s="17"/>
      <c r="E300" s="9">
        <f t="shared" si="4"/>
        <v>100.5</v>
      </c>
    </row>
    <row r="301" spans="1:5" ht="21" x14ac:dyDescent="0.25">
      <c r="A301" s="17"/>
      <c r="B301" s="17"/>
      <c r="C301" s="17"/>
      <c r="D301" s="17"/>
      <c r="E301" s="9">
        <f t="shared" si="4"/>
        <v>100.5</v>
      </c>
    </row>
    <row r="302" spans="1:5" ht="21" x14ac:dyDescent="0.25">
      <c r="A302" s="17"/>
      <c r="B302" s="17"/>
      <c r="C302" s="17"/>
      <c r="D302" s="17"/>
      <c r="E302" s="9">
        <f t="shared" si="4"/>
        <v>100.5</v>
      </c>
    </row>
    <row r="303" spans="1:5" ht="21" x14ac:dyDescent="0.25">
      <c r="A303" s="17"/>
      <c r="B303" s="17"/>
      <c r="C303" s="17"/>
      <c r="D303" s="17"/>
      <c r="E303" s="9">
        <f t="shared" si="4"/>
        <v>100.5</v>
      </c>
    </row>
    <row r="304" spans="1:5" ht="21" x14ac:dyDescent="0.25">
      <c r="A304" s="17"/>
      <c r="B304" s="17"/>
      <c r="C304" s="17"/>
      <c r="D304" s="17"/>
      <c r="E304" s="9">
        <f t="shared" si="4"/>
        <v>100.5</v>
      </c>
    </row>
    <row r="305" spans="1:5" ht="21" x14ac:dyDescent="0.25">
      <c r="A305" s="17"/>
      <c r="B305" s="17"/>
      <c r="C305" s="17"/>
      <c r="D305" s="17"/>
      <c r="E305" s="9">
        <f t="shared" si="4"/>
        <v>100.5</v>
      </c>
    </row>
    <row r="306" spans="1:5" ht="21" x14ac:dyDescent="0.25">
      <c r="A306" s="17"/>
      <c r="B306" s="17"/>
      <c r="C306" s="17"/>
      <c r="D306" s="17"/>
      <c r="E306" s="9">
        <f t="shared" si="4"/>
        <v>100.5</v>
      </c>
    </row>
    <row r="307" spans="1:5" ht="21" x14ac:dyDescent="0.25">
      <c r="A307" s="17"/>
      <c r="B307" s="17"/>
      <c r="C307" s="17"/>
      <c r="D307" s="17"/>
      <c r="E307" s="9">
        <f t="shared" si="4"/>
        <v>100.5</v>
      </c>
    </row>
    <row r="308" spans="1:5" ht="21" x14ac:dyDescent="0.25">
      <c r="A308" s="17"/>
      <c r="B308" s="17"/>
      <c r="C308" s="17"/>
      <c r="D308" s="17"/>
      <c r="E308" s="9">
        <f t="shared" si="4"/>
        <v>100.5</v>
      </c>
    </row>
    <row r="309" spans="1:5" ht="21" x14ac:dyDescent="0.25">
      <c r="A309" s="17"/>
      <c r="B309" s="17"/>
      <c r="C309" s="17"/>
      <c r="D309" s="17"/>
      <c r="E309" s="9">
        <f t="shared" si="4"/>
        <v>100.5</v>
      </c>
    </row>
    <row r="310" spans="1:5" ht="21" x14ac:dyDescent="0.25">
      <c r="A310" s="17"/>
      <c r="B310" s="17"/>
      <c r="C310" s="17"/>
      <c r="D310" s="17"/>
      <c r="E310" s="9">
        <f t="shared" si="4"/>
        <v>100.5</v>
      </c>
    </row>
    <row r="311" spans="1:5" ht="21" x14ac:dyDescent="0.25">
      <c r="A311" s="17"/>
      <c r="B311" s="17"/>
      <c r="C311" s="17"/>
      <c r="D311" s="17"/>
      <c r="E311" s="9">
        <f t="shared" si="4"/>
        <v>100.5</v>
      </c>
    </row>
    <row r="312" spans="1:5" ht="21" x14ac:dyDescent="0.25">
      <c r="A312" s="17"/>
      <c r="B312" s="17"/>
      <c r="C312" s="17"/>
      <c r="D312" s="17"/>
      <c r="E312" s="9">
        <f t="shared" si="4"/>
        <v>100.5</v>
      </c>
    </row>
    <row r="313" spans="1:5" ht="21" x14ac:dyDescent="0.25">
      <c r="A313" s="17"/>
      <c r="B313" s="17"/>
      <c r="C313" s="17"/>
      <c r="D313" s="17"/>
      <c r="E313" s="9">
        <f t="shared" si="4"/>
        <v>100.5</v>
      </c>
    </row>
    <row r="314" spans="1:5" ht="21" x14ac:dyDescent="0.25">
      <c r="A314" s="17"/>
      <c r="B314" s="17"/>
      <c r="C314" s="17"/>
      <c r="D314" s="17"/>
      <c r="E314" s="9">
        <f t="shared" si="4"/>
        <v>100.5</v>
      </c>
    </row>
    <row r="315" spans="1:5" ht="21" x14ac:dyDescent="0.25">
      <c r="A315" s="17"/>
      <c r="B315" s="17"/>
      <c r="C315" s="17"/>
      <c r="D315" s="17"/>
      <c r="E315" s="9">
        <f t="shared" si="4"/>
        <v>100.5</v>
      </c>
    </row>
    <row r="316" spans="1:5" ht="21" x14ac:dyDescent="0.25">
      <c r="A316" s="17"/>
      <c r="B316" s="17"/>
      <c r="C316" s="17"/>
      <c r="D316" s="17"/>
      <c r="E316" s="9">
        <f t="shared" si="4"/>
        <v>100.5</v>
      </c>
    </row>
    <row r="317" spans="1:5" ht="21" x14ac:dyDescent="0.25">
      <c r="A317" s="17"/>
      <c r="B317" s="17"/>
      <c r="C317" s="17"/>
      <c r="D317" s="17"/>
      <c r="E317" s="9">
        <f t="shared" si="4"/>
        <v>100.5</v>
      </c>
    </row>
    <row r="318" spans="1:5" ht="21" x14ac:dyDescent="0.25">
      <c r="A318" s="17"/>
      <c r="B318" s="17"/>
      <c r="C318" s="17"/>
      <c r="D318" s="17"/>
      <c r="E318" s="9">
        <f t="shared" si="4"/>
        <v>100.5</v>
      </c>
    </row>
    <row r="319" spans="1:5" ht="21" x14ac:dyDescent="0.25">
      <c r="A319" s="17"/>
      <c r="B319" s="17"/>
      <c r="C319" s="17"/>
      <c r="D319" s="17"/>
      <c r="E319" s="9">
        <f t="shared" si="4"/>
        <v>100.5</v>
      </c>
    </row>
    <row r="320" spans="1:5" ht="21" x14ac:dyDescent="0.25">
      <c r="A320" s="17"/>
      <c r="B320" s="17"/>
      <c r="C320" s="17"/>
      <c r="D320" s="17"/>
      <c r="E320" s="9">
        <f t="shared" si="4"/>
        <v>100.5</v>
      </c>
    </row>
    <row r="321" spans="1:5" ht="21" x14ac:dyDescent="0.25">
      <c r="A321" s="17"/>
      <c r="B321" s="17"/>
      <c r="C321" s="17"/>
      <c r="D321" s="17"/>
      <c r="E321" s="9">
        <f t="shared" si="4"/>
        <v>100.5</v>
      </c>
    </row>
    <row r="322" spans="1:5" ht="21" x14ac:dyDescent="0.25">
      <c r="A322" s="17"/>
      <c r="B322" s="17"/>
      <c r="C322" s="17"/>
      <c r="D322" s="17"/>
      <c r="E322" s="9">
        <f t="shared" si="4"/>
        <v>100.5</v>
      </c>
    </row>
    <row r="323" spans="1:5" ht="21" x14ac:dyDescent="0.25">
      <c r="A323" s="17"/>
      <c r="B323" s="17"/>
      <c r="C323" s="17"/>
      <c r="D323" s="17"/>
      <c r="E323" s="9">
        <f t="shared" si="4"/>
        <v>100.5</v>
      </c>
    </row>
    <row r="324" spans="1:5" ht="21" x14ac:dyDescent="0.25">
      <c r="A324" s="17"/>
      <c r="B324" s="17"/>
      <c r="C324" s="17"/>
      <c r="D324" s="17"/>
      <c r="E324" s="9">
        <f t="shared" si="4"/>
        <v>100.5</v>
      </c>
    </row>
    <row r="325" spans="1:5" ht="21" x14ac:dyDescent="0.25">
      <c r="A325" s="17"/>
      <c r="B325" s="17"/>
      <c r="C325" s="17"/>
      <c r="D325" s="17"/>
      <c r="E325" s="9">
        <f t="shared" si="4"/>
        <v>100.5</v>
      </c>
    </row>
    <row r="326" spans="1:5" ht="21" x14ac:dyDescent="0.25">
      <c r="A326" s="17"/>
      <c r="B326" s="17"/>
      <c r="C326" s="17"/>
      <c r="D326" s="17"/>
      <c r="E326" s="9">
        <f t="shared" ref="E326:E389" si="5">E325+C326-D326</f>
        <v>100.5</v>
      </c>
    </row>
    <row r="327" spans="1:5" ht="21" x14ac:dyDescent="0.25">
      <c r="A327" s="17"/>
      <c r="B327" s="17"/>
      <c r="C327" s="17"/>
      <c r="D327" s="17"/>
      <c r="E327" s="9">
        <f t="shared" si="5"/>
        <v>100.5</v>
      </c>
    </row>
    <row r="328" spans="1:5" ht="21" x14ac:dyDescent="0.25">
      <c r="A328" s="17"/>
      <c r="B328" s="17"/>
      <c r="C328" s="17"/>
      <c r="D328" s="17"/>
      <c r="E328" s="9">
        <f t="shared" si="5"/>
        <v>100.5</v>
      </c>
    </row>
    <row r="329" spans="1:5" ht="21" x14ac:dyDescent="0.25">
      <c r="A329" s="17"/>
      <c r="B329" s="17"/>
      <c r="C329" s="17"/>
      <c r="D329" s="17"/>
      <c r="E329" s="9">
        <f t="shared" si="5"/>
        <v>100.5</v>
      </c>
    </row>
    <row r="330" spans="1:5" ht="21" x14ac:dyDescent="0.25">
      <c r="A330" s="17"/>
      <c r="B330" s="17"/>
      <c r="C330" s="17"/>
      <c r="D330" s="17"/>
      <c r="E330" s="9">
        <f t="shared" si="5"/>
        <v>100.5</v>
      </c>
    </row>
    <row r="331" spans="1:5" ht="21" x14ac:dyDescent="0.25">
      <c r="A331" s="17"/>
      <c r="B331" s="17"/>
      <c r="C331" s="17"/>
      <c r="D331" s="17"/>
      <c r="E331" s="9">
        <f t="shared" si="5"/>
        <v>100.5</v>
      </c>
    </row>
    <row r="332" spans="1:5" ht="21" x14ac:dyDescent="0.25">
      <c r="A332" s="17"/>
      <c r="B332" s="17"/>
      <c r="C332" s="17"/>
      <c r="D332" s="17"/>
      <c r="E332" s="9">
        <f t="shared" si="5"/>
        <v>100.5</v>
      </c>
    </row>
    <row r="333" spans="1:5" ht="21" x14ac:dyDescent="0.25">
      <c r="A333" s="17"/>
      <c r="B333" s="17"/>
      <c r="C333" s="17"/>
      <c r="D333" s="17"/>
      <c r="E333" s="9">
        <f t="shared" si="5"/>
        <v>100.5</v>
      </c>
    </row>
    <row r="334" spans="1:5" ht="21" x14ac:dyDescent="0.25">
      <c r="A334" s="17"/>
      <c r="B334" s="17"/>
      <c r="C334" s="17"/>
      <c r="D334" s="17"/>
      <c r="E334" s="9">
        <f t="shared" si="5"/>
        <v>100.5</v>
      </c>
    </row>
    <row r="335" spans="1:5" ht="21" x14ac:dyDescent="0.25">
      <c r="A335" s="17"/>
      <c r="B335" s="17"/>
      <c r="C335" s="17"/>
      <c r="D335" s="17"/>
      <c r="E335" s="9">
        <f t="shared" si="5"/>
        <v>100.5</v>
      </c>
    </row>
    <row r="336" spans="1:5" ht="21" x14ac:dyDescent="0.25">
      <c r="A336" s="17"/>
      <c r="B336" s="17"/>
      <c r="C336" s="17"/>
      <c r="D336" s="17"/>
      <c r="E336" s="9">
        <f t="shared" si="5"/>
        <v>100.5</v>
      </c>
    </row>
    <row r="337" spans="1:5" ht="21" x14ac:dyDescent="0.25">
      <c r="A337" s="17"/>
      <c r="B337" s="17"/>
      <c r="C337" s="17"/>
      <c r="D337" s="17"/>
      <c r="E337" s="9">
        <f t="shared" si="5"/>
        <v>100.5</v>
      </c>
    </row>
    <row r="338" spans="1:5" ht="21" x14ac:dyDescent="0.25">
      <c r="A338" s="17"/>
      <c r="B338" s="17"/>
      <c r="C338" s="17"/>
      <c r="D338" s="17"/>
      <c r="E338" s="9">
        <f t="shared" si="5"/>
        <v>100.5</v>
      </c>
    </row>
    <row r="339" spans="1:5" ht="21" x14ac:dyDescent="0.25">
      <c r="A339" s="17"/>
      <c r="B339" s="17"/>
      <c r="C339" s="17"/>
      <c r="D339" s="17"/>
      <c r="E339" s="9">
        <f t="shared" si="5"/>
        <v>100.5</v>
      </c>
    </row>
    <row r="340" spans="1:5" ht="21" x14ac:dyDescent="0.25">
      <c r="A340" s="17"/>
      <c r="B340" s="17"/>
      <c r="C340" s="17"/>
      <c r="D340" s="17"/>
      <c r="E340" s="9">
        <f t="shared" si="5"/>
        <v>100.5</v>
      </c>
    </row>
    <row r="341" spans="1:5" ht="21" x14ac:dyDescent="0.25">
      <c r="A341" s="17"/>
      <c r="B341" s="17"/>
      <c r="C341" s="17"/>
      <c r="D341" s="17"/>
      <c r="E341" s="9">
        <f t="shared" si="5"/>
        <v>100.5</v>
      </c>
    </row>
    <row r="342" spans="1:5" ht="21" x14ac:dyDescent="0.25">
      <c r="A342" s="17"/>
      <c r="B342" s="17"/>
      <c r="C342" s="17"/>
      <c r="D342" s="17"/>
      <c r="E342" s="9">
        <f t="shared" si="5"/>
        <v>100.5</v>
      </c>
    </row>
    <row r="343" spans="1:5" ht="21" x14ac:dyDescent="0.25">
      <c r="A343" s="17"/>
      <c r="B343" s="17"/>
      <c r="C343" s="17"/>
      <c r="D343" s="17"/>
      <c r="E343" s="9">
        <f t="shared" si="5"/>
        <v>100.5</v>
      </c>
    </row>
    <row r="344" spans="1:5" ht="21" x14ac:dyDescent="0.25">
      <c r="A344" s="17"/>
      <c r="B344" s="17"/>
      <c r="C344" s="17"/>
      <c r="D344" s="17"/>
      <c r="E344" s="9">
        <f t="shared" si="5"/>
        <v>100.5</v>
      </c>
    </row>
    <row r="345" spans="1:5" ht="21" x14ac:dyDescent="0.25">
      <c r="A345" s="17"/>
      <c r="B345" s="17"/>
      <c r="C345" s="17"/>
      <c r="D345" s="17"/>
      <c r="E345" s="9">
        <f t="shared" si="5"/>
        <v>100.5</v>
      </c>
    </row>
    <row r="346" spans="1:5" ht="21" x14ac:dyDescent="0.25">
      <c r="A346" s="17"/>
      <c r="B346" s="17"/>
      <c r="C346" s="17"/>
      <c r="D346" s="17"/>
      <c r="E346" s="9">
        <f t="shared" si="5"/>
        <v>100.5</v>
      </c>
    </row>
    <row r="347" spans="1:5" ht="21" x14ac:dyDescent="0.25">
      <c r="A347" s="17"/>
      <c r="B347" s="17"/>
      <c r="C347" s="17"/>
      <c r="D347" s="17"/>
      <c r="E347" s="9">
        <f t="shared" si="5"/>
        <v>100.5</v>
      </c>
    </row>
    <row r="348" spans="1:5" ht="21" x14ac:dyDescent="0.25">
      <c r="A348" s="17"/>
      <c r="B348" s="17"/>
      <c r="C348" s="17"/>
      <c r="D348" s="17"/>
      <c r="E348" s="9">
        <f t="shared" si="5"/>
        <v>100.5</v>
      </c>
    </row>
    <row r="349" spans="1:5" ht="21" x14ac:dyDescent="0.25">
      <c r="A349" s="17"/>
      <c r="B349" s="17"/>
      <c r="C349" s="17"/>
      <c r="D349" s="17"/>
      <c r="E349" s="9">
        <f t="shared" si="5"/>
        <v>100.5</v>
      </c>
    </row>
    <row r="350" spans="1:5" ht="21" x14ac:dyDescent="0.25">
      <c r="A350" s="17"/>
      <c r="B350" s="17"/>
      <c r="C350" s="17"/>
      <c r="D350" s="17"/>
      <c r="E350" s="9">
        <f t="shared" si="5"/>
        <v>100.5</v>
      </c>
    </row>
    <row r="351" spans="1:5" ht="21" x14ac:dyDescent="0.25">
      <c r="A351" s="17"/>
      <c r="B351" s="17"/>
      <c r="C351" s="17"/>
      <c r="D351" s="17"/>
      <c r="E351" s="9">
        <f t="shared" si="5"/>
        <v>100.5</v>
      </c>
    </row>
    <row r="352" spans="1:5" ht="21" x14ac:dyDescent="0.25">
      <c r="A352" s="17"/>
      <c r="B352" s="17"/>
      <c r="C352" s="17"/>
      <c r="D352" s="17"/>
      <c r="E352" s="9">
        <f t="shared" si="5"/>
        <v>100.5</v>
      </c>
    </row>
    <row r="353" spans="1:5" ht="21" x14ac:dyDescent="0.25">
      <c r="A353" s="17"/>
      <c r="B353" s="17"/>
      <c r="C353" s="17"/>
      <c r="D353" s="17"/>
      <c r="E353" s="9">
        <f t="shared" si="5"/>
        <v>100.5</v>
      </c>
    </row>
    <row r="354" spans="1:5" ht="21" x14ac:dyDescent="0.25">
      <c r="A354" s="17"/>
      <c r="B354" s="17"/>
      <c r="C354" s="17"/>
      <c r="D354" s="17"/>
      <c r="E354" s="9">
        <f t="shared" si="5"/>
        <v>100.5</v>
      </c>
    </row>
    <row r="355" spans="1:5" ht="21" x14ac:dyDescent="0.25">
      <c r="A355" s="17"/>
      <c r="B355" s="17"/>
      <c r="C355" s="17"/>
      <c r="D355" s="17"/>
      <c r="E355" s="9">
        <f t="shared" si="5"/>
        <v>100.5</v>
      </c>
    </row>
    <row r="356" spans="1:5" ht="21" x14ac:dyDescent="0.25">
      <c r="A356" s="17"/>
      <c r="B356" s="17"/>
      <c r="C356" s="17"/>
      <c r="D356" s="17"/>
      <c r="E356" s="9">
        <f t="shared" si="5"/>
        <v>100.5</v>
      </c>
    </row>
    <row r="357" spans="1:5" ht="21" x14ac:dyDescent="0.25">
      <c r="A357" s="17"/>
      <c r="B357" s="17"/>
      <c r="C357" s="17"/>
      <c r="D357" s="17"/>
      <c r="E357" s="9">
        <f t="shared" si="5"/>
        <v>100.5</v>
      </c>
    </row>
    <row r="358" spans="1:5" ht="21" x14ac:dyDescent="0.25">
      <c r="A358" s="17"/>
      <c r="B358" s="17"/>
      <c r="C358" s="17"/>
      <c r="D358" s="17"/>
      <c r="E358" s="9">
        <f t="shared" si="5"/>
        <v>100.5</v>
      </c>
    </row>
    <row r="359" spans="1:5" ht="21" x14ac:dyDescent="0.25">
      <c r="A359" s="17"/>
      <c r="B359" s="17"/>
      <c r="C359" s="17"/>
      <c r="D359" s="17"/>
      <c r="E359" s="9">
        <f t="shared" si="5"/>
        <v>100.5</v>
      </c>
    </row>
    <row r="360" spans="1:5" ht="21" x14ac:dyDescent="0.25">
      <c r="A360" s="17"/>
      <c r="B360" s="17"/>
      <c r="C360" s="17"/>
      <c r="D360" s="17"/>
      <c r="E360" s="9">
        <f t="shared" si="5"/>
        <v>100.5</v>
      </c>
    </row>
    <row r="361" spans="1:5" ht="21" x14ac:dyDescent="0.25">
      <c r="A361" s="17"/>
      <c r="B361" s="17"/>
      <c r="C361" s="17"/>
      <c r="D361" s="17"/>
      <c r="E361" s="9">
        <f t="shared" si="5"/>
        <v>100.5</v>
      </c>
    </row>
    <row r="362" spans="1:5" ht="21" x14ac:dyDescent="0.25">
      <c r="A362" s="17"/>
      <c r="B362" s="17"/>
      <c r="C362" s="17"/>
      <c r="D362" s="17"/>
      <c r="E362" s="9">
        <f t="shared" si="5"/>
        <v>100.5</v>
      </c>
    </row>
    <row r="363" spans="1:5" ht="21" x14ac:dyDescent="0.25">
      <c r="A363" s="17"/>
      <c r="B363" s="17"/>
      <c r="C363" s="17"/>
      <c r="D363" s="17"/>
      <c r="E363" s="9">
        <f t="shared" si="5"/>
        <v>100.5</v>
      </c>
    </row>
    <row r="364" spans="1:5" ht="21" x14ac:dyDescent="0.25">
      <c r="A364" s="17"/>
      <c r="B364" s="17"/>
      <c r="C364" s="17"/>
      <c r="D364" s="17"/>
      <c r="E364" s="9">
        <f t="shared" si="5"/>
        <v>100.5</v>
      </c>
    </row>
    <row r="365" spans="1:5" ht="21" x14ac:dyDescent="0.25">
      <c r="A365" s="17"/>
      <c r="B365" s="17"/>
      <c r="C365" s="17"/>
      <c r="D365" s="17"/>
      <c r="E365" s="9">
        <f t="shared" si="5"/>
        <v>100.5</v>
      </c>
    </row>
    <row r="366" spans="1:5" ht="21" x14ac:dyDescent="0.25">
      <c r="A366" s="17"/>
      <c r="B366" s="17"/>
      <c r="C366" s="17"/>
      <c r="D366" s="17"/>
      <c r="E366" s="9">
        <f t="shared" si="5"/>
        <v>100.5</v>
      </c>
    </row>
    <row r="367" spans="1:5" ht="21" x14ac:dyDescent="0.25">
      <c r="A367" s="17"/>
      <c r="B367" s="17"/>
      <c r="C367" s="17"/>
      <c r="D367" s="17"/>
      <c r="E367" s="9">
        <f t="shared" si="5"/>
        <v>100.5</v>
      </c>
    </row>
    <row r="368" spans="1:5" ht="21" x14ac:dyDescent="0.25">
      <c r="A368" s="17"/>
      <c r="B368" s="17"/>
      <c r="C368" s="17"/>
      <c r="D368" s="17"/>
      <c r="E368" s="9">
        <f t="shared" si="5"/>
        <v>100.5</v>
      </c>
    </row>
    <row r="369" spans="1:5" ht="21" x14ac:dyDescent="0.25">
      <c r="A369" s="17"/>
      <c r="B369" s="17"/>
      <c r="C369" s="17"/>
      <c r="D369" s="17"/>
      <c r="E369" s="9">
        <f t="shared" si="5"/>
        <v>100.5</v>
      </c>
    </row>
    <row r="370" spans="1:5" ht="21" x14ac:dyDescent="0.25">
      <c r="A370" s="17"/>
      <c r="B370" s="17"/>
      <c r="C370" s="17"/>
      <c r="D370" s="17"/>
      <c r="E370" s="9">
        <f t="shared" si="5"/>
        <v>100.5</v>
      </c>
    </row>
    <row r="371" spans="1:5" ht="21" x14ac:dyDescent="0.25">
      <c r="A371" s="17"/>
      <c r="B371" s="17"/>
      <c r="C371" s="17"/>
      <c r="D371" s="17"/>
      <c r="E371" s="9">
        <f t="shared" si="5"/>
        <v>100.5</v>
      </c>
    </row>
    <row r="372" spans="1:5" ht="21" x14ac:dyDescent="0.25">
      <c r="A372" s="17"/>
      <c r="B372" s="17"/>
      <c r="C372" s="17"/>
      <c r="D372" s="17"/>
      <c r="E372" s="9">
        <f t="shared" si="5"/>
        <v>100.5</v>
      </c>
    </row>
    <row r="373" spans="1:5" ht="21" x14ac:dyDescent="0.25">
      <c r="A373" s="17"/>
      <c r="B373" s="17"/>
      <c r="C373" s="17"/>
      <c r="D373" s="17"/>
      <c r="E373" s="9">
        <f t="shared" si="5"/>
        <v>100.5</v>
      </c>
    </row>
    <row r="374" spans="1:5" ht="21" x14ac:dyDescent="0.25">
      <c r="A374" s="17"/>
      <c r="B374" s="17"/>
      <c r="C374" s="17"/>
      <c r="D374" s="17"/>
      <c r="E374" s="9">
        <f t="shared" si="5"/>
        <v>100.5</v>
      </c>
    </row>
    <row r="375" spans="1:5" ht="21" x14ac:dyDescent="0.25">
      <c r="A375" s="17"/>
      <c r="B375" s="17"/>
      <c r="C375" s="17"/>
      <c r="D375" s="17"/>
      <c r="E375" s="9">
        <f t="shared" si="5"/>
        <v>100.5</v>
      </c>
    </row>
    <row r="376" spans="1:5" ht="21" x14ac:dyDescent="0.25">
      <c r="A376" s="17"/>
      <c r="B376" s="17"/>
      <c r="C376" s="17"/>
      <c r="D376" s="17"/>
      <c r="E376" s="9">
        <f t="shared" si="5"/>
        <v>100.5</v>
      </c>
    </row>
    <row r="377" spans="1:5" ht="21" x14ac:dyDescent="0.25">
      <c r="A377" s="17"/>
      <c r="B377" s="17"/>
      <c r="C377" s="17"/>
      <c r="D377" s="17"/>
      <c r="E377" s="9">
        <f t="shared" si="5"/>
        <v>100.5</v>
      </c>
    </row>
    <row r="378" spans="1:5" ht="21" x14ac:dyDescent="0.25">
      <c r="A378" s="17"/>
      <c r="B378" s="17"/>
      <c r="C378" s="17"/>
      <c r="D378" s="17"/>
      <c r="E378" s="9">
        <f t="shared" si="5"/>
        <v>100.5</v>
      </c>
    </row>
    <row r="379" spans="1:5" ht="21" x14ac:dyDescent="0.25">
      <c r="A379" s="17"/>
      <c r="B379" s="17"/>
      <c r="C379" s="17"/>
      <c r="D379" s="17"/>
      <c r="E379" s="9">
        <f t="shared" si="5"/>
        <v>100.5</v>
      </c>
    </row>
    <row r="380" spans="1:5" ht="21" x14ac:dyDescent="0.25">
      <c r="A380" s="17"/>
      <c r="B380" s="17"/>
      <c r="C380" s="17"/>
      <c r="D380" s="17"/>
      <c r="E380" s="9">
        <f t="shared" si="5"/>
        <v>100.5</v>
      </c>
    </row>
    <row r="381" spans="1:5" ht="21" x14ac:dyDescent="0.25">
      <c r="A381" s="17"/>
      <c r="B381" s="17"/>
      <c r="C381" s="17"/>
      <c r="D381" s="17"/>
      <c r="E381" s="9">
        <f t="shared" si="5"/>
        <v>100.5</v>
      </c>
    </row>
    <row r="382" spans="1:5" ht="21" x14ac:dyDescent="0.25">
      <c r="A382" s="17"/>
      <c r="B382" s="17"/>
      <c r="C382" s="17"/>
      <c r="D382" s="17"/>
      <c r="E382" s="9">
        <f t="shared" si="5"/>
        <v>100.5</v>
      </c>
    </row>
    <row r="383" spans="1:5" ht="21" x14ac:dyDescent="0.25">
      <c r="A383" s="17"/>
      <c r="B383" s="17"/>
      <c r="C383" s="17"/>
      <c r="D383" s="17"/>
      <c r="E383" s="9">
        <f t="shared" si="5"/>
        <v>100.5</v>
      </c>
    </row>
    <row r="384" spans="1:5" ht="21" x14ac:dyDescent="0.25">
      <c r="A384" s="17"/>
      <c r="B384" s="17"/>
      <c r="C384" s="17"/>
      <c r="D384" s="17"/>
      <c r="E384" s="9">
        <f t="shared" si="5"/>
        <v>100.5</v>
      </c>
    </row>
    <row r="385" spans="1:5" ht="21" x14ac:dyDescent="0.25">
      <c r="A385" s="17"/>
      <c r="B385" s="17"/>
      <c r="C385" s="17"/>
      <c r="D385" s="17"/>
      <c r="E385" s="9">
        <f t="shared" si="5"/>
        <v>100.5</v>
      </c>
    </row>
    <row r="386" spans="1:5" ht="21" x14ac:dyDescent="0.25">
      <c r="A386" s="17"/>
      <c r="B386" s="17"/>
      <c r="C386" s="17"/>
      <c r="D386" s="17"/>
      <c r="E386" s="9">
        <f t="shared" si="5"/>
        <v>100.5</v>
      </c>
    </row>
    <row r="387" spans="1:5" ht="21" x14ac:dyDescent="0.25">
      <c r="A387" s="17"/>
      <c r="B387" s="17"/>
      <c r="C387" s="17"/>
      <c r="D387" s="17"/>
      <c r="E387" s="9">
        <f t="shared" si="5"/>
        <v>100.5</v>
      </c>
    </row>
    <row r="388" spans="1:5" ht="21" x14ac:dyDescent="0.25">
      <c r="A388" s="17"/>
      <c r="B388" s="17"/>
      <c r="C388" s="17"/>
      <c r="D388" s="17"/>
      <c r="E388" s="9">
        <f t="shared" si="5"/>
        <v>100.5</v>
      </c>
    </row>
    <row r="389" spans="1:5" ht="21" x14ac:dyDescent="0.25">
      <c r="A389" s="17"/>
      <c r="B389" s="17"/>
      <c r="C389" s="17"/>
      <c r="D389" s="17"/>
      <c r="E389" s="9">
        <f t="shared" si="5"/>
        <v>100.5</v>
      </c>
    </row>
    <row r="390" spans="1:5" ht="21" x14ac:dyDescent="0.25">
      <c r="A390" s="17"/>
      <c r="B390" s="17"/>
      <c r="C390" s="17"/>
      <c r="D390" s="17"/>
      <c r="E390" s="9">
        <f t="shared" ref="E390:E453" si="6">E389+C390-D390</f>
        <v>100.5</v>
      </c>
    </row>
    <row r="391" spans="1:5" ht="21" x14ac:dyDescent="0.25">
      <c r="A391" s="17"/>
      <c r="B391" s="17"/>
      <c r="C391" s="17"/>
      <c r="D391" s="17"/>
      <c r="E391" s="9">
        <f t="shared" si="6"/>
        <v>100.5</v>
      </c>
    </row>
    <row r="392" spans="1:5" ht="21" x14ac:dyDescent="0.25">
      <c r="A392" s="17"/>
      <c r="B392" s="17"/>
      <c r="C392" s="17"/>
      <c r="D392" s="17"/>
      <c r="E392" s="9">
        <f t="shared" si="6"/>
        <v>100.5</v>
      </c>
    </row>
    <row r="393" spans="1:5" ht="21" x14ac:dyDescent="0.25">
      <c r="A393" s="17"/>
      <c r="B393" s="17"/>
      <c r="C393" s="17"/>
      <c r="D393" s="17"/>
      <c r="E393" s="9">
        <f t="shared" si="6"/>
        <v>100.5</v>
      </c>
    </row>
    <row r="394" spans="1:5" ht="21" x14ac:dyDescent="0.25">
      <c r="A394" s="17"/>
      <c r="B394" s="17"/>
      <c r="C394" s="17"/>
      <c r="D394" s="17"/>
      <c r="E394" s="9">
        <f t="shared" si="6"/>
        <v>100.5</v>
      </c>
    </row>
    <row r="395" spans="1:5" ht="21" x14ac:dyDescent="0.25">
      <c r="A395" s="17"/>
      <c r="B395" s="17"/>
      <c r="C395" s="17"/>
      <c r="D395" s="17"/>
      <c r="E395" s="9">
        <f t="shared" si="6"/>
        <v>100.5</v>
      </c>
    </row>
    <row r="396" spans="1:5" ht="21" x14ac:dyDescent="0.25">
      <c r="A396" s="17"/>
      <c r="B396" s="17"/>
      <c r="C396" s="17"/>
      <c r="D396" s="17"/>
      <c r="E396" s="9">
        <f t="shared" si="6"/>
        <v>100.5</v>
      </c>
    </row>
    <row r="397" spans="1:5" ht="21" x14ac:dyDescent="0.25">
      <c r="A397" s="17"/>
      <c r="B397" s="17"/>
      <c r="C397" s="17"/>
      <c r="D397" s="17"/>
      <c r="E397" s="9">
        <f t="shared" si="6"/>
        <v>100.5</v>
      </c>
    </row>
    <row r="398" spans="1:5" ht="21" x14ac:dyDescent="0.25">
      <c r="A398" s="17"/>
      <c r="B398" s="17"/>
      <c r="C398" s="17"/>
      <c r="D398" s="17"/>
      <c r="E398" s="9">
        <f t="shared" si="6"/>
        <v>100.5</v>
      </c>
    </row>
    <row r="399" spans="1:5" ht="21" x14ac:dyDescent="0.25">
      <c r="A399" s="17"/>
      <c r="B399" s="17"/>
      <c r="C399" s="17"/>
      <c r="D399" s="17"/>
      <c r="E399" s="9">
        <f t="shared" si="6"/>
        <v>100.5</v>
      </c>
    </row>
    <row r="400" spans="1:5" ht="21" x14ac:dyDescent="0.25">
      <c r="A400" s="17"/>
      <c r="B400" s="17"/>
      <c r="C400" s="17"/>
      <c r="D400" s="17"/>
      <c r="E400" s="9">
        <f t="shared" si="6"/>
        <v>100.5</v>
      </c>
    </row>
    <row r="401" spans="1:5" ht="21" x14ac:dyDescent="0.25">
      <c r="A401" s="17"/>
      <c r="B401" s="17"/>
      <c r="C401" s="17"/>
      <c r="D401" s="17"/>
      <c r="E401" s="9">
        <f t="shared" si="6"/>
        <v>100.5</v>
      </c>
    </row>
    <row r="402" spans="1:5" ht="21" x14ac:dyDescent="0.25">
      <c r="A402" s="17"/>
      <c r="B402" s="17"/>
      <c r="C402" s="17"/>
      <c r="D402" s="17"/>
      <c r="E402" s="9">
        <f t="shared" si="6"/>
        <v>100.5</v>
      </c>
    </row>
    <row r="403" spans="1:5" ht="21" x14ac:dyDescent="0.25">
      <c r="A403" s="17"/>
      <c r="B403" s="17"/>
      <c r="C403" s="17"/>
      <c r="D403" s="17"/>
      <c r="E403" s="9">
        <f t="shared" si="6"/>
        <v>100.5</v>
      </c>
    </row>
    <row r="404" spans="1:5" ht="21" x14ac:dyDescent="0.25">
      <c r="A404" s="17"/>
      <c r="B404" s="17"/>
      <c r="C404" s="17"/>
      <c r="D404" s="17"/>
      <c r="E404" s="9">
        <f t="shared" si="6"/>
        <v>100.5</v>
      </c>
    </row>
    <row r="405" spans="1:5" ht="21" x14ac:dyDescent="0.25">
      <c r="A405" s="17"/>
      <c r="B405" s="17"/>
      <c r="C405" s="17"/>
      <c r="D405" s="17"/>
      <c r="E405" s="9">
        <f t="shared" si="6"/>
        <v>100.5</v>
      </c>
    </row>
    <row r="406" spans="1:5" ht="21" x14ac:dyDescent="0.25">
      <c r="A406" s="17"/>
      <c r="B406" s="17"/>
      <c r="C406" s="17"/>
      <c r="D406" s="17"/>
      <c r="E406" s="9">
        <f t="shared" si="6"/>
        <v>100.5</v>
      </c>
    </row>
    <row r="407" spans="1:5" ht="21" x14ac:dyDescent="0.25">
      <c r="A407" s="17"/>
      <c r="B407" s="17"/>
      <c r="C407" s="17"/>
      <c r="D407" s="17"/>
      <c r="E407" s="9">
        <f t="shared" si="6"/>
        <v>100.5</v>
      </c>
    </row>
    <row r="408" spans="1:5" ht="21" x14ac:dyDescent="0.25">
      <c r="A408" s="17"/>
      <c r="B408" s="17"/>
      <c r="C408" s="17"/>
      <c r="D408" s="17"/>
      <c r="E408" s="9">
        <f t="shared" si="6"/>
        <v>100.5</v>
      </c>
    </row>
    <row r="409" spans="1:5" ht="21" x14ac:dyDescent="0.25">
      <c r="A409" s="17"/>
      <c r="B409" s="17"/>
      <c r="C409" s="17"/>
      <c r="D409" s="17"/>
      <c r="E409" s="9">
        <f t="shared" si="6"/>
        <v>100.5</v>
      </c>
    </row>
    <row r="410" spans="1:5" ht="21" x14ac:dyDescent="0.25">
      <c r="A410" s="17"/>
      <c r="B410" s="17"/>
      <c r="C410" s="17"/>
      <c r="D410" s="17"/>
      <c r="E410" s="9">
        <f t="shared" si="6"/>
        <v>100.5</v>
      </c>
    </row>
    <row r="411" spans="1:5" ht="21" x14ac:dyDescent="0.25">
      <c r="A411" s="17"/>
      <c r="B411" s="17"/>
      <c r="C411" s="17"/>
      <c r="D411" s="17"/>
      <c r="E411" s="9">
        <f t="shared" si="6"/>
        <v>100.5</v>
      </c>
    </row>
    <row r="412" spans="1:5" ht="21" x14ac:dyDescent="0.25">
      <c r="A412" s="17"/>
      <c r="B412" s="17"/>
      <c r="C412" s="17"/>
      <c r="D412" s="17"/>
      <c r="E412" s="9">
        <f t="shared" si="6"/>
        <v>100.5</v>
      </c>
    </row>
    <row r="413" spans="1:5" ht="21" x14ac:dyDescent="0.25">
      <c r="A413" s="17"/>
      <c r="B413" s="17"/>
      <c r="C413" s="17"/>
      <c r="D413" s="17"/>
      <c r="E413" s="9">
        <f t="shared" si="6"/>
        <v>100.5</v>
      </c>
    </row>
    <row r="414" spans="1:5" ht="21" x14ac:dyDescent="0.25">
      <c r="A414" s="17"/>
      <c r="B414" s="17"/>
      <c r="C414" s="17"/>
      <c r="D414" s="17"/>
      <c r="E414" s="9">
        <f t="shared" si="6"/>
        <v>100.5</v>
      </c>
    </row>
    <row r="415" spans="1:5" ht="21" x14ac:dyDescent="0.25">
      <c r="A415" s="17"/>
      <c r="B415" s="17"/>
      <c r="C415" s="17"/>
      <c r="D415" s="17"/>
      <c r="E415" s="9">
        <f t="shared" si="6"/>
        <v>100.5</v>
      </c>
    </row>
    <row r="416" spans="1:5" ht="21" x14ac:dyDescent="0.25">
      <c r="A416" s="17"/>
      <c r="B416" s="17"/>
      <c r="C416" s="17"/>
      <c r="D416" s="17"/>
      <c r="E416" s="9">
        <f t="shared" si="6"/>
        <v>100.5</v>
      </c>
    </row>
    <row r="417" spans="1:5" ht="21" x14ac:dyDescent="0.25">
      <c r="A417" s="17"/>
      <c r="B417" s="17"/>
      <c r="C417" s="17"/>
      <c r="D417" s="17"/>
      <c r="E417" s="9">
        <f t="shared" si="6"/>
        <v>100.5</v>
      </c>
    </row>
    <row r="418" spans="1:5" ht="21" x14ac:dyDescent="0.25">
      <c r="A418" s="17"/>
      <c r="B418" s="17"/>
      <c r="C418" s="17"/>
      <c r="D418" s="17"/>
      <c r="E418" s="9">
        <f t="shared" si="6"/>
        <v>100.5</v>
      </c>
    </row>
    <row r="419" spans="1:5" ht="21" x14ac:dyDescent="0.25">
      <c r="A419" s="17"/>
      <c r="B419" s="17"/>
      <c r="C419" s="17"/>
      <c r="D419" s="17"/>
      <c r="E419" s="9">
        <f t="shared" si="6"/>
        <v>100.5</v>
      </c>
    </row>
    <row r="420" spans="1:5" ht="21" x14ac:dyDescent="0.25">
      <c r="A420" s="17"/>
      <c r="B420" s="17"/>
      <c r="C420" s="17"/>
      <c r="D420" s="17"/>
      <c r="E420" s="9">
        <f t="shared" si="6"/>
        <v>100.5</v>
      </c>
    </row>
    <row r="421" spans="1:5" ht="21" x14ac:dyDescent="0.25">
      <c r="A421" s="17"/>
      <c r="B421" s="17"/>
      <c r="C421" s="17"/>
      <c r="D421" s="17"/>
      <c r="E421" s="9">
        <f t="shared" si="6"/>
        <v>100.5</v>
      </c>
    </row>
    <row r="422" spans="1:5" ht="21" x14ac:dyDescent="0.25">
      <c r="A422" s="17"/>
      <c r="B422" s="17"/>
      <c r="C422" s="17"/>
      <c r="D422" s="17"/>
      <c r="E422" s="9">
        <f t="shared" si="6"/>
        <v>100.5</v>
      </c>
    </row>
    <row r="423" spans="1:5" ht="21" x14ac:dyDescent="0.25">
      <c r="A423" s="17"/>
      <c r="B423" s="17"/>
      <c r="C423" s="17"/>
      <c r="D423" s="17"/>
      <c r="E423" s="9">
        <f t="shared" si="6"/>
        <v>100.5</v>
      </c>
    </row>
    <row r="424" spans="1:5" ht="21" x14ac:dyDescent="0.25">
      <c r="A424" s="17"/>
      <c r="B424" s="17"/>
      <c r="C424" s="17"/>
      <c r="D424" s="17"/>
      <c r="E424" s="9">
        <f t="shared" si="6"/>
        <v>100.5</v>
      </c>
    </row>
    <row r="425" spans="1:5" ht="21" x14ac:dyDescent="0.25">
      <c r="A425" s="17"/>
      <c r="B425" s="17"/>
      <c r="C425" s="17"/>
      <c r="D425" s="17"/>
      <c r="E425" s="9">
        <f t="shared" si="6"/>
        <v>100.5</v>
      </c>
    </row>
    <row r="426" spans="1:5" ht="21" x14ac:dyDescent="0.25">
      <c r="A426" s="17"/>
      <c r="B426" s="17"/>
      <c r="C426" s="17"/>
      <c r="D426" s="17"/>
      <c r="E426" s="9">
        <f t="shared" si="6"/>
        <v>100.5</v>
      </c>
    </row>
    <row r="427" spans="1:5" ht="21" x14ac:dyDescent="0.25">
      <c r="A427" s="17"/>
      <c r="B427" s="17"/>
      <c r="C427" s="17"/>
      <c r="D427" s="17"/>
      <c r="E427" s="9">
        <f t="shared" si="6"/>
        <v>100.5</v>
      </c>
    </row>
    <row r="428" spans="1:5" ht="21" x14ac:dyDescent="0.25">
      <c r="A428" s="17"/>
      <c r="B428" s="17"/>
      <c r="C428" s="17"/>
      <c r="D428" s="17"/>
      <c r="E428" s="9">
        <f t="shared" si="6"/>
        <v>100.5</v>
      </c>
    </row>
    <row r="429" spans="1:5" ht="21" x14ac:dyDescent="0.25">
      <c r="A429" s="17"/>
      <c r="B429" s="17"/>
      <c r="C429" s="17"/>
      <c r="D429" s="17"/>
      <c r="E429" s="9">
        <f t="shared" si="6"/>
        <v>100.5</v>
      </c>
    </row>
    <row r="430" spans="1:5" ht="21" x14ac:dyDescent="0.25">
      <c r="A430" s="17"/>
      <c r="B430" s="17"/>
      <c r="C430" s="17"/>
      <c r="D430" s="17"/>
      <c r="E430" s="9">
        <f t="shared" si="6"/>
        <v>100.5</v>
      </c>
    </row>
    <row r="431" spans="1:5" ht="21" x14ac:dyDescent="0.25">
      <c r="A431" s="17"/>
      <c r="B431" s="17"/>
      <c r="C431" s="17"/>
      <c r="D431" s="17"/>
      <c r="E431" s="9">
        <f t="shared" si="6"/>
        <v>100.5</v>
      </c>
    </row>
    <row r="432" spans="1:5" ht="21" x14ac:dyDescent="0.25">
      <c r="A432" s="17"/>
      <c r="B432" s="17"/>
      <c r="C432" s="17"/>
      <c r="D432" s="17"/>
      <c r="E432" s="9">
        <f t="shared" si="6"/>
        <v>100.5</v>
      </c>
    </row>
    <row r="433" spans="1:5" ht="21" x14ac:dyDescent="0.25">
      <c r="A433" s="17"/>
      <c r="B433" s="17"/>
      <c r="C433" s="17"/>
      <c r="D433" s="17"/>
      <c r="E433" s="9">
        <f t="shared" si="6"/>
        <v>100.5</v>
      </c>
    </row>
    <row r="434" spans="1:5" ht="21" x14ac:dyDescent="0.25">
      <c r="A434" s="17"/>
      <c r="B434" s="17"/>
      <c r="C434" s="17"/>
      <c r="D434" s="17"/>
      <c r="E434" s="9">
        <f t="shared" si="6"/>
        <v>100.5</v>
      </c>
    </row>
    <row r="435" spans="1:5" ht="21" x14ac:dyDescent="0.25">
      <c r="A435" s="17"/>
      <c r="B435" s="17"/>
      <c r="C435" s="17"/>
      <c r="D435" s="17"/>
      <c r="E435" s="9">
        <f t="shared" si="6"/>
        <v>100.5</v>
      </c>
    </row>
    <row r="436" spans="1:5" ht="21" x14ac:dyDescent="0.25">
      <c r="A436" s="17"/>
      <c r="B436" s="17"/>
      <c r="C436" s="17"/>
      <c r="D436" s="17"/>
      <c r="E436" s="9">
        <f t="shared" si="6"/>
        <v>100.5</v>
      </c>
    </row>
    <row r="437" spans="1:5" ht="21" x14ac:dyDescent="0.25">
      <c r="A437" s="17"/>
      <c r="B437" s="17"/>
      <c r="C437" s="17"/>
      <c r="D437" s="17"/>
      <c r="E437" s="9">
        <f t="shared" si="6"/>
        <v>100.5</v>
      </c>
    </row>
    <row r="438" spans="1:5" ht="21" x14ac:dyDescent="0.25">
      <c r="A438" s="17"/>
      <c r="B438" s="17"/>
      <c r="C438" s="17"/>
      <c r="D438" s="17"/>
      <c r="E438" s="9">
        <f t="shared" si="6"/>
        <v>100.5</v>
      </c>
    </row>
    <row r="439" spans="1:5" ht="21" x14ac:dyDescent="0.25">
      <c r="A439" s="17"/>
      <c r="B439" s="17"/>
      <c r="C439" s="17"/>
      <c r="D439" s="17"/>
      <c r="E439" s="9">
        <f t="shared" si="6"/>
        <v>100.5</v>
      </c>
    </row>
    <row r="440" spans="1:5" ht="21" x14ac:dyDescent="0.25">
      <c r="A440" s="17"/>
      <c r="B440" s="17"/>
      <c r="C440" s="17"/>
      <c r="D440" s="17"/>
      <c r="E440" s="9">
        <f t="shared" si="6"/>
        <v>100.5</v>
      </c>
    </row>
    <row r="441" spans="1:5" ht="21" x14ac:dyDescent="0.25">
      <c r="A441" s="17"/>
      <c r="B441" s="17"/>
      <c r="C441" s="17"/>
      <c r="D441" s="17"/>
      <c r="E441" s="9">
        <f t="shared" si="6"/>
        <v>100.5</v>
      </c>
    </row>
    <row r="442" spans="1:5" ht="21" x14ac:dyDescent="0.25">
      <c r="A442" s="17"/>
      <c r="B442" s="17"/>
      <c r="C442" s="17"/>
      <c r="D442" s="17"/>
      <c r="E442" s="9">
        <f t="shared" si="6"/>
        <v>100.5</v>
      </c>
    </row>
    <row r="443" spans="1:5" ht="21" x14ac:dyDescent="0.25">
      <c r="A443" s="17"/>
      <c r="B443" s="17"/>
      <c r="C443" s="17"/>
      <c r="D443" s="17"/>
      <c r="E443" s="9">
        <f t="shared" si="6"/>
        <v>100.5</v>
      </c>
    </row>
    <row r="444" spans="1:5" ht="21" x14ac:dyDescent="0.25">
      <c r="A444" s="17"/>
      <c r="B444" s="17"/>
      <c r="C444" s="17"/>
      <c r="D444" s="17"/>
      <c r="E444" s="9">
        <f t="shared" si="6"/>
        <v>100.5</v>
      </c>
    </row>
    <row r="445" spans="1:5" ht="21" x14ac:dyDescent="0.25">
      <c r="A445" s="17"/>
      <c r="B445" s="17"/>
      <c r="C445" s="17"/>
      <c r="D445" s="17"/>
      <c r="E445" s="9">
        <f t="shared" si="6"/>
        <v>100.5</v>
      </c>
    </row>
    <row r="446" spans="1:5" ht="21" x14ac:dyDescent="0.25">
      <c r="A446" s="17"/>
      <c r="B446" s="17"/>
      <c r="C446" s="17"/>
      <c r="D446" s="17"/>
      <c r="E446" s="9">
        <f t="shared" si="6"/>
        <v>100.5</v>
      </c>
    </row>
    <row r="447" spans="1:5" ht="21" x14ac:dyDescent="0.25">
      <c r="A447" s="17"/>
      <c r="B447" s="17"/>
      <c r="C447" s="17"/>
      <c r="D447" s="17"/>
      <c r="E447" s="9">
        <f t="shared" si="6"/>
        <v>100.5</v>
      </c>
    </row>
    <row r="448" spans="1:5" ht="21" x14ac:dyDescent="0.25">
      <c r="A448" s="17"/>
      <c r="B448" s="17"/>
      <c r="C448" s="17"/>
      <c r="D448" s="17"/>
      <c r="E448" s="9">
        <f t="shared" si="6"/>
        <v>100.5</v>
      </c>
    </row>
    <row r="449" spans="1:5" ht="21" x14ac:dyDescent="0.25">
      <c r="A449" s="17"/>
      <c r="B449" s="17"/>
      <c r="C449" s="17"/>
      <c r="D449" s="17"/>
      <c r="E449" s="9">
        <f t="shared" si="6"/>
        <v>100.5</v>
      </c>
    </row>
    <row r="450" spans="1:5" ht="21" x14ac:dyDescent="0.25">
      <c r="A450" s="17"/>
      <c r="B450" s="17"/>
      <c r="C450" s="17"/>
      <c r="D450" s="17"/>
      <c r="E450" s="9">
        <f t="shared" si="6"/>
        <v>100.5</v>
      </c>
    </row>
    <row r="451" spans="1:5" ht="21" x14ac:dyDescent="0.25">
      <c r="A451" s="17"/>
      <c r="B451" s="17"/>
      <c r="C451" s="17"/>
      <c r="D451" s="17"/>
      <c r="E451" s="9">
        <f t="shared" si="6"/>
        <v>100.5</v>
      </c>
    </row>
    <row r="452" spans="1:5" ht="21" x14ac:dyDescent="0.25">
      <c r="A452" s="17"/>
      <c r="B452" s="17"/>
      <c r="C452" s="17"/>
      <c r="D452" s="17"/>
      <c r="E452" s="9">
        <f t="shared" si="6"/>
        <v>100.5</v>
      </c>
    </row>
    <row r="453" spans="1:5" ht="21" x14ac:dyDescent="0.25">
      <c r="A453" s="17"/>
      <c r="B453" s="17"/>
      <c r="C453" s="17"/>
      <c r="D453" s="17"/>
      <c r="E453" s="9">
        <f t="shared" si="6"/>
        <v>100.5</v>
      </c>
    </row>
    <row r="454" spans="1:5" ht="21" x14ac:dyDescent="0.25">
      <c r="A454" s="17"/>
      <c r="B454" s="17"/>
      <c r="C454" s="17"/>
      <c r="D454" s="17"/>
      <c r="E454" s="9">
        <f t="shared" ref="E454:E517" si="7">E453+C454-D454</f>
        <v>100.5</v>
      </c>
    </row>
    <row r="455" spans="1:5" ht="21" x14ac:dyDescent="0.25">
      <c r="A455" s="17"/>
      <c r="B455" s="17"/>
      <c r="C455" s="17"/>
      <c r="D455" s="17"/>
      <c r="E455" s="9">
        <f t="shared" si="7"/>
        <v>100.5</v>
      </c>
    </row>
    <row r="456" spans="1:5" ht="21" x14ac:dyDescent="0.25">
      <c r="A456" s="17"/>
      <c r="B456" s="17"/>
      <c r="C456" s="17"/>
      <c r="D456" s="17"/>
      <c r="E456" s="9">
        <f t="shared" si="7"/>
        <v>100.5</v>
      </c>
    </row>
    <row r="457" spans="1:5" ht="21" x14ac:dyDescent="0.25">
      <c r="A457" s="17"/>
      <c r="B457" s="17"/>
      <c r="C457" s="17"/>
      <c r="D457" s="17"/>
      <c r="E457" s="9">
        <f t="shared" si="7"/>
        <v>100.5</v>
      </c>
    </row>
    <row r="458" spans="1:5" ht="21" x14ac:dyDescent="0.25">
      <c r="A458" s="17"/>
      <c r="B458" s="17"/>
      <c r="C458" s="17"/>
      <c r="D458" s="17"/>
      <c r="E458" s="9">
        <f t="shared" si="7"/>
        <v>100.5</v>
      </c>
    </row>
    <row r="459" spans="1:5" ht="21" x14ac:dyDescent="0.25">
      <c r="A459" s="17"/>
      <c r="B459" s="17"/>
      <c r="C459" s="17"/>
      <c r="D459" s="17"/>
      <c r="E459" s="9">
        <f t="shared" si="7"/>
        <v>100.5</v>
      </c>
    </row>
    <row r="460" spans="1:5" ht="21" x14ac:dyDescent="0.25">
      <c r="A460" s="17"/>
      <c r="B460" s="17"/>
      <c r="C460" s="17"/>
      <c r="D460" s="17"/>
      <c r="E460" s="9">
        <f t="shared" si="7"/>
        <v>100.5</v>
      </c>
    </row>
    <row r="461" spans="1:5" ht="21" x14ac:dyDescent="0.25">
      <c r="A461" s="17"/>
      <c r="B461" s="17"/>
      <c r="C461" s="17"/>
      <c r="D461" s="17"/>
      <c r="E461" s="9">
        <f t="shared" si="7"/>
        <v>100.5</v>
      </c>
    </row>
    <row r="462" spans="1:5" ht="21" x14ac:dyDescent="0.25">
      <c r="A462" s="17"/>
      <c r="B462" s="17"/>
      <c r="C462" s="17"/>
      <c r="D462" s="17"/>
      <c r="E462" s="9">
        <f t="shared" si="7"/>
        <v>100.5</v>
      </c>
    </row>
    <row r="463" spans="1:5" ht="21" x14ac:dyDescent="0.25">
      <c r="A463" s="17"/>
      <c r="B463" s="17"/>
      <c r="C463" s="17"/>
      <c r="D463" s="17"/>
      <c r="E463" s="9">
        <f t="shared" si="7"/>
        <v>100.5</v>
      </c>
    </row>
    <row r="464" spans="1:5" ht="21" x14ac:dyDescent="0.25">
      <c r="A464" s="17"/>
      <c r="B464" s="17"/>
      <c r="C464" s="17"/>
      <c r="D464" s="17"/>
      <c r="E464" s="9">
        <f t="shared" si="7"/>
        <v>100.5</v>
      </c>
    </row>
    <row r="465" spans="1:5" ht="21" x14ac:dyDescent="0.25">
      <c r="A465" s="17"/>
      <c r="B465" s="17"/>
      <c r="C465" s="17"/>
      <c r="D465" s="17"/>
      <c r="E465" s="9">
        <f t="shared" si="7"/>
        <v>100.5</v>
      </c>
    </row>
    <row r="466" spans="1:5" ht="21" x14ac:dyDescent="0.25">
      <c r="A466" s="17"/>
      <c r="B466" s="17"/>
      <c r="C466" s="17"/>
      <c r="D466" s="17"/>
      <c r="E466" s="9">
        <f t="shared" si="7"/>
        <v>100.5</v>
      </c>
    </row>
    <row r="467" spans="1:5" ht="21" x14ac:dyDescent="0.25">
      <c r="A467" s="17"/>
      <c r="B467" s="17"/>
      <c r="C467" s="17"/>
      <c r="D467" s="17"/>
      <c r="E467" s="9">
        <f t="shared" si="7"/>
        <v>100.5</v>
      </c>
    </row>
    <row r="468" spans="1:5" ht="21" x14ac:dyDescent="0.25">
      <c r="A468" s="17"/>
      <c r="B468" s="17"/>
      <c r="C468" s="17"/>
      <c r="D468" s="17"/>
      <c r="E468" s="9">
        <f t="shared" si="7"/>
        <v>100.5</v>
      </c>
    </row>
    <row r="469" spans="1:5" ht="21" x14ac:dyDescent="0.25">
      <c r="A469" s="17"/>
      <c r="B469" s="17"/>
      <c r="C469" s="17"/>
      <c r="D469" s="17"/>
      <c r="E469" s="9">
        <f t="shared" si="7"/>
        <v>100.5</v>
      </c>
    </row>
    <row r="470" spans="1:5" ht="21" x14ac:dyDescent="0.25">
      <c r="A470" s="17"/>
      <c r="B470" s="17"/>
      <c r="C470" s="17"/>
      <c r="D470" s="17"/>
      <c r="E470" s="9">
        <f t="shared" si="7"/>
        <v>100.5</v>
      </c>
    </row>
    <row r="471" spans="1:5" ht="21" x14ac:dyDescent="0.25">
      <c r="A471" s="17"/>
      <c r="B471" s="17"/>
      <c r="C471" s="17"/>
      <c r="D471" s="17"/>
      <c r="E471" s="9">
        <f t="shared" si="7"/>
        <v>100.5</v>
      </c>
    </row>
    <row r="472" spans="1:5" ht="21" x14ac:dyDescent="0.25">
      <c r="A472" s="17"/>
      <c r="B472" s="17"/>
      <c r="C472" s="17"/>
      <c r="D472" s="17"/>
      <c r="E472" s="9">
        <f t="shared" si="7"/>
        <v>100.5</v>
      </c>
    </row>
    <row r="473" spans="1:5" ht="21" x14ac:dyDescent="0.25">
      <c r="A473" s="17"/>
      <c r="B473" s="17"/>
      <c r="C473" s="17"/>
      <c r="D473" s="17"/>
      <c r="E473" s="9">
        <f t="shared" si="7"/>
        <v>100.5</v>
      </c>
    </row>
    <row r="474" spans="1:5" ht="21" x14ac:dyDescent="0.25">
      <c r="A474" s="17"/>
      <c r="B474" s="17"/>
      <c r="C474" s="17"/>
      <c r="D474" s="17"/>
      <c r="E474" s="9">
        <f t="shared" si="7"/>
        <v>100.5</v>
      </c>
    </row>
    <row r="475" spans="1:5" ht="21" x14ac:dyDescent="0.25">
      <c r="A475" s="17"/>
      <c r="B475" s="17"/>
      <c r="C475" s="17"/>
      <c r="D475" s="17"/>
      <c r="E475" s="9">
        <f t="shared" si="7"/>
        <v>100.5</v>
      </c>
    </row>
    <row r="476" spans="1:5" ht="21" x14ac:dyDescent="0.25">
      <c r="A476" s="17"/>
      <c r="B476" s="17"/>
      <c r="C476" s="17"/>
      <c r="D476" s="17"/>
      <c r="E476" s="9">
        <f t="shared" si="7"/>
        <v>100.5</v>
      </c>
    </row>
    <row r="477" spans="1:5" ht="21" x14ac:dyDescent="0.25">
      <c r="A477" s="17"/>
      <c r="B477" s="17"/>
      <c r="C477" s="17"/>
      <c r="D477" s="17"/>
      <c r="E477" s="9">
        <f t="shared" si="7"/>
        <v>100.5</v>
      </c>
    </row>
    <row r="478" spans="1:5" ht="21" x14ac:dyDescent="0.25">
      <c r="A478" s="17"/>
      <c r="B478" s="17"/>
      <c r="C478" s="17"/>
      <c r="D478" s="17"/>
      <c r="E478" s="9">
        <f t="shared" si="7"/>
        <v>100.5</v>
      </c>
    </row>
    <row r="479" spans="1:5" ht="21" x14ac:dyDescent="0.25">
      <c r="A479" s="17"/>
      <c r="B479" s="17"/>
      <c r="C479" s="17"/>
      <c r="D479" s="17"/>
      <c r="E479" s="9">
        <f t="shared" si="7"/>
        <v>100.5</v>
      </c>
    </row>
    <row r="480" spans="1:5" ht="21" x14ac:dyDescent="0.25">
      <c r="A480" s="17"/>
      <c r="B480" s="17"/>
      <c r="C480" s="17"/>
      <c r="D480" s="17"/>
      <c r="E480" s="9">
        <f t="shared" si="7"/>
        <v>100.5</v>
      </c>
    </row>
    <row r="481" spans="1:5" ht="21" x14ac:dyDescent="0.25">
      <c r="A481" s="17"/>
      <c r="B481" s="17"/>
      <c r="C481" s="17"/>
      <c r="D481" s="17"/>
      <c r="E481" s="9">
        <f t="shared" si="7"/>
        <v>100.5</v>
      </c>
    </row>
    <row r="482" spans="1:5" ht="21" x14ac:dyDescent="0.25">
      <c r="A482" s="17"/>
      <c r="B482" s="17"/>
      <c r="C482" s="17"/>
      <c r="D482" s="17"/>
      <c r="E482" s="9">
        <f t="shared" si="7"/>
        <v>100.5</v>
      </c>
    </row>
    <row r="483" spans="1:5" ht="21" x14ac:dyDescent="0.25">
      <c r="A483" s="17"/>
      <c r="B483" s="17"/>
      <c r="C483" s="17"/>
      <c r="D483" s="17"/>
      <c r="E483" s="9">
        <f t="shared" si="7"/>
        <v>100.5</v>
      </c>
    </row>
    <row r="484" spans="1:5" ht="21" x14ac:dyDescent="0.25">
      <c r="A484" s="17"/>
      <c r="B484" s="17"/>
      <c r="C484" s="17"/>
      <c r="D484" s="17"/>
      <c r="E484" s="9">
        <f t="shared" si="7"/>
        <v>100.5</v>
      </c>
    </row>
    <row r="485" spans="1:5" ht="21" x14ac:dyDescent="0.25">
      <c r="A485" s="17"/>
      <c r="B485" s="17"/>
      <c r="C485" s="17"/>
      <c r="D485" s="17"/>
      <c r="E485" s="9">
        <f t="shared" si="7"/>
        <v>100.5</v>
      </c>
    </row>
    <row r="486" spans="1:5" ht="21" x14ac:dyDescent="0.25">
      <c r="A486" s="17"/>
      <c r="B486" s="17"/>
      <c r="C486" s="17"/>
      <c r="D486" s="17"/>
      <c r="E486" s="9">
        <f t="shared" si="7"/>
        <v>100.5</v>
      </c>
    </row>
    <row r="487" spans="1:5" ht="21" x14ac:dyDescent="0.25">
      <c r="A487" s="17"/>
      <c r="B487" s="17"/>
      <c r="C487" s="17"/>
      <c r="D487" s="17"/>
      <c r="E487" s="9">
        <f t="shared" si="7"/>
        <v>100.5</v>
      </c>
    </row>
    <row r="488" spans="1:5" ht="21" x14ac:dyDescent="0.25">
      <c r="A488" s="17"/>
      <c r="B488" s="17"/>
      <c r="C488" s="17"/>
      <c r="D488" s="17"/>
      <c r="E488" s="9">
        <f t="shared" si="7"/>
        <v>100.5</v>
      </c>
    </row>
    <row r="489" spans="1:5" ht="21" x14ac:dyDescent="0.25">
      <c r="A489" s="17"/>
      <c r="B489" s="17"/>
      <c r="C489" s="17"/>
      <c r="D489" s="17"/>
      <c r="E489" s="9">
        <f t="shared" si="7"/>
        <v>100.5</v>
      </c>
    </row>
    <row r="490" spans="1:5" ht="21" x14ac:dyDescent="0.25">
      <c r="A490" s="17"/>
      <c r="B490" s="17"/>
      <c r="C490" s="17"/>
      <c r="D490" s="17"/>
      <c r="E490" s="9">
        <f t="shared" si="7"/>
        <v>100.5</v>
      </c>
    </row>
    <row r="491" spans="1:5" ht="21" x14ac:dyDescent="0.25">
      <c r="A491" s="17"/>
      <c r="B491" s="17"/>
      <c r="C491" s="17"/>
      <c r="D491" s="17"/>
      <c r="E491" s="9">
        <f t="shared" si="7"/>
        <v>100.5</v>
      </c>
    </row>
    <row r="492" spans="1:5" ht="21" x14ac:dyDescent="0.25">
      <c r="A492" s="17"/>
      <c r="B492" s="17"/>
      <c r="C492" s="17"/>
      <c r="D492" s="17"/>
      <c r="E492" s="9">
        <f t="shared" si="7"/>
        <v>100.5</v>
      </c>
    </row>
    <row r="493" spans="1:5" ht="21" x14ac:dyDescent="0.25">
      <c r="A493" s="17"/>
      <c r="B493" s="17"/>
      <c r="C493" s="17"/>
      <c r="D493" s="17"/>
      <c r="E493" s="9">
        <f t="shared" si="7"/>
        <v>100.5</v>
      </c>
    </row>
    <row r="494" spans="1:5" ht="21" x14ac:dyDescent="0.25">
      <c r="A494" s="17"/>
      <c r="B494" s="17"/>
      <c r="C494" s="17"/>
      <c r="D494" s="17"/>
      <c r="E494" s="9">
        <f t="shared" si="7"/>
        <v>100.5</v>
      </c>
    </row>
    <row r="495" spans="1:5" ht="21" x14ac:dyDescent="0.25">
      <c r="A495" s="17"/>
      <c r="B495" s="17"/>
      <c r="C495" s="17"/>
      <c r="D495" s="17"/>
      <c r="E495" s="9">
        <f t="shared" si="7"/>
        <v>100.5</v>
      </c>
    </row>
    <row r="496" spans="1:5" ht="21" x14ac:dyDescent="0.25">
      <c r="A496" s="17"/>
      <c r="B496" s="17"/>
      <c r="C496" s="17"/>
      <c r="D496" s="17"/>
      <c r="E496" s="9">
        <f t="shared" si="7"/>
        <v>100.5</v>
      </c>
    </row>
    <row r="497" spans="1:5" ht="21" x14ac:dyDescent="0.25">
      <c r="A497" s="17"/>
      <c r="B497" s="17"/>
      <c r="C497" s="17"/>
      <c r="D497" s="17"/>
      <c r="E497" s="9">
        <f t="shared" si="7"/>
        <v>100.5</v>
      </c>
    </row>
    <row r="498" spans="1:5" ht="21" x14ac:dyDescent="0.25">
      <c r="A498" s="17"/>
      <c r="B498" s="17"/>
      <c r="C498" s="17"/>
      <c r="D498" s="17"/>
      <c r="E498" s="9">
        <f t="shared" si="7"/>
        <v>100.5</v>
      </c>
    </row>
    <row r="499" spans="1:5" ht="21" x14ac:dyDescent="0.25">
      <c r="A499" s="17"/>
      <c r="B499" s="17"/>
      <c r="C499" s="17"/>
      <c r="D499" s="17"/>
      <c r="E499" s="9">
        <f t="shared" si="7"/>
        <v>100.5</v>
      </c>
    </row>
    <row r="500" spans="1:5" ht="21" x14ac:dyDescent="0.25">
      <c r="A500" s="17"/>
      <c r="B500" s="17"/>
      <c r="C500" s="17"/>
      <c r="D500" s="17"/>
      <c r="E500" s="9">
        <f t="shared" si="7"/>
        <v>100.5</v>
      </c>
    </row>
    <row r="501" spans="1:5" ht="21" x14ac:dyDescent="0.25">
      <c r="A501" s="17"/>
      <c r="B501" s="17"/>
      <c r="C501" s="17"/>
      <c r="D501" s="17"/>
      <c r="E501" s="9">
        <f t="shared" si="7"/>
        <v>100.5</v>
      </c>
    </row>
    <row r="502" spans="1:5" ht="21" x14ac:dyDescent="0.25">
      <c r="A502" s="17"/>
      <c r="B502" s="17"/>
      <c r="C502" s="17"/>
      <c r="D502" s="17"/>
      <c r="E502" s="9">
        <f t="shared" si="7"/>
        <v>100.5</v>
      </c>
    </row>
    <row r="503" spans="1:5" ht="21" x14ac:dyDescent="0.25">
      <c r="A503" s="17"/>
      <c r="B503" s="17"/>
      <c r="C503" s="17"/>
      <c r="D503" s="17"/>
      <c r="E503" s="9">
        <f t="shared" si="7"/>
        <v>100.5</v>
      </c>
    </row>
    <row r="504" spans="1:5" ht="21" x14ac:dyDescent="0.25">
      <c r="A504" s="17"/>
      <c r="B504" s="17"/>
      <c r="C504" s="17"/>
      <c r="D504" s="17"/>
      <c r="E504" s="9">
        <f t="shared" si="7"/>
        <v>100.5</v>
      </c>
    </row>
    <row r="505" spans="1:5" ht="21" x14ac:dyDescent="0.25">
      <c r="A505" s="17"/>
      <c r="B505" s="17"/>
      <c r="C505" s="17"/>
      <c r="D505" s="17"/>
      <c r="E505" s="9">
        <f t="shared" si="7"/>
        <v>100.5</v>
      </c>
    </row>
    <row r="506" spans="1:5" ht="21" x14ac:dyDescent="0.25">
      <c r="A506" s="17"/>
      <c r="B506" s="17"/>
      <c r="C506" s="17"/>
      <c r="D506" s="17"/>
      <c r="E506" s="9">
        <f t="shared" si="7"/>
        <v>100.5</v>
      </c>
    </row>
    <row r="507" spans="1:5" ht="21" x14ac:dyDescent="0.25">
      <c r="A507" s="17"/>
      <c r="B507" s="17"/>
      <c r="C507" s="17"/>
      <c r="D507" s="17"/>
      <c r="E507" s="9">
        <f t="shared" si="7"/>
        <v>100.5</v>
      </c>
    </row>
    <row r="508" spans="1:5" ht="21" x14ac:dyDescent="0.25">
      <c r="A508" s="17"/>
      <c r="B508" s="17"/>
      <c r="C508" s="17"/>
      <c r="D508" s="17"/>
      <c r="E508" s="9">
        <f t="shared" si="7"/>
        <v>100.5</v>
      </c>
    </row>
    <row r="509" spans="1:5" ht="21" x14ac:dyDescent="0.25">
      <c r="A509" s="17"/>
      <c r="B509" s="17"/>
      <c r="C509" s="17"/>
      <c r="D509" s="17"/>
      <c r="E509" s="9">
        <f t="shared" si="7"/>
        <v>100.5</v>
      </c>
    </row>
    <row r="510" spans="1:5" ht="21" x14ac:dyDescent="0.25">
      <c r="A510" s="17"/>
      <c r="B510" s="17"/>
      <c r="C510" s="17"/>
      <c r="D510" s="17"/>
      <c r="E510" s="9">
        <f t="shared" si="7"/>
        <v>100.5</v>
      </c>
    </row>
    <row r="511" spans="1:5" ht="21" x14ac:dyDescent="0.25">
      <c r="A511" s="17"/>
      <c r="B511" s="17"/>
      <c r="C511" s="17"/>
      <c r="D511" s="17"/>
      <c r="E511" s="9">
        <f t="shared" si="7"/>
        <v>100.5</v>
      </c>
    </row>
    <row r="512" spans="1:5" ht="21" x14ac:dyDescent="0.25">
      <c r="A512" s="17"/>
      <c r="B512" s="17"/>
      <c r="C512" s="17"/>
      <c r="D512" s="17"/>
      <c r="E512" s="9">
        <f t="shared" si="7"/>
        <v>100.5</v>
      </c>
    </row>
    <row r="513" spans="1:5" ht="21" x14ac:dyDescent="0.25">
      <c r="A513" s="17"/>
      <c r="B513" s="17"/>
      <c r="C513" s="17"/>
      <c r="D513" s="17"/>
      <c r="E513" s="9">
        <f t="shared" si="7"/>
        <v>100.5</v>
      </c>
    </row>
    <row r="514" spans="1:5" ht="21" x14ac:dyDescent="0.25">
      <c r="A514" s="17"/>
      <c r="B514" s="17"/>
      <c r="C514" s="17"/>
      <c r="D514" s="17"/>
      <c r="E514" s="9">
        <f t="shared" si="7"/>
        <v>100.5</v>
      </c>
    </row>
    <row r="515" spans="1:5" ht="21" x14ac:dyDescent="0.25">
      <c r="A515" s="17"/>
      <c r="B515" s="17"/>
      <c r="C515" s="17"/>
      <c r="D515" s="17"/>
      <c r="E515" s="9">
        <f t="shared" si="7"/>
        <v>100.5</v>
      </c>
    </row>
    <row r="516" spans="1:5" ht="21" x14ac:dyDescent="0.25">
      <c r="A516" s="17"/>
      <c r="B516" s="17"/>
      <c r="C516" s="17"/>
      <c r="D516" s="17"/>
      <c r="E516" s="9">
        <f t="shared" si="7"/>
        <v>100.5</v>
      </c>
    </row>
    <row r="517" spans="1:5" ht="21" x14ac:dyDescent="0.25">
      <c r="A517" s="17"/>
      <c r="B517" s="17"/>
      <c r="C517" s="17"/>
      <c r="D517" s="17"/>
      <c r="E517" s="9">
        <f t="shared" si="7"/>
        <v>100.5</v>
      </c>
    </row>
    <row r="518" spans="1:5" ht="21" x14ac:dyDescent="0.25">
      <c r="A518" s="17"/>
      <c r="B518" s="17"/>
      <c r="C518" s="17"/>
      <c r="D518" s="17"/>
      <c r="E518" s="9">
        <f t="shared" ref="E518:E581" si="8">E517+C518-D518</f>
        <v>100.5</v>
      </c>
    </row>
    <row r="519" spans="1:5" ht="21" x14ac:dyDescent="0.25">
      <c r="A519" s="17"/>
      <c r="B519" s="17"/>
      <c r="C519" s="17"/>
      <c r="D519" s="17"/>
      <c r="E519" s="9">
        <f t="shared" si="8"/>
        <v>100.5</v>
      </c>
    </row>
    <row r="520" spans="1:5" ht="21" x14ac:dyDescent="0.25">
      <c r="A520" s="17"/>
      <c r="B520" s="17"/>
      <c r="C520" s="17"/>
      <c r="D520" s="17"/>
      <c r="E520" s="9">
        <f t="shared" si="8"/>
        <v>100.5</v>
      </c>
    </row>
    <row r="521" spans="1:5" ht="21" x14ac:dyDescent="0.25">
      <c r="A521" s="17"/>
      <c r="B521" s="17"/>
      <c r="C521" s="17"/>
      <c r="D521" s="17"/>
      <c r="E521" s="9">
        <f t="shared" si="8"/>
        <v>100.5</v>
      </c>
    </row>
    <row r="522" spans="1:5" ht="21" x14ac:dyDescent="0.25">
      <c r="A522" s="17"/>
      <c r="B522" s="17"/>
      <c r="C522" s="17"/>
      <c r="D522" s="17"/>
      <c r="E522" s="9">
        <f t="shared" si="8"/>
        <v>100.5</v>
      </c>
    </row>
    <row r="523" spans="1:5" ht="21" x14ac:dyDescent="0.25">
      <c r="A523" s="17"/>
      <c r="B523" s="17"/>
      <c r="C523" s="17"/>
      <c r="D523" s="17"/>
      <c r="E523" s="9">
        <f t="shared" si="8"/>
        <v>100.5</v>
      </c>
    </row>
    <row r="524" spans="1:5" ht="21" x14ac:dyDescent="0.25">
      <c r="A524" s="17"/>
      <c r="B524" s="17"/>
      <c r="C524" s="17"/>
      <c r="D524" s="17"/>
      <c r="E524" s="9">
        <f t="shared" si="8"/>
        <v>100.5</v>
      </c>
    </row>
    <row r="525" spans="1:5" ht="21" x14ac:dyDescent="0.25">
      <c r="A525" s="17"/>
      <c r="B525" s="17"/>
      <c r="C525" s="17"/>
      <c r="D525" s="17"/>
      <c r="E525" s="9">
        <f t="shared" si="8"/>
        <v>100.5</v>
      </c>
    </row>
    <row r="526" spans="1:5" ht="21" x14ac:dyDescent="0.25">
      <c r="A526" s="17"/>
      <c r="B526" s="17"/>
      <c r="C526" s="17"/>
      <c r="D526" s="17"/>
      <c r="E526" s="9">
        <f t="shared" si="8"/>
        <v>100.5</v>
      </c>
    </row>
    <row r="527" spans="1:5" ht="21" x14ac:dyDescent="0.25">
      <c r="A527" s="17"/>
      <c r="B527" s="17"/>
      <c r="C527" s="17"/>
      <c r="D527" s="17"/>
      <c r="E527" s="9">
        <f t="shared" si="8"/>
        <v>100.5</v>
      </c>
    </row>
    <row r="528" spans="1:5" ht="21" x14ac:dyDescent="0.25">
      <c r="A528" s="17"/>
      <c r="B528" s="17"/>
      <c r="C528" s="17"/>
      <c r="D528" s="17"/>
      <c r="E528" s="9">
        <f t="shared" si="8"/>
        <v>100.5</v>
      </c>
    </row>
    <row r="529" spans="1:5" ht="21" x14ac:dyDescent="0.25">
      <c r="A529" s="17"/>
      <c r="B529" s="17"/>
      <c r="C529" s="17"/>
      <c r="D529" s="17"/>
      <c r="E529" s="9">
        <f t="shared" si="8"/>
        <v>100.5</v>
      </c>
    </row>
    <row r="530" spans="1:5" ht="21" x14ac:dyDescent="0.25">
      <c r="A530" s="17"/>
      <c r="B530" s="17"/>
      <c r="C530" s="17"/>
      <c r="D530" s="17"/>
      <c r="E530" s="9">
        <f t="shared" si="8"/>
        <v>100.5</v>
      </c>
    </row>
    <row r="531" spans="1:5" ht="21" x14ac:dyDescent="0.25">
      <c r="A531" s="17"/>
      <c r="B531" s="17"/>
      <c r="C531" s="17"/>
      <c r="D531" s="17"/>
      <c r="E531" s="9">
        <f t="shared" si="8"/>
        <v>100.5</v>
      </c>
    </row>
    <row r="532" spans="1:5" ht="21" x14ac:dyDescent="0.25">
      <c r="A532" s="17"/>
      <c r="B532" s="17"/>
      <c r="C532" s="17"/>
      <c r="D532" s="17"/>
      <c r="E532" s="9">
        <f t="shared" si="8"/>
        <v>100.5</v>
      </c>
    </row>
    <row r="533" spans="1:5" ht="21" x14ac:dyDescent="0.25">
      <c r="A533" s="17"/>
      <c r="B533" s="17"/>
      <c r="C533" s="17"/>
      <c r="D533" s="17"/>
      <c r="E533" s="9">
        <f t="shared" si="8"/>
        <v>100.5</v>
      </c>
    </row>
    <row r="534" spans="1:5" ht="21" x14ac:dyDescent="0.25">
      <c r="A534" s="17"/>
      <c r="B534" s="17"/>
      <c r="C534" s="17"/>
      <c r="D534" s="17"/>
      <c r="E534" s="9">
        <f t="shared" si="8"/>
        <v>100.5</v>
      </c>
    </row>
    <row r="535" spans="1:5" ht="21" x14ac:dyDescent="0.25">
      <c r="A535" s="17"/>
      <c r="B535" s="17"/>
      <c r="C535" s="17"/>
      <c r="D535" s="17"/>
      <c r="E535" s="9">
        <f t="shared" si="8"/>
        <v>100.5</v>
      </c>
    </row>
    <row r="536" spans="1:5" ht="21" x14ac:dyDescent="0.25">
      <c r="A536" s="17"/>
      <c r="B536" s="17"/>
      <c r="C536" s="17"/>
      <c r="D536" s="17"/>
      <c r="E536" s="9">
        <f t="shared" si="8"/>
        <v>100.5</v>
      </c>
    </row>
    <row r="537" spans="1:5" ht="21" x14ac:dyDescent="0.25">
      <c r="A537" s="17"/>
      <c r="B537" s="17"/>
      <c r="C537" s="17"/>
      <c r="D537" s="17"/>
      <c r="E537" s="9">
        <f t="shared" si="8"/>
        <v>100.5</v>
      </c>
    </row>
    <row r="538" spans="1:5" ht="21" x14ac:dyDescent="0.25">
      <c r="A538" s="17"/>
      <c r="B538" s="17"/>
      <c r="C538" s="17"/>
      <c r="D538" s="17"/>
      <c r="E538" s="9">
        <f t="shared" si="8"/>
        <v>100.5</v>
      </c>
    </row>
    <row r="539" spans="1:5" ht="21" x14ac:dyDescent="0.25">
      <c r="A539" s="17"/>
      <c r="B539" s="17"/>
      <c r="C539" s="17"/>
      <c r="D539" s="17"/>
      <c r="E539" s="9">
        <f t="shared" si="8"/>
        <v>100.5</v>
      </c>
    </row>
    <row r="540" spans="1:5" ht="21" x14ac:dyDescent="0.25">
      <c r="A540" s="17"/>
      <c r="B540" s="17"/>
      <c r="C540" s="17"/>
      <c r="D540" s="17"/>
      <c r="E540" s="9">
        <f t="shared" si="8"/>
        <v>100.5</v>
      </c>
    </row>
    <row r="541" spans="1:5" ht="21" x14ac:dyDescent="0.25">
      <c r="A541" s="17"/>
      <c r="B541" s="17"/>
      <c r="C541" s="17"/>
      <c r="D541" s="17"/>
      <c r="E541" s="9">
        <f t="shared" si="8"/>
        <v>100.5</v>
      </c>
    </row>
    <row r="542" spans="1:5" ht="21" x14ac:dyDescent="0.25">
      <c r="A542" s="17"/>
      <c r="B542" s="17"/>
      <c r="C542" s="17"/>
      <c r="D542" s="17"/>
      <c r="E542" s="9">
        <f t="shared" si="8"/>
        <v>100.5</v>
      </c>
    </row>
    <row r="543" spans="1:5" ht="21" x14ac:dyDescent="0.25">
      <c r="A543" s="17"/>
      <c r="B543" s="17"/>
      <c r="C543" s="17"/>
      <c r="D543" s="17"/>
      <c r="E543" s="9">
        <f t="shared" si="8"/>
        <v>100.5</v>
      </c>
    </row>
    <row r="544" spans="1:5" ht="21" x14ac:dyDescent="0.25">
      <c r="A544" s="17"/>
      <c r="B544" s="17"/>
      <c r="C544" s="17"/>
      <c r="D544" s="17"/>
      <c r="E544" s="9">
        <f t="shared" si="8"/>
        <v>100.5</v>
      </c>
    </row>
    <row r="545" spans="1:5" ht="21" x14ac:dyDescent="0.25">
      <c r="A545" s="17"/>
      <c r="B545" s="17"/>
      <c r="C545" s="17"/>
      <c r="D545" s="17"/>
      <c r="E545" s="9">
        <f t="shared" si="8"/>
        <v>100.5</v>
      </c>
    </row>
    <row r="546" spans="1:5" ht="21" x14ac:dyDescent="0.25">
      <c r="A546" s="17"/>
      <c r="B546" s="17"/>
      <c r="C546" s="17"/>
      <c r="D546" s="17"/>
      <c r="E546" s="9">
        <f t="shared" si="8"/>
        <v>100.5</v>
      </c>
    </row>
    <row r="547" spans="1:5" ht="21" x14ac:dyDescent="0.25">
      <c r="A547" s="17"/>
      <c r="B547" s="17"/>
      <c r="C547" s="17"/>
      <c r="D547" s="17"/>
      <c r="E547" s="9">
        <f t="shared" si="8"/>
        <v>100.5</v>
      </c>
    </row>
    <row r="548" spans="1:5" ht="21" x14ac:dyDescent="0.25">
      <c r="A548" s="17"/>
      <c r="B548" s="17"/>
      <c r="C548" s="17"/>
      <c r="D548" s="17"/>
      <c r="E548" s="9">
        <f t="shared" si="8"/>
        <v>100.5</v>
      </c>
    </row>
    <row r="549" spans="1:5" ht="21" x14ac:dyDescent="0.25">
      <c r="A549" s="17"/>
      <c r="B549" s="17"/>
      <c r="C549" s="17"/>
      <c r="D549" s="17"/>
      <c r="E549" s="9">
        <f t="shared" si="8"/>
        <v>100.5</v>
      </c>
    </row>
    <row r="550" spans="1:5" ht="21" x14ac:dyDescent="0.25">
      <c r="A550" s="17"/>
      <c r="B550" s="17"/>
      <c r="C550" s="17"/>
      <c r="D550" s="17"/>
      <c r="E550" s="9">
        <f t="shared" si="8"/>
        <v>100.5</v>
      </c>
    </row>
    <row r="551" spans="1:5" ht="21" x14ac:dyDescent="0.25">
      <c r="A551" s="17"/>
      <c r="B551" s="17"/>
      <c r="C551" s="17"/>
      <c r="D551" s="17"/>
      <c r="E551" s="9">
        <f t="shared" si="8"/>
        <v>100.5</v>
      </c>
    </row>
    <row r="552" spans="1:5" ht="21" x14ac:dyDescent="0.25">
      <c r="A552" s="17"/>
      <c r="B552" s="17"/>
      <c r="C552" s="17"/>
      <c r="D552" s="17"/>
      <c r="E552" s="9">
        <f t="shared" si="8"/>
        <v>100.5</v>
      </c>
    </row>
    <row r="553" spans="1:5" ht="21" x14ac:dyDescent="0.25">
      <c r="A553" s="17"/>
      <c r="B553" s="17"/>
      <c r="C553" s="17"/>
      <c r="D553" s="17"/>
      <c r="E553" s="9">
        <f t="shared" si="8"/>
        <v>100.5</v>
      </c>
    </row>
    <row r="554" spans="1:5" ht="21" x14ac:dyDescent="0.25">
      <c r="A554" s="17"/>
      <c r="B554" s="17"/>
      <c r="C554" s="17"/>
      <c r="D554" s="17"/>
      <c r="E554" s="9">
        <f t="shared" si="8"/>
        <v>100.5</v>
      </c>
    </row>
    <row r="555" spans="1:5" ht="21" x14ac:dyDescent="0.25">
      <c r="A555" s="17"/>
      <c r="B555" s="17"/>
      <c r="C555" s="17"/>
      <c r="D555" s="17"/>
      <c r="E555" s="9">
        <f t="shared" si="8"/>
        <v>100.5</v>
      </c>
    </row>
    <row r="556" spans="1:5" ht="21" x14ac:dyDescent="0.25">
      <c r="A556" s="17"/>
      <c r="B556" s="17"/>
      <c r="C556" s="17"/>
      <c r="D556" s="17"/>
      <c r="E556" s="9">
        <f t="shared" si="8"/>
        <v>100.5</v>
      </c>
    </row>
    <row r="557" spans="1:5" ht="21" x14ac:dyDescent="0.25">
      <c r="A557" s="17"/>
      <c r="B557" s="17"/>
      <c r="C557" s="17"/>
      <c r="D557" s="17"/>
      <c r="E557" s="9">
        <f t="shared" si="8"/>
        <v>100.5</v>
      </c>
    </row>
    <row r="558" spans="1:5" ht="21" x14ac:dyDescent="0.25">
      <c r="A558" s="17"/>
      <c r="B558" s="17"/>
      <c r="C558" s="17"/>
      <c r="D558" s="17"/>
      <c r="E558" s="9">
        <f t="shared" si="8"/>
        <v>100.5</v>
      </c>
    </row>
    <row r="559" spans="1:5" ht="21" x14ac:dyDescent="0.25">
      <c r="A559" s="17"/>
      <c r="B559" s="17"/>
      <c r="C559" s="17"/>
      <c r="D559" s="17"/>
      <c r="E559" s="9">
        <f t="shared" si="8"/>
        <v>100.5</v>
      </c>
    </row>
    <row r="560" spans="1:5" ht="21" x14ac:dyDescent="0.25">
      <c r="A560" s="17"/>
      <c r="B560" s="17"/>
      <c r="C560" s="17"/>
      <c r="D560" s="17"/>
      <c r="E560" s="9">
        <f t="shared" si="8"/>
        <v>100.5</v>
      </c>
    </row>
    <row r="561" spans="1:5" ht="21" x14ac:dyDescent="0.25">
      <c r="A561" s="17"/>
      <c r="B561" s="17"/>
      <c r="C561" s="17"/>
      <c r="D561" s="17"/>
      <c r="E561" s="9">
        <f t="shared" si="8"/>
        <v>100.5</v>
      </c>
    </row>
    <row r="562" spans="1:5" ht="21" x14ac:dyDescent="0.25">
      <c r="A562" s="17"/>
      <c r="B562" s="17"/>
      <c r="C562" s="17"/>
      <c r="D562" s="17"/>
      <c r="E562" s="9">
        <f t="shared" si="8"/>
        <v>100.5</v>
      </c>
    </row>
    <row r="563" spans="1:5" ht="21" x14ac:dyDescent="0.25">
      <c r="A563" s="17"/>
      <c r="B563" s="17"/>
      <c r="C563" s="17"/>
      <c r="D563" s="17"/>
      <c r="E563" s="9">
        <f t="shared" si="8"/>
        <v>100.5</v>
      </c>
    </row>
    <row r="564" spans="1:5" ht="21" x14ac:dyDescent="0.25">
      <c r="A564" s="17"/>
      <c r="B564" s="17"/>
      <c r="C564" s="17"/>
      <c r="D564" s="17"/>
      <c r="E564" s="9">
        <f t="shared" si="8"/>
        <v>100.5</v>
      </c>
    </row>
    <row r="565" spans="1:5" ht="21" x14ac:dyDescent="0.25">
      <c r="A565" s="17"/>
      <c r="B565" s="17"/>
      <c r="C565" s="17"/>
      <c r="D565" s="17"/>
      <c r="E565" s="9">
        <f t="shared" si="8"/>
        <v>100.5</v>
      </c>
    </row>
    <row r="566" spans="1:5" ht="21" x14ac:dyDescent="0.25">
      <c r="A566" s="17"/>
      <c r="B566" s="17"/>
      <c r="C566" s="17"/>
      <c r="D566" s="17"/>
      <c r="E566" s="9">
        <f t="shared" si="8"/>
        <v>100.5</v>
      </c>
    </row>
    <row r="567" spans="1:5" ht="21" x14ac:dyDescent="0.25">
      <c r="A567" s="17"/>
      <c r="B567" s="17"/>
      <c r="C567" s="17"/>
      <c r="D567" s="17"/>
      <c r="E567" s="9">
        <f t="shared" si="8"/>
        <v>100.5</v>
      </c>
    </row>
    <row r="568" spans="1:5" ht="21" x14ac:dyDescent="0.25">
      <c r="A568" s="17"/>
      <c r="B568" s="17"/>
      <c r="C568" s="17"/>
      <c r="D568" s="17"/>
      <c r="E568" s="9">
        <f t="shared" si="8"/>
        <v>100.5</v>
      </c>
    </row>
    <row r="569" spans="1:5" ht="21" x14ac:dyDescent="0.25">
      <c r="A569" s="17"/>
      <c r="B569" s="17"/>
      <c r="C569" s="17"/>
      <c r="D569" s="17"/>
      <c r="E569" s="9">
        <f t="shared" si="8"/>
        <v>100.5</v>
      </c>
    </row>
    <row r="570" spans="1:5" ht="21" x14ac:dyDescent="0.25">
      <c r="A570" s="17"/>
      <c r="B570" s="17"/>
      <c r="C570" s="17"/>
      <c r="D570" s="17"/>
      <c r="E570" s="9">
        <f t="shared" si="8"/>
        <v>100.5</v>
      </c>
    </row>
    <row r="571" spans="1:5" ht="21" x14ac:dyDescent="0.25">
      <c r="A571" s="17"/>
      <c r="B571" s="17"/>
      <c r="C571" s="17"/>
      <c r="D571" s="17"/>
      <c r="E571" s="9">
        <f t="shared" si="8"/>
        <v>100.5</v>
      </c>
    </row>
    <row r="572" spans="1:5" ht="21" x14ac:dyDescent="0.25">
      <c r="A572" s="17"/>
      <c r="B572" s="17"/>
      <c r="C572" s="17"/>
      <c r="D572" s="17"/>
      <c r="E572" s="9">
        <f t="shared" si="8"/>
        <v>100.5</v>
      </c>
    </row>
    <row r="573" spans="1:5" ht="21" x14ac:dyDescent="0.25">
      <c r="A573" s="17"/>
      <c r="B573" s="17"/>
      <c r="C573" s="17"/>
      <c r="D573" s="17"/>
      <c r="E573" s="9">
        <f t="shared" si="8"/>
        <v>100.5</v>
      </c>
    </row>
    <row r="574" spans="1:5" ht="21" x14ac:dyDescent="0.25">
      <c r="A574" s="17"/>
      <c r="B574" s="17"/>
      <c r="C574" s="17"/>
      <c r="D574" s="17"/>
      <c r="E574" s="9">
        <f t="shared" si="8"/>
        <v>100.5</v>
      </c>
    </row>
    <row r="575" spans="1:5" ht="21" x14ac:dyDescent="0.25">
      <c r="A575" s="17"/>
      <c r="B575" s="17"/>
      <c r="C575" s="17"/>
      <c r="D575" s="17"/>
      <c r="E575" s="9">
        <f t="shared" si="8"/>
        <v>100.5</v>
      </c>
    </row>
    <row r="576" spans="1:5" ht="21" x14ac:dyDescent="0.25">
      <c r="A576" s="17"/>
      <c r="B576" s="17"/>
      <c r="C576" s="17"/>
      <c r="D576" s="17"/>
      <c r="E576" s="9">
        <f t="shared" si="8"/>
        <v>100.5</v>
      </c>
    </row>
    <row r="577" spans="1:5" ht="21" x14ac:dyDescent="0.25">
      <c r="A577" s="17"/>
      <c r="B577" s="17"/>
      <c r="C577" s="17"/>
      <c r="D577" s="17"/>
      <c r="E577" s="9">
        <f t="shared" si="8"/>
        <v>100.5</v>
      </c>
    </row>
    <row r="578" spans="1:5" ht="21" x14ac:dyDescent="0.25">
      <c r="A578" s="17"/>
      <c r="B578" s="17"/>
      <c r="C578" s="17"/>
      <c r="D578" s="17"/>
      <c r="E578" s="9">
        <f t="shared" si="8"/>
        <v>100.5</v>
      </c>
    </row>
    <row r="579" spans="1:5" ht="21" x14ac:dyDescent="0.25">
      <c r="A579" s="17"/>
      <c r="B579" s="17"/>
      <c r="C579" s="17"/>
      <c r="D579" s="17"/>
      <c r="E579" s="9">
        <f t="shared" si="8"/>
        <v>100.5</v>
      </c>
    </row>
    <row r="580" spans="1:5" ht="21" x14ac:dyDescent="0.25">
      <c r="A580" s="17"/>
      <c r="B580" s="17"/>
      <c r="C580" s="17"/>
      <c r="D580" s="17"/>
      <c r="E580" s="9">
        <f t="shared" si="8"/>
        <v>100.5</v>
      </c>
    </row>
    <row r="581" spans="1:5" ht="21" x14ac:dyDescent="0.25">
      <c r="A581" s="17"/>
      <c r="B581" s="17"/>
      <c r="C581" s="17"/>
      <c r="D581" s="17"/>
      <c r="E581" s="9">
        <f t="shared" si="8"/>
        <v>100.5</v>
      </c>
    </row>
    <row r="582" spans="1:5" ht="21" x14ac:dyDescent="0.25">
      <c r="A582" s="17"/>
      <c r="B582" s="17"/>
      <c r="C582" s="17"/>
      <c r="D582" s="17"/>
      <c r="E582" s="9">
        <f t="shared" ref="E582:E645" si="9">E581+C582-D582</f>
        <v>100.5</v>
      </c>
    </row>
    <row r="583" spans="1:5" ht="21" x14ac:dyDescent="0.25">
      <c r="A583" s="17"/>
      <c r="B583" s="17"/>
      <c r="C583" s="17"/>
      <c r="D583" s="17"/>
      <c r="E583" s="9">
        <f t="shared" si="9"/>
        <v>100.5</v>
      </c>
    </row>
    <row r="584" spans="1:5" ht="21" x14ac:dyDescent="0.25">
      <c r="A584" s="17"/>
      <c r="B584" s="17"/>
      <c r="C584" s="17"/>
      <c r="D584" s="17"/>
      <c r="E584" s="9">
        <f t="shared" si="9"/>
        <v>100.5</v>
      </c>
    </row>
    <row r="585" spans="1:5" ht="21" x14ac:dyDescent="0.25">
      <c r="A585" s="17"/>
      <c r="B585" s="17"/>
      <c r="C585" s="17"/>
      <c r="D585" s="17"/>
      <c r="E585" s="9">
        <f t="shared" si="9"/>
        <v>100.5</v>
      </c>
    </row>
    <row r="586" spans="1:5" ht="21" x14ac:dyDescent="0.25">
      <c r="A586" s="17"/>
      <c r="B586" s="17"/>
      <c r="C586" s="17"/>
      <c r="D586" s="17"/>
      <c r="E586" s="9">
        <f t="shared" si="9"/>
        <v>100.5</v>
      </c>
    </row>
    <row r="587" spans="1:5" ht="21" x14ac:dyDescent="0.25">
      <c r="A587" s="17"/>
      <c r="B587" s="17"/>
      <c r="C587" s="17"/>
      <c r="D587" s="17"/>
      <c r="E587" s="9">
        <f t="shared" si="9"/>
        <v>100.5</v>
      </c>
    </row>
    <row r="588" spans="1:5" ht="21" x14ac:dyDescent="0.25">
      <c r="A588" s="17"/>
      <c r="B588" s="17"/>
      <c r="C588" s="17"/>
      <c r="D588" s="17"/>
      <c r="E588" s="9">
        <f t="shared" si="9"/>
        <v>100.5</v>
      </c>
    </row>
    <row r="589" spans="1:5" ht="21" x14ac:dyDescent="0.25">
      <c r="A589" s="17"/>
      <c r="B589" s="17"/>
      <c r="C589" s="17"/>
      <c r="D589" s="17"/>
      <c r="E589" s="9">
        <f t="shared" si="9"/>
        <v>100.5</v>
      </c>
    </row>
    <row r="590" spans="1:5" ht="21" x14ac:dyDescent="0.25">
      <c r="A590" s="17"/>
      <c r="B590" s="17"/>
      <c r="C590" s="17"/>
      <c r="D590" s="17"/>
      <c r="E590" s="9">
        <f t="shared" si="9"/>
        <v>100.5</v>
      </c>
    </row>
    <row r="591" spans="1:5" ht="21" x14ac:dyDescent="0.25">
      <c r="A591" s="17"/>
      <c r="B591" s="17"/>
      <c r="C591" s="17"/>
      <c r="D591" s="17"/>
      <c r="E591" s="9">
        <f t="shared" si="9"/>
        <v>100.5</v>
      </c>
    </row>
    <row r="592" spans="1:5" ht="21" x14ac:dyDescent="0.25">
      <c r="A592" s="17"/>
      <c r="B592" s="17"/>
      <c r="C592" s="17"/>
      <c r="D592" s="17"/>
      <c r="E592" s="9">
        <f t="shared" si="9"/>
        <v>100.5</v>
      </c>
    </row>
    <row r="593" spans="1:5" ht="21" x14ac:dyDescent="0.25">
      <c r="A593" s="17"/>
      <c r="B593" s="17"/>
      <c r="C593" s="17"/>
      <c r="D593" s="17"/>
      <c r="E593" s="9">
        <f t="shared" si="9"/>
        <v>100.5</v>
      </c>
    </row>
    <row r="594" spans="1:5" ht="21" x14ac:dyDescent="0.25">
      <c r="A594" s="17"/>
      <c r="B594" s="17"/>
      <c r="C594" s="17"/>
      <c r="D594" s="17"/>
      <c r="E594" s="9">
        <f t="shared" si="9"/>
        <v>100.5</v>
      </c>
    </row>
    <row r="595" spans="1:5" ht="21" x14ac:dyDescent="0.25">
      <c r="A595" s="17"/>
      <c r="B595" s="17"/>
      <c r="C595" s="17"/>
      <c r="D595" s="17"/>
      <c r="E595" s="9">
        <f t="shared" si="9"/>
        <v>100.5</v>
      </c>
    </row>
    <row r="596" spans="1:5" ht="21" x14ac:dyDescent="0.25">
      <c r="A596" s="17"/>
      <c r="B596" s="17"/>
      <c r="C596" s="17"/>
      <c r="D596" s="17"/>
      <c r="E596" s="9">
        <f t="shared" si="9"/>
        <v>100.5</v>
      </c>
    </row>
    <row r="597" spans="1:5" ht="21" x14ac:dyDescent="0.25">
      <c r="A597" s="17"/>
      <c r="B597" s="17"/>
      <c r="C597" s="17"/>
      <c r="D597" s="17"/>
      <c r="E597" s="9">
        <f t="shared" si="9"/>
        <v>100.5</v>
      </c>
    </row>
    <row r="598" spans="1:5" ht="21" x14ac:dyDescent="0.25">
      <c r="A598" s="17"/>
      <c r="B598" s="17"/>
      <c r="C598" s="17"/>
      <c r="D598" s="17"/>
      <c r="E598" s="9">
        <f t="shared" si="9"/>
        <v>100.5</v>
      </c>
    </row>
    <row r="599" spans="1:5" ht="21" x14ac:dyDescent="0.25">
      <c r="A599" s="17"/>
      <c r="B599" s="17"/>
      <c r="C599" s="17"/>
      <c r="D599" s="17"/>
      <c r="E599" s="9">
        <f t="shared" si="9"/>
        <v>100.5</v>
      </c>
    </row>
    <row r="600" spans="1:5" ht="21" x14ac:dyDescent="0.25">
      <c r="A600" s="17"/>
      <c r="B600" s="17"/>
      <c r="C600" s="17"/>
      <c r="D600" s="17"/>
      <c r="E600" s="9">
        <f t="shared" si="9"/>
        <v>100.5</v>
      </c>
    </row>
    <row r="601" spans="1:5" ht="21" x14ac:dyDescent="0.25">
      <c r="A601" s="17"/>
      <c r="B601" s="17"/>
      <c r="C601" s="17"/>
      <c r="D601" s="17"/>
      <c r="E601" s="9">
        <f t="shared" si="9"/>
        <v>100.5</v>
      </c>
    </row>
    <row r="602" spans="1:5" ht="21" x14ac:dyDescent="0.25">
      <c r="A602" s="17"/>
      <c r="B602" s="17"/>
      <c r="C602" s="17"/>
      <c r="D602" s="17"/>
      <c r="E602" s="9">
        <f t="shared" si="9"/>
        <v>100.5</v>
      </c>
    </row>
    <row r="603" spans="1:5" ht="21" x14ac:dyDescent="0.25">
      <c r="A603" s="17"/>
      <c r="B603" s="17"/>
      <c r="C603" s="17"/>
      <c r="D603" s="17"/>
      <c r="E603" s="9">
        <f t="shared" si="9"/>
        <v>100.5</v>
      </c>
    </row>
    <row r="604" spans="1:5" ht="21" x14ac:dyDescent="0.25">
      <c r="A604" s="17"/>
      <c r="B604" s="17"/>
      <c r="C604" s="17"/>
      <c r="D604" s="17"/>
      <c r="E604" s="9">
        <f t="shared" si="9"/>
        <v>100.5</v>
      </c>
    </row>
    <row r="605" spans="1:5" ht="21" x14ac:dyDescent="0.25">
      <c r="A605" s="17"/>
      <c r="B605" s="17"/>
      <c r="C605" s="17"/>
      <c r="D605" s="17"/>
      <c r="E605" s="9">
        <f t="shared" si="9"/>
        <v>100.5</v>
      </c>
    </row>
    <row r="606" spans="1:5" ht="21" x14ac:dyDescent="0.25">
      <c r="A606" s="17"/>
      <c r="B606" s="17"/>
      <c r="C606" s="17"/>
      <c r="D606" s="17"/>
      <c r="E606" s="9">
        <f t="shared" si="9"/>
        <v>100.5</v>
      </c>
    </row>
    <row r="607" spans="1:5" ht="21" x14ac:dyDescent="0.25">
      <c r="A607" s="17"/>
      <c r="B607" s="17"/>
      <c r="C607" s="17"/>
      <c r="D607" s="17"/>
      <c r="E607" s="9">
        <f t="shared" si="9"/>
        <v>100.5</v>
      </c>
    </row>
    <row r="608" spans="1:5" ht="21" x14ac:dyDescent="0.25">
      <c r="A608" s="17"/>
      <c r="B608" s="17"/>
      <c r="C608" s="17"/>
      <c r="D608" s="17"/>
      <c r="E608" s="9">
        <f t="shared" si="9"/>
        <v>100.5</v>
      </c>
    </row>
    <row r="609" spans="1:5" ht="21" x14ac:dyDescent="0.25">
      <c r="A609" s="17"/>
      <c r="B609" s="17"/>
      <c r="C609" s="17"/>
      <c r="D609" s="17"/>
      <c r="E609" s="9">
        <f t="shared" si="9"/>
        <v>100.5</v>
      </c>
    </row>
    <row r="610" spans="1:5" ht="21" x14ac:dyDescent="0.25">
      <c r="A610" s="17"/>
      <c r="B610" s="17"/>
      <c r="C610" s="17"/>
      <c r="D610" s="17"/>
      <c r="E610" s="9">
        <f t="shared" si="9"/>
        <v>100.5</v>
      </c>
    </row>
    <row r="611" spans="1:5" ht="21" x14ac:dyDescent="0.25">
      <c r="A611" s="17"/>
      <c r="B611" s="17"/>
      <c r="C611" s="17"/>
      <c r="D611" s="17"/>
      <c r="E611" s="9">
        <f t="shared" si="9"/>
        <v>100.5</v>
      </c>
    </row>
    <row r="612" spans="1:5" ht="21" x14ac:dyDescent="0.25">
      <c r="A612" s="17"/>
      <c r="B612" s="17"/>
      <c r="C612" s="17"/>
      <c r="D612" s="17"/>
      <c r="E612" s="9">
        <f t="shared" si="9"/>
        <v>100.5</v>
      </c>
    </row>
    <row r="613" spans="1:5" ht="21" x14ac:dyDescent="0.25">
      <c r="A613" s="17"/>
      <c r="B613" s="17"/>
      <c r="C613" s="17"/>
      <c r="D613" s="17"/>
      <c r="E613" s="9">
        <f t="shared" si="9"/>
        <v>100.5</v>
      </c>
    </row>
    <row r="614" spans="1:5" ht="21" x14ac:dyDescent="0.25">
      <c r="A614" s="17"/>
      <c r="B614" s="17"/>
      <c r="C614" s="17"/>
      <c r="D614" s="17"/>
      <c r="E614" s="9">
        <f t="shared" si="9"/>
        <v>100.5</v>
      </c>
    </row>
    <row r="615" spans="1:5" ht="21" x14ac:dyDescent="0.25">
      <c r="A615" s="17"/>
      <c r="B615" s="17"/>
      <c r="C615" s="17"/>
      <c r="D615" s="17"/>
      <c r="E615" s="9">
        <f t="shared" si="9"/>
        <v>100.5</v>
      </c>
    </row>
    <row r="616" spans="1:5" ht="21" x14ac:dyDescent="0.25">
      <c r="A616" s="17"/>
      <c r="B616" s="17"/>
      <c r="C616" s="17"/>
      <c r="D616" s="17"/>
      <c r="E616" s="9">
        <f t="shared" si="9"/>
        <v>100.5</v>
      </c>
    </row>
    <row r="617" spans="1:5" ht="21" x14ac:dyDescent="0.25">
      <c r="A617" s="17"/>
      <c r="B617" s="17"/>
      <c r="C617" s="17"/>
      <c r="D617" s="17"/>
      <c r="E617" s="9">
        <f t="shared" si="9"/>
        <v>100.5</v>
      </c>
    </row>
    <row r="618" spans="1:5" ht="21" x14ac:dyDescent="0.25">
      <c r="A618" s="17"/>
      <c r="B618" s="17"/>
      <c r="C618" s="17"/>
      <c r="D618" s="17"/>
      <c r="E618" s="9">
        <f t="shared" si="9"/>
        <v>100.5</v>
      </c>
    </row>
    <row r="619" spans="1:5" ht="21" x14ac:dyDescent="0.25">
      <c r="A619" s="17"/>
      <c r="B619" s="17"/>
      <c r="C619" s="17"/>
      <c r="D619" s="17"/>
      <c r="E619" s="9">
        <f t="shared" si="9"/>
        <v>100.5</v>
      </c>
    </row>
    <row r="620" spans="1:5" ht="21" x14ac:dyDescent="0.25">
      <c r="A620" s="17"/>
      <c r="B620" s="17"/>
      <c r="C620" s="17"/>
      <c r="D620" s="17"/>
      <c r="E620" s="9">
        <f t="shared" si="9"/>
        <v>100.5</v>
      </c>
    </row>
    <row r="621" spans="1:5" ht="21" x14ac:dyDescent="0.25">
      <c r="A621" s="17"/>
      <c r="B621" s="17"/>
      <c r="C621" s="17"/>
      <c r="D621" s="17"/>
      <c r="E621" s="9">
        <f t="shared" si="9"/>
        <v>100.5</v>
      </c>
    </row>
    <row r="622" spans="1:5" ht="21" x14ac:dyDescent="0.25">
      <c r="A622" s="17"/>
      <c r="B622" s="17"/>
      <c r="C622" s="17"/>
      <c r="D622" s="17"/>
      <c r="E622" s="9">
        <f t="shared" si="9"/>
        <v>100.5</v>
      </c>
    </row>
    <row r="623" spans="1:5" ht="21" x14ac:dyDescent="0.25">
      <c r="A623" s="17"/>
      <c r="B623" s="17"/>
      <c r="C623" s="17"/>
      <c r="D623" s="17"/>
      <c r="E623" s="9">
        <f t="shared" si="9"/>
        <v>100.5</v>
      </c>
    </row>
    <row r="624" spans="1:5" ht="21" x14ac:dyDescent="0.25">
      <c r="A624" s="17"/>
      <c r="B624" s="17"/>
      <c r="C624" s="17"/>
      <c r="D624" s="17"/>
      <c r="E624" s="9">
        <f t="shared" si="9"/>
        <v>100.5</v>
      </c>
    </row>
    <row r="625" spans="1:5" ht="21" x14ac:dyDescent="0.25">
      <c r="A625" s="17"/>
      <c r="B625" s="17"/>
      <c r="C625" s="17"/>
      <c r="D625" s="17"/>
      <c r="E625" s="9">
        <f t="shared" si="9"/>
        <v>100.5</v>
      </c>
    </row>
    <row r="626" spans="1:5" ht="21" x14ac:dyDescent="0.25">
      <c r="A626" s="17"/>
      <c r="B626" s="17"/>
      <c r="C626" s="17"/>
      <c r="D626" s="17"/>
      <c r="E626" s="9">
        <f t="shared" si="9"/>
        <v>100.5</v>
      </c>
    </row>
    <row r="627" spans="1:5" ht="21" x14ac:dyDescent="0.25">
      <c r="A627" s="17"/>
      <c r="B627" s="17"/>
      <c r="C627" s="17"/>
      <c r="D627" s="17"/>
      <c r="E627" s="9">
        <f t="shared" si="9"/>
        <v>100.5</v>
      </c>
    </row>
    <row r="628" spans="1:5" ht="21" x14ac:dyDescent="0.25">
      <c r="A628" s="17"/>
      <c r="B628" s="17"/>
      <c r="C628" s="17"/>
      <c r="D628" s="17"/>
      <c r="E628" s="9">
        <f t="shared" si="9"/>
        <v>100.5</v>
      </c>
    </row>
    <row r="629" spans="1:5" ht="21" x14ac:dyDescent="0.25">
      <c r="A629" s="17"/>
      <c r="B629" s="17"/>
      <c r="C629" s="17"/>
      <c r="D629" s="17"/>
      <c r="E629" s="9">
        <f t="shared" si="9"/>
        <v>100.5</v>
      </c>
    </row>
    <row r="630" spans="1:5" ht="21" x14ac:dyDescent="0.25">
      <c r="A630" s="17"/>
      <c r="B630" s="17"/>
      <c r="C630" s="17"/>
      <c r="D630" s="17"/>
      <c r="E630" s="9">
        <f t="shared" si="9"/>
        <v>100.5</v>
      </c>
    </row>
    <row r="631" spans="1:5" ht="21" x14ac:dyDescent="0.25">
      <c r="A631" s="17"/>
      <c r="B631" s="17"/>
      <c r="C631" s="17"/>
      <c r="D631" s="17"/>
      <c r="E631" s="9">
        <f t="shared" si="9"/>
        <v>100.5</v>
      </c>
    </row>
    <row r="632" spans="1:5" ht="21" x14ac:dyDescent="0.25">
      <c r="A632" s="17"/>
      <c r="B632" s="17"/>
      <c r="C632" s="17"/>
      <c r="D632" s="17"/>
      <c r="E632" s="9">
        <f t="shared" si="9"/>
        <v>100.5</v>
      </c>
    </row>
    <row r="633" spans="1:5" ht="21" x14ac:dyDescent="0.25">
      <c r="A633" s="17"/>
      <c r="B633" s="17"/>
      <c r="C633" s="17"/>
      <c r="D633" s="17"/>
      <c r="E633" s="9">
        <f t="shared" si="9"/>
        <v>100.5</v>
      </c>
    </row>
    <row r="634" spans="1:5" ht="21" x14ac:dyDescent="0.25">
      <c r="A634" s="17"/>
      <c r="B634" s="17"/>
      <c r="C634" s="17"/>
      <c r="D634" s="17"/>
      <c r="E634" s="9">
        <f t="shared" si="9"/>
        <v>100.5</v>
      </c>
    </row>
    <row r="635" spans="1:5" ht="21" x14ac:dyDescent="0.25">
      <c r="A635" s="17"/>
      <c r="B635" s="17"/>
      <c r="C635" s="17"/>
      <c r="D635" s="17"/>
      <c r="E635" s="9">
        <f t="shared" si="9"/>
        <v>100.5</v>
      </c>
    </row>
    <row r="636" spans="1:5" ht="21" x14ac:dyDescent="0.25">
      <c r="A636" s="17"/>
      <c r="B636" s="17"/>
      <c r="C636" s="17"/>
      <c r="D636" s="17"/>
      <c r="E636" s="9">
        <f t="shared" si="9"/>
        <v>100.5</v>
      </c>
    </row>
    <row r="637" spans="1:5" ht="21" x14ac:dyDescent="0.25">
      <c r="A637" s="17"/>
      <c r="B637" s="17"/>
      <c r="C637" s="17"/>
      <c r="D637" s="17"/>
      <c r="E637" s="9">
        <f t="shared" si="9"/>
        <v>100.5</v>
      </c>
    </row>
    <row r="638" spans="1:5" ht="21" x14ac:dyDescent="0.25">
      <c r="A638" s="17"/>
      <c r="B638" s="17"/>
      <c r="C638" s="17"/>
      <c r="D638" s="17"/>
      <c r="E638" s="9">
        <f t="shared" si="9"/>
        <v>100.5</v>
      </c>
    </row>
    <row r="639" spans="1:5" ht="21" x14ac:dyDescent="0.25">
      <c r="A639" s="17"/>
      <c r="B639" s="17"/>
      <c r="C639" s="17"/>
      <c r="D639" s="17"/>
      <c r="E639" s="9">
        <f t="shared" si="9"/>
        <v>100.5</v>
      </c>
    </row>
    <row r="640" spans="1:5" ht="21" x14ac:dyDescent="0.25">
      <c r="A640" s="17"/>
      <c r="B640" s="17"/>
      <c r="C640" s="17"/>
      <c r="D640" s="17"/>
      <c r="E640" s="9">
        <f t="shared" si="9"/>
        <v>100.5</v>
      </c>
    </row>
    <row r="641" spans="1:5" ht="21" x14ac:dyDescent="0.25">
      <c r="A641" s="17"/>
      <c r="B641" s="17"/>
      <c r="C641" s="17"/>
      <c r="D641" s="17"/>
      <c r="E641" s="9">
        <f t="shared" si="9"/>
        <v>100.5</v>
      </c>
    </row>
    <row r="642" spans="1:5" ht="21" x14ac:dyDescent="0.25">
      <c r="A642" s="17"/>
      <c r="B642" s="17"/>
      <c r="C642" s="17"/>
      <c r="D642" s="17"/>
      <c r="E642" s="9">
        <f t="shared" si="9"/>
        <v>100.5</v>
      </c>
    </row>
    <row r="643" spans="1:5" ht="21" x14ac:dyDescent="0.25">
      <c r="A643" s="17"/>
      <c r="B643" s="17"/>
      <c r="C643" s="17"/>
      <c r="D643" s="17"/>
      <c r="E643" s="9">
        <f t="shared" si="9"/>
        <v>100.5</v>
      </c>
    </row>
    <row r="644" spans="1:5" ht="21" x14ac:dyDescent="0.25">
      <c r="A644" s="17"/>
      <c r="B644" s="17"/>
      <c r="C644" s="17"/>
      <c r="D644" s="17"/>
      <c r="E644" s="9">
        <f t="shared" si="9"/>
        <v>100.5</v>
      </c>
    </row>
    <row r="645" spans="1:5" ht="21" x14ac:dyDescent="0.25">
      <c r="A645" s="17"/>
      <c r="B645" s="17"/>
      <c r="C645" s="17"/>
      <c r="D645" s="17"/>
      <c r="E645" s="9">
        <f t="shared" si="9"/>
        <v>100.5</v>
      </c>
    </row>
    <row r="646" spans="1:5" ht="21" x14ac:dyDescent="0.25">
      <c r="A646" s="17"/>
      <c r="B646" s="17"/>
      <c r="C646" s="17"/>
      <c r="D646" s="17"/>
      <c r="E646" s="9">
        <f t="shared" ref="E646:E700" si="10">E645+C646-D646</f>
        <v>100.5</v>
      </c>
    </row>
    <row r="647" spans="1:5" ht="21" x14ac:dyDescent="0.25">
      <c r="A647" s="17"/>
      <c r="B647" s="17"/>
      <c r="C647" s="17"/>
      <c r="D647" s="17"/>
      <c r="E647" s="9">
        <f t="shared" si="10"/>
        <v>100.5</v>
      </c>
    </row>
    <row r="648" spans="1:5" ht="21" x14ac:dyDescent="0.25">
      <c r="A648" s="17"/>
      <c r="B648" s="17"/>
      <c r="C648" s="17"/>
      <c r="D648" s="17"/>
      <c r="E648" s="9">
        <f t="shared" si="10"/>
        <v>100.5</v>
      </c>
    </row>
    <row r="649" spans="1:5" ht="21" x14ac:dyDescent="0.25">
      <c r="A649" s="17"/>
      <c r="B649" s="17"/>
      <c r="C649" s="17"/>
      <c r="D649" s="17"/>
      <c r="E649" s="9">
        <f t="shared" si="10"/>
        <v>100.5</v>
      </c>
    </row>
    <row r="650" spans="1:5" ht="21" x14ac:dyDescent="0.25">
      <c r="A650" s="17"/>
      <c r="B650" s="17"/>
      <c r="C650" s="17"/>
      <c r="D650" s="17"/>
      <c r="E650" s="9">
        <f t="shared" si="10"/>
        <v>100.5</v>
      </c>
    </row>
    <row r="651" spans="1:5" ht="21" x14ac:dyDescent="0.25">
      <c r="A651" s="17"/>
      <c r="B651" s="17"/>
      <c r="C651" s="17"/>
      <c r="D651" s="17"/>
      <c r="E651" s="9">
        <f t="shared" si="10"/>
        <v>100.5</v>
      </c>
    </row>
    <row r="652" spans="1:5" ht="21" x14ac:dyDescent="0.25">
      <c r="A652" s="17"/>
      <c r="B652" s="17"/>
      <c r="C652" s="17"/>
      <c r="D652" s="17"/>
      <c r="E652" s="9">
        <f t="shared" si="10"/>
        <v>100.5</v>
      </c>
    </row>
    <row r="653" spans="1:5" ht="21" x14ac:dyDescent="0.25">
      <c r="A653" s="17"/>
      <c r="B653" s="17"/>
      <c r="C653" s="17"/>
      <c r="D653" s="17"/>
      <c r="E653" s="9">
        <f t="shared" si="10"/>
        <v>100.5</v>
      </c>
    </row>
    <row r="654" spans="1:5" ht="21" x14ac:dyDescent="0.25">
      <c r="A654" s="17"/>
      <c r="B654" s="17"/>
      <c r="C654" s="17"/>
      <c r="D654" s="17"/>
      <c r="E654" s="9">
        <f t="shared" si="10"/>
        <v>100.5</v>
      </c>
    </row>
    <row r="655" spans="1:5" ht="21" x14ac:dyDescent="0.25">
      <c r="A655" s="17"/>
      <c r="B655" s="17"/>
      <c r="C655" s="17"/>
      <c r="D655" s="17"/>
      <c r="E655" s="9">
        <f t="shared" si="10"/>
        <v>100.5</v>
      </c>
    </row>
    <row r="656" spans="1:5" ht="21" x14ac:dyDescent="0.25">
      <c r="A656" s="17"/>
      <c r="B656" s="17"/>
      <c r="C656" s="17"/>
      <c r="D656" s="17"/>
      <c r="E656" s="9">
        <f t="shared" si="10"/>
        <v>100.5</v>
      </c>
    </row>
    <row r="657" spans="1:5" ht="21" x14ac:dyDescent="0.25">
      <c r="A657" s="17"/>
      <c r="B657" s="17"/>
      <c r="C657" s="17"/>
      <c r="D657" s="17"/>
      <c r="E657" s="9">
        <f t="shared" si="10"/>
        <v>100.5</v>
      </c>
    </row>
    <row r="658" spans="1:5" ht="21" x14ac:dyDescent="0.25">
      <c r="A658" s="17"/>
      <c r="B658" s="17"/>
      <c r="C658" s="17"/>
      <c r="D658" s="17"/>
      <c r="E658" s="9">
        <f t="shared" si="10"/>
        <v>100.5</v>
      </c>
    </row>
    <row r="659" spans="1:5" ht="21" x14ac:dyDescent="0.25">
      <c r="A659" s="17"/>
      <c r="B659" s="17"/>
      <c r="C659" s="17"/>
      <c r="D659" s="17"/>
      <c r="E659" s="9">
        <f t="shared" si="10"/>
        <v>100.5</v>
      </c>
    </row>
    <row r="660" spans="1:5" ht="21" x14ac:dyDescent="0.25">
      <c r="A660" s="17"/>
      <c r="B660" s="17"/>
      <c r="C660" s="17"/>
      <c r="D660" s="17"/>
      <c r="E660" s="9">
        <f t="shared" si="10"/>
        <v>100.5</v>
      </c>
    </row>
    <row r="661" spans="1:5" ht="21" x14ac:dyDescent="0.25">
      <c r="A661" s="17"/>
      <c r="B661" s="17"/>
      <c r="C661" s="17"/>
      <c r="D661" s="17"/>
      <c r="E661" s="9">
        <f t="shared" si="10"/>
        <v>100.5</v>
      </c>
    </row>
    <row r="662" spans="1:5" ht="21" x14ac:dyDescent="0.25">
      <c r="A662" s="17"/>
      <c r="B662" s="17"/>
      <c r="C662" s="17"/>
      <c r="D662" s="17"/>
      <c r="E662" s="9">
        <f t="shared" si="10"/>
        <v>100.5</v>
      </c>
    </row>
    <row r="663" spans="1:5" ht="21" x14ac:dyDescent="0.25">
      <c r="A663" s="17"/>
      <c r="B663" s="17"/>
      <c r="C663" s="17"/>
      <c r="D663" s="17"/>
      <c r="E663" s="9">
        <f t="shared" si="10"/>
        <v>100.5</v>
      </c>
    </row>
    <row r="664" spans="1:5" ht="21" x14ac:dyDescent="0.25">
      <c r="A664" s="17"/>
      <c r="B664" s="17"/>
      <c r="C664" s="17"/>
      <c r="D664" s="17"/>
      <c r="E664" s="9">
        <f t="shared" si="10"/>
        <v>100.5</v>
      </c>
    </row>
    <row r="665" spans="1:5" ht="21" x14ac:dyDescent="0.25">
      <c r="A665" s="17"/>
      <c r="B665" s="17"/>
      <c r="C665" s="17"/>
      <c r="D665" s="17"/>
      <c r="E665" s="9">
        <f t="shared" si="10"/>
        <v>100.5</v>
      </c>
    </row>
    <row r="666" spans="1:5" ht="21" x14ac:dyDescent="0.25">
      <c r="A666" s="17"/>
      <c r="B666" s="17"/>
      <c r="C666" s="17"/>
      <c r="D666" s="17"/>
      <c r="E666" s="9">
        <f t="shared" si="10"/>
        <v>100.5</v>
      </c>
    </row>
    <row r="667" spans="1:5" ht="21" x14ac:dyDescent="0.25">
      <c r="A667" s="17"/>
      <c r="B667" s="17"/>
      <c r="C667" s="17"/>
      <c r="D667" s="17"/>
      <c r="E667" s="9">
        <f t="shared" si="10"/>
        <v>100.5</v>
      </c>
    </row>
    <row r="668" spans="1:5" ht="21" x14ac:dyDescent="0.25">
      <c r="A668" s="17"/>
      <c r="B668" s="17"/>
      <c r="C668" s="17"/>
      <c r="D668" s="17"/>
      <c r="E668" s="9">
        <f t="shared" si="10"/>
        <v>100.5</v>
      </c>
    </row>
    <row r="669" spans="1:5" ht="21" x14ac:dyDescent="0.25">
      <c r="A669" s="17"/>
      <c r="B669" s="17"/>
      <c r="C669" s="17"/>
      <c r="D669" s="17"/>
      <c r="E669" s="9">
        <f t="shared" si="10"/>
        <v>100.5</v>
      </c>
    </row>
    <row r="670" spans="1:5" ht="21" x14ac:dyDescent="0.25">
      <c r="A670" s="17"/>
      <c r="B670" s="17"/>
      <c r="C670" s="17"/>
      <c r="D670" s="17"/>
      <c r="E670" s="9">
        <f t="shared" si="10"/>
        <v>100.5</v>
      </c>
    </row>
    <row r="671" spans="1:5" ht="21" x14ac:dyDescent="0.25">
      <c r="A671" s="17"/>
      <c r="B671" s="17"/>
      <c r="C671" s="17"/>
      <c r="D671" s="17"/>
      <c r="E671" s="9">
        <f t="shared" si="10"/>
        <v>100.5</v>
      </c>
    </row>
    <row r="672" spans="1:5" ht="21" x14ac:dyDescent="0.25">
      <c r="A672" s="17"/>
      <c r="B672" s="17"/>
      <c r="C672" s="17"/>
      <c r="D672" s="17"/>
      <c r="E672" s="9">
        <f t="shared" si="10"/>
        <v>100.5</v>
      </c>
    </row>
    <row r="673" spans="1:5" ht="21" x14ac:dyDescent="0.25">
      <c r="A673" s="17"/>
      <c r="B673" s="17"/>
      <c r="C673" s="17"/>
      <c r="D673" s="17"/>
      <c r="E673" s="9">
        <f t="shared" si="10"/>
        <v>100.5</v>
      </c>
    </row>
    <row r="674" spans="1:5" ht="21" x14ac:dyDescent="0.25">
      <c r="A674" s="17"/>
      <c r="B674" s="17"/>
      <c r="C674" s="17"/>
      <c r="D674" s="17"/>
      <c r="E674" s="9">
        <f t="shared" si="10"/>
        <v>100.5</v>
      </c>
    </row>
    <row r="675" spans="1:5" ht="21" x14ac:dyDescent="0.25">
      <c r="A675" s="17"/>
      <c r="B675" s="17"/>
      <c r="C675" s="17"/>
      <c r="D675" s="17"/>
      <c r="E675" s="9">
        <f t="shared" si="10"/>
        <v>100.5</v>
      </c>
    </row>
    <row r="676" spans="1:5" ht="21" x14ac:dyDescent="0.25">
      <c r="A676" s="17"/>
      <c r="B676" s="17"/>
      <c r="C676" s="17"/>
      <c r="D676" s="17"/>
      <c r="E676" s="9">
        <f t="shared" si="10"/>
        <v>100.5</v>
      </c>
    </row>
    <row r="677" spans="1:5" ht="21" x14ac:dyDescent="0.25">
      <c r="A677" s="17"/>
      <c r="B677" s="17"/>
      <c r="C677" s="17"/>
      <c r="D677" s="17"/>
      <c r="E677" s="9">
        <f t="shared" si="10"/>
        <v>100.5</v>
      </c>
    </row>
    <row r="678" spans="1:5" ht="21" x14ac:dyDescent="0.25">
      <c r="A678" s="17"/>
      <c r="B678" s="17"/>
      <c r="C678" s="17"/>
      <c r="D678" s="17"/>
      <c r="E678" s="9">
        <f t="shared" si="10"/>
        <v>100.5</v>
      </c>
    </row>
    <row r="679" spans="1:5" ht="21" x14ac:dyDescent="0.25">
      <c r="A679" s="17"/>
      <c r="B679" s="17"/>
      <c r="C679" s="17"/>
      <c r="D679" s="17"/>
      <c r="E679" s="9">
        <f t="shared" si="10"/>
        <v>100.5</v>
      </c>
    </row>
    <row r="680" spans="1:5" ht="21" x14ac:dyDescent="0.25">
      <c r="A680" s="17"/>
      <c r="B680" s="17"/>
      <c r="C680" s="17"/>
      <c r="D680" s="17"/>
      <c r="E680" s="9">
        <f t="shared" si="10"/>
        <v>100.5</v>
      </c>
    </row>
    <row r="681" spans="1:5" ht="21" x14ac:dyDescent="0.25">
      <c r="A681" s="17"/>
      <c r="B681" s="17"/>
      <c r="C681" s="17"/>
      <c r="D681" s="17"/>
      <c r="E681" s="9">
        <f t="shared" si="10"/>
        <v>100.5</v>
      </c>
    </row>
    <row r="682" spans="1:5" ht="21" x14ac:dyDescent="0.25">
      <c r="A682" s="17"/>
      <c r="B682" s="17"/>
      <c r="C682" s="17"/>
      <c r="D682" s="17"/>
      <c r="E682" s="9">
        <f t="shared" si="10"/>
        <v>100.5</v>
      </c>
    </row>
    <row r="683" spans="1:5" ht="21" x14ac:dyDescent="0.25">
      <c r="A683" s="17"/>
      <c r="B683" s="17"/>
      <c r="C683" s="17"/>
      <c r="D683" s="17"/>
      <c r="E683" s="9">
        <f t="shared" si="10"/>
        <v>100.5</v>
      </c>
    </row>
    <row r="684" spans="1:5" ht="21" x14ac:dyDescent="0.25">
      <c r="A684" s="17"/>
      <c r="B684" s="17"/>
      <c r="C684" s="17"/>
      <c r="D684" s="17"/>
      <c r="E684" s="9">
        <f t="shared" si="10"/>
        <v>100.5</v>
      </c>
    </row>
    <row r="685" spans="1:5" ht="21" x14ac:dyDescent="0.25">
      <c r="A685" s="17"/>
      <c r="B685" s="17"/>
      <c r="C685" s="17"/>
      <c r="D685" s="17"/>
      <c r="E685" s="9">
        <f t="shared" si="10"/>
        <v>100.5</v>
      </c>
    </row>
    <row r="686" spans="1:5" ht="21" x14ac:dyDescent="0.25">
      <c r="A686" s="17"/>
      <c r="B686" s="17"/>
      <c r="C686" s="17"/>
      <c r="D686" s="17"/>
      <c r="E686" s="9">
        <f t="shared" si="10"/>
        <v>100.5</v>
      </c>
    </row>
    <row r="687" spans="1:5" ht="21" x14ac:dyDescent="0.25">
      <c r="A687" s="17"/>
      <c r="B687" s="17"/>
      <c r="C687" s="17"/>
      <c r="D687" s="17"/>
      <c r="E687" s="9">
        <f t="shared" si="10"/>
        <v>100.5</v>
      </c>
    </row>
    <row r="688" spans="1:5" ht="21" x14ac:dyDescent="0.25">
      <c r="A688" s="17"/>
      <c r="B688" s="17"/>
      <c r="C688" s="17"/>
      <c r="D688" s="17"/>
      <c r="E688" s="9">
        <f t="shared" si="10"/>
        <v>100.5</v>
      </c>
    </row>
    <row r="689" spans="1:5" ht="21" x14ac:dyDescent="0.25">
      <c r="A689" s="17"/>
      <c r="B689" s="17"/>
      <c r="C689" s="17"/>
      <c r="D689" s="17"/>
      <c r="E689" s="9">
        <f t="shared" si="10"/>
        <v>100.5</v>
      </c>
    </row>
    <row r="690" spans="1:5" ht="21" x14ac:dyDescent="0.25">
      <c r="A690" s="17"/>
      <c r="B690" s="17"/>
      <c r="C690" s="17"/>
      <c r="D690" s="17"/>
      <c r="E690" s="9">
        <f t="shared" si="10"/>
        <v>100.5</v>
      </c>
    </row>
    <row r="691" spans="1:5" ht="21" x14ac:dyDescent="0.25">
      <c r="A691" s="17"/>
      <c r="B691" s="17"/>
      <c r="C691" s="17"/>
      <c r="D691" s="17"/>
      <c r="E691" s="9">
        <f t="shared" si="10"/>
        <v>100.5</v>
      </c>
    </row>
    <row r="692" spans="1:5" ht="21" x14ac:dyDescent="0.25">
      <c r="A692" s="17"/>
      <c r="B692" s="17"/>
      <c r="C692" s="17"/>
      <c r="D692" s="17"/>
      <c r="E692" s="9">
        <f t="shared" si="10"/>
        <v>100.5</v>
      </c>
    </row>
    <row r="693" spans="1:5" ht="21" x14ac:dyDescent="0.25">
      <c r="A693" s="17"/>
      <c r="B693" s="17"/>
      <c r="C693" s="17"/>
      <c r="D693" s="17"/>
      <c r="E693" s="9">
        <f t="shared" si="10"/>
        <v>100.5</v>
      </c>
    </row>
    <row r="694" spans="1:5" ht="21" x14ac:dyDescent="0.25">
      <c r="A694" s="17"/>
      <c r="B694" s="17"/>
      <c r="C694" s="17"/>
      <c r="D694" s="17"/>
      <c r="E694" s="9">
        <f t="shared" si="10"/>
        <v>100.5</v>
      </c>
    </row>
    <row r="695" spans="1:5" ht="21" x14ac:dyDescent="0.25">
      <c r="A695" s="17"/>
      <c r="B695" s="17"/>
      <c r="C695" s="17"/>
      <c r="D695" s="17"/>
      <c r="E695" s="9">
        <f t="shared" si="10"/>
        <v>100.5</v>
      </c>
    </row>
    <row r="696" spans="1:5" ht="21" x14ac:dyDescent="0.25">
      <c r="A696" s="17"/>
      <c r="B696" s="17"/>
      <c r="C696" s="17"/>
      <c r="D696" s="17"/>
      <c r="E696" s="9">
        <f t="shared" si="10"/>
        <v>100.5</v>
      </c>
    </row>
    <row r="697" spans="1:5" ht="21" x14ac:dyDescent="0.25">
      <c r="A697" s="17"/>
      <c r="B697" s="17"/>
      <c r="C697" s="17"/>
      <c r="D697" s="17"/>
      <c r="E697" s="9">
        <f t="shared" si="10"/>
        <v>100.5</v>
      </c>
    </row>
    <row r="698" spans="1:5" ht="21" x14ac:dyDescent="0.25">
      <c r="A698" s="17"/>
      <c r="B698" s="17"/>
      <c r="C698" s="17"/>
      <c r="D698" s="17"/>
      <c r="E698" s="9">
        <f t="shared" si="10"/>
        <v>100.5</v>
      </c>
    </row>
    <row r="699" spans="1:5" ht="21" x14ac:dyDescent="0.25">
      <c r="A699" s="17"/>
      <c r="B699" s="17"/>
      <c r="C699" s="17"/>
      <c r="D699" s="17"/>
      <c r="E699" s="9">
        <f t="shared" si="10"/>
        <v>100.5</v>
      </c>
    </row>
    <row r="700" spans="1:5" ht="21" x14ac:dyDescent="0.25">
      <c r="A700" s="17"/>
      <c r="B700" s="17"/>
      <c r="C700" s="17"/>
      <c r="D700" s="17"/>
      <c r="E700" s="9">
        <f t="shared" si="10"/>
        <v>100.5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9"/>
  <dimension ref="A1:E102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2401</v>
      </c>
      <c r="C4" s="9"/>
      <c r="D4" s="9"/>
      <c r="E4" s="9">
        <v>91.53</v>
      </c>
    </row>
    <row r="5" spans="1:5" ht="21" x14ac:dyDescent="0.25">
      <c r="A5" s="18"/>
      <c r="B5" s="8"/>
      <c r="C5" s="9"/>
      <c r="D5" s="9"/>
      <c r="E5" s="9">
        <f>E4+C5-D5</f>
        <v>91.53</v>
      </c>
    </row>
    <row r="6" spans="1:5" ht="21" x14ac:dyDescent="0.25">
      <c r="A6" s="18"/>
      <c r="B6" s="8"/>
      <c r="C6" s="9"/>
      <c r="D6" s="9"/>
      <c r="E6" s="9">
        <f t="shared" ref="E6:E69" si="0">E5+C6-D6</f>
        <v>91.53</v>
      </c>
    </row>
    <row r="7" spans="1:5" ht="21" x14ac:dyDescent="0.25">
      <c r="A7" s="18"/>
      <c r="B7" s="8"/>
      <c r="C7" s="9"/>
      <c r="D7" s="9"/>
      <c r="E7" s="9">
        <f t="shared" si="0"/>
        <v>91.53</v>
      </c>
    </row>
    <row r="8" spans="1:5" ht="21" x14ac:dyDescent="0.25">
      <c r="A8" s="18"/>
      <c r="B8" s="8"/>
      <c r="C8" s="9"/>
      <c r="D8" s="9"/>
      <c r="E8" s="9">
        <f t="shared" si="0"/>
        <v>91.53</v>
      </c>
    </row>
    <row r="9" spans="1:5" ht="21" x14ac:dyDescent="0.25">
      <c r="A9" s="18"/>
      <c r="B9" s="8"/>
      <c r="C9" s="9"/>
      <c r="D9" s="9"/>
      <c r="E9" s="9">
        <f>E8+C9-D9</f>
        <v>91.53</v>
      </c>
    </row>
    <row r="10" spans="1:5" ht="21" x14ac:dyDescent="0.25">
      <c r="A10" s="18"/>
      <c r="B10" s="8"/>
      <c r="C10" s="9"/>
      <c r="D10" s="9"/>
      <c r="E10" s="9">
        <f t="shared" si="0"/>
        <v>91.53</v>
      </c>
    </row>
    <row r="11" spans="1:5" ht="21" x14ac:dyDescent="0.25">
      <c r="A11" s="18"/>
      <c r="B11" s="8"/>
      <c r="C11" s="9"/>
      <c r="D11" s="9"/>
      <c r="E11" s="9">
        <f t="shared" si="0"/>
        <v>91.53</v>
      </c>
    </row>
    <row r="12" spans="1:5" ht="21" x14ac:dyDescent="0.25">
      <c r="A12" s="18"/>
      <c r="B12" s="8"/>
      <c r="C12" s="9"/>
      <c r="D12" s="9"/>
      <c r="E12" s="9">
        <f t="shared" si="0"/>
        <v>91.53</v>
      </c>
    </row>
    <row r="13" spans="1:5" ht="21" x14ac:dyDescent="0.25">
      <c r="A13" s="18"/>
      <c r="B13" s="8"/>
      <c r="C13" s="9"/>
      <c r="D13" s="9"/>
      <c r="E13" s="9">
        <f t="shared" si="0"/>
        <v>91.53</v>
      </c>
    </row>
    <row r="14" spans="1:5" ht="21" x14ac:dyDescent="0.25">
      <c r="A14" s="18"/>
      <c r="B14" s="8"/>
      <c r="C14" s="9"/>
      <c r="D14" s="9"/>
      <c r="E14" s="9">
        <f t="shared" si="0"/>
        <v>91.53</v>
      </c>
    </row>
    <row r="15" spans="1:5" ht="21" x14ac:dyDescent="0.25">
      <c r="A15" s="18"/>
      <c r="B15" s="8"/>
      <c r="C15" s="9"/>
      <c r="D15" s="9"/>
      <c r="E15" s="9">
        <f t="shared" si="0"/>
        <v>91.53</v>
      </c>
    </row>
    <row r="16" spans="1:5" ht="21" x14ac:dyDescent="0.25">
      <c r="A16" s="18"/>
      <c r="B16" s="8"/>
      <c r="C16" s="9"/>
      <c r="D16" s="9"/>
      <c r="E16" s="9">
        <f t="shared" si="0"/>
        <v>91.53</v>
      </c>
    </row>
    <row r="17" spans="1:5" ht="21" x14ac:dyDescent="0.25">
      <c r="A17" s="18"/>
      <c r="B17" s="8"/>
      <c r="C17" s="9"/>
      <c r="D17" s="9"/>
      <c r="E17" s="9">
        <f t="shared" si="0"/>
        <v>91.53</v>
      </c>
    </row>
    <row r="18" spans="1:5" ht="21" x14ac:dyDescent="0.25">
      <c r="A18" s="18"/>
      <c r="B18" s="8"/>
      <c r="C18" s="9"/>
      <c r="D18" s="9"/>
      <c r="E18" s="9">
        <f t="shared" si="0"/>
        <v>91.53</v>
      </c>
    </row>
    <row r="19" spans="1:5" ht="21" x14ac:dyDescent="0.25">
      <c r="A19" s="18"/>
      <c r="B19" s="8"/>
      <c r="C19" s="9"/>
      <c r="D19" s="9"/>
      <c r="E19" s="9">
        <f t="shared" si="0"/>
        <v>91.53</v>
      </c>
    </row>
    <row r="20" spans="1:5" ht="21" x14ac:dyDescent="0.25">
      <c r="A20" s="18"/>
      <c r="B20" s="8"/>
      <c r="C20" s="9"/>
      <c r="D20" s="9"/>
      <c r="E20" s="9">
        <f t="shared" si="0"/>
        <v>91.53</v>
      </c>
    </row>
    <row r="21" spans="1:5" ht="21" x14ac:dyDescent="0.25">
      <c r="A21" s="18"/>
      <c r="B21" s="8"/>
      <c r="C21" s="9"/>
      <c r="D21" s="9"/>
      <c r="E21" s="9">
        <f t="shared" si="0"/>
        <v>91.53</v>
      </c>
    </row>
    <row r="22" spans="1:5" ht="21" x14ac:dyDescent="0.25">
      <c r="A22" s="18"/>
      <c r="B22" s="8"/>
      <c r="C22" s="9"/>
      <c r="D22" s="9"/>
      <c r="E22" s="9">
        <f t="shared" si="0"/>
        <v>91.53</v>
      </c>
    </row>
    <row r="23" spans="1:5" ht="21" x14ac:dyDescent="0.25">
      <c r="A23" s="18"/>
      <c r="B23" s="8"/>
      <c r="C23" s="9"/>
      <c r="D23" s="9"/>
      <c r="E23" s="9">
        <f t="shared" si="0"/>
        <v>91.53</v>
      </c>
    </row>
    <row r="24" spans="1:5" ht="21" x14ac:dyDescent="0.25">
      <c r="A24" s="18"/>
      <c r="B24" s="8"/>
      <c r="C24" s="9"/>
      <c r="D24" s="9"/>
      <c r="E24" s="9">
        <f t="shared" si="0"/>
        <v>91.53</v>
      </c>
    </row>
    <row r="25" spans="1:5" ht="21" x14ac:dyDescent="0.25">
      <c r="A25" s="18"/>
      <c r="B25" s="8"/>
      <c r="C25" s="9"/>
      <c r="D25" s="9"/>
      <c r="E25" s="9">
        <f t="shared" si="0"/>
        <v>91.53</v>
      </c>
    </row>
    <row r="26" spans="1:5" ht="21" x14ac:dyDescent="0.25">
      <c r="A26" s="18"/>
      <c r="B26" s="8"/>
      <c r="C26" s="9"/>
      <c r="D26" s="9"/>
      <c r="E26" s="9">
        <f t="shared" si="0"/>
        <v>91.53</v>
      </c>
    </row>
    <row r="27" spans="1:5" ht="21" x14ac:dyDescent="0.25">
      <c r="A27" s="8"/>
      <c r="B27" s="8"/>
      <c r="C27" s="9"/>
      <c r="D27" s="9"/>
      <c r="E27" s="9">
        <f t="shared" si="0"/>
        <v>91.53</v>
      </c>
    </row>
    <row r="28" spans="1:5" ht="21" x14ac:dyDescent="0.25">
      <c r="A28" s="8"/>
      <c r="B28" s="8"/>
      <c r="C28" s="9"/>
      <c r="D28" s="9"/>
      <c r="E28" s="9">
        <f t="shared" si="0"/>
        <v>91.53</v>
      </c>
    </row>
    <row r="29" spans="1:5" ht="21" x14ac:dyDescent="0.25">
      <c r="A29" s="8"/>
      <c r="B29" s="8"/>
      <c r="C29" s="9"/>
      <c r="D29" s="9"/>
      <c r="E29" s="9">
        <f t="shared" si="0"/>
        <v>91.53</v>
      </c>
    </row>
    <row r="30" spans="1:5" ht="21" x14ac:dyDescent="0.25">
      <c r="A30" s="8"/>
      <c r="B30" s="8"/>
      <c r="C30" s="9"/>
      <c r="D30" s="9"/>
      <c r="E30" s="9">
        <f t="shared" si="0"/>
        <v>91.53</v>
      </c>
    </row>
    <row r="31" spans="1:5" ht="21" x14ac:dyDescent="0.25">
      <c r="A31" s="8"/>
      <c r="B31" s="8"/>
      <c r="C31" s="9"/>
      <c r="D31" s="9"/>
      <c r="E31" s="9">
        <f t="shared" si="0"/>
        <v>91.53</v>
      </c>
    </row>
    <row r="32" spans="1:5" ht="21" x14ac:dyDescent="0.25">
      <c r="A32" s="8"/>
      <c r="B32" s="8"/>
      <c r="C32" s="9"/>
      <c r="D32" s="9"/>
      <c r="E32" s="9">
        <f t="shared" si="0"/>
        <v>91.53</v>
      </c>
    </row>
    <row r="33" spans="1:5" ht="21" x14ac:dyDescent="0.25">
      <c r="A33" s="8"/>
      <c r="B33" s="8"/>
      <c r="C33" s="9"/>
      <c r="D33" s="9"/>
      <c r="E33" s="9">
        <f t="shared" si="0"/>
        <v>91.53</v>
      </c>
    </row>
    <row r="34" spans="1:5" ht="21" x14ac:dyDescent="0.25">
      <c r="A34" s="8"/>
      <c r="B34" s="8"/>
      <c r="C34" s="9"/>
      <c r="D34" s="9"/>
      <c r="E34" s="9">
        <f t="shared" si="0"/>
        <v>91.53</v>
      </c>
    </row>
    <row r="35" spans="1:5" ht="21" x14ac:dyDescent="0.25">
      <c r="A35" s="8"/>
      <c r="B35" s="8"/>
      <c r="C35" s="9"/>
      <c r="D35" s="9"/>
      <c r="E35" s="9">
        <f t="shared" si="0"/>
        <v>91.53</v>
      </c>
    </row>
    <row r="36" spans="1:5" ht="21" x14ac:dyDescent="0.25">
      <c r="A36" s="8"/>
      <c r="B36" s="8"/>
      <c r="C36" s="9"/>
      <c r="D36" s="9"/>
      <c r="E36" s="9">
        <f t="shared" si="0"/>
        <v>91.53</v>
      </c>
    </row>
    <row r="37" spans="1:5" ht="21" x14ac:dyDescent="0.25">
      <c r="A37" s="8"/>
      <c r="B37" s="8"/>
      <c r="C37" s="9"/>
      <c r="D37" s="9"/>
      <c r="E37" s="9">
        <f t="shared" si="0"/>
        <v>91.53</v>
      </c>
    </row>
    <row r="38" spans="1:5" ht="21" x14ac:dyDescent="0.25">
      <c r="A38" s="8"/>
      <c r="B38" s="8"/>
      <c r="C38" s="9"/>
      <c r="D38" s="9"/>
      <c r="E38" s="9">
        <f t="shared" si="0"/>
        <v>91.53</v>
      </c>
    </row>
    <row r="39" spans="1:5" ht="21" x14ac:dyDescent="0.25">
      <c r="A39" s="8"/>
      <c r="B39" s="8"/>
      <c r="C39" s="9"/>
      <c r="D39" s="9"/>
      <c r="E39" s="9">
        <f t="shared" si="0"/>
        <v>91.53</v>
      </c>
    </row>
    <row r="40" spans="1:5" ht="21" x14ac:dyDescent="0.25">
      <c r="A40" s="8"/>
      <c r="B40" s="8"/>
      <c r="C40" s="9"/>
      <c r="D40" s="9"/>
      <c r="E40" s="9">
        <f t="shared" si="0"/>
        <v>91.53</v>
      </c>
    </row>
    <row r="41" spans="1:5" ht="21" x14ac:dyDescent="0.25">
      <c r="A41" s="8"/>
      <c r="B41" s="8"/>
      <c r="C41" s="9"/>
      <c r="D41" s="9"/>
      <c r="E41" s="9">
        <f t="shared" si="0"/>
        <v>91.53</v>
      </c>
    </row>
    <row r="42" spans="1:5" ht="21" x14ac:dyDescent="0.25">
      <c r="A42" s="8"/>
      <c r="B42" s="8"/>
      <c r="C42" s="9"/>
      <c r="D42" s="9"/>
      <c r="E42" s="9">
        <f t="shared" si="0"/>
        <v>91.53</v>
      </c>
    </row>
    <row r="43" spans="1:5" ht="21" x14ac:dyDescent="0.25">
      <c r="A43" s="8"/>
      <c r="B43" s="8"/>
      <c r="C43" s="9"/>
      <c r="D43" s="9"/>
      <c r="E43" s="9">
        <f t="shared" si="0"/>
        <v>91.53</v>
      </c>
    </row>
    <row r="44" spans="1:5" ht="21" x14ac:dyDescent="0.25">
      <c r="A44" s="8"/>
      <c r="B44" s="8"/>
      <c r="C44" s="9"/>
      <c r="D44" s="9"/>
      <c r="E44" s="9">
        <f t="shared" si="0"/>
        <v>91.53</v>
      </c>
    </row>
    <row r="45" spans="1:5" ht="21" x14ac:dyDescent="0.25">
      <c r="A45" s="8"/>
      <c r="B45" s="8"/>
      <c r="C45" s="9"/>
      <c r="D45" s="9"/>
      <c r="E45" s="9">
        <f t="shared" si="0"/>
        <v>91.53</v>
      </c>
    </row>
    <row r="46" spans="1:5" ht="21" x14ac:dyDescent="0.25">
      <c r="A46" s="8"/>
      <c r="B46" s="8"/>
      <c r="C46" s="9"/>
      <c r="D46" s="9"/>
      <c r="E46" s="9">
        <f t="shared" si="0"/>
        <v>91.53</v>
      </c>
    </row>
    <row r="47" spans="1:5" ht="21" x14ac:dyDescent="0.25">
      <c r="A47" s="8"/>
      <c r="B47" s="8"/>
      <c r="C47" s="9"/>
      <c r="D47" s="9"/>
      <c r="E47" s="9">
        <f t="shared" si="0"/>
        <v>91.53</v>
      </c>
    </row>
    <row r="48" spans="1:5" ht="21" x14ac:dyDescent="0.25">
      <c r="A48" s="8"/>
      <c r="B48" s="8"/>
      <c r="C48" s="9"/>
      <c r="D48" s="9"/>
      <c r="E48" s="9">
        <f t="shared" si="0"/>
        <v>91.53</v>
      </c>
    </row>
    <row r="49" spans="1:5" ht="21" x14ac:dyDescent="0.25">
      <c r="A49" s="8"/>
      <c r="B49" s="8"/>
      <c r="C49" s="9"/>
      <c r="D49" s="9"/>
      <c r="E49" s="9">
        <f t="shared" si="0"/>
        <v>91.53</v>
      </c>
    </row>
    <row r="50" spans="1:5" ht="21" x14ac:dyDescent="0.25">
      <c r="A50" s="8"/>
      <c r="B50" s="8"/>
      <c r="C50" s="9"/>
      <c r="D50" s="9"/>
      <c r="E50" s="9">
        <f t="shared" si="0"/>
        <v>91.53</v>
      </c>
    </row>
    <row r="51" spans="1:5" ht="21" x14ac:dyDescent="0.25">
      <c r="A51" s="8"/>
      <c r="B51" s="8"/>
      <c r="C51" s="9"/>
      <c r="D51" s="9"/>
      <c r="E51" s="9">
        <f t="shared" si="0"/>
        <v>91.53</v>
      </c>
    </row>
    <row r="52" spans="1:5" ht="21" x14ac:dyDescent="0.25">
      <c r="A52" s="8"/>
      <c r="B52" s="8"/>
      <c r="C52" s="9"/>
      <c r="D52" s="9"/>
      <c r="E52" s="9">
        <f t="shared" si="0"/>
        <v>91.53</v>
      </c>
    </row>
    <row r="53" spans="1:5" ht="21" x14ac:dyDescent="0.25">
      <c r="A53" s="8"/>
      <c r="B53" s="8"/>
      <c r="C53" s="9"/>
      <c r="D53" s="9"/>
      <c r="E53" s="9">
        <f t="shared" si="0"/>
        <v>91.53</v>
      </c>
    </row>
    <row r="54" spans="1:5" ht="21" x14ac:dyDescent="0.25">
      <c r="A54" s="8"/>
      <c r="B54" s="8"/>
      <c r="C54" s="9"/>
      <c r="D54" s="9"/>
      <c r="E54" s="9">
        <f t="shared" si="0"/>
        <v>91.53</v>
      </c>
    </row>
    <row r="55" spans="1:5" ht="21" x14ac:dyDescent="0.25">
      <c r="A55" s="8"/>
      <c r="B55" s="8"/>
      <c r="C55" s="9"/>
      <c r="D55" s="9"/>
      <c r="E55" s="9">
        <f t="shared" si="0"/>
        <v>91.53</v>
      </c>
    </row>
    <row r="56" spans="1:5" ht="21" x14ac:dyDescent="0.25">
      <c r="A56" s="8"/>
      <c r="B56" s="8"/>
      <c r="C56" s="9"/>
      <c r="D56" s="9"/>
      <c r="E56" s="9">
        <f t="shared" si="0"/>
        <v>91.53</v>
      </c>
    </row>
    <row r="57" spans="1:5" ht="21" x14ac:dyDescent="0.25">
      <c r="A57" s="8"/>
      <c r="B57" s="8"/>
      <c r="C57" s="9"/>
      <c r="D57" s="9"/>
      <c r="E57" s="9">
        <f t="shared" si="0"/>
        <v>91.53</v>
      </c>
    </row>
    <row r="58" spans="1:5" ht="21" x14ac:dyDescent="0.25">
      <c r="A58" s="8"/>
      <c r="B58" s="8"/>
      <c r="C58" s="9"/>
      <c r="D58" s="9"/>
      <c r="E58" s="9">
        <f t="shared" si="0"/>
        <v>91.53</v>
      </c>
    </row>
    <row r="59" spans="1:5" ht="21" x14ac:dyDescent="0.25">
      <c r="A59" s="8"/>
      <c r="B59" s="8"/>
      <c r="C59" s="9"/>
      <c r="D59" s="9"/>
      <c r="E59" s="9">
        <f t="shared" si="0"/>
        <v>91.53</v>
      </c>
    </row>
    <row r="60" spans="1:5" ht="21" x14ac:dyDescent="0.25">
      <c r="A60" s="8"/>
      <c r="B60" s="8"/>
      <c r="C60" s="9"/>
      <c r="D60" s="9"/>
      <c r="E60" s="9">
        <f t="shared" si="0"/>
        <v>91.53</v>
      </c>
    </row>
    <row r="61" spans="1:5" ht="21" x14ac:dyDescent="0.25">
      <c r="A61" s="8"/>
      <c r="B61" s="8"/>
      <c r="C61" s="9"/>
      <c r="D61" s="9"/>
      <c r="E61" s="9">
        <f t="shared" si="0"/>
        <v>91.53</v>
      </c>
    </row>
    <row r="62" spans="1:5" ht="21" x14ac:dyDescent="0.25">
      <c r="A62" s="8"/>
      <c r="B62" s="8"/>
      <c r="C62" s="9"/>
      <c r="D62" s="9"/>
      <c r="E62" s="9">
        <f t="shared" si="0"/>
        <v>91.53</v>
      </c>
    </row>
    <row r="63" spans="1:5" ht="21" x14ac:dyDescent="0.25">
      <c r="A63" s="8"/>
      <c r="B63" s="8"/>
      <c r="C63" s="9"/>
      <c r="D63" s="9"/>
      <c r="E63" s="9">
        <f t="shared" si="0"/>
        <v>91.53</v>
      </c>
    </row>
    <row r="64" spans="1:5" ht="21" x14ac:dyDescent="0.25">
      <c r="A64" s="8"/>
      <c r="B64" s="8"/>
      <c r="C64" s="9"/>
      <c r="D64" s="9"/>
      <c r="E64" s="9">
        <f t="shared" si="0"/>
        <v>91.53</v>
      </c>
    </row>
    <row r="65" spans="1:5" ht="21" x14ac:dyDescent="0.25">
      <c r="A65" s="8"/>
      <c r="B65" s="8"/>
      <c r="C65" s="9"/>
      <c r="D65" s="9"/>
      <c r="E65" s="9">
        <f t="shared" si="0"/>
        <v>91.53</v>
      </c>
    </row>
    <row r="66" spans="1:5" ht="21" x14ac:dyDescent="0.25">
      <c r="A66" s="8"/>
      <c r="B66" s="8"/>
      <c r="C66" s="9"/>
      <c r="D66" s="9"/>
      <c r="E66" s="9">
        <f t="shared" si="0"/>
        <v>91.53</v>
      </c>
    </row>
    <row r="67" spans="1:5" ht="21" x14ac:dyDescent="0.25">
      <c r="A67" s="8"/>
      <c r="B67" s="8"/>
      <c r="C67" s="9"/>
      <c r="D67" s="9"/>
      <c r="E67" s="9">
        <f t="shared" si="0"/>
        <v>91.53</v>
      </c>
    </row>
    <row r="68" spans="1:5" ht="21" x14ac:dyDescent="0.25">
      <c r="A68" s="8"/>
      <c r="B68" s="8"/>
      <c r="C68" s="9"/>
      <c r="D68" s="9"/>
      <c r="E68" s="9">
        <f t="shared" si="0"/>
        <v>91.53</v>
      </c>
    </row>
    <row r="69" spans="1:5" ht="21" x14ac:dyDescent="0.25">
      <c r="A69" s="8"/>
      <c r="B69" s="8"/>
      <c r="C69" s="9"/>
      <c r="D69" s="9"/>
      <c r="E69" s="9">
        <f t="shared" si="0"/>
        <v>91.53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91.53</v>
      </c>
    </row>
    <row r="71" spans="1:5" ht="21" x14ac:dyDescent="0.25">
      <c r="A71" s="8"/>
      <c r="B71" s="8"/>
      <c r="C71" s="9"/>
      <c r="D71" s="9"/>
      <c r="E71" s="9">
        <f t="shared" si="1"/>
        <v>91.53</v>
      </c>
    </row>
    <row r="72" spans="1:5" ht="21" x14ac:dyDescent="0.25">
      <c r="A72" s="8"/>
      <c r="B72" s="8"/>
      <c r="C72" s="9"/>
      <c r="D72" s="9"/>
      <c r="E72" s="9">
        <f t="shared" si="1"/>
        <v>91.53</v>
      </c>
    </row>
    <row r="73" spans="1:5" ht="21" x14ac:dyDescent="0.25">
      <c r="A73" s="8"/>
      <c r="B73" s="8"/>
      <c r="C73" s="9"/>
      <c r="D73" s="9"/>
      <c r="E73" s="9">
        <f t="shared" si="1"/>
        <v>91.53</v>
      </c>
    </row>
    <row r="74" spans="1:5" ht="21" x14ac:dyDescent="0.25">
      <c r="A74" s="8"/>
      <c r="B74" s="8"/>
      <c r="C74" s="9"/>
      <c r="D74" s="9"/>
      <c r="E74" s="9">
        <f t="shared" si="1"/>
        <v>91.53</v>
      </c>
    </row>
    <row r="75" spans="1:5" ht="21" x14ac:dyDescent="0.25">
      <c r="A75" s="8"/>
      <c r="B75" s="8"/>
      <c r="C75" s="9"/>
      <c r="D75" s="9"/>
      <c r="E75" s="9">
        <f t="shared" si="1"/>
        <v>91.53</v>
      </c>
    </row>
    <row r="76" spans="1:5" ht="21" x14ac:dyDescent="0.25">
      <c r="A76" s="8"/>
      <c r="B76" s="8"/>
      <c r="C76" s="9"/>
      <c r="D76" s="9"/>
      <c r="E76" s="9">
        <f t="shared" si="1"/>
        <v>91.53</v>
      </c>
    </row>
    <row r="77" spans="1:5" ht="21" x14ac:dyDescent="0.25">
      <c r="A77" s="8"/>
      <c r="B77" s="8"/>
      <c r="C77" s="9"/>
      <c r="D77" s="9"/>
      <c r="E77" s="9">
        <f t="shared" si="1"/>
        <v>91.53</v>
      </c>
    </row>
    <row r="78" spans="1:5" ht="21" x14ac:dyDescent="0.25">
      <c r="A78" s="8"/>
      <c r="B78" s="8"/>
      <c r="C78" s="9"/>
      <c r="D78" s="9"/>
      <c r="E78" s="9">
        <f t="shared" si="1"/>
        <v>91.53</v>
      </c>
    </row>
    <row r="79" spans="1:5" ht="21" x14ac:dyDescent="0.25">
      <c r="A79" s="8"/>
      <c r="B79" s="8"/>
      <c r="C79" s="9"/>
      <c r="D79" s="9"/>
      <c r="E79" s="9">
        <f t="shared" si="1"/>
        <v>91.53</v>
      </c>
    </row>
    <row r="80" spans="1:5" ht="21" x14ac:dyDescent="0.25">
      <c r="A80" s="8"/>
      <c r="B80" s="8"/>
      <c r="C80" s="9"/>
      <c r="D80" s="9"/>
      <c r="E80" s="9">
        <f t="shared" si="1"/>
        <v>91.53</v>
      </c>
    </row>
    <row r="81" spans="1:5" ht="21" x14ac:dyDescent="0.25">
      <c r="A81" s="8"/>
      <c r="B81" s="8"/>
      <c r="C81" s="9"/>
      <c r="D81" s="9"/>
      <c r="E81" s="9">
        <f t="shared" si="1"/>
        <v>91.53</v>
      </c>
    </row>
    <row r="82" spans="1:5" ht="21" x14ac:dyDescent="0.25">
      <c r="A82" s="8"/>
      <c r="B82" s="8"/>
      <c r="C82" s="9"/>
      <c r="D82" s="9"/>
      <c r="E82" s="9">
        <f t="shared" si="1"/>
        <v>91.53</v>
      </c>
    </row>
    <row r="83" spans="1:5" ht="21" x14ac:dyDescent="0.25">
      <c r="A83" s="8"/>
      <c r="B83" s="8"/>
      <c r="C83" s="9"/>
      <c r="D83" s="9"/>
      <c r="E83" s="9">
        <f t="shared" si="1"/>
        <v>91.53</v>
      </c>
    </row>
    <row r="84" spans="1:5" ht="21" x14ac:dyDescent="0.25">
      <c r="A84" s="8"/>
      <c r="B84" s="8"/>
      <c r="C84" s="9"/>
      <c r="D84" s="9"/>
      <c r="E84" s="9">
        <f t="shared" si="1"/>
        <v>91.53</v>
      </c>
    </row>
    <row r="85" spans="1:5" ht="21" x14ac:dyDescent="0.25">
      <c r="A85" s="8"/>
      <c r="B85" s="8"/>
      <c r="C85" s="9"/>
      <c r="D85" s="9"/>
      <c r="E85" s="9">
        <f t="shared" si="1"/>
        <v>91.53</v>
      </c>
    </row>
    <row r="86" spans="1:5" ht="21" x14ac:dyDescent="0.25">
      <c r="A86" s="8"/>
      <c r="B86" s="8"/>
      <c r="C86" s="9"/>
      <c r="D86" s="9"/>
      <c r="E86" s="9">
        <f t="shared" si="1"/>
        <v>91.53</v>
      </c>
    </row>
    <row r="87" spans="1:5" ht="21" x14ac:dyDescent="0.25">
      <c r="A87" s="8"/>
      <c r="B87" s="8"/>
      <c r="C87" s="9"/>
      <c r="D87" s="9"/>
      <c r="E87" s="9">
        <f t="shared" si="1"/>
        <v>91.53</v>
      </c>
    </row>
    <row r="88" spans="1:5" ht="21" x14ac:dyDescent="0.25">
      <c r="A88" s="8"/>
      <c r="B88" s="8"/>
      <c r="C88" s="9"/>
      <c r="D88" s="9"/>
      <c r="E88" s="9">
        <f t="shared" si="1"/>
        <v>91.53</v>
      </c>
    </row>
    <row r="89" spans="1:5" ht="21" x14ac:dyDescent="0.25">
      <c r="A89" s="8"/>
      <c r="B89" s="8"/>
      <c r="C89" s="9"/>
      <c r="D89" s="9"/>
      <c r="E89" s="9">
        <f t="shared" si="1"/>
        <v>91.53</v>
      </c>
    </row>
    <row r="90" spans="1:5" ht="21" x14ac:dyDescent="0.25">
      <c r="A90" s="8"/>
      <c r="B90" s="8"/>
      <c r="C90" s="9"/>
      <c r="D90" s="9"/>
      <c r="E90" s="9">
        <f t="shared" si="1"/>
        <v>91.53</v>
      </c>
    </row>
    <row r="91" spans="1:5" ht="21" x14ac:dyDescent="0.25">
      <c r="A91" s="8"/>
      <c r="B91" s="8"/>
      <c r="C91" s="9"/>
      <c r="D91" s="9"/>
      <c r="E91" s="9">
        <f t="shared" si="1"/>
        <v>91.53</v>
      </c>
    </row>
    <row r="92" spans="1:5" ht="21" x14ac:dyDescent="0.25">
      <c r="A92" s="8"/>
      <c r="B92" s="8"/>
      <c r="C92" s="9"/>
      <c r="D92" s="9"/>
      <c r="E92" s="9">
        <f t="shared" si="1"/>
        <v>91.53</v>
      </c>
    </row>
    <row r="93" spans="1:5" ht="21" x14ac:dyDescent="0.25">
      <c r="A93" s="8"/>
      <c r="B93" s="8"/>
      <c r="C93" s="9"/>
      <c r="D93" s="9"/>
      <c r="E93" s="9">
        <f t="shared" si="1"/>
        <v>91.53</v>
      </c>
    </row>
    <row r="94" spans="1:5" ht="21" x14ac:dyDescent="0.25">
      <c r="A94" s="8"/>
      <c r="B94" s="8"/>
      <c r="C94" s="9"/>
      <c r="D94" s="9"/>
      <c r="E94" s="9">
        <f t="shared" si="1"/>
        <v>91.53</v>
      </c>
    </row>
    <row r="95" spans="1:5" ht="21" x14ac:dyDescent="0.25">
      <c r="A95" s="8"/>
      <c r="B95" s="8"/>
      <c r="C95" s="9"/>
      <c r="D95" s="9"/>
      <c r="E95" s="9">
        <f t="shared" si="1"/>
        <v>91.53</v>
      </c>
    </row>
    <row r="96" spans="1:5" ht="21" x14ac:dyDescent="0.25">
      <c r="A96" s="8"/>
      <c r="B96" s="8"/>
      <c r="C96" s="9"/>
      <c r="D96" s="9"/>
      <c r="E96" s="9">
        <f t="shared" si="1"/>
        <v>91.53</v>
      </c>
    </row>
    <row r="97" spans="1:5" ht="21" x14ac:dyDescent="0.25">
      <c r="A97" s="8"/>
      <c r="B97" s="8"/>
      <c r="C97" s="9"/>
      <c r="D97" s="9"/>
      <c r="E97" s="9">
        <f t="shared" si="1"/>
        <v>91.53</v>
      </c>
    </row>
    <row r="98" spans="1:5" ht="21" x14ac:dyDescent="0.25">
      <c r="A98" s="8"/>
      <c r="B98" s="8"/>
      <c r="C98" s="9"/>
      <c r="D98" s="9"/>
      <c r="E98" s="9">
        <f t="shared" si="1"/>
        <v>91.53</v>
      </c>
    </row>
    <row r="99" spans="1:5" ht="21" x14ac:dyDescent="0.25">
      <c r="A99" s="2"/>
      <c r="B99" s="2"/>
      <c r="C99" s="2"/>
      <c r="D99" s="2"/>
      <c r="E99" s="9">
        <f t="shared" si="1"/>
        <v>91.53</v>
      </c>
    </row>
    <row r="100" spans="1:5" ht="21" x14ac:dyDescent="0.25">
      <c r="A100" s="2"/>
      <c r="B100" s="2"/>
      <c r="C100" s="2"/>
      <c r="D100" s="2"/>
      <c r="E100" s="9">
        <f t="shared" si="1"/>
        <v>91.53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50"/>
  <dimension ref="A1:E10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136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9"/>
      <c r="D34" s="9"/>
      <c r="E34" s="9">
        <f t="shared" si="0"/>
        <v>0</v>
      </c>
    </row>
    <row r="35" spans="1:5" ht="21" x14ac:dyDescent="0.25">
      <c r="A35" s="18"/>
      <c r="B35" s="8"/>
      <c r="C35" s="9"/>
      <c r="D35" s="9"/>
      <c r="E35" s="9">
        <f t="shared" si="0"/>
        <v>0</v>
      </c>
    </row>
    <row r="36" spans="1:5" ht="21" x14ac:dyDescent="0.25">
      <c r="A36" s="18"/>
      <c r="B36" s="8"/>
      <c r="C36" s="9"/>
      <c r="D36" s="9"/>
      <c r="E36" s="9">
        <f t="shared" si="0"/>
        <v>0</v>
      </c>
    </row>
    <row r="37" spans="1:5" ht="21" x14ac:dyDescent="0.25">
      <c r="A37" s="18"/>
      <c r="B37" s="8"/>
      <c r="C37" s="9"/>
      <c r="D37" s="9"/>
      <c r="E37" s="9">
        <f t="shared" si="0"/>
        <v>0</v>
      </c>
    </row>
    <row r="38" spans="1:5" ht="21" x14ac:dyDescent="0.25">
      <c r="A38" s="18"/>
      <c r="B38" s="8"/>
      <c r="C38" s="9"/>
      <c r="D38" s="9"/>
      <c r="E38" s="9">
        <f t="shared" si="0"/>
        <v>0</v>
      </c>
    </row>
    <row r="39" spans="1:5" ht="21" x14ac:dyDescent="0.25">
      <c r="A39" s="18"/>
      <c r="B39" s="8"/>
      <c r="C39" s="9"/>
      <c r="D39" s="9"/>
      <c r="E39" s="9">
        <f t="shared" si="0"/>
        <v>0</v>
      </c>
    </row>
    <row r="40" spans="1:5" ht="21" x14ac:dyDescent="0.25">
      <c r="A40" s="18"/>
      <c r="B40" s="8"/>
      <c r="C40" s="9"/>
      <c r="D40" s="9"/>
      <c r="E40" s="9">
        <f t="shared" si="0"/>
        <v>0</v>
      </c>
    </row>
    <row r="41" spans="1:5" ht="21" x14ac:dyDescent="0.25">
      <c r="A41" s="18"/>
      <c r="B41" s="8"/>
      <c r="C41" s="9"/>
      <c r="D41" s="9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18"/>
      <c r="B52" s="8"/>
      <c r="C52" s="9"/>
      <c r="D52" s="9"/>
      <c r="E52" s="9">
        <f t="shared" si="0"/>
        <v>0</v>
      </c>
    </row>
    <row r="53" spans="1:5" ht="21" x14ac:dyDescent="0.25">
      <c r="A53" s="18"/>
      <c r="B53" s="8"/>
      <c r="C53" s="9"/>
      <c r="D53" s="9"/>
      <c r="E53" s="9">
        <f t="shared" si="0"/>
        <v>0</v>
      </c>
    </row>
    <row r="54" spans="1:5" ht="21" x14ac:dyDescent="0.25">
      <c r="A54" s="1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 t="shared" si="0"/>
        <v>0</v>
      </c>
    </row>
    <row r="59" spans="1:5" ht="21" x14ac:dyDescent="0.25">
      <c r="A59" s="18"/>
      <c r="B59" s="8"/>
      <c r="C59" s="9"/>
      <c r="D59" s="9"/>
      <c r="E59" s="9">
        <f t="shared" si="0"/>
        <v>0</v>
      </c>
    </row>
    <row r="60" spans="1:5" ht="21" x14ac:dyDescent="0.25">
      <c r="A60" s="18"/>
      <c r="B60" s="8"/>
      <c r="C60" s="9"/>
      <c r="D60" s="9"/>
      <c r="E60" s="9">
        <f t="shared" si="0"/>
        <v>0</v>
      </c>
    </row>
    <row r="61" spans="1:5" ht="21" x14ac:dyDescent="0.25">
      <c r="A61" s="18"/>
      <c r="B61" s="8"/>
      <c r="C61" s="9"/>
      <c r="D61" s="9"/>
      <c r="E61" s="9">
        <f t="shared" si="0"/>
        <v>0</v>
      </c>
    </row>
    <row r="62" spans="1:5" ht="21" x14ac:dyDescent="0.25">
      <c r="A62" s="18"/>
      <c r="B62" s="8"/>
      <c r="C62" s="9"/>
      <c r="D62" s="9"/>
      <c r="E62" s="9">
        <f t="shared" si="0"/>
        <v>0</v>
      </c>
    </row>
    <row r="63" spans="1:5" ht="21" x14ac:dyDescent="0.25">
      <c r="A63" s="18"/>
      <c r="B63" s="8"/>
      <c r="C63" s="9"/>
      <c r="D63" s="9"/>
      <c r="E63" s="9">
        <f t="shared" si="0"/>
        <v>0</v>
      </c>
    </row>
    <row r="64" spans="1:5" ht="21" x14ac:dyDescent="0.25">
      <c r="A64" s="18"/>
      <c r="B64" s="8"/>
      <c r="C64" s="9"/>
      <c r="D64" s="9"/>
      <c r="E64" s="9">
        <f t="shared" si="0"/>
        <v>0</v>
      </c>
    </row>
    <row r="65" spans="1:5" ht="21" x14ac:dyDescent="0.25">
      <c r="A65" s="18"/>
      <c r="B65" s="8"/>
      <c r="C65" s="9"/>
      <c r="D65" s="9"/>
      <c r="E65" s="9">
        <f t="shared" si="0"/>
        <v>0</v>
      </c>
    </row>
    <row r="66" spans="1:5" ht="21" x14ac:dyDescent="0.25">
      <c r="A66" s="18"/>
      <c r="B66" s="8"/>
      <c r="C66" s="9"/>
      <c r="D66" s="9"/>
      <c r="E66" s="9">
        <f t="shared" si="0"/>
        <v>0</v>
      </c>
    </row>
    <row r="67" spans="1:5" ht="21" x14ac:dyDescent="0.25">
      <c r="A67" s="18"/>
      <c r="B67" s="8"/>
      <c r="C67" s="9"/>
      <c r="D67" s="9"/>
      <c r="E67" s="9">
        <f t="shared" si="0"/>
        <v>0</v>
      </c>
    </row>
    <row r="68" spans="1:5" ht="21" x14ac:dyDescent="0.25">
      <c r="A68" s="18"/>
      <c r="B68" s="8"/>
      <c r="C68" s="9"/>
      <c r="D68" s="9"/>
      <c r="E68" s="9">
        <f t="shared" si="0"/>
        <v>0</v>
      </c>
    </row>
    <row r="69" spans="1:5" ht="21" x14ac:dyDescent="0.25">
      <c r="A69" s="18"/>
      <c r="B69" s="8"/>
      <c r="C69" s="9"/>
      <c r="D69" s="9"/>
      <c r="E69" s="9">
        <f t="shared" si="0"/>
        <v>0</v>
      </c>
    </row>
    <row r="70" spans="1:5" ht="21" x14ac:dyDescent="0.25">
      <c r="A70" s="18"/>
      <c r="B70" s="18"/>
      <c r="C70" s="9"/>
      <c r="D70" s="9"/>
      <c r="E70" s="9">
        <f t="shared" ref="E70:E100" si="1">E69+C70-D70</f>
        <v>0</v>
      </c>
    </row>
    <row r="71" spans="1:5" ht="21" x14ac:dyDescent="0.25">
      <c r="A71" s="18"/>
      <c r="B71" s="8"/>
      <c r="C71" s="9"/>
      <c r="D71" s="9"/>
      <c r="E71" s="9">
        <f t="shared" si="1"/>
        <v>0</v>
      </c>
    </row>
    <row r="72" spans="1:5" ht="21" x14ac:dyDescent="0.25">
      <c r="A72" s="18"/>
      <c r="B72" s="8"/>
      <c r="C72" s="9"/>
      <c r="D72" s="9"/>
      <c r="E72" s="9">
        <f t="shared" si="1"/>
        <v>0</v>
      </c>
    </row>
    <row r="73" spans="1:5" ht="21" x14ac:dyDescent="0.25">
      <c r="A73" s="1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18"/>
      <c r="C76" s="9"/>
      <c r="D76" s="9"/>
      <c r="E76" s="9">
        <f t="shared" si="1"/>
        <v>0</v>
      </c>
    </row>
    <row r="77" spans="1:5" ht="21" x14ac:dyDescent="0.25">
      <c r="A77" s="18"/>
      <c r="B77" s="8"/>
      <c r="C77" s="9"/>
      <c r="D77" s="9"/>
      <c r="E77" s="9">
        <f t="shared" si="1"/>
        <v>0</v>
      </c>
    </row>
    <row r="78" spans="1:5" ht="21" x14ac:dyDescent="0.25">
      <c r="A78" s="18"/>
      <c r="B78" s="8"/>
      <c r="C78" s="9"/>
      <c r="D78" s="9"/>
      <c r="E78" s="9">
        <f t="shared" si="1"/>
        <v>0</v>
      </c>
    </row>
    <row r="79" spans="1:5" ht="21" x14ac:dyDescent="0.25">
      <c r="A79" s="18"/>
      <c r="B79" s="8"/>
      <c r="C79" s="9"/>
      <c r="D79" s="9"/>
      <c r="E79" s="9">
        <f t="shared" si="1"/>
        <v>0</v>
      </c>
    </row>
    <row r="80" spans="1:5" ht="21" x14ac:dyDescent="0.25">
      <c r="A80" s="18"/>
      <c r="B80" s="8"/>
      <c r="C80" s="9"/>
      <c r="D80" s="9"/>
      <c r="E80" s="9">
        <f t="shared" si="1"/>
        <v>0</v>
      </c>
    </row>
    <row r="81" spans="1:5" ht="21" x14ac:dyDescent="0.25">
      <c r="A81" s="1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18"/>
      <c r="B83" s="8"/>
      <c r="C83" s="9"/>
      <c r="D83" s="9"/>
      <c r="E83" s="9">
        <f t="shared" si="1"/>
        <v>0</v>
      </c>
    </row>
    <row r="84" spans="1:5" ht="21" x14ac:dyDescent="0.25">
      <c r="A84" s="18"/>
      <c r="B84" s="8"/>
      <c r="C84" s="9"/>
      <c r="D84" s="9"/>
      <c r="E84" s="9">
        <f t="shared" si="1"/>
        <v>0</v>
      </c>
    </row>
    <row r="85" spans="1:5" ht="21" x14ac:dyDescent="0.25">
      <c r="A85" s="1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2"/>
      <c r="B99" s="2"/>
      <c r="C99" s="2"/>
      <c r="D99" s="2"/>
      <c r="E99" s="9">
        <f t="shared" si="1"/>
        <v>0</v>
      </c>
    </row>
    <row r="100" spans="1:5" ht="21" x14ac:dyDescent="0.25">
      <c r="A100" s="2"/>
      <c r="B100" s="2"/>
      <c r="C100" s="2"/>
      <c r="D100" s="2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51"/>
  <dimension ref="A1:E102"/>
  <sheetViews>
    <sheetView workbookViewId="0">
      <selection activeCell="F4" sqref="F4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137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51"/>
      <c r="C12" s="9"/>
      <c r="D12" s="9"/>
      <c r="E12" s="9">
        <f t="shared" si="0"/>
        <v>0</v>
      </c>
    </row>
    <row r="13" spans="1:5" ht="21" x14ac:dyDescent="0.25">
      <c r="A13" s="18"/>
      <c r="B13" s="51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51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2"/>
      <c r="B99" s="2"/>
      <c r="C99" s="2"/>
      <c r="D99" s="2"/>
      <c r="E99" s="9">
        <f t="shared" si="1"/>
        <v>0</v>
      </c>
    </row>
    <row r="100" spans="1:5" ht="21" x14ac:dyDescent="0.25">
      <c r="A100" s="2"/>
      <c r="B100" s="2"/>
      <c r="C100" s="2"/>
      <c r="D100" s="2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52"/>
  <dimension ref="A1:E75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45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2694</v>
      </c>
      <c r="B4" s="8" t="s">
        <v>20</v>
      </c>
      <c r="C4" s="9"/>
      <c r="D4" s="9"/>
      <c r="E4" s="9">
        <v>71.040000000000006</v>
      </c>
    </row>
    <row r="5" spans="1:5" ht="21" x14ac:dyDescent="0.25">
      <c r="A5" s="18"/>
      <c r="B5" s="8"/>
      <c r="C5" s="9"/>
      <c r="D5" s="9"/>
      <c r="E5" s="9">
        <f t="shared" ref="E5:E36" si="0">E4+C5-D5</f>
        <v>71.040000000000006</v>
      </c>
    </row>
    <row r="6" spans="1:5" ht="21" x14ac:dyDescent="0.25">
      <c r="A6" s="18"/>
      <c r="B6" s="8"/>
      <c r="C6" s="9"/>
      <c r="D6" s="9"/>
      <c r="E6" s="9">
        <f t="shared" si="0"/>
        <v>71.040000000000006</v>
      </c>
    </row>
    <row r="7" spans="1:5" ht="21" x14ac:dyDescent="0.25">
      <c r="A7" s="18"/>
      <c r="B7" s="8"/>
      <c r="C7" s="9"/>
      <c r="D7" s="9"/>
      <c r="E7" s="9">
        <f t="shared" si="0"/>
        <v>71.040000000000006</v>
      </c>
    </row>
    <row r="8" spans="1:5" ht="21" x14ac:dyDescent="0.25">
      <c r="A8" s="18"/>
      <c r="B8" s="8"/>
      <c r="C8" s="9"/>
      <c r="D8" s="9"/>
      <c r="E8" s="9">
        <f t="shared" si="0"/>
        <v>71.040000000000006</v>
      </c>
    </row>
    <row r="9" spans="1:5" ht="21" x14ac:dyDescent="0.25">
      <c r="A9" s="18"/>
      <c r="B9" s="8"/>
      <c r="C9" s="9"/>
      <c r="D9" s="9"/>
      <c r="E9" s="9">
        <f t="shared" si="0"/>
        <v>71.040000000000006</v>
      </c>
    </row>
    <row r="10" spans="1:5" ht="21" x14ac:dyDescent="0.25">
      <c r="A10" s="18"/>
      <c r="B10" s="8"/>
      <c r="C10" s="9"/>
      <c r="D10" s="9"/>
      <c r="E10" s="9">
        <f t="shared" si="0"/>
        <v>71.040000000000006</v>
      </c>
    </row>
    <row r="11" spans="1:5" ht="21" x14ac:dyDescent="0.25">
      <c r="A11" s="18"/>
      <c r="B11" s="8"/>
      <c r="C11" s="9"/>
      <c r="D11" s="9"/>
      <c r="E11" s="9">
        <f t="shared" si="0"/>
        <v>71.040000000000006</v>
      </c>
    </row>
    <row r="12" spans="1:5" ht="21" x14ac:dyDescent="0.25">
      <c r="A12" s="18"/>
      <c r="B12" s="8"/>
      <c r="C12" s="9"/>
      <c r="D12" s="9"/>
      <c r="E12" s="9">
        <f t="shared" si="0"/>
        <v>71.040000000000006</v>
      </c>
    </row>
    <row r="13" spans="1:5" ht="21" x14ac:dyDescent="0.25">
      <c r="A13" s="18"/>
      <c r="B13" s="8"/>
      <c r="C13" s="9"/>
      <c r="D13" s="9"/>
      <c r="E13" s="9">
        <f t="shared" si="0"/>
        <v>71.040000000000006</v>
      </c>
    </row>
    <row r="14" spans="1:5" ht="21" x14ac:dyDescent="0.25">
      <c r="A14" s="18"/>
      <c r="B14" s="8"/>
      <c r="C14" s="9"/>
      <c r="D14" s="9"/>
      <c r="E14" s="9">
        <f t="shared" si="0"/>
        <v>71.040000000000006</v>
      </c>
    </row>
    <row r="15" spans="1:5" ht="21" x14ac:dyDescent="0.25">
      <c r="A15" s="18"/>
      <c r="B15" s="8"/>
      <c r="C15" s="9"/>
      <c r="D15" s="9"/>
      <c r="E15" s="9">
        <f t="shared" si="0"/>
        <v>71.040000000000006</v>
      </c>
    </row>
    <row r="16" spans="1:5" ht="21" x14ac:dyDescent="0.25">
      <c r="A16" s="18"/>
      <c r="B16" s="8"/>
      <c r="C16" s="9"/>
      <c r="D16" s="9"/>
      <c r="E16" s="9">
        <f t="shared" si="0"/>
        <v>71.040000000000006</v>
      </c>
    </row>
    <row r="17" spans="1:5" ht="21" x14ac:dyDescent="0.25">
      <c r="A17" s="18"/>
      <c r="B17" s="8"/>
      <c r="C17" s="9"/>
      <c r="D17" s="9"/>
      <c r="E17" s="9">
        <f t="shared" si="0"/>
        <v>71.040000000000006</v>
      </c>
    </row>
    <row r="18" spans="1:5" ht="21" x14ac:dyDescent="0.25">
      <c r="A18" s="18"/>
      <c r="B18" s="8"/>
      <c r="C18" s="9"/>
      <c r="D18" s="9"/>
      <c r="E18" s="9">
        <f t="shared" si="0"/>
        <v>71.040000000000006</v>
      </c>
    </row>
    <row r="19" spans="1:5" ht="21" x14ac:dyDescent="0.25">
      <c r="A19" s="18"/>
      <c r="B19" s="8"/>
      <c r="C19" s="9"/>
      <c r="D19" s="9"/>
      <c r="E19" s="9">
        <f t="shared" si="0"/>
        <v>71.040000000000006</v>
      </c>
    </row>
    <row r="20" spans="1:5" ht="21" x14ac:dyDescent="0.25">
      <c r="A20" s="18"/>
      <c r="B20" s="8"/>
      <c r="C20" s="9"/>
      <c r="D20" s="9"/>
      <c r="E20" s="9">
        <f t="shared" si="0"/>
        <v>71.040000000000006</v>
      </c>
    </row>
    <row r="21" spans="1:5" ht="21" x14ac:dyDescent="0.25">
      <c r="A21" s="18"/>
      <c r="B21" s="8"/>
      <c r="C21" s="9"/>
      <c r="D21" s="9"/>
      <c r="E21" s="9">
        <f t="shared" si="0"/>
        <v>71.040000000000006</v>
      </c>
    </row>
    <row r="22" spans="1:5" ht="21" x14ac:dyDescent="0.25">
      <c r="A22" s="18"/>
      <c r="B22" s="8"/>
      <c r="C22" s="9"/>
      <c r="D22" s="9"/>
      <c r="E22" s="9">
        <f t="shared" si="0"/>
        <v>71.040000000000006</v>
      </c>
    </row>
    <row r="23" spans="1:5" ht="21" x14ac:dyDescent="0.25">
      <c r="A23" s="18"/>
      <c r="B23" s="8"/>
      <c r="C23" s="9"/>
      <c r="D23" s="9"/>
      <c r="E23" s="9">
        <f t="shared" si="0"/>
        <v>71.040000000000006</v>
      </c>
    </row>
    <row r="24" spans="1:5" ht="21" x14ac:dyDescent="0.25">
      <c r="A24" s="18"/>
      <c r="B24" s="8"/>
      <c r="C24" s="9"/>
      <c r="D24" s="9"/>
      <c r="E24" s="9">
        <f t="shared" si="0"/>
        <v>71.040000000000006</v>
      </c>
    </row>
    <row r="25" spans="1:5" ht="21" x14ac:dyDescent="0.25">
      <c r="A25" s="18"/>
      <c r="B25" s="8"/>
      <c r="C25" s="9"/>
      <c r="D25" s="9"/>
      <c r="E25" s="9">
        <f t="shared" si="0"/>
        <v>71.040000000000006</v>
      </c>
    </row>
    <row r="26" spans="1:5" ht="21" x14ac:dyDescent="0.25">
      <c r="A26" s="18"/>
      <c r="B26" s="8"/>
      <c r="C26" s="9"/>
      <c r="D26" s="9"/>
      <c r="E26" s="9">
        <f t="shared" si="0"/>
        <v>71.040000000000006</v>
      </c>
    </row>
    <row r="27" spans="1:5" ht="21" x14ac:dyDescent="0.25">
      <c r="A27" s="18"/>
      <c r="B27" s="8"/>
      <c r="C27" s="9"/>
      <c r="D27" s="9"/>
      <c r="E27" s="9">
        <f t="shared" si="0"/>
        <v>71.040000000000006</v>
      </c>
    </row>
    <row r="28" spans="1:5" ht="21" x14ac:dyDescent="0.25">
      <c r="A28" s="18"/>
      <c r="B28" s="8"/>
      <c r="C28" s="9"/>
      <c r="D28" s="9"/>
      <c r="E28" s="9">
        <f t="shared" si="0"/>
        <v>71.040000000000006</v>
      </c>
    </row>
    <row r="29" spans="1:5" ht="21" x14ac:dyDescent="0.25">
      <c r="A29" s="18"/>
      <c r="B29" s="8"/>
      <c r="C29" s="9"/>
      <c r="D29" s="9"/>
      <c r="E29" s="9">
        <f t="shared" si="0"/>
        <v>71.040000000000006</v>
      </c>
    </row>
    <row r="30" spans="1:5" ht="21" x14ac:dyDescent="0.25">
      <c r="A30" s="18"/>
      <c r="B30" s="8"/>
      <c r="C30" s="9"/>
      <c r="D30" s="9"/>
      <c r="E30" s="9">
        <f t="shared" si="0"/>
        <v>71.040000000000006</v>
      </c>
    </row>
    <row r="31" spans="1:5" ht="21" x14ac:dyDescent="0.25">
      <c r="A31" s="18"/>
      <c r="B31" s="8"/>
      <c r="C31" s="9"/>
      <c r="D31" s="9"/>
      <c r="E31" s="9">
        <f t="shared" si="0"/>
        <v>71.040000000000006</v>
      </c>
    </row>
    <row r="32" spans="1:5" ht="21" x14ac:dyDescent="0.25">
      <c r="A32" s="18"/>
      <c r="B32" s="8"/>
      <c r="C32" s="9"/>
      <c r="D32" s="9"/>
      <c r="E32" s="9">
        <f t="shared" si="0"/>
        <v>71.040000000000006</v>
      </c>
    </row>
    <row r="33" spans="1:5" ht="21" x14ac:dyDescent="0.25">
      <c r="A33" s="18"/>
      <c r="B33" s="8"/>
      <c r="C33" s="9"/>
      <c r="D33" s="9"/>
      <c r="E33" s="9">
        <f t="shared" si="0"/>
        <v>71.040000000000006</v>
      </c>
    </row>
    <row r="34" spans="1:5" ht="21" x14ac:dyDescent="0.25">
      <c r="A34" s="18"/>
      <c r="B34" s="8"/>
      <c r="C34" s="9"/>
      <c r="D34" s="9"/>
      <c r="E34" s="9">
        <f t="shared" si="0"/>
        <v>71.040000000000006</v>
      </c>
    </row>
    <row r="35" spans="1:5" ht="21" x14ac:dyDescent="0.25">
      <c r="A35" s="18"/>
      <c r="B35" s="8"/>
      <c r="C35" s="9"/>
      <c r="D35" s="9"/>
      <c r="E35" s="9">
        <f t="shared" si="0"/>
        <v>71.040000000000006</v>
      </c>
    </row>
    <row r="36" spans="1:5" ht="21" x14ac:dyDescent="0.25">
      <c r="A36" s="18"/>
      <c r="B36" s="8"/>
      <c r="C36" s="9"/>
      <c r="D36" s="9"/>
      <c r="E36" s="9">
        <f t="shared" si="0"/>
        <v>71.040000000000006</v>
      </c>
    </row>
    <row r="37" spans="1:5" ht="21" x14ac:dyDescent="0.25">
      <c r="A37" s="18"/>
      <c r="B37" s="8"/>
      <c r="C37" s="9"/>
      <c r="D37" s="9"/>
      <c r="E37" s="9">
        <f t="shared" ref="E37:E68" si="1">E36+C37-D37</f>
        <v>71.040000000000006</v>
      </c>
    </row>
    <row r="38" spans="1:5" ht="21" x14ac:dyDescent="0.25">
      <c r="A38" s="18"/>
      <c r="B38" s="8"/>
      <c r="C38" s="9"/>
      <c r="D38" s="9"/>
      <c r="E38" s="9">
        <f t="shared" si="1"/>
        <v>71.040000000000006</v>
      </c>
    </row>
    <row r="39" spans="1:5" ht="21" x14ac:dyDescent="0.25">
      <c r="A39" s="18"/>
      <c r="B39" s="8"/>
      <c r="C39" s="9"/>
      <c r="D39" s="9"/>
      <c r="E39" s="9">
        <f t="shared" si="1"/>
        <v>71.040000000000006</v>
      </c>
    </row>
    <row r="40" spans="1:5" ht="21" x14ac:dyDescent="0.25">
      <c r="A40" s="18"/>
      <c r="B40" s="8"/>
      <c r="C40" s="9"/>
      <c r="D40" s="9"/>
      <c r="E40" s="9">
        <f t="shared" si="1"/>
        <v>71.040000000000006</v>
      </c>
    </row>
    <row r="41" spans="1:5" ht="21" x14ac:dyDescent="0.25">
      <c r="A41" s="18"/>
      <c r="B41" s="8"/>
      <c r="C41" s="9"/>
      <c r="D41" s="9"/>
      <c r="E41" s="9">
        <f t="shared" si="1"/>
        <v>71.040000000000006</v>
      </c>
    </row>
    <row r="42" spans="1:5" ht="21" x14ac:dyDescent="0.25">
      <c r="A42" s="18"/>
      <c r="B42" s="8"/>
      <c r="C42" s="9"/>
      <c r="D42" s="9"/>
      <c r="E42" s="9">
        <f t="shared" si="1"/>
        <v>71.040000000000006</v>
      </c>
    </row>
    <row r="43" spans="1:5" ht="21" x14ac:dyDescent="0.25">
      <c r="A43" s="18"/>
      <c r="B43" s="8"/>
      <c r="C43" s="9"/>
      <c r="D43" s="9"/>
      <c r="E43" s="9">
        <f t="shared" si="1"/>
        <v>71.040000000000006</v>
      </c>
    </row>
    <row r="44" spans="1:5" ht="21" x14ac:dyDescent="0.25">
      <c r="A44" s="18"/>
      <c r="B44" s="8"/>
      <c r="C44" s="9"/>
      <c r="D44" s="9"/>
      <c r="E44" s="9">
        <f t="shared" si="1"/>
        <v>71.040000000000006</v>
      </c>
    </row>
    <row r="45" spans="1:5" ht="21" x14ac:dyDescent="0.25">
      <c r="A45" s="18"/>
      <c r="B45" s="8"/>
      <c r="C45" s="9"/>
      <c r="D45" s="9"/>
      <c r="E45" s="9">
        <f t="shared" si="1"/>
        <v>71.040000000000006</v>
      </c>
    </row>
    <row r="46" spans="1:5" ht="21" x14ac:dyDescent="0.25">
      <c r="A46" s="18"/>
      <c r="B46" s="8"/>
      <c r="C46" s="9"/>
      <c r="D46" s="9"/>
      <c r="E46" s="9">
        <f t="shared" si="1"/>
        <v>71.040000000000006</v>
      </c>
    </row>
    <row r="47" spans="1:5" ht="21" x14ac:dyDescent="0.25">
      <c r="A47" s="18"/>
      <c r="B47" s="8"/>
      <c r="C47" s="9"/>
      <c r="D47" s="9"/>
      <c r="E47" s="9">
        <f t="shared" si="1"/>
        <v>71.040000000000006</v>
      </c>
    </row>
    <row r="48" spans="1:5" ht="21" x14ac:dyDescent="0.25">
      <c r="A48" s="8"/>
      <c r="B48" s="8"/>
      <c r="C48" s="9"/>
      <c r="D48" s="9"/>
      <c r="E48" s="9">
        <f t="shared" si="1"/>
        <v>71.040000000000006</v>
      </c>
    </row>
    <row r="49" spans="1:5" ht="24" x14ac:dyDescent="0.3">
      <c r="A49" s="8"/>
      <c r="B49" s="8"/>
      <c r="C49" s="9"/>
      <c r="D49" s="7"/>
      <c r="E49" s="9">
        <f t="shared" si="1"/>
        <v>71.040000000000006</v>
      </c>
    </row>
    <row r="50" spans="1:5" ht="21" x14ac:dyDescent="0.25">
      <c r="A50" s="18"/>
      <c r="B50" s="8"/>
      <c r="C50" s="9"/>
      <c r="D50" s="9"/>
      <c r="E50" s="9">
        <f t="shared" si="1"/>
        <v>71.040000000000006</v>
      </c>
    </row>
    <row r="51" spans="1:5" ht="21" x14ac:dyDescent="0.25">
      <c r="A51" s="18"/>
      <c r="B51" s="8"/>
      <c r="C51" s="9"/>
      <c r="D51" s="9"/>
      <c r="E51" s="9">
        <f t="shared" si="1"/>
        <v>71.040000000000006</v>
      </c>
    </row>
    <row r="52" spans="1:5" ht="21" x14ac:dyDescent="0.25">
      <c r="A52" s="18"/>
      <c r="B52" s="8"/>
      <c r="C52" s="9"/>
      <c r="D52" s="9"/>
      <c r="E52" s="9">
        <f t="shared" si="1"/>
        <v>71.040000000000006</v>
      </c>
    </row>
    <row r="53" spans="1:5" ht="21" x14ac:dyDescent="0.25">
      <c r="A53" s="18"/>
      <c r="B53" s="8"/>
      <c r="C53" s="9"/>
      <c r="D53" s="9"/>
      <c r="E53" s="9">
        <f t="shared" si="1"/>
        <v>71.040000000000006</v>
      </c>
    </row>
    <row r="54" spans="1:5" ht="21" x14ac:dyDescent="0.25">
      <c r="A54" s="18"/>
      <c r="B54" s="8"/>
      <c r="C54" s="9"/>
      <c r="D54" s="9"/>
      <c r="E54" s="9">
        <f t="shared" si="1"/>
        <v>71.040000000000006</v>
      </c>
    </row>
    <row r="55" spans="1:5" ht="21" x14ac:dyDescent="0.25">
      <c r="A55" s="18"/>
      <c r="B55" s="8"/>
      <c r="C55" s="9"/>
      <c r="D55" s="9"/>
      <c r="E55" s="9">
        <f t="shared" si="1"/>
        <v>71.040000000000006</v>
      </c>
    </row>
    <row r="56" spans="1:5" ht="21" x14ac:dyDescent="0.25">
      <c r="A56" s="18"/>
      <c r="B56" s="8"/>
      <c r="C56" s="9"/>
      <c r="D56" s="9"/>
      <c r="E56" s="9">
        <f t="shared" si="1"/>
        <v>71.040000000000006</v>
      </c>
    </row>
    <row r="57" spans="1:5" ht="21" x14ac:dyDescent="0.25">
      <c r="A57" s="18"/>
      <c r="B57" s="8"/>
      <c r="C57" s="9"/>
      <c r="D57" s="9"/>
      <c r="E57" s="9">
        <f t="shared" si="1"/>
        <v>71.040000000000006</v>
      </c>
    </row>
    <row r="58" spans="1:5" ht="21" x14ac:dyDescent="0.25">
      <c r="A58" s="18"/>
      <c r="B58" s="8"/>
      <c r="C58" s="9"/>
      <c r="D58" s="9"/>
      <c r="E58" s="9">
        <f t="shared" si="1"/>
        <v>71.040000000000006</v>
      </c>
    </row>
    <row r="59" spans="1:5" ht="21" x14ac:dyDescent="0.25">
      <c r="A59" s="18"/>
      <c r="B59" s="8"/>
      <c r="C59" s="9"/>
      <c r="D59" s="9"/>
      <c r="E59" s="9">
        <f t="shared" si="1"/>
        <v>71.040000000000006</v>
      </c>
    </row>
    <row r="60" spans="1:5" ht="21" x14ac:dyDescent="0.25">
      <c r="A60" s="18"/>
      <c r="B60" s="8"/>
      <c r="C60" s="9"/>
      <c r="D60" s="9"/>
      <c r="E60" s="9">
        <f t="shared" si="1"/>
        <v>71.040000000000006</v>
      </c>
    </row>
    <row r="61" spans="1:5" ht="21" x14ac:dyDescent="0.25">
      <c r="A61" s="18"/>
      <c r="B61" s="8"/>
      <c r="C61" s="9"/>
      <c r="D61" s="9"/>
      <c r="E61" s="9">
        <f t="shared" si="1"/>
        <v>71.040000000000006</v>
      </c>
    </row>
    <row r="62" spans="1:5" ht="21" x14ac:dyDescent="0.25">
      <c r="A62" s="18"/>
      <c r="B62" s="8"/>
      <c r="C62" s="9"/>
      <c r="D62" s="9"/>
      <c r="E62" s="9">
        <f t="shared" si="1"/>
        <v>71.040000000000006</v>
      </c>
    </row>
    <row r="63" spans="1:5" ht="21" x14ac:dyDescent="0.25">
      <c r="A63" s="18"/>
      <c r="B63" s="8"/>
      <c r="C63" s="9"/>
      <c r="D63" s="9"/>
      <c r="E63" s="9">
        <f t="shared" si="1"/>
        <v>71.040000000000006</v>
      </c>
    </row>
    <row r="64" spans="1:5" ht="21" x14ac:dyDescent="0.25">
      <c r="A64" s="18"/>
      <c r="B64" s="8"/>
      <c r="C64" s="9"/>
      <c r="D64" s="9"/>
      <c r="E64" s="9">
        <f t="shared" si="1"/>
        <v>71.040000000000006</v>
      </c>
    </row>
    <row r="65" spans="1:5" ht="21" x14ac:dyDescent="0.25">
      <c r="A65" s="18"/>
      <c r="B65" s="8"/>
      <c r="C65" s="9"/>
      <c r="D65" s="9"/>
      <c r="E65" s="9">
        <f t="shared" si="1"/>
        <v>71.040000000000006</v>
      </c>
    </row>
    <row r="66" spans="1:5" ht="21" x14ac:dyDescent="0.25">
      <c r="A66" s="18"/>
      <c r="B66" s="8"/>
      <c r="C66" s="9"/>
      <c r="D66" s="9"/>
      <c r="E66" s="9">
        <f t="shared" si="1"/>
        <v>71.040000000000006</v>
      </c>
    </row>
    <row r="67" spans="1:5" ht="21" x14ac:dyDescent="0.25">
      <c r="A67" s="18"/>
      <c r="B67" s="8"/>
      <c r="C67" s="9"/>
      <c r="D67" s="9"/>
      <c r="E67" s="9">
        <f t="shared" si="1"/>
        <v>71.040000000000006</v>
      </c>
    </row>
    <row r="68" spans="1:5" ht="21" x14ac:dyDescent="0.25">
      <c r="A68" s="18"/>
      <c r="B68" s="8"/>
      <c r="C68" s="9"/>
      <c r="D68" s="9"/>
      <c r="E68" s="9">
        <f t="shared" si="1"/>
        <v>71.040000000000006</v>
      </c>
    </row>
    <row r="69" spans="1:5" ht="21" x14ac:dyDescent="0.25">
      <c r="A69" s="18"/>
      <c r="B69" s="8"/>
      <c r="C69" s="9"/>
      <c r="D69" s="9"/>
      <c r="E69" s="9">
        <f t="shared" ref="E69:E100" si="2">E68+C69-D69</f>
        <v>71.040000000000006</v>
      </c>
    </row>
    <row r="70" spans="1:5" ht="21" x14ac:dyDescent="0.25">
      <c r="A70" s="18"/>
      <c r="B70" s="8"/>
      <c r="C70" s="9"/>
      <c r="D70" s="9"/>
      <c r="E70" s="9">
        <f t="shared" si="2"/>
        <v>71.040000000000006</v>
      </c>
    </row>
    <row r="71" spans="1:5" ht="21" x14ac:dyDescent="0.25">
      <c r="A71" s="18"/>
      <c r="B71" s="8"/>
      <c r="C71" s="9"/>
      <c r="D71" s="9"/>
      <c r="E71" s="9">
        <f t="shared" si="2"/>
        <v>71.040000000000006</v>
      </c>
    </row>
    <row r="72" spans="1:5" ht="21" x14ac:dyDescent="0.25">
      <c r="A72" s="18"/>
      <c r="B72" s="8"/>
      <c r="C72" s="9"/>
      <c r="D72" s="9"/>
      <c r="E72" s="9">
        <f t="shared" si="2"/>
        <v>71.040000000000006</v>
      </c>
    </row>
    <row r="73" spans="1:5" ht="21" x14ac:dyDescent="0.25">
      <c r="A73" s="18"/>
      <c r="B73" s="8"/>
      <c r="C73" s="9"/>
      <c r="D73" s="9"/>
      <c r="E73" s="9">
        <f t="shared" si="2"/>
        <v>71.040000000000006</v>
      </c>
    </row>
    <row r="74" spans="1:5" ht="21" x14ac:dyDescent="0.25">
      <c r="A74" s="18"/>
      <c r="B74" s="8"/>
      <c r="C74" s="9"/>
      <c r="D74" s="9"/>
      <c r="E74" s="9">
        <f t="shared" si="2"/>
        <v>71.040000000000006</v>
      </c>
    </row>
    <row r="75" spans="1:5" ht="21" x14ac:dyDescent="0.25">
      <c r="A75" s="18"/>
      <c r="B75" s="8"/>
      <c r="C75" s="9"/>
      <c r="D75" s="9"/>
      <c r="E75" s="9">
        <f t="shared" si="2"/>
        <v>71.040000000000006</v>
      </c>
    </row>
    <row r="76" spans="1:5" ht="21" x14ac:dyDescent="0.25">
      <c r="A76" s="18"/>
      <c r="B76" s="8"/>
      <c r="C76" s="9"/>
      <c r="D76" s="9"/>
      <c r="E76" s="9">
        <f t="shared" si="2"/>
        <v>71.040000000000006</v>
      </c>
    </row>
    <row r="77" spans="1:5" ht="21" x14ac:dyDescent="0.25">
      <c r="A77" s="18"/>
      <c r="B77" s="8"/>
      <c r="C77" s="9"/>
      <c r="D77" s="9"/>
      <c r="E77" s="9">
        <f t="shared" si="2"/>
        <v>71.040000000000006</v>
      </c>
    </row>
    <row r="78" spans="1:5" ht="21" x14ac:dyDescent="0.25">
      <c r="A78" s="18"/>
      <c r="B78" s="8"/>
      <c r="C78" s="9"/>
      <c r="D78" s="9"/>
      <c r="E78" s="9">
        <f t="shared" si="2"/>
        <v>71.040000000000006</v>
      </c>
    </row>
    <row r="79" spans="1:5" ht="21" x14ac:dyDescent="0.25">
      <c r="A79" s="18"/>
      <c r="B79" s="8"/>
      <c r="C79" s="9"/>
      <c r="D79" s="9"/>
      <c r="E79" s="9">
        <f t="shared" si="2"/>
        <v>71.040000000000006</v>
      </c>
    </row>
    <row r="80" spans="1:5" ht="21" x14ac:dyDescent="0.25">
      <c r="A80" s="18"/>
      <c r="B80" s="8"/>
      <c r="C80" s="9"/>
      <c r="D80" s="9"/>
      <c r="E80" s="9">
        <f t="shared" si="2"/>
        <v>71.040000000000006</v>
      </c>
    </row>
    <row r="81" spans="1:5" ht="21" x14ac:dyDescent="0.25">
      <c r="A81" s="18"/>
      <c r="B81" s="8"/>
      <c r="C81" s="9"/>
      <c r="D81" s="9"/>
      <c r="E81" s="9">
        <f t="shared" si="2"/>
        <v>71.040000000000006</v>
      </c>
    </row>
    <row r="82" spans="1:5" ht="21" x14ac:dyDescent="0.25">
      <c r="A82" s="18"/>
      <c r="B82" s="8"/>
      <c r="C82" s="9"/>
      <c r="D82" s="9"/>
      <c r="E82" s="9">
        <f t="shared" si="2"/>
        <v>71.040000000000006</v>
      </c>
    </row>
    <row r="83" spans="1:5" ht="21" x14ac:dyDescent="0.25">
      <c r="A83" s="18"/>
      <c r="B83" s="8"/>
      <c r="C83" s="9"/>
      <c r="D83" s="9"/>
      <c r="E83" s="9">
        <f t="shared" si="2"/>
        <v>71.040000000000006</v>
      </c>
    </row>
    <row r="84" spans="1:5" ht="21" x14ac:dyDescent="0.25">
      <c r="A84" s="18"/>
      <c r="B84" s="8"/>
      <c r="C84" s="9"/>
      <c r="D84" s="9"/>
      <c r="E84" s="9">
        <f t="shared" si="2"/>
        <v>71.040000000000006</v>
      </c>
    </row>
    <row r="85" spans="1:5" ht="21" x14ac:dyDescent="0.25">
      <c r="A85" s="18"/>
      <c r="B85" s="8"/>
      <c r="C85" s="9"/>
      <c r="D85" s="9"/>
      <c r="E85" s="9">
        <f t="shared" si="2"/>
        <v>71.040000000000006</v>
      </c>
    </row>
    <row r="86" spans="1:5" ht="21" x14ac:dyDescent="0.25">
      <c r="A86" s="18"/>
      <c r="B86" s="8"/>
      <c r="C86" s="9"/>
      <c r="D86" s="9"/>
      <c r="E86" s="9">
        <f t="shared" si="2"/>
        <v>71.040000000000006</v>
      </c>
    </row>
    <row r="87" spans="1:5" ht="21" x14ac:dyDescent="0.25">
      <c r="A87" s="18"/>
      <c r="B87" s="8"/>
      <c r="C87" s="9"/>
      <c r="D87" s="9"/>
      <c r="E87" s="9">
        <f t="shared" si="2"/>
        <v>71.040000000000006</v>
      </c>
    </row>
    <row r="88" spans="1:5" ht="21" x14ac:dyDescent="0.25">
      <c r="A88" s="18"/>
      <c r="B88" s="8"/>
      <c r="C88" s="9"/>
      <c r="D88" s="9"/>
      <c r="E88" s="9">
        <f t="shared" si="2"/>
        <v>71.040000000000006</v>
      </c>
    </row>
    <row r="89" spans="1:5" ht="21" x14ac:dyDescent="0.25">
      <c r="A89" s="18"/>
      <c r="B89" s="8"/>
      <c r="C89" s="9"/>
      <c r="D89" s="9"/>
      <c r="E89" s="9">
        <f t="shared" si="2"/>
        <v>71.040000000000006</v>
      </c>
    </row>
    <row r="90" spans="1:5" ht="21" x14ac:dyDescent="0.25">
      <c r="A90" s="18"/>
      <c r="B90" s="8"/>
      <c r="C90" s="9"/>
      <c r="D90" s="9"/>
      <c r="E90" s="9">
        <f t="shared" si="2"/>
        <v>71.040000000000006</v>
      </c>
    </row>
    <row r="91" spans="1:5" ht="21" x14ac:dyDescent="0.25">
      <c r="A91" s="18"/>
      <c r="B91" s="8"/>
      <c r="C91" s="9"/>
      <c r="D91" s="9"/>
      <c r="E91" s="9">
        <f t="shared" si="2"/>
        <v>71.040000000000006</v>
      </c>
    </row>
    <row r="92" spans="1:5" ht="21" x14ac:dyDescent="0.25">
      <c r="A92" s="18"/>
      <c r="B92" s="8"/>
      <c r="C92" s="9"/>
      <c r="D92" s="9"/>
      <c r="E92" s="9">
        <f t="shared" si="2"/>
        <v>71.040000000000006</v>
      </c>
    </row>
    <row r="93" spans="1:5" ht="21" x14ac:dyDescent="0.25">
      <c r="A93" s="18"/>
      <c r="B93" s="8"/>
      <c r="C93" s="9"/>
      <c r="D93" s="9"/>
      <c r="E93" s="9">
        <f t="shared" si="2"/>
        <v>71.040000000000006</v>
      </c>
    </row>
    <row r="94" spans="1:5" ht="21" x14ac:dyDescent="0.25">
      <c r="A94" s="18"/>
      <c r="B94" s="8"/>
      <c r="C94" s="9"/>
      <c r="D94" s="9"/>
      <c r="E94" s="9">
        <f t="shared" si="2"/>
        <v>71.040000000000006</v>
      </c>
    </row>
    <row r="95" spans="1:5" ht="21" x14ac:dyDescent="0.25">
      <c r="A95" s="18"/>
      <c r="B95" s="8"/>
      <c r="C95" s="9"/>
      <c r="D95" s="9"/>
      <c r="E95" s="9">
        <f t="shared" si="2"/>
        <v>71.040000000000006</v>
      </c>
    </row>
    <row r="96" spans="1:5" ht="21" x14ac:dyDescent="0.25">
      <c r="A96" s="18"/>
      <c r="B96" s="8"/>
      <c r="C96" s="9"/>
      <c r="D96" s="9"/>
      <c r="E96" s="9">
        <f t="shared" si="2"/>
        <v>71.040000000000006</v>
      </c>
    </row>
    <row r="97" spans="1:5" ht="21" x14ac:dyDescent="0.25">
      <c r="A97" s="18"/>
      <c r="B97" s="8"/>
      <c r="C97" s="9"/>
      <c r="D97" s="9"/>
      <c r="E97" s="9">
        <f t="shared" si="2"/>
        <v>71.040000000000006</v>
      </c>
    </row>
    <row r="98" spans="1:5" ht="21" x14ac:dyDescent="0.25">
      <c r="A98" s="18"/>
      <c r="B98" s="8"/>
      <c r="C98" s="9"/>
      <c r="D98" s="9"/>
      <c r="E98" s="9">
        <f t="shared" si="2"/>
        <v>71.040000000000006</v>
      </c>
    </row>
    <row r="99" spans="1:5" ht="21" x14ac:dyDescent="0.25">
      <c r="A99" s="18"/>
      <c r="B99" s="8"/>
      <c r="C99" s="8"/>
      <c r="D99" s="8"/>
      <c r="E99" s="9">
        <f t="shared" si="2"/>
        <v>71.040000000000006</v>
      </c>
    </row>
    <row r="100" spans="1:5" ht="21" x14ac:dyDescent="0.25">
      <c r="A100" s="18"/>
      <c r="B100" s="8"/>
      <c r="C100" s="9"/>
      <c r="D100" s="9"/>
      <c r="E100" s="9">
        <f t="shared" si="2"/>
        <v>71.040000000000006</v>
      </c>
    </row>
    <row r="101" spans="1:5" ht="21" x14ac:dyDescent="0.25">
      <c r="A101" s="18"/>
      <c r="B101" s="8"/>
      <c r="C101" s="9"/>
      <c r="D101" s="9"/>
      <c r="E101" s="9">
        <f t="shared" ref="E101:E132" si="3">E100+C101-D101</f>
        <v>71.040000000000006</v>
      </c>
    </row>
    <row r="102" spans="1:5" ht="21" x14ac:dyDescent="0.25">
      <c r="A102" s="18"/>
      <c r="B102" s="8"/>
      <c r="C102" s="9"/>
      <c r="D102" s="9"/>
      <c r="E102" s="9">
        <f t="shared" si="3"/>
        <v>71.040000000000006</v>
      </c>
    </row>
    <row r="103" spans="1:5" ht="21" x14ac:dyDescent="0.25">
      <c r="A103" s="18"/>
      <c r="B103" s="8"/>
      <c r="C103" s="9"/>
      <c r="D103" s="9"/>
      <c r="E103" s="9">
        <f t="shared" si="3"/>
        <v>71.040000000000006</v>
      </c>
    </row>
    <row r="104" spans="1:5" ht="21" x14ac:dyDescent="0.25">
      <c r="A104" s="18"/>
      <c r="B104" s="8"/>
      <c r="C104" s="9"/>
      <c r="D104" s="9"/>
      <c r="E104" s="9">
        <f t="shared" si="3"/>
        <v>71.040000000000006</v>
      </c>
    </row>
    <row r="105" spans="1:5" ht="21" x14ac:dyDescent="0.25">
      <c r="A105" s="18"/>
      <c r="B105" s="8"/>
      <c r="C105" s="9"/>
      <c r="D105" s="9"/>
      <c r="E105" s="9">
        <f t="shared" si="3"/>
        <v>71.040000000000006</v>
      </c>
    </row>
    <row r="106" spans="1:5" ht="21" x14ac:dyDescent="0.25">
      <c r="A106" s="18"/>
      <c r="B106" s="8"/>
      <c r="C106" s="9"/>
      <c r="D106" s="9"/>
      <c r="E106" s="9">
        <f t="shared" si="3"/>
        <v>71.040000000000006</v>
      </c>
    </row>
    <row r="107" spans="1:5" ht="21" x14ac:dyDescent="0.25">
      <c r="A107" s="18"/>
      <c r="B107" s="8"/>
      <c r="C107" s="9"/>
      <c r="D107" s="9"/>
      <c r="E107" s="9">
        <f t="shared" si="3"/>
        <v>71.040000000000006</v>
      </c>
    </row>
    <row r="108" spans="1:5" ht="21" x14ac:dyDescent="0.25">
      <c r="A108" s="18"/>
      <c r="B108" s="8"/>
      <c r="C108" s="9"/>
      <c r="D108" s="9"/>
      <c r="E108" s="9">
        <f t="shared" si="3"/>
        <v>71.040000000000006</v>
      </c>
    </row>
    <row r="109" spans="1:5" ht="21" x14ac:dyDescent="0.25">
      <c r="A109" s="18"/>
      <c r="B109" s="8"/>
      <c r="C109" s="9"/>
      <c r="D109" s="9"/>
      <c r="E109" s="9">
        <f t="shared" si="3"/>
        <v>71.040000000000006</v>
      </c>
    </row>
    <row r="110" spans="1:5" ht="21" x14ac:dyDescent="0.25">
      <c r="A110" s="18"/>
      <c r="B110" s="8"/>
      <c r="C110" s="9"/>
      <c r="D110" s="9"/>
      <c r="E110" s="9">
        <f t="shared" si="3"/>
        <v>71.040000000000006</v>
      </c>
    </row>
    <row r="111" spans="1:5" ht="21" x14ac:dyDescent="0.25">
      <c r="A111" s="18"/>
      <c r="B111" s="8"/>
      <c r="C111" s="9"/>
      <c r="D111" s="9"/>
      <c r="E111" s="9">
        <f t="shared" si="3"/>
        <v>71.040000000000006</v>
      </c>
    </row>
    <row r="112" spans="1:5" ht="21" x14ac:dyDescent="0.25">
      <c r="A112" s="18"/>
      <c r="B112" s="8"/>
      <c r="C112" s="9"/>
      <c r="D112" s="9"/>
      <c r="E112" s="9">
        <f t="shared" si="3"/>
        <v>71.040000000000006</v>
      </c>
    </row>
    <row r="113" spans="1:5" ht="21" x14ac:dyDescent="0.25">
      <c r="A113" s="18"/>
      <c r="B113" s="8"/>
      <c r="C113" s="9"/>
      <c r="D113" s="9"/>
      <c r="E113" s="9">
        <f t="shared" si="3"/>
        <v>71.040000000000006</v>
      </c>
    </row>
    <row r="114" spans="1:5" ht="21" x14ac:dyDescent="0.25">
      <c r="A114" s="18"/>
      <c r="B114" s="8"/>
      <c r="C114" s="9"/>
      <c r="D114" s="9"/>
      <c r="E114" s="9">
        <f t="shared" si="3"/>
        <v>71.040000000000006</v>
      </c>
    </row>
    <row r="115" spans="1:5" ht="21" x14ac:dyDescent="0.25">
      <c r="A115" s="18"/>
      <c r="B115" s="8"/>
      <c r="C115" s="9"/>
      <c r="D115" s="9"/>
      <c r="E115" s="9">
        <f t="shared" si="3"/>
        <v>71.040000000000006</v>
      </c>
    </row>
    <row r="116" spans="1:5" ht="21" x14ac:dyDescent="0.25">
      <c r="A116" s="18"/>
      <c r="B116" s="8"/>
      <c r="C116" s="9"/>
      <c r="D116" s="9"/>
      <c r="E116" s="9">
        <f t="shared" si="3"/>
        <v>71.040000000000006</v>
      </c>
    </row>
    <row r="117" spans="1:5" ht="21" x14ac:dyDescent="0.25">
      <c r="A117" s="18"/>
      <c r="B117" s="8"/>
      <c r="C117" s="9"/>
      <c r="D117" s="9"/>
      <c r="E117" s="9">
        <f t="shared" si="3"/>
        <v>71.040000000000006</v>
      </c>
    </row>
    <row r="118" spans="1:5" ht="21" x14ac:dyDescent="0.25">
      <c r="A118" s="18"/>
      <c r="B118" s="8"/>
      <c r="C118" s="9"/>
      <c r="D118" s="9"/>
      <c r="E118" s="9">
        <f t="shared" si="3"/>
        <v>71.040000000000006</v>
      </c>
    </row>
    <row r="119" spans="1:5" ht="21" x14ac:dyDescent="0.25">
      <c r="A119" s="18"/>
      <c r="B119" s="8"/>
      <c r="C119" s="9"/>
      <c r="D119" s="9"/>
      <c r="E119" s="9">
        <f t="shared" si="3"/>
        <v>71.040000000000006</v>
      </c>
    </row>
    <row r="120" spans="1:5" ht="21" x14ac:dyDescent="0.25">
      <c r="A120" s="18"/>
      <c r="B120" s="8"/>
      <c r="C120" s="9"/>
      <c r="D120" s="9"/>
      <c r="E120" s="9">
        <f t="shared" si="3"/>
        <v>71.040000000000006</v>
      </c>
    </row>
    <row r="121" spans="1:5" ht="21" x14ac:dyDescent="0.25">
      <c r="A121" s="18"/>
      <c r="B121" s="8"/>
      <c r="C121" s="9"/>
      <c r="D121" s="9"/>
      <c r="E121" s="9">
        <f t="shared" si="3"/>
        <v>71.040000000000006</v>
      </c>
    </row>
    <row r="122" spans="1:5" ht="21" x14ac:dyDescent="0.25">
      <c r="A122" s="18"/>
      <c r="B122" s="8"/>
      <c r="C122" s="9"/>
      <c r="D122" s="9"/>
      <c r="E122" s="9">
        <f t="shared" si="3"/>
        <v>71.040000000000006</v>
      </c>
    </row>
    <row r="123" spans="1:5" ht="21" x14ac:dyDescent="0.25">
      <c r="A123" s="18"/>
      <c r="B123" s="8"/>
      <c r="C123" s="9"/>
      <c r="D123" s="9"/>
      <c r="E123" s="9">
        <f t="shared" si="3"/>
        <v>71.040000000000006</v>
      </c>
    </row>
    <row r="124" spans="1:5" ht="21" x14ac:dyDescent="0.25">
      <c r="A124" s="18"/>
      <c r="B124" s="8"/>
      <c r="C124" s="9"/>
      <c r="D124" s="9"/>
      <c r="E124" s="9">
        <f t="shared" si="3"/>
        <v>71.040000000000006</v>
      </c>
    </row>
    <row r="125" spans="1:5" ht="21" x14ac:dyDescent="0.25">
      <c r="A125" s="18"/>
      <c r="B125" s="8"/>
      <c r="C125" s="9"/>
      <c r="D125" s="9"/>
      <c r="E125" s="9">
        <f t="shared" si="3"/>
        <v>71.040000000000006</v>
      </c>
    </row>
    <row r="126" spans="1:5" ht="21" x14ac:dyDescent="0.25">
      <c r="A126" s="18"/>
      <c r="B126" s="8"/>
      <c r="C126" s="9"/>
      <c r="D126" s="9"/>
      <c r="E126" s="9">
        <f t="shared" si="3"/>
        <v>71.040000000000006</v>
      </c>
    </row>
    <row r="127" spans="1:5" ht="21" x14ac:dyDescent="0.25">
      <c r="A127" s="18"/>
      <c r="B127" s="8"/>
      <c r="C127" s="9"/>
      <c r="D127" s="9"/>
      <c r="E127" s="9">
        <f t="shared" si="3"/>
        <v>71.040000000000006</v>
      </c>
    </row>
    <row r="128" spans="1:5" ht="21" x14ac:dyDescent="0.25">
      <c r="A128" s="18"/>
      <c r="B128" s="8"/>
      <c r="C128" s="9"/>
      <c r="D128" s="9"/>
      <c r="E128" s="9">
        <f t="shared" si="3"/>
        <v>71.040000000000006</v>
      </c>
    </row>
    <row r="129" spans="1:5" ht="21" x14ac:dyDescent="0.25">
      <c r="A129" s="18"/>
      <c r="B129" s="8"/>
      <c r="C129" s="9"/>
      <c r="D129" s="9"/>
      <c r="E129" s="9">
        <f t="shared" si="3"/>
        <v>71.040000000000006</v>
      </c>
    </row>
    <row r="130" spans="1:5" ht="21" x14ac:dyDescent="0.25">
      <c r="A130" s="18"/>
      <c r="B130" s="8"/>
      <c r="C130" s="9"/>
      <c r="D130" s="9"/>
      <c r="E130" s="9">
        <f t="shared" si="3"/>
        <v>71.040000000000006</v>
      </c>
    </row>
    <row r="131" spans="1:5" ht="21" x14ac:dyDescent="0.25">
      <c r="A131" s="18"/>
      <c r="B131" s="8"/>
      <c r="C131" s="9"/>
      <c r="D131" s="9"/>
      <c r="E131" s="9">
        <f t="shared" si="3"/>
        <v>71.040000000000006</v>
      </c>
    </row>
    <row r="132" spans="1:5" ht="21" x14ac:dyDescent="0.25">
      <c r="A132" s="18"/>
      <c r="B132" s="8"/>
      <c r="C132" s="9"/>
      <c r="D132" s="9"/>
      <c r="E132" s="9">
        <f t="shared" si="3"/>
        <v>71.040000000000006</v>
      </c>
    </row>
    <row r="133" spans="1:5" ht="21" x14ac:dyDescent="0.25">
      <c r="A133" s="18"/>
      <c r="B133" s="8"/>
      <c r="C133" s="9"/>
      <c r="D133" s="9"/>
      <c r="E133" s="9">
        <f t="shared" ref="E133" si="4">E132+C133-D133</f>
        <v>71.040000000000006</v>
      </c>
    </row>
    <row r="134" spans="1:5" ht="21" x14ac:dyDescent="0.25">
      <c r="A134" s="18"/>
      <c r="B134" s="8"/>
      <c r="C134" s="9"/>
      <c r="D134" s="9"/>
      <c r="E134" s="9">
        <f t="shared" ref="E134:E197" si="5">E133+C134-D134</f>
        <v>71.040000000000006</v>
      </c>
    </row>
    <row r="135" spans="1:5" ht="21" x14ac:dyDescent="0.25">
      <c r="A135" s="18"/>
      <c r="B135" s="8"/>
      <c r="C135" s="9"/>
      <c r="D135" s="9"/>
      <c r="E135" s="9">
        <f t="shared" si="5"/>
        <v>71.040000000000006</v>
      </c>
    </row>
    <row r="136" spans="1:5" ht="21" x14ac:dyDescent="0.25">
      <c r="A136" s="18"/>
      <c r="B136" s="8"/>
      <c r="C136" s="9"/>
      <c r="D136" s="9"/>
      <c r="E136" s="9">
        <f t="shared" si="5"/>
        <v>71.040000000000006</v>
      </c>
    </row>
    <row r="137" spans="1:5" ht="21" x14ac:dyDescent="0.25">
      <c r="A137" s="18"/>
      <c r="B137" s="8"/>
      <c r="C137" s="9"/>
      <c r="D137" s="9"/>
      <c r="E137" s="9">
        <f t="shared" si="5"/>
        <v>71.040000000000006</v>
      </c>
    </row>
    <row r="138" spans="1:5" ht="21" x14ac:dyDescent="0.25">
      <c r="A138" s="18"/>
      <c r="B138" s="8"/>
      <c r="C138" s="9"/>
      <c r="D138" s="9"/>
      <c r="E138" s="9">
        <f t="shared" si="5"/>
        <v>71.040000000000006</v>
      </c>
    </row>
    <row r="139" spans="1:5" ht="21" x14ac:dyDescent="0.25">
      <c r="A139" s="18"/>
      <c r="B139" s="8"/>
      <c r="C139" s="9"/>
      <c r="D139" s="9"/>
      <c r="E139" s="9">
        <f t="shared" si="5"/>
        <v>71.040000000000006</v>
      </c>
    </row>
    <row r="140" spans="1:5" ht="21" x14ac:dyDescent="0.25">
      <c r="A140" s="18"/>
      <c r="B140" s="8"/>
      <c r="C140" s="9"/>
      <c r="D140" s="9"/>
      <c r="E140" s="9">
        <f t="shared" si="5"/>
        <v>71.040000000000006</v>
      </c>
    </row>
    <row r="141" spans="1:5" ht="21" x14ac:dyDescent="0.25">
      <c r="A141" s="18"/>
      <c r="B141" s="8"/>
      <c r="C141" s="9"/>
      <c r="D141" s="9"/>
      <c r="E141" s="9">
        <f t="shared" si="5"/>
        <v>71.040000000000006</v>
      </c>
    </row>
    <row r="142" spans="1:5" ht="21" x14ac:dyDescent="0.25">
      <c r="A142" s="18"/>
      <c r="B142" s="8"/>
      <c r="C142" s="9"/>
      <c r="D142" s="9"/>
      <c r="E142" s="9">
        <f t="shared" si="5"/>
        <v>71.040000000000006</v>
      </c>
    </row>
    <row r="143" spans="1:5" ht="21" x14ac:dyDescent="0.25">
      <c r="A143" s="18"/>
      <c r="B143" s="8"/>
      <c r="C143" s="9"/>
      <c r="D143" s="9"/>
      <c r="E143" s="9">
        <f t="shared" si="5"/>
        <v>71.040000000000006</v>
      </c>
    </row>
    <row r="144" spans="1:5" ht="21" x14ac:dyDescent="0.25">
      <c r="A144" s="18"/>
      <c r="B144" s="8"/>
      <c r="C144" s="9"/>
      <c r="D144" s="9"/>
      <c r="E144" s="9">
        <f t="shared" si="5"/>
        <v>71.040000000000006</v>
      </c>
    </row>
    <row r="145" spans="1:5" ht="21" x14ac:dyDescent="0.25">
      <c r="A145" s="18"/>
      <c r="B145" s="8"/>
      <c r="C145" s="9"/>
      <c r="D145" s="9"/>
      <c r="E145" s="9">
        <f t="shared" si="5"/>
        <v>71.040000000000006</v>
      </c>
    </row>
    <row r="146" spans="1:5" ht="21" x14ac:dyDescent="0.25">
      <c r="A146" s="18"/>
      <c r="B146" s="8"/>
      <c r="C146" s="9"/>
      <c r="D146" s="9"/>
      <c r="E146" s="9">
        <f t="shared" si="5"/>
        <v>71.040000000000006</v>
      </c>
    </row>
    <row r="147" spans="1:5" ht="21" x14ac:dyDescent="0.25">
      <c r="A147" s="18"/>
      <c r="B147" s="8"/>
      <c r="C147" s="9"/>
      <c r="D147" s="9"/>
      <c r="E147" s="9">
        <f t="shared" si="5"/>
        <v>71.040000000000006</v>
      </c>
    </row>
    <row r="148" spans="1:5" ht="21" x14ac:dyDescent="0.25">
      <c r="A148" s="18"/>
      <c r="B148" s="8"/>
      <c r="C148" s="9"/>
      <c r="D148" s="9"/>
      <c r="E148" s="9">
        <f t="shared" si="5"/>
        <v>71.040000000000006</v>
      </c>
    </row>
    <row r="149" spans="1:5" ht="21" x14ac:dyDescent="0.25">
      <c r="A149" s="18"/>
      <c r="B149" s="8"/>
      <c r="C149" s="9"/>
      <c r="D149" s="9"/>
      <c r="E149" s="9">
        <f t="shared" si="5"/>
        <v>71.040000000000006</v>
      </c>
    </row>
    <row r="150" spans="1:5" ht="21" x14ac:dyDescent="0.25">
      <c r="A150" s="18"/>
      <c r="B150" s="8"/>
      <c r="C150" s="9"/>
      <c r="D150" s="9"/>
      <c r="E150" s="9">
        <f t="shared" si="5"/>
        <v>71.040000000000006</v>
      </c>
    </row>
    <row r="151" spans="1:5" ht="21" x14ac:dyDescent="0.25">
      <c r="A151" s="18"/>
      <c r="B151" s="8"/>
      <c r="C151" s="9"/>
      <c r="D151" s="9"/>
      <c r="E151" s="9">
        <f t="shared" si="5"/>
        <v>71.040000000000006</v>
      </c>
    </row>
    <row r="152" spans="1:5" ht="21" x14ac:dyDescent="0.25">
      <c r="A152" s="18"/>
      <c r="B152" s="8"/>
      <c r="C152" s="9"/>
      <c r="D152" s="9"/>
      <c r="E152" s="9">
        <f t="shared" si="5"/>
        <v>71.040000000000006</v>
      </c>
    </row>
    <row r="153" spans="1:5" ht="21" x14ac:dyDescent="0.25">
      <c r="A153" s="18"/>
      <c r="B153" s="8"/>
      <c r="C153" s="9"/>
      <c r="D153" s="9"/>
      <c r="E153" s="9">
        <f t="shared" si="5"/>
        <v>71.040000000000006</v>
      </c>
    </row>
    <row r="154" spans="1:5" ht="21" x14ac:dyDescent="0.25">
      <c r="A154" s="18"/>
      <c r="B154" s="8"/>
      <c r="C154" s="9"/>
      <c r="D154" s="9"/>
      <c r="E154" s="9">
        <f t="shared" si="5"/>
        <v>71.040000000000006</v>
      </c>
    </row>
    <row r="155" spans="1:5" ht="21" x14ac:dyDescent="0.25">
      <c r="A155" s="18"/>
      <c r="B155" s="8"/>
      <c r="C155" s="9"/>
      <c r="D155" s="9"/>
      <c r="E155" s="9">
        <f t="shared" si="5"/>
        <v>71.040000000000006</v>
      </c>
    </row>
    <row r="156" spans="1:5" ht="21" x14ac:dyDescent="0.25">
      <c r="A156" s="18"/>
      <c r="B156" s="8"/>
      <c r="C156" s="9"/>
      <c r="D156" s="9"/>
      <c r="E156" s="9">
        <f t="shared" si="5"/>
        <v>71.040000000000006</v>
      </c>
    </row>
    <row r="157" spans="1:5" ht="21" x14ac:dyDescent="0.25">
      <c r="A157" s="18"/>
      <c r="B157" s="8"/>
      <c r="C157" s="9"/>
      <c r="D157" s="9"/>
      <c r="E157" s="9">
        <f t="shared" si="5"/>
        <v>71.040000000000006</v>
      </c>
    </row>
    <row r="158" spans="1:5" ht="21" x14ac:dyDescent="0.25">
      <c r="A158" s="18"/>
      <c r="B158" s="8"/>
      <c r="C158" s="9"/>
      <c r="D158" s="9"/>
      <c r="E158" s="9">
        <f t="shared" si="5"/>
        <v>71.040000000000006</v>
      </c>
    </row>
    <row r="159" spans="1:5" ht="21" x14ac:dyDescent="0.25">
      <c r="A159" s="18"/>
      <c r="B159" s="8"/>
      <c r="C159" s="9"/>
      <c r="D159" s="9"/>
      <c r="E159" s="9">
        <f t="shared" si="5"/>
        <v>71.040000000000006</v>
      </c>
    </row>
    <row r="160" spans="1:5" ht="21" x14ac:dyDescent="0.25">
      <c r="A160" s="18"/>
      <c r="B160" s="8"/>
      <c r="C160" s="9"/>
      <c r="D160" s="9"/>
      <c r="E160" s="9">
        <f t="shared" si="5"/>
        <v>71.040000000000006</v>
      </c>
    </row>
    <row r="161" spans="1:5" ht="21" x14ac:dyDescent="0.25">
      <c r="A161" s="18"/>
      <c r="B161" s="8"/>
      <c r="C161" s="9"/>
      <c r="D161" s="9"/>
      <c r="E161" s="9">
        <f t="shared" si="5"/>
        <v>71.040000000000006</v>
      </c>
    </row>
    <row r="162" spans="1:5" ht="21" x14ac:dyDescent="0.25">
      <c r="A162" s="18"/>
      <c r="B162" s="8"/>
      <c r="C162" s="9"/>
      <c r="D162" s="9"/>
      <c r="E162" s="9">
        <f t="shared" si="5"/>
        <v>71.040000000000006</v>
      </c>
    </row>
    <row r="163" spans="1:5" ht="21" x14ac:dyDescent="0.25">
      <c r="A163" s="18"/>
      <c r="B163" s="8"/>
      <c r="C163" s="9"/>
      <c r="D163" s="9"/>
      <c r="E163" s="9">
        <f t="shared" si="5"/>
        <v>71.040000000000006</v>
      </c>
    </row>
    <row r="164" spans="1:5" ht="21" x14ac:dyDescent="0.25">
      <c r="A164" s="18"/>
      <c r="B164" s="8"/>
      <c r="C164" s="9"/>
      <c r="D164" s="9"/>
      <c r="E164" s="9">
        <f t="shared" si="5"/>
        <v>71.040000000000006</v>
      </c>
    </row>
    <row r="165" spans="1:5" ht="21" x14ac:dyDescent="0.25">
      <c r="A165" s="18"/>
      <c r="B165" s="8"/>
      <c r="C165" s="9"/>
      <c r="D165" s="9"/>
      <c r="E165" s="9">
        <f t="shared" si="5"/>
        <v>71.040000000000006</v>
      </c>
    </row>
    <row r="166" spans="1:5" ht="21" x14ac:dyDescent="0.25">
      <c r="A166" s="18"/>
      <c r="B166" s="8"/>
      <c r="C166" s="9"/>
      <c r="D166" s="9"/>
      <c r="E166" s="9">
        <f t="shared" si="5"/>
        <v>71.040000000000006</v>
      </c>
    </row>
    <row r="167" spans="1:5" ht="21" x14ac:dyDescent="0.25">
      <c r="A167" s="18"/>
      <c r="B167" s="8"/>
      <c r="C167" s="9"/>
      <c r="D167" s="9"/>
      <c r="E167" s="9">
        <f t="shared" si="5"/>
        <v>71.040000000000006</v>
      </c>
    </row>
    <row r="168" spans="1:5" ht="21" x14ac:dyDescent="0.25">
      <c r="A168" s="18"/>
      <c r="B168" s="8"/>
      <c r="C168" s="9"/>
      <c r="D168" s="9"/>
      <c r="E168" s="9">
        <f t="shared" si="5"/>
        <v>71.040000000000006</v>
      </c>
    </row>
    <row r="169" spans="1:5" ht="21" x14ac:dyDescent="0.25">
      <c r="A169" s="18"/>
      <c r="B169" s="8"/>
      <c r="C169" s="9"/>
      <c r="D169" s="9"/>
      <c r="E169" s="9">
        <f t="shared" si="5"/>
        <v>71.040000000000006</v>
      </c>
    </row>
    <row r="170" spans="1:5" ht="21" x14ac:dyDescent="0.25">
      <c r="A170" s="18"/>
      <c r="B170" s="8"/>
      <c r="C170" s="9"/>
      <c r="D170" s="9"/>
      <c r="E170" s="9">
        <f t="shared" si="5"/>
        <v>71.040000000000006</v>
      </c>
    </row>
    <row r="171" spans="1:5" ht="21" x14ac:dyDescent="0.25">
      <c r="A171" s="18"/>
      <c r="B171" s="8"/>
      <c r="C171" s="9"/>
      <c r="D171" s="9"/>
      <c r="E171" s="9">
        <f t="shared" si="5"/>
        <v>71.040000000000006</v>
      </c>
    </row>
    <row r="172" spans="1:5" ht="21" x14ac:dyDescent="0.25">
      <c r="A172" s="18"/>
      <c r="B172" s="8"/>
      <c r="C172" s="9"/>
      <c r="D172" s="9"/>
      <c r="E172" s="9">
        <f t="shared" si="5"/>
        <v>71.040000000000006</v>
      </c>
    </row>
    <row r="173" spans="1:5" ht="21" x14ac:dyDescent="0.25">
      <c r="A173" s="18"/>
      <c r="B173" s="8"/>
      <c r="C173" s="9"/>
      <c r="D173" s="9"/>
      <c r="E173" s="9">
        <f t="shared" si="5"/>
        <v>71.040000000000006</v>
      </c>
    </row>
    <row r="174" spans="1:5" ht="21" x14ac:dyDescent="0.25">
      <c r="A174" s="18"/>
      <c r="B174" s="8"/>
      <c r="C174" s="9"/>
      <c r="D174" s="9"/>
      <c r="E174" s="9">
        <f t="shared" si="5"/>
        <v>71.040000000000006</v>
      </c>
    </row>
    <row r="175" spans="1:5" ht="21" x14ac:dyDescent="0.25">
      <c r="A175" s="18"/>
      <c r="B175" s="8"/>
      <c r="C175" s="9"/>
      <c r="D175" s="9"/>
      <c r="E175" s="9">
        <f t="shared" si="5"/>
        <v>71.040000000000006</v>
      </c>
    </row>
    <row r="176" spans="1:5" ht="21" x14ac:dyDescent="0.25">
      <c r="A176" s="18"/>
      <c r="B176" s="8"/>
      <c r="C176" s="9"/>
      <c r="D176" s="9"/>
      <c r="E176" s="9">
        <f t="shared" si="5"/>
        <v>71.040000000000006</v>
      </c>
    </row>
    <row r="177" spans="1:5" ht="21" x14ac:dyDescent="0.25">
      <c r="A177" s="18"/>
      <c r="B177" s="8"/>
      <c r="C177" s="9"/>
      <c r="D177" s="9"/>
      <c r="E177" s="9">
        <f t="shared" si="5"/>
        <v>71.040000000000006</v>
      </c>
    </row>
    <row r="178" spans="1:5" ht="21" x14ac:dyDescent="0.25">
      <c r="A178" s="18"/>
      <c r="B178" s="8"/>
      <c r="C178" s="9"/>
      <c r="D178" s="9"/>
      <c r="E178" s="9">
        <f t="shared" si="5"/>
        <v>71.040000000000006</v>
      </c>
    </row>
    <row r="179" spans="1:5" ht="21" x14ac:dyDescent="0.25">
      <c r="A179" s="18"/>
      <c r="B179" s="8"/>
      <c r="C179" s="9"/>
      <c r="D179" s="9"/>
      <c r="E179" s="9">
        <f t="shared" si="5"/>
        <v>71.040000000000006</v>
      </c>
    </row>
    <row r="180" spans="1:5" ht="21" x14ac:dyDescent="0.25">
      <c r="A180" s="18"/>
      <c r="B180" s="8"/>
      <c r="C180" s="9"/>
      <c r="D180" s="9"/>
      <c r="E180" s="9">
        <f t="shared" si="5"/>
        <v>71.040000000000006</v>
      </c>
    </row>
    <row r="181" spans="1:5" ht="21" x14ac:dyDescent="0.25">
      <c r="A181" s="18"/>
      <c r="B181" s="8"/>
      <c r="C181" s="9"/>
      <c r="D181" s="9"/>
      <c r="E181" s="9">
        <f t="shared" si="5"/>
        <v>71.040000000000006</v>
      </c>
    </row>
    <row r="182" spans="1:5" ht="21" x14ac:dyDescent="0.25">
      <c r="A182" s="18"/>
      <c r="B182" s="8"/>
      <c r="C182" s="9"/>
      <c r="D182" s="9"/>
      <c r="E182" s="9">
        <f t="shared" si="5"/>
        <v>71.040000000000006</v>
      </c>
    </row>
    <row r="183" spans="1:5" ht="21" x14ac:dyDescent="0.25">
      <c r="A183" s="18"/>
      <c r="B183" s="8"/>
      <c r="C183" s="9"/>
      <c r="D183" s="9"/>
      <c r="E183" s="9">
        <f t="shared" si="5"/>
        <v>71.040000000000006</v>
      </c>
    </row>
    <row r="184" spans="1:5" ht="21" x14ac:dyDescent="0.25">
      <c r="A184" s="18"/>
      <c r="B184" s="8"/>
      <c r="C184" s="9"/>
      <c r="D184" s="9"/>
      <c r="E184" s="9">
        <f t="shared" si="5"/>
        <v>71.040000000000006</v>
      </c>
    </row>
    <row r="185" spans="1:5" ht="21" x14ac:dyDescent="0.25">
      <c r="A185" s="18"/>
      <c r="B185" s="8"/>
      <c r="C185" s="9"/>
      <c r="D185" s="9"/>
      <c r="E185" s="9">
        <f t="shared" si="5"/>
        <v>71.040000000000006</v>
      </c>
    </row>
    <row r="186" spans="1:5" ht="21" x14ac:dyDescent="0.25">
      <c r="A186" s="18"/>
      <c r="B186" s="8"/>
      <c r="C186" s="9"/>
      <c r="D186" s="9"/>
      <c r="E186" s="9">
        <f t="shared" si="5"/>
        <v>71.040000000000006</v>
      </c>
    </row>
    <row r="187" spans="1:5" ht="21" x14ac:dyDescent="0.25">
      <c r="A187" s="18"/>
      <c r="B187" s="8"/>
      <c r="C187" s="9"/>
      <c r="D187" s="9"/>
      <c r="E187" s="9">
        <f t="shared" si="5"/>
        <v>71.040000000000006</v>
      </c>
    </row>
    <row r="188" spans="1:5" ht="21" x14ac:dyDescent="0.25">
      <c r="A188" s="18"/>
      <c r="B188" s="8"/>
      <c r="C188" s="9"/>
      <c r="D188" s="9"/>
      <c r="E188" s="9">
        <f t="shared" si="5"/>
        <v>71.040000000000006</v>
      </c>
    </row>
    <row r="189" spans="1:5" ht="21" x14ac:dyDescent="0.25">
      <c r="A189" s="18"/>
      <c r="B189" s="8"/>
      <c r="C189" s="9"/>
      <c r="D189" s="9"/>
      <c r="E189" s="9">
        <f t="shared" si="5"/>
        <v>71.040000000000006</v>
      </c>
    </row>
    <row r="190" spans="1:5" ht="21" x14ac:dyDescent="0.25">
      <c r="A190" s="18"/>
      <c r="B190" s="8"/>
      <c r="C190" s="9"/>
      <c r="D190" s="9"/>
      <c r="E190" s="9">
        <f t="shared" si="5"/>
        <v>71.040000000000006</v>
      </c>
    </row>
    <row r="191" spans="1:5" ht="21" x14ac:dyDescent="0.25">
      <c r="A191" s="18"/>
      <c r="B191" s="8"/>
      <c r="C191" s="9"/>
      <c r="D191" s="9"/>
      <c r="E191" s="9">
        <f t="shared" si="5"/>
        <v>71.040000000000006</v>
      </c>
    </row>
    <row r="192" spans="1:5" ht="21" x14ac:dyDescent="0.25">
      <c r="A192" s="18"/>
      <c r="B192" s="8"/>
      <c r="C192" s="9"/>
      <c r="D192" s="9"/>
      <c r="E192" s="9">
        <f t="shared" si="5"/>
        <v>71.040000000000006</v>
      </c>
    </row>
    <row r="193" spans="1:5" ht="21" x14ac:dyDescent="0.25">
      <c r="A193" s="18"/>
      <c r="B193" s="8"/>
      <c r="C193" s="9"/>
      <c r="D193" s="9"/>
      <c r="E193" s="9">
        <f t="shared" si="5"/>
        <v>71.040000000000006</v>
      </c>
    </row>
    <row r="194" spans="1:5" ht="21" x14ac:dyDescent="0.25">
      <c r="A194" s="18"/>
      <c r="B194" s="8"/>
      <c r="C194" s="9"/>
      <c r="D194" s="9"/>
      <c r="E194" s="9">
        <f t="shared" si="5"/>
        <v>71.040000000000006</v>
      </c>
    </row>
    <row r="195" spans="1:5" ht="21" x14ac:dyDescent="0.25">
      <c r="A195" s="18"/>
      <c r="B195" s="8"/>
      <c r="C195" s="9"/>
      <c r="D195" s="9"/>
      <c r="E195" s="9">
        <f t="shared" si="5"/>
        <v>71.040000000000006</v>
      </c>
    </row>
    <row r="196" spans="1:5" ht="21" x14ac:dyDescent="0.25">
      <c r="A196" s="18"/>
      <c r="B196" s="8"/>
      <c r="C196" s="9"/>
      <c r="D196" s="9"/>
      <c r="E196" s="9">
        <f t="shared" si="5"/>
        <v>71.040000000000006</v>
      </c>
    </row>
    <row r="197" spans="1:5" ht="21" x14ac:dyDescent="0.25">
      <c r="A197" s="18"/>
      <c r="B197" s="8"/>
      <c r="C197" s="9"/>
      <c r="D197" s="9"/>
      <c r="E197" s="9">
        <f t="shared" si="5"/>
        <v>71.040000000000006</v>
      </c>
    </row>
    <row r="198" spans="1:5" ht="21" x14ac:dyDescent="0.25">
      <c r="A198" s="18"/>
      <c r="B198" s="8"/>
      <c r="C198" s="9"/>
      <c r="D198" s="9"/>
      <c r="E198" s="9">
        <f t="shared" ref="E198:E261" si="6">E197+C198-D198</f>
        <v>71.040000000000006</v>
      </c>
    </row>
    <row r="199" spans="1:5" ht="21" x14ac:dyDescent="0.25">
      <c r="A199" s="18"/>
      <c r="B199" s="8"/>
      <c r="C199" s="9"/>
      <c r="D199" s="9"/>
      <c r="E199" s="9">
        <f t="shared" si="6"/>
        <v>71.040000000000006</v>
      </c>
    </row>
    <row r="200" spans="1:5" ht="21" x14ac:dyDescent="0.25">
      <c r="A200" s="18"/>
      <c r="B200" s="8"/>
      <c r="C200" s="9"/>
      <c r="D200" s="9"/>
      <c r="E200" s="9">
        <f t="shared" si="6"/>
        <v>71.040000000000006</v>
      </c>
    </row>
    <row r="201" spans="1:5" ht="21" x14ac:dyDescent="0.25">
      <c r="A201" s="18"/>
      <c r="B201" s="8"/>
      <c r="C201" s="9"/>
      <c r="D201" s="9"/>
      <c r="E201" s="9">
        <f t="shared" si="6"/>
        <v>71.040000000000006</v>
      </c>
    </row>
    <row r="202" spans="1:5" ht="21" x14ac:dyDescent="0.25">
      <c r="A202" s="18"/>
      <c r="B202" s="8"/>
      <c r="C202" s="9"/>
      <c r="D202" s="9"/>
      <c r="E202" s="9">
        <f t="shared" si="6"/>
        <v>71.040000000000006</v>
      </c>
    </row>
    <row r="203" spans="1:5" ht="21" x14ac:dyDescent="0.25">
      <c r="A203" s="18"/>
      <c r="B203" s="8"/>
      <c r="C203" s="9"/>
      <c r="D203" s="9"/>
      <c r="E203" s="9">
        <f t="shared" si="6"/>
        <v>71.040000000000006</v>
      </c>
    </row>
    <row r="204" spans="1:5" ht="21" x14ac:dyDescent="0.25">
      <c r="A204" s="18"/>
      <c r="B204" s="8"/>
      <c r="C204" s="9"/>
      <c r="D204" s="9"/>
      <c r="E204" s="9">
        <f t="shared" si="6"/>
        <v>71.040000000000006</v>
      </c>
    </row>
    <row r="205" spans="1:5" ht="21" x14ac:dyDescent="0.25">
      <c r="A205" s="18"/>
      <c r="B205" s="8"/>
      <c r="C205" s="9"/>
      <c r="D205" s="9"/>
      <c r="E205" s="9">
        <f t="shared" si="6"/>
        <v>71.040000000000006</v>
      </c>
    </row>
    <row r="206" spans="1:5" ht="21" x14ac:dyDescent="0.25">
      <c r="A206" s="18"/>
      <c r="B206" s="8"/>
      <c r="C206" s="9"/>
      <c r="D206" s="9"/>
      <c r="E206" s="9">
        <f t="shared" si="6"/>
        <v>71.040000000000006</v>
      </c>
    </row>
    <row r="207" spans="1:5" ht="21" x14ac:dyDescent="0.25">
      <c r="A207" s="18"/>
      <c r="B207" s="8"/>
      <c r="C207" s="9"/>
      <c r="D207" s="9"/>
      <c r="E207" s="9">
        <f t="shared" si="6"/>
        <v>71.040000000000006</v>
      </c>
    </row>
    <row r="208" spans="1:5" ht="21" x14ac:dyDescent="0.25">
      <c r="A208" s="18"/>
      <c r="B208" s="8"/>
      <c r="C208" s="9"/>
      <c r="D208" s="9"/>
      <c r="E208" s="9">
        <f t="shared" si="6"/>
        <v>71.040000000000006</v>
      </c>
    </row>
    <row r="209" spans="1:5" ht="21" x14ac:dyDescent="0.25">
      <c r="A209" s="18"/>
      <c r="B209" s="8"/>
      <c r="C209" s="9"/>
      <c r="D209" s="9"/>
      <c r="E209" s="9">
        <f t="shared" si="6"/>
        <v>71.040000000000006</v>
      </c>
    </row>
    <row r="210" spans="1:5" ht="21" x14ac:dyDescent="0.25">
      <c r="A210" s="18"/>
      <c r="B210" s="8"/>
      <c r="C210" s="9"/>
      <c r="D210" s="9"/>
      <c r="E210" s="9">
        <f t="shared" si="6"/>
        <v>71.040000000000006</v>
      </c>
    </row>
    <row r="211" spans="1:5" ht="21" x14ac:dyDescent="0.25">
      <c r="A211" s="18"/>
      <c r="B211" s="8"/>
      <c r="C211" s="9"/>
      <c r="D211" s="9"/>
      <c r="E211" s="9">
        <f t="shared" si="6"/>
        <v>71.040000000000006</v>
      </c>
    </row>
    <row r="212" spans="1:5" ht="21" x14ac:dyDescent="0.25">
      <c r="A212" s="18"/>
      <c r="B212" s="8"/>
      <c r="C212" s="9"/>
      <c r="D212" s="9"/>
      <c r="E212" s="9">
        <f t="shared" si="6"/>
        <v>71.040000000000006</v>
      </c>
    </row>
    <row r="213" spans="1:5" ht="21" x14ac:dyDescent="0.25">
      <c r="A213" s="18"/>
      <c r="B213" s="8"/>
      <c r="C213" s="9"/>
      <c r="D213" s="9"/>
      <c r="E213" s="9">
        <f t="shared" si="6"/>
        <v>71.040000000000006</v>
      </c>
    </row>
    <row r="214" spans="1:5" ht="21" x14ac:dyDescent="0.25">
      <c r="A214" s="18"/>
      <c r="B214" s="8"/>
      <c r="C214" s="9"/>
      <c r="D214" s="9"/>
      <c r="E214" s="9">
        <f t="shared" si="6"/>
        <v>71.040000000000006</v>
      </c>
    </row>
    <row r="215" spans="1:5" ht="21" x14ac:dyDescent="0.25">
      <c r="A215" s="18"/>
      <c r="B215" s="8"/>
      <c r="C215" s="9"/>
      <c r="D215" s="9"/>
      <c r="E215" s="9">
        <f t="shared" si="6"/>
        <v>71.040000000000006</v>
      </c>
    </row>
    <row r="216" spans="1:5" ht="21" x14ac:dyDescent="0.25">
      <c r="A216" s="18"/>
      <c r="B216" s="8"/>
      <c r="C216" s="9"/>
      <c r="D216" s="9"/>
      <c r="E216" s="9">
        <f t="shared" si="6"/>
        <v>71.040000000000006</v>
      </c>
    </row>
    <row r="217" spans="1:5" ht="21" x14ac:dyDescent="0.25">
      <c r="A217" s="18"/>
      <c r="B217" s="8"/>
      <c r="C217" s="9"/>
      <c r="D217" s="9"/>
      <c r="E217" s="9">
        <f t="shared" si="6"/>
        <v>71.040000000000006</v>
      </c>
    </row>
    <row r="218" spans="1:5" ht="21" x14ac:dyDescent="0.25">
      <c r="A218" s="18"/>
      <c r="B218" s="8"/>
      <c r="C218" s="9"/>
      <c r="D218" s="9"/>
      <c r="E218" s="9">
        <f t="shared" si="6"/>
        <v>71.040000000000006</v>
      </c>
    </row>
    <row r="219" spans="1:5" ht="21" x14ac:dyDescent="0.25">
      <c r="A219" s="18"/>
      <c r="B219" s="8"/>
      <c r="C219" s="9"/>
      <c r="D219" s="9"/>
      <c r="E219" s="9">
        <f t="shared" si="6"/>
        <v>71.040000000000006</v>
      </c>
    </row>
    <row r="220" spans="1:5" ht="21" x14ac:dyDescent="0.25">
      <c r="A220" s="18"/>
      <c r="B220" s="8"/>
      <c r="C220" s="9"/>
      <c r="D220" s="9"/>
      <c r="E220" s="9">
        <f t="shared" si="6"/>
        <v>71.040000000000006</v>
      </c>
    </row>
    <row r="221" spans="1:5" ht="21" x14ac:dyDescent="0.25">
      <c r="A221" s="18"/>
      <c r="B221" s="8"/>
      <c r="C221" s="9"/>
      <c r="D221" s="9"/>
      <c r="E221" s="9">
        <f t="shared" si="6"/>
        <v>71.040000000000006</v>
      </c>
    </row>
    <row r="222" spans="1:5" ht="21" x14ac:dyDescent="0.25">
      <c r="A222" s="18"/>
      <c r="B222" s="8"/>
      <c r="C222" s="9"/>
      <c r="D222" s="9"/>
      <c r="E222" s="9">
        <f t="shared" si="6"/>
        <v>71.040000000000006</v>
      </c>
    </row>
    <row r="223" spans="1:5" ht="21" x14ac:dyDescent="0.25">
      <c r="A223" s="18"/>
      <c r="B223" s="8"/>
      <c r="C223" s="9"/>
      <c r="D223" s="9"/>
      <c r="E223" s="9">
        <f t="shared" si="6"/>
        <v>71.040000000000006</v>
      </c>
    </row>
    <row r="224" spans="1:5" ht="21" x14ac:dyDescent="0.25">
      <c r="A224" s="18"/>
      <c r="B224" s="8"/>
      <c r="C224" s="9"/>
      <c r="D224" s="9"/>
      <c r="E224" s="9">
        <f t="shared" si="6"/>
        <v>71.040000000000006</v>
      </c>
    </row>
    <row r="225" spans="1:5" ht="21" x14ac:dyDescent="0.25">
      <c r="A225" s="18"/>
      <c r="B225" s="8"/>
      <c r="C225" s="9"/>
      <c r="D225" s="9"/>
      <c r="E225" s="9">
        <f t="shared" si="6"/>
        <v>71.040000000000006</v>
      </c>
    </row>
    <row r="226" spans="1:5" ht="21" x14ac:dyDescent="0.25">
      <c r="A226" s="18"/>
      <c r="B226" s="8"/>
      <c r="C226" s="9"/>
      <c r="D226" s="9"/>
      <c r="E226" s="9">
        <f t="shared" si="6"/>
        <v>71.040000000000006</v>
      </c>
    </row>
    <row r="227" spans="1:5" ht="21" x14ac:dyDescent="0.25">
      <c r="A227" s="18"/>
      <c r="B227" s="8"/>
      <c r="C227" s="9"/>
      <c r="D227" s="9"/>
      <c r="E227" s="9">
        <f t="shared" si="6"/>
        <v>71.040000000000006</v>
      </c>
    </row>
    <row r="228" spans="1:5" ht="21" x14ac:dyDescent="0.25">
      <c r="A228" s="18"/>
      <c r="B228" s="8"/>
      <c r="C228" s="9"/>
      <c r="D228" s="9"/>
      <c r="E228" s="9">
        <f t="shared" si="6"/>
        <v>71.040000000000006</v>
      </c>
    </row>
    <row r="229" spans="1:5" ht="21" x14ac:dyDescent="0.25">
      <c r="A229" s="18"/>
      <c r="B229" s="8"/>
      <c r="C229" s="9"/>
      <c r="D229" s="9"/>
      <c r="E229" s="9">
        <f t="shared" si="6"/>
        <v>71.040000000000006</v>
      </c>
    </row>
    <row r="230" spans="1:5" ht="21" x14ac:dyDescent="0.25">
      <c r="A230" s="18"/>
      <c r="B230" s="8"/>
      <c r="C230" s="9"/>
      <c r="D230" s="9"/>
      <c r="E230" s="9">
        <f t="shared" si="6"/>
        <v>71.040000000000006</v>
      </c>
    </row>
    <row r="231" spans="1:5" ht="21" x14ac:dyDescent="0.25">
      <c r="A231" s="17"/>
      <c r="B231" s="8"/>
      <c r="C231" s="9"/>
      <c r="D231" s="9"/>
      <c r="E231" s="9">
        <f t="shared" si="6"/>
        <v>71.040000000000006</v>
      </c>
    </row>
    <row r="232" spans="1:5" ht="21" x14ac:dyDescent="0.25">
      <c r="A232" s="17"/>
      <c r="B232" s="8"/>
      <c r="C232" s="9"/>
      <c r="D232" s="9"/>
      <c r="E232" s="9">
        <f t="shared" si="6"/>
        <v>71.040000000000006</v>
      </c>
    </row>
    <row r="233" spans="1:5" ht="21" x14ac:dyDescent="0.25">
      <c r="A233" s="17"/>
      <c r="B233" s="8"/>
      <c r="C233" s="9"/>
      <c r="D233" s="9"/>
      <c r="E233" s="9">
        <f t="shared" si="6"/>
        <v>71.040000000000006</v>
      </c>
    </row>
    <row r="234" spans="1:5" ht="21" x14ac:dyDescent="0.25">
      <c r="A234" s="17"/>
      <c r="B234" s="8"/>
      <c r="C234" s="9"/>
      <c r="D234" s="9"/>
      <c r="E234" s="9">
        <f t="shared" si="6"/>
        <v>71.040000000000006</v>
      </c>
    </row>
    <row r="235" spans="1:5" ht="21" x14ac:dyDescent="0.25">
      <c r="A235" s="17"/>
      <c r="B235" s="8"/>
      <c r="C235" s="9"/>
      <c r="D235" s="9"/>
      <c r="E235" s="9">
        <f t="shared" si="6"/>
        <v>71.040000000000006</v>
      </c>
    </row>
    <row r="236" spans="1:5" ht="21" x14ac:dyDescent="0.25">
      <c r="A236" s="17"/>
      <c r="B236" s="8"/>
      <c r="C236" s="9"/>
      <c r="D236" s="9"/>
      <c r="E236" s="9">
        <f t="shared" si="6"/>
        <v>71.040000000000006</v>
      </c>
    </row>
    <row r="237" spans="1:5" ht="21" x14ac:dyDescent="0.25">
      <c r="A237" s="17"/>
      <c r="B237" s="8"/>
      <c r="C237" s="9"/>
      <c r="D237" s="9"/>
      <c r="E237" s="9">
        <f t="shared" si="6"/>
        <v>71.040000000000006</v>
      </c>
    </row>
    <row r="238" spans="1:5" ht="21" x14ac:dyDescent="0.25">
      <c r="A238" s="17"/>
      <c r="B238" s="8"/>
      <c r="C238" s="9"/>
      <c r="D238" s="9"/>
      <c r="E238" s="9">
        <f t="shared" si="6"/>
        <v>71.040000000000006</v>
      </c>
    </row>
    <row r="239" spans="1:5" ht="21" x14ac:dyDescent="0.25">
      <c r="A239" s="17"/>
      <c r="B239" s="8"/>
      <c r="C239" s="9"/>
      <c r="D239" s="9"/>
      <c r="E239" s="9">
        <f t="shared" si="6"/>
        <v>71.040000000000006</v>
      </c>
    </row>
    <row r="240" spans="1:5" ht="21" x14ac:dyDescent="0.25">
      <c r="A240" s="17"/>
      <c r="B240" s="8"/>
      <c r="C240" s="9"/>
      <c r="D240" s="9"/>
      <c r="E240" s="9">
        <f t="shared" si="6"/>
        <v>71.040000000000006</v>
      </c>
    </row>
    <row r="241" spans="1:5" ht="21" x14ac:dyDescent="0.25">
      <c r="A241" s="17"/>
      <c r="B241" s="8"/>
      <c r="C241" s="9"/>
      <c r="D241" s="9"/>
      <c r="E241" s="9">
        <f t="shared" si="6"/>
        <v>71.040000000000006</v>
      </c>
    </row>
    <row r="242" spans="1:5" ht="21" x14ac:dyDescent="0.25">
      <c r="A242" s="17"/>
      <c r="B242" s="8"/>
      <c r="C242" s="9"/>
      <c r="D242" s="9"/>
      <c r="E242" s="9">
        <f t="shared" si="6"/>
        <v>71.040000000000006</v>
      </c>
    </row>
    <row r="243" spans="1:5" ht="21" x14ac:dyDescent="0.25">
      <c r="A243" s="17"/>
      <c r="B243" s="8"/>
      <c r="C243" s="9"/>
      <c r="D243" s="9"/>
      <c r="E243" s="9">
        <f t="shared" si="6"/>
        <v>71.040000000000006</v>
      </c>
    </row>
    <row r="244" spans="1:5" ht="21" x14ac:dyDescent="0.25">
      <c r="A244" s="17"/>
      <c r="B244" s="8"/>
      <c r="C244" s="9"/>
      <c r="D244" s="9"/>
      <c r="E244" s="9">
        <f t="shared" si="6"/>
        <v>71.040000000000006</v>
      </c>
    </row>
    <row r="245" spans="1:5" ht="21" x14ac:dyDescent="0.25">
      <c r="A245" s="17"/>
      <c r="B245" s="8"/>
      <c r="C245" s="9"/>
      <c r="D245" s="9"/>
      <c r="E245" s="9">
        <f t="shared" si="6"/>
        <v>71.040000000000006</v>
      </c>
    </row>
    <row r="246" spans="1:5" ht="21" x14ac:dyDescent="0.25">
      <c r="A246" s="17"/>
      <c r="B246" s="8"/>
      <c r="C246" s="9"/>
      <c r="D246" s="9"/>
      <c r="E246" s="9">
        <f t="shared" si="6"/>
        <v>71.040000000000006</v>
      </c>
    </row>
    <row r="247" spans="1:5" ht="21" x14ac:dyDescent="0.25">
      <c r="A247" s="17"/>
      <c r="B247" s="8"/>
      <c r="C247" s="9"/>
      <c r="D247" s="9"/>
      <c r="E247" s="9">
        <f t="shared" si="6"/>
        <v>71.040000000000006</v>
      </c>
    </row>
    <row r="248" spans="1:5" ht="21" x14ac:dyDescent="0.25">
      <c r="A248" s="17"/>
      <c r="B248" s="8"/>
      <c r="C248" s="9"/>
      <c r="D248" s="9"/>
      <c r="E248" s="9">
        <f t="shared" si="6"/>
        <v>71.040000000000006</v>
      </c>
    </row>
    <row r="249" spans="1:5" ht="21" x14ac:dyDescent="0.25">
      <c r="A249" s="17"/>
      <c r="B249" s="8"/>
      <c r="C249" s="9"/>
      <c r="D249" s="9"/>
      <c r="E249" s="9">
        <f t="shared" si="6"/>
        <v>71.040000000000006</v>
      </c>
    </row>
    <row r="250" spans="1:5" ht="21" x14ac:dyDescent="0.25">
      <c r="A250" s="17"/>
      <c r="B250" s="8"/>
      <c r="C250" s="9"/>
      <c r="D250" s="9"/>
      <c r="E250" s="9">
        <f t="shared" si="6"/>
        <v>71.040000000000006</v>
      </c>
    </row>
    <row r="251" spans="1:5" ht="21" x14ac:dyDescent="0.25">
      <c r="A251" s="17"/>
      <c r="B251" s="8"/>
      <c r="C251" s="9"/>
      <c r="D251" s="9"/>
      <c r="E251" s="9">
        <f t="shared" si="6"/>
        <v>71.040000000000006</v>
      </c>
    </row>
    <row r="252" spans="1:5" ht="21" x14ac:dyDescent="0.25">
      <c r="A252" s="17"/>
      <c r="B252" s="8"/>
      <c r="C252" s="9"/>
      <c r="D252" s="9"/>
      <c r="E252" s="9">
        <f t="shared" si="6"/>
        <v>71.040000000000006</v>
      </c>
    </row>
    <row r="253" spans="1:5" ht="21" x14ac:dyDescent="0.25">
      <c r="A253" s="17"/>
      <c r="B253" s="8"/>
      <c r="C253" s="9"/>
      <c r="D253" s="9"/>
      <c r="E253" s="9">
        <f t="shared" si="6"/>
        <v>71.040000000000006</v>
      </c>
    </row>
    <row r="254" spans="1:5" ht="21" x14ac:dyDescent="0.25">
      <c r="A254" s="17"/>
      <c r="B254" s="8"/>
      <c r="C254" s="9"/>
      <c r="D254" s="9"/>
      <c r="E254" s="9">
        <f t="shared" si="6"/>
        <v>71.040000000000006</v>
      </c>
    </row>
    <row r="255" spans="1:5" ht="21" x14ac:dyDescent="0.25">
      <c r="A255" s="17"/>
      <c r="B255" s="8"/>
      <c r="C255" s="9"/>
      <c r="D255" s="9"/>
      <c r="E255" s="9">
        <f t="shared" si="6"/>
        <v>71.040000000000006</v>
      </c>
    </row>
    <row r="256" spans="1:5" ht="21" x14ac:dyDescent="0.25">
      <c r="A256" s="17"/>
      <c r="B256" s="8"/>
      <c r="C256" s="9"/>
      <c r="D256" s="9"/>
      <c r="E256" s="9">
        <f t="shared" si="6"/>
        <v>71.040000000000006</v>
      </c>
    </row>
    <row r="257" spans="1:5" ht="21" x14ac:dyDescent="0.25">
      <c r="A257" s="17"/>
      <c r="B257" s="8"/>
      <c r="C257" s="9"/>
      <c r="D257" s="9"/>
      <c r="E257" s="9">
        <f t="shared" si="6"/>
        <v>71.040000000000006</v>
      </c>
    </row>
    <row r="258" spans="1:5" ht="21" x14ac:dyDescent="0.25">
      <c r="A258" s="17"/>
      <c r="B258" s="8"/>
      <c r="C258" s="9"/>
      <c r="D258" s="9"/>
      <c r="E258" s="9">
        <f t="shared" si="6"/>
        <v>71.040000000000006</v>
      </c>
    </row>
    <row r="259" spans="1:5" ht="21" x14ac:dyDescent="0.25">
      <c r="A259" s="17"/>
      <c r="B259" s="8"/>
      <c r="C259" s="9"/>
      <c r="D259" s="9"/>
      <c r="E259" s="9">
        <f t="shared" si="6"/>
        <v>71.040000000000006</v>
      </c>
    </row>
    <row r="260" spans="1:5" ht="21" x14ac:dyDescent="0.25">
      <c r="A260" s="17"/>
      <c r="B260" s="8"/>
      <c r="C260" s="9"/>
      <c r="D260" s="9"/>
      <c r="E260" s="9">
        <f t="shared" si="6"/>
        <v>71.040000000000006</v>
      </c>
    </row>
    <row r="261" spans="1:5" ht="21" x14ac:dyDescent="0.25">
      <c r="A261" s="17"/>
      <c r="B261" s="8"/>
      <c r="C261" s="9"/>
      <c r="D261" s="9"/>
      <c r="E261" s="9">
        <f t="shared" si="6"/>
        <v>71.040000000000006</v>
      </c>
    </row>
    <row r="262" spans="1:5" ht="21" x14ac:dyDescent="0.25">
      <c r="A262" s="17"/>
      <c r="B262" s="8"/>
      <c r="C262" s="9"/>
      <c r="D262" s="9"/>
      <c r="E262" s="9">
        <f t="shared" ref="E262:E325" si="7">E261+C262-D262</f>
        <v>71.040000000000006</v>
      </c>
    </row>
    <row r="263" spans="1:5" ht="21" x14ac:dyDescent="0.25">
      <c r="A263" s="17"/>
      <c r="B263" s="8"/>
      <c r="C263" s="9"/>
      <c r="D263" s="9"/>
      <c r="E263" s="9">
        <f t="shared" si="7"/>
        <v>71.040000000000006</v>
      </c>
    </row>
    <row r="264" spans="1:5" ht="21" x14ac:dyDescent="0.25">
      <c r="A264" s="17"/>
      <c r="B264" s="8"/>
      <c r="C264" s="9"/>
      <c r="D264" s="9"/>
      <c r="E264" s="9">
        <f t="shared" si="7"/>
        <v>71.040000000000006</v>
      </c>
    </row>
    <row r="265" spans="1:5" ht="21" x14ac:dyDescent="0.25">
      <c r="A265" s="17"/>
      <c r="B265" s="8"/>
      <c r="C265" s="9"/>
      <c r="D265" s="9"/>
      <c r="E265" s="9">
        <f t="shared" si="7"/>
        <v>71.040000000000006</v>
      </c>
    </row>
    <row r="266" spans="1:5" ht="21" x14ac:dyDescent="0.25">
      <c r="A266" s="17"/>
      <c r="B266" s="8"/>
      <c r="C266" s="9"/>
      <c r="D266" s="9"/>
      <c r="E266" s="9">
        <f t="shared" si="7"/>
        <v>71.040000000000006</v>
      </c>
    </row>
    <row r="267" spans="1:5" ht="21" x14ac:dyDescent="0.25">
      <c r="A267" s="17"/>
      <c r="B267" s="8"/>
      <c r="C267" s="9"/>
      <c r="D267" s="9"/>
      <c r="E267" s="9">
        <f t="shared" si="7"/>
        <v>71.040000000000006</v>
      </c>
    </row>
    <row r="268" spans="1:5" ht="21" x14ac:dyDescent="0.25">
      <c r="A268" s="17"/>
      <c r="B268" s="8"/>
      <c r="C268" s="9"/>
      <c r="D268" s="9"/>
      <c r="E268" s="9">
        <f t="shared" si="7"/>
        <v>71.040000000000006</v>
      </c>
    </row>
    <row r="269" spans="1:5" ht="21" x14ac:dyDescent="0.25">
      <c r="A269" s="17"/>
      <c r="B269" s="8"/>
      <c r="C269" s="9"/>
      <c r="D269" s="9"/>
      <c r="E269" s="9">
        <f t="shared" si="7"/>
        <v>71.040000000000006</v>
      </c>
    </row>
    <row r="270" spans="1:5" ht="21" x14ac:dyDescent="0.25">
      <c r="A270" s="17"/>
      <c r="B270" s="8"/>
      <c r="C270" s="9"/>
      <c r="D270" s="9"/>
      <c r="E270" s="9">
        <f t="shared" si="7"/>
        <v>71.040000000000006</v>
      </c>
    </row>
    <row r="271" spans="1:5" ht="21" x14ac:dyDescent="0.25">
      <c r="A271" s="17"/>
      <c r="B271" s="8"/>
      <c r="C271" s="9"/>
      <c r="D271" s="9"/>
      <c r="E271" s="9">
        <f t="shared" si="7"/>
        <v>71.040000000000006</v>
      </c>
    </row>
    <row r="272" spans="1:5" ht="21" x14ac:dyDescent="0.25">
      <c r="A272" s="17"/>
      <c r="B272" s="8"/>
      <c r="C272" s="9"/>
      <c r="D272" s="9"/>
      <c r="E272" s="9">
        <f t="shared" si="7"/>
        <v>71.040000000000006</v>
      </c>
    </row>
    <row r="273" spans="1:5" ht="21" x14ac:dyDescent="0.25">
      <c r="A273" s="17"/>
      <c r="B273" s="8"/>
      <c r="C273" s="9"/>
      <c r="D273" s="9"/>
      <c r="E273" s="9">
        <f t="shared" si="7"/>
        <v>71.040000000000006</v>
      </c>
    </row>
    <row r="274" spans="1:5" ht="21" x14ac:dyDescent="0.25">
      <c r="A274" s="17"/>
      <c r="B274" s="8"/>
      <c r="C274" s="9"/>
      <c r="D274" s="9"/>
      <c r="E274" s="9">
        <f t="shared" si="7"/>
        <v>71.040000000000006</v>
      </c>
    </row>
    <row r="275" spans="1:5" ht="21" x14ac:dyDescent="0.25">
      <c r="A275" s="17"/>
      <c r="B275" s="8"/>
      <c r="C275" s="9"/>
      <c r="D275" s="9"/>
      <c r="E275" s="9">
        <f t="shared" si="7"/>
        <v>71.040000000000006</v>
      </c>
    </row>
    <row r="276" spans="1:5" ht="21" x14ac:dyDescent="0.25">
      <c r="A276" s="17"/>
      <c r="B276" s="8"/>
      <c r="C276" s="9"/>
      <c r="D276" s="9"/>
      <c r="E276" s="9">
        <f t="shared" si="7"/>
        <v>71.040000000000006</v>
      </c>
    </row>
    <row r="277" spans="1:5" ht="21" x14ac:dyDescent="0.25">
      <c r="A277" s="17"/>
      <c r="B277" s="8"/>
      <c r="C277" s="9"/>
      <c r="D277" s="9"/>
      <c r="E277" s="9">
        <f t="shared" si="7"/>
        <v>71.040000000000006</v>
      </c>
    </row>
    <row r="278" spans="1:5" ht="21" x14ac:dyDescent="0.25">
      <c r="A278" s="17"/>
      <c r="B278" s="8"/>
      <c r="C278" s="9"/>
      <c r="D278" s="9"/>
      <c r="E278" s="9">
        <f t="shared" si="7"/>
        <v>71.040000000000006</v>
      </c>
    </row>
    <row r="279" spans="1:5" ht="21" x14ac:dyDescent="0.25">
      <c r="A279" s="17"/>
      <c r="B279" s="8"/>
      <c r="C279" s="9"/>
      <c r="D279" s="9"/>
      <c r="E279" s="9">
        <f t="shared" si="7"/>
        <v>71.040000000000006</v>
      </c>
    </row>
    <row r="280" spans="1:5" ht="21" x14ac:dyDescent="0.25">
      <c r="A280" s="17"/>
      <c r="B280" s="8"/>
      <c r="C280" s="9"/>
      <c r="D280" s="9"/>
      <c r="E280" s="9">
        <f t="shared" si="7"/>
        <v>71.040000000000006</v>
      </c>
    </row>
    <row r="281" spans="1:5" ht="21" x14ac:dyDescent="0.25">
      <c r="A281" s="17"/>
      <c r="B281" s="8"/>
      <c r="C281" s="9"/>
      <c r="D281" s="9"/>
      <c r="E281" s="9">
        <f t="shared" si="7"/>
        <v>71.040000000000006</v>
      </c>
    </row>
    <row r="282" spans="1:5" ht="21" x14ac:dyDescent="0.25">
      <c r="A282" s="17"/>
      <c r="B282" s="8"/>
      <c r="C282" s="9"/>
      <c r="D282" s="9"/>
      <c r="E282" s="9">
        <f t="shared" si="7"/>
        <v>71.040000000000006</v>
      </c>
    </row>
    <row r="283" spans="1:5" ht="21" x14ac:dyDescent="0.25">
      <c r="A283" s="17"/>
      <c r="B283" s="8"/>
      <c r="C283" s="9"/>
      <c r="D283" s="9"/>
      <c r="E283" s="9">
        <f t="shared" si="7"/>
        <v>71.040000000000006</v>
      </c>
    </row>
    <row r="284" spans="1:5" ht="21" x14ac:dyDescent="0.25">
      <c r="A284" s="17"/>
      <c r="B284" s="8"/>
      <c r="C284" s="9"/>
      <c r="D284" s="9"/>
      <c r="E284" s="9">
        <f t="shared" si="7"/>
        <v>71.040000000000006</v>
      </c>
    </row>
    <row r="285" spans="1:5" ht="21" x14ac:dyDescent="0.25">
      <c r="A285" s="17"/>
      <c r="B285" s="8"/>
      <c r="C285" s="9"/>
      <c r="D285" s="9"/>
      <c r="E285" s="9">
        <f t="shared" si="7"/>
        <v>71.040000000000006</v>
      </c>
    </row>
    <row r="286" spans="1:5" ht="21" x14ac:dyDescent="0.25">
      <c r="A286" s="17"/>
      <c r="B286" s="8"/>
      <c r="C286" s="9"/>
      <c r="D286" s="9"/>
      <c r="E286" s="9">
        <f t="shared" si="7"/>
        <v>71.040000000000006</v>
      </c>
    </row>
    <row r="287" spans="1:5" ht="21" x14ac:dyDescent="0.25">
      <c r="A287" s="17"/>
      <c r="B287" s="8"/>
      <c r="C287" s="9"/>
      <c r="D287" s="9"/>
      <c r="E287" s="9">
        <f t="shared" si="7"/>
        <v>71.040000000000006</v>
      </c>
    </row>
    <row r="288" spans="1:5" ht="21" x14ac:dyDescent="0.25">
      <c r="A288" s="17"/>
      <c r="B288" s="8"/>
      <c r="C288" s="9"/>
      <c r="D288" s="9"/>
      <c r="E288" s="9">
        <f t="shared" si="7"/>
        <v>71.040000000000006</v>
      </c>
    </row>
    <row r="289" spans="1:5" ht="21" x14ac:dyDescent="0.25">
      <c r="A289" s="17"/>
      <c r="B289" s="8"/>
      <c r="C289" s="9"/>
      <c r="D289" s="9"/>
      <c r="E289" s="9">
        <f t="shared" si="7"/>
        <v>71.040000000000006</v>
      </c>
    </row>
    <row r="290" spans="1:5" ht="21" x14ac:dyDescent="0.25">
      <c r="A290" s="17"/>
      <c r="B290" s="8"/>
      <c r="C290" s="9"/>
      <c r="D290" s="9"/>
      <c r="E290" s="9">
        <f t="shared" si="7"/>
        <v>71.040000000000006</v>
      </c>
    </row>
    <row r="291" spans="1:5" ht="21" x14ac:dyDescent="0.25">
      <c r="A291" s="17"/>
      <c r="B291" s="8"/>
      <c r="C291" s="9"/>
      <c r="D291" s="9"/>
      <c r="E291" s="9">
        <f t="shared" si="7"/>
        <v>71.040000000000006</v>
      </c>
    </row>
    <row r="292" spans="1:5" ht="21" x14ac:dyDescent="0.25">
      <c r="A292" s="17"/>
      <c r="B292" s="8"/>
      <c r="C292" s="9"/>
      <c r="D292" s="9"/>
      <c r="E292" s="9">
        <f t="shared" si="7"/>
        <v>71.040000000000006</v>
      </c>
    </row>
    <row r="293" spans="1:5" ht="21" x14ac:dyDescent="0.25">
      <c r="A293" s="17"/>
      <c r="B293" s="8"/>
      <c r="C293" s="9"/>
      <c r="D293" s="9"/>
      <c r="E293" s="9">
        <f t="shared" si="7"/>
        <v>71.040000000000006</v>
      </c>
    </row>
    <row r="294" spans="1:5" ht="21" x14ac:dyDescent="0.25">
      <c r="A294" s="17"/>
      <c r="B294" s="8"/>
      <c r="C294" s="9"/>
      <c r="D294" s="9"/>
      <c r="E294" s="9">
        <f t="shared" si="7"/>
        <v>71.040000000000006</v>
      </c>
    </row>
    <row r="295" spans="1:5" ht="21" x14ac:dyDescent="0.25">
      <c r="A295" s="17"/>
      <c r="B295" s="8"/>
      <c r="C295" s="9"/>
      <c r="D295" s="9"/>
      <c r="E295" s="9">
        <f t="shared" si="7"/>
        <v>71.040000000000006</v>
      </c>
    </row>
    <row r="296" spans="1:5" ht="21" x14ac:dyDescent="0.25">
      <c r="A296" s="17"/>
      <c r="B296" s="8"/>
      <c r="C296" s="9"/>
      <c r="D296" s="9"/>
      <c r="E296" s="9">
        <f t="shared" si="7"/>
        <v>71.040000000000006</v>
      </c>
    </row>
    <row r="297" spans="1:5" ht="21" x14ac:dyDescent="0.25">
      <c r="A297" s="17"/>
      <c r="B297" s="8"/>
      <c r="C297" s="17"/>
      <c r="D297" s="17"/>
      <c r="E297" s="9">
        <f t="shared" si="7"/>
        <v>71.040000000000006</v>
      </c>
    </row>
    <row r="298" spans="1:5" ht="21" x14ac:dyDescent="0.25">
      <c r="A298" s="17"/>
      <c r="B298" s="8"/>
      <c r="C298" s="17"/>
      <c r="D298" s="17"/>
      <c r="E298" s="9">
        <f t="shared" si="7"/>
        <v>71.040000000000006</v>
      </c>
    </row>
    <row r="299" spans="1:5" ht="21" x14ac:dyDescent="0.25">
      <c r="A299" s="17"/>
      <c r="B299" s="8"/>
      <c r="C299" s="17"/>
      <c r="D299" s="17"/>
      <c r="E299" s="9">
        <f t="shared" si="7"/>
        <v>71.040000000000006</v>
      </c>
    </row>
    <row r="300" spans="1:5" ht="21" x14ac:dyDescent="0.25">
      <c r="A300" s="17"/>
      <c r="B300" s="8"/>
      <c r="C300" s="17"/>
      <c r="D300" s="17"/>
      <c r="E300" s="9">
        <f t="shared" si="7"/>
        <v>71.040000000000006</v>
      </c>
    </row>
    <row r="301" spans="1:5" ht="21" x14ac:dyDescent="0.25">
      <c r="A301" s="17"/>
      <c r="B301" s="8"/>
      <c r="C301" s="17"/>
      <c r="D301" s="17"/>
      <c r="E301" s="9">
        <f t="shared" si="7"/>
        <v>71.040000000000006</v>
      </c>
    </row>
    <row r="302" spans="1:5" ht="21" x14ac:dyDescent="0.25">
      <c r="A302" s="17"/>
      <c r="B302" s="8"/>
      <c r="C302" s="17"/>
      <c r="D302" s="17"/>
      <c r="E302" s="9">
        <f t="shared" si="7"/>
        <v>71.040000000000006</v>
      </c>
    </row>
    <row r="303" spans="1:5" ht="21" x14ac:dyDescent="0.25">
      <c r="A303" s="17"/>
      <c r="B303" s="8"/>
      <c r="C303" s="17"/>
      <c r="D303" s="17"/>
      <c r="E303" s="9">
        <f t="shared" si="7"/>
        <v>71.040000000000006</v>
      </c>
    </row>
    <row r="304" spans="1:5" ht="21" x14ac:dyDescent="0.25">
      <c r="A304" s="17"/>
      <c r="B304" s="8"/>
      <c r="C304" s="17"/>
      <c r="D304" s="17"/>
      <c r="E304" s="9">
        <f t="shared" si="7"/>
        <v>71.040000000000006</v>
      </c>
    </row>
    <row r="305" spans="1:5" ht="21" x14ac:dyDescent="0.25">
      <c r="A305" s="17"/>
      <c r="B305" s="8"/>
      <c r="C305" s="17"/>
      <c r="D305" s="17"/>
      <c r="E305" s="9">
        <f t="shared" si="7"/>
        <v>71.040000000000006</v>
      </c>
    </row>
    <row r="306" spans="1:5" ht="21" x14ac:dyDescent="0.25">
      <c r="A306" s="17"/>
      <c r="B306" s="8"/>
      <c r="C306" s="17"/>
      <c r="D306" s="17"/>
      <c r="E306" s="9">
        <f t="shared" si="7"/>
        <v>71.040000000000006</v>
      </c>
    </row>
    <row r="307" spans="1:5" ht="21" x14ac:dyDescent="0.25">
      <c r="A307" s="17"/>
      <c r="B307" s="8"/>
      <c r="C307" s="17"/>
      <c r="D307" s="17"/>
      <c r="E307" s="9">
        <f t="shared" si="7"/>
        <v>71.040000000000006</v>
      </c>
    </row>
    <row r="308" spans="1:5" ht="21" x14ac:dyDescent="0.25">
      <c r="A308" s="17"/>
      <c r="B308" s="8"/>
      <c r="C308" s="17"/>
      <c r="D308" s="17"/>
      <c r="E308" s="9">
        <f t="shared" si="7"/>
        <v>71.040000000000006</v>
      </c>
    </row>
    <row r="309" spans="1:5" ht="21" x14ac:dyDescent="0.25">
      <c r="A309" s="17"/>
      <c r="B309" s="8"/>
      <c r="C309" s="17"/>
      <c r="D309" s="17"/>
      <c r="E309" s="9">
        <f t="shared" si="7"/>
        <v>71.040000000000006</v>
      </c>
    </row>
    <row r="310" spans="1:5" ht="21" x14ac:dyDescent="0.25">
      <c r="A310" s="17"/>
      <c r="B310" s="8"/>
      <c r="C310" s="17"/>
      <c r="D310" s="17"/>
      <c r="E310" s="9">
        <f t="shared" si="7"/>
        <v>71.040000000000006</v>
      </c>
    </row>
    <row r="311" spans="1:5" ht="21" x14ac:dyDescent="0.25">
      <c r="A311" s="17"/>
      <c r="B311" s="8"/>
      <c r="C311" s="17"/>
      <c r="D311" s="17"/>
      <c r="E311" s="9">
        <f t="shared" si="7"/>
        <v>71.040000000000006</v>
      </c>
    </row>
    <row r="312" spans="1:5" ht="21" x14ac:dyDescent="0.25">
      <c r="A312" s="17"/>
      <c r="B312" s="8"/>
      <c r="C312" s="17"/>
      <c r="D312" s="17"/>
      <c r="E312" s="9">
        <f t="shared" si="7"/>
        <v>71.040000000000006</v>
      </c>
    </row>
    <row r="313" spans="1:5" ht="21" x14ac:dyDescent="0.25">
      <c r="A313" s="17"/>
      <c r="B313" s="8"/>
      <c r="C313" s="17"/>
      <c r="D313" s="17"/>
      <c r="E313" s="9">
        <f t="shared" si="7"/>
        <v>71.040000000000006</v>
      </c>
    </row>
    <row r="314" spans="1:5" ht="21" x14ac:dyDescent="0.25">
      <c r="A314" s="17"/>
      <c r="B314" s="8"/>
      <c r="C314" s="17"/>
      <c r="D314" s="17"/>
      <c r="E314" s="9">
        <f t="shared" si="7"/>
        <v>71.040000000000006</v>
      </c>
    </row>
    <row r="315" spans="1:5" ht="21" x14ac:dyDescent="0.25">
      <c r="A315" s="17"/>
      <c r="B315" s="8"/>
      <c r="C315" s="17"/>
      <c r="D315" s="17"/>
      <c r="E315" s="9">
        <f t="shared" si="7"/>
        <v>71.040000000000006</v>
      </c>
    </row>
    <row r="316" spans="1:5" ht="21" x14ac:dyDescent="0.25">
      <c r="A316" s="17"/>
      <c r="B316" s="8"/>
      <c r="C316" s="17"/>
      <c r="D316" s="17"/>
      <c r="E316" s="9">
        <f t="shared" si="7"/>
        <v>71.040000000000006</v>
      </c>
    </row>
    <row r="317" spans="1:5" ht="21" x14ac:dyDescent="0.25">
      <c r="A317" s="17"/>
      <c r="B317" s="8"/>
      <c r="C317" s="17"/>
      <c r="D317" s="17"/>
      <c r="E317" s="9">
        <f t="shared" si="7"/>
        <v>71.040000000000006</v>
      </c>
    </row>
    <row r="318" spans="1:5" ht="21" x14ac:dyDescent="0.25">
      <c r="A318" s="17"/>
      <c r="B318" s="8"/>
      <c r="C318" s="17"/>
      <c r="D318" s="17"/>
      <c r="E318" s="9">
        <f t="shared" si="7"/>
        <v>71.040000000000006</v>
      </c>
    </row>
    <row r="319" spans="1:5" ht="21" x14ac:dyDescent="0.25">
      <c r="A319" s="17"/>
      <c r="B319" s="8"/>
      <c r="C319" s="17"/>
      <c r="D319" s="17"/>
      <c r="E319" s="9">
        <f t="shared" si="7"/>
        <v>71.040000000000006</v>
      </c>
    </row>
    <row r="320" spans="1:5" ht="21" x14ac:dyDescent="0.25">
      <c r="A320" s="17"/>
      <c r="B320" s="8"/>
      <c r="C320" s="17"/>
      <c r="D320" s="17"/>
      <c r="E320" s="9">
        <f t="shared" si="7"/>
        <v>71.040000000000006</v>
      </c>
    </row>
    <row r="321" spans="1:5" ht="21" x14ac:dyDescent="0.25">
      <c r="A321" s="17"/>
      <c r="B321" s="8"/>
      <c r="C321" s="17"/>
      <c r="D321" s="17"/>
      <c r="E321" s="9">
        <f t="shared" si="7"/>
        <v>71.040000000000006</v>
      </c>
    </row>
    <row r="322" spans="1:5" ht="21" x14ac:dyDescent="0.25">
      <c r="A322" s="17"/>
      <c r="B322" s="8"/>
      <c r="C322" s="17"/>
      <c r="D322" s="17"/>
      <c r="E322" s="9">
        <f t="shared" si="7"/>
        <v>71.040000000000006</v>
      </c>
    </row>
    <row r="323" spans="1:5" ht="21" x14ac:dyDescent="0.25">
      <c r="A323" s="17"/>
      <c r="B323" s="8"/>
      <c r="C323" s="17"/>
      <c r="D323" s="17"/>
      <c r="E323" s="9">
        <f t="shared" si="7"/>
        <v>71.040000000000006</v>
      </c>
    </row>
    <row r="324" spans="1:5" ht="21" x14ac:dyDescent="0.25">
      <c r="A324" s="17"/>
      <c r="B324" s="8"/>
      <c r="C324" s="17"/>
      <c r="D324" s="17"/>
      <c r="E324" s="9">
        <f t="shared" si="7"/>
        <v>71.040000000000006</v>
      </c>
    </row>
    <row r="325" spans="1:5" ht="21" x14ac:dyDescent="0.25">
      <c r="A325" s="17"/>
      <c r="B325" s="8"/>
      <c r="C325" s="17"/>
      <c r="D325" s="17"/>
      <c r="E325" s="9">
        <f t="shared" si="7"/>
        <v>71.040000000000006</v>
      </c>
    </row>
    <row r="326" spans="1:5" ht="21" x14ac:dyDescent="0.25">
      <c r="A326" s="17"/>
      <c r="B326" s="8"/>
      <c r="C326" s="17"/>
      <c r="D326" s="17"/>
      <c r="E326" s="9">
        <f t="shared" ref="E326:E389" si="8">E325+C326-D326</f>
        <v>71.040000000000006</v>
      </c>
    </row>
    <row r="327" spans="1:5" ht="21" x14ac:dyDescent="0.25">
      <c r="A327" s="17"/>
      <c r="B327" s="8"/>
      <c r="C327" s="17"/>
      <c r="D327" s="17"/>
      <c r="E327" s="9">
        <f t="shared" si="8"/>
        <v>71.040000000000006</v>
      </c>
    </row>
    <row r="328" spans="1:5" ht="21" x14ac:dyDescent="0.25">
      <c r="A328" s="17"/>
      <c r="B328" s="8"/>
      <c r="C328" s="17"/>
      <c r="D328" s="17"/>
      <c r="E328" s="9">
        <f t="shared" si="8"/>
        <v>71.040000000000006</v>
      </c>
    </row>
    <row r="329" spans="1:5" ht="21" x14ac:dyDescent="0.25">
      <c r="A329" s="17"/>
      <c r="B329" s="8"/>
      <c r="C329" s="17"/>
      <c r="D329" s="17"/>
      <c r="E329" s="9">
        <f t="shared" si="8"/>
        <v>71.040000000000006</v>
      </c>
    </row>
    <row r="330" spans="1:5" ht="21" x14ac:dyDescent="0.25">
      <c r="A330" s="17"/>
      <c r="B330" s="8"/>
      <c r="C330" s="17"/>
      <c r="D330" s="17"/>
      <c r="E330" s="9">
        <f t="shared" si="8"/>
        <v>71.040000000000006</v>
      </c>
    </row>
    <row r="331" spans="1:5" ht="21" x14ac:dyDescent="0.25">
      <c r="A331" s="17"/>
      <c r="B331" s="8"/>
      <c r="C331" s="17"/>
      <c r="D331" s="17"/>
      <c r="E331" s="9">
        <f t="shared" si="8"/>
        <v>71.040000000000006</v>
      </c>
    </row>
    <row r="332" spans="1:5" ht="21" x14ac:dyDescent="0.25">
      <c r="A332" s="17"/>
      <c r="B332" s="8"/>
      <c r="C332" s="17"/>
      <c r="D332" s="17"/>
      <c r="E332" s="9">
        <f t="shared" si="8"/>
        <v>71.040000000000006</v>
      </c>
    </row>
    <row r="333" spans="1:5" ht="21" x14ac:dyDescent="0.25">
      <c r="A333" s="17"/>
      <c r="B333" s="8"/>
      <c r="C333" s="17"/>
      <c r="D333" s="17"/>
      <c r="E333" s="9">
        <f t="shared" si="8"/>
        <v>71.040000000000006</v>
      </c>
    </row>
    <row r="334" spans="1:5" ht="21" x14ac:dyDescent="0.25">
      <c r="A334" s="17"/>
      <c r="B334" s="8"/>
      <c r="C334" s="17"/>
      <c r="D334" s="17"/>
      <c r="E334" s="9">
        <f t="shared" si="8"/>
        <v>71.040000000000006</v>
      </c>
    </row>
    <row r="335" spans="1:5" ht="21" x14ac:dyDescent="0.25">
      <c r="A335" s="17"/>
      <c r="B335" s="8"/>
      <c r="C335" s="17"/>
      <c r="D335" s="17"/>
      <c r="E335" s="9">
        <f t="shared" si="8"/>
        <v>71.040000000000006</v>
      </c>
    </row>
    <row r="336" spans="1:5" ht="21" x14ac:dyDescent="0.25">
      <c r="A336" s="17"/>
      <c r="B336" s="8"/>
      <c r="C336" s="17"/>
      <c r="D336" s="17"/>
      <c r="E336" s="9">
        <f t="shared" si="8"/>
        <v>71.040000000000006</v>
      </c>
    </row>
    <row r="337" spans="1:5" ht="21" x14ac:dyDescent="0.25">
      <c r="A337" s="17"/>
      <c r="B337" s="8"/>
      <c r="C337" s="17"/>
      <c r="D337" s="17"/>
      <c r="E337" s="9">
        <f t="shared" si="8"/>
        <v>71.040000000000006</v>
      </c>
    </row>
    <row r="338" spans="1:5" ht="21" x14ac:dyDescent="0.25">
      <c r="A338" s="17"/>
      <c r="B338" s="8"/>
      <c r="C338" s="17"/>
      <c r="D338" s="17"/>
      <c r="E338" s="9">
        <f t="shared" si="8"/>
        <v>71.040000000000006</v>
      </c>
    </row>
    <row r="339" spans="1:5" ht="21" x14ac:dyDescent="0.25">
      <c r="A339" s="17"/>
      <c r="B339" s="17"/>
      <c r="C339" s="17"/>
      <c r="D339" s="17"/>
      <c r="E339" s="9">
        <f t="shared" si="8"/>
        <v>71.040000000000006</v>
      </c>
    </row>
    <row r="340" spans="1:5" ht="21" x14ac:dyDescent="0.25">
      <c r="A340" s="17"/>
      <c r="B340" s="17"/>
      <c r="C340" s="17"/>
      <c r="D340" s="17"/>
      <c r="E340" s="9">
        <f t="shared" si="8"/>
        <v>71.040000000000006</v>
      </c>
    </row>
    <row r="341" spans="1:5" ht="21" x14ac:dyDescent="0.25">
      <c r="A341" s="17"/>
      <c r="B341" s="17"/>
      <c r="C341" s="17"/>
      <c r="D341" s="17"/>
      <c r="E341" s="9">
        <f t="shared" si="8"/>
        <v>71.040000000000006</v>
      </c>
    </row>
    <row r="342" spans="1:5" ht="21" x14ac:dyDescent="0.25">
      <c r="A342" s="17"/>
      <c r="B342" s="17"/>
      <c r="C342" s="17"/>
      <c r="D342" s="17"/>
      <c r="E342" s="9">
        <f t="shared" si="8"/>
        <v>71.040000000000006</v>
      </c>
    </row>
    <row r="343" spans="1:5" ht="21" x14ac:dyDescent="0.25">
      <c r="A343" s="17"/>
      <c r="B343" s="17"/>
      <c r="C343" s="17"/>
      <c r="D343" s="17"/>
      <c r="E343" s="9">
        <f t="shared" si="8"/>
        <v>71.040000000000006</v>
      </c>
    </row>
    <row r="344" spans="1:5" ht="21" x14ac:dyDescent="0.25">
      <c r="A344" s="17"/>
      <c r="B344" s="17"/>
      <c r="C344" s="17"/>
      <c r="D344" s="17"/>
      <c r="E344" s="9">
        <f t="shared" si="8"/>
        <v>71.040000000000006</v>
      </c>
    </row>
    <row r="345" spans="1:5" ht="21" x14ac:dyDescent="0.25">
      <c r="A345" s="17"/>
      <c r="B345" s="17"/>
      <c r="C345" s="17"/>
      <c r="D345" s="17"/>
      <c r="E345" s="9">
        <f t="shared" si="8"/>
        <v>71.040000000000006</v>
      </c>
    </row>
    <row r="346" spans="1:5" ht="21" x14ac:dyDescent="0.25">
      <c r="A346" s="17"/>
      <c r="B346" s="17"/>
      <c r="C346" s="17"/>
      <c r="D346" s="17"/>
      <c r="E346" s="9">
        <f t="shared" si="8"/>
        <v>71.040000000000006</v>
      </c>
    </row>
    <row r="347" spans="1:5" ht="21" x14ac:dyDescent="0.25">
      <c r="A347" s="17"/>
      <c r="B347" s="17"/>
      <c r="C347" s="17"/>
      <c r="D347" s="17"/>
      <c r="E347" s="9">
        <f t="shared" si="8"/>
        <v>71.040000000000006</v>
      </c>
    </row>
    <row r="348" spans="1:5" ht="21" x14ac:dyDescent="0.25">
      <c r="A348" s="17"/>
      <c r="B348" s="17"/>
      <c r="C348" s="17"/>
      <c r="D348" s="17"/>
      <c r="E348" s="9">
        <f t="shared" si="8"/>
        <v>71.040000000000006</v>
      </c>
    </row>
    <row r="349" spans="1:5" ht="21" x14ac:dyDescent="0.25">
      <c r="A349" s="17"/>
      <c r="B349" s="17"/>
      <c r="C349" s="17"/>
      <c r="D349" s="17"/>
      <c r="E349" s="9">
        <f t="shared" si="8"/>
        <v>71.040000000000006</v>
      </c>
    </row>
    <row r="350" spans="1:5" ht="21" x14ac:dyDescent="0.25">
      <c r="A350" s="17"/>
      <c r="B350" s="17"/>
      <c r="C350" s="17"/>
      <c r="D350" s="17"/>
      <c r="E350" s="9">
        <f t="shared" si="8"/>
        <v>71.040000000000006</v>
      </c>
    </row>
    <row r="351" spans="1:5" ht="21" x14ac:dyDescent="0.25">
      <c r="A351" s="17"/>
      <c r="B351" s="17"/>
      <c r="C351" s="17"/>
      <c r="D351" s="17"/>
      <c r="E351" s="9">
        <f t="shared" si="8"/>
        <v>71.040000000000006</v>
      </c>
    </row>
    <row r="352" spans="1:5" ht="21" x14ac:dyDescent="0.25">
      <c r="A352" s="17"/>
      <c r="B352" s="17"/>
      <c r="C352" s="17"/>
      <c r="D352" s="17"/>
      <c r="E352" s="9">
        <f t="shared" si="8"/>
        <v>71.040000000000006</v>
      </c>
    </row>
    <row r="353" spans="1:5" ht="21" x14ac:dyDescent="0.25">
      <c r="A353" s="17"/>
      <c r="B353" s="17"/>
      <c r="C353" s="17"/>
      <c r="D353" s="17"/>
      <c r="E353" s="9">
        <f t="shared" si="8"/>
        <v>71.040000000000006</v>
      </c>
    </row>
    <row r="354" spans="1:5" ht="21" x14ac:dyDescent="0.25">
      <c r="A354" s="17"/>
      <c r="B354" s="17"/>
      <c r="C354" s="17"/>
      <c r="D354" s="17"/>
      <c r="E354" s="9">
        <f t="shared" si="8"/>
        <v>71.040000000000006</v>
      </c>
    </row>
    <row r="355" spans="1:5" ht="21" x14ac:dyDescent="0.25">
      <c r="A355" s="17"/>
      <c r="B355" s="17"/>
      <c r="C355" s="17"/>
      <c r="D355" s="17"/>
      <c r="E355" s="9">
        <f t="shared" si="8"/>
        <v>71.040000000000006</v>
      </c>
    </row>
    <row r="356" spans="1:5" ht="21" x14ac:dyDescent="0.25">
      <c r="A356" s="17"/>
      <c r="B356" s="17"/>
      <c r="C356" s="17"/>
      <c r="D356" s="17"/>
      <c r="E356" s="9">
        <f t="shared" si="8"/>
        <v>71.040000000000006</v>
      </c>
    </row>
    <row r="357" spans="1:5" ht="21" x14ac:dyDescent="0.25">
      <c r="A357" s="17"/>
      <c r="B357" s="17"/>
      <c r="C357" s="17"/>
      <c r="D357" s="17"/>
      <c r="E357" s="9">
        <f t="shared" si="8"/>
        <v>71.040000000000006</v>
      </c>
    </row>
    <row r="358" spans="1:5" ht="21" x14ac:dyDescent="0.25">
      <c r="A358" s="17"/>
      <c r="B358" s="17"/>
      <c r="C358" s="17"/>
      <c r="D358" s="17"/>
      <c r="E358" s="9">
        <f t="shared" si="8"/>
        <v>71.040000000000006</v>
      </c>
    </row>
    <row r="359" spans="1:5" ht="21" x14ac:dyDescent="0.25">
      <c r="A359" s="17"/>
      <c r="B359" s="17"/>
      <c r="C359" s="17"/>
      <c r="D359" s="17"/>
      <c r="E359" s="9">
        <f t="shared" si="8"/>
        <v>71.040000000000006</v>
      </c>
    </row>
    <row r="360" spans="1:5" ht="21" x14ac:dyDescent="0.25">
      <c r="A360" s="17"/>
      <c r="B360" s="17"/>
      <c r="C360" s="17"/>
      <c r="D360" s="17"/>
      <c r="E360" s="9">
        <f t="shared" si="8"/>
        <v>71.040000000000006</v>
      </c>
    </row>
    <row r="361" spans="1:5" ht="21" x14ac:dyDescent="0.25">
      <c r="A361" s="17"/>
      <c r="B361" s="17"/>
      <c r="C361" s="17"/>
      <c r="D361" s="17"/>
      <c r="E361" s="9">
        <f t="shared" si="8"/>
        <v>71.040000000000006</v>
      </c>
    </row>
    <row r="362" spans="1:5" ht="21" x14ac:dyDescent="0.25">
      <c r="A362" s="17"/>
      <c r="B362" s="17"/>
      <c r="C362" s="17"/>
      <c r="D362" s="17"/>
      <c r="E362" s="9">
        <f t="shared" si="8"/>
        <v>71.040000000000006</v>
      </c>
    </row>
    <row r="363" spans="1:5" ht="21" x14ac:dyDescent="0.25">
      <c r="A363" s="17"/>
      <c r="B363" s="17"/>
      <c r="C363" s="17"/>
      <c r="D363" s="17"/>
      <c r="E363" s="9">
        <f t="shared" si="8"/>
        <v>71.040000000000006</v>
      </c>
    </row>
    <row r="364" spans="1:5" ht="21" x14ac:dyDescent="0.25">
      <c r="A364" s="17"/>
      <c r="B364" s="17"/>
      <c r="C364" s="17"/>
      <c r="D364" s="17"/>
      <c r="E364" s="9">
        <f t="shared" si="8"/>
        <v>71.040000000000006</v>
      </c>
    </row>
    <row r="365" spans="1:5" ht="21" x14ac:dyDescent="0.25">
      <c r="A365" s="17"/>
      <c r="B365" s="17"/>
      <c r="C365" s="17"/>
      <c r="D365" s="17"/>
      <c r="E365" s="9">
        <f t="shared" si="8"/>
        <v>71.040000000000006</v>
      </c>
    </row>
    <row r="366" spans="1:5" ht="21" x14ac:dyDescent="0.25">
      <c r="A366" s="17"/>
      <c r="B366" s="17"/>
      <c r="C366" s="17"/>
      <c r="D366" s="17"/>
      <c r="E366" s="9">
        <f t="shared" si="8"/>
        <v>71.040000000000006</v>
      </c>
    </row>
    <row r="367" spans="1:5" ht="21" x14ac:dyDescent="0.25">
      <c r="A367" s="17"/>
      <c r="B367" s="17"/>
      <c r="C367" s="17"/>
      <c r="D367" s="17"/>
      <c r="E367" s="9">
        <f t="shared" si="8"/>
        <v>71.040000000000006</v>
      </c>
    </row>
    <row r="368" spans="1:5" ht="21" x14ac:dyDescent="0.25">
      <c r="A368" s="17"/>
      <c r="B368" s="17"/>
      <c r="C368" s="17"/>
      <c r="D368" s="17"/>
      <c r="E368" s="9">
        <f t="shared" si="8"/>
        <v>71.040000000000006</v>
      </c>
    </row>
    <row r="369" spans="1:5" ht="21" x14ac:dyDescent="0.25">
      <c r="A369" s="17"/>
      <c r="B369" s="17"/>
      <c r="C369" s="17"/>
      <c r="D369" s="17"/>
      <c r="E369" s="9">
        <f t="shared" si="8"/>
        <v>71.040000000000006</v>
      </c>
    </row>
    <row r="370" spans="1:5" ht="21" x14ac:dyDescent="0.25">
      <c r="A370" s="17"/>
      <c r="B370" s="17"/>
      <c r="C370" s="17"/>
      <c r="D370" s="17"/>
      <c r="E370" s="9">
        <f t="shared" si="8"/>
        <v>71.040000000000006</v>
      </c>
    </row>
    <row r="371" spans="1:5" ht="21" x14ac:dyDescent="0.25">
      <c r="A371" s="17"/>
      <c r="B371" s="17"/>
      <c r="C371" s="17"/>
      <c r="D371" s="17"/>
      <c r="E371" s="9">
        <f t="shared" si="8"/>
        <v>71.040000000000006</v>
      </c>
    </row>
    <row r="372" spans="1:5" ht="21" x14ac:dyDescent="0.25">
      <c r="A372" s="17"/>
      <c r="B372" s="17"/>
      <c r="C372" s="17"/>
      <c r="D372" s="17"/>
      <c r="E372" s="9">
        <f t="shared" si="8"/>
        <v>71.040000000000006</v>
      </c>
    </row>
    <row r="373" spans="1:5" ht="21" x14ac:dyDescent="0.25">
      <c r="A373" s="17"/>
      <c r="B373" s="17"/>
      <c r="C373" s="17"/>
      <c r="D373" s="17"/>
      <c r="E373" s="9">
        <f t="shared" si="8"/>
        <v>71.040000000000006</v>
      </c>
    </row>
    <row r="374" spans="1:5" ht="21" x14ac:dyDescent="0.25">
      <c r="A374" s="17"/>
      <c r="B374" s="17"/>
      <c r="C374" s="17"/>
      <c r="D374" s="17"/>
      <c r="E374" s="9">
        <f t="shared" si="8"/>
        <v>71.040000000000006</v>
      </c>
    </row>
    <row r="375" spans="1:5" ht="21" x14ac:dyDescent="0.25">
      <c r="A375" s="17"/>
      <c r="B375" s="17"/>
      <c r="C375" s="17"/>
      <c r="D375" s="17"/>
      <c r="E375" s="9">
        <f t="shared" si="8"/>
        <v>71.040000000000006</v>
      </c>
    </row>
    <row r="376" spans="1:5" ht="21" x14ac:dyDescent="0.25">
      <c r="A376" s="17"/>
      <c r="B376" s="17"/>
      <c r="C376" s="17"/>
      <c r="D376" s="17"/>
      <c r="E376" s="9">
        <f t="shared" si="8"/>
        <v>71.040000000000006</v>
      </c>
    </row>
    <row r="377" spans="1:5" ht="21" x14ac:dyDescent="0.25">
      <c r="A377" s="17"/>
      <c r="B377" s="17"/>
      <c r="C377" s="17"/>
      <c r="D377" s="17"/>
      <c r="E377" s="9">
        <f t="shared" si="8"/>
        <v>71.040000000000006</v>
      </c>
    </row>
    <row r="378" spans="1:5" ht="21" x14ac:dyDescent="0.25">
      <c r="A378" s="17"/>
      <c r="B378" s="17"/>
      <c r="C378" s="17"/>
      <c r="D378" s="17"/>
      <c r="E378" s="9">
        <f t="shared" si="8"/>
        <v>71.040000000000006</v>
      </c>
    </row>
    <row r="379" spans="1:5" ht="21" x14ac:dyDescent="0.25">
      <c r="A379" s="17"/>
      <c r="B379" s="17"/>
      <c r="C379" s="17"/>
      <c r="D379" s="17"/>
      <c r="E379" s="9">
        <f t="shared" si="8"/>
        <v>71.040000000000006</v>
      </c>
    </row>
    <row r="380" spans="1:5" ht="21" x14ac:dyDescent="0.25">
      <c r="A380" s="17"/>
      <c r="B380" s="17"/>
      <c r="C380" s="17"/>
      <c r="D380" s="17"/>
      <c r="E380" s="9">
        <f t="shared" si="8"/>
        <v>71.040000000000006</v>
      </c>
    </row>
    <row r="381" spans="1:5" ht="21" x14ac:dyDescent="0.25">
      <c r="A381" s="17"/>
      <c r="B381" s="17"/>
      <c r="C381" s="17"/>
      <c r="D381" s="17"/>
      <c r="E381" s="9">
        <f t="shared" si="8"/>
        <v>71.040000000000006</v>
      </c>
    </row>
    <row r="382" spans="1:5" ht="21" x14ac:dyDescent="0.25">
      <c r="A382" s="17"/>
      <c r="B382" s="17"/>
      <c r="C382" s="17"/>
      <c r="D382" s="17"/>
      <c r="E382" s="9">
        <f t="shared" si="8"/>
        <v>71.040000000000006</v>
      </c>
    </row>
    <row r="383" spans="1:5" ht="21" x14ac:dyDescent="0.25">
      <c r="A383" s="17"/>
      <c r="B383" s="17"/>
      <c r="C383" s="17"/>
      <c r="D383" s="17"/>
      <c r="E383" s="9">
        <f t="shared" si="8"/>
        <v>71.040000000000006</v>
      </c>
    </row>
    <row r="384" spans="1:5" ht="21" x14ac:dyDescent="0.25">
      <c r="A384" s="17"/>
      <c r="B384" s="17"/>
      <c r="C384" s="17"/>
      <c r="D384" s="17"/>
      <c r="E384" s="9">
        <f t="shared" si="8"/>
        <v>71.040000000000006</v>
      </c>
    </row>
    <row r="385" spans="1:5" ht="21" x14ac:dyDescent="0.25">
      <c r="A385" s="17"/>
      <c r="B385" s="17"/>
      <c r="C385" s="17"/>
      <c r="D385" s="17"/>
      <c r="E385" s="9">
        <f t="shared" si="8"/>
        <v>71.040000000000006</v>
      </c>
    </row>
    <row r="386" spans="1:5" ht="21" x14ac:dyDescent="0.25">
      <c r="A386" s="17"/>
      <c r="B386" s="17"/>
      <c r="C386" s="17"/>
      <c r="D386" s="17"/>
      <c r="E386" s="9">
        <f t="shared" si="8"/>
        <v>71.040000000000006</v>
      </c>
    </row>
    <row r="387" spans="1:5" ht="21" x14ac:dyDescent="0.25">
      <c r="A387" s="17"/>
      <c r="B387" s="17"/>
      <c r="C387" s="17"/>
      <c r="D387" s="17"/>
      <c r="E387" s="9">
        <f t="shared" si="8"/>
        <v>71.040000000000006</v>
      </c>
    </row>
    <row r="388" spans="1:5" ht="21" x14ac:dyDescent="0.25">
      <c r="A388" s="17"/>
      <c r="B388" s="17"/>
      <c r="C388" s="17"/>
      <c r="D388" s="17"/>
      <c r="E388" s="9">
        <f t="shared" si="8"/>
        <v>71.040000000000006</v>
      </c>
    </row>
    <row r="389" spans="1:5" ht="21" x14ac:dyDescent="0.25">
      <c r="A389" s="17"/>
      <c r="B389" s="17"/>
      <c r="C389" s="17"/>
      <c r="D389" s="17"/>
      <c r="E389" s="9">
        <f t="shared" si="8"/>
        <v>71.040000000000006</v>
      </c>
    </row>
    <row r="390" spans="1:5" ht="21" x14ac:dyDescent="0.25">
      <c r="A390" s="17"/>
      <c r="B390" s="17"/>
      <c r="C390" s="17"/>
      <c r="D390" s="17"/>
      <c r="E390" s="9">
        <f t="shared" ref="E390:E453" si="9">E389+C390-D390</f>
        <v>71.040000000000006</v>
      </c>
    </row>
    <row r="391" spans="1:5" ht="21" x14ac:dyDescent="0.25">
      <c r="A391" s="17"/>
      <c r="B391" s="17"/>
      <c r="C391" s="17"/>
      <c r="D391" s="17"/>
      <c r="E391" s="9">
        <f t="shared" si="9"/>
        <v>71.040000000000006</v>
      </c>
    </row>
    <row r="392" spans="1:5" ht="21" x14ac:dyDescent="0.25">
      <c r="A392" s="17"/>
      <c r="B392" s="17"/>
      <c r="C392" s="17"/>
      <c r="D392" s="17"/>
      <c r="E392" s="9">
        <f t="shared" si="9"/>
        <v>71.040000000000006</v>
      </c>
    </row>
    <row r="393" spans="1:5" ht="21" x14ac:dyDescent="0.25">
      <c r="A393" s="17"/>
      <c r="B393" s="17"/>
      <c r="C393" s="17"/>
      <c r="D393" s="17"/>
      <c r="E393" s="9">
        <f t="shared" si="9"/>
        <v>71.040000000000006</v>
      </c>
    </row>
    <row r="394" spans="1:5" ht="21" x14ac:dyDescent="0.25">
      <c r="A394" s="17"/>
      <c r="B394" s="17"/>
      <c r="C394" s="17"/>
      <c r="D394" s="17"/>
      <c r="E394" s="9">
        <f t="shared" si="9"/>
        <v>71.040000000000006</v>
      </c>
    </row>
    <row r="395" spans="1:5" ht="21" x14ac:dyDescent="0.25">
      <c r="A395" s="17"/>
      <c r="B395" s="17"/>
      <c r="C395" s="17"/>
      <c r="D395" s="17"/>
      <c r="E395" s="9">
        <f t="shared" si="9"/>
        <v>71.040000000000006</v>
      </c>
    </row>
    <row r="396" spans="1:5" ht="21" x14ac:dyDescent="0.25">
      <c r="A396" s="17"/>
      <c r="B396" s="17"/>
      <c r="C396" s="17"/>
      <c r="D396" s="17"/>
      <c r="E396" s="9">
        <f t="shared" si="9"/>
        <v>71.040000000000006</v>
      </c>
    </row>
    <row r="397" spans="1:5" ht="21" x14ac:dyDescent="0.25">
      <c r="A397" s="17"/>
      <c r="B397" s="17"/>
      <c r="C397" s="17"/>
      <c r="D397" s="17"/>
      <c r="E397" s="9">
        <f t="shared" si="9"/>
        <v>71.040000000000006</v>
      </c>
    </row>
    <row r="398" spans="1:5" ht="21" x14ac:dyDescent="0.25">
      <c r="A398" s="17"/>
      <c r="B398" s="17"/>
      <c r="C398" s="17"/>
      <c r="D398" s="17"/>
      <c r="E398" s="9">
        <f t="shared" si="9"/>
        <v>71.040000000000006</v>
      </c>
    </row>
    <row r="399" spans="1:5" ht="21" x14ac:dyDescent="0.25">
      <c r="A399" s="17"/>
      <c r="B399" s="17"/>
      <c r="C399" s="17"/>
      <c r="D399" s="17"/>
      <c r="E399" s="9">
        <f t="shared" si="9"/>
        <v>71.040000000000006</v>
      </c>
    </row>
    <row r="400" spans="1:5" ht="21" x14ac:dyDescent="0.25">
      <c r="A400" s="17"/>
      <c r="B400" s="17"/>
      <c r="C400" s="17"/>
      <c r="D400" s="17"/>
      <c r="E400" s="9">
        <f t="shared" si="9"/>
        <v>71.040000000000006</v>
      </c>
    </row>
    <row r="401" spans="1:5" ht="21" x14ac:dyDescent="0.25">
      <c r="A401" s="17"/>
      <c r="B401" s="17"/>
      <c r="C401" s="17"/>
      <c r="D401" s="17"/>
      <c r="E401" s="9">
        <f t="shared" si="9"/>
        <v>71.040000000000006</v>
      </c>
    </row>
    <row r="402" spans="1:5" ht="21" x14ac:dyDescent="0.25">
      <c r="A402" s="17"/>
      <c r="B402" s="17"/>
      <c r="C402" s="17"/>
      <c r="D402" s="17"/>
      <c r="E402" s="9">
        <f t="shared" si="9"/>
        <v>71.040000000000006</v>
      </c>
    </row>
    <row r="403" spans="1:5" ht="21" x14ac:dyDescent="0.25">
      <c r="A403" s="17"/>
      <c r="B403" s="17"/>
      <c r="C403" s="17"/>
      <c r="D403" s="17"/>
      <c r="E403" s="9">
        <f t="shared" si="9"/>
        <v>71.040000000000006</v>
      </c>
    </row>
    <row r="404" spans="1:5" ht="21" x14ac:dyDescent="0.25">
      <c r="A404" s="17"/>
      <c r="B404" s="17"/>
      <c r="C404" s="17"/>
      <c r="D404" s="17"/>
      <c r="E404" s="9">
        <f t="shared" si="9"/>
        <v>71.040000000000006</v>
      </c>
    </row>
    <row r="405" spans="1:5" ht="21" x14ac:dyDescent="0.25">
      <c r="A405" s="17"/>
      <c r="B405" s="17"/>
      <c r="C405" s="17"/>
      <c r="D405" s="17"/>
      <c r="E405" s="9">
        <f t="shared" si="9"/>
        <v>71.040000000000006</v>
      </c>
    </row>
    <row r="406" spans="1:5" ht="21" x14ac:dyDescent="0.25">
      <c r="A406" s="17"/>
      <c r="B406" s="17"/>
      <c r="C406" s="17"/>
      <c r="D406" s="17"/>
      <c r="E406" s="9">
        <f t="shared" si="9"/>
        <v>71.040000000000006</v>
      </c>
    </row>
    <row r="407" spans="1:5" ht="21" x14ac:dyDescent="0.25">
      <c r="A407" s="17"/>
      <c r="B407" s="17"/>
      <c r="C407" s="17"/>
      <c r="D407" s="17"/>
      <c r="E407" s="9">
        <f t="shared" si="9"/>
        <v>71.040000000000006</v>
      </c>
    </row>
    <row r="408" spans="1:5" ht="21" x14ac:dyDescent="0.25">
      <c r="A408" s="17"/>
      <c r="B408" s="17"/>
      <c r="C408" s="17"/>
      <c r="D408" s="17"/>
      <c r="E408" s="9">
        <f t="shared" si="9"/>
        <v>71.040000000000006</v>
      </c>
    </row>
    <row r="409" spans="1:5" ht="21" x14ac:dyDescent="0.25">
      <c r="A409" s="17"/>
      <c r="B409" s="17"/>
      <c r="C409" s="17"/>
      <c r="D409" s="17"/>
      <c r="E409" s="9">
        <f t="shared" si="9"/>
        <v>71.040000000000006</v>
      </c>
    </row>
    <row r="410" spans="1:5" ht="21" x14ac:dyDescent="0.25">
      <c r="A410" s="17"/>
      <c r="B410" s="17"/>
      <c r="C410" s="17"/>
      <c r="D410" s="17"/>
      <c r="E410" s="9">
        <f t="shared" si="9"/>
        <v>71.040000000000006</v>
      </c>
    </row>
    <row r="411" spans="1:5" ht="21" x14ac:dyDescent="0.25">
      <c r="A411" s="17"/>
      <c r="B411" s="17"/>
      <c r="C411" s="17"/>
      <c r="D411" s="17"/>
      <c r="E411" s="9">
        <f t="shared" si="9"/>
        <v>71.040000000000006</v>
      </c>
    </row>
    <row r="412" spans="1:5" ht="21" x14ac:dyDescent="0.25">
      <c r="A412" s="17"/>
      <c r="B412" s="17"/>
      <c r="C412" s="17"/>
      <c r="D412" s="17"/>
      <c r="E412" s="9">
        <f t="shared" si="9"/>
        <v>71.040000000000006</v>
      </c>
    </row>
    <row r="413" spans="1:5" ht="21" x14ac:dyDescent="0.25">
      <c r="A413" s="17"/>
      <c r="B413" s="17"/>
      <c r="C413" s="17"/>
      <c r="D413" s="17"/>
      <c r="E413" s="9">
        <f t="shared" si="9"/>
        <v>71.040000000000006</v>
      </c>
    </row>
    <row r="414" spans="1:5" ht="21" x14ac:dyDescent="0.25">
      <c r="A414" s="17"/>
      <c r="B414" s="17"/>
      <c r="C414" s="17"/>
      <c r="D414" s="17"/>
      <c r="E414" s="9">
        <f t="shared" si="9"/>
        <v>71.040000000000006</v>
      </c>
    </row>
    <row r="415" spans="1:5" ht="21" x14ac:dyDescent="0.25">
      <c r="A415" s="17"/>
      <c r="B415" s="17"/>
      <c r="C415" s="17"/>
      <c r="D415" s="17"/>
      <c r="E415" s="9">
        <f t="shared" si="9"/>
        <v>71.040000000000006</v>
      </c>
    </row>
    <row r="416" spans="1:5" ht="21" x14ac:dyDescent="0.25">
      <c r="A416" s="17"/>
      <c r="B416" s="17"/>
      <c r="C416" s="17"/>
      <c r="D416" s="17"/>
      <c r="E416" s="9">
        <f t="shared" si="9"/>
        <v>71.040000000000006</v>
      </c>
    </row>
    <row r="417" spans="1:5" ht="21" x14ac:dyDescent="0.25">
      <c r="A417" s="17"/>
      <c r="B417" s="17"/>
      <c r="C417" s="17"/>
      <c r="D417" s="17"/>
      <c r="E417" s="9">
        <f t="shared" si="9"/>
        <v>71.040000000000006</v>
      </c>
    </row>
    <row r="418" spans="1:5" ht="21" x14ac:dyDescent="0.25">
      <c r="A418" s="17"/>
      <c r="B418" s="17"/>
      <c r="C418" s="17"/>
      <c r="D418" s="17"/>
      <c r="E418" s="9">
        <f t="shared" si="9"/>
        <v>71.040000000000006</v>
      </c>
    </row>
    <row r="419" spans="1:5" ht="21" x14ac:dyDescent="0.25">
      <c r="A419" s="17"/>
      <c r="B419" s="17"/>
      <c r="C419" s="17"/>
      <c r="D419" s="17"/>
      <c r="E419" s="9">
        <f t="shared" si="9"/>
        <v>71.040000000000006</v>
      </c>
    </row>
    <row r="420" spans="1:5" ht="21" x14ac:dyDescent="0.25">
      <c r="A420" s="17"/>
      <c r="B420" s="17"/>
      <c r="C420" s="17"/>
      <c r="D420" s="17"/>
      <c r="E420" s="9">
        <f t="shared" si="9"/>
        <v>71.040000000000006</v>
      </c>
    </row>
    <row r="421" spans="1:5" ht="21" x14ac:dyDescent="0.25">
      <c r="A421" s="17"/>
      <c r="B421" s="17"/>
      <c r="C421" s="17"/>
      <c r="D421" s="17"/>
      <c r="E421" s="9">
        <f t="shared" si="9"/>
        <v>71.040000000000006</v>
      </c>
    </row>
    <row r="422" spans="1:5" ht="21" x14ac:dyDescent="0.25">
      <c r="A422" s="17"/>
      <c r="B422" s="17"/>
      <c r="C422" s="17"/>
      <c r="D422" s="17"/>
      <c r="E422" s="9">
        <f t="shared" si="9"/>
        <v>71.040000000000006</v>
      </c>
    </row>
    <row r="423" spans="1:5" ht="21" x14ac:dyDescent="0.25">
      <c r="A423" s="17"/>
      <c r="B423" s="17"/>
      <c r="C423" s="17"/>
      <c r="D423" s="17"/>
      <c r="E423" s="9">
        <f t="shared" si="9"/>
        <v>71.040000000000006</v>
      </c>
    </row>
    <row r="424" spans="1:5" ht="21" x14ac:dyDescent="0.25">
      <c r="A424" s="17"/>
      <c r="B424" s="17"/>
      <c r="C424" s="17"/>
      <c r="D424" s="17"/>
      <c r="E424" s="9">
        <f t="shared" si="9"/>
        <v>71.040000000000006</v>
      </c>
    </row>
    <row r="425" spans="1:5" ht="21" x14ac:dyDescent="0.25">
      <c r="A425" s="17"/>
      <c r="B425" s="17"/>
      <c r="C425" s="17"/>
      <c r="D425" s="17"/>
      <c r="E425" s="9">
        <f t="shared" si="9"/>
        <v>71.040000000000006</v>
      </c>
    </row>
    <row r="426" spans="1:5" ht="21" x14ac:dyDescent="0.25">
      <c r="A426" s="17"/>
      <c r="B426" s="17"/>
      <c r="C426" s="17"/>
      <c r="D426" s="17"/>
      <c r="E426" s="9">
        <f t="shared" si="9"/>
        <v>71.040000000000006</v>
      </c>
    </row>
    <row r="427" spans="1:5" ht="21" x14ac:dyDescent="0.25">
      <c r="A427" s="17"/>
      <c r="B427" s="17"/>
      <c r="C427" s="17"/>
      <c r="D427" s="17"/>
      <c r="E427" s="9">
        <f t="shared" si="9"/>
        <v>71.040000000000006</v>
      </c>
    </row>
    <row r="428" spans="1:5" ht="21" x14ac:dyDescent="0.25">
      <c r="A428" s="17"/>
      <c r="B428" s="17"/>
      <c r="C428" s="17"/>
      <c r="D428" s="17"/>
      <c r="E428" s="9">
        <f t="shared" si="9"/>
        <v>71.040000000000006</v>
      </c>
    </row>
    <row r="429" spans="1:5" ht="21" x14ac:dyDescent="0.25">
      <c r="A429" s="17"/>
      <c r="B429" s="17"/>
      <c r="C429" s="17"/>
      <c r="D429" s="17"/>
      <c r="E429" s="9">
        <f t="shared" si="9"/>
        <v>71.040000000000006</v>
      </c>
    </row>
    <row r="430" spans="1:5" ht="21" x14ac:dyDescent="0.25">
      <c r="A430" s="17"/>
      <c r="B430" s="17"/>
      <c r="C430" s="17"/>
      <c r="D430" s="17"/>
      <c r="E430" s="9">
        <f t="shared" si="9"/>
        <v>71.040000000000006</v>
      </c>
    </row>
    <row r="431" spans="1:5" ht="21" x14ac:dyDescent="0.25">
      <c r="A431" s="17"/>
      <c r="B431" s="17"/>
      <c r="C431" s="17"/>
      <c r="D431" s="17"/>
      <c r="E431" s="9">
        <f t="shared" si="9"/>
        <v>71.040000000000006</v>
      </c>
    </row>
    <row r="432" spans="1:5" ht="21" x14ac:dyDescent="0.25">
      <c r="A432" s="17"/>
      <c r="B432" s="17"/>
      <c r="C432" s="17"/>
      <c r="D432" s="17"/>
      <c r="E432" s="9">
        <f t="shared" si="9"/>
        <v>71.040000000000006</v>
      </c>
    </row>
    <row r="433" spans="1:5" ht="21" x14ac:dyDescent="0.25">
      <c r="A433" s="17"/>
      <c r="B433" s="17"/>
      <c r="C433" s="17"/>
      <c r="D433" s="17"/>
      <c r="E433" s="9">
        <f t="shared" si="9"/>
        <v>71.040000000000006</v>
      </c>
    </row>
    <row r="434" spans="1:5" ht="21" x14ac:dyDescent="0.25">
      <c r="A434" s="17"/>
      <c r="B434" s="17"/>
      <c r="C434" s="17"/>
      <c r="D434" s="17"/>
      <c r="E434" s="9">
        <f t="shared" si="9"/>
        <v>71.040000000000006</v>
      </c>
    </row>
    <row r="435" spans="1:5" ht="21" x14ac:dyDescent="0.25">
      <c r="A435" s="17"/>
      <c r="B435" s="17"/>
      <c r="C435" s="17"/>
      <c r="D435" s="17"/>
      <c r="E435" s="9">
        <f t="shared" si="9"/>
        <v>71.040000000000006</v>
      </c>
    </row>
    <row r="436" spans="1:5" ht="21" x14ac:dyDescent="0.25">
      <c r="A436" s="17"/>
      <c r="B436" s="17"/>
      <c r="C436" s="17"/>
      <c r="D436" s="17"/>
      <c r="E436" s="9">
        <f t="shared" si="9"/>
        <v>71.040000000000006</v>
      </c>
    </row>
    <row r="437" spans="1:5" ht="21" x14ac:dyDescent="0.25">
      <c r="A437" s="17"/>
      <c r="B437" s="17"/>
      <c r="C437" s="17"/>
      <c r="D437" s="17"/>
      <c r="E437" s="9">
        <f t="shared" si="9"/>
        <v>71.040000000000006</v>
      </c>
    </row>
    <row r="438" spans="1:5" ht="21" x14ac:dyDescent="0.25">
      <c r="A438" s="17"/>
      <c r="B438" s="17"/>
      <c r="C438" s="17"/>
      <c r="D438" s="17"/>
      <c r="E438" s="9">
        <f t="shared" si="9"/>
        <v>71.040000000000006</v>
      </c>
    </row>
    <row r="439" spans="1:5" ht="21" x14ac:dyDescent="0.25">
      <c r="A439" s="17"/>
      <c r="B439" s="17"/>
      <c r="C439" s="17"/>
      <c r="D439" s="17"/>
      <c r="E439" s="9">
        <f t="shared" si="9"/>
        <v>71.040000000000006</v>
      </c>
    </row>
    <row r="440" spans="1:5" ht="21" x14ac:dyDescent="0.25">
      <c r="A440" s="17"/>
      <c r="B440" s="17"/>
      <c r="C440" s="17"/>
      <c r="D440" s="17"/>
      <c r="E440" s="9">
        <f t="shared" si="9"/>
        <v>71.040000000000006</v>
      </c>
    </row>
    <row r="441" spans="1:5" ht="21" x14ac:dyDescent="0.25">
      <c r="A441" s="17"/>
      <c r="B441" s="17"/>
      <c r="C441" s="17"/>
      <c r="D441" s="17"/>
      <c r="E441" s="9">
        <f t="shared" si="9"/>
        <v>71.040000000000006</v>
      </c>
    </row>
    <row r="442" spans="1:5" ht="21" x14ac:dyDescent="0.25">
      <c r="A442" s="17"/>
      <c r="B442" s="17"/>
      <c r="C442" s="17"/>
      <c r="D442" s="17"/>
      <c r="E442" s="9">
        <f t="shared" si="9"/>
        <v>71.040000000000006</v>
      </c>
    </row>
    <row r="443" spans="1:5" ht="21" x14ac:dyDescent="0.25">
      <c r="A443" s="17"/>
      <c r="B443" s="17"/>
      <c r="C443" s="17"/>
      <c r="D443" s="17"/>
      <c r="E443" s="9">
        <f t="shared" si="9"/>
        <v>71.040000000000006</v>
      </c>
    </row>
    <row r="444" spans="1:5" ht="21" x14ac:dyDescent="0.25">
      <c r="A444" s="17"/>
      <c r="B444" s="17"/>
      <c r="C444" s="17"/>
      <c r="D444" s="17"/>
      <c r="E444" s="9">
        <f t="shared" si="9"/>
        <v>71.040000000000006</v>
      </c>
    </row>
    <row r="445" spans="1:5" ht="21" x14ac:dyDescent="0.25">
      <c r="A445" s="17"/>
      <c r="B445" s="17"/>
      <c r="C445" s="17"/>
      <c r="D445" s="17"/>
      <c r="E445" s="9">
        <f t="shared" si="9"/>
        <v>71.040000000000006</v>
      </c>
    </row>
    <row r="446" spans="1:5" ht="21" x14ac:dyDescent="0.25">
      <c r="A446" s="17"/>
      <c r="B446" s="17"/>
      <c r="C446" s="17"/>
      <c r="D446" s="17"/>
      <c r="E446" s="9">
        <f t="shared" si="9"/>
        <v>71.040000000000006</v>
      </c>
    </row>
    <row r="447" spans="1:5" ht="21" x14ac:dyDescent="0.25">
      <c r="A447" s="17"/>
      <c r="B447" s="17"/>
      <c r="C447" s="17"/>
      <c r="D447" s="17"/>
      <c r="E447" s="9">
        <f t="shared" si="9"/>
        <v>71.040000000000006</v>
      </c>
    </row>
    <row r="448" spans="1:5" ht="21" x14ac:dyDescent="0.25">
      <c r="A448" s="17"/>
      <c r="B448" s="17"/>
      <c r="C448" s="17"/>
      <c r="D448" s="17"/>
      <c r="E448" s="9">
        <f t="shared" si="9"/>
        <v>71.040000000000006</v>
      </c>
    </row>
    <row r="449" spans="1:5" ht="21" x14ac:dyDescent="0.25">
      <c r="A449" s="17"/>
      <c r="B449" s="17"/>
      <c r="C449" s="17"/>
      <c r="D449" s="17"/>
      <c r="E449" s="9">
        <f t="shared" si="9"/>
        <v>71.040000000000006</v>
      </c>
    </row>
    <row r="450" spans="1:5" ht="21" x14ac:dyDescent="0.25">
      <c r="A450" s="17"/>
      <c r="B450" s="17"/>
      <c r="C450" s="17"/>
      <c r="D450" s="17"/>
      <c r="E450" s="9">
        <f t="shared" si="9"/>
        <v>71.040000000000006</v>
      </c>
    </row>
    <row r="451" spans="1:5" ht="21" x14ac:dyDescent="0.25">
      <c r="A451" s="17"/>
      <c r="B451" s="17"/>
      <c r="C451" s="17"/>
      <c r="D451" s="17"/>
      <c r="E451" s="9">
        <f t="shared" si="9"/>
        <v>71.040000000000006</v>
      </c>
    </row>
    <row r="452" spans="1:5" ht="21" x14ac:dyDescent="0.25">
      <c r="A452" s="17"/>
      <c r="B452" s="17"/>
      <c r="C452" s="17"/>
      <c r="D452" s="17"/>
      <c r="E452" s="9">
        <f t="shared" si="9"/>
        <v>71.040000000000006</v>
      </c>
    </row>
    <row r="453" spans="1:5" ht="21" x14ac:dyDescent="0.25">
      <c r="A453" s="17"/>
      <c r="B453" s="17"/>
      <c r="C453" s="17"/>
      <c r="D453" s="17"/>
      <c r="E453" s="9">
        <f t="shared" si="9"/>
        <v>71.040000000000006</v>
      </c>
    </row>
    <row r="454" spans="1:5" ht="21" x14ac:dyDescent="0.25">
      <c r="A454" s="17"/>
      <c r="B454" s="17"/>
      <c r="C454" s="17"/>
      <c r="D454" s="17"/>
      <c r="E454" s="9">
        <f t="shared" ref="E454:E517" si="10">E453+C454-D454</f>
        <v>71.040000000000006</v>
      </c>
    </row>
    <row r="455" spans="1:5" ht="21" x14ac:dyDescent="0.25">
      <c r="A455" s="17"/>
      <c r="B455" s="17"/>
      <c r="C455" s="17"/>
      <c r="D455" s="17"/>
      <c r="E455" s="9">
        <f t="shared" si="10"/>
        <v>71.040000000000006</v>
      </c>
    </row>
    <row r="456" spans="1:5" ht="21" x14ac:dyDescent="0.25">
      <c r="A456" s="17"/>
      <c r="B456" s="17"/>
      <c r="C456" s="17"/>
      <c r="D456" s="17"/>
      <c r="E456" s="9">
        <f t="shared" si="10"/>
        <v>71.040000000000006</v>
      </c>
    </row>
    <row r="457" spans="1:5" ht="21" x14ac:dyDescent="0.25">
      <c r="A457" s="17"/>
      <c r="B457" s="17"/>
      <c r="C457" s="17"/>
      <c r="D457" s="17"/>
      <c r="E457" s="9">
        <f t="shared" si="10"/>
        <v>71.040000000000006</v>
      </c>
    </row>
    <row r="458" spans="1:5" ht="21" x14ac:dyDescent="0.25">
      <c r="A458" s="17"/>
      <c r="B458" s="17"/>
      <c r="C458" s="17"/>
      <c r="D458" s="17"/>
      <c r="E458" s="9">
        <f t="shared" si="10"/>
        <v>71.040000000000006</v>
      </c>
    </row>
    <row r="459" spans="1:5" ht="21" x14ac:dyDescent="0.25">
      <c r="A459" s="17"/>
      <c r="B459" s="17"/>
      <c r="C459" s="17"/>
      <c r="D459" s="17"/>
      <c r="E459" s="9">
        <f t="shared" si="10"/>
        <v>71.040000000000006</v>
      </c>
    </row>
    <row r="460" spans="1:5" ht="21" x14ac:dyDescent="0.25">
      <c r="A460" s="17"/>
      <c r="B460" s="17"/>
      <c r="C460" s="17"/>
      <c r="D460" s="17"/>
      <c r="E460" s="9">
        <f t="shared" si="10"/>
        <v>71.040000000000006</v>
      </c>
    </row>
    <row r="461" spans="1:5" ht="21" x14ac:dyDescent="0.25">
      <c r="A461" s="17"/>
      <c r="B461" s="17"/>
      <c r="C461" s="17"/>
      <c r="D461" s="17"/>
      <c r="E461" s="9">
        <f t="shared" si="10"/>
        <v>71.040000000000006</v>
      </c>
    </row>
    <row r="462" spans="1:5" ht="21" x14ac:dyDescent="0.25">
      <c r="A462" s="17"/>
      <c r="B462" s="17"/>
      <c r="C462" s="17"/>
      <c r="D462" s="17"/>
      <c r="E462" s="9">
        <f t="shared" si="10"/>
        <v>71.040000000000006</v>
      </c>
    </row>
    <row r="463" spans="1:5" ht="21" x14ac:dyDescent="0.25">
      <c r="A463" s="17"/>
      <c r="B463" s="17"/>
      <c r="C463" s="17"/>
      <c r="D463" s="17"/>
      <c r="E463" s="9">
        <f t="shared" si="10"/>
        <v>71.040000000000006</v>
      </c>
    </row>
    <row r="464" spans="1:5" ht="21" x14ac:dyDescent="0.25">
      <c r="A464" s="17"/>
      <c r="B464" s="17"/>
      <c r="C464" s="17"/>
      <c r="D464" s="17"/>
      <c r="E464" s="9">
        <f t="shared" si="10"/>
        <v>71.040000000000006</v>
      </c>
    </row>
    <row r="465" spans="1:5" ht="21" x14ac:dyDescent="0.25">
      <c r="A465" s="17"/>
      <c r="B465" s="17"/>
      <c r="C465" s="17"/>
      <c r="D465" s="17"/>
      <c r="E465" s="9">
        <f t="shared" si="10"/>
        <v>71.040000000000006</v>
      </c>
    </row>
    <row r="466" spans="1:5" ht="21" x14ac:dyDescent="0.25">
      <c r="A466" s="17"/>
      <c r="B466" s="17"/>
      <c r="C466" s="17"/>
      <c r="D466" s="17"/>
      <c r="E466" s="9">
        <f t="shared" si="10"/>
        <v>71.040000000000006</v>
      </c>
    </row>
    <row r="467" spans="1:5" ht="21" x14ac:dyDescent="0.25">
      <c r="A467" s="17"/>
      <c r="B467" s="17"/>
      <c r="C467" s="17"/>
      <c r="D467" s="17"/>
      <c r="E467" s="9">
        <f t="shared" si="10"/>
        <v>71.040000000000006</v>
      </c>
    </row>
    <row r="468" spans="1:5" ht="21" x14ac:dyDescent="0.25">
      <c r="A468" s="17"/>
      <c r="B468" s="17"/>
      <c r="C468" s="17"/>
      <c r="D468" s="17"/>
      <c r="E468" s="9">
        <f t="shared" si="10"/>
        <v>71.040000000000006</v>
      </c>
    </row>
    <row r="469" spans="1:5" ht="21" x14ac:dyDescent="0.25">
      <c r="A469" s="17"/>
      <c r="B469" s="17"/>
      <c r="C469" s="17"/>
      <c r="D469" s="17"/>
      <c r="E469" s="9">
        <f t="shared" si="10"/>
        <v>71.040000000000006</v>
      </c>
    </row>
    <row r="470" spans="1:5" ht="21" x14ac:dyDescent="0.25">
      <c r="A470" s="17"/>
      <c r="B470" s="17"/>
      <c r="C470" s="17"/>
      <c r="D470" s="17"/>
      <c r="E470" s="9">
        <f t="shared" si="10"/>
        <v>71.040000000000006</v>
      </c>
    </row>
    <row r="471" spans="1:5" ht="21" x14ac:dyDescent="0.25">
      <c r="A471" s="17"/>
      <c r="B471" s="17"/>
      <c r="C471" s="17"/>
      <c r="D471" s="17"/>
      <c r="E471" s="9">
        <f t="shared" si="10"/>
        <v>71.040000000000006</v>
      </c>
    </row>
    <row r="472" spans="1:5" ht="21" x14ac:dyDescent="0.25">
      <c r="A472" s="17"/>
      <c r="B472" s="17"/>
      <c r="C472" s="17"/>
      <c r="D472" s="17"/>
      <c r="E472" s="9">
        <f t="shared" si="10"/>
        <v>71.040000000000006</v>
      </c>
    </row>
    <row r="473" spans="1:5" ht="21" x14ac:dyDescent="0.25">
      <c r="A473" s="17"/>
      <c r="B473" s="17"/>
      <c r="C473" s="17"/>
      <c r="D473" s="17"/>
      <c r="E473" s="9">
        <f t="shared" si="10"/>
        <v>71.040000000000006</v>
      </c>
    </row>
    <row r="474" spans="1:5" ht="21" x14ac:dyDescent="0.25">
      <c r="A474" s="17"/>
      <c r="B474" s="17"/>
      <c r="C474" s="17"/>
      <c r="D474" s="17"/>
      <c r="E474" s="9">
        <f t="shared" si="10"/>
        <v>71.040000000000006</v>
      </c>
    </row>
    <row r="475" spans="1:5" ht="21" x14ac:dyDescent="0.25">
      <c r="A475" s="17"/>
      <c r="B475" s="17"/>
      <c r="C475" s="17"/>
      <c r="D475" s="17"/>
      <c r="E475" s="9">
        <f t="shared" si="10"/>
        <v>71.040000000000006</v>
      </c>
    </row>
    <row r="476" spans="1:5" ht="21" x14ac:dyDescent="0.25">
      <c r="A476" s="17"/>
      <c r="B476" s="17"/>
      <c r="C476" s="17"/>
      <c r="D476" s="17"/>
      <c r="E476" s="9">
        <f t="shared" si="10"/>
        <v>71.040000000000006</v>
      </c>
    </row>
    <row r="477" spans="1:5" ht="21" x14ac:dyDescent="0.25">
      <c r="A477" s="17"/>
      <c r="B477" s="17"/>
      <c r="C477" s="17"/>
      <c r="D477" s="17"/>
      <c r="E477" s="9">
        <f t="shared" si="10"/>
        <v>71.040000000000006</v>
      </c>
    </row>
    <row r="478" spans="1:5" ht="21" x14ac:dyDescent="0.25">
      <c r="A478" s="17"/>
      <c r="B478" s="17"/>
      <c r="C478" s="17"/>
      <c r="D478" s="17"/>
      <c r="E478" s="9">
        <f t="shared" si="10"/>
        <v>71.040000000000006</v>
      </c>
    </row>
    <row r="479" spans="1:5" ht="21" x14ac:dyDescent="0.25">
      <c r="A479" s="17"/>
      <c r="B479" s="17"/>
      <c r="C479" s="17"/>
      <c r="D479" s="17"/>
      <c r="E479" s="9">
        <f t="shared" si="10"/>
        <v>71.040000000000006</v>
      </c>
    </row>
    <row r="480" spans="1:5" ht="21" x14ac:dyDescent="0.25">
      <c r="A480" s="17"/>
      <c r="B480" s="17"/>
      <c r="C480" s="17"/>
      <c r="D480" s="17"/>
      <c r="E480" s="9">
        <f t="shared" si="10"/>
        <v>71.040000000000006</v>
      </c>
    </row>
    <row r="481" spans="1:5" ht="21" x14ac:dyDescent="0.25">
      <c r="A481" s="17"/>
      <c r="B481" s="17"/>
      <c r="C481" s="17"/>
      <c r="D481" s="17"/>
      <c r="E481" s="9">
        <f t="shared" si="10"/>
        <v>71.040000000000006</v>
      </c>
    </row>
    <row r="482" spans="1:5" ht="21" x14ac:dyDescent="0.25">
      <c r="A482" s="17"/>
      <c r="B482" s="17"/>
      <c r="C482" s="17"/>
      <c r="D482" s="17"/>
      <c r="E482" s="9">
        <f t="shared" si="10"/>
        <v>71.040000000000006</v>
      </c>
    </row>
    <row r="483" spans="1:5" ht="21" x14ac:dyDescent="0.25">
      <c r="A483" s="17"/>
      <c r="B483" s="17"/>
      <c r="C483" s="17"/>
      <c r="D483" s="17"/>
      <c r="E483" s="9">
        <f t="shared" si="10"/>
        <v>71.040000000000006</v>
      </c>
    </row>
    <row r="484" spans="1:5" ht="21" x14ac:dyDescent="0.25">
      <c r="A484" s="17"/>
      <c r="B484" s="17"/>
      <c r="C484" s="17"/>
      <c r="D484" s="17"/>
      <c r="E484" s="9">
        <f t="shared" si="10"/>
        <v>71.040000000000006</v>
      </c>
    </row>
    <row r="485" spans="1:5" ht="21" x14ac:dyDescent="0.25">
      <c r="A485" s="17"/>
      <c r="B485" s="17"/>
      <c r="C485" s="17"/>
      <c r="D485" s="17"/>
      <c r="E485" s="9">
        <f t="shared" si="10"/>
        <v>71.040000000000006</v>
      </c>
    </row>
    <row r="486" spans="1:5" ht="21" x14ac:dyDescent="0.25">
      <c r="A486" s="17"/>
      <c r="B486" s="17"/>
      <c r="C486" s="17"/>
      <c r="D486" s="17"/>
      <c r="E486" s="9">
        <f t="shared" si="10"/>
        <v>71.040000000000006</v>
      </c>
    </row>
    <row r="487" spans="1:5" ht="21" x14ac:dyDescent="0.25">
      <c r="A487" s="17"/>
      <c r="B487" s="17"/>
      <c r="C487" s="17"/>
      <c r="D487" s="17"/>
      <c r="E487" s="9">
        <f t="shared" si="10"/>
        <v>71.040000000000006</v>
      </c>
    </row>
    <row r="488" spans="1:5" ht="21" x14ac:dyDescent="0.25">
      <c r="A488" s="17"/>
      <c r="B488" s="17"/>
      <c r="C488" s="17"/>
      <c r="D488" s="17"/>
      <c r="E488" s="9">
        <f t="shared" si="10"/>
        <v>71.040000000000006</v>
      </c>
    </row>
    <row r="489" spans="1:5" ht="21" x14ac:dyDescent="0.25">
      <c r="A489" s="17"/>
      <c r="B489" s="17"/>
      <c r="C489" s="17"/>
      <c r="D489" s="17"/>
      <c r="E489" s="9">
        <f t="shared" si="10"/>
        <v>71.040000000000006</v>
      </c>
    </row>
    <row r="490" spans="1:5" ht="21" x14ac:dyDescent="0.25">
      <c r="A490" s="17"/>
      <c r="B490" s="17"/>
      <c r="C490" s="17"/>
      <c r="D490" s="17"/>
      <c r="E490" s="9">
        <f t="shared" si="10"/>
        <v>71.040000000000006</v>
      </c>
    </row>
    <row r="491" spans="1:5" ht="21" x14ac:dyDescent="0.25">
      <c r="A491" s="17"/>
      <c r="B491" s="17"/>
      <c r="C491" s="17"/>
      <c r="D491" s="17"/>
      <c r="E491" s="9">
        <f t="shared" si="10"/>
        <v>71.040000000000006</v>
      </c>
    </row>
    <row r="492" spans="1:5" ht="21" x14ac:dyDescent="0.25">
      <c r="A492" s="17"/>
      <c r="B492" s="17"/>
      <c r="C492" s="17"/>
      <c r="D492" s="17"/>
      <c r="E492" s="9">
        <f t="shared" si="10"/>
        <v>71.040000000000006</v>
      </c>
    </row>
    <row r="493" spans="1:5" ht="21" x14ac:dyDescent="0.25">
      <c r="A493" s="17"/>
      <c r="B493" s="17"/>
      <c r="C493" s="17"/>
      <c r="D493" s="17"/>
      <c r="E493" s="9">
        <f t="shared" si="10"/>
        <v>71.040000000000006</v>
      </c>
    </row>
    <row r="494" spans="1:5" ht="21" x14ac:dyDescent="0.25">
      <c r="A494" s="17"/>
      <c r="B494" s="17"/>
      <c r="C494" s="17"/>
      <c r="D494" s="17"/>
      <c r="E494" s="9">
        <f t="shared" si="10"/>
        <v>71.040000000000006</v>
      </c>
    </row>
    <row r="495" spans="1:5" ht="21" x14ac:dyDescent="0.25">
      <c r="A495" s="17"/>
      <c r="B495" s="17"/>
      <c r="C495" s="17"/>
      <c r="D495" s="17"/>
      <c r="E495" s="9">
        <f t="shared" si="10"/>
        <v>71.040000000000006</v>
      </c>
    </row>
    <row r="496" spans="1:5" ht="21" x14ac:dyDescent="0.25">
      <c r="A496" s="17"/>
      <c r="B496" s="17"/>
      <c r="C496" s="17"/>
      <c r="D496" s="17"/>
      <c r="E496" s="9">
        <f t="shared" si="10"/>
        <v>71.040000000000006</v>
      </c>
    </row>
    <row r="497" spans="1:5" ht="21" x14ac:dyDescent="0.25">
      <c r="A497" s="17"/>
      <c r="B497" s="17"/>
      <c r="C497" s="17"/>
      <c r="D497" s="17"/>
      <c r="E497" s="9">
        <f t="shared" si="10"/>
        <v>71.040000000000006</v>
      </c>
    </row>
    <row r="498" spans="1:5" ht="21" x14ac:dyDescent="0.25">
      <c r="A498" s="17"/>
      <c r="B498" s="17"/>
      <c r="C498" s="17"/>
      <c r="D498" s="17"/>
      <c r="E498" s="9">
        <f t="shared" si="10"/>
        <v>71.040000000000006</v>
      </c>
    </row>
    <row r="499" spans="1:5" ht="21" x14ac:dyDescent="0.25">
      <c r="A499" s="17"/>
      <c r="B499" s="17"/>
      <c r="C499" s="17"/>
      <c r="D499" s="17"/>
      <c r="E499" s="9">
        <f t="shared" si="10"/>
        <v>71.040000000000006</v>
      </c>
    </row>
    <row r="500" spans="1:5" ht="21" x14ac:dyDescent="0.25">
      <c r="A500" s="17"/>
      <c r="B500" s="17"/>
      <c r="C500" s="17"/>
      <c r="D500" s="17"/>
      <c r="E500" s="9">
        <f t="shared" si="10"/>
        <v>71.040000000000006</v>
      </c>
    </row>
    <row r="501" spans="1:5" ht="21" x14ac:dyDescent="0.25">
      <c r="A501" s="17"/>
      <c r="B501" s="17"/>
      <c r="C501" s="17"/>
      <c r="D501" s="17"/>
      <c r="E501" s="9">
        <f t="shared" si="10"/>
        <v>71.040000000000006</v>
      </c>
    </row>
    <row r="502" spans="1:5" ht="21" x14ac:dyDescent="0.25">
      <c r="A502" s="17"/>
      <c r="B502" s="17"/>
      <c r="C502" s="17"/>
      <c r="D502" s="17"/>
      <c r="E502" s="9">
        <f t="shared" si="10"/>
        <v>71.040000000000006</v>
      </c>
    </row>
    <row r="503" spans="1:5" ht="21" x14ac:dyDescent="0.25">
      <c r="A503" s="17"/>
      <c r="B503" s="17"/>
      <c r="C503" s="17"/>
      <c r="D503" s="17"/>
      <c r="E503" s="9">
        <f t="shared" si="10"/>
        <v>71.040000000000006</v>
      </c>
    </row>
    <row r="504" spans="1:5" ht="21" x14ac:dyDescent="0.25">
      <c r="A504" s="17"/>
      <c r="B504" s="17"/>
      <c r="C504" s="17"/>
      <c r="D504" s="17"/>
      <c r="E504" s="9">
        <f t="shared" si="10"/>
        <v>71.040000000000006</v>
      </c>
    </row>
    <row r="505" spans="1:5" ht="21" x14ac:dyDescent="0.25">
      <c r="A505" s="17"/>
      <c r="B505" s="17"/>
      <c r="C505" s="17"/>
      <c r="D505" s="17"/>
      <c r="E505" s="9">
        <f t="shared" si="10"/>
        <v>71.040000000000006</v>
      </c>
    </row>
    <row r="506" spans="1:5" ht="21" x14ac:dyDescent="0.25">
      <c r="A506" s="17"/>
      <c r="B506" s="17"/>
      <c r="C506" s="17"/>
      <c r="D506" s="17"/>
      <c r="E506" s="9">
        <f t="shared" si="10"/>
        <v>71.040000000000006</v>
      </c>
    </row>
    <row r="507" spans="1:5" ht="21" x14ac:dyDescent="0.25">
      <c r="A507" s="17"/>
      <c r="B507" s="17"/>
      <c r="C507" s="17"/>
      <c r="D507" s="17"/>
      <c r="E507" s="9">
        <f t="shared" si="10"/>
        <v>71.040000000000006</v>
      </c>
    </row>
    <row r="508" spans="1:5" ht="21" x14ac:dyDescent="0.25">
      <c r="A508" s="17"/>
      <c r="B508" s="17"/>
      <c r="C508" s="17"/>
      <c r="D508" s="17"/>
      <c r="E508" s="9">
        <f t="shared" si="10"/>
        <v>71.040000000000006</v>
      </c>
    </row>
    <row r="509" spans="1:5" ht="21" x14ac:dyDescent="0.25">
      <c r="A509" s="17"/>
      <c r="B509" s="17"/>
      <c r="C509" s="17"/>
      <c r="D509" s="17"/>
      <c r="E509" s="9">
        <f t="shared" si="10"/>
        <v>71.040000000000006</v>
      </c>
    </row>
    <row r="510" spans="1:5" ht="21" x14ac:dyDescent="0.25">
      <c r="A510" s="17"/>
      <c r="B510" s="17"/>
      <c r="C510" s="17"/>
      <c r="D510" s="17"/>
      <c r="E510" s="9">
        <f t="shared" si="10"/>
        <v>71.040000000000006</v>
      </c>
    </row>
    <row r="511" spans="1:5" ht="21" x14ac:dyDescent="0.25">
      <c r="A511" s="17"/>
      <c r="B511" s="17"/>
      <c r="C511" s="17"/>
      <c r="D511" s="17"/>
      <c r="E511" s="9">
        <f t="shared" si="10"/>
        <v>71.040000000000006</v>
      </c>
    </row>
    <row r="512" spans="1:5" ht="21" x14ac:dyDescent="0.25">
      <c r="A512" s="17"/>
      <c r="B512" s="17"/>
      <c r="C512" s="17"/>
      <c r="D512" s="17"/>
      <c r="E512" s="9">
        <f t="shared" si="10"/>
        <v>71.040000000000006</v>
      </c>
    </row>
    <row r="513" spans="1:5" ht="21" x14ac:dyDescent="0.25">
      <c r="A513" s="17"/>
      <c r="B513" s="17"/>
      <c r="C513" s="17"/>
      <c r="D513" s="17"/>
      <c r="E513" s="9">
        <f t="shared" si="10"/>
        <v>71.040000000000006</v>
      </c>
    </row>
    <row r="514" spans="1:5" ht="21" x14ac:dyDescent="0.25">
      <c r="A514" s="17"/>
      <c r="B514" s="17"/>
      <c r="C514" s="17"/>
      <c r="D514" s="17"/>
      <c r="E514" s="9">
        <f t="shared" si="10"/>
        <v>71.040000000000006</v>
      </c>
    </row>
    <row r="515" spans="1:5" ht="21" x14ac:dyDescent="0.25">
      <c r="A515" s="17"/>
      <c r="B515" s="17"/>
      <c r="C515" s="17"/>
      <c r="D515" s="17"/>
      <c r="E515" s="9">
        <f t="shared" si="10"/>
        <v>71.040000000000006</v>
      </c>
    </row>
    <row r="516" spans="1:5" ht="21" x14ac:dyDescent="0.25">
      <c r="A516" s="17"/>
      <c r="B516" s="17"/>
      <c r="C516" s="17"/>
      <c r="D516" s="17"/>
      <c r="E516" s="9">
        <f t="shared" si="10"/>
        <v>71.040000000000006</v>
      </c>
    </row>
    <row r="517" spans="1:5" ht="21" x14ac:dyDescent="0.25">
      <c r="A517" s="17"/>
      <c r="B517" s="17"/>
      <c r="C517" s="17"/>
      <c r="D517" s="17"/>
      <c r="E517" s="9">
        <f t="shared" si="10"/>
        <v>71.040000000000006</v>
      </c>
    </row>
    <row r="518" spans="1:5" ht="21" x14ac:dyDescent="0.25">
      <c r="A518" s="17"/>
      <c r="B518" s="17"/>
      <c r="C518" s="17"/>
      <c r="D518" s="17"/>
      <c r="E518" s="9">
        <f t="shared" ref="E518:E581" si="11">E517+C518-D518</f>
        <v>71.040000000000006</v>
      </c>
    </row>
    <row r="519" spans="1:5" ht="21" x14ac:dyDescent="0.25">
      <c r="A519" s="17"/>
      <c r="B519" s="17"/>
      <c r="C519" s="17"/>
      <c r="D519" s="17"/>
      <c r="E519" s="9">
        <f t="shared" si="11"/>
        <v>71.040000000000006</v>
      </c>
    </row>
    <row r="520" spans="1:5" ht="21" x14ac:dyDescent="0.25">
      <c r="A520" s="17"/>
      <c r="B520" s="17"/>
      <c r="C520" s="17"/>
      <c r="D520" s="17"/>
      <c r="E520" s="9">
        <f t="shared" si="11"/>
        <v>71.040000000000006</v>
      </c>
    </row>
    <row r="521" spans="1:5" ht="21" x14ac:dyDescent="0.25">
      <c r="A521" s="17"/>
      <c r="B521" s="17"/>
      <c r="C521" s="17"/>
      <c r="D521" s="17"/>
      <c r="E521" s="9">
        <f t="shared" si="11"/>
        <v>71.040000000000006</v>
      </c>
    </row>
    <row r="522" spans="1:5" ht="21" x14ac:dyDescent="0.25">
      <c r="A522" s="17"/>
      <c r="B522" s="17"/>
      <c r="C522" s="17"/>
      <c r="D522" s="17"/>
      <c r="E522" s="9">
        <f t="shared" si="11"/>
        <v>71.040000000000006</v>
      </c>
    </row>
    <row r="523" spans="1:5" ht="21" x14ac:dyDescent="0.25">
      <c r="A523" s="17"/>
      <c r="B523" s="17"/>
      <c r="C523" s="17"/>
      <c r="D523" s="17"/>
      <c r="E523" s="9">
        <f t="shared" si="11"/>
        <v>71.040000000000006</v>
      </c>
    </row>
    <row r="524" spans="1:5" ht="21" x14ac:dyDescent="0.25">
      <c r="A524" s="17"/>
      <c r="B524" s="17"/>
      <c r="C524" s="17"/>
      <c r="D524" s="17"/>
      <c r="E524" s="9">
        <f t="shared" si="11"/>
        <v>71.040000000000006</v>
      </c>
    </row>
    <row r="525" spans="1:5" ht="21" x14ac:dyDescent="0.25">
      <c r="A525" s="17"/>
      <c r="B525" s="17"/>
      <c r="C525" s="17"/>
      <c r="D525" s="17"/>
      <c r="E525" s="9">
        <f t="shared" si="11"/>
        <v>71.040000000000006</v>
      </c>
    </row>
    <row r="526" spans="1:5" ht="21" x14ac:dyDescent="0.25">
      <c r="A526" s="17"/>
      <c r="B526" s="17"/>
      <c r="C526" s="17"/>
      <c r="D526" s="17"/>
      <c r="E526" s="9">
        <f t="shared" si="11"/>
        <v>71.040000000000006</v>
      </c>
    </row>
    <row r="527" spans="1:5" ht="21" x14ac:dyDescent="0.25">
      <c r="A527" s="17"/>
      <c r="B527" s="17"/>
      <c r="C527" s="17"/>
      <c r="D527" s="17"/>
      <c r="E527" s="9">
        <f t="shared" si="11"/>
        <v>71.040000000000006</v>
      </c>
    </row>
    <row r="528" spans="1:5" ht="21" x14ac:dyDescent="0.25">
      <c r="A528" s="17"/>
      <c r="B528" s="17"/>
      <c r="C528" s="17"/>
      <c r="D528" s="17"/>
      <c r="E528" s="9">
        <f t="shared" si="11"/>
        <v>71.040000000000006</v>
      </c>
    </row>
    <row r="529" spans="1:5" ht="21" x14ac:dyDescent="0.25">
      <c r="A529" s="17"/>
      <c r="B529" s="17"/>
      <c r="C529" s="17"/>
      <c r="D529" s="17"/>
      <c r="E529" s="9">
        <f t="shared" si="11"/>
        <v>71.040000000000006</v>
      </c>
    </row>
    <row r="530" spans="1:5" ht="21" x14ac:dyDescent="0.25">
      <c r="A530" s="17"/>
      <c r="B530" s="17"/>
      <c r="C530" s="17"/>
      <c r="D530" s="17"/>
      <c r="E530" s="9">
        <f t="shared" si="11"/>
        <v>71.040000000000006</v>
      </c>
    </row>
    <row r="531" spans="1:5" ht="21" x14ac:dyDescent="0.25">
      <c r="A531" s="17"/>
      <c r="B531" s="17"/>
      <c r="C531" s="17"/>
      <c r="D531" s="17"/>
      <c r="E531" s="9">
        <f t="shared" si="11"/>
        <v>71.040000000000006</v>
      </c>
    </row>
    <row r="532" spans="1:5" ht="21" x14ac:dyDescent="0.25">
      <c r="A532" s="17"/>
      <c r="B532" s="17"/>
      <c r="C532" s="17"/>
      <c r="D532" s="17"/>
      <c r="E532" s="9">
        <f t="shared" si="11"/>
        <v>71.040000000000006</v>
      </c>
    </row>
    <row r="533" spans="1:5" ht="21" x14ac:dyDescent="0.25">
      <c r="A533" s="17"/>
      <c r="B533" s="17"/>
      <c r="C533" s="17"/>
      <c r="D533" s="17"/>
      <c r="E533" s="9">
        <f t="shared" si="11"/>
        <v>71.040000000000006</v>
      </c>
    </row>
    <row r="534" spans="1:5" ht="21" x14ac:dyDescent="0.25">
      <c r="A534" s="17"/>
      <c r="B534" s="17"/>
      <c r="C534" s="17"/>
      <c r="D534" s="17"/>
      <c r="E534" s="9">
        <f t="shared" si="11"/>
        <v>71.040000000000006</v>
      </c>
    </row>
    <row r="535" spans="1:5" ht="21" x14ac:dyDescent="0.25">
      <c r="A535" s="17"/>
      <c r="B535" s="17"/>
      <c r="C535" s="17"/>
      <c r="D535" s="17"/>
      <c r="E535" s="9">
        <f t="shared" si="11"/>
        <v>71.040000000000006</v>
      </c>
    </row>
    <row r="536" spans="1:5" ht="21" x14ac:dyDescent="0.25">
      <c r="A536" s="17"/>
      <c r="B536" s="17"/>
      <c r="C536" s="17"/>
      <c r="D536" s="17"/>
      <c r="E536" s="9">
        <f t="shared" si="11"/>
        <v>71.040000000000006</v>
      </c>
    </row>
    <row r="537" spans="1:5" ht="21" x14ac:dyDescent="0.25">
      <c r="A537" s="17"/>
      <c r="B537" s="17"/>
      <c r="C537" s="17"/>
      <c r="D537" s="17"/>
      <c r="E537" s="9">
        <f t="shared" si="11"/>
        <v>71.040000000000006</v>
      </c>
    </row>
    <row r="538" spans="1:5" ht="21" x14ac:dyDescent="0.25">
      <c r="A538" s="17"/>
      <c r="B538" s="17"/>
      <c r="C538" s="17"/>
      <c r="D538" s="17"/>
      <c r="E538" s="9">
        <f t="shared" si="11"/>
        <v>71.040000000000006</v>
      </c>
    </row>
    <row r="539" spans="1:5" ht="21" x14ac:dyDescent="0.25">
      <c r="A539" s="17"/>
      <c r="B539" s="17"/>
      <c r="C539" s="17"/>
      <c r="D539" s="17"/>
      <c r="E539" s="9">
        <f t="shared" si="11"/>
        <v>71.040000000000006</v>
      </c>
    </row>
    <row r="540" spans="1:5" ht="21" x14ac:dyDescent="0.25">
      <c r="A540" s="17"/>
      <c r="B540" s="17"/>
      <c r="C540" s="17"/>
      <c r="D540" s="17"/>
      <c r="E540" s="9">
        <f t="shared" si="11"/>
        <v>71.040000000000006</v>
      </c>
    </row>
    <row r="541" spans="1:5" ht="21" x14ac:dyDescent="0.25">
      <c r="A541" s="17"/>
      <c r="B541" s="17"/>
      <c r="C541" s="17"/>
      <c r="D541" s="17"/>
      <c r="E541" s="9">
        <f t="shared" si="11"/>
        <v>71.040000000000006</v>
      </c>
    </row>
    <row r="542" spans="1:5" ht="21" x14ac:dyDescent="0.25">
      <c r="A542" s="17"/>
      <c r="B542" s="17"/>
      <c r="C542" s="17"/>
      <c r="D542" s="17"/>
      <c r="E542" s="9">
        <f t="shared" si="11"/>
        <v>71.040000000000006</v>
      </c>
    </row>
    <row r="543" spans="1:5" ht="21" x14ac:dyDescent="0.25">
      <c r="A543" s="17"/>
      <c r="B543" s="17"/>
      <c r="C543" s="17"/>
      <c r="D543" s="17"/>
      <c r="E543" s="9">
        <f t="shared" si="11"/>
        <v>71.040000000000006</v>
      </c>
    </row>
    <row r="544" spans="1:5" ht="21" x14ac:dyDescent="0.25">
      <c r="A544" s="17"/>
      <c r="B544" s="17"/>
      <c r="C544" s="17"/>
      <c r="D544" s="17"/>
      <c r="E544" s="9">
        <f t="shared" si="11"/>
        <v>71.040000000000006</v>
      </c>
    </row>
    <row r="545" spans="1:5" ht="21" x14ac:dyDescent="0.25">
      <c r="A545" s="17"/>
      <c r="B545" s="17"/>
      <c r="C545" s="17"/>
      <c r="D545" s="17"/>
      <c r="E545" s="9">
        <f t="shared" si="11"/>
        <v>71.040000000000006</v>
      </c>
    </row>
    <row r="546" spans="1:5" ht="21" x14ac:dyDescent="0.25">
      <c r="A546" s="17"/>
      <c r="B546" s="17"/>
      <c r="C546" s="17"/>
      <c r="D546" s="17"/>
      <c r="E546" s="9">
        <f t="shared" si="11"/>
        <v>71.040000000000006</v>
      </c>
    </row>
    <row r="547" spans="1:5" ht="21" x14ac:dyDescent="0.25">
      <c r="A547" s="17"/>
      <c r="B547" s="17"/>
      <c r="C547" s="17"/>
      <c r="D547" s="17"/>
      <c r="E547" s="9">
        <f t="shared" si="11"/>
        <v>71.040000000000006</v>
      </c>
    </row>
    <row r="548" spans="1:5" ht="21" x14ac:dyDescent="0.25">
      <c r="A548" s="17"/>
      <c r="B548" s="17"/>
      <c r="C548" s="17"/>
      <c r="D548" s="17"/>
      <c r="E548" s="9">
        <f t="shared" si="11"/>
        <v>71.040000000000006</v>
      </c>
    </row>
    <row r="549" spans="1:5" ht="21" x14ac:dyDescent="0.25">
      <c r="A549" s="17"/>
      <c r="B549" s="17"/>
      <c r="C549" s="17"/>
      <c r="D549" s="17"/>
      <c r="E549" s="9">
        <f t="shared" si="11"/>
        <v>71.040000000000006</v>
      </c>
    </row>
    <row r="550" spans="1:5" ht="21" x14ac:dyDescent="0.25">
      <c r="A550" s="17"/>
      <c r="B550" s="17"/>
      <c r="C550" s="17"/>
      <c r="D550" s="17"/>
      <c r="E550" s="9">
        <f t="shared" si="11"/>
        <v>71.040000000000006</v>
      </c>
    </row>
    <row r="551" spans="1:5" ht="21" x14ac:dyDescent="0.25">
      <c r="A551" s="17"/>
      <c r="B551" s="17"/>
      <c r="C551" s="17"/>
      <c r="D551" s="17"/>
      <c r="E551" s="9">
        <f t="shared" si="11"/>
        <v>71.040000000000006</v>
      </c>
    </row>
    <row r="552" spans="1:5" ht="21" x14ac:dyDescent="0.25">
      <c r="A552" s="17"/>
      <c r="B552" s="17"/>
      <c r="C552" s="17"/>
      <c r="D552" s="17"/>
      <c r="E552" s="9">
        <f t="shared" si="11"/>
        <v>71.040000000000006</v>
      </c>
    </row>
    <row r="553" spans="1:5" ht="21" x14ac:dyDescent="0.25">
      <c r="A553" s="17"/>
      <c r="B553" s="17"/>
      <c r="C553" s="17"/>
      <c r="D553" s="17"/>
      <c r="E553" s="9">
        <f t="shared" si="11"/>
        <v>71.040000000000006</v>
      </c>
    </row>
    <row r="554" spans="1:5" ht="21" x14ac:dyDescent="0.25">
      <c r="A554" s="17"/>
      <c r="B554" s="17"/>
      <c r="C554" s="17"/>
      <c r="D554" s="17"/>
      <c r="E554" s="9">
        <f t="shared" si="11"/>
        <v>71.040000000000006</v>
      </c>
    </row>
    <row r="555" spans="1:5" ht="21" x14ac:dyDescent="0.25">
      <c r="A555" s="17"/>
      <c r="B555" s="17"/>
      <c r="C555" s="17"/>
      <c r="D555" s="17"/>
      <c r="E555" s="9">
        <f t="shared" si="11"/>
        <v>71.040000000000006</v>
      </c>
    </row>
    <row r="556" spans="1:5" ht="21" x14ac:dyDescent="0.25">
      <c r="A556" s="17"/>
      <c r="B556" s="17"/>
      <c r="C556" s="17"/>
      <c r="D556" s="17"/>
      <c r="E556" s="9">
        <f t="shared" si="11"/>
        <v>71.040000000000006</v>
      </c>
    </row>
    <row r="557" spans="1:5" ht="21" x14ac:dyDescent="0.25">
      <c r="A557" s="17"/>
      <c r="B557" s="17"/>
      <c r="C557" s="17"/>
      <c r="D557" s="17"/>
      <c r="E557" s="9">
        <f t="shared" si="11"/>
        <v>71.040000000000006</v>
      </c>
    </row>
    <row r="558" spans="1:5" ht="21" x14ac:dyDescent="0.25">
      <c r="A558" s="17"/>
      <c r="B558" s="17"/>
      <c r="C558" s="17"/>
      <c r="D558" s="17"/>
      <c r="E558" s="9">
        <f t="shared" si="11"/>
        <v>71.040000000000006</v>
      </c>
    </row>
    <row r="559" spans="1:5" ht="21" x14ac:dyDescent="0.25">
      <c r="A559" s="17"/>
      <c r="B559" s="17"/>
      <c r="C559" s="17"/>
      <c r="D559" s="17"/>
      <c r="E559" s="9">
        <f t="shared" si="11"/>
        <v>71.040000000000006</v>
      </c>
    </row>
    <row r="560" spans="1:5" ht="21" x14ac:dyDescent="0.25">
      <c r="A560" s="17"/>
      <c r="B560" s="17"/>
      <c r="C560" s="17"/>
      <c r="D560" s="17"/>
      <c r="E560" s="9">
        <f t="shared" si="11"/>
        <v>71.040000000000006</v>
      </c>
    </row>
    <row r="561" spans="1:5" ht="21" x14ac:dyDescent="0.25">
      <c r="A561" s="17"/>
      <c r="B561" s="17"/>
      <c r="C561" s="17"/>
      <c r="D561" s="17"/>
      <c r="E561" s="9">
        <f t="shared" si="11"/>
        <v>71.040000000000006</v>
      </c>
    </row>
    <row r="562" spans="1:5" ht="21" x14ac:dyDescent="0.25">
      <c r="A562" s="17"/>
      <c r="B562" s="17"/>
      <c r="C562" s="17"/>
      <c r="D562" s="17"/>
      <c r="E562" s="9">
        <f t="shared" si="11"/>
        <v>71.040000000000006</v>
      </c>
    </row>
    <row r="563" spans="1:5" ht="21" x14ac:dyDescent="0.25">
      <c r="A563" s="17"/>
      <c r="B563" s="17"/>
      <c r="C563" s="17"/>
      <c r="D563" s="17"/>
      <c r="E563" s="9">
        <f t="shared" si="11"/>
        <v>71.040000000000006</v>
      </c>
    </row>
    <row r="564" spans="1:5" ht="21" x14ac:dyDescent="0.25">
      <c r="A564" s="17"/>
      <c r="B564" s="17"/>
      <c r="C564" s="17"/>
      <c r="D564" s="17"/>
      <c r="E564" s="9">
        <f t="shared" si="11"/>
        <v>71.040000000000006</v>
      </c>
    </row>
    <row r="565" spans="1:5" ht="21" x14ac:dyDescent="0.25">
      <c r="A565" s="17"/>
      <c r="B565" s="17"/>
      <c r="C565" s="17"/>
      <c r="D565" s="17"/>
      <c r="E565" s="9">
        <f t="shared" si="11"/>
        <v>71.040000000000006</v>
      </c>
    </row>
    <row r="566" spans="1:5" ht="21" x14ac:dyDescent="0.25">
      <c r="A566" s="17"/>
      <c r="B566" s="17"/>
      <c r="C566" s="17"/>
      <c r="D566" s="17"/>
      <c r="E566" s="9">
        <f t="shared" si="11"/>
        <v>71.040000000000006</v>
      </c>
    </row>
    <row r="567" spans="1:5" ht="21" x14ac:dyDescent="0.25">
      <c r="A567" s="17"/>
      <c r="B567" s="17"/>
      <c r="C567" s="17"/>
      <c r="D567" s="17"/>
      <c r="E567" s="9">
        <f t="shared" si="11"/>
        <v>71.040000000000006</v>
      </c>
    </row>
    <row r="568" spans="1:5" ht="21" x14ac:dyDescent="0.25">
      <c r="A568" s="17"/>
      <c r="B568" s="17"/>
      <c r="C568" s="17"/>
      <c r="D568" s="17"/>
      <c r="E568" s="9">
        <f t="shared" si="11"/>
        <v>71.040000000000006</v>
      </c>
    </row>
    <row r="569" spans="1:5" ht="21" x14ac:dyDescent="0.25">
      <c r="A569" s="17"/>
      <c r="B569" s="17"/>
      <c r="C569" s="17"/>
      <c r="D569" s="17"/>
      <c r="E569" s="9">
        <f t="shared" si="11"/>
        <v>71.040000000000006</v>
      </c>
    </row>
    <row r="570" spans="1:5" ht="21" x14ac:dyDescent="0.25">
      <c r="A570" s="17"/>
      <c r="B570" s="17"/>
      <c r="C570" s="17"/>
      <c r="D570" s="17"/>
      <c r="E570" s="9">
        <f t="shared" si="11"/>
        <v>71.040000000000006</v>
      </c>
    </row>
    <row r="571" spans="1:5" ht="21" x14ac:dyDescent="0.25">
      <c r="A571" s="17"/>
      <c r="B571" s="17"/>
      <c r="C571" s="17"/>
      <c r="D571" s="17"/>
      <c r="E571" s="9">
        <f t="shared" si="11"/>
        <v>71.040000000000006</v>
      </c>
    </row>
    <row r="572" spans="1:5" ht="21" x14ac:dyDescent="0.25">
      <c r="A572" s="17"/>
      <c r="B572" s="17"/>
      <c r="C572" s="17"/>
      <c r="D572" s="17"/>
      <c r="E572" s="9">
        <f t="shared" si="11"/>
        <v>71.040000000000006</v>
      </c>
    </row>
    <row r="573" spans="1:5" ht="21" x14ac:dyDescent="0.25">
      <c r="A573" s="17"/>
      <c r="B573" s="17"/>
      <c r="C573" s="17"/>
      <c r="D573" s="17"/>
      <c r="E573" s="9">
        <f t="shared" si="11"/>
        <v>71.040000000000006</v>
      </c>
    </row>
    <row r="574" spans="1:5" ht="21" x14ac:dyDescent="0.25">
      <c r="A574" s="17"/>
      <c r="B574" s="17"/>
      <c r="C574" s="17"/>
      <c r="D574" s="17"/>
      <c r="E574" s="9">
        <f t="shared" si="11"/>
        <v>71.040000000000006</v>
      </c>
    </row>
    <row r="575" spans="1:5" ht="21" x14ac:dyDescent="0.25">
      <c r="A575" s="17"/>
      <c r="B575" s="17"/>
      <c r="C575" s="17"/>
      <c r="D575" s="17"/>
      <c r="E575" s="9">
        <f t="shared" si="11"/>
        <v>71.040000000000006</v>
      </c>
    </row>
    <row r="576" spans="1:5" ht="21" x14ac:dyDescent="0.25">
      <c r="A576" s="17"/>
      <c r="B576" s="17"/>
      <c r="C576" s="17"/>
      <c r="D576" s="17"/>
      <c r="E576" s="9">
        <f t="shared" si="11"/>
        <v>71.040000000000006</v>
      </c>
    </row>
    <row r="577" spans="1:5" ht="21" x14ac:dyDescent="0.25">
      <c r="A577" s="17"/>
      <c r="B577" s="17"/>
      <c r="C577" s="17"/>
      <c r="D577" s="17"/>
      <c r="E577" s="9">
        <f t="shared" si="11"/>
        <v>71.040000000000006</v>
      </c>
    </row>
    <row r="578" spans="1:5" ht="21" x14ac:dyDescent="0.25">
      <c r="A578" s="17"/>
      <c r="B578" s="17"/>
      <c r="C578" s="17"/>
      <c r="D578" s="17"/>
      <c r="E578" s="9">
        <f t="shared" si="11"/>
        <v>71.040000000000006</v>
      </c>
    </row>
    <row r="579" spans="1:5" ht="21" x14ac:dyDescent="0.25">
      <c r="A579" s="17"/>
      <c r="B579" s="17"/>
      <c r="C579" s="17"/>
      <c r="D579" s="17"/>
      <c r="E579" s="9">
        <f t="shared" si="11"/>
        <v>71.040000000000006</v>
      </c>
    </row>
    <row r="580" spans="1:5" ht="21" x14ac:dyDescent="0.25">
      <c r="A580" s="17"/>
      <c r="B580" s="17"/>
      <c r="C580" s="17"/>
      <c r="D580" s="17"/>
      <c r="E580" s="9">
        <f t="shared" si="11"/>
        <v>71.040000000000006</v>
      </c>
    </row>
    <row r="581" spans="1:5" ht="21" x14ac:dyDescent="0.25">
      <c r="A581" s="17"/>
      <c r="B581" s="17"/>
      <c r="C581" s="17"/>
      <c r="D581" s="17"/>
      <c r="E581" s="9">
        <f t="shared" si="11"/>
        <v>71.040000000000006</v>
      </c>
    </row>
    <row r="582" spans="1:5" ht="21" x14ac:dyDescent="0.25">
      <c r="A582" s="17"/>
      <c r="B582" s="17"/>
      <c r="C582" s="17"/>
      <c r="D582" s="17"/>
      <c r="E582" s="9">
        <f t="shared" ref="E582:E645" si="12">E581+C582-D582</f>
        <v>71.040000000000006</v>
      </c>
    </row>
    <row r="583" spans="1:5" ht="21" x14ac:dyDescent="0.25">
      <c r="A583" s="17"/>
      <c r="B583" s="17"/>
      <c r="C583" s="17"/>
      <c r="D583" s="17"/>
      <c r="E583" s="9">
        <f t="shared" si="12"/>
        <v>71.040000000000006</v>
      </c>
    </row>
    <row r="584" spans="1:5" ht="21" x14ac:dyDescent="0.25">
      <c r="A584" s="17"/>
      <c r="B584" s="17"/>
      <c r="C584" s="17"/>
      <c r="D584" s="17"/>
      <c r="E584" s="9">
        <f t="shared" si="12"/>
        <v>71.040000000000006</v>
      </c>
    </row>
    <row r="585" spans="1:5" ht="21" x14ac:dyDescent="0.25">
      <c r="A585" s="17"/>
      <c r="B585" s="17"/>
      <c r="C585" s="17"/>
      <c r="D585" s="17"/>
      <c r="E585" s="9">
        <f t="shared" si="12"/>
        <v>71.040000000000006</v>
      </c>
    </row>
    <row r="586" spans="1:5" ht="21" x14ac:dyDescent="0.25">
      <c r="A586" s="17"/>
      <c r="B586" s="17"/>
      <c r="C586" s="17"/>
      <c r="D586" s="17"/>
      <c r="E586" s="9">
        <f t="shared" si="12"/>
        <v>71.040000000000006</v>
      </c>
    </row>
    <row r="587" spans="1:5" ht="21" x14ac:dyDescent="0.25">
      <c r="A587" s="17"/>
      <c r="B587" s="17"/>
      <c r="C587" s="17"/>
      <c r="D587" s="17"/>
      <c r="E587" s="9">
        <f t="shared" si="12"/>
        <v>71.040000000000006</v>
      </c>
    </row>
    <row r="588" spans="1:5" ht="21" x14ac:dyDescent="0.25">
      <c r="A588" s="17"/>
      <c r="B588" s="17"/>
      <c r="C588" s="17"/>
      <c r="D588" s="17"/>
      <c r="E588" s="9">
        <f t="shared" si="12"/>
        <v>71.040000000000006</v>
      </c>
    </row>
    <row r="589" spans="1:5" ht="21" x14ac:dyDescent="0.25">
      <c r="A589" s="17"/>
      <c r="B589" s="17"/>
      <c r="C589" s="17"/>
      <c r="D589" s="17"/>
      <c r="E589" s="9">
        <f t="shared" si="12"/>
        <v>71.040000000000006</v>
      </c>
    </row>
    <row r="590" spans="1:5" ht="21" x14ac:dyDescent="0.25">
      <c r="A590" s="17"/>
      <c r="B590" s="17"/>
      <c r="C590" s="17"/>
      <c r="D590" s="17"/>
      <c r="E590" s="9">
        <f t="shared" si="12"/>
        <v>71.040000000000006</v>
      </c>
    </row>
    <row r="591" spans="1:5" ht="21" x14ac:dyDescent="0.25">
      <c r="A591" s="17"/>
      <c r="B591" s="17"/>
      <c r="C591" s="17"/>
      <c r="D591" s="17"/>
      <c r="E591" s="9">
        <f t="shared" si="12"/>
        <v>71.040000000000006</v>
      </c>
    </row>
    <row r="592" spans="1:5" ht="21" x14ac:dyDescent="0.25">
      <c r="A592" s="17"/>
      <c r="B592" s="17"/>
      <c r="C592" s="17"/>
      <c r="D592" s="17"/>
      <c r="E592" s="9">
        <f t="shared" si="12"/>
        <v>71.040000000000006</v>
      </c>
    </row>
    <row r="593" spans="1:5" ht="21" x14ac:dyDescent="0.25">
      <c r="A593" s="17"/>
      <c r="B593" s="17"/>
      <c r="C593" s="17"/>
      <c r="D593" s="17"/>
      <c r="E593" s="9">
        <f t="shared" si="12"/>
        <v>71.040000000000006</v>
      </c>
    </row>
    <row r="594" spans="1:5" ht="21" x14ac:dyDescent="0.25">
      <c r="A594" s="17"/>
      <c r="B594" s="17"/>
      <c r="C594" s="17"/>
      <c r="D594" s="17"/>
      <c r="E594" s="9">
        <f t="shared" si="12"/>
        <v>71.040000000000006</v>
      </c>
    </row>
    <row r="595" spans="1:5" ht="21" x14ac:dyDescent="0.25">
      <c r="A595" s="17"/>
      <c r="B595" s="17"/>
      <c r="C595" s="17"/>
      <c r="D595" s="17"/>
      <c r="E595" s="9">
        <f t="shared" si="12"/>
        <v>71.040000000000006</v>
      </c>
    </row>
    <row r="596" spans="1:5" ht="21" x14ac:dyDescent="0.25">
      <c r="A596" s="17"/>
      <c r="B596" s="17"/>
      <c r="C596" s="17"/>
      <c r="D596" s="17"/>
      <c r="E596" s="9">
        <f t="shared" si="12"/>
        <v>71.040000000000006</v>
      </c>
    </row>
    <row r="597" spans="1:5" ht="21" x14ac:dyDescent="0.25">
      <c r="A597" s="17"/>
      <c r="B597" s="17"/>
      <c r="C597" s="17"/>
      <c r="D597" s="17"/>
      <c r="E597" s="9">
        <f t="shared" si="12"/>
        <v>71.040000000000006</v>
      </c>
    </row>
    <row r="598" spans="1:5" ht="21" x14ac:dyDescent="0.25">
      <c r="A598" s="17"/>
      <c r="B598" s="17"/>
      <c r="C598" s="17"/>
      <c r="D598" s="17"/>
      <c r="E598" s="9">
        <f t="shared" si="12"/>
        <v>71.040000000000006</v>
      </c>
    </row>
    <row r="599" spans="1:5" ht="21" x14ac:dyDescent="0.25">
      <c r="A599" s="17"/>
      <c r="B599" s="17"/>
      <c r="C599" s="17"/>
      <c r="D599" s="17"/>
      <c r="E599" s="9">
        <f t="shared" si="12"/>
        <v>71.040000000000006</v>
      </c>
    </row>
    <row r="600" spans="1:5" ht="21" x14ac:dyDescent="0.25">
      <c r="A600" s="17"/>
      <c r="B600" s="17"/>
      <c r="C600" s="17"/>
      <c r="D600" s="17"/>
      <c r="E600" s="9">
        <f t="shared" si="12"/>
        <v>71.040000000000006</v>
      </c>
    </row>
    <row r="601" spans="1:5" ht="21" x14ac:dyDescent="0.25">
      <c r="A601" s="17"/>
      <c r="B601" s="17"/>
      <c r="C601" s="17"/>
      <c r="D601" s="17"/>
      <c r="E601" s="9">
        <f t="shared" si="12"/>
        <v>71.040000000000006</v>
      </c>
    </row>
    <row r="602" spans="1:5" ht="21" x14ac:dyDescent="0.25">
      <c r="A602" s="17"/>
      <c r="B602" s="17"/>
      <c r="C602" s="17"/>
      <c r="D602" s="17"/>
      <c r="E602" s="9">
        <f t="shared" si="12"/>
        <v>71.040000000000006</v>
      </c>
    </row>
    <row r="603" spans="1:5" ht="21" x14ac:dyDescent="0.25">
      <c r="A603" s="17"/>
      <c r="B603" s="17"/>
      <c r="C603" s="17"/>
      <c r="D603" s="17"/>
      <c r="E603" s="9">
        <f t="shared" si="12"/>
        <v>71.040000000000006</v>
      </c>
    </row>
    <row r="604" spans="1:5" ht="21" x14ac:dyDescent="0.25">
      <c r="A604" s="17"/>
      <c r="B604" s="17"/>
      <c r="C604" s="17"/>
      <c r="D604" s="17"/>
      <c r="E604" s="9">
        <f t="shared" si="12"/>
        <v>71.040000000000006</v>
      </c>
    </row>
    <row r="605" spans="1:5" ht="21" x14ac:dyDescent="0.25">
      <c r="A605" s="17"/>
      <c r="B605" s="17"/>
      <c r="C605" s="17"/>
      <c r="D605" s="17"/>
      <c r="E605" s="9">
        <f t="shared" si="12"/>
        <v>71.040000000000006</v>
      </c>
    </row>
    <row r="606" spans="1:5" ht="21" x14ac:dyDescent="0.25">
      <c r="A606" s="17"/>
      <c r="B606" s="17"/>
      <c r="C606" s="17"/>
      <c r="D606" s="17"/>
      <c r="E606" s="9">
        <f t="shared" si="12"/>
        <v>71.040000000000006</v>
      </c>
    </row>
    <row r="607" spans="1:5" ht="21" x14ac:dyDescent="0.25">
      <c r="A607" s="17"/>
      <c r="B607" s="17"/>
      <c r="C607" s="17"/>
      <c r="D607" s="17"/>
      <c r="E607" s="9">
        <f t="shared" si="12"/>
        <v>71.040000000000006</v>
      </c>
    </row>
    <row r="608" spans="1:5" ht="21" x14ac:dyDescent="0.25">
      <c r="A608" s="17"/>
      <c r="B608" s="17"/>
      <c r="C608" s="17"/>
      <c r="D608" s="17"/>
      <c r="E608" s="9">
        <f t="shared" si="12"/>
        <v>71.040000000000006</v>
      </c>
    </row>
    <row r="609" spans="1:5" ht="21" x14ac:dyDescent="0.25">
      <c r="A609" s="17"/>
      <c r="B609" s="17"/>
      <c r="C609" s="17"/>
      <c r="D609" s="17"/>
      <c r="E609" s="9">
        <f t="shared" si="12"/>
        <v>71.040000000000006</v>
      </c>
    </row>
    <row r="610" spans="1:5" ht="21" x14ac:dyDescent="0.25">
      <c r="A610" s="17"/>
      <c r="B610" s="17"/>
      <c r="C610" s="17"/>
      <c r="D610" s="17"/>
      <c r="E610" s="9">
        <f t="shared" si="12"/>
        <v>71.040000000000006</v>
      </c>
    </row>
    <row r="611" spans="1:5" ht="21" x14ac:dyDescent="0.25">
      <c r="A611" s="17"/>
      <c r="B611" s="17"/>
      <c r="C611" s="17"/>
      <c r="D611" s="17"/>
      <c r="E611" s="9">
        <f t="shared" si="12"/>
        <v>71.040000000000006</v>
      </c>
    </row>
    <row r="612" spans="1:5" ht="21" x14ac:dyDescent="0.25">
      <c r="A612" s="17"/>
      <c r="B612" s="17"/>
      <c r="C612" s="17"/>
      <c r="D612" s="17"/>
      <c r="E612" s="9">
        <f t="shared" si="12"/>
        <v>71.040000000000006</v>
      </c>
    </row>
    <row r="613" spans="1:5" ht="21" x14ac:dyDescent="0.25">
      <c r="A613" s="17"/>
      <c r="B613" s="17"/>
      <c r="C613" s="17"/>
      <c r="D613" s="17"/>
      <c r="E613" s="9">
        <f t="shared" si="12"/>
        <v>71.040000000000006</v>
      </c>
    </row>
    <row r="614" spans="1:5" ht="21" x14ac:dyDescent="0.25">
      <c r="A614" s="17"/>
      <c r="B614" s="17"/>
      <c r="C614" s="17"/>
      <c r="D614" s="17"/>
      <c r="E614" s="9">
        <f t="shared" si="12"/>
        <v>71.040000000000006</v>
      </c>
    </row>
    <row r="615" spans="1:5" ht="21" x14ac:dyDescent="0.25">
      <c r="A615" s="17"/>
      <c r="B615" s="17"/>
      <c r="C615" s="17"/>
      <c r="D615" s="17"/>
      <c r="E615" s="9">
        <f t="shared" si="12"/>
        <v>71.040000000000006</v>
      </c>
    </row>
    <row r="616" spans="1:5" ht="21" x14ac:dyDescent="0.25">
      <c r="A616" s="17"/>
      <c r="B616" s="17"/>
      <c r="C616" s="17"/>
      <c r="D616" s="17"/>
      <c r="E616" s="9">
        <f t="shared" si="12"/>
        <v>71.040000000000006</v>
      </c>
    </row>
    <row r="617" spans="1:5" ht="21" x14ac:dyDescent="0.25">
      <c r="A617" s="17"/>
      <c r="B617" s="17"/>
      <c r="C617" s="17"/>
      <c r="D617" s="17"/>
      <c r="E617" s="9">
        <f t="shared" si="12"/>
        <v>71.040000000000006</v>
      </c>
    </row>
    <row r="618" spans="1:5" ht="21" x14ac:dyDescent="0.25">
      <c r="A618" s="17"/>
      <c r="B618" s="17"/>
      <c r="C618" s="17"/>
      <c r="D618" s="17"/>
      <c r="E618" s="9">
        <f t="shared" si="12"/>
        <v>71.040000000000006</v>
      </c>
    </row>
    <row r="619" spans="1:5" ht="21" x14ac:dyDescent="0.25">
      <c r="A619" s="17"/>
      <c r="B619" s="17"/>
      <c r="C619" s="17"/>
      <c r="D619" s="17"/>
      <c r="E619" s="9">
        <f t="shared" si="12"/>
        <v>71.040000000000006</v>
      </c>
    </row>
    <row r="620" spans="1:5" ht="21" x14ac:dyDescent="0.25">
      <c r="A620" s="17"/>
      <c r="B620" s="17"/>
      <c r="C620" s="17"/>
      <c r="D620" s="17"/>
      <c r="E620" s="9">
        <f t="shared" si="12"/>
        <v>71.040000000000006</v>
      </c>
    </row>
    <row r="621" spans="1:5" ht="21" x14ac:dyDescent="0.25">
      <c r="A621" s="17"/>
      <c r="B621" s="17"/>
      <c r="C621" s="17"/>
      <c r="D621" s="17"/>
      <c r="E621" s="9">
        <f t="shared" si="12"/>
        <v>71.040000000000006</v>
      </c>
    </row>
    <row r="622" spans="1:5" ht="21" x14ac:dyDescent="0.25">
      <c r="A622" s="17"/>
      <c r="B622" s="17"/>
      <c r="C622" s="17"/>
      <c r="D622" s="17"/>
      <c r="E622" s="9">
        <f t="shared" si="12"/>
        <v>71.040000000000006</v>
      </c>
    </row>
    <row r="623" spans="1:5" ht="21" x14ac:dyDescent="0.25">
      <c r="A623" s="17"/>
      <c r="B623" s="17"/>
      <c r="C623" s="17"/>
      <c r="D623" s="17"/>
      <c r="E623" s="9">
        <f t="shared" si="12"/>
        <v>71.040000000000006</v>
      </c>
    </row>
    <row r="624" spans="1:5" ht="21" x14ac:dyDescent="0.25">
      <c r="A624" s="17"/>
      <c r="B624" s="17"/>
      <c r="C624" s="17"/>
      <c r="D624" s="17"/>
      <c r="E624" s="9">
        <f t="shared" si="12"/>
        <v>71.040000000000006</v>
      </c>
    </row>
    <row r="625" spans="1:5" ht="21" x14ac:dyDescent="0.25">
      <c r="A625" s="17"/>
      <c r="B625" s="17"/>
      <c r="C625" s="17"/>
      <c r="D625" s="17"/>
      <c r="E625" s="9">
        <f t="shared" si="12"/>
        <v>71.040000000000006</v>
      </c>
    </row>
    <row r="626" spans="1:5" ht="21" x14ac:dyDescent="0.25">
      <c r="A626" s="17"/>
      <c r="B626" s="17"/>
      <c r="C626" s="17"/>
      <c r="D626" s="17"/>
      <c r="E626" s="9">
        <f t="shared" si="12"/>
        <v>71.040000000000006</v>
      </c>
    </row>
    <row r="627" spans="1:5" ht="21" x14ac:dyDescent="0.25">
      <c r="A627" s="17"/>
      <c r="B627" s="17"/>
      <c r="C627" s="17"/>
      <c r="D627" s="17"/>
      <c r="E627" s="9">
        <f t="shared" si="12"/>
        <v>71.040000000000006</v>
      </c>
    </row>
    <row r="628" spans="1:5" ht="21" x14ac:dyDescent="0.25">
      <c r="A628" s="17"/>
      <c r="B628" s="17"/>
      <c r="C628" s="17"/>
      <c r="D628" s="17"/>
      <c r="E628" s="9">
        <f t="shared" si="12"/>
        <v>71.040000000000006</v>
      </c>
    </row>
    <row r="629" spans="1:5" ht="21" x14ac:dyDescent="0.25">
      <c r="A629" s="17"/>
      <c r="B629" s="17"/>
      <c r="C629" s="17"/>
      <c r="D629" s="17"/>
      <c r="E629" s="9">
        <f t="shared" si="12"/>
        <v>71.040000000000006</v>
      </c>
    </row>
    <row r="630" spans="1:5" ht="21" x14ac:dyDescent="0.25">
      <c r="A630" s="17"/>
      <c r="B630" s="17"/>
      <c r="C630" s="17"/>
      <c r="D630" s="17"/>
      <c r="E630" s="9">
        <f t="shared" si="12"/>
        <v>71.040000000000006</v>
      </c>
    </row>
    <row r="631" spans="1:5" ht="21" x14ac:dyDescent="0.25">
      <c r="A631" s="17"/>
      <c r="B631" s="17"/>
      <c r="C631" s="17"/>
      <c r="D631" s="17"/>
      <c r="E631" s="9">
        <f t="shared" si="12"/>
        <v>71.040000000000006</v>
      </c>
    </row>
    <row r="632" spans="1:5" ht="21" x14ac:dyDescent="0.25">
      <c r="A632" s="17"/>
      <c r="B632" s="17"/>
      <c r="C632" s="17"/>
      <c r="D632" s="17"/>
      <c r="E632" s="9">
        <f t="shared" si="12"/>
        <v>71.040000000000006</v>
      </c>
    </row>
    <row r="633" spans="1:5" ht="21" x14ac:dyDescent="0.25">
      <c r="A633" s="17"/>
      <c r="B633" s="17"/>
      <c r="C633" s="17"/>
      <c r="D633" s="17"/>
      <c r="E633" s="9">
        <f t="shared" si="12"/>
        <v>71.040000000000006</v>
      </c>
    </row>
    <row r="634" spans="1:5" ht="21" x14ac:dyDescent="0.25">
      <c r="A634" s="17"/>
      <c r="B634" s="17"/>
      <c r="C634" s="17"/>
      <c r="D634" s="17"/>
      <c r="E634" s="9">
        <f t="shared" si="12"/>
        <v>71.040000000000006</v>
      </c>
    </row>
    <row r="635" spans="1:5" ht="21" x14ac:dyDescent="0.25">
      <c r="A635" s="17"/>
      <c r="B635" s="17"/>
      <c r="C635" s="17"/>
      <c r="D635" s="17"/>
      <c r="E635" s="9">
        <f t="shared" si="12"/>
        <v>71.040000000000006</v>
      </c>
    </row>
    <row r="636" spans="1:5" ht="21" x14ac:dyDescent="0.25">
      <c r="A636" s="17"/>
      <c r="B636" s="17"/>
      <c r="C636" s="17"/>
      <c r="D636" s="17"/>
      <c r="E636" s="9">
        <f t="shared" si="12"/>
        <v>71.040000000000006</v>
      </c>
    </row>
    <row r="637" spans="1:5" ht="21" x14ac:dyDescent="0.25">
      <c r="A637" s="17"/>
      <c r="B637" s="17"/>
      <c r="C637" s="17"/>
      <c r="D637" s="17"/>
      <c r="E637" s="9">
        <f t="shared" si="12"/>
        <v>71.040000000000006</v>
      </c>
    </row>
    <row r="638" spans="1:5" ht="21" x14ac:dyDescent="0.25">
      <c r="A638" s="17"/>
      <c r="B638" s="17"/>
      <c r="C638" s="17"/>
      <c r="D638" s="17"/>
      <c r="E638" s="9">
        <f t="shared" si="12"/>
        <v>71.040000000000006</v>
      </c>
    </row>
    <row r="639" spans="1:5" ht="21" x14ac:dyDescent="0.25">
      <c r="A639" s="17"/>
      <c r="B639" s="17"/>
      <c r="C639" s="17"/>
      <c r="D639" s="17"/>
      <c r="E639" s="9">
        <f t="shared" si="12"/>
        <v>71.040000000000006</v>
      </c>
    </row>
    <row r="640" spans="1:5" ht="21" x14ac:dyDescent="0.25">
      <c r="A640" s="17"/>
      <c r="B640" s="17"/>
      <c r="C640" s="17"/>
      <c r="D640" s="17"/>
      <c r="E640" s="9">
        <f t="shared" si="12"/>
        <v>71.040000000000006</v>
      </c>
    </row>
    <row r="641" spans="1:5" ht="21" x14ac:dyDescent="0.25">
      <c r="A641" s="17"/>
      <c r="B641" s="17"/>
      <c r="C641" s="17"/>
      <c r="D641" s="17"/>
      <c r="E641" s="9">
        <f t="shared" si="12"/>
        <v>71.040000000000006</v>
      </c>
    </row>
    <row r="642" spans="1:5" ht="21" x14ac:dyDescent="0.25">
      <c r="A642" s="17"/>
      <c r="B642" s="17"/>
      <c r="C642" s="17"/>
      <c r="D642" s="17"/>
      <c r="E642" s="9">
        <f t="shared" si="12"/>
        <v>71.040000000000006</v>
      </c>
    </row>
    <row r="643" spans="1:5" ht="21" x14ac:dyDescent="0.25">
      <c r="A643" s="17"/>
      <c r="B643" s="17"/>
      <c r="C643" s="17"/>
      <c r="D643" s="17"/>
      <c r="E643" s="9">
        <f t="shared" si="12"/>
        <v>71.040000000000006</v>
      </c>
    </row>
    <row r="644" spans="1:5" ht="21" x14ac:dyDescent="0.25">
      <c r="A644" s="17"/>
      <c r="B644" s="17"/>
      <c r="C644" s="17"/>
      <c r="D644" s="17"/>
      <c r="E644" s="9">
        <f t="shared" si="12"/>
        <v>71.040000000000006</v>
      </c>
    </row>
    <row r="645" spans="1:5" ht="21" x14ac:dyDescent="0.25">
      <c r="A645" s="17"/>
      <c r="B645" s="17"/>
      <c r="C645" s="17"/>
      <c r="D645" s="17"/>
      <c r="E645" s="9">
        <f t="shared" si="12"/>
        <v>71.040000000000006</v>
      </c>
    </row>
    <row r="646" spans="1:5" ht="21" x14ac:dyDescent="0.25">
      <c r="A646" s="17"/>
      <c r="B646" s="17"/>
      <c r="C646" s="17"/>
      <c r="D646" s="17"/>
      <c r="E646" s="9">
        <f t="shared" ref="E646:E709" si="13">E645+C646-D646</f>
        <v>71.040000000000006</v>
      </c>
    </row>
    <row r="647" spans="1:5" ht="21" x14ac:dyDescent="0.25">
      <c r="A647" s="17"/>
      <c r="B647" s="17"/>
      <c r="C647" s="17"/>
      <c r="D647" s="17"/>
      <c r="E647" s="9">
        <f t="shared" si="13"/>
        <v>71.040000000000006</v>
      </c>
    </row>
    <row r="648" spans="1:5" ht="21" x14ac:dyDescent="0.25">
      <c r="A648" s="17"/>
      <c r="B648" s="17"/>
      <c r="C648" s="17"/>
      <c r="D648" s="17"/>
      <c r="E648" s="9">
        <f t="shared" si="13"/>
        <v>71.040000000000006</v>
      </c>
    </row>
    <row r="649" spans="1:5" ht="21" x14ac:dyDescent="0.25">
      <c r="A649" s="17"/>
      <c r="B649" s="17"/>
      <c r="C649" s="17"/>
      <c r="D649" s="17"/>
      <c r="E649" s="9">
        <f t="shared" si="13"/>
        <v>71.040000000000006</v>
      </c>
    </row>
    <row r="650" spans="1:5" ht="21" x14ac:dyDescent="0.25">
      <c r="A650" s="17"/>
      <c r="B650" s="17"/>
      <c r="C650" s="17"/>
      <c r="D650" s="17"/>
      <c r="E650" s="9">
        <f t="shared" si="13"/>
        <v>71.040000000000006</v>
      </c>
    </row>
    <row r="651" spans="1:5" ht="21" x14ac:dyDescent="0.25">
      <c r="A651" s="17"/>
      <c r="B651" s="17"/>
      <c r="C651" s="17"/>
      <c r="D651" s="17"/>
      <c r="E651" s="9">
        <f t="shared" si="13"/>
        <v>71.040000000000006</v>
      </c>
    </row>
    <row r="652" spans="1:5" ht="21" x14ac:dyDescent="0.25">
      <c r="A652" s="17"/>
      <c r="B652" s="17"/>
      <c r="C652" s="17"/>
      <c r="D652" s="17"/>
      <c r="E652" s="9">
        <f t="shared" si="13"/>
        <v>71.040000000000006</v>
      </c>
    </row>
    <row r="653" spans="1:5" ht="21" x14ac:dyDescent="0.25">
      <c r="A653" s="17"/>
      <c r="B653" s="17"/>
      <c r="C653" s="17"/>
      <c r="D653" s="17"/>
      <c r="E653" s="9">
        <f t="shared" si="13"/>
        <v>71.040000000000006</v>
      </c>
    </row>
    <row r="654" spans="1:5" ht="21" x14ac:dyDescent="0.25">
      <c r="A654" s="17"/>
      <c r="B654" s="17"/>
      <c r="C654" s="17"/>
      <c r="D654" s="17"/>
      <c r="E654" s="9">
        <f t="shared" si="13"/>
        <v>71.040000000000006</v>
      </c>
    </row>
    <row r="655" spans="1:5" ht="21" x14ac:dyDescent="0.25">
      <c r="A655" s="17"/>
      <c r="B655" s="17"/>
      <c r="C655" s="17"/>
      <c r="D655" s="17"/>
      <c r="E655" s="9">
        <f t="shared" si="13"/>
        <v>71.040000000000006</v>
      </c>
    </row>
    <row r="656" spans="1:5" ht="21" x14ac:dyDescent="0.25">
      <c r="A656" s="17"/>
      <c r="B656" s="17"/>
      <c r="C656" s="17"/>
      <c r="D656" s="17"/>
      <c r="E656" s="9">
        <f t="shared" si="13"/>
        <v>71.040000000000006</v>
      </c>
    </row>
    <row r="657" spans="1:5" ht="21" x14ac:dyDescent="0.25">
      <c r="A657" s="17"/>
      <c r="B657" s="17"/>
      <c r="C657" s="17"/>
      <c r="D657" s="17"/>
      <c r="E657" s="9">
        <f t="shared" si="13"/>
        <v>71.040000000000006</v>
      </c>
    </row>
    <row r="658" spans="1:5" ht="21" x14ac:dyDescent="0.25">
      <c r="A658" s="17"/>
      <c r="B658" s="17"/>
      <c r="C658" s="17"/>
      <c r="D658" s="17"/>
      <c r="E658" s="9">
        <f t="shared" si="13"/>
        <v>71.040000000000006</v>
      </c>
    </row>
    <row r="659" spans="1:5" ht="21" x14ac:dyDescent="0.25">
      <c r="A659" s="17"/>
      <c r="B659" s="17"/>
      <c r="C659" s="17"/>
      <c r="D659" s="17"/>
      <c r="E659" s="9">
        <f t="shared" si="13"/>
        <v>71.040000000000006</v>
      </c>
    </row>
    <row r="660" spans="1:5" ht="21" x14ac:dyDescent="0.25">
      <c r="A660" s="17"/>
      <c r="B660" s="17"/>
      <c r="C660" s="17"/>
      <c r="D660" s="17"/>
      <c r="E660" s="9">
        <f t="shared" si="13"/>
        <v>71.040000000000006</v>
      </c>
    </row>
    <row r="661" spans="1:5" ht="21" x14ac:dyDescent="0.25">
      <c r="A661" s="17"/>
      <c r="B661" s="17"/>
      <c r="C661" s="17"/>
      <c r="D661" s="17"/>
      <c r="E661" s="9">
        <f t="shared" si="13"/>
        <v>71.040000000000006</v>
      </c>
    </row>
    <row r="662" spans="1:5" ht="21" x14ac:dyDescent="0.25">
      <c r="A662" s="17"/>
      <c r="B662" s="17"/>
      <c r="C662" s="17"/>
      <c r="D662" s="17"/>
      <c r="E662" s="9">
        <f t="shared" si="13"/>
        <v>71.040000000000006</v>
      </c>
    </row>
    <row r="663" spans="1:5" ht="21" x14ac:dyDescent="0.25">
      <c r="A663" s="17"/>
      <c r="B663" s="17"/>
      <c r="C663" s="17"/>
      <c r="D663" s="17"/>
      <c r="E663" s="9">
        <f t="shared" si="13"/>
        <v>71.040000000000006</v>
      </c>
    </row>
    <row r="664" spans="1:5" ht="21" x14ac:dyDescent="0.25">
      <c r="A664" s="17"/>
      <c r="B664" s="17"/>
      <c r="C664" s="17"/>
      <c r="D664" s="17"/>
      <c r="E664" s="9">
        <f t="shared" si="13"/>
        <v>71.040000000000006</v>
      </c>
    </row>
    <row r="665" spans="1:5" ht="21" x14ac:dyDescent="0.25">
      <c r="A665" s="17"/>
      <c r="B665" s="17"/>
      <c r="C665" s="17"/>
      <c r="D665" s="17"/>
      <c r="E665" s="9">
        <f t="shared" si="13"/>
        <v>71.040000000000006</v>
      </c>
    </row>
    <row r="666" spans="1:5" ht="21" x14ac:dyDescent="0.25">
      <c r="A666" s="17"/>
      <c r="B666" s="17"/>
      <c r="C666" s="17"/>
      <c r="D666" s="17"/>
      <c r="E666" s="9">
        <f t="shared" si="13"/>
        <v>71.040000000000006</v>
      </c>
    </row>
    <row r="667" spans="1:5" ht="21" x14ac:dyDescent="0.25">
      <c r="A667" s="17"/>
      <c r="B667" s="17"/>
      <c r="C667" s="17"/>
      <c r="D667" s="17"/>
      <c r="E667" s="9">
        <f t="shared" si="13"/>
        <v>71.040000000000006</v>
      </c>
    </row>
    <row r="668" spans="1:5" ht="21" x14ac:dyDescent="0.25">
      <c r="A668" s="17"/>
      <c r="B668" s="17"/>
      <c r="C668" s="17"/>
      <c r="D668" s="17"/>
      <c r="E668" s="9">
        <f t="shared" si="13"/>
        <v>71.040000000000006</v>
      </c>
    </row>
    <row r="669" spans="1:5" ht="21" x14ac:dyDescent="0.25">
      <c r="A669" s="17"/>
      <c r="B669" s="17"/>
      <c r="C669" s="17"/>
      <c r="D669" s="17"/>
      <c r="E669" s="9">
        <f t="shared" si="13"/>
        <v>71.040000000000006</v>
      </c>
    </row>
    <row r="670" spans="1:5" ht="21" x14ac:dyDescent="0.25">
      <c r="A670" s="17"/>
      <c r="B670" s="17"/>
      <c r="C670" s="17"/>
      <c r="D670" s="17"/>
      <c r="E670" s="9">
        <f t="shared" si="13"/>
        <v>71.040000000000006</v>
      </c>
    </row>
    <row r="671" spans="1:5" ht="21" x14ac:dyDescent="0.25">
      <c r="A671" s="17"/>
      <c r="B671" s="17"/>
      <c r="C671" s="17"/>
      <c r="D671" s="17"/>
      <c r="E671" s="9">
        <f t="shared" si="13"/>
        <v>71.040000000000006</v>
      </c>
    </row>
    <row r="672" spans="1:5" ht="21" x14ac:dyDescent="0.25">
      <c r="A672" s="17"/>
      <c r="B672" s="17"/>
      <c r="C672" s="17"/>
      <c r="D672" s="17"/>
      <c r="E672" s="9">
        <f t="shared" si="13"/>
        <v>71.040000000000006</v>
      </c>
    </row>
    <row r="673" spans="1:5" ht="21" x14ac:dyDescent="0.25">
      <c r="A673" s="17"/>
      <c r="B673" s="17"/>
      <c r="C673" s="17"/>
      <c r="D673" s="17"/>
      <c r="E673" s="9">
        <f t="shared" si="13"/>
        <v>71.040000000000006</v>
      </c>
    </row>
    <row r="674" spans="1:5" ht="21" x14ac:dyDescent="0.25">
      <c r="A674" s="17"/>
      <c r="B674" s="17"/>
      <c r="C674" s="17"/>
      <c r="D674" s="17"/>
      <c r="E674" s="9">
        <f t="shared" si="13"/>
        <v>71.040000000000006</v>
      </c>
    </row>
    <row r="675" spans="1:5" ht="21" x14ac:dyDescent="0.25">
      <c r="A675" s="17"/>
      <c r="B675" s="17"/>
      <c r="C675" s="17"/>
      <c r="D675" s="17"/>
      <c r="E675" s="9">
        <f t="shared" si="13"/>
        <v>71.040000000000006</v>
      </c>
    </row>
    <row r="676" spans="1:5" ht="21" x14ac:dyDescent="0.25">
      <c r="A676" s="17"/>
      <c r="B676" s="17"/>
      <c r="C676" s="17"/>
      <c r="D676" s="17"/>
      <c r="E676" s="9">
        <f t="shared" si="13"/>
        <v>71.040000000000006</v>
      </c>
    </row>
    <row r="677" spans="1:5" ht="21" x14ac:dyDescent="0.25">
      <c r="A677" s="17"/>
      <c r="B677" s="17"/>
      <c r="C677" s="17"/>
      <c r="D677" s="17"/>
      <c r="E677" s="9">
        <f t="shared" si="13"/>
        <v>71.040000000000006</v>
      </c>
    </row>
    <row r="678" spans="1:5" ht="21" x14ac:dyDescent="0.25">
      <c r="A678" s="17"/>
      <c r="B678" s="17"/>
      <c r="C678" s="17"/>
      <c r="D678" s="17"/>
      <c r="E678" s="9">
        <f t="shared" si="13"/>
        <v>71.040000000000006</v>
      </c>
    </row>
    <row r="679" spans="1:5" ht="21" x14ac:dyDescent="0.25">
      <c r="A679" s="17"/>
      <c r="B679" s="17"/>
      <c r="C679" s="17"/>
      <c r="D679" s="17"/>
      <c r="E679" s="9">
        <f t="shared" si="13"/>
        <v>71.040000000000006</v>
      </c>
    </row>
    <row r="680" spans="1:5" ht="21" x14ac:dyDescent="0.25">
      <c r="A680" s="17"/>
      <c r="B680" s="17"/>
      <c r="C680" s="17"/>
      <c r="D680" s="17"/>
      <c r="E680" s="9">
        <f t="shared" si="13"/>
        <v>71.040000000000006</v>
      </c>
    </row>
    <row r="681" spans="1:5" ht="21" x14ac:dyDescent="0.25">
      <c r="A681" s="17"/>
      <c r="B681" s="17"/>
      <c r="C681" s="17"/>
      <c r="D681" s="17"/>
      <c r="E681" s="9">
        <f t="shared" si="13"/>
        <v>71.040000000000006</v>
      </c>
    </row>
    <row r="682" spans="1:5" ht="21" x14ac:dyDescent="0.25">
      <c r="A682" s="17"/>
      <c r="B682" s="17"/>
      <c r="C682" s="17"/>
      <c r="D682" s="17"/>
      <c r="E682" s="9">
        <f t="shared" si="13"/>
        <v>71.040000000000006</v>
      </c>
    </row>
    <row r="683" spans="1:5" ht="21" x14ac:dyDescent="0.25">
      <c r="A683" s="17"/>
      <c r="B683" s="17"/>
      <c r="C683" s="17"/>
      <c r="D683" s="17"/>
      <c r="E683" s="9">
        <f t="shared" si="13"/>
        <v>71.040000000000006</v>
      </c>
    </row>
    <row r="684" spans="1:5" ht="21" x14ac:dyDescent="0.25">
      <c r="A684" s="17"/>
      <c r="B684" s="17"/>
      <c r="C684" s="17"/>
      <c r="D684" s="17"/>
      <c r="E684" s="9">
        <f t="shared" si="13"/>
        <v>71.040000000000006</v>
      </c>
    </row>
    <row r="685" spans="1:5" ht="21" x14ac:dyDescent="0.25">
      <c r="A685" s="17"/>
      <c r="B685" s="17"/>
      <c r="C685" s="17"/>
      <c r="D685" s="17"/>
      <c r="E685" s="9">
        <f t="shared" si="13"/>
        <v>71.040000000000006</v>
      </c>
    </row>
    <row r="686" spans="1:5" ht="21" x14ac:dyDescent="0.25">
      <c r="A686" s="17"/>
      <c r="B686" s="17"/>
      <c r="C686" s="17"/>
      <c r="D686" s="17"/>
      <c r="E686" s="9">
        <f t="shared" si="13"/>
        <v>71.040000000000006</v>
      </c>
    </row>
    <row r="687" spans="1:5" ht="21" x14ac:dyDescent="0.25">
      <c r="A687" s="17"/>
      <c r="B687" s="17"/>
      <c r="C687" s="17"/>
      <c r="D687" s="17"/>
      <c r="E687" s="9">
        <f t="shared" si="13"/>
        <v>71.040000000000006</v>
      </c>
    </row>
    <row r="688" spans="1:5" ht="21" x14ac:dyDescent="0.25">
      <c r="A688" s="17"/>
      <c r="B688" s="17"/>
      <c r="C688" s="17"/>
      <c r="D688" s="17"/>
      <c r="E688" s="9">
        <f t="shared" si="13"/>
        <v>71.040000000000006</v>
      </c>
    </row>
    <row r="689" spans="1:5" ht="21" x14ac:dyDescent="0.25">
      <c r="A689" s="17"/>
      <c r="B689" s="17"/>
      <c r="C689" s="17"/>
      <c r="D689" s="17"/>
      <c r="E689" s="9">
        <f t="shared" si="13"/>
        <v>71.040000000000006</v>
      </c>
    </row>
    <row r="690" spans="1:5" ht="21" x14ac:dyDescent="0.25">
      <c r="A690" s="17"/>
      <c r="B690" s="17"/>
      <c r="C690" s="17"/>
      <c r="D690" s="17"/>
      <c r="E690" s="9">
        <f t="shared" si="13"/>
        <v>71.040000000000006</v>
      </c>
    </row>
    <row r="691" spans="1:5" ht="21" x14ac:dyDescent="0.25">
      <c r="A691" s="17"/>
      <c r="B691" s="17"/>
      <c r="C691" s="17"/>
      <c r="D691" s="17"/>
      <c r="E691" s="9">
        <f t="shared" si="13"/>
        <v>71.040000000000006</v>
      </c>
    </row>
    <row r="692" spans="1:5" ht="21" x14ac:dyDescent="0.25">
      <c r="A692" s="17"/>
      <c r="B692" s="17"/>
      <c r="C692" s="17"/>
      <c r="D692" s="17"/>
      <c r="E692" s="9">
        <f t="shared" si="13"/>
        <v>71.040000000000006</v>
      </c>
    </row>
    <row r="693" spans="1:5" ht="21" x14ac:dyDescent="0.25">
      <c r="A693" s="17"/>
      <c r="B693" s="17"/>
      <c r="C693" s="17"/>
      <c r="D693" s="17"/>
      <c r="E693" s="9">
        <f t="shared" si="13"/>
        <v>71.040000000000006</v>
      </c>
    </row>
    <row r="694" spans="1:5" ht="21" x14ac:dyDescent="0.25">
      <c r="A694" s="17"/>
      <c r="B694" s="17"/>
      <c r="C694" s="17"/>
      <c r="D694" s="17"/>
      <c r="E694" s="9">
        <f t="shared" si="13"/>
        <v>71.040000000000006</v>
      </c>
    </row>
    <row r="695" spans="1:5" ht="21" x14ac:dyDescent="0.25">
      <c r="A695" s="17"/>
      <c r="B695" s="17"/>
      <c r="C695" s="17"/>
      <c r="D695" s="17"/>
      <c r="E695" s="9">
        <f t="shared" si="13"/>
        <v>71.040000000000006</v>
      </c>
    </row>
    <row r="696" spans="1:5" ht="21" x14ac:dyDescent="0.25">
      <c r="A696" s="17"/>
      <c r="B696" s="17"/>
      <c r="C696" s="17"/>
      <c r="D696" s="17"/>
      <c r="E696" s="9">
        <f t="shared" si="13"/>
        <v>71.040000000000006</v>
      </c>
    </row>
    <row r="697" spans="1:5" ht="21" x14ac:dyDescent="0.25">
      <c r="A697" s="17"/>
      <c r="B697" s="17"/>
      <c r="C697" s="17"/>
      <c r="D697" s="17"/>
      <c r="E697" s="9">
        <f t="shared" si="13"/>
        <v>71.040000000000006</v>
      </c>
    </row>
    <row r="698" spans="1:5" ht="21" x14ac:dyDescent="0.25">
      <c r="A698" s="17"/>
      <c r="B698" s="17"/>
      <c r="C698" s="17"/>
      <c r="D698" s="17"/>
      <c r="E698" s="9">
        <f t="shared" si="13"/>
        <v>71.040000000000006</v>
      </c>
    </row>
    <row r="699" spans="1:5" ht="21" x14ac:dyDescent="0.25">
      <c r="A699" s="17"/>
      <c r="B699" s="17"/>
      <c r="C699" s="17"/>
      <c r="D699" s="17"/>
      <c r="E699" s="9">
        <f t="shared" si="13"/>
        <v>71.040000000000006</v>
      </c>
    </row>
    <row r="700" spans="1:5" ht="21" x14ac:dyDescent="0.25">
      <c r="A700" s="17"/>
      <c r="B700" s="17"/>
      <c r="C700" s="17"/>
      <c r="D700" s="17"/>
      <c r="E700" s="9">
        <f t="shared" si="13"/>
        <v>71.040000000000006</v>
      </c>
    </row>
    <row r="701" spans="1:5" ht="21" x14ac:dyDescent="0.25">
      <c r="A701" s="17"/>
      <c r="B701" s="17"/>
      <c r="C701" s="17"/>
      <c r="D701" s="17"/>
      <c r="E701" s="9">
        <f t="shared" si="13"/>
        <v>71.040000000000006</v>
      </c>
    </row>
    <row r="702" spans="1:5" ht="21" x14ac:dyDescent="0.25">
      <c r="A702" s="17"/>
      <c r="B702" s="17"/>
      <c r="C702" s="17"/>
      <c r="D702" s="17"/>
      <c r="E702" s="9">
        <f t="shared" si="13"/>
        <v>71.040000000000006</v>
      </c>
    </row>
    <row r="703" spans="1:5" ht="21" x14ac:dyDescent="0.25">
      <c r="A703" s="17"/>
      <c r="B703" s="17"/>
      <c r="C703" s="17"/>
      <c r="D703" s="17"/>
      <c r="E703" s="9">
        <f t="shared" si="13"/>
        <v>71.040000000000006</v>
      </c>
    </row>
    <row r="704" spans="1:5" ht="21" x14ac:dyDescent="0.25">
      <c r="A704" s="17"/>
      <c r="B704" s="17"/>
      <c r="C704" s="17"/>
      <c r="D704" s="17"/>
      <c r="E704" s="9">
        <f t="shared" si="13"/>
        <v>71.040000000000006</v>
      </c>
    </row>
    <row r="705" spans="1:5" ht="21" x14ac:dyDescent="0.25">
      <c r="A705" s="17"/>
      <c r="B705" s="17"/>
      <c r="C705" s="17"/>
      <c r="D705" s="17"/>
      <c r="E705" s="9">
        <f t="shared" si="13"/>
        <v>71.040000000000006</v>
      </c>
    </row>
    <row r="706" spans="1:5" ht="21" x14ac:dyDescent="0.25">
      <c r="A706" s="17"/>
      <c r="B706" s="17"/>
      <c r="C706" s="17"/>
      <c r="D706" s="17"/>
      <c r="E706" s="9">
        <f t="shared" si="13"/>
        <v>71.040000000000006</v>
      </c>
    </row>
    <row r="707" spans="1:5" ht="21" x14ac:dyDescent="0.25">
      <c r="A707" s="17"/>
      <c r="B707" s="17"/>
      <c r="C707" s="17"/>
      <c r="D707" s="17"/>
      <c r="E707" s="9">
        <f t="shared" si="13"/>
        <v>71.040000000000006</v>
      </c>
    </row>
    <row r="708" spans="1:5" ht="21" x14ac:dyDescent="0.25">
      <c r="A708" s="17"/>
      <c r="B708" s="17"/>
      <c r="C708" s="17"/>
      <c r="D708" s="17"/>
      <c r="E708" s="9">
        <f t="shared" si="13"/>
        <v>71.040000000000006</v>
      </c>
    </row>
    <row r="709" spans="1:5" ht="21" x14ac:dyDescent="0.25">
      <c r="A709" s="17"/>
      <c r="B709" s="17"/>
      <c r="C709" s="17"/>
      <c r="D709" s="17"/>
      <c r="E709" s="9">
        <f t="shared" si="13"/>
        <v>71.040000000000006</v>
      </c>
    </row>
    <row r="710" spans="1:5" ht="21" x14ac:dyDescent="0.25">
      <c r="A710" s="17"/>
      <c r="B710" s="17"/>
      <c r="C710" s="17"/>
      <c r="D710" s="17"/>
      <c r="E710" s="9">
        <f t="shared" ref="E710:E752" si="14">E709+C710-D710</f>
        <v>71.040000000000006</v>
      </c>
    </row>
    <row r="711" spans="1:5" ht="21" x14ac:dyDescent="0.25">
      <c r="A711" s="17"/>
      <c r="B711" s="17"/>
      <c r="C711" s="17"/>
      <c r="D711" s="17"/>
      <c r="E711" s="9">
        <f t="shared" si="14"/>
        <v>71.040000000000006</v>
      </c>
    </row>
    <row r="712" spans="1:5" ht="21" x14ac:dyDescent="0.25">
      <c r="A712" s="17"/>
      <c r="B712" s="17"/>
      <c r="C712" s="17"/>
      <c r="D712" s="17"/>
      <c r="E712" s="9">
        <f t="shared" si="14"/>
        <v>71.040000000000006</v>
      </c>
    </row>
    <row r="713" spans="1:5" ht="21" x14ac:dyDescent="0.25">
      <c r="A713" s="17"/>
      <c r="B713" s="17"/>
      <c r="C713" s="17"/>
      <c r="D713" s="17"/>
      <c r="E713" s="9">
        <f t="shared" si="14"/>
        <v>71.040000000000006</v>
      </c>
    </row>
    <row r="714" spans="1:5" ht="21" x14ac:dyDescent="0.25">
      <c r="A714" s="17"/>
      <c r="B714" s="17"/>
      <c r="C714" s="17"/>
      <c r="D714" s="17"/>
      <c r="E714" s="9">
        <f t="shared" si="14"/>
        <v>71.040000000000006</v>
      </c>
    </row>
    <row r="715" spans="1:5" ht="21" x14ac:dyDescent="0.25">
      <c r="A715" s="17"/>
      <c r="B715" s="17"/>
      <c r="C715" s="17"/>
      <c r="D715" s="17"/>
      <c r="E715" s="9">
        <f t="shared" si="14"/>
        <v>71.040000000000006</v>
      </c>
    </row>
    <row r="716" spans="1:5" ht="21" x14ac:dyDescent="0.25">
      <c r="A716" s="17"/>
      <c r="B716" s="17"/>
      <c r="C716" s="17"/>
      <c r="D716" s="17"/>
      <c r="E716" s="9">
        <f t="shared" si="14"/>
        <v>71.040000000000006</v>
      </c>
    </row>
    <row r="717" spans="1:5" ht="21" x14ac:dyDescent="0.25">
      <c r="A717" s="17"/>
      <c r="B717" s="17"/>
      <c r="C717" s="17"/>
      <c r="D717" s="17"/>
      <c r="E717" s="9">
        <f t="shared" si="14"/>
        <v>71.040000000000006</v>
      </c>
    </row>
    <row r="718" spans="1:5" ht="21" x14ac:dyDescent="0.25">
      <c r="A718" s="17"/>
      <c r="B718" s="17"/>
      <c r="C718" s="17"/>
      <c r="D718" s="17"/>
      <c r="E718" s="9">
        <f t="shared" si="14"/>
        <v>71.040000000000006</v>
      </c>
    </row>
    <row r="719" spans="1:5" ht="21" x14ac:dyDescent="0.25">
      <c r="A719" s="17"/>
      <c r="B719" s="17"/>
      <c r="C719" s="17"/>
      <c r="D719" s="17"/>
      <c r="E719" s="9">
        <f t="shared" si="14"/>
        <v>71.040000000000006</v>
      </c>
    </row>
    <row r="720" spans="1:5" ht="21" x14ac:dyDescent="0.25">
      <c r="A720" s="17"/>
      <c r="B720" s="17"/>
      <c r="C720" s="17"/>
      <c r="D720" s="17"/>
      <c r="E720" s="9">
        <f t="shared" si="14"/>
        <v>71.040000000000006</v>
      </c>
    </row>
    <row r="721" spans="1:5" ht="21" x14ac:dyDescent="0.25">
      <c r="A721" s="17"/>
      <c r="B721" s="17"/>
      <c r="C721" s="17"/>
      <c r="D721" s="17"/>
      <c r="E721" s="9">
        <f t="shared" si="14"/>
        <v>71.040000000000006</v>
      </c>
    </row>
    <row r="722" spans="1:5" ht="21" x14ac:dyDescent="0.25">
      <c r="A722" s="17"/>
      <c r="B722" s="17"/>
      <c r="C722" s="17"/>
      <c r="D722" s="17"/>
      <c r="E722" s="9">
        <f t="shared" si="14"/>
        <v>71.040000000000006</v>
      </c>
    </row>
    <row r="723" spans="1:5" ht="21" x14ac:dyDescent="0.25">
      <c r="A723" s="17"/>
      <c r="B723" s="17"/>
      <c r="C723" s="17"/>
      <c r="D723" s="17"/>
      <c r="E723" s="9">
        <f t="shared" si="14"/>
        <v>71.040000000000006</v>
      </c>
    </row>
    <row r="724" spans="1:5" ht="21" x14ac:dyDescent="0.25">
      <c r="A724" s="17"/>
      <c r="B724" s="17"/>
      <c r="C724" s="17"/>
      <c r="D724" s="17"/>
      <c r="E724" s="9">
        <f t="shared" si="14"/>
        <v>71.040000000000006</v>
      </c>
    </row>
    <row r="725" spans="1:5" ht="21" x14ac:dyDescent="0.25">
      <c r="A725" s="17"/>
      <c r="B725" s="17"/>
      <c r="C725" s="17"/>
      <c r="D725" s="17"/>
      <c r="E725" s="9">
        <f t="shared" si="14"/>
        <v>71.040000000000006</v>
      </c>
    </row>
    <row r="726" spans="1:5" ht="21" x14ac:dyDescent="0.25">
      <c r="A726" s="17"/>
      <c r="B726" s="17"/>
      <c r="C726" s="17"/>
      <c r="D726" s="17"/>
      <c r="E726" s="9">
        <f t="shared" si="14"/>
        <v>71.040000000000006</v>
      </c>
    </row>
    <row r="727" spans="1:5" ht="21" x14ac:dyDescent="0.25">
      <c r="A727" s="17"/>
      <c r="B727" s="17"/>
      <c r="C727" s="17"/>
      <c r="D727" s="17"/>
      <c r="E727" s="9">
        <f t="shared" si="14"/>
        <v>71.040000000000006</v>
      </c>
    </row>
    <row r="728" spans="1:5" ht="21" x14ac:dyDescent="0.25">
      <c r="A728" s="17"/>
      <c r="B728" s="17"/>
      <c r="C728" s="17"/>
      <c r="D728" s="17"/>
      <c r="E728" s="9">
        <f t="shared" si="14"/>
        <v>71.040000000000006</v>
      </c>
    </row>
    <row r="729" spans="1:5" ht="21" x14ac:dyDescent="0.25">
      <c r="A729" s="17"/>
      <c r="B729" s="17"/>
      <c r="C729" s="17"/>
      <c r="D729" s="17"/>
      <c r="E729" s="9">
        <f t="shared" si="14"/>
        <v>71.040000000000006</v>
      </c>
    </row>
    <row r="730" spans="1:5" ht="21" x14ac:dyDescent="0.25">
      <c r="A730" s="17"/>
      <c r="B730" s="17"/>
      <c r="C730" s="17"/>
      <c r="D730" s="17"/>
      <c r="E730" s="9">
        <f t="shared" si="14"/>
        <v>71.040000000000006</v>
      </c>
    </row>
    <row r="731" spans="1:5" ht="21" x14ac:dyDescent="0.25">
      <c r="A731" s="17"/>
      <c r="B731" s="17"/>
      <c r="C731" s="17"/>
      <c r="D731" s="17"/>
      <c r="E731" s="9">
        <f t="shared" si="14"/>
        <v>71.040000000000006</v>
      </c>
    </row>
    <row r="732" spans="1:5" ht="21" x14ac:dyDescent="0.25">
      <c r="A732" s="17"/>
      <c r="B732" s="17"/>
      <c r="C732" s="17"/>
      <c r="D732" s="17"/>
      <c r="E732" s="9">
        <f t="shared" si="14"/>
        <v>71.040000000000006</v>
      </c>
    </row>
    <row r="733" spans="1:5" ht="21" x14ac:dyDescent="0.25">
      <c r="A733" s="17"/>
      <c r="B733" s="17"/>
      <c r="C733" s="17"/>
      <c r="D733" s="17"/>
      <c r="E733" s="9">
        <f t="shared" si="14"/>
        <v>71.040000000000006</v>
      </c>
    </row>
    <row r="734" spans="1:5" ht="21" x14ac:dyDescent="0.25">
      <c r="A734" s="17"/>
      <c r="B734" s="17"/>
      <c r="C734" s="17"/>
      <c r="D734" s="17"/>
      <c r="E734" s="9">
        <f t="shared" si="14"/>
        <v>71.040000000000006</v>
      </c>
    </row>
    <row r="735" spans="1:5" ht="21" x14ac:dyDescent="0.25">
      <c r="A735" s="17"/>
      <c r="B735" s="17"/>
      <c r="C735" s="17"/>
      <c r="D735" s="17"/>
      <c r="E735" s="9">
        <f t="shared" si="14"/>
        <v>71.040000000000006</v>
      </c>
    </row>
    <row r="736" spans="1:5" ht="21" x14ac:dyDescent="0.25">
      <c r="A736" s="17"/>
      <c r="B736" s="17"/>
      <c r="C736" s="17"/>
      <c r="D736" s="17"/>
      <c r="E736" s="9">
        <f t="shared" si="14"/>
        <v>71.040000000000006</v>
      </c>
    </row>
    <row r="737" spans="1:5" ht="21" x14ac:dyDescent="0.25">
      <c r="A737" s="17"/>
      <c r="B737" s="17"/>
      <c r="C737" s="17"/>
      <c r="D737" s="17"/>
      <c r="E737" s="9">
        <f t="shared" si="14"/>
        <v>71.040000000000006</v>
      </c>
    </row>
    <row r="738" spans="1:5" ht="21" x14ac:dyDescent="0.25">
      <c r="A738" s="17"/>
      <c r="B738" s="17"/>
      <c r="C738" s="17"/>
      <c r="D738" s="17"/>
      <c r="E738" s="9">
        <f t="shared" si="14"/>
        <v>71.040000000000006</v>
      </c>
    </row>
    <row r="739" spans="1:5" ht="21" x14ac:dyDescent="0.25">
      <c r="A739" s="17"/>
      <c r="B739" s="17"/>
      <c r="C739" s="17"/>
      <c r="D739" s="17"/>
      <c r="E739" s="9">
        <f t="shared" si="14"/>
        <v>71.040000000000006</v>
      </c>
    </row>
    <row r="740" spans="1:5" ht="21" x14ac:dyDescent="0.25">
      <c r="A740" s="17"/>
      <c r="B740" s="17"/>
      <c r="C740" s="17"/>
      <c r="D740" s="17"/>
      <c r="E740" s="9">
        <f t="shared" si="14"/>
        <v>71.040000000000006</v>
      </c>
    </row>
    <row r="741" spans="1:5" ht="21" x14ac:dyDescent="0.25">
      <c r="A741" s="17"/>
      <c r="B741" s="17"/>
      <c r="C741" s="17"/>
      <c r="D741" s="17"/>
      <c r="E741" s="9">
        <f t="shared" si="14"/>
        <v>71.040000000000006</v>
      </c>
    </row>
    <row r="742" spans="1:5" ht="21" x14ac:dyDescent="0.25">
      <c r="A742" s="17"/>
      <c r="B742" s="17"/>
      <c r="C742" s="17"/>
      <c r="D742" s="17"/>
      <c r="E742" s="9">
        <f t="shared" si="14"/>
        <v>71.040000000000006</v>
      </c>
    </row>
    <row r="743" spans="1:5" ht="21" x14ac:dyDescent="0.25">
      <c r="A743" s="17"/>
      <c r="B743" s="17"/>
      <c r="C743" s="17"/>
      <c r="D743" s="17"/>
      <c r="E743" s="9">
        <f t="shared" si="14"/>
        <v>71.040000000000006</v>
      </c>
    </row>
    <row r="744" spans="1:5" ht="21" x14ac:dyDescent="0.25">
      <c r="A744" s="17"/>
      <c r="B744" s="17"/>
      <c r="C744" s="17"/>
      <c r="D744" s="17"/>
      <c r="E744" s="9">
        <f t="shared" si="14"/>
        <v>71.040000000000006</v>
      </c>
    </row>
    <row r="745" spans="1:5" ht="21" x14ac:dyDescent="0.25">
      <c r="A745" s="17"/>
      <c r="B745" s="17"/>
      <c r="C745" s="17"/>
      <c r="D745" s="17"/>
      <c r="E745" s="9">
        <f t="shared" si="14"/>
        <v>71.040000000000006</v>
      </c>
    </row>
    <row r="746" spans="1:5" ht="21" x14ac:dyDescent="0.25">
      <c r="A746" s="17"/>
      <c r="B746" s="17"/>
      <c r="C746" s="17"/>
      <c r="D746" s="17"/>
      <c r="E746" s="9">
        <f t="shared" si="14"/>
        <v>71.040000000000006</v>
      </c>
    </row>
    <row r="747" spans="1:5" ht="21" x14ac:dyDescent="0.25">
      <c r="A747" s="17"/>
      <c r="B747" s="17"/>
      <c r="C747" s="17"/>
      <c r="D747" s="17"/>
      <c r="E747" s="9">
        <f t="shared" si="14"/>
        <v>71.040000000000006</v>
      </c>
    </row>
    <row r="748" spans="1:5" ht="21" x14ac:dyDescent="0.25">
      <c r="A748" s="17"/>
      <c r="B748" s="17"/>
      <c r="C748" s="17"/>
      <c r="D748" s="17"/>
      <c r="E748" s="9">
        <f t="shared" si="14"/>
        <v>71.040000000000006</v>
      </c>
    </row>
    <row r="749" spans="1:5" ht="21" x14ac:dyDescent="0.25">
      <c r="A749" s="17"/>
      <c r="B749" s="17"/>
      <c r="C749" s="17"/>
      <c r="D749" s="17"/>
      <c r="E749" s="9">
        <f t="shared" si="14"/>
        <v>71.040000000000006</v>
      </c>
    </row>
    <row r="750" spans="1:5" ht="21" x14ac:dyDescent="0.25">
      <c r="A750" s="17"/>
      <c r="B750" s="17"/>
      <c r="C750" s="17"/>
      <c r="D750" s="17"/>
      <c r="E750" s="9">
        <f t="shared" si="14"/>
        <v>71.040000000000006</v>
      </c>
    </row>
    <row r="751" spans="1:5" ht="21" x14ac:dyDescent="0.25">
      <c r="A751" s="17"/>
      <c r="B751" s="17"/>
      <c r="C751" s="17"/>
      <c r="D751" s="17"/>
      <c r="E751" s="9">
        <f t="shared" si="14"/>
        <v>71.040000000000006</v>
      </c>
    </row>
    <row r="752" spans="1:5" ht="21" x14ac:dyDescent="0.25">
      <c r="A752" s="17"/>
      <c r="B752" s="17"/>
      <c r="C752" s="17"/>
      <c r="D752" s="17"/>
      <c r="E752" s="9">
        <f t="shared" si="14"/>
        <v>71.040000000000006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53"/>
  <dimension ref="A1:H102"/>
  <sheetViews>
    <sheetView workbookViewId="0">
      <selection activeCell="A4" sqref="A4:D49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8" ht="21" x14ac:dyDescent="0.25">
      <c r="A17" s="18"/>
      <c r="B17" s="8"/>
      <c r="C17" s="9"/>
      <c r="D17" s="9"/>
      <c r="E17" s="9">
        <f t="shared" si="0"/>
        <v>0</v>
      </c>
    </row>
    <row r="18" spans="1:8" ht="21" x14ac:dyDescent="0.25">
      <c r="A18" s="18"/>
      <c r="B18" s="8"/>
      <c r="C18" s="9"/>
      <c r="D18" s="9"/>
      <c r="E18" s="9">
        <f>E17+C18-D18</f>
        <v>0</v>
      </c>
    </row>
    <row r="19" spans="1:8" ht="21" x14ac:dyDescent="0.25">
      <c r="A19" s="18"/>
      <c r="B19" s="8"/>
      <c r="C19" s="9"/>
      <c r="D19" s="9"/>
      <c r="E19" s="9">
        <f>E18+C19-D19</f>
        <v>0</v>
      </c>
    </row>
    <row r="20" spans="1:8" ht="21" x14ac:dyDescent="0.25">
      <c r="A20" s="18"/>
      <c r="B20" s="8"/>
      <c r="C20" s="9"/>
      <c r="D20" s="9"/>
      <c r="E20" s="9">
        <f t="shared" si="0"/>
        <v>0</v>
      </c>
    </row>
    <row r="21" spans="1:8" ht="21" x14ac:dyDescent="0.25">
      <c r="A21" s="18"/>
      <c r="B21" s="8"/>
      <c r="C21" s="9"/>
      <c r="D21" s="9"/>
      <c r="E21" s="9">
        <f t="shared" si="0"/>
        <v>0</v>
      </c>
    </row>
    <row r="22" spans="1:8" ht="21" x14ac:dyDescent="0.25">
      <c r="A22" s="18"/>
      <c r="B22" s="8"/>
      <c r="C22" s="9"/>
      <c r="D22" s="9"/>
      <c r="E22" s="9">
        <f t="shared" si="0"/>
        <v>0</v>
      </c>
    </row>
    <row r="23" spans="1:8" ht="21" x14ac:dyDescent="0.25">
      <c r="A23" s="18"/>
      <c r="B23" s="8"/>
      <c r="C23" s="9"/>
      <c r="D23" s="9"/>
      <c r="E23" s="9">
        <f t="shared" si="0"/>
        <v>0</v>
      </c>
      <c r="H23" s="9"/>
    </row>
    <row r="24" spans="1:8" ht="21" x14ac:dyDescent="0.25">
      <c r="A24" s="18"/>
      <c r="B24" s="8"/>
      <c r="C24" s="9"/>
      <c r="D24" s="9"/>
      <c r="E24" s="9">
        <f t="shared" si="0"/>
        <v>0</v>
      </c>
    </row>
    <row r="25" spans="1:8" ht="21" x14ac:dyDescent="0.25">
      <c r="A25" s="18"/>
      <c r="B25" s="8"/>
      <c r="C25" s="9"/>
      <c r="D25" s="9"/>
      <c r="E25" s="9">
        <f t="shared" si="0"/>
        <v>0</v>
      </c>
    </row>
    <row r="26" spans="1:8" ht="21" x14ac:dyDescent="0.25">
      <c r="A26" s="18"/>
      <c r="B26" s="8"/>
      <c r="C26" s="9"/>
      <c r="D26" s="9"/>
      <c r="E26" s="9">
        <f t="shared" si="0"/>
        <v>0</v>
      </c>
    </row>
    <row r="27" spans="1:8" ht="21" x14ac:dyDescent="0.25">
      <c r="A27" s="8"/>
      <c r="B27" s="8"/>
      <c r="C27" s="9"/>
      <c r="D27" s="9"/>
      <c r="E27" s="9">
        <f t="shared" si="0"/>
        <v>0</v>
      </c>
    </row>
    <row r="28" spans="1:8" ht="21" x14ac:dyDescent="0.25">
      <c r="A28" s="8"/>
      <c r="B28" s="8"/>
      <c r="C28" s="9"/>
      <c r="D28" s="9"/>
      <c r="E28" s="9">
        <f t="shared" si="0"/>
        <v>0</v>
      </c>
    </row>
    <row r="29" spans="1:8" ht="21" x14ac:dyDescent="0.25">
      <c r="A29" s="8"/>
      <c r="B29" s="8"/>
      <c r="C29" s="9"/>
      <c r="D29" s="9"/>
      <c r="E29" s="9">
        <f t="shared" si="0"/>
        <v>0</v>
      </c>
    </row>
    <row r="30" spans="1:8" ht="21" x14ac:dyDescent="0.25">
      <c r="A30" s="8"/>
      <c r="B30" s="8"/>
      <c r="C30" s="9"/>
      <c r="D30" s="9"/>
      <c r="E30" s="9">
        <f t="shared" si="0"/>
        <v>0</v>
      </c>
    </row>
    <row r="31" spans="1:8" ht="21" x14ac:dyDescent="0.25">
      <c r="A31" s="8"/>
      <c r="B31" s="8"/>
      <c r="C31" s="9"/>
      <c r="D31" s="9"/>
      <c r="E31" s="9">
        <f t="shared" si="0"/>
        <v>0</v>
      </c>
    </row>
    <row r="32" spans="1:8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2"/>
      <c r="B99" s="2"/>
      <c r="C99" s="2"/>
      <c r="D99" s="2"/>
      <c r="E99" s="9">
        <f t="shared" si="1"/>
        <v>0</v>
      </c>
    </row>
    <row r="100" spans="1:5" ht="21" x14ac:dyDescent="0.25">
      <c r="A100" s="2"/>
      <c r="B100" s="2"/>
      <c r="C100" s="2"/>
      <c r="D100" s="2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54">
    <pageSetUpPr fitToPage="1"/>
  </sheetPr>
  <dimension ref="A1:P88"/>
  <sheetViews>
    <sheetView zoomScale="85" zoomScaleNormal="85" workbookViewId="0">
      <pane ySplit="3" topLeftCell="A43" activePane="bottomLeft" state="frozen"/>
      <selection activeCell="C80" sqref="C80"/>
      <selection pane="bottomLeft" activeCell="E55" sqref="E55"/>
    </sheetView>
  </sheetViews>
  <sheetFormatPr baseColWidth="10" defaultColWidth="9.1640625" defaultRowHeight="15" x14ac:dyDescent="0.2"/>
  <cols>
    <col min="1" max="1" width="9.5" style="48" bestFit="1" customWidth="1"/>
    <col min="2" max="2" width="39.33203125" style="36" bestFit="1" customWidth="1"/>
    <col min="3" max="3" width="31.5" style="36" bestFit="1" customWidth="1"/>
    <col min="4" max="4" width="21.6640625" style="36" bestFit="1" customWidth="1"/>
    <col min="5" max="5" width="19.83203125" style="36" bestFit="1" customWidth="1"/>
    <col min="6" max="6" width="56.33203125" style="36" customWidth="1"/>
    <col min="7" max="7" width="24.1640625" style="36" customWidth="1"/>
    <col min="8" max="8" width="21.6640625" style="36" customWidth="1"/>
    <col min="9" max="12" width="19.83203125" style="36" customWidth="1"/>
    <col min="13" max="13" width="16.1640625" style="36" bestFit="1" customWidth="1"/>
    <col min="14" max="14" width="9.1640625" style="36"/>
    <col min="15" max="15" width="22.5" style="36" bestFit="1" customWidth="1"/>
    <col min="16" max="16" width="20.83203125" style="36" bestFit="1" customWidth="1"/>
    <col min="17" max="16384" width="9.1640625" style="36"/>
  </cols>
  <sheetData>
    <row r="1" spans="1:12" ht="9" customHeight="1" x14ac:dyDescent="0.2">
      <c r="A1" s="157"/>
      <c r="B1" s="157"/>
      <c r="C1" s="157"/>
      <c r="D1" s="157"/>
      <c r="E1" s="157"/>
      <c r="F1" s="157"/>
      <c r="G1" s="157"/>
      <c r="H1" s="157"/>
      <c r="I1" s="157"/>
      <c r="J1" s="157"/>
    </row>
    <row r="2" spans="1:12" ht="27.75" customHeight="1" x14ac:dyDescent="0.2">
      <c r="A2" s="158" t="s">
        <v>678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1:12" s="39" customFormat="1" ht="26" x14ac:dyDescent="0.3">
      <c r="A3" s="37" t="s">
        <v>143</v>
      </c>
      <c r="B3" s="37" t="s">
        <v>0</v>
      </c>
      <c r="C3" s="37" t="s">
        <v>1</v>
      </c>
      <c r="D3" s="37" t="s">
        <v>2</v>
      </c>
      <c r="E3" s="37" t="s">
        <v>3</v>
      </c>
      <c r="F3" s="37" t="s">
        <v>67</v>
      </c>
      <c r="G3" s="38" t="s">
        <v>100</v>
      </c>
      <c r="H3" s="38" t="s">
        <v>101</v>
      </c>
      <c r="I3" s="38" t="s">
        <v>102</v>
      </c>
      <c r="J3" s="38" t="s">
        <v>103</v>
      </c>
      <c r="K3" s="38" t="s">
        <v>127</v>
      </c>
      <c r="L3" s="38" t="s">
        <v>128</v>
      </c>
    </row>
    <row r="4" spans="1:12" s="41" customFormat="1" ht="24" x14ac:dyDescent="0.3">
      <c r="A4" s="40" t="s">
        <v>52</v>
      </c>
      <c r="B4" s="31" t="s">
        <v>10</v>
      </c>
      <c r="C4" s="31">
        <f>'PINNACLE MSQ AED '!E102</f>
        <v>-3.5470293369144201E-11</v>
      </c>
      <c r="D4" s="31">
        <f>'PINNACLE MSQ USD'!E100</f>
        <v>16.449999999998681</v>
      </c>
      <c r="E4" s="31">
        <f>'PINNACLE MSQ EURO'!E100</f>
        <v>0</v>
      </c>
      <c r="F4" s="32"/>
      <c r="G4" s="31"/>
      <c r="H4" s="31"/>
      <c r="I4" s="31"/>
      <c r="J4" s="31"/>
      <c r="K4" s="31"/>
      <c r="L4" s="31"/>
    </row>
    <row r="5" spans="1:12" s="41" customFormat="1" ht="24" x14ac:dyDescent="0.3">
      <c r="A5" s="40" t="s">
        <v>73</v>
      </c>
      <c r="B5" s="31" t="s">
        <v>74</v>
      </c>
      <c r="C5" s="31">
        <f>'PINNACLE NBF AED'!E100</f>
        <v>734.95999999996275</v>
      </c>
      <c r="D5" s="31">
        <f>'PINNACLE NBF USD'!E100</f>
        <v>166.47000000003754</v>
      </c>
      <c r="E5" s="31"/>
      <c r="F5" s="32"/>
      <c r="G5" s="31"/>
      <c r="H5" s="31"/>
      <c r="I5" s="31"/>
      <c r="J5" s="31"/>
      <c r="K5" s="31"/>
      <c r="L5" s="31"/>
    </row>
    <row r="6" spans="1:12" s="41" customFormat="1" ht="24" x14ac:dyDescent="0.3">
      <c r="A6" s="40" t="s">
        <v>78</v>
      </c>
      <c r="B6" s="31" t="s">
        <v>451</v>
      </c>
      <c r="C6" s="31">
        <f>'PINNACLE ADIB AED  '!E100</f>
        <v>989.87000000011176</v>
      </c>
      <c r="D6" s="31">
        <f>'PINNACLE ADIB USD '!E100</f>
        <v>279.36000000045169</v>
      </c>
      <c r="E6" s="31"/>
      <c r="F6" s="32"/>
      <c r="G6" s="31"/>
      <c r="H6" s="31"/>
      <c r="I6" s="31"/>
      <c r="J6" s="31"/>
      <c r="K6" s="31"/>
      <c r="L6" s="31"/>
    </row>
    <row r="7" spans="1:12" s="41" customFormat="1" ht="24" x14ac:dyDescent="0.3">
      <c r="A7" s="40"/>
      <c r="B7" s="31"/>
      <c r="C7" s="31"/>
      <c r="D7" s="31"/>
      <c r="E7" s="31"/>
      <c r="F7" s="32"/>
      <c r="G7" s="31"/>
      <c r="H7" s="32"/>
      <c r="I7" s="32"/>
      <c r="J7" s="32"/>
      <c r="K7" s="31"/>
      <c r="L7" s="31"/>
    </row>
    <row r="8" spans="1:12" s="41" customFormat="1" ht="24" x14ac:dyDescent="0.3">
      <c r="A8" s="40" t="s">
        <v>53</v>
      </c>
      <c r="B8" s="31" t="s">
        <v>21</v>
      </c>
      <c r="C8" s="31">
        <f>'NIYAT SIB AED '!E100</f>
        <v>16.730000000025939</v>
      </c>
      <c r="D8" s="31">
        <f>'NIYAT SIB USD'!E100</f>
        <v>87.96000000001645</v>
      </c>
      <c r="E8" s="31"/>
      <c r="F8" s="32"/>
      <c r="G8" s="31"/>
      <c r="H8" s="31"/>
      <c r="I8" s="31"/>
      <c r="J8" s="31"/>
      <c r="K8" s="31"/>
      <c r="L8" s="31"/>
    </row>
    <row r="9" spans="1:12" s="41" customFormat="1" ht="24" x14ac:dyDescent="0.3">
      <c r="A9" s="40" t="s">
        <v>55</v>
      </c>
      <c r="B9" s="31" t="s">
        <v>29</v>
      </c>
      <c r="C9" s="31">
        <f>'NIYAT MSQ AED '!E100</f>
        <v>5829.5699999999488</v>
      </c>
      <c r="D9" s="31">
        <f>'NIYAT MSQ USD '!E100</f>
        <v>141.64999999999947</v>
      </c>
      <c r="E9" s="31"/>
      <c r="F9" s="32"/>
      <c r="G9" s="31"/>
      <c r="H9" s="31"/>
      <c r="I9" s="31"/>
      <c r="J9" s="31"/>
      <c r="K9" s="31"/>
      <c r="L9" s="31"/>
    </row>
    <row r="10" spans="1:12" s="41" customFormat="1" ht="24" x14ac:dyDescent="0.3">
      <c r="A10" s="40"/>
      <c r="B10" s="31"/>
      <c r="C10" s="31"/>
      <c r="D10" s="31"/>
      <c r="E10" s="31"/>
      <c r="F10" s="32"/>
      <c r="G10" s="31"/>
      <c r="H10" s="31"/>
      <c r="I10" s="31"/>
      <c r="J10" s="31"/>
      <c r="K10" s="31"/>
      <c r="L10" s="31"/>
    </row>
    <row r="11" spans="1:12" s="41" customFormat="1" ht="24" x14ac:dyDescent="0.3">
      <c r="A11" s="40" t="s">
        <v>54</v>
      </c>
      <c r="B11" s="31" t="s">
        <v>698</v>
      </c>
      <c r="C11" s="31">
        <f>'ROYAL ENBD AED '!E100</f>
        <v>1159.0300000001675</v>
      </c>
      <c r="D11" s="31">
        <f>'ROYAL ENBD USD'!E100</f>
        <v>112.32000000002154</v>
      </c>
      <c r="E11" s="31">
        <f>'ROYAL ENBD EURO'!E100</f>
        <v>430</v>
      </c>
      <c r="F11" s="42"/>
      <c r="G11" s="31"/>
      <c r="H11" s="31"/>
      <c r="I11" s="31"/>
      <c r="J11" s="31"/>
      <c r="K11" s="31"/>
      <c r="L11" s="31"/>
    </row>
    <row r="12" spans="1:12" s="41" customFormat="1" ht="24" x14ac:dyDescent="0.3">
      <c r="A12" s="40" t="s">
        <v>96</v>
      </c>
      <c r="B12" s="31" t="s">
        <v>106</v>
      </c>
      <c r="C12" s="31">
        <f>'ROYAL FAB AED '!E100</f>
        <v>2249.6299999999346</v>
      </c>
      <c r="D12" s="31">
        <f>'ROYAL FAB USD'!E100</f>
        <v>51.4</v>
      </c>
      <c r="E12" s="31"/>
      <c r="F12" s="31"/>
      <c r="G12" s="31"/>
      <c r="H12" s="31"/>
      <c r="I12" s="31"/>
      <c r="J12" s="31"/>
      <c r="K12" s="31"/>
      <c r="L12" s="31"/>
    </row>
    <row r="13" spans="1:12" s="41" customFormat="1" ht="24" x14ac:dyDescent="0.3">
      <c r="A13" s="40" t="s">
        <v>1227</v>
      </c>
      <c r="B13" s="31" t="s">
        <v>885</v>
      </c>
      <c r="C13" s="31">
        <f>'ROYAL AL MASRAF AED '!E100</f>
        <v>715.50000000019213</v>
      </c>
      <c r="D13" s="31">
        <f>'ROYAL AL MASRAF USD'!E100</f>
        <v>-517.26</v>
      </c>
      <c r="E13" s="31"/>
      <c r="F13" s="31"/>
      <c r="G13" s="31"/>
      <c r="H13" s="31"/>
      <c r="I13" s="31"/>
      <c r="J13" s="31"/>
      <c r="K13" s="31"/>
      <c r="L13" s="31"/>
    </row>
    <row r="14" spans="1:12" s="41" customFormat="1" ht="24" x14ac:dyDescent="0.3">
      <c r="A14" s="40" t="s">
        <v>111</v>
      </c>
      <c r="B14" s="31" t="s">
        <v>115</v>
      </c>
      <c r="C14" s="31">
        <f>'ROYAL ADIB AED'!E150</f>
        <v>1324.3500000000186</v>
      </c>
      <c r="D14" s="31">
        <f>'ROYAL ADIB USD'!E100</f>
        <v>0</v>
      </c>
      <c r="E14" s="31"/>
      <c r="F14" s="31"/>
      <c r="G14" s="31"/>
      <c r="H14" s="31"/>
      <c r="I14" s="31"/>
      <c r="J14" s="31"/>
      <c r="K14" s="31"/>
      <c r="L14" s="31"/>
    </row>
    <row r="15" spans="1:12" s="41" customFormat="1" ht="24" x14ac:dyDescent="0.3">
      <c r="A15" s="40" t="s">
        <v>114</v>
      </c>
      <c r="B15" s="31" t="s">
        <v>130</v>
      </c>
      <c r="C15" s="31">
        <f>'ROYAL NBF AED '!E150</f>
        <v>1144.9999999997672</v>
      </c>
      <c r="D15" s="31">
        <f>'ROYAL NBF USD'!E100</f>
        <v>93.050000000046566</v>
      </c>
      <c r="E15" s="31">
        <f>'ROYAL NBF EURO'!E100</f>
        <v>-135.95000000007451</v>
      </c>
      <c r="F15" s="31" t="s">
        <v>1443</v>
      </c>
      <c r="G15" s="31"/>
      <c r="H15" s="31"/>
      <c r="I15" s="31"/>
      <c r="J15" s="31"/>
      <c r="K15" s="31"/>
      <c r="L15" s="31"/>
    </row>
    <row r="16" spans="1:12" s="41" customFormat="1" ht="24" x14ac:dyDescent="0.3">
      <c r="A16" s="40"/>
      <c r="B16" s="31"/>
      <c r="C16" s="31"/>
      <c r="D16" s="31"/>
      <c r="E16" s="31"/>
      <c r="F16" s="32"/>
      <c r="G16" s="31"/>
      <c r="H16" s="31"/>
      <c r="I16" s="31"/>
      <c r="K16" s="31"/>
      <c r="L16" s="31"/>
    </row>
    <row r="17" spans="1:15" s="41" customFormat="1" ht="24" x14ac:dyDescent="0.3">
      <c r="A17" s="40"/>
      <c r="B17" s="31"/>
      <c r="C17" s="31"/>
      <c r="D17" s="31"/>
      <c r="E17" s="31"/>
      <c r="F17" s="31"/>
      <c r="G17" s="31"/>
      <c r="H17" s="34"/>
      <c r="I17" s="31"/>
      <c r="J17" s="31"/>
      <c r="K17" s="31"/>
      <c r="L17" s="31"/>
    </row>
    <row r="18" spans="1:15" s="41" customFormat="1" ht="24" x14ac:dyDescent="0.3">
      <c r="A18" s="40" t="s">
        <v>56</v>
      </c>
      <c r="B18" s="31" t="s">
        <v>411</v>
      </c>
      <c r="C18" s="31">
        <f>'HEDGES MSQ AED '!E100</f>
        <v>0</v>
      </c>
      <c r="D18" s="31">
        <f>'HEDGES MSQ USD'!E100</f>
        <v>0</v>
      </c>
      <c r="E18" s="31">
        <f>'HEDGES MSQ EURO'!E100</f>
        <v>0</v>
      </c>
      <c r="F18" s="31"/>
      <c r="G18" s="31"/>
      <c r="H18" s="31"/>
      <c r="I18" s="31"/>
      <c r="J18" s="31"/>
      <c r="K18" s="31"/>
      <c r="L18" s="31"/>
    </row>
    <row r="19" spans="1:15" s="41" customFormat="1" ht="24" x14ac:dyDescent="0.3">
      <c r="A19" s="40" t="s">
        <v>771</v>
      </c>
      <c r="B19" s="31" t="s">
        <v>95</v>
      </c>
      <c r="C19" s="31">
        <f>'HEDGES FAB AED '!E150</f>
        <v>317.30999999998585</v>
      </c>
      <c r="D19" s="31">
        <f>'HEDGES FAB USD'!E100</f>
        <v>124.89</v>
      </c>
      <c r="E19" s="31"/>
      <c r="F19" s="31"/>
      <c r="G19" s="31"/>
      <c r="H19" s="31"/>
      <c r="I19" s="31"/>
      <c r="J19" s="31"/>
      <c r="K19" s="31"/>
      <c r="L19" s="31"/>
    </row>
    <row r="20" spans="1:15" s="41" customFormat="1" ht="24" x14ac:dyDescent="0.3">
      <c r="A20" s="40" t="s">
        <v>94</v>
      </c>
      <c r="B20" s="31" t="s">
        <v>98</v>
      </c>
      <c r="C20" s="31">
        <f>'HEDGES NBF AED '!E700</f>
        <v>100.5</v>
      </c>
      <c r="D20" s="31">
        <f>'HEDGES NBF USD'!E100</f>
        <v>91.53</v>
      </c>
      <c r="E20" s="31"/>
      <c r="G20" s="31"/>
      <c r="H20" s="31"/>
      <c r="I20" s="31"/>
      <c r="J20" s="31"/>
      <c r="K20" s="31"/>
      <c r="L20" s="31"/>
    </row>
    <row r="21" spans="1:15" s="41" customFormat="1" ht="24" x14ac:dyDescent="0.3">
      <c r="A21" s="40" t="s">
        <v>97</v>
      </c>
      <c r="B21" s="31" t="s">
        <v>119</v>
      </c>
      <c r="C21" s="31">
        <f>'HEDGES AL MASRAF AED '!E100</f>
        <v>0</v>
      </c>
      <c r="D21" s="31">
        <f>'HEDGES AL MASRAF USD'!E100</f>
        <v>0</v>
      </c>
      <c r="E21" s="31"/>
      <c r="F21" s="32"/>
      <c r="G21" s="31"/>
      <c r="H21" s="31"/>
      <c r="I21" s="31"/>
      <c r="J21" s="31"/>
      <c r="K21" s="31"/>
      <c r="L21" s="31"/>
    </row>
    <row r="22" spans="1:15" s="41" customFormat="1" ht="24" x14ac:dyDescent="0.3">
      <c r="A22" s="40" t="s">
        <v>118</v>
      </c>
      <c r="B22" s="31" t="s">
        <v>428</v>
      </c>
      <c r="C22" s="31">
        <f>'HEDGES ADIB AED'!E752</f>
        <v>71.040000000000006</v>
      </c>
      <c r="D22" s="31">
        <f>'HEDGES ADIB USD (2)'!E100</f>
        <v>85.549999999988358</v>
      </c>
      <c r="E22" s="31"/>
      <c r="G22" s="31"/>
      <c r="H22" s="31"/>
      <c r="I22" s="31"/>
      <c r="J22" s="31"/>
      <c r="K22" s="31"/>
      <c r="L22" s="31"/>
      <c r="O22" s="58"/>
    </row>
    <row r="23" spans="1:15" s="41" customFormat="1" ht="24" x14ac:dyDescent="0.3">
      <c r="A23" s="40"/>
      <c r="B23" s="31"/>
      <c r="C23" s="31"/>
      <c r="D23" s="31"/>
      <c r="E23" s="31"/>
      <c r="F23" s="32"/>
      <c r="G23" s="31"/>
      <c r="H23" s="31"/>
      <c r="I23" s="31"/>
      <c r="J23" s="31"/>
      <c r="K23" s="31"/>
      <c r="L23" s="31"/>
      <c r="O23" s="54"/>
    </row>
    <row r="24" spans="1:15" s="41" customFormat="1" ht="24" x14ac:dyDescent="0.3">
      <c r="A24" s="40" t="s">
        <v>57</v>
      </c>
      <c r="B24" s="31" t="s">
        <v>22</v>
      </c>
      <c r="C24" s="31">
        <f>'BLACK PEPPER WIO AED'!E100</f>
        <v>590.61000000000058</v>
      </c>
      <c r="D24" s="31">
        <f>'BLACK PEPPER WIO USD'!E100</f>
        <v>0</v>
      </c>
      <c r="E24" s="31"/>
      <c r="F24" s="32"/>
      <c r="G24" s="31"/>
      <c r="H24" s="31"/>
      <c r="I24" s="31"/>
      <c r="J24" s="31"/>
      <c r="K24" s="31"/>
      <c r="L24" s="31"/>
      <c r="O24" s="58"/>
    </row>
    <row r="25" spans="1:15" s="41" customFormat="1" ht="24" x14ac:dyDescent="0.3">
      <c r="A25" s="40" t="s">
        <v>58</v>
      </c>
      <c r="B25" s="31" t="s">
        <v>30</v>
      </c>
      <c r="C25" s="31">
        <f>'BLACK PEPPER B.MISR AED '!E100</f>
        <v>0</v>
      </c>
      <c r="D25" s="31">
        <f>'BLACK PEPPER B.MISR USD'!E100</f>
        <v>0</v>
      </c>
      <c r="E25" s="31"/>
      <c r="F25" s="32"/>
      <c r="G25" s="31"/>
      <c r="H25" s="31"/>
      <c r="I25" s="31"/>
      <c r="J25" s="31"/>
      <c r="K25" s="31"/>
      <c r="L25" s="31"/>
    </row>
    <row r="26" spans="1:15" s="41" customFormat="1" ht="24" x14ac:dyDescent="0.3">
      <c r="A26" s="40" t="s">
        <v>59</v>
      </c>
      <c r="B26" s="31" t="s">
        <v>31</v>
      </c>
      <c r="C26" s="31">
        <f>'BLACK PEPPER AJMAN AED '!E100</f>
        <v>-2081</v>
      </c>
      <c r="D26" s="31">
        <f>'BLACK PEPPER AJMAN USD'!E100</f>
        <v>0</v>
      </c>
      <c r="E26" s="31"/>
      <c r="F26" s="32"/>
      <c r="G26" s="31"/>
      <c r="H26" s="31"/>
      <c r="I26" s="31"/>
      <c r="J26" s="31"/>
      <c r="K26" s="31"/>
      <c r="L26" s="31"/>
    </row>
    <row r="27" spans="1:15" s="41" customFormat="1" ht="24" x14ac:dyDescent="0.3">
      <c r="A27" s="40" t="s">
        <v>60</v>
      </c>
      <c r="B27" s="31" t="s">
        <v>61</v>
      </c>
      <c r="C27" s="31">
        <f>'BLACK PEPPER EIB AED '!E100</f>
        <v>0</v>
      </c>
      <c r="D27" s="31">
        <f>'BLACK PEPPER EIB USD'!E100</f>
        <v>-175</v>
      </c>
      <c r="E27" s="31"/>
      <c r="F27" s="32"/>
      <c r="G27" s="31"/>
      <c r="H27" s="31"/>
      <c r="I27" s="31"/>
      <c r="J27" s="31"/>
      <c r="K27" s="31"/>
      <c r="L27" s="31"/>
    </row>
    <row r="28" spans="1:15" s="41" customFormat="1" ht="24" x14ac:dyDescent="0.3">
      <c r="A28" s="40" t="s">
        <v>122</v>
      </c>
      <c r="B28" s="31" t="s">
        <v>123</v>
      </c>
      <c r="C28" s="31">
        <f>'BLACK PEPPER ADIB AED'!E100</f>
        <v>1081.2000000000207</v>
      </c>
      <c r="D28" s="31">
        <f>'BLACK PEPPER ADIB USD'!E100</f>
        <v>1.65</v>
      </c>
      <c r="E28" s="31"/>
      <c r="F28" s="32"/>
      <c r="G28" s="31"/>
      <c r="H28" s="31"/>
      <c r="I28" s="31"/>
      <c r="J28" s="31"/>
      <c r="K28" s="31"/>
      <c r="L28" s="31"/>
    </row>
    <row r="29" spans="1:15" s="41" customFormat="1" ht="24" x14ac:dyDescent="0.3">
      <c r="A29" s="40"/>
      <c r="B29" s="31"/>
      <c r="C29" s="31"/>
      <c r="D29" s="31"/>
      <c r="E29" s="31"/>
      <c r="F29" s="32"/>
      <c r="G29" s="31"/>
      <c r="H29" s="31"/>
      <c r="I29" s="31"/>
      <c r="J29" s="31"/>
      <c r="K29" s="31"/>
      <c r="L29" s="31"/>
    </row>
    <row r="30" spans="1:15" s="41" customFormat="1" ht="24" x14ac:dyDescent="0.3">
      <c r="A30" s="40" t="s">
        <v>62</v>
      </c>
      <c r="B30" s="31" t="s">
        <v>32</v>
      </c>
      <c r="C30" s="31">
        <f>'PREMIUM SIB AED '!E100</f>
        <v>-224.22699999994074</v>
      </c>
      <c r="D30" s="31">
        <f>'PREMIUM SIB USD'!E100</f>
        <v>-2256.7000000000003</v>
      </c>
      <c r="E30" s="31"/>
      <c r="F30" s="32"/>
      <c r="G30" s="31"/>
      <c r="H30" s="31"/>
      <c r="I30" s="31"/>
      <c r="J30" s="31"/>
      <c r="K30" s="31"/>
      <c r="L30" s="31"/>
    </row>
    <row r="31" spans="1:15" s="41" customFormat="1" ht="24" x14ac:dyDescent="0.3">
      <c r="A31" s="40" t="s">
        <v>63</v>
      </c>
      <c r="B31" s="31" t="s">
        <v>33</v>
      </c>
      <c r="C31" s="31">
        <f>'PREMIUM ADIB AED '!E100</f>
        <v>450.79000000000815</v>
      </c>
      <c r="D31" s="31">
        <f>'PREMIUM ADIB USD'!E100</f>
        <v>281.81000000002678</v>
      </c>
      <c r="E31" s="31"/>
      <c r="F31" s="32"/>
      <c r="G31" s="31"/>
      <c r="H31" s="31"/>
      <c r="I31" s="31"/>
      <c r="J31" s="31"/>
      <c r="K31" s="31"/>
      <c r="L31" s="31"/>
    </row>
    <row r="32" spans="1:15" s="41" customFormat="1" ht="24" x14ac:dyDescent="0.3">
      <c r="A32" s="40" t="s">
        <v>75</v>
      </c>
      <c r="B32" s="31" t="s">
        <v>76</v>
      </c>
      <c r="C32" s="31">
        <f>'PREMIUM AJMAN AED '!E100</f>
        <v>2627.679999999993</v>
      </c>
      <c r="D32" s="31">
        <f>'PREMIUM AJMAN USD'!E100</f>
        <v>0</v>
      </c>
      <c r="E32" s="31"/>
      <c r="F32" s="32"/>
      <c r="H32" s="31"/>
      <c r="I32" s="31"/>
      <c r="J32" s="31"/>
      <c r="K32" s="31"/>
      <c r="L32" s="31"/>
    </row>
    <row r="33" spans="1:16" s="41" customFormat="1" ht="24" x14ac:dyDescent="0.3">
      <c r="A33" s="40"/>
      <c r="B33" s="31"/>
      <c r="C33" s="31"/>
      <c r="D33" s="31"/>
      <c r="E33" s="31"/>
      <c r="F33" s="32"/>
      <c r="G33" s="31"/>
      <c r="H33" s="31"/>
      <c r="I33" s="31"/>
      <c r="J33" s="31"/>
      <c r="K33" s="31"/>
      <c r="L33" s="31"/>
    </row>
    <row r="34" spans="1:16" s="41" customFormat="1" ht="24" x14ac:dyDescent="0.3">
      <c r="A34" s="40"/>
      <c r="B34" s="31"/>
      <c r="C34" s="31"/>
      <c r="D34" s="31"/>
      <c r="E34" s="31"/>
      <c r="F34" s="32"/>
      <c r="G34" s="31"/>
      <c r="H34" s="31"/>
      <c r="I34" s="31"/>
      <c r="J34" s="31"/>
      <c r="K34" s="31"/>
      <c r="L34" s="31"/>
    </row>
    <row r="35" spans="1:16" s="41" customFormat="1" ht="24" x14ac:dyDescent="0.3">
      <c r="A35" s="40"/>
      <c r="B35" s="31"/>
      <c r="C35" s="31"/>
      <c r="D35" s="31"/>
      <c r="E35" s="31"/>
      <c r="F35" s="32"/>
      <c r="G35" s="31"/>
      <c r="H35" s="31"/>
      <c r="I35" s="31"/>
      <c r="J35" s="31"/>
      <c r="K35" s="31"/>
      <c r="L35" s="31"/>
    </row>
    <row r="36" spans="1:16" s="41" customFormat="1" ht="24" x14ac:dyDescent="0.3">
      <c r="A36" s="40" t="s">
        <v>64</v>
      </c>
      <c r="B36" s="31" t="s">
        <v>48</v>
      </c>
      <c r="C36" s="31">
        <f>'AL GARHOUD WIO AED '!E100</f>
        <v>0.34999999998831299</v>
      </c>
      <c r="D36" s="31">
        <f>'AL GARHOUD WIO USD'!E100</f>
        <v>0.11000000000494836</v>
      </c>
      <c r="E36" s="31"/>
      <c r="F36" s="31"/>
      <c r="G36" s="31"/>
      <c r="H36" s="31"/>
      <c r="I36" s="31"/>
      <c r="J36" s="31"/>
      <c r="K36" s="31"/>
      <c r="L36" s="31"/>
    </row>
    <row r="37" spans="1:16" s="41" customFormat="1" ht="24" x14ac:dyDescent="0.3">
      <c r="A37" s="40"/>
      <c r="B37" s="31"/>
      <c r="C37" s="31"/>
      <c r="D37" s="31"/>
      <c r="E37" s="31"/>
      <c r="F37" s="32"/>
      <c r="G37" s="31"/>
      <c r="H37" s="31"/>
      <c r="I37" s="31"/>
      <c r="J37" s="31"/>
      <c r="K37" s="31"/>
      <c r="L37" s="31"/>
    </row>
    <row r="38" spans="1:16" s="41" customFormat="1" ht="24" x14ac:dyDescent="0.3">
      <c r="A38" s="40"/>
      <c r="B38" s="31"/>
      <c r="C38" s="31"/>
      <c r="D38" s="31"/>
      <c r="E38" s="31"/>
      <c r="F38" s="32"/>
      <c r="G38" s="31"/>
      <c r="H38" s="31"/>
      <c r="I38" s="31"/>
      <c r="J38" s="31"/>
      <c r="K38" s="31"/>
      <c r="L38" s="31"/>
    </row>
    <row r="39" spans="1:16" s="41" customFormat="1" ht="24" x14ac:dyDescent="0.3">
      <c r="A39" s="40" t="s">
        <v>65</v>
      </c>
      <c r="B39" s="31" t="s">
        <v>34</v>
      </c>
      <c r="C39" s="31">
        <f>'PINNACLE INT MSQ AED '!E100</f>
        <v>2232.0699999999597</v>
      </c>
      <c r="D39" s="31">
        <f>'PINNACLE INT MSQ USD'!E100</f>
        <v>0</v>
      </c>
      <c r="E39" s="31"/>
      <c r="F39" s="32"/>
      <c r="G39" s="31"/>
      <c r="H39" s="31"/>
      <c r="I39" s="31"/>
      <c r="J39" s="31"/>
      <c r="K39" s="31"/>
      <c r="L39" s="31"/>
    </row>
    <row r="40" spans="1:16" s="41" customFormat="1" ht="24" x14ac:dyDescent="0.3">
      <c r="A40" s="40" t="s">
        <v>66</v>
      </c>
      <c r="B40" s="31" t="s">
        <v>456</v>
      </c>
      <c r="C40" s="31">
        <f>'PINNACLE INT ADIB AED'!E200</f>
        <v>1272.6000000000931</v>
      </c>
      <c r="D40" s="31">
        <f>'PINNACLE INT ADIB USD'!E100</f>
        <v>135.09999999997672</v>
      </c>
      <c r="E40" s="31"/>
      <c r="F40" s="32"/>
      <c r="G40" s="31"/>
      <c r="H40" s="31"/>
      <c r="I40" s="31"/>
      <c r="J40" s="31"/>
      <c r="K40" s="31"/>
      <c r="L40" s="31"/>
    </row>
    <row r="41" spans="1:16" s="41" customFormat="1" ht="24" x14ac:dyDescent="0.3">
      <c r="A41" s="40"/>
      <c r="B41" s="31"/>
      <c r="C41" s="31"/>
      <c r="D41" s="31"/>
      <c r="E41" s="31"/>
      <c r="F41" s="32"/>
      <c r="G41" s="31"/>
      <c r="H41" s="31"/>
      <c r="I41" s="31"/>
      <c r="K41" s="31"/>
      <c r="L41" s="31"/>
    </row>
    <row r="42" spans="1:16" s="41" customFormat="1" ht="24" x14ac:dyDescent="0.3">
      <c r="A42" s="40" t="s">
        <v>69</v>
      </c>
      <c r="B42" s="31" t="s">
        <v>68</v>
      </c>
      <c r="C42" s="31">
        <f>'RED FIRE ENBD AED '!E100</f>
        <v>-67.42</v>
      </c>
      <c r="D42" s="31">
        <f>'RED FIRE ENBD USD'!E100</f>
        <v>27.89</v>
      </c>
      <c r="E42" s="31"/>
      <c r="F42" s="32"/>
      <c r="G42" s="31"/>
      <c r="H42" s="31"/>
      <c r="I42" s="31"/>
      <c r="J42" s="31"/>
      <c r="K42" s="31"/>
      <c r="L42" s="31"/>
    </row>
    <row r="43" spans="1:16" s="41" customFormat="1" ht="24" x14ac:dyDescent="0.3">
      <c r="A43" s="40" t="s">
        <v>83</v>
      </c>
      <c r="B43" s="31" t="s">
        <v>80</v>
      </c>
      <c r="C43" s="31">
        <f>'RED FIRE WIO AED'!E100</f>
        <v>-655.21</v>
      </c>
      <c r="D43" s="31">
        <f>'RED FIRE WIO USD'!E100</f>
        <v>0</v>
      </c>
      <c r="E43" s="31"/>
      <c r="F43" s="32"/>
      <c r="G43" s="31"/>
      <c r="H43" s="31"/>
      <c r="I43" s="31"/>
      <c r="J43" s="31"/>
      <c r="K43" s="31"/>
      <c r="L43" s="31"/>
      <c r="P43" s="54"/>
    </row>
    <row r="44" spans="1:16" s="41" customFormat="1" ht="24" x14ac:dyDescent="0.3">
      <c r="A44" s="40" t="s">
        <v>131</v>
      </c>
      <c r="B44" s="31" t="s">
        <v>132</v>
      </c>
      <c r="C44" s="31">
        <f>'RED FIRE NBF AED '!E100</f>
        <v>0.01</v>
      </c>
      <c r="D44" s="31">
        <f>'RED FIRE NBF USD'!E100</f>
        <v>25.209999999999994</v>
      </c>
      <c r="E44" s="31"/>
      <c r="G44" s="31"/>
      <c r="H44" s="31"/>
      <c r="I44" s="31"/>
      <c r="J44" s="31"/>
      <c r="K44" s="31"/>
      <c r="L44" s="31"/>
      <c r="P44" s="54"/>
    </row>
    <row r="45" spans="1:16" s="41" customFormat="1" ht="24" x14ac:dyDescent="0.3">
      <c r="A45" s="40" t="s">
        <v>457</v>
      </c>
      <c r="B45" s="31" t="s">
        <v>459</v>
      </c>
      <c r="C45" s="31">
        <f>'RED FIRE ADIB AED'!E100</f>
        <v>100.47999999999956</v>
      </c>
      <c r="D45" s="31">
        <f>'RED FIRE ADIB USD'!E100</f>
        <v>0</v>
      </c>
      <c r="E45" s="31"/>
      <c r="F45" s="32"/>
      <c r="G45" s="31"/>
      <c r="H45" s="31"/>
      <c r="I45" s="31"/>
      <c r="J45" s="31"/>
      <c r="K45" s="31"/>
      <c r="L45" s="31"/>
    </row>
    <row r="46" spans="1:16" s="41" customFormat="1" ht="24" x14ac:dyDescent="0.3">
      <c r="A46" s="40" t="s">
        <v>458</v>
      </c>
      <c r="B46" s="31" t="s">
        <v>460</v>
      </c>
      <c r="C46" s="31">
        <f>'RED FIRE AL MASRAF AED'!E100</f>
        <v>-191.05000000000018</v>
      </c>
      <c r="D46" s="31">
        <f>'RED FIRE AL MASRAF USD'!E100</f>
        <v>-912.01</v>
      </c>
      <c r="E46" s="31"/>
      <c r="F46" s="32"/>
      <c r="G46" s="32"/>
      <c r="H46" s="31"/>
      <c r="I46" s="31"/>
      <c r="J46" s="31"/>
      <c r="K46" s="31"/>
      <c r="L46" s="31"/>
    </row>
    <row r="47" spans="1:16" s="41" customFormat="1" ht="24" x14ac:dyDescent="0.3">
      <c r="A47" s="40"/>
      <c r="B47" s="31"/>
      <c r="C47" s="31"/>
      <c r="D47" s="31"/>
      <c r="E47" s="31"/>
      <c r="F47" s="32"/>
      <c r="G47" s="32"/>
      <c r="H47" s="31"/>
      <c r="I47" s="31"/>
      <c r="J47" s="31"/>
      <c r="K47" s="31"/>
      <c r="L47" s="31"/>
    </row>
    <row r="48" spans="1:16" s="41" customFormat="1" ht="24" x14ac:dyDescent="0.3">
      <c r="A48" s="40" t="s">
        <v>77</v>
      </c>
      <c r="B48" s="31" t="s">
        <v>82</v>
      </c>
      <c r="C48" s="31">
        <f>'WISOR NBF AED '!E200</f>
        <v>8283.4999999995343</v>
      </c>
      <c r="D48" s="31">
        <f>'WISOR NBF USD'!E100</f>
        <v>641.74000000003434</v>
      </c>
      <c r="E48" s="31"/>
      <c r="F48" s="43" t="s">
        <v>1446</v>
      </c>
      <c r="G48" s="31"/>
      <c r="H48" s="31"/>
      <c r="I48" s="31"/>
      <c r="J48" s="31"/>
      <c r="K48" s="31"/>
      <c r="L48" s="31"/>
    </row>
    <row r="49" spans="1:12" s="41" customFormat="1" ht="24" x14ac:dyDescent="0.3">
      <c r="A49" s="40"/>
      <c r="B49" s="31"/>
      <c r="C49" s="31"/>
      <c r="D49" s="31"/>
      <c r="E49" s="31"/>
      <c r="F49" s="32"/>
      <c r="G49" s="31"/>
      <c r="H49" s="31"/>
      <c r="I49" s="31"/>
      <c r="J49" s="31"/>
      <c r="K49" s="31"/>
      <c r="L49" s="31"/>
    </row>
    <row r="50" spans="1:12" s="41" customFormat="1" ht="24" x14ac:dyDescent="0.3">
      <c r="A50" s="40" t="s">
        <v>81</v>
      </c>
      <c r="B50" s="31" t="s">
        <v>126</v>
      </c>
      <c r="C50" s="31">
        <f>'BLUE FIRE ADIB AED '!E100</f>
        <v>0</v>
      </c>
      <c r="D50" s="31">
        <f>'BLUE FIRE ADIB USD'!E100</f>
        <v>0</v>
      </c>
      <c r="E50" s="31"/>
      <c r="F50" s="41" t="s">
        <v>1445</v>
      </c>
      <c r="G50" s="31"/>
      <c r="H50" s="31"/>
      <c r="I50" s="31"/>
      <c r="J50" s="31"/>
      <c r="K50" s="31"/>
      <c r="L50" s="31"/>
    </row>
    <row r="51" spans="1:12" s="41" customFormat="1" ht="24" x14ac:dyDescent="0.3">
      <c r="A51" s="40" t="s">
        <v>124</v>
      </c>
      <c r="B51" s="31" t="s">
        <v>1435</v>
      </c>
      <c r="C51" s="31">
        <f>'BLUE FIRE AL MASRAF AED '!E100</f>
        <v>0</v>
      </c>
      <c r="D51" s="31">
        <f>'BLUE FIRE AL MASRAF USD'!E100</f>
        <v>0</v>
      </c>
      <c r="E51" s="31"/>
      <c r="F51" s="32"/>
      <c r="G51" s="31"/>
      <c r="H51" s="31"/>
      <c r="J51" s="31"/>
      <c r="K51" s="31"/>
      <c r="L51" s="31"/>
    </row>
    <row r="52" spans="1:12" s="41" customFormat="1" ht="24" x14ac:dyDescent="0.3">
      <c r="A52" s="40" t="s">
        <v>125</v>
      </c>
      <c r="B52" s="31" t="s">
        <v>133</v>
      </c>
      <c r="C52" s="31">
        <f>'BLUE FIRE NBF AED '!E100</f>
        <v>0.01</v>
      </c>
      <c r="D52" s="31">
        <f>'BLUE FIRE NBF USD'!E100</f>
        <v>94990.84</v>
      </c>
      <c r="E52" s="31"/>
      <c r="G52" s="34"/>
      <c r="H52" s="31"/>
      <c r="I52" s="31"/>
      <c r="J52" s="31"/>
      <c r="K52" s="31"/>
      <c r="L52" s="31"/>
    </row>
    <row r="53" spans="1:12" s="41" customFormat="1" ht="24" x14ac:dyDescent="0.3">
      <c r="A53" s="40"/>
      <c r="B53" s="31"/>
      <c r="C53" s="31"/>
      <c r="D53" s="31"/>
      <c r="E53" s="31"/>
      <c r="F53" s="32"/>
      <c r="G53" s="31"/>
      <c r="H53" s="31"/>
      <c r="I53" s="31"/>
      <c r="J53" s="31"/>
      <c r="K53" s="31"/>
      <c r="L53" s="31"/>
    </row>
    <row r="54" spans="1:12" s="41" customFormat="1" ht="24" x14ac:dyDescent="0.3">
      <c r="A54" s="40" t="s">
        <v>91</v>
      </c>
      <c r="B54" s="31" t="s">
        <v>92</v>
      </c>
      <c r="C54" s="31">
        <f>'RHINE MSQ AED'!E100</f>
        <v>-6.9348971010185778E-12</v>
      </c>
      <c r="D54" s="31">
        <f>'RHINE MSQ USD'!E100</f>
        <v>0</v>
      </c>
      <c r="E54" s="31"/>
      <c r="F54" s="32"/>
      <c r="G54" s="34"/>
      <c r="H54" s="31"/>
      <c r="I54" s="31"/>
      <c r="J54" s="31"/>
      <c r="K54" s="31"/>
      <c r="L54" s="31"/>
    </row>
    <row r="55" spans="1:12" s="41" customFormat="1" ht="24" x14ac:dyDescent="0.3">
      <c r="A55" s="40" t="s">
        <v>93</v>
      </c>
      <c r="B55" s="31" t="s">
        <v>105</v>
      </c>
      <c r="C55" s="31">
        <f>'RHINE ENBD AED '!E100</f>
        <v>1501322.2000000002</v>
      </c>
      <c r="D55" s="31">
        <f>'RHINE ENBD USD'!E100</f>
        <v>17.85999999998603</v>
      </c>
      <c r="E55" s="31">
        <f>'RHINE ENBD EURO'!E100</f>
        <v>0</v>
      </c>
      <c r="F55" s="32"/>
      <c r="G55" s="31"/>
      <c r="H55" s="31"/>
      <c r="I55" s="31"/>
      <c r="J55" s="31"/>
      <c r="K55" s="31"/>
      <c r="L55" s="31"/>
    </row>
    <row r="56" spans="1:12" s="41" customFormat="1" ht="24" x14ac:dyDescent="0.3">
      <c r="A56" s="40" t="s">
        <v>104</v>
      </c>
      <c r="B56" s="31" t="s">
        <v>109</v>
      </c>
      <c r="C56" s="31">
        <f>'RHINE B.MISR AED'!E100</f>
        <v>-4.3099999999999454</v>
      </c>
      <c r="D56" s="31">
        <f>'RHINE B.MISR USD'!E100</f>
        <v>0</v>
      </c>
      <c r="E56" s="31"/>
      <c r="F56" s="32"/>
      <c r="G56" s="31"/>
      <c r="H56" s="31"/>
      <c r="I56" s="31"/>
      <c r="J56" s="31"/>
      <c r="K56" s="31"/>
      <c r="L56" s="31"/>
    </row>
    <row r="57" spans="1:12" s="45" customFormat="1" ht="24" x14ac:dyDescent="0.3">
      <c r="A57" s="44" t="s">
        <v>107</v>
      </c>
      <c r="B57" s="33" t="s">
        <v>110</v>
      </c>
      <c r="C57" s="33">
        <f>'RHINE SIB AED'!E100</f>
        <v>816.41000000005579</v>
      </c>
      <c r="D57" s="33">
        <f>'RHINE SIB USD'!E100</f>
        <v>-85.910000000024752</v>
      </c>
      <c r="E57" s="33"/>
      <c r="F57" s="52"/>
      <c r="G57" s="31"/>
      <c r="H57" s="33"/>
      <c r="I57" s="33"/>
      <c r="J57" s="33"/>
      <c r="K57" s="33"/>
      <c r="L57" s="33"/>
    </row>
    <row r="58" spans="1:12" s="41" customFormat="1" ht="24" x14ac:dyDescent="0.3">
      <c r="A58" s="40" t="s">
        <v>108</v>
      </c>
      <c r="B58" s="31" t="s">
        <v>121</v>
      </c>
      <c r="C58" s="31">
        <f>'RHINE AJMAN AED'!E100</f>
        <v>-4538</v>
      </c>
      <c r="D58" s="31">
        <f>'RHINE AJMAN USD'!E100</f>
        <v>0</v>
      </c>
      <c r="E58" s="31"/>
      <c r="F58" s="32"/>
      <c r="G58" s="31"/>
      <c r="H58" s="31"/>
      <c r="I58" s="31"/>
      <c r="J58" s="31"/>
      <c r="K58" s="31"/>
      <c r="L58" s="31"/>
    </row>
    <row r="59" spans="1:12" s="41" customFormat="1" ht="24" x14ac:dyDescent="0.3">
      <c r="A59" s="40" t="s">
        <v>120</v>
      </c>
      <c r="B59" s="31" t="s">
        <v>129</v>
      </c>
      <c r="C59" s="31">
        <f>'RHINE ADIB AED'!E100</f>
        <v>1040.1899999999441</v>
      </c>
      <c r="D59"/>
      <c r="E59" s="31"/>
      <c r="F59" s="32"/>
      <c r="G59" s="31"/>
      <c r="H59" s="33"/>
      <c r="I59" s="31"/>
      <c r="J59" s="31"/>
      <c r="K59" s="31"/>
      <c r="L59" s="31"/>
    </row>
    <row r="60" spans="1:12" s="41" customFormat="1" ht="24" x14ac:dyDescent="0.3">
      <c r="A60" s="40"/>
      <c r="B60" s="31"/>
      <c r="C60" s="31"/>
      <c r="D60" s="31"/>
      <c r="E60" s="31"/>
      <c r="F60" s="32"/>
      <c r="G60" s="31"/>
      <c r="H60" s="31"/>
      <c r="I60" s="31"/>
      <c r="J60" s="31"/>
      <c r="K60" s="31"/>
      <c r="L60" s="31"/>
    </row>
    <row r="61" spans="1:12" s="41" customFormat="1" ht="24" x14ac:dyDescent="0.3">
      <c r="A61" s="40" t="s">
        <v>99</v>
      </c>
      <c r="B61" s="31" t="s">
        <v>113</v>
      </c>
      <c r="C61" s="31">
        <f>'COMIDA NBF AED'!E100</f>
        <v>212818.64999999956</v>
      </c>
      <c r="D61" s="31">
        <f>'COMIDA NBF USD'!E100</f>
        <v>116.62000000001046</v>
      </c>
      <c r="E61" s="31"/>
      <c r="F61" s="41" t="s">
        <v>1444</v>
      </c>
      <c r="G61" s="34"/>
      <c r="H61" s="31"/>
      <c r="I61" s="31"/>
      <c r="J61" s="31"/>
      <c r="K61" s="31"/>
      <c r="L61" s="31"/>
    </row>
    <row r="62" spans="1:12" s="41" customFormat="1" ht="24" x14ac:dyDescent="0.3">
      <c r="A62" s="40" t="s">
        <v>112</v>
      </c>
      <c r="B62" s="31" t="s">
        <v>349</v>
      </c>
      <c r="C62" s="34">
        <f>'COMIDA AL MASRAF AED'!E100</f>
        <v>2751.2299999999814</v>
      </c>
      <c r="D62" s="31">
        <f>'COMIDA AL MASRAF USD'!E100</f>
        <v>-140.92999999999694</v>
      </c>
      <c r="E62" s="31"/>
      <c r="F62" s="32"/>
      <c r="G62" s="34"/>
      <c r="H62" s="31"/>
      <c r="I62" s="31"/>
      <c r="J62" s="31"/>
      <c r="K62" s="31"/>
      <c r="L62" s="31"/>
    </row>
    <row r="63" spans="1:12" s="41" customFormat="1" ht="24" x14ac:dyDescent="0.3">
      <c r="A63" s="40" t="s">
        <v>348</v>
      </c>
      <c r="B63" s="31" t="s">
        <v>350</v>
      </c>
      <c r="C63" s="34">
        <f>'COMIDA ADIB AED'!E500</f>
        <v>1969.0399999999208</v>
      </c>
      <c r="D63" s="34">
        <f>'COMIDA ADIB USD'!E100</f>
        <v>25354.709999999963</v>
      </c>
      <c r="E63" s="31"/>
      <c r="G63" s="31"/>
      <c r="H63" s="31"/>
      <c r="I63" s="34"/>
      <c r="J63" s="31"/>
      <c r="K63" s="31"/>
      <c r="L63" s="31"/>
    </row>
    <row r="64" spans="1:12" s="41" customFormat="1" ht="24" x14ac:dyDescent="0.3">
      <c r="A64" s="40"/>
      <c r="B64" s="31"/>
      <c r="C64" s="31"/>
      <c r="D64" s="31"/>
      <c r="E64" s="31"/>
      <c r="F64" s="32"/>
      <c r="G64" s="31"/>
      <c r="H64" s="31"/>
      <c r="I64" s="31"/>
      <c r="J64" s="31"/>
      <c r="K64" s="31"/>
      <c r="L64" s="31"/>
    </row>
    <row r="65" spans="1:12" s="41" customFormat="1" ht="24" x14ac:dyDescent="0.3">
      <c r="A65" s="40" t="s">
        <v>116</v>
      </c>
      <c r="B65" s="31" t="s">
        <v>117</v>
      </c>
      <c r="C65" s="31">
        <f>'PINNACLE COMP ADIB AED '!E100</f>
        <v>396.75</v>
      </c>
      <c r="D65" s="31">
        <f>'PINNACLE COMP ADIB USD'!E100</f>
        <v>82.31</v>
      </c>
      <c r="E65" s="31"/>
      <c r="F65" s="46"/>
      <c r="G65" s="31"/>
      <c r="I65" s="31"/>
      <c r="J65" s="31"/>
      <c r="K65" s="31"/>
      <c r="L65" s="31"/>
    </row>
    <row r="66" spans="1:12" s="41" customFormat="1" ht="24" x14ac:dyDescent="0.3">
      <c r="A66" s="40" t="s">
        <v>394</v>
      </c>
      <c r="B66" s="31" t="s">
        <v>395</v>
      </c>
      <c r="C66" s="31">
        <f>'PINNACLE COMP WIO AED'!E100</f>
        <v>412.09000000000378</v>
      </c>
      <c r="D66" s="31">
        <f>'PINNACLE COMP WIO USD'!E100</f>
        <v>0</v>
      </c>
      <c r="E66" s="31"/>
      <c r="F66" s="32"/>
      <c r="G66" s="31"/>
      <c r="H66" s="31"/>
      <c r="I66" s="31"/>
      <c r="J66" s="31"/>
      <c r="K66" s="31"/>
      <c r="L66" s="31"/>
    </row>
    <row r="67" spans="1:12" s="41" customFormat="1" ht="24" x14ac:dyDescent="0.3">
      <c r="A67" s="40"/>
      <c r="B67" s="31"/>
      <c r="C67" s="31"/>
      <c r="D67" s="31"/>
      <c r="E67" s="31"/>
      <c r="F67" s="32"/>
      <c r="G67" s="31"/>
      <c r="H67" s="31"/>
      <c r="I67" s="31"/>
      <c r="J67" s="31"/>
      <c r="K67" s="31"/>
      <c r="L67" s="31"/>
    </row>
    <row r="68" spans="1:12" s="41" customFormat="1" ht="24" x14ac:dyDescent="0.3">
      <c r="A68" s="40" t="s">
        <v>388</v>
      </c>
      <c r="B68" s="31" t="s">
        <v>935</v>
      </c>
      <c r="C68" s="31">
        <f>'PINNACLE HOLDING WIO AED '!E640</f>
        <v>6.2400000002235174</v>
      </c>
      <c r="D68" s="31">
        <f>'PINNACLE HOLDING WIO USD'!E100</f>
        <v>1.1638690011750441E-11</v>
      </c>
      <c r="E68" s="31"/>
      <c r="F68" s="32"/>
      <c r="G68" s="31"/>
      <c r="H68" s="31"/>
      <c r="I68" s="31"/>
      <c r="J68" s="31"/>
      <c r="K68" s="31"/>
      <c r="L68" s="31"/>
    </row>
    <row r="69" spans="1:12" s="41" customFormat="1" ht="24" x14ac:dyDescent="0.3">
      <c r="A69" s="40"/>
      <c r="B69" s="31"/>
      <c r="C69" s="31"/>
      <c r="D69" s="31"/>
      <c r="E69" s="31"/>
      <c r="F69" s="32"/>
      <c r="G69" s="31"/>
      <c r="H69" s="31"/>
      <c r="I69" s="31"/>
      <c r="J69" s="31"/>
      <c r="K69" s="31"/>
      <c r="L69" s="31"/>
    </row>
    <row r="70" spans="1:12" s="41" customFormat="1" ht="24" x14ac:dyDescent="0.3">
      <c r="A70" s="40" t="s">
        <v>406</v>
      </c>
      <c r="B70" s="31" t="s">
        <v>389</v>
      </c>
      <c r="C70" s="31">
        <f>'HEDGES TOURISM WIO AED'!E100</f>
        <v>11.090000000000146</v>
      </c>
      <c r="D70" s="31">
        <f>'HEDGES TOURISM WIO USD'!E100</f>
        <v>0</v>
      </c>
      <c r="E70" s="31"/>
      <c r="F70" s="32"/>
      <c r="G70" s="31"/>
      <c r="H70" s="31"/>
      <c r="I70" s="31"/>
      <c r="J70" s="31"/>
      <c r="K70" s="31"/>
      <c r="L70" s="31"/>
    </row>
    <row r="71" spans="1:12" s="41" customFormat="1" ht="24" x14ac:dyDescent="0.3">
      <c r="A71" s="40" t="s">
        <v>932</v>
      </c>
      <c r="B71" s="31" t="s">
        <v>390</v>
      </c>
      <c r="C71" s="31">
        <f>'HEDGES TOURISM NBF AED'!E100</f>
        <v>190.14000000000033</v>
      </c>
      <c r="D71" s="31">
        <f>'HEDGES TOURISM NBF USD'!E100</f>
        <v>0</v>
      </c>
      <c r="E71" s="31"/>
      <c r="F71" s="32"/>
      <c r="G71" s="31"/>
      <c r="H71" s="31"/>
      <c r="I71" s="31"/>
      <c r="J71" s="31"/>
      <c r="K71" s="31"/>
      <c r="L71" s="31"/>
    </row>
    <row r="72" spans="1:12" s="41" customFormat="1" ht="24" x14ac:dyDescent="0.3">
      <c r="A72" s="40" t="s">
        <v>933</v>
      </c>
      <c r="B72" s="31" t="s">
        <v>858</v>
      </c>
      <c r="C72" s="31">
        <f>'HEDGES TOURISM NEO BIZ AED'!E100</f>
        <v>423.43999999999983</v>
      </c>
      <c r="D72" s="31">
        <f>'HEDGES TOURISM NEO BIZ USD'!E100</f>
        <v>0</v>
      </c>
      <c r="E72" s="31"/>
      <c r="F72" s="32"/>
      <c r="G72" s="31"/>
      <c r="H72" s="31"/>
      <c r="I72" s="31"/>
      <c r="J72" s="31"/>
      <c r="K72" s="31"/>
      <c r="L72" s="31"/>
    </row>
    <row r="73" spans="1:12" s="41" customFormat="1" ht="24" x14ac:dyDescent="0.3">
      <c r="A73" s="40"/>
      <c r="B73" s="31"/>
      <c r="C73" s="31"/>
      <c r="D73" s="31"/>
      <c r="E73" s="31"/>
      <c r="F73" s="32"/>
      <c r="G73" s="31"/>
      <c r="H73" s="31"/>
      <c r="I73" s="9"/>
      <c r="J73" s="31"/>
      <c r="K73" s="31"/>
      <c r="L73" s="31"/>
    </row>
    <row r="74" spans="1:12" s="41" customFormat="1" ht="24" x14ac:dyDescent="0.3">
      <c r="A74" s="40" t="s">
        <v>862</v>
      </c>
      <c r="B74" s="31" t="s">
        <v>407</v>
      </c>
      <c r="C74" s="31">
        <f>'RHINE BULLIONS RAK AED'!E100</f>
        <v>1055.1900000008754</v>
      </c>
      <c r="D74" s="31">
        <f>'RHINE BULLIONS RAK USD'!E100</f>
        <v>77.010000000009313</v>
      </c>
      <c r="E74" s="31"/>
      <c r="F74" s="32"/>
      <c r="G74" s="31"/>
      <c r="H74" s="31"/>
      <c r="I74" s="31"/>
      <c r="J74" s="31"/>
      <c r="K74" s="31"/>
      <c r="L74" s="31"/>
    </row>
    <row r="75" spans="1:12" s="41" customFormat="1" ht="24" x14ac:dyDescent="0.3">
      <c r="A75" s="40"/>
      <c r="B75" s="31"/>
      <c r="C75" s="31"/>
      <c r="D75" s="31"/>
      <c r="E75" s="31"/>
      <c r="F75" s="32"/>
      <c r="G75" s="31"/>
      <c r="H75" s="31"/>
      <c r="I75" s="31"/>
      <c r="J75" s="31"/>
      <c r="K75" s="31"/>
      <c r="L75" s="31"/>
    </row>
    <row r="76" spans="1:12" s="41" customFormat="1" ht="24" x14ac:dyDescent="0.3">
      <c r="A76" s="40" t="s">
        <v>934</v>
      </c>
      <c r="B76" s="31" t="s">
        <v>863</v>
      </c>
      <c r="C76" s="31">
        <f>'HEDGES REAL ESTATE NEO BIZ AED'!E100</f>
        <v>0</v>
      </c>
      <c r="D76" s="31">
        <f>'HEDGES REAL ESTATE NEO BIZ USD '!E100</f>
        <v>0</v>
      </c>
      <c r="E76" s="31"/>
      <c r="F76" s="32"/>
      <c r="G76" s="31"/>
      <c r="H76" s="31"/>
      <c r="I76" s="31"/>
      <c r="J76" s="31"/>
      <c r="K76" s="31"/>
      <c r="L76" s="31"/>
    </row>
    <row r="77" spans="1:12" s="41" customFormat="1" ht="24" x14ac:dyDescent="0.3">
      <c r="A77" s="40"/>
      <c r="B77" s="31"/>
      <c r="C77" s="31"/>
      <c r="D77" s="31"/>
      <c r="E77" s="31"/>
      <c r="G77" s="31"/>
      <c r="H77" s="31"/>
      <c r="I77" s="31"/>
      <c r="J77" s="31"/>
      <c r="K77" s="31"/>
      <c r="L77" s="31"/>
    </row>
    <row r="78" spans="1:12" s="41" customFormat="1" ht="24" x14ac:dyDescent="0.3">
      <c r="A78" s="40" t="s">
        <v>1423</v>
      </c>
      <c r="B78" s="31" t="s">
        <v>1424</v>
      </c>
      <c r="C78" s="31">
        <f>'BULLFROG WIO AED'!E100</f>
        <v>44.729999999864958</v>
      </c>
      <c r="D78" s="31">
        <f>'BULLFROG WIO USD'!E100</f>
        <v>0</v>
      </c>
      <c r="E78" s="31"/>
      <c r="F78" s="32"/>
      <c r="G78" s="31"/>
      <c r="H78" s="31"/>
      <c r="I78" s="31"/>
      <c r="J78" s="31"/>
      <c r="K78" s="31"/>
      <c r="L78" s="31"/>
    </row>
    <row r="79" spans="1:12" s="41" customFormat="1" ht="24" x14ac:dyDescent="0.3">
      <c r="A79" s="40"/>
      <c r="B79" s="31"/>
      <c r="C79" s="31"/>
      <c r="D79" s="31"/>
      <c r="E79" s="31"/>
      <c r="F79" s="32"/>
      <c r="G79" s="31"/>
      <c r="H79" s="31"/>
      <c r="I79" s="31"/>
      <c r="J79" s="31"/>
      <c r="K79" s="31"/>
      <c r="L79" s="31"/>
    </row>
    <row r="80" spans="1:12" s="41" customFormat="1" ht="24" x14ac:dyDescent="0.3">
      <c r="A80" s="40" t="s">
        <v>1449</v>
      </c>
      <c r="B80" s="31" t="s">
        <v>1450</v>
      </c>
      <c r="C80" s="31"/>
      <c r="D80" s="31"/>
      <c r="E80" s="31"/>
      <c r="F80" s="32"/>
      <c r="G80" s="31"/>
      <c r="H80" s="31"/>
      <c r="I80" s="31"/>
      <c r="J80" s="31"/>
      <c r="K80" s="31"/>
      <c r="L80" s="31"/>
    </row>
    <row r="81" spans="1:12" s="41" customFormat="1" ht="24" x14ac:dyDescent="0.3">
      <c r="A81" s="40"/>
      <c r="B81" s="31"/>
      <c r="C81" s="31"/>
      <c r="D81" s="31"/>
      <c r="E81" s="31"/>
      <c r="F81" s="32"/>
      <c r="G81" s="31"/>
      <c r="H81" s="31"/>
      <c r="I81" s="31"/>
      <c r="J81" s="31"/>
      <c r="K81" s="31"/>
      <c r="L81" s="31"/>
    </row>
    <row r="82" spans="1:12" s="41" customFormat="1" ht="26" x14ac:dyDescent="0.3">
      <c r="A82" s="40"/>
      <c r="B82" s="37" t="s">
        <v>791</v>
      </c>
      <c r="C82" s="31"/>
      <c r="D82" s="31"/>
      <c r="E82" s="31"/>
      <c r="F82" s="32"/>
      <c r="G82" s="31"/>
      <c r="H82" s="31"/>
      <c r="I82" s="31"/>
      <c r="J82" s="31"/>
      <c r="K82" s="31"/>
      <c r="L82" s="31"/>
    </row>
    <row r="83" spans="1:12" s="41" customFormat="1" ht="24" x14ac:dyDescent="0.3">
      <c r="A83" s="40"/>
      <c r="B83" s="31"/>
      <c r="C83" s="31"/>
      <c r="D83" s="31"/>
      <c r="E83" s="31"/>
      <c r="F83" s="32"/>
      <c r="G83" s="31"/>
      <c r="H83" s="31"/>
      <c r="I83" s="31"/>
      <c r="J83" s="31"/>
      <c r="K83" s="31"/>
      <c r="L83" s="31"/>
    </row>
    <row r="84" spans="1:12" s="41" customFormat="1" ht="24" x14ac:dyDescent="0.3">
      <c r="A84" s="59">
        <v>1</v>
      </c>
      <c r="B84" s="31" t="s">
        <v>1134</v>
      </c>
      <c r="C84" s="31">
        <f>'SANDEEP KEDIA SCB AED'!E100</f>
        <v>2449.9500000000116</v>
      </c>
      <c r="D84" s="31">
        <f>'SANDEEP KEDIA  SCB USD '!E100</f>
        <v>375.59000000000015</v>
      </c>
      <c r="E84" s="31"/>
      <c r="F84" s="32"/>
      <c r="G84" s="31"/>
      <c r="H84" s="31"/>
      <c r="I84" s="31"/>
      <c r="J84" s="31"/>
      <c r="K84" s="31"/>
      <c r="L84" s="31"/>
    </row>
    <row r="85" spans="1:12" s="41" customFormat="1" ht="24" x14ac:dyDescent="0.3">
      <c r="A85" s="59">
        <v>2</v>
      </c>
      <c r="B85" s="31" t="s">
        <v>1133</v>
      </c>
      <c r="C85" s="31">
        <f>'BARRY HENRY MASHREQ NEO AED '!E100</f>
        <v>3034.9200000000019</v>
      </c>
      <c r="D85" s="47"/>
      <c r="E85" s="47"/>
      <c r="F85" s="32"/>
      <c r="G85" s="31"/>
      <c r="H85" s="31"/>
      <c r="I85" s="31"/>
      <c r="J85" s="31"/>
      <c r="K85" s="31"/>
      <c r="L85" s="31"/>
    </row>
    <row r="86" spans="1:12" s="41" customFormat="1" ht="24" x14ac:dyDescent="0.3">
      <c r="A86" s="59">
        <v>3</v>
      </c>
      <c r="B86" s="31" t="s">
        <v>1394</v>
      </c>
      <c r="C86" s="31">
        <f>'RAYMOND WIO '!E100</f>
        <v>402</v>
      </c>
      <c r="D86" s="47"/>
      <c r="E86" s="47"/>
      <c r="F86" s="32"/>
      <c r="G86" s="31"/>
      <c r="H86" s="31"/>
      <c r="I86" s="31"/>
      <c r="J86" s="31"/>
      <c r="K86" s="31"/>
      <c r="L86" s="31"/>
    </row>
    <row r="87" spans="1:12" s="41" customFormat="1" ht="24" x14ac:dyDescent="0.3">
      <c r="A87" s="40"/>
      <c r="B87" s="35" t="s">
        <v>9</v>
      </c>
      <c r="C87" s="35">
        <f>SUM(C4:C85)</f>
        <v>1752273.8330000003</v>
      </c>
      <c r="D87" s="35">
        <f>SUM(D4:D85)</f>
        <v>119291.27000000057</v>
      </c>
      <c r="E87" s="35">
        <f>SUM(E4:E60)</f>
        <v>294.04999999992549</v>
      </c>
      <c r="F87" s="47"/>
      <c r="G87" s="31"/>
      <c r="H87" s="31"/>
      <c r="I87" s="31"/>
      <c r="J87" s="31"/>
      <c r="K87" s="31"/>
      <c r="L87" s="31"/>
    </row>
    <row r="88" spans="1:12" ht="24" x14ac:dyDescent="0.3">
      <c r="A88" s="40"/>
    </row>
  </sheetData>
  <mergeCells count="2">
    <mergeCell ref="A1:J1"/>
    <mergeCell ref="A2:L2"/>
  </mergeCells>
  <hyperlinks>
    <hyperlink ref="C4" location="'PINNACLE MSQ AED '!A1" display="'PINNACLE MSQ AED '!A1" xr:uid="{00000000-0004-0000-3000-000000000000}"/>
    <hyperlink ref="D4" location="'PINNACLE MSQ USD'!A1" display="'PINNACLE MSQ USD'!A1" xr:uid="{00000000-0004-0000-3000-000001000000}"/>
    <hyperlink ref="E4" location="'PINNACLE MSQ EURO'!A1" display="'PINNACLE MSQ EURO'!A1" xr:uid="{00000000-0004-0000-3000-000002000000}"/>
    <hyperlink ref="C5" location="'PINNACLE NBF AED'!A1" display="'PINNACLE NBF AED'!A1" xr:uid="{00000000-0004-0000-3000-000003000000}"/>
    <hyperlink ref="D5" location="'PINNACLE NBF USD'!A1" display="'PINNACLE NBF USD'!A1" xr:uid="{00000000-0004-0000-3000-000004000000}"/>
    <hyperlink ref="C8" location="'NIYAT SIB AED '!A1" display="'NIYAT SIB AED '!A1" xr:uid="{00000000-0004-0000-3000-000005000000}"/>
    <hyperlink ref="D8" location="'NIYAT SIB USD'!A1" display="'NIYAT SIB USD'!A1" xr:uid="{00000000-0004-0000-3000-000006000000}"/>
    <hyperlink ref="C9" location="'NIYAT MSQ AED '!A1" display="'NIYAT MSQ AED '!A1" xr:uid="{00000000-0004-0000-3000-000007000000}"/>
    <hyperlink ref="D9" location="'NIYAT MSQ USD '!A1" display="'NIYAT MSQ USD '!A1" xr:uid="{00000000-0004-0000-3000-000008000000}"/>
    <hyperlink ref="C12" location="'ROYAL FAB AED '!A1" display="'ROYAL FAB AED '!A1" xr:uid="{00000000-0004-0000-3000-000009000000}"/>
    <hyperlink ref="C13" location="'ROYAL AL MASRAF AED '!A1" display="'ROYAL AL MASRAF AED '!A1" xr:uid="{00000000-0004-0000-3000-00000A000000}"/>
    <hyperlink ref="D13" location="'ROYAL AL MASRAF USD'!A1" display="'ROYAL AL MASRAF USD'!A1" xr:uid="{00000000-0004-0000-3000-00000B000000}"/>
    <hyperlink ref="D14" location="'ROYAL ADIB USD'!A1" display="'ROYAL ADIB USD'!A1" xr:uid="{00000000-0004-0000-3000-00000C000000}"/>
    <hyperlink ref="C15" location="'ROYAL NBF AED '!A1" display="'ROYAL NBF AED '!A1" xr:uid="{00000000-0004-0000-3000-00000D000000}"/>
    <hyperlink ref="D15" location="'ROYAL NBF USD'!A1" display="'ROYAL NBF USD'!A1" xr:uid="{00000000-0004-0000-3000-00000E000000}"/>
    <hyperlink ref="C18" location="'HEDGES MSQ AED '!A1" display="'HEDGES MSQ AED '!A1" xr:uid="{00000000-0004-0000-3000-00000F000000}"/>
    <hyperlink ref="E18" location="'HEDGES MSQ EURO'!A1" display="'HEDGES MSQ EURO'!A1" xr:uid="{00000000-0004-0000-3000-000010000000}"/>
    <hyperlink ref="C19" location="'HEDGES FAB AED '!A1" display="'HEDGES FAB AED '!A1" xr:uid="{00000000-0004-0000-3000-000011000000}"/>
    <hyperlink ref="D19" location="'HEDGES FAB USD'!A1" display="'HEDGES FAB USD'!A1" xr:uid="{00000000-0004-0000-3000-000012000000}"/>
    <hyperlink ref="C20" location="'HEDGES NBF AED '!A1" display="'HEDGES NBF AED '!A1" xr:uid="{00000000-0004-0000-3000-000013000000}"/>
    <hyperlink ref="D20" location="'HEDGES NBF USD'!A1" display="'HEDGES NBF USD'!A1" xr:uid="{00000000-0004-0000-3000-000014000000}"/>
    <hyperlink ref="C21" location="'HEDGES AL MASRAF AED '!A1" display="'HEDGES AL MASRAF AED '!A1" xr:uid="{00000000-0004-0000-3000-000015000000}"/>
    <hyperlink ref="D21" location="'HEDGES AL MASRAF USD'!A1" display="'HEDGES AL MASRAF USD'!A1" xr:uid="{00000000-0004-0000-3000-000016000000}"/>
    <hyperlink ref="C24" location="'BLACK PEPPER WIO AED'!A1" display="'BLACK PEPPER WIO AED'!A1" xr:uid="{00000000-0004-0000-3000-000017000000}"/>
    <hyperlink ref="D24" location="'BLACK PEPPER WIO USD'!A1" display="'BLACK PEPPER WIO USD'!A1" xr:uid="{00000000-0004-0000-3000-000018000000}"/>
    <hyperlink ref="D25" location="'BLACK PEPPER B.MISR USD'!A1" display="'BLACK PEPPER B.MISR USD'!A1" xr:uid="{00000000-0004-0000-3000-000019000000}"/>
    <hyperlink ref="C26" location="'BLACK PEPPER AJMAN AED '!A1" display="'BLACK PEPPER AJMAN AED '!A1" xr:uid="{00000000-0004-0000-3000-00001A000000}"/>
    <hyperlink ref="D26" location="'BLACK PEPPER AJMAN USD'!A1" display="'BLACK PEPPER AJMAN USD'!A1" xr:uid="{00000000-0004-0000-3000-00001B000000}"/>
    <hyperlink ref="C27" location="'BLACK PEPPER EIB AED '!A1" display="'BLACK PEPPER EIB AED '!A1" xr:uid="{00000000-0004-0000-3000-00001C000000}"/>
    <hyperlink ref="D27" location="'BLACK PEPPER EIB USD'!A1" display="'BLACK PEPPER EIB USD'!A1" xr:uid="{00000000-0004-0000-3000-00001D000000}"/>
    <hyperlink ref="C28" location="'BLACK PEPPER ADIB AED'!A1" display="'BLACK PEPPER ADIB AED'!A1" xr:uid="{00000000-0004-0000-3000-00001E000000}"/>
    <hyperlink ref="D28" location="'BLACK PEPPER ADIB USD'!A1" display="'BLACK PEPPER ADIB USD'!A1" xr:uid="{00000000-0004-0000-3000-00001F000000}"/>
    <hyperlink ref="C30" location="'PREMIUM SIB AED '!A1" display="'PREMIUM SIB AED '!A1" xr:uid="{00000000-0004-0000-3000-000020000000}"/>
    <hyperlink ref="D30" location="'PREMIUM SIB USD'!A1" display="'PREMIUM SIB USD'!A1" xr:uid="{00000000-0004-0000-3000-000021000000}"/>
    <hyperlink ref="C31" location="'PREMIUM ADIB AED '!A1" display="'PREMIUM ADIB AED '!A1" xr:uid="{00000000-0004-0000-3000-000022000000}"/>
    <hyperlink ref="D31" location="'PREMIUM ADIB USD'!A1" display="'PREMIUM ADIB USD'!A1" xr:uid="{00000000-0004-0000-3000-000023000000}"/>
    <hyperlink ref="C32" location="'PREMIUM AJMAN AED '!A1" display="'PREMIUM AJMAN AED '!A1" xr:uid="{00000000-0004-0000-3000-000024000000}"/>
    <hyperlink ref="D32" location="'PREMIUM AJMAN USD'!A1" display="'PREMIUM AJMAN USD'!A1" xr:uid="{00000000-0004-0000-3000-000025000000}"/>
    <hyperlink ref="C36" location="'AL GARHOUD WIO AED '!A1" display="'AL GARHOUD WIO AED '!A1" xr:uid="{00000000-0004-0000-3000-000026000000}"/>
    <hyperlink ref="D36" location="'AL GARHOUD WIO USD'!A1" display="'AL GARHOUD WIO USD'!A1" xr:uid="{00000000-0004-0000-3000-000027000000}"/>
    <hyperlink ref="C39" location="'PINNACLE INT MSQ AED '!A1" display="'PINNACLE INT MSQ AED '!A1" xr:uid="{00000000-0004-0000-3000-000028000000}"/>
    <hyperlink ref="D39" location="'PINNACLE INT MSQ USD'!A1" display="'PINNACLE INT MSQ USD'!A1" xr:uid="{00000000-0004-0000-3000-000029000000}"/>
    <hyperlink ref="C42" location="'RED FIRE ENBD AED '!A1" display="'RED FIRE ENBD AED '!A1" xr:uid="{00000000-0004-0000-3000-00002A000000}"/>
    <hyperlink ref="D42" location="'RED FIRE ENBD USD'!A1" display="'RED FIRE ENBD USD'!A1" xr:uid="{00000000-0004-0000-3000-00002B000000}"/>
    <hyperlink ref="C43" location="'RED FIRE WIO AED'!A1" display="'RED FIRE WIO AED'!A1" xr:uid="{00000000-0004-0000-3000-00002C000000}"/>
    <hyperlink ref="D43" location="'RED FIRE WIO USD'!A1" display="'RED FIRE WIO USD'!A1" xr:uid="{00000000-0004-0000-3000-00002D000000}"/>
    <hyperlink ref="C44" location="'RED FIRE NBF AED '!A1" display="'RED FIRE NBF AED '!A1" xr:uid="{00000000-0004-0000-3000-00002E000000}"/>
    <hyperlink ref="D44" location="'RED FIRE NBF USD'!A1" display="'RED FIRE NBF USD'!A1" xr:uid="{00000000-0004-0000-3000-00002F000000}"/>
    <hyperlink ref="D48" location="'WISOR NBF USD'!A1" display="'WISOR NBF USD'!A1" xr:uid="{00000000-0004-0000-3000-000030000000}"/>
    <hyperlink ref="C50" location="'BLUE FIRE ADIB AED '!A1" display="'BLUE FIRE ADIB AED '!A1" xr:uid="{00000000-0004-0000-3000-000031000000}"/>
    <hyperlink ref="C51" location="'BLUE FIRE AL MASRAF AED '!A1" display="'BLUE FIRE AL MASRAF AED '!A1" xr:uid="{00000000-0004-0000-3000-000032000000}"/>
    <hyperlink ref="D51" location="'BLUE FIRE AL MASRAF USD'!A1" display="'BLUE FIRE AL MASRAF USD'!A1" xr:uid="{00000000-0004-0000-3000-000033000000}"/>
    <hyperlink ref="D52" location="'BLUE FIRE NBF USD'!A1" display="'BLUE FIRE NBF USD'!A1" xr:uid="{00000000-0004-0000-3000-000034000000}"/>
    <hyperlink ref="C54" location="'RHINE MSQ AED'!A1" display="'RHINE MSQ AED'!A1" xr:uid="{00000000-0004-0000-3000-000035000000}"/>
    <hyperlink ref="D54" location="'RHINE MSQ USD'!A1" display="'RHINE MSQ USD'!A1" xr:uid="{00000000-0004-0000-3000-000036000000}"/>
    <hyperlink ref="C55" location="'RHINE ENBD AED '!A1" display="'RHINE ENBD AED '!A1" xr:uid="{00000000-0004-0000-3000-000037000000}"/>
    <hyperlink ref="D55" location="'RHINE ENBD USD'!A1" display="'RHINE ENBD USD'!A1" xr:uid="{00000000-0004-0000-3000-000038000000}"/>
    <hyperlink ref="C56" location="'RHINE B.MISR AED'!A1" display="'RHINE B.MISR AED'!A1" xr:uid="{00000000-0004-0000-3000-000039000000}"/>
    <hyperlink ref="D56" location="'RHINE B.MISR USD'!A1" display="'RHINE B.MISR USD'!A1" xr:uid="{00000000-0004-0000-3000-00003A000000}"/>
    <hyperlink ref="C57" location="'RHINE SIB AED'!A1" display="'RHINE SIB AED'!A1" xr:uid="{00000000-0004-0000-3000-00003B000000}"/>
    <hyperlink ref="D57" location="'RHINE SIB USD'!A1" display="'RHINE SIB USD'!A1" xr:uid="{00000000-0004-0000-3000-00003C000000}"/>
    <hyperlink ref="C58" location="'RHINE AJMAN AED'!A1" display="'RHINE AJMAN AED'!A1" xr:uid="{00000000-0004-0000-3000-00003D000000}"/>
    <hyperlink ref="D58" location="'RHINE AJMAN USD'!A1" display="'RHINE AJMAN USD'!A1" xr:uid="{00000000-0004-0000-3000-00003E000000}"/>
    <hyperlink ref="C59" location="'RHINE ADIB AED'!A1" display="'RHINE ADIB AED'!A1" xr:uid="{00000000-0004-0000-3000-00003F000000}"/>
    <hyperlink ref="C61" location="'COMIDA NBF AED'!A1" display="'COMIDA NBF AED'!A1" xr:uid="{00000000-0004-0000-3000-000040000000}"/>
    <hyperlink ref="D61" location="'COMIDA NBF USD'!A1" display="'COMIDA NBF USD'!A1" xr:uid="{00000000-0004-0000-3000-000041000000}"/>
    <hyperlink ref="C65" location="'PINNACLE COMP ADIB AED '!A1" display="'PINNACLE COMP ADIB AED '!A1" xr:uid="{00000000-0004-0000-3000-000042000000}"/>
    <hyperlink ref="C62" location="'COMIDA AL MASRAF AED'!A1" display="'COMIDA AL MASRAF AED'!A1" xr:uid="{00000000-0004-0000-3000-000043000000}"/>
    <hyperlink ref="D62" location="'COMIDA AL MASRAF USD'!A1" display="'COMIDA AL MASRAF USD'!A1" xr:uid="{00000000-0004-0000-3000-000044000000}"/>
    <hyperlink ref="C63" location="'COMIDA ADIB AED'!A1" display="'COMIDA ADIB AED'!A1" xr:uid="{00000000-0004-0000-3000-000045000000}"/>
    <hyperlink ref="D63" location="'COMIDA ADIB USD'!A1" display="'COMIDA ADIB USD'!A1" xr:uid="{00000000-0004-0000-3000-000046000000}"/>
    <hyperlink ref="D70" location="'HEDGES TOURISM WIO USD'!A1" display="'HEDGES TOURISM WIO USD'!A1" xr:uid="{00000000-0004-0000-3000-000047000000}"/>
    <hyperlink ref="C71" location="'HEDGES TOURISM NBF AED'!A1" display="'HEDGES TOURISM NBF AED'!A1" xr:uid="{00000000-0004-0000-3000-000048000000}"/>
    <hyperlink ref="D71" location="'HEDGES TOURISM NBF USD'!A1" display="'HEDGES TOURISM NBF USD'!A1" xr:uid="{00000000-0004-0000-3000-000049000000}"/>
    <hyperlink ref="D65" location="'PINNACLE COMP ADIB USD'!A1" display="'PINNACLE COMP ADIB USD'!A1" xr:uid="{00000000-0004-0000-3000-00004A000000}"/>
    <hyperlink ref="C66" location="'PINNACLE COMP WIO AED'!A1" display="'PINNACLE COMP WIO AED'!A1" xr:uid="{00000000-0004-0000-3000-00004B000000}"/>
    <hyperlink ref="D66" location="'PINNACLE COMP WIO USD'!A1" display="'PINNACLE COMP WIO USD'!A1" xr:uid="{00000000-0004-0000-3000-00004C000000}"/>
    <hyperlink ref="D74" location="'RHINE BULLIONS RAK USD'!A1" display="'RHINE BULLIONS RAK USD'!A1" xr:uid="{00000000-0004-0000-3000-00004D000000}"/>
    <hyperlink ref="D18" location="'HEDGES MSQ USD'!A1" display="'HEDGES MSQ USD'!A1" xr:uid="{00000000-0004-0000-3000-00004E000000}"/>
    <hyperlink ref="C22" location="'HEDGES ADIB AED'!A1" display="'HEDGES ADIB AED'!A1" xr:uid="{00000000-0004-0000-3000-00004F000000}"/>
    <hyperlink ref="D22" location="'HEDGES ADIB USD'!A1" display="'HEDGES ADIB USD'!A1" xr:uid="{00000000-0004-0000-3000-000050000000}"/>
    <hyperlink ref="C6" location="'PINNACLE ADIB AED  '!A1" display="'PINNACLE ADIB AED  '!A1" xr:uid="{00000000-0004-0000-3000-000051000000}"/>
    <hyperlink ref="D6" location="'PINNACLE ADIB USD '!A1" display="'PINNACLE ADIB USD '!A1" xr:uid="{00000000-0004-0000-3000-000052000000}"/>
    <hyperlink ref="C40" location="'PINNACLE INT ADIB AED'!A1" display="'PINNACLE INT ADIB AED'!A1" xr:uid="{00000000-0004-0000-3000-000053000000}"/>
    <hyperlink ref="D40" location="'PINNACLE INT ADIB USD'!A1" display="'PINNACLE INT ADIB USD'!A1" xr:uid="{00000000-0004-0000-3000-000054000000}"/>
    <hyperlink ref="C45" location="'RED FIRE ADIB AED'!A1" display="'RED FIRE ADIB AED'!A1" xr:uid="{00000000-0004-0000-3000-000055000000}"/>
    <hyperlink ref="D45" location="'RED FIRE ADIB USD'!A1" display="'RED FIRE ADIB USD'!A1" xr:uid="{00000000-0004-0000-3000-000056000000}"/>
    <hyperlink ref="C46" location="'RED FIRE AL MASRAF AED'!A1" display="'RED FIRE AL MASRAF AED'!A1" xr:uid="{00000000-0004-0000-3000-000057000000}"/>
    <hyperlink ref="D46" location="'RED FIRE AL MASRAF USD'!A1" display="'RED FIRE AL MASRAF USD'!A1" xr:uid="{00000000-0004-0000-3000-000058000000}"/>
    <hyperlink ref="C48" location="'WISOR NBF AED '!A1" display="'WISOR NBF AED '!A1" xr:uid="{00000000-0004-0000-3000-000059000000}"/>
    <hyperlink ref="C85" location="'BARRY HENRY MASHREQ NEO AED '!A1" display="'BARRY HENRY MASHREQ NEO AED '!A1" xr:uid="{00000000-0004-0000-3000-00005A000000}"/>
    <hyperlink ref="C84" location="'SANDEEP KEDIA SCB AED'!A1" display="'SANDEEP KEDIA SCB AED'!A1" xr:uid="{00000000-0004-0000-3000-00005B000000}"/>
    <hyperlink ref="D84" location="'SANDEEP KEDIA  SCB USD '!A1" display="'SANDEEP KEDIA  SCB USD '!A1" xr:uid="{00000000-0004-0000-3000-00005C000000}"/>
    <hyperlink ref="C14" location="'ROYAL ADIB AED'!A1" display="'ROYAL ADIB AED'!A1" xr:uid="{00000000-0004-0000-3000-00005D000000}"/>
    <hyperlink ref="D11" location="'ROYAL ENBD USD'!A1" display="'ROYAL ENBD USD'!A1" xr:uid="{00000000-0004-0000-3000-00005E000000}"/>
    <hyperlink ref="C11" location="'ROYAL ENBD AED '!A1" display="'ROYAL ENBD AED '!A1" xr:uid="{00000000-0004-0000-3000-00005F000000}"/>
    <hyperlink ref="C72" location="'HEDGES TOURISM NEO BIZ AED'!A1" display="'HEDGES TOURISM NEO BIZ AED'!A1" xr:uid="{00000000-0004-0000-3000-000060000000}"/>
    <hyperlink ref="D72" location="'HEDGES TOURISM NEO BIZ USD'!A1" display="'HEDGES TOURISM NEO BIZ USD'!A1" xr:uid="{00000000-0004-0000-3000-000061000000}"/>
    <hyperlink ref="C76" location="'HEDGES REAL ESTATE NEO BIZ AED'!A1" display="'HEDGES REAL ESTATE NEO BIZ AED'!A1" xr:uid="{00000000-0004-0000-3000-000062000000}"/>
    <hyperlink ref="D76" location="'HEDGES REAL ESTATE NEO BIZ USD '!A1" display="'HEDGES REAL ESTATE NEO BIZ USD '!A1" xr:uid="{00000000-0004-0000-3000-000063000000}"/>
    <hyperlink ref="E15" location="'ROYAL NBF EURO'!A1" display="'ROYAL NBF EURO'!A1" xr:uid="{00000000-0004-0000-3000-000064000000}"/>
    <hyperlink ref="E11" location="'ROYAL ENBD EURO'!A1" display="'ROYAL ENBD EURO'!A1" xr:uid="{00000000-0004-0000-3000-000065000000}"/>
    <hyperlink ref="C68" location="'PINNACLE HOLDING WIO AED '!A1" display="'PINNACLE HOLDING WIO AED '!A1" xr:uid="{00000000-0004-0000-3000-000066000000}"/>
    <hyperlink ref="D68" location="'PINNACLE HOLDING WIO USD'!A1" display="'PINNACLE HOLDING WIO USD'!A1" xr:uid="{00000000-0004-0000-3000-000067000000}"/>
    <hyperlink ref="D12" location="'ROYAL FAB USD'!A1" display="'ROYAL FAB USD'!A1" xr:uid="{00000000-0004-0000-3000-000068000000}"/>
    <hyperlink ref="C74" location="'RHINE BULLIONS RAK AED'!A1" display="'RHINE BULLIONS RAK AED'!A1" xr:uid="{00000000-0004-0000-3000-000069000000}"/>
    <hyperlink ref="C25" location="'BLACK PEPPER B.MISR AED '!A1" display="'BLACK PEPPER B.MISR AED '!A1" xr:uid="{00000000-0004-0000-3000-00006A000000}"/>
    <hyperlink ref="C52" location="'BLUE FIRE NBF AED '!A1" display="'BLUE FIRE NBF AED '!A1" xr:uid="{00000000-0004-0000-3000-00006B000000}"/>
    <hyperlink ref="C70" location="'HEDGES TOURISM WIO AED'!A1" display="'HEDGES TOURISM WIO AED'!A1" xr:uid="{00000000-0004-0000-3000-00006C000000}"/>
    <hyperlink ref="D50" location="'BLUE FIRE ADIB USD'!A1" display="'BLUE FIRE ADIB USD'!A1" xr:uid="{00000000-0004-0000-3000-00006D000000}"/>
    <hyperlink ref="E55" location="'RHINE ENBD EURO'!A1" display="'RHINE ENBD EURO'!A1" xr:uid="{00000000-0004-0000-3000-00006E000000}"/>
    <hyperlink ref="C86" location="'RAYMOND WIO '!A1" display="'RAYMOND WIO '!A1" xr:uid="{00000000-0004-0000-3000-00006F000000}"/>
    <hyperlink ref="C78" location="'BULLFROG WIO AED'!A1" display="'BULLFROG WIO AED'!A1" xr:uid="{00000000-0004-0000-3000-000070000000}"/>
    <hyperlink ref="D78" location="'BULLFROG WIO USD'!A1" display="'BULLFROG WIO USD'!A1" xr:uid="{00000000-0004-0000-3000-000071000000}"/>
  </hyperlinks>
  <pageMargins left="0.70866141732283472" right="0.51" top="0.74803149606299213" bottom="0.74803149606299213" header="0.31496062992125984" footer="0.31496062992125984"/>
  <pageSetup paperSize="9" scale="29" fitToHeight="3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5"/>
  <dimension ref="A1:E102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6640625" customWidth="1"/>
    <col min="4" max="4" width="20.33203125" customWidth="1"/>
    <col min="5" max="5" width="20" customWidth="1"/>
  </cols>
  <sheetData>
    <row r="1" spans="1:5" ht="29" x14ac:dyDescent="0.35">
      <c r="A1" s="160" t="s">
        <v>37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45296</v>
      </c>
      <c r="B5" s="8" t="s">
        <v>487</v>
      </c>
      <c r="C5" s="9">
        <v>20000</v>
      </c>
      <c r="D5" s="9"/>
      <c r="E5" s="9">
        <f>E4+C5-D5</f>
        <v>20000</v>
      </c>
    </row>
    <row r="6" spans="1:5" ht="21" x14ac:dyDescent="0.25">
      <c r="A6" s="18">
        <v>45297</v>
      </c>
      <c r="B6" s="8" t="s">
        <v>362</v>
      </c>
      <c r="C6" s="9"/>
      <c r="D6" s="9">
        <v>84</v>
      </c>
      <c r="E6" s="9">
        <f t="shared" ref="E6:E69" si="0">E5+C6-D6</f>
        <v>19916</v>
      </c>
    </row>
    <row r="7" spans="1:5" ht="21" x14ac:dyDescent="0.25">
      <c r="A7" s="18">
        <v>45300</v>
      </c>
      <c r="B7" s="8" t="s">
        <v>502</v>
      </c>
      <c r="C7" s="9"/>
      <c r="D7" s="9">
        <v>19850</v>
      </c>
      <c r="E7" s="9">
        <f t="shared" si="0"/>
        <v>66</v>
      </c>
    </row>
    <row r="8" spans="1:5" ht="21" x14ac:dyDescent="0.25">
      <c r="A8" s="18">
        <v>45300</v>
      </c>
      <c r="B8" s="8" t="s">
        <v>362</v>
      </c>
      <c r="C8" s="9"/>
      <c r="D8" s="9">
        <f>39.48+1.97</f>
        <v>41.449999999999996</v>
      </c>
      <c r="E8" s="9">
        <f t="shared" si="0"/>
        <v>24.550000000000004</v>
      </c>
    </row>
    <row r="9" spans="1:5" ht="21" x14ac:dyDescent="0.25">
      <c r="A9" s="18">
        <v>45320</v>
      </c>
      <c r="B9" s="8" t="s">
        <v>642</v>
      </c>
      <c r="C9" s="9">
        <v>133315</v>
      </c>
      <c r="D9" s="9"/>
      <c r="E9" s="9">
        <f t="shared" si="0"/>
        <v>133339.54999999999</v>
      </c>
    </row>
    <row r="10" spans="1:5" ht="21" x14ac:dyDescent="0.25">
      <c r="A10" s="18">
        <v>45320</v>
      </c>
      <c r="B10" s="8" t="s">
        <v>726</v>
      </c>
      <c r="C10" s="9"/>
      <c r="D10" s="9">
        <v>133217</v>
      </c>
      <c r="E10" s="9">
        <f t="shared" si="0"/>
        <v>122.54999999998836</v>
      </c>
    </row>
    <row r="11" spans="1:5" ht="21" x14ac:dyDescent="0.25">
      <c r="A11" s="18">
        <v>45320</v>
      </c>
      <c r="B11" s="8" t="s">
        <v>362</v>
      </c>
      <c r="C11" s="9"/>
      <c r="D11" s="9">
        <v>21</v>
      </c>
      <c r="E11" s="9">
        <f t="shared" si="0"/>
        <v>101.54999999998836</v>
      </c>
    </row>
    <row r="12" spans="1:5" ht="21" x14ac:dyDescent="0.25">
      <c r="A12" s="18">
        <v>45350</v>
      </c>
      <c r="B12" s="8" t="s">
        <v>362</v>
      </c>
      <c r="C12" s="9"/>
      <c r="D12" s="9">
        <v>21</v>
      </c>
      <c r="E12" s="9">
        <f t="shared" si="0"/>
        <v>80.549999999988358</v>
      </c>
    </row>
    <row r="13" spans="1:5" ht="21" x14ac:dyDescent="0.25">
      <c r="A13" s="18">
        <v>45379</v>
      </c>
      <c r="B13" s="8" t="s">
        <v>362</v>
      </c>
      <c r="C13" s="9"/>
      <c r="D13" s="9">
        <v>21</v>
      </c>
      <c r="E13" s="9">
        <f t="shared" si="0"/>
        <v>59.549999999988358</v>
      </c>
    </row>
    <row r="14" spans="1:5" ht="21" x14ac:dyDescent="0.25">
      <c r="A14" s="18">
        <v>45422</v>
      </c>
      <c r="B14" s="8" t="s">
        <v>642</v>
      </c>
      <c r="C14" s="9">
        <v>135495</v>
      </c>
      <c r="D14" s="9"/>
      <c r="E14" s="9">
        <f t="shared" si="0"/>
        <v>135554.54999999999</v>
      </c>
    </row>
    <row r="15" spans="1:5" ht="21" x14ac:dyDescent="0.25">
      <c r="A15" s="18">
        <v>45422</v>
      </c>
      <c r="B15" s="8" t="s">
        <v>642</v>
      </c>
      <c r="C15" s="9">
        <v>29420</v>
      </c>
      <c r="D15" s="9"/>
      <c r="E15" s="9">
        <f t="shared" si="0"/>
        <v>164974.54999999999</v>
      </c>
    </row>
    <row r="16" spans="1:5" ht="21" x14ac:dyDescent="0.25">
      <c r="A16" s="18">
        <v>45422</v>
      </c>
      <c r="B16" s="8" t="s">
        <v>726</v>
      </c>
      <c r="C16" s="9"/>
      <c r="D16" s="9">
        <v>79033</v>
      </c>
      <c r="E16" s="9">
        <f t="shared" si="0"/>
        <v>85941.549999999988</v>
      </c>
    </row>
    <row r="17" spans="1:5" ht="21" x14ac:dyDescent="0.25">
      <c r="A17" s="18">
        <v>45422</v>
      </c>
      <c r="B17" s="8" t="s">
        <v>726</v>
      </c>
      <c r="C17" s="9"/>
      <c r="D17" s="9">
        <v>85840</v>
      </c>
      <c r="E17" s="9">
        <f t="shared" si="0"/>
        <v>101.54999999998836</v>
      </c>
    </row>
    <row r="18" spans="1:5" ht="21" x14ac:dyDescent="0.25">
      <c r="A18" s="18">
        <v>45426</v>
      </c>
      <c r="B18" s="8" t="s">
        <v>642</v>
      </c>
      <c r="C18" s="9">
        <v>85921</v>
      </c>
      <c r="D18" s="9"/>
      <c r="E18" s="9">
        <f>E17+C18-D18</f>
        <v>86022.549999999988</v>
      </c>
    </row>
    <row r="19" spans="1:5" ht="21" x14ac:dyDescent="0.25">
      <c r="A19" s="18">
        <v>45426</v>
      </c>
      <c r="B19" s="8" t="s">
        <v>642</v>
      </c>
      <c r="C19" s="9">
        <v>80915</v>
      </c>
      <c r="D19" s="9"/>
      <c r="E19" s="9">
        <f>E18+C19-D19</f>
        <v>166937.54999999999</v>
      </c>
    </row>
    <row r="20" spans="1:5" ht="21" x14ac:dyDescent="0.25">
      <c r="A20" s="18">
        <v>45426</v>
      </c>
      <c r="B20" s="8" t="s">
        <v>726</v>
      </c>
      <c r="C20" s="9"/>
      <c r="D20" s="9">
        <v>76294</v>
      </c>
      <c r="E20" s="9">
        <f t="shared" si="0"/>
        <v>90643.549999999988</v>
      </c>
    </row>
    <row r="21" spans="1:5" ht="21" x14ac:dyDescent="0.25">
      <c r="A21" s="18">
        <v>45426</v>
      </c>
      <c r="B21" s="8" t="s">
        <v>726</v>
      </c>
      <c r="C21" s="9"/>
      <c r="D21" s="9">
        <v>90558</v>
      </c>
      <c r="E21" s="9">
        <f t="shared" si="0"/>
        <v>85.549999999988358</v>
      </c>
    </row>
    <row r="22" spans="1:5" ht="21" x14ac:dyDescent="0.25">
      <c r="A22" s="8"/>
      <c r="B22" s="8"/>
      <c r="C22" s="9"/>
      <c r="D22" s="9"/>
      <c r="E22" s="9">
        <f t="shared" si="0"/>
        <v>85.549999999988358</v>
      </c>
    </row>
    <row r="23" spans="1:5" ht="21" x14ac:dyDescent="0.25">
      <c r="A23" s="8"/>
      <c r="B23" s="8"/>
      <c r="C23" s="9"/>
      <c r="D23" s="9"/>
      <c r="E23" s="9">
        <f t="shared" si="0"/>
        <v>85.549999999988358</v>
      </c>
    </row>
    <row r="24" spans="1:5" ht="21" x14ac:dyDescent="0.25">
      <c r="A24" s="8"/>
      <c r="B24" s="8"/>
      <c r="C24" s="9"/>
      <c r="D24" s="9"/>
      <c r="E24" s="9">
        <f t="shared" si="0"/>
        <v>85.549999999988358</v>
      </c>
    </row>
    <row r="25" spans="1:5" ht="21" x14ac:dyDescent="0.25">
      <c r="A25" s="8"/>
      <c r="B25" s="8"/>
      <c r="C25" s="9"/>
      <c r="D25" s="9"/>
      <c r="E25" s="9">
        <f t="shared" si="0"/>
        <v>85.549999999988358</v>
      </c>
    </row>
    <row r="26" spans="1:5" ht="21" x14ac:dyDescent="0.25">
      <c r="A26" s="8"/>
      <c r="B26" s="8"/>
      <c r="C26" s="9"/>
      <c r="D26" s="9"/>
      <c r="E26" s="9">
        <f t="shared" si="0"/>
        <v>85.549999999988358</v>
      </c>
    </row>
    <row r="27" spans="1:5" ht="21" x14ac:dyDescent="0.25">
      <c r="A27" s="8"/>
      <c r="B27" s="8"/>
      <c r="C27" s="9"/>
      <c r="D27" s="9"/>
      <c r="E27" s="9">
        <f t="shared" si="0"/>
        <v>85.549999999988358</v>
      </c>
    </row>
    <row r="28" spans="1:5" ht="21" x14ac:dyDescent="0.25">
      <c r="A28" s="8"/>
      <c r="B28" s="8"/>
      <c r="C28" s="9"/>
      <c r="D28" s="9"/>
      <c r="E28" s="9">
        <f t="shared" si="0"/>
        <v>85.549999999988358</v>
      </c>
    </row>
    <row r="29" spans="1:5" ht="21" x14ac:dyDescent="0.25">
      <c r="A29" s="8"/>
      <c r="B29" s="8"/>
      <c r="C29" s="9"/>
      <c r="D29" s="9"/>
      <c r="E29" s="9">
        <f t="shared" si="0"/>
        <v>85.549999999988358</v>
      </c>
    </row>
    <row r="30" spans="1:5" ht="21" x14ac:dyDescent="0.25">
      <c r="A30" s="8"/>
      <c r="B30" s="8"/>
      <c r="C30" s="9"/>
      <c r="D30" s="9"/>
      <c r="E30" s="9">
        <f t="shared" si="0"/>
        <v>85.549999999988358</v>
      </c>
    </row>
    <row r="31" spans="1:5" ht="21" x14ac:dyDescent="0.25">
      <c r="A31" s="8"/>
      <c r="B31" s="8"/>
      <c r="C31" s="9"/>
      <c r="D31" s="9"/>
      <c r="E31" s="9">
        <f t="shared" si="0"/>
        <v>85.549999999988358</v>
      </c>
    </row>
    <row r="32" spans="1:5" ht="21" x14ac:dyDescent="0.25">
      <c r="A32" s="8"/>
      <c r="B32" s="8"/>
      <c r="C32" s="9"/>
      <c r="D32" s="9"/>
      <c r="E32" s="9">
        <f t="shared" si="0"/>
        <v>85.549999999988358</v>
      </c>
    </row>
    <row r="33" spans="1:5" ht="21" x14ac:dyDescent="0.25">
      <c r="A33" s="8"/>
      <c r="B33" s="8"/>
      <c r="C33" s="9"/>
      <c r="D33" s="9"/>
      <c r="E33" s="9">
        <f t="shared" si="0"/>
        <v>85.549999999988358</v>
      </c>
    </row>
    <row r="34" spans="1:5" ht="21" x14ac:dyDescent="0.25">
      <c r="A34" s="8"/>
      <c r="B34" s="8"/>
      <c r="C34" s="9"/>
      <c r="D34" s="9"/>
      <c r="E34" s="9">
        <f t="shared" si="0"/>
        <v>85.549999999988358</v>
      </c>
    </row>
    <row r="35" spans="1:5" ht="21" x14ac:dyDescent="0.25">
      <c r="A35" s="8"/>
      <c r="B35" s="8"/>
      <c r="C35" s="9"/>
      <c r="D35" s="9"/>
      <c r="E35" s="9">
        <f t="shared" si="0"/>
        <v>85.549999999988358</v>
      </c>
    </row>
    <row r="36" spans="1:5" ht="21" x14ac:dyDescent="0.25">
      <c r="A36" s="8"/>
      <c r="B36" s="8"/>
      <c r="C36" s="9"/>
      <c r="D36" s="9"/>
      <c r="E36" s="9">
        <f t="shared" si="0"/>
        <v>85.549999999988358</v>
      </c>
    </row>
    <row r="37" spans="1:5" ht="21" x14ac:dyDescent="0.25">
      <c r="A37" s="8"/>
      <c r="B37" s="8"/>
      <c r="C37" s="9"/>
      <c r="D37" s="9"/>
      <c r="E37" s="9">
        <f t="shared" si="0"/>
        <v>85.549999999988358</v>
      </c>
    </row>
    <row r="38" spans="1:5" ht="21" x14ac:dyDescent="0.25">
      <c r="A38" s="8"/>
      <c r="B38" s="8"/>
      <c r="C38" s="9"/>
      <c r="D38" s="9"/>
      <c r="E38" s="9">
        <f t="shared" si="0"/>
        <v>85.549999999988358</v>
      </c>
    </row>
    <row r="39" spans="1:5" ht="21" x14ac:dyDescent="0.25">
      <c r="A39" s="8"/>
      <c r="B39" s="8"/>
      <c r="C39" s="9"/>
      <c r="D39" s="9"/>
      <c r="E39" s="9">
        <f t="shared" si="0"/>
        <v>85.549999999988358</v>
      </c>
    </row>
    <row r="40" spans="1:5" ht="21" x14ac:dyDescent="0.25">
      <c r="A40" s="8"/>
      <c r="B40" s="8"/>
      <c r="C40" s="9"/>
      <c r="D40" s="9"/>
      <c r="E40" s="9">
        <f t="shared" si="0"/>
        <v>85.549999999988358</v>
      </c>
    </row>
    <row r="41" spans="1:5" ht="21" x14ac:dyDescent="0.25">
      <c r="A41" s="8"/>
      <c r="B41" s="8"/>
      <c r="C41" s="9"/>
      <c r="D41" s="9"/>
      <c r="E41" s="9">
        <f t="shared" si="0"/>
        <v>85.549999999988358</v>
      </c>
    </row>
    <row r="42" spans="1:5" ht="21" x14ac:dyDescent="0.25">
      <c r="A42" s="8"/>
      <c r="B42" s="8"/>
      <c r="C42" s="9"/>
      <c r="D42" s="9"/>
      <c r="E42" s="9">
        <f t="shared" si="0"/>
        <v>85.549999999988358</v>
      </c>
    </row>
    <row r="43" spans="1:5" ht="21" x14ac:dyDescent="0.25">
      <c r="A43" s="8"/>
      <c r="B43" s="8"/>
      <c r="C43" s="9"/>
      <c r="D43" s="9"/>
      <c r="E43" s="9">
        <f t="shared" si="0"/>
        <v>85.549999999988358</v>
      </c>
    </row>
    <row r="44" spans="1:5" ht="21" x14ac:dyDescent="0.25">
      <c r="A44" s="8"/>
      <c r="B44" s="8"/>
      <c r="C44" s="9"/>
      <c r="D44" s="9"/>
      <c r="E44" s="9">
        <f t="shared" si="0"/>
        <v>85.549999999988358</v>
      </c>
    </row>
    <row r="45" spans="1:5" ht="21" x14ac:dyDescent="0.25">
      <c r="A45" s="8"/>
      <c r="B45" s="8"/>
      <c r="C45" s="9"/>
      <c r="D45" s="9"/>
      <c r="E45" s="9">
        <f t="shared" si="0"/>
        <v>85.549999999988358</v>
      </c>
    </row>
    <row r="46" spans="1:5" ht="21" x14ac:dyDescent="0.25">
      <c r="A46" s="8"/>
      <c r="B46" s="8"/>
      <c r="C46" s="9"/>
      <c r="D46" s="9"/>
      <c r="E46" s="9">
        <f t="shared" si="0"/>
        <v>85.549999999988358</v>
      </c>
    </row>
    <row r="47" spans="1:5" ht="21" x14ac:dyDescent="0.25">
      <c r="A47" s="8"/>
      <c r="B47" s="8"/>
      <c r="C47" s="9"/>
      <c r="D47" s="9"/>
      <c r="E47" s="9">
        <f t="shared" si="0"/>
        <v>85.549999999988358</v>
      </c>
    </row>
    <row r="48" spans="1:5" ht="21" x14ac:dyDescent="0.25">
      <c r="A48" s="8"/>
      <c r="B48" s="8"/>
      <c r="C48" s="9"/>
      <c r="D48" s="9"/>
      <c r="E48" s="9">
        <f t="shared" si="0"/>
        <v>85.549999999988358</v>
      </c>
    </row>
    <row r="49" spans="1:5" ht="21" x14ac:dyDescent="0.25">
      <c r="A49" s="8"/>
      <c r="B49" s="8"/>
      <c r="C49" s="9"/>
      <c r="D49" s="9"/>
      <c r="E49" s="9">
        <f t="shared" si="0"/>
        <v>85.549999999988358</v>
      </c>
    </row>
    <row r="50" spans="1:5" ht="21" x14ac:dyDescent="0.25">
      <c r="A50" s="8"/>
      <c r="B50" s="8"/>
      <c r="C50" s="9"/>
      <c r="D50" s="9"/>
      <c r="E50" s="9">
        <f t="shared" si="0"/>
        <v>85.549999999988358</v>
      </c>
    </row>
    <row r="51" spans="1:5" ht="21" x14ac:dyDescent="0.25">
      <c r="A51" s="8"/>
      <c r="B51" s="8"/>
      <c r="C51" s="9"/>
      <c r="D51" s="9"/>
      <c r="E51" s="9">
        <f t="shared" si="0"/>
        <v>85.549999999988358</v>
      </c>
    </row>
    <row r="52" spans="1:5" ht="21" x14ac:dyDescent="0.25">
      <c r="A52" s="8"/>
      <c r="B52" s="8"/>
      <c r="C52" s="9"/>
      <c r="D52" s="9"/>
      <c r="E52" s="9">
        <f t="shared" si="0"/>
        <v>85.549999999988358</v>
      </c>
    </row>
    <row r="53" spans="1:5" ht="21" x14ac:dyDescent="0.25">
      <c r="A53" s="8"/>
      <c r="B53" s="8"/>
      <c r="C53" s="9"/>
      <c r="D53" s="9"/>
      <c r="E53" s="9">
        <f t="shared" si="0"/>
        <v>85.549999999988358</v>
      </c>
    </row>
    <row r="54" spans="1:5" ht="21" x14ac:dyDescent="0.25">
      <c r="A54" s="8"/>
      <c r="B54" s="8"/>
      <c r="C54" s="9"/>
      <c r="D54" s="9"/>
      <c r="E54" s="9">
        <f t="shared" si="0"/>
        <v>85.549999999988358</v>
      </c>
    </row>
    <row r="55" spans="1:5" ht="21" x14ac:dyDescent="0.25">
      <c r="A55" s="8"/>
      <c r="B55" s="8"/>
      <c r="C55" s="9"/>
      <c r="D55" s="9"/>
      <c r="E55" s="9">
        <f t="shared" si="0"/>
        <v>85.549999999988358</v>
      </c>
    </row>
    <row r="56" spans="1:5" ht="21" x14ac:dyDescent="0.25">
      <c r="A56" s="8"/>
      <c r="B56" s="8"/>
      <c r="C56" s="9"/>
      <c r="D56" s="9"/>
      <c r="E56" s="9">
        <f t="shared" si="0"/>
        <v>85.549999999988358</v>
      </c>
    </row>
    <row r="57" spans="1:5" ht="21" x14ac:dyDescent="0.25">
      <c r="A57" s="8"/>
      <c r="B57" s="8"/>
      <c r="C57" s="9"/>
      <c r="D57" s="9"/>
      <c r="E57" s="9">
        <f t="shared" si="0"/>
        <v>85.549999999988358</v>
      </c>
    </row>
    <row r="58" spans="1:5" ht="21" x14ac:dyDescent="0.25">
      <c r="A58" s="8"/>
      <c r="B58" s="8"/>
      <c r="C58" s="9"/>
      <c r="D58" s="9"/>
      <c r="E58" s="9">
        <f t="shared" si="0"/>
        <v>85.549999999988358</v>
      </c>
    </row>
    <row r="59" spans="1:5" ht="21" x14ac:dyDescent="0.25">
      <c r="A59" s="8"/>
      <c r="B59" s="8"/>
      <c r="C59" s="9"/>
      <c r="D59" s="9"/>
      <c r="E59" s="9">
        <f t="shared" si="0"/>
        <v>85.549999999988358</v>
      </c>
    </row>
    <row r="60" spans="1:5" ht="21" x14ac:dyDescent="0.25">
      <c r="A60" s="8"/>
      <c r="B60" s="8"/>
      <c r="C60" s="9"/>
      <c r="D60" s="9"/>
      <c r="E60" s="9">
        <f t="shared" si="0"/>
        <v>85.549999999988358</v>
      </c>
    </row>
    <row r="61" spans="1:5" ht="21" x14ac:dyDescent="0.25">
      <c r="A61" s="8"/>
      <c r="B61" s="8"/>
      <c r="C61" s="9"/>
      <c r="D61" s="9"/>
      <c r="E61" s="9">
        <f t="shared" si="0"/>
        <v>85.549999999988358</v>
      </c>
    </row>
    <row r="62" spans="1:5" ht="21" x14ac:dyDescent="0.25">
      <c r="A62" s="8"/>
      <c r="B62" s="8"/>
      <c r="C62" s="9"/>
      <c r="D62" s="9"/>
      <c r="E62" s="9">
        <f t="shared" si="0"/>
        <v>85.549999999988358</v>
      </c>
    </row>
    <row r="63" spans="1:5" ht="21" x14ac:dyDescent="0.25">
      <c r="A63" s="8"/>
      <c r="B63" s="8"/>
      <c r="C63" s="9"/>
      <c r="D63" s="9"/>
      <c r="E63" s="9">
        <f t="shared" si="0"/>
        <v>85.549999999988358</v>
      </c>
    </row>
    <row r="64" spans="1:5" ht="21" x14ac:dyDescent="0.25">
      <c r="A64" s="8"/>
      <c r="B64" s="8"/>
      <c r="C64" s="9"/>
      <c r="D64" s="9"/>
      <c r="E64" s="9">
        <f t="shared" si="0"/>
        <v>85.549999999988358</v>
      </c>
    </row>
    <row r="65" spans="1:5" ht="21" x14ac:dyDescent="0.25">
      <c r="A65" s="8"/>
      <c r="B65" s="8"/>
      <c r="C65" s="9"/>
      <c r="D65" s="9"/>
      <c r="E65" s="9">
        <f t="shared" si="0"/>
        <v>85.549999999988358</v>
      </c>
    </row>
    <row r="66" spans="1:5" ht="21" x14ac:dyDescent="0.25">
      <c r="A66" s="8"/>
      <c r="B66" s="8"/>
      <c r="C66" s="9"/>
      <c r="D66" s="9"/>
      <c r="E66" s="9">
        <f t="shared" si="0"/>
        <v>85.549999999988358</v>
      </c>
    </row>
    <row r="67" spans="1:5" ht="21" x14ac:dyDescent="0.25">
      <c r="A67" s="8"/>
      <c r="B67" s="8"/>
      <c r="C67" s="9"/>
      <c r="D67" s="9"/>
      <c r="E67" s="9">
        <f t="shared" si="0"/>
        <v>85.549999999988358</v>
      </c>
    </row>
    <row r="68" spans="1:5" ht="21" x14ac:dyDescent="0.25">
      <c r="A68" s="8"/>
      <c r="B68" s="8"/>
      <c r="C68" s="9"/>
      <c r="D68" s="9"/>
      <c r="E68" s="9">
        <f t="shared" si="0"/>
        <v>85.549999999988358</v>
      </c>
    </row>
    <row r="69" spans="1:5" ht="21" x14ac:dyDescent="0.25">
      <c r="A69" s="8"/>
      <c r="B69" s="8"/>
      <c r="C69" s="9"/>
      <c r="D69" s="9"/>
      <c r="E69" s="9">
        <f t="shared" si="0"/>
        <v>85.549999999988358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85.549999999988358</v>
      </c>
    </row>
    <row r="71" spans="1:5" ht="21" x14ac:dyDescent="0.25">
      <c r="A71" s="8"/>
      <c r="B71" s="8"/>
      <c r="C71" s="9"/>
      <c r="D71" s="9"/>
      <c r="E71" s="9">
        <f t="shared" si="1"/>
        <v>85.549999999988358</v>
      </c>
    </row>
    <row r="72" spans="1:5" ht="21" x14ac:dyDescent="0.25">
      <c r="A72" s="8"/>
      <c r="B72" s="8"/>
      <c r="C72" s="9"/>
      <c r="D72" s="9"/>
      <c r="E72" s="9">
        <f t="shared" si="1"/>
        <v>85.549999999988358</v>
      </c>
    </row>
    <row r="73" spans="1:5" ht="21" x14ac:dyDescent="0.25">
      <c r="A73" s="8"/>
      <c r="B73" s="8"/>
      <c r="C73" s="9"/>
      <c r="D73" s="9"/>
      <c r="E73" s="9">
        <f t="shared" si="1"/>
        <v>85.549999999988358</v>
      </c>
    </row>
    <row r="74" spans="1:5" ht="21" x14ac:dyDescent="0.25">
      <c r="A74" s="8"/>
      <c r="B74" s="8"/>
      <c r="C74" s="9"/>
      <c r="D74" s="9"/>
      <c r="E74" s="9">
        <f t="shared" si="1"/>
        <v>85.549999999988358</v>
      </c>
    </row>
    <row r="75" spans="1:5" ht="21" x14ac:dyDescent="0.25">
      <c r="A75" s="8"/>
      <c r="B75" s="8"/>
      <c r="C75" s="9"/>
      <c r="D75" s="9"/>
      <c r="E75" s="9">
        <f t="shared" si="1"/>
        <v>85.549999999988358</v>
      </c>
    </row>
    <row r="76" spans="1:5" ht="21" x14ac:dyDescent="0.25">
      <c r="A76" s="8"/>
      <c r="B76" s="8"/>
      <c r="C76" s="9"/>
      <c r="D76" s="9"/>
      <c r="E76" s="9">
        <f t="shared" si="1"/>
        <v>85.549999999988358</v>
      </c>
    </row>
    <row r="77" spans="1:5" ht="21" x14ac:dyDescent="0.25">
      <c r="A77" s="8"/>
      <c r="B77" s="8"/>
      <c r="C77" s="9"/>
      <c r="D77" s="9"/>
      <c r="E77" s="9">
        <f t="shared" si="1"/>
        <v>85.549999999988358</v>
      </c>
    </row>
    <row r="78" spans="1:5" ht="21" x14ac:dyDescent="0.25">
      <c r="A78" s="8"/>
      <c r="B78" s="8"/>
      <c r="C78" s="9"/>
      <c r="D78" s="9"/>
      <c r="E78" s="9">
        <f t="shared" si="1"/>
        <v>85.549999999988358</v>
      </c>
    </row>
    <row r="79" spans="1:5" ht="21" x14ac:dyDescent="0.25">
      <c r="A79" s="8"/>
      <c r="B79" s="8"/>
      <c r="C79" s="9"/>
      <c r="D79" s="9"/>
      <c r="E79" s="9">
        <f t="shared" si="1"/>
        <v>85.549999999988358</v>
      </c>
    </row>
    <row r="80" spans="1:5" ht="21" x14ac:dyDescent="0.25">
      <c r="A80" s="8"/>
      <c r="B80" s="8"/>
      <c r="C80" s="9"/>
      <c r="D80" s="9"/>
      <c r="E80" s="9">
        <f t="shared" si="1"/>
        <v>85.549999999988358</v>
      </c>
    </row>
    <row r="81" spans="1:5" ht="21" x14ac:dyDescent="0.25">
      <c r="A81" s="8"/>
      <c r="B81" s="8"/>
      <c r="C81" s="9"/>
      <c r="D81" s="9"/>
      <c r="E81" s="9">
        <f t="shared" si="1"/>
        <v>85.549999999988358</v>
      </c>
    </row>
    <row r="82" spans="1:5" ht="21" x14ac:dyDescent="0.25">
      <c r="A82" s="8"/>
      <c r="B82" s="8"/>
      <c r="C82" s="9"/>
      <c r="D82" s="9"/>
      <c r="E82" s="9">
        <f t="shared" si="1"/>
        <v>85.549999999988358</v>
      </c>
    </row>
    <row r="83" spans="1:5" ht="21" x14ac:dyDescent="0.25">
      <c r="A83" s="8"/>
      <c r="B83" s="8"/>
      <c r="C83" s="9"/>
      <c r="D83" s="9"/>
      <c r="E83" s="9">
        <f t="shared" si="1"/>
        <v>85.549999999988358</v>
      </c>
    </row>
    <row r="84" spans="1:5" ht="21" x14ac:dyDescent="0.25">
      <c r="A84" s="8"/>
      <c r="B84" s="8"/>
      <c r="C84" s="9"/>
      <c r="D84" s="9"/>
      <c r="E84" s="9">
        <f t="shared" si="1"/>
        <v>85.549999999988358</v>
      </c>
    </row>
    <row r="85" spans="1:5" ht="21" x14ac:dyDescent="0.25">
      <c r="A85" s="8"/>
      <c r="B85" s="8"/>
      <c r="C85" s="9"/>
      <c r="D85" s="9"/>
      <c r="E85" s="9">
        <f t="shared" si="1"/>
        <v>85.549999999988358</v>
      </c>
    </row>
    <row r="86" spans="1:5" ht="21" x14ac:dyDescent="0.25">
      <c r="A86" s="8"/>
      <c r="B86" s="8"/>
      <c r="C86" s="9"/>
      <c r="D86" s="9"/>
      <c r="E86" s="9">
        <f t="shared" si="1"/>
        <v>85.549999999988358</v>
      </c>
    </row>
    <row r="87" spans="1:5" ht="21" x14ac:dyDescent="0.25">
      <c r="A87" s="8"/>
      <c r="B87" s="8"/>
      <c r="C87" s="9"/>
      <c r="D87" s="9"/>
      <c r="E87" s="9">
        <f t="shared" si="1"/>
        <v>85.549999999988358</v>
      </c>
    </row>
    <row r="88" spans="1:5" ht="21" x14ac:dyDescent="0.25">
      <c r="A88" s="8"/>
      <c r="B88" s="8"/>
      <c r="C88" s="9"/>
      <c r="D88" s="9"/>
      <c r="E88" s="9">
        <f t="shared" si="1"/>
        <v>85.549999999988358</v>
      </c>
    </row>
    <row r="89" spans="1:5" ht="21" x14ac:dyDescent="0.25">
      <c r="A89" s="8"/>
      <c r="B89" s="8"/>
      <c r="C89" s="9"/>
      <c r="D89" s="9"/>
      <c r="E89" s="9">
        <f t="shared" si="1"/>
        <v>85.549999999988358</v>
      </c>
    </row>
    <row r="90" spans="1:5" ht="21" x14ac:dyDescent="0.25">
      <c r="A90" s="8"/>
      <c r="B90" s="8"/>
      <c r="C90" s="9"/>
      <c r="D90" s="9"/>
      <c r="E90" s="9">
        <f t="shared" si="1"/>
        <v>85.549999999988358</v>
      </c>
    </row>
    <row r="91" spans="1:5" ht="21" x14ac:dyDescent="0.25">
      <c r="A91" s="8"/>
      <c r="B91" s="8"/>
      <c r="C91" s="9"/>
      <c r="D91" s="9"/>
      <c r="E91" s="9">
        <f t="shared" si="1"/>
        <v>85.549999999988358</v>
      </c>
    </row>
    <row r="92" spans="1:5" ht="21" x14ac:dyDescent="0.25">
      <c r="A92" s="8"/>
      <c r="B92" s="8"/>
      <c r="C92" s="9"/>
      <c r="D92" s="9"/>
      <c r="E92" s="9">
        <f t="shared" si="1"/>
        <v>85.549999999988358</v>
      </c>
    </row>
    <row r="93" spans="1:5" ht="21" x14ac:dyDescent="0.25">
      <c r="A93" s="8"/>
      <c r="B93" s="8"/>
      <c r="C93" s="9"/>
      <c r="D93" s="9"/>
      <c r="E93" s="9">
        <f t="shared" si="1"/>
        <v>85.549999999988358</v>
      </c>
    </row>
    <row r="94" spans="1:5" ht="21" x14ac:dyDescent="0.25">
      <c r="A94" s="8"/>
      <c r="B94" s="8"/>
      <c r="C94" s="9"/>
      <c r="D94" s="9"/>
      <c r="E94" s="9">
        <f t="shared" si="1"/>
        <v>85.549999999988358</v>
      </c>
    </row>
    <row r="95" spans="1:5" ht="21" x14ac:dyDescent="0.25">
      <c r="A95" s="8"/>
      <c r="B95" s="8"/>
      <c r="C95" s="9"/>
      <c r="D95" s="9"/>
      <c r="E95" s="9">
        <f t="shared" si="1"/>
        <v>85.549999999988358</v>
      </c>
    </row>
    <row r="96" spans="1:5" ht="21" x14ac:dyDescent="0.25">
      <c r="A96" s="8"/>
      <c r="B96" s="8"/>
      <c r="C96" s="9"/>
      <c r="D96" s="9"/>
      <c r="E96" s="9">
        <f t="shared" si="1"/>
        <v>85.549999999988358</v>
      </c>
    </row>
    <row r="97" spans="1:5" ht="21" x14ac:dyDescent="0.25">
      <c r="A97" s="8"/>
      <c r="B97" s="8"/>
      <c r="C97" s="9"/>
      <c r="D97" s="9"/>
      <c r="E97" s="9">
        <f t="shared" si="1"/>
        <v>85.549999999988358</v>
      </c>
    </row>
    <row r="98" spans="1:5" ht="21" x14ac:dyDescent="0.25">
      <c r="A98" s="8"/>
      <c r="B98" s="8"/>
      <c r="C98" s="9"/>
      <c r="D98" s="9"/>
      <c r="E98" s="9">
        <f t="shared" si="1"/>
        <v>85.549999999988358</v>
      </c>
    </row>
    <row r="99" spans="1:5" ht="21" x14ac:dyDescent="0.25">
      <c r="A99" s="2"/>
      <c r="B99" s="2"/>
      <c r="C99" s="2"/>
      <c r="D99" s="2"/>
      <c r="E99" s="9">
        <f t="shared" si="1"/>
        <v>85.549999999988358</v>
      </c>
    </row>
    <row r="100" spans="1:5" ht="21" x14ac:dyDescent="0.25">
      <c r="A100" s="2"/>
      <c r="B100" s="2"/>
      <c r="C100" s="2"/>
      <c r="D100" s="2"/>
      <c r="E100" s="9">
        <f t="shared" si="1"/>
        <v>85.549999999988358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6"/>
  <dimension ref="A1:G104"/>
  <sheetViews>
    <sheetView workbookViewId="0">
      <selection activeCell="A20" sqref="A20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1154.47</v>
      </c>
    </row>
    <row r="5" spans="1:5" ht="21" x14ac:dyDescent="0.25">
      <c r="A5" s="8" t="s">
        <v>165</v>
      </c>
      <c r="B5" s="8" t="s">
        <v>169</v>
      </c>
      <c r="C5" s="9"/>
      <c r="D5" s="9">
        <v>320</v>
      </c>
      <c r="E5" s="9">
        <f>E4+C5-D5</f>
        <v>834.47</v>
      </c>
    </row>
    <row r="6" spans="1:5" ht="21" x14ac:dyDescent="0.25">
      <c r="A6" s="8" t="s">
        <v>211</v>
      </c>
      <c r="B6" s="8" t="s">
        <v>229</v>
      </c>
      <c r="C6" s="9"/>
      <c r="D6" s="9">
        <v>297</v>
      </c>
      <c r="E6" s="9">
        <f t="shared" ref="E6:E69" si="0">E5+C6-D6</f>
        <v>537.47</v>
      </c>
    </row>
    <row r="7" spans="1:5" ht="21" x14ac:dyDescent="0.25">
      <c r="A7" s="8" t="s">
        <v>211</v>
      </c>
      <c r="B7" s="8" t="s">
        <v>229</v>
      </c>
      <c r="C7" s="9"/>
      <c r="D7" s="9">
        <v>297</v>
      </c>
      <c r="E7" s="9">
        <f t="shared" si="0"/>
        <v>240.47000000000003</v>
      </c>
    </row>
    <row r="8" spans="1:5" ht="21" x14ac:dyDescent="0.25">
      <c r="A8" s="18">
        <v>45058</v>
      </c>
      <c r="B8" s="8" t="s">
        <v>273</v>
      </c>
      <c r="C8" s="9"/>
      <c r="D8" s="9">
        <v>50</v>
      </c>
      <c r="E8" s="9">
        <f t="shared" si="0"/>
        <v>190.47000000000003</v>
      </c>
    </row>
    <row r="9" spans="1:5" ht="21" x14ac:dyDescent="0.25">
      <c r="A9" s="18">
        <v>45150</v>
      </c>
      <c r="B9" s="8" t="s">
        <v>230</v>
      </c>
      <c r="C9" s="9"/>
      <c r="D9" s="9">
        <v>99</v>
      </c>
      <c r="E9" s="9">
        <f t="shared" si="0"/>
        <v>91.470000000000027</v>
      </c>
    </row>
    <row r="10" spans="1:5" ht="21" x14ac:dyDescent="0.25">
      <c r="A10" s="18">
        <v>45150</v>
      </c>
      <c r="B10" s="8" t="s">
        <v>273</v>
      </c>
      <c r="C10" s="9"/>
      <c r="D10" s="9">
        <v>50</v>
      </c>
      <c r="E10" s="9">
        <f t="shared" si="0"/>
        <v>41.470000000000027</v>
      </c>
    </row>
    <row r="11" spans="1:5" ht="21" x14ac:dyDescent="0.25">
      <c r="A11" s="8" t="s">
        <v>331</v>
      </c>
      <c r="B11" s="8" t="s">
        <v>148</v>
      </c>
      <c r="C11" s="9">
        <v>5500</v>
      </c>
      <c r="D11" s="9"/>
      <c r="E11" s="9">
        <f t="shared" si="0"/>
        <v>5541.47</v>
      </c>
    </row>
    <row r="12" spans="1:5" ht="21" x14ac:dyDescent="0.25">
      <c r="A12" s="8" t="s">
        <v>331</v>
      </c>
      <c r="B12" s="8" t="s">
        <v>273</v>
      </c>
      <c r="C12" s="9"/>
      <c r="D12" s="9">
        <v>4622.6099999999997</v>
      </c>
      <c r="E12" s="9">
        <f t="shared" si="0"/>
        <v>918.86000000000058</v>
      </c>
    </row>
    <row r="13" spans="1:5" ht="21" x14ac:dyDescent="0.25">
      <c r="A13" s="18">
        <v>45286</v>
      </c>
      <c r="B13" s="8" t="s">
        <v>148</v>
      </c>
      <c r="C13" s="9">
        <v>1000</v>
      </c>
      <c r="D13" s="9"/>
      <c r="E13" s="9">
        <f t="shared" si="0"/>
        <v>1918.8600000000006</v>
      </c>
    </row>
    <row r="14" spans="1:5" ht="21" x14ac:dyDescent="0.25">
      <c r="A14" s="8"/>
      <c r="B14" s="8"/>
      <c r="C14" s="9"/>
      <c r="D14" s="9">
        <v>495</v>
      </c>
      <c r="E14" s="9">
        <f t="shared" si="0"/>
        <v>1423.8600000000006</v>
      </c>
    </row>
    <row r="15" spans="1:5" ht="21" x14ac:dyDescent="0.25">
      <c r="A15" s="18">
        <v>45547</v>
      </c>
      <c r="B15" s="8" t="s">
        <v>1544</v>
      </c>
      <c r="C15" s="9">
        <v>42150</v>
      </c>
      <c r="D15" s="9"/>
      <c r="E15" s="9">
        <f t="shared" si="0"/>
        <v>43573.86</v>
      </c>
    </row>
    <row r="16" spans="1:5" ht="21" x14ac:dyDescent="0.25">
      <c r="A16" s="18">
        <v>45547</v>
      </c>
      <c r="B16" s="8" t="s">
        <v>1765</v>
      </c>
      <c r="C16" s="9"/>
      <c r="D16" s="9">
        <v>41983</v>
      </c>
      <c r="E16" s="9">
        <f t="shared" si="0"/>
        <v>1590.8600000000006</v>
      </c>
    </row>
    <row r="17" spans="1:5" ht="21" x14ac:dyDescent="0.25">
      <c r="A17" s="18">
        <v>45572</v>
      </c>
      <c r="B17" s="8" t="s">
        <v>1858</v>
      </c>
      <c r="C17" s="9"/>
      <c r="D17" s="9">
        <v>99</v>
      </c>
      <c r="E17" s="9">
        <f t="shared" si="0"/>
        <v>1491.8600000000006</v>
      </c>
    </row>
    <row r="18" spans="1:5" ht="21" x14ac:dyDescent="0.25">
      <c r="A18" s="8"/>
      <c r="B18" s="8"/>
      <c r="C18" s="9"/>
      <c r="D18" s="9">
        <v>99</v>
      </c>
      <c r="E18" s="9">
        <f t="shared" si="0"/>
        <v>1392.8600000000006</v>
      </c>
    </row>
    <row r="19" spans="1:5" ht="21" x14ac:dyDescent="0.25">
      <c r="A19" s="8"/>
      <c r="B19" s="8"/>
      <c r="C19" s="9"/>
      <c r="D19" s="9">
        <v>99</v>
      </c>
      <c r="E19" s="9">
        <f t="shared" si="0"/>
        <v>1293.8600000000006</v>
      </c>
    </row>
    <row r="20" spans="1:5" ht="21" x14ac:dyDescent="0.25">
      <c r="A20" s="18">
        <v>45643</v>
      </c>
      <c r="B20" s="8" t="s">
        <v>892</v>
      </c>
      <c r="C20" s="9"/>
      <c r="D20" s="9">
        <v>703.25</v>
      </c>
      <c r="E20" s="9">
        <f t="shared" si="0"/>
        <v>590.61000000000058</v>
      </c>
    </row>
    <row r="21" spans="1:5" ht="21" x14ac:dyDescent="0.25">
      <c r="A21" s="8"/>
      <c r="B21" s="8"/>
      <c r="C21" s="9"/>
      <c r="D21" s="9"/>
      <c r="E21" s="9">
        <f t="shared" si="0"/>
        <v>590.61000000000058</v>
      </c>
    </row>
    <row r="22" spans="1:5" ht="21" x14ac:dyDescent="0.25">
      <c r="A22" s="8"/>
      <c r="B22" s="8"/>
      <c r="C22" s="9"/>
      <c r="D22" s="9"/>
      <c r="E22" s="9">
        <f t="shared" si="0"/>
        <v>590.61000000000058</v>
      </c>
    </row>
    <row r="23" spans="1:5" ht="21" x14ac:dyDescent="0.25">
      <c r="A23" s="8"/>
      <c r="B23" s="8"/>
      <c r="C23" s="9"/>
      <c r="D23" s="9"/>
      <c r="E23" s="9">
        <f t="shared" si="0"/>
        <v>590.61000000000058</v>
      </c>
    </row>
    <row r="24" spans="1:5" ht="21" x14ac:dyDescent="0.25">
      <c r="A24" s="8"/>
      <c r="B24" s="8"/>
      <c r="C24" s="9"/>
      <c r="D24" s="9"/>
      <c r="E24" s="9">
        <f t="shared" si="0"/>
        <v>590.61000000000058</v>
      </c>
    </row>
    <row r="25" spans="1:5" ht="21" x14ac:dyDescent="0.25">
      <c r="A25" s="8"/>
      <c r="B25" s="8"/>
      <c r="C25" s="9"/>
      <c r="D25" s="9"/>
      <c r="E25" s="9">
        <f t="shared" si="0"/>
        <v>590.61000000000058</v>
      </c>
    </row>
    <row r="26" spans="1:5" ht="21" x14ac:dyDescent="0.25">
      <c r="A26" s="8"/>
      <c r="B26" s="8"/>
      <c r="C26" s="9"/>
      <c r="D26" s="9"/>
      <c r="E26" s="9">
        <f t="shared" si="0"/>
        <v>590.61000000000058</v>
      </c>
    </row>
    <row r="27" spans="1:5" ht="21" x14ac:dyDescent="0.25">
      <c r="A27" s="8"/>
      <c r="B27" s="8"/>
      <c r="C27" s="9"/>
      <c r="D27" s="9"/>
      <c r="E27" s="9">
        <f t="shared" si="0"/>
        <v>590.61000000000058</v>
      </c>
    </row>
    <row r="28" spans="1:5" ht="21" x14ac:dyDescent="0.25">
      <c r="A28" s="8"/>
      <c r="B28" s="8"/>
      <c r="C28" s="9"/>
      <c r="D28" s="9"/>
      <c r="E28" s="9">
        <f t="shared" si="0"/>
        <v>590.61000000000058</v>
      </c>
    </row>
    <row r="29" spans="1:5" ht="21" x14ac:dyDescent="0.25">
      <c r="A29" s="8"/>
      <c r="B29" s="8"/>
      <c r="C29" s="9"/>
      <c r="D29" s="9"/>
      <c r="E29" s="9">
        <f t="shared" si="0"/>
        <v>590.61000000000058</v>
      </c>
    </row>
    <row r="30" spans="1:5" ht="21" x14ac:dyDescent="0.25">
      <c r="A30" s="8"/>
      <c r="B30" s="8"/>
      <c r="C30" s="9"/>
      <c r="D30" s="9"/>
      <c r="E30" s="9">
        <f t="shared" si="0"/>
        <v>590.61000000000058</v>
      </c>
    </row>
    <row r="31" spans="1:5" ht="21" x14ac:dyDescent="0.25">
      <c r="A31" s="8"/>
      <c r="B31" s="8"/>
      <c r="C31" s="9"/>
      <c r="D31" s="9"/>
      <c r="E31" s="9">
        <f t="shared" si="0"/>
        <v>590.61000000000058</v>
      </c>
    </row>
    <row r="32" spans="1:5" ht="21" x14ac:dyDescent="0.25">
      <c r="A32" s="8"/>
      <c r="B32" s="8"/>
      <c r="C32" s="9"/>
      <c r="D32" s="9"/>
      <c r="E32" s="9">
        <f t="shared" si="0"/>
        <v>590.61000000000058</v>
      </c>
    </row>
    <row r="33" spans="1:5" ht="21" x14ac:dyDescent="0.25">
      <c r="A33" s="8"/>
      <c r="B33" s="8"/>
      <c r="C33" s="9"/>
      <c r="D33" s="9"/>
      <c r="E33" s="9">
        <f t="shared" si="0"/>
        <v>590.61000000000058</v>
      </c>
    </row>
    <row r="34" spans="1:5" ht="21" x14ac:dyDescent="0.25">
      <c r="A34" s="8"/>
      <c r="B34" s="8"/>
      <c r="C34" s="9"/>
      <c r="D34" s="9"/>
      <c r="E34" s="9">
        <f t="shared" si="0"/>
        <v>590.61000000000058</v>
      </c>
    </row>
    <row r="35" spans="1:5" ht="21" x14ac:dyDescent="0.25">
      <c r="A35" s="8"/>
      <c r="B35" s="8"/>
      <c r="C35" s="9"/>
      <c r="D35" s="9"/>
      <c r="E35" s="9">
        <f t="shared" si="0"/>
        <v>590.61000000000058</v>
      </c>
    </row>
    <row r="36" spans="1:5" ht="21" x14ac:dyDescent="0.25">
      <c r="A36" s="8"/>
      <c r="B36" s="8"/>
      <c r="C36" s="9"/>
      <c r="D36" s="9"/>
      <c r="E36" s="9">
        <f t="shared" si="0"/>
        <v>590.61000000000058</v>
      </c>
    </row>
    <row r="37" spans="1:5" ht="21" x14ac:dyDescent="0.25">
      <c r="A37" s="8"/>
      <c r="B37" s="8"/>
      <c r="C37" s="9"/>
      <c r="D37" s="9"/>
      <c r="E37" s="9">
        <f t="shared" si="0"/>
        <v>590.61000000000058</v>
      </c>
    </row>
    <row r="38" spans="1:5" ht="21" x14ac:dyDescent="0.25">
      <c r="A38" s="8"/>
      <c r="B38" s="8"/>
      <c r="C38" s="9"/>
      <c r="D38" s="9"/>
      <c r="E38" s="9">
        <f t="shared" si="0"/>
        <v>590.61000000000058</v>
      </c>
    </row>
    <row r="39" spans="1:5" ht="21" x14ac:dyDescent="0.25">
      <c r="A39" s="8"/>
      <c r="B39" s="8"/>
      <c r="C39" s="9"/>
      <c r="D39" s="9"/>
      <c r="E39" s="9">
        <f t="shared" si="0"/>
        <v>590.61000000000058</v>
      </c>
    </row>
    <row r="40" spans="1:5" ht="21" x14ac:dyDescent="0.25">
      <c r="A40" s="8"/>
      <c r="B40" s="8"/>
      <c r="C40" s="9"/>
      <c r="D40" s="9"/>
      <c r="E40" s="9">
        <f t="shared" si="0"/>
        <v>590.61000000000058</v>
      </c>
    </row>
    <row r="41" spans="1:5" ht="21" x14ac:dyDescent="0.25">
      <c r="A41" s="8"/>
      <c r="B41" s="8"/>
      <c r="C41" s="9"/>
      <c r="D41" s="9"/>
      <c r="E41" s="9">
        <f t="shared" si="0"/>
        <v>590.61000000000058</v>
      </c>
    </row>
    <row r="42" spans="1:5" ht="21" x14ac:dyDescent="0.25">
      <c r="A42" s="8"/>
      <c r="B42" s="8"/>
      <c r="C42" s="9"/>
      <c r="D42" s="9"/>
      <c r="E42" s="9">
        <f t="shared" si="0"/>
        <v>590.61000000000058</v>
      </c>
    </row>
    <row r="43" spans="1:5" ht="21" x14ac:dyDescent="0.25">
      <c r="A43" s="8"/>
      <c r="B43" s="8"/>
      <c r="C43" s="9"/>
      <c r="D43" s="9"/>
      <c r="E43" s="9">
        <f t="shared" si="0"/>
        <v>590.61000000000058</v>
      </c>
    </row>
    <row r="44" spans="1:5" ht="21" x14ac:dyDescent="0.25">
      <c r="A44" s="8"/>
      <c r="B44" s="8"/>
      <c r="C44" s="9"/>
      <c r="D44" s="9"/>
      <c r="E44" s="9">
        <f t="shared" si="0"/>
        <v>590.61000000000058</v>
      </c>
    </row>
    <row r="45" spans="1:5" ht="21" x14ac:dyDescent="0.25">
      <c r="A45" s="8"/>
      <c r="B45" s="8"/>
      <c r="C45" s="9"/>
      <c r="D45" s="9"/>
      <c r="E45" s="9">
        <f t="shared" si="0"/>
        <v>590.61000000000058</v>
      </c>
    </row>
    <row r="46" spans="1:5" ht="21" x14ac:dyDescent="0.25">
      <c r="A46" s="8"/>
      <c r="B46" s="8"/>
      <c r="C46" s="9"/>
      <c r="D46" s="9"/>
      <c r="E46" s="9">
        <f t="shared" si="0"/>
        <v>590.61000000000058</v>
      </c>
    </row>
    <row r="47" spans="1:5" ht="21" x14ac:dyDescent="0.25">
      <c r="A47" s="8"/>
      <c r="B47" s="8"/>
      <c r="C47" s="9"/>
      <c r="D47" s="9"/>
      <c r="E47" s="9">
        <f t="shared" si="0"/>
        <v>590.61000000000058</v>
      </c>
    </row>
    <row r="48" spans="1:5" ht="21" x14ac:dyDescent="0.25">
      <c r="A48" s="8"/>
      <c r="B48" s="8"/>
      <c r="C48" s="9"/>
      <c r="D48" s="9"/>
      <c r="E48" s="9">
        <f t="shared" si="0"/>
        <v>590.61000000000058</v>
      </c>
    </row>
    <row r="49" spans="1:7" ht="21" x14ac:dyDescent="0.25">
      <c r="A49" s="8"/>
      <c r="B49" s="8"/>
      <c r="C49" s="9"/>
      <c r="D49" s="9"/>
      <c r="E49" s="9">
        <f t="shared" si="0"/>
        <v>590.61000000000058</v>
      </c>
    </row>
    <row r="50" spans="1:7" ht="21" x14ac:dyDescent="0.25">
      <c r="A50" s="8"/>
      <c r="B50" s="8"/>
      <c r="C50" s="9"/>
      <c r="D50" s="9"/>
      <c r="E50" s="9">
        <f t="shared" si="0"/>
        <v>590.61000000000058</v>
      </c>
      <c r="G50">
        <v>610268.94999999995</v>
      </c>
    </row>
    <row r="51" spans="1:7" ht="21" x14ac:dyDescent="0.25">
      <c r="A51" s="8"/>
      <c r="B51" s="8"/>
      <c r="C51" s="9"/>
      <c r="D51" s="9"/>
      <c r="E51" s="9">
        <f t="shared" si="0"/>
        <v>590.61000000000058</v>
      </c>
    </row>
    <row r="52" spans="1:7" ht="21" x14ac:dyDescent="0.25">
      <c r="A52" s="8"/>
      <c r="B52" s="8"/>
      <c r="C52" s="9"/>
      <c r="D52" s="9"/>
      <c r="E52" s="9">
        <f t="shared" si="0"/>
        <v>590.61000000000058</v>
      </c>
    </row>
    <row r="53" spans="1:7" ht="21" x14ac:dyDescent="0.25">
      <c r="A53" s="8"/>
      <c r="B53" s="8"/>
      <c r="C53" s="9"/>
      <c r="D53" s="9"/>
      <c r="E53" s="9">
        <f t="shared" si="0"/>
        <v>590.61000000000058</v>
      </c>
    </row>
    <row r="54" spans="1:7" ht="21" x14ac:dyDescent="0.25">
      <c r="A54" s="8"/>
      <c r="B54" s="8"/>
      <c r="C54" s="9"/>
      <c r="D54" s="9"/>
      <c r="E54" s="9">
        <f t="shared" si="0"/>
        <v>590.61000000000058</v>
      </c>
    </row>
    <row r="55" spans="1:7" ht="21" x14ac:dyDescent="0.25">
      <c r="A55" s="8"/>
      <c r="B55" s="8"/>
      <c r="C55" s="9"/>
      <c r="D55" s="9"/>
      <c r="E55" s="9">
        <f t="shared" si="0"/>
        <v>590.61000000000058</v>
      </c>
    </row>
    <row r="56" spans="1:7" ht="21" x14ac:dyDescent="0.25">
      <c r="A56" s="8"/>
      <c r="B56" s="8"/>
      <c r="C56" s="9"/>
      <c r="D56" s="9"/>
      <c r="E56" s="9">
        <f t="shared" si="0"/>
        <v>590.61000000000058</v>
      </c>
    </row>
    <row r="57" spans="1:7" ht="21" x14ac:dyDescent="0.25">
      <c r="A57" s="8"/>
      <c r="B57" s="8"/>
      <c r="C57" s="9"/>
      <c r="D57" s="9"/>
      <c r="E57" s="9">
        <f t="shared" si="0"/>
        <v>590.61000000000058</v>
      </c>
    </row>
    <row r="58" spans="1:7" ht="21" x14ac:dyDescent="0.25">
      <c r="A58" s="8"/>
      <c r="B58" s="8"/>
      <c r="C58" s="9"/>
      <c r="D58" s="9"/>
      <c r="E58" s="9">
        <f t="shared" si="0"/>
        <v>590.61000000000058</v>
      </c>
    </row>
    <row r="59" spans="1:7" ht="21" x14ac:dyDescent="0.25">
      <c r="A59" s="8"/>
      <c r="B59" s="8"/>
      <c r="C59" s="9"/>
      <c r="D59" s="9"/>
      <c r="E59" s="9">
        <f t="shared" si="0"/>
        <v>590.61000000000058</v>
      </c>
    </row>
    <row r="60" spans="1:7" ht="21" x14ac:dyDescent="0.25">
      <c r="A60" s="8"/>
      <c r="B60" s="8"/>
      <c r="C60" s="9"/>
      <c r="D60" s="9"/>
      <c r="E60" s="9">
        <f t="shared" si="0"/>
        <v>590.61000000000058</v>
      </c>
    </row>
    <row r="61" spans="1:7" ht="21" x14ac:dyDescent="0.25">
      <c r="A61" s="8"/>
      <c r="B61" s="8"/>
      <c r="C61" s="9"/>
      <c r="D61" s="9"/>
      <c r="E61" s="9">
        <f t="shared" si="0"/>
        <v>590.61000000000058</v>
      </c>
    </row>
    <row r="62" spans="1:7" ht="21" x14ac:dyDescent="0.25">
      <c r="A62" s="8"/>
      <c r="B62" s="8"/>
      <c r="C62" s="9"/>
      <c r="D62" s="9"/>
      <c r="E62" s="9">
        <f t="shared" si="0"/>
        <v>590.61000000000058</v>
      </c>
    </row>
    <row r="63" spans="1:7" ht="21" x14ac:dyDescent="0.25">
      <c r="A63" s="8"/>
      <c r="B63" s="8"/>
      <c r="C63" s="9"/>
      <c r="D63" s="9"/>
      <c r="E63" s="9">
        <f t="shared" si="0"/>
        <v>590.61000000000058</v>
      </c>
    </row>
    <row r="64" spans="1:7" ht="21" x14ac:dyDescent="0.25">
      <c r="A64" s="8"/>
      <c r="B64" s="8"/>
      <c r="C64" s="9"/>
      <c r="D64" s="9"/>
      <c r="E64" s="9">
        <f t="shared" si="0"/>
        <v>590.61000000000058</v>
      </c>
    </row>
    <row r="65" spans="1:5" ht="21" x14ac:dyDescent="0.25">
      <c r="A65" s="8"/>
      <c r="B65" s="8"/>
      <c r="C65" s="9"/>
      <c r="D65" s="9"/>
      <c r="E65" s="9">
        <f t="shared" si="0"/>
        <v>590.61000000000058</v>
      </c>
    </row>
    <row r="66" spans="1:5" ht="21" x14ac:dyDescent="0.25">
      <c r="A66" s="8"/>
      <c r="B66" s="8"/>
      <c r="C66" s="9"/>
      <c r="D66" s="9"/>
      <c r="E66" s="9">
        <f t="shared" si="0"/>
        <v>590.61000000000058</v>
      </c>
    </row>
    <row r="67" spans="1:5" ht="21" x14ac:dyDescent="0.25">
      <c r="A67" s="8"/>
      <c r="B67" s="8"/>
      <c r="C67" s="9"/>
      <c r="D67" s="9"/>
      <c r="E67" s="9">
        <f t="shared" si="0"/>
        <v>590.61000000000058</v>
      </c>
    </row>
    <row r="68" spans="1:5" ht="21" x14ac:dyDescent="0.25">
      <c r="A68" s="8"/>
      <c r="B68" s="8"/>
      <c r="C68" s="9"/>
      <c r="D68" s="9"/>
      <c r="E68" s="9">
        <f t="shared" si="0"/>
        <v>590.61000000000058</v>
      </c>
    </row>
    <row r="69" spans="1:5" ht="21" x14ac:dyDescent="0.25">
      <c r="A69" s="8"/>
      <c r="B69" s="8"/>
      <c r="C69" s="9"/>
      <c r="D69" s="9"/>
      <c r="E69" s="9">
        <f t="shared" si="0"/>
        <v>590.61000000000058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590.61000000000058</v>
      </c>
    </row>
    <row r="71" spans="1:5" ht="21" x14ac:dyDescent="0.25">
      <c r="A71" s="8"/>
      <c r="B71" s="8"/>
      <c r="C71" s="9"/>
      <c r="D71" s="9"/>
      <c r="E71" s="9">
        <f t="shared" si="1"/>
        <v>590.61000000000058</v>
      </c>
    </row>
    <row r="72" spans="1:5" ht="21" x14ac:dyDescent="0.25">
      <c r="A72" s="8"/>
      <c r="B72" s="8"/>
      <c r="C72" s="9"/>
      <c r="D72" s="9"/>
      <c r="E72" s="9">
        <f t="shared" si="1"/>
        <v>590.61000000000058</v>
      </c>
    </row>
    <row r="73" spans="1:5" ht="21" x14ac:dyDescent="0.25">
      <c r="A73" s="8"/>
      <c r="B73" s="8"/>
      <c r="C73" s="9"/>
      <c r="D73" s="9"/>
      <c r="E73" s="9">
        <f t="shared" si="1"/>
        <v>590.61000000000058</v>
      </c>
    </row>
    <row r="74" spans="1:5" ht="21" x14ac:dyDescent="0.25">
      <c r="A74" s="8"/>
      <c r="B74" s="8"/>
      <c r="C74" s="9"/>
      <c r="D74" s="9"/>
      <c r="E74" s="9">
        <f t="shared" si="1"/>
        <v>590.61000000000058</v>
      </c>
    </row>
    <row r="75" spans="1:5" ht="21" x14ac:dyDescent="0.25">
      <c r="A75" s="8"/>
      <c r="B75" s="8"/>
      <c r="C75" s="9"/>
      <c r="D75" s="9"/>
      <c r="E75" s="9">
        <f t="shared" si="1"/>
        <v>590.61000000000058</v>
      </c>
    </row>
    <row r="76" spans="1:5" ht="21" x14ac:dyDescent="0.25">
      <c r="A76" s="8"/>
      <c r="B76" s="8"/>
      <c r="C76" s="9"/>
      <c r="D76" s="9"/>
      <c r="E76" s="9">
        <f t="shared" si="1"/>
        <v>590.61000000000058</v>
      </c>
    </row>
    <row r="77" spans="1:5" ht="21" x14ac:dyDescent="0.25">
      <c r="A77" s="8"/>
      <c r="B77" s="8"/>
      <c r="C77" s="9"/>
      <c r="D77" s="9"/>
      <c r="E77" s="9">
        <f t="shared" si="1"/>
        <v>590.61000000000058</v>
      </c>
    </row>
    <row r="78" spans="1:5" ht="21" x14ac:dyDescent="0.25">
      <c r="A78" s="8"/>
      <c r="B78" s="8"/>
      <c r="C78" s="9"/>
      <c r="D78" s="9"/>
      <c r="E78" s="9">
        <f t="shared" si="1"/>
        <v>590.61000000000058</v>
      </c>
    </row>
    <row r="79" spans="1:5" ht="21" x14ac:dyDescent="0.25">
      <c r="A79" s="8"/>
      <c r="B79" s="8"/>
      <c r="C79" s="9"/>
      <c r="D79" s="9"/>
      <c r="E79" s="9">
        <f t="shared" si="1"/>
        <v>590.61000000000058</v>
      </c>
    </row>
    <row r="80" spans="1:5" ht="21" x14ac:dyDescent="0.25">
      <c r="A80" s="8"/>
      <c r="B80" s="8"/>
      <c r="C80" s="9"/>
      <c r="D80" s="9"/>
      <c r="E80" s="9">
        <f t="shared" si="1"/>
        <v>590.61000000000058</v>
      </c>
    </row>
    <row r="81" spans="1:5" ht="21" x14ac:dyDescent="0.25">
      <c r="A81" s="8"/>
      <c r="B81" s="8"/>
      <c r="C81" s="9"/>
      <c r="D81" s="9"/>
      <c r="E81" s="9">
        <f t="shared" si="1"/>
        <v>590.61000000000058</v>
      </c>
    </row>
    <row r="82" spans="1:5" ht="21" x14ac:dyDescent="0.25">
      <c r="A82" s="8"/>
      <c r="B82" s="8"/>
      <c r="C82" s="9"/>
      <c r="D82" s="9"/>
      <c r="E82" s="9">
        <f t="shared" si="1"/>
        <v>590.61000000000058</v>
      </c>
    </row>
    <row r="83" spans="1:5" ht="21" x14ac:dyDescent="0.25">
      <c r="A83" s="8"/>
      <c r="B83" s="8"/>
      <c r="C83" s="9"/>
      <c r="D83" s="9"/>
      <c r="E83" s="9">
        <f t="shared" si="1"/>
        <v>590.61000000000058</v>
      </c>
    </row>
    <row r="84" spans="1:5" ht="21" x14ac:dyDescent="0.25">
      <c r="A84" s="8"/>
      <c r="B84" s="8"/>
      <c r="C84" s="9"/>
      <c r="D84" s="9"/>
      <c r="E84" s="9">
        <f t="shared" si="1"/>
        <v>590.61000000000058</v>
      </c>
    </row>
    <row r="85" spans="1:5" ht="21" x14ac:dyDescent="0.25">
      <c r="A85" s="8"/>
      <c r="B85" s="8"/>
      <c r="C85" s="9"/>
      <c r="D85" s="9"/>
      <c r="E85" s="9">
        <f t="shared" si="1"/>
        <v>590.61000000000058</v>
      </c>
    </row>
    <row r="86" spans="1:5" ht="21" x14ac:dyDescent="0.25">
      <c r="A86" s="8"/>
      <c r="B86" s="8"/>
      <c r="C86" s="9"/>
      <c r="D86" s="9"/>
      <c r="E86" s="9">
        <f t="shared" si="1"/>
        <v>590.61000000000058</v>
      </c>
    </row>
    <row r="87" spans="1:5" ht="21" x14ac:dyDescent="0.25">
      <c r="A87" s="8"/>
      <c r="B87" s="8"/>
      <c r="C87" s="9"/>
      <c r="D87" s="9"/>
      <c r="E87" s="9">
        <f t="shared" si="1"/>
        <v>590.61000000000058</v>
      </c>
    </row>
    <row r="88" spans="1:5" ht="21" x14ac:dyDescent="0.25">
      <c r="A88" s="8"/>
      <c r="B88" s="8"/>
      <c r="C88" s="9"/>
      <c r="D88" s="9"/>
      <c r="E88" s="9">
        <f t="shared" si="1"/>
        <v>590.61000000000058</v>
      </c>
    </row>
    <row r="89" spans="1:5" ht="21" x14ac:dyDescent="0.25">
      <c r="A89" s="8"/>
      <c r="B89" s="8"/>
      <c r="C89" s="9"/>
      <c r="D89" s="9"/>
      <c r="E89" s="9">
        <f t="shared" si="1"/>
        <v>590.61000000000058</v>
      </c>
    </row>
    <row r="90" spans="1:5" ht="21" x14ac:dyDescent="0.25">
      <c r="A90" s="8"/>
      <c r="B90" s="8"/>
      <c r="C90" s="9"/>
      <c r="D90" s="9"/>
      <c r="E90" s="9">
        <f t="shared" si="1"/>
        <v>590.61000000000058</v>
      </c>
    </row>
    <row r="91" spans="1:5" ht="21" x14ac:dyDescent="0.25">
      <c r="A91" s="8"/>
      <c r="B91" s="8"/>
      <c r="C91" s="9"/>
      <c r="D91" s="9"/>
      <c r="E91" s="9">
        <f t="shared" si="1"/>
        <v>590.61000000000058</v>
      </c>
    </row>
    <row r="92" spans="1:5" ht="21" x14ac:dyDescent="0.25">
      <c r="A92" s="8"/>
      <c r="B92" s="8"/>
      <c r="C92" s="9"/>
      <c r="D92" s="9"/>
      <c r="E92" s="9">
        <f t="shared" si="1"/>
        <v>590.61000000000058</v>
      </c>
    </row>
    <row r="93" spans="1:5" ht="21" x14ac:dyDescent="0.25">
      <c r="A93" s="8"/>
      <c r="B93" s="8"/>
      <c r="C93" s="9"/>
      <c r="D93" s="9"/>
      <c r="E93" s="9">
        <f t="shared" si="1"/>
        <v>590.61000000000058</v>
      </c>
    </row>
    <row r="94" spans="1:5" ht="21" x14ac:dyDescent="0.25">
      <c r="A94" s="8"/>
      <c r="B94" s="8"/>
      <c r="C94" s="9"/>
      <c r="D94" s="9"/>
      <c r="E94" s="9">
        <f t="shared" si="1"/>
        <v>590.61000000000058</v>
      </c>
    </row>
    <row r="95" spans="1:5" ht="21" x14ac:dyDescent="0.25">
      <c r="A95" s="8"/>
      <c r="B95" s="8"/>
      <c r="C95" s="9"/>
      <c r="D95" s="9"/>
      <c r="E95" s="9">
        <f t="shared" si="1"/>
        <v>590.61000000000058</v>
      </c>
    </row>
    <row r="96" spans="1:5" ht="21" x14ac:dyDescent="0.25">
      <c r="A96" s="8"/>
      <c r="B96" s="8"/>
      <c r="C96" s="9"/>
      <c r="D96" s="9"/>
      <c r="E96" s="9">
        <f t="shared" si="1"/>
        <v>590.61000000000058</v>
      </c>
    </row>
    <row r="97" spans="1:5" ht="21" x14ac:dyDescent="0.25">
      <c r="A97" s="8"/>
      <c r="B97" s="8"/>
      <c r="C97" s="9"/>
      <c r="D97" s="9"/>
      <c r="E97" s="9">
        <f t="shared" si="1"/>
        <v>590.61000000000058</v>
      </c>
    </row>
    <row r="98" spans="1:5" ht="21" x14ac:dyDescent="0.25">
      <c r="A98" s="8"/>
      <c r="B98" s="8"/>
      <c r="C98" s="9"/>
      <c r="D98" s="9"/>
      <c r="E98" s="9">
        <f t="shared" si="1"/>
        <v>590.61000000000058</v>
      </c>
    </row>
    <row r="99" spans="1:5" ht="21" x14ac:dyDescent="0.25">
      <c r="A99" s="8"/>
      <c r="B99" s="8"/>
      <c r="C99" s="9"/>
      <c r="D99" s="9"/>
      <c r="E99" s="9">
        <f t="shared" si="1"/>
        <v>590.61000000000058</v>
      </c>
    </row>
    <row r="100" spans="1:5" ht="21" x14ac:dyDescent="0.25">
      <c r="A100" s="8"/>
      <c r="B100" s="8"/>
      <c r="C100" s="9"/>
      <c r="D100" s="9"/>
      <c r="E100" s="9">
        <f t="shared" si="1"/>
        <v>590.61000000000058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7"/>
  <dimension ref="A1:E104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25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8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40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792.5</v>
      </c>
    </row>
    <row r="5" spans="1:5" ht="21" x14ac:dyDescent="0.25">
      <c r="A5" s="18">
        <v>44938</v>
      </c>
      <c r="B5" s="8" t="s">
        <v>230</v>
      </c>
      <c r="C5" s="9"/>
      <c r="D5" s="9">
        <v>210</v>
      </c>
      <c r="E5" s="9">
        <f>E4+C5-D5</f>
        <v>582.5</v>
      </c>
    </row>
    <row r="6" spans="1:5" ht="21" x14ac:dyDescent="0.25">
      <c r="A6" s="18">
        <v>45293</v>
      </c>
      <c r="B6" s="8" t="s">
        <v>230</v>
      </c>
      <c r="C6" s="9"/>
      <c r="D6" s="9">
        <v>210</v>
      </c>
      <c r="E6" s="9">
        <f t="shared" ref="E6:E69" si="0">E5+C6-D6</f>
        <v>372.5</v>
      </c>
    </row>
    <row r="7" spans="1:5" ht="21" x14ac:dyDescent="0.25">
      <c r="A7" s="8"/>
      <c r="B7" s="8"/>
      <c r="C7" s="9"/>
      <c r="D7" s="9">
        <v>200</v>
      </c>
      <c r="E7" s="9">
        <f t="shared" si="0"/>
        <v>172.5</v>
      </c>
    </row>
    <row r="8" spans="1:5" ht="21" x14ac:dyDescent="0.25">
      <c r="A8" s="8"/>
      <c r="B8" s="8"/>
      <c r="C8" s="9"/>
      <c r="D8" s="9">
        <v>172.5</v>
      </c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9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41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25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60"/>
  <dimension ref="A1:G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43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2401</v>
      </c>
      <c r="C4" s="9"/>
      <c r="D4" s="9"/>
      <c r="E4" s="9">
        <v>-1346</v>
      </c>
    </row>
    <row r="5" spans="1:5" ht="21" x14ac:dyDescent="0.25">
      <c r="A5" s="8" t="s">
        <v>2749</v>
      </c>
      <c r="B5" s="8" t="s">
        <v>259</v>
      </c>
      <c r="C5" s="9"/>
      <c r="D5" s="9">
        <v>350</v>
      </c>
      <c r="E5" s="9">
        <f t="shared" ref="E5:E36" si="0">E4+C5-D5</f>
        <v>-1696</v>
      </c>
    </row>
    <row r="6" spans="1:5" ht="21" x14ac:dyDescent="0.25">
      <c r="A6" s="8" t="s">
        <v>2749</v>
      </c>
      <c r="B6" s="8" t="s">
        <v>259</v>
      </c>
      <c r="C6" s="9"/>
      <c r="D6" s="9">
        <v>17.5</v>
      </c>
      <c r="E6" s="9">
        <f t="shared" si="0"/>
        <v>-1713.5</v>
      </c>
    </row>
    <row r="7" spans="1:5" ht="21" x14ac:dyDescent="0.25">
      <c r="A7" s="18" t="s">
        <v>2761</v>
      </c>
      <c r="B7" s="8" t="s">
        <v>259</v>
      </c>
      <c r="C7" s="9"/>
      <c r="D7" s="9">
        <v>350</v>
      </c>
      <c r="E7" s="9">
        <f t="shared" si="0"/>
        <v>-2063.5</v>
      </c>
    </row>
    <row r="8" spans="1:5" ht="21" x14ac:dyDescent="0.25">
      <c r="A8" s="18" t="s">
        <v>2761</v>
      </c>
      <c r="B8" s="8" t="s">
        <v>259</v>
      </c>
      <c r="C8" s="17"/>
      <c r="D8" s="9">
        <v>17.5</v>
      </c>
      <c r="E8" s="9">
        <f t="shared" si="0"/>
        <v>-2081</v>
      </c>
    </row>
    <row r="9" spans="1:5" ht="21" x14ac:dyDescent="0.25">
      <c r="A9" s="18"/>
      <c r="B9" s="8"/>
      <c r="C9" s="17"/>
      <c r="D9" s="9"/>
      <c r="E9" s="9">
        <f t="shared" si="0"/>
        <v>-2081</v>
      </c>
    </row>
    <row r="10" spans="1:5" ht="21" x14ac:dyDescent="0.25">
      <c r="A10" s="18"/>
      <c r="B10" s="8"/>
      <c r="C10" s="9"/>
      <c r="D10" s="9"/>
      <c r="E10" s="9">
        <f t="shared" si="0"/>
        <v>-2081</v>
      </c>
    </row>
    <row r="11" spans="1:5" ht="21" x14ac:dyDescent="0.25">
      <c r="A11" s="18"/>
      <c r="B11" s="8"/>
      <c r="C11" s="9"/>
      <c r="D11" s="9"/>
      <c r="E11" s="9">
        <f t="shared" si="0"/>
        <v>-2081</v>
      </c>
    </row>
    <row r="12" spans="1:5" ht="21" x14ac:dyDescent="0.25">
      <c r="A12" s="8"/>
      <c r="B12" s="8"/>
      <c r="C12" s="9"/>
      <c r="D12" s="9"/>
      <c r="E12" s="9">
        <f t="shared" si="0"/>
        <v>-2081</v>
      </c>
    </row>
    <row r="13" spans="1:5" ht="21" x14ac:dyDescent="0.25">
      <c r="A13" s="8"/>
      <c r="B13" s="8"/>
      <c r="C13" s="9"/>
      <c r="D13" s="9"/>
      <c r="E13" s="9">
        <f t="shared" si="0"/>
        <v>-2081</v>
      </c>
    </row>
    <row r="14" spans="1:5" ht="21" x14ac:dyDescent="0.25">
      <c r="A14" s="8"/>
      <c r="B14" s="8"/>
      <c r="C14" s="9"/>
      <c r="D14" s="9"/>
      <c r="E14" s="9">
        <f t="shared" si="0"/>
        <v>-2081</v>
      </c>
    </row>
    <row r="15" spans="1:5" ht="21" x14ac:dyDescent="0.25">
      <c r="A15" s="18"/>
      <c r="B15" s="8"/>
      <c r="C15" s="9"/>
      <c r="D15" s="9"/>
      <c r="E15" s="9">
        <f t="shared" si="0"/>
        <v>-2081</v>
      </c>
    </row>
    <row r="16" spans="1:5" ht="21" x14ac:dyDescent="0.25">
      <c r="A16" s="8"/>
      <c r="B16" s="8"/>
      <c r="C16" s="9"/>
      <c r="D16" s="9"/>
      <c r="E16" s="9">
        <f t="shared" si="0"/>
        <v>-2081</v>
      </c>
    </row>
    <row r="17" spans="1:7" ht="21" x14ac:dyDescent="0.25">
      <c r="A17" s="8"/>
      <c r="B17" s="8"/>
      <c r="C17" s="9"/>
      <c r="D17" s="9"/>
      <c r="E17" s="9">
        <f t="shared" si="0"/>
        <v>-2081</v>
      </c>
    </row>
    <row r="18" spans="1:7" ht="21" x14ac:dyDescent="0.25">
      <c r="A18" s="8"/>
      <c r="B18" s="8"/>
      <c r="C18" s="9"/>
      <c r="D18" s="9"/>
      <c r="E18" s="9">
        <f t="shared" si="0"/>
        <v>-2081</v>
      </c>
    </row>
    <row r="19" spans="1:7" ht="21" x14ac:dyDescent="0.25">
      <c r="A19" s="8"/>
      <c r="B19" s="8"/>
      <c r="C19" s="9"/>
      <c r="D19" s="9"/>
      <c r="E19" s="9">
        <f t="shared" si="0"/>
        <v>-2081</v>
      </c>
    </row>
    <row r="20" spans="1:7" ht="21" x14ac:dyDescent="0.25">
      <c r="A20" s="8"/>
      <c r="B20" s="8"/>
      <c r="C20" s="9"/>
      <c r="D20" s="9"/>
      <c r="E20" s="9">
        <f t="shared" si="0"/>
        <v>-2081</v>
      </c>
    </row>
    <row r="21" spans="1:7" ht="21" x14ac:dyDescent="0.25">
      <c r="A21" s="18"/>
      <c r="B21" s="8"/>
      <c r="C21" s="9"/>
      <c r="D21" s="9"/>
      <c r="E21" s="9">
        <f t="shared" si="0"/>
        <v>-2081</v>
      </c>
    </row>
    <row r="22" spans="1:7" ht="21" x14ac:dyDescent="0.25">
      <c r="A22" s="18"/>
      <c r="B22" s="8"/>
      <c r="C22" s="9"/>
      <c r="D22" s="9"/>
      <c r="E22" s="9">
        <f t="shared" si="0"/>
        <v>-2081</v>
      </c>
      <c r="G22" s="14"/>
    </row>
    <row r="23" spans="1:7" ht="21" x14ac:dyDescent="0.25">
      <c r="A23" s="8"/>
      <c r="B23" s="8"/>
      <c r="C23" s="9"/>
      <c r="D23" s="9"/>
      <c r="E23" s="9">
        <f t="shared" si="0"/>
        <v>-2081</v>
      </c>
    </row>
    <row r="24" spans="1:7" ht="21" x14ac:dyDescent="0.25">
      <c r="A24" s="8"/>
      <c r="B24" s="8"/>
      <c r="C24" s="9"/>
      <c r="D24" s="9"/>
      <c r="E24" s="9">
        <f t="shared" si="0"/>
        <v>-2081</v>
      </c>
    </row>
    <row r="25" spans="1:7" ht="21" x14ac:dyDescent="0.25">
      <c r="A25" s="18"/>
      <c r="B25" s="8"/>
      <c r="C25" s="9"/>
      <c r="D25" s="9"/>
      <c r="E25" s="9">
        <f t="shared" si="0"/>
        <v>-2081</v>
      </c>
    </row>
    <row r="26" spans="1:7" ht="21" x14ac:dyDescent="0.25">
      <c r="A26" s="18"/>
      <c r="B26" s="8"/>
      <c r="C26" s="9"/>
      <c r="D26" s="9"/>
      <c r="E26" s="9">
        <f t="shared" si="0"/>
        <v>-2081</v>
      </c>
    </row>
    <row r="27" spans="1:7" ht="21" x14ac:dyDescent="0.25">
      <c r="A27" s="18"/>
      <c r="B27" s="8"/>
      <c r="C27" s="9"/>
      <c r="D27" s="9"/>
      <c r="E27" s="9">
        <f t="shared" si="0"/>
        <v>-2081</v>
      </c>
    </row>
    <row r="28" spans="1:7" ht="21" x14ac:dyDescent="0.25">
      <c r="A28" s="8"/>
      <c r="B28" s="8"/>
      <c r="C28" s="9"/>
      <c r="D28" s="9"/>
      <c r="E28" s="9">
        <f t="shared" si="0"/>
        <v>-2081</v>
      </c>
    </row>
    <row r="29" spans="1:7" ht="21" x14ac:dyDescent="0.25">
      <c r="A29" s="8"/>
      <c r="B29" s="8"/>
      <c r="C29" s="9"/>
      <c r="D29" s="9"/>
      <c r="E29" s="9">
        <f t="shared" si="0"/>
        <v>-2081</v>
      </c>
    </row>
    <row r="30" spans="1:7" ht="21" x14ac:dyDescent="0.25">
      <c r="A30" s="8"/>
      <c r="B30" s="8"/>
      <c r="C30" s="9"/>
      <c r="D30" s="9"/>
      <c r="E30" s="9">
        <f t="shared" si="0"/>
        <v>-2081</v>
      </c>
    </row>
    <row r="31" spans="1:7" ht="21" x14ac:dyDescent="0.25">
      <c r="A31" s="8"/>
      <c r="B31" s="8"/>
      <c r="C31" s="9"/>
      <c r="D31" s="9"/>
      <c r="E31" s="9">
        <f t="shared" si="0"/>
        <v>-2081</v>
      </c>
    </row>
    <row r="32" spans="1:7" ht="21" x14ac:dyDescent="0.25">
      <c r="A32" s="8"/>
      <c r="B32" s="8"/>
      <c r="C32" s="9"/>
      <c r="D32" s="9"/>
      <c r="E32" s="9">
        <f t="shared" si="0"/>
        <v>-2081</v>
      </c>
    </row>
    <row r="33" spans="1:5" ht="21" x14ac:dyDescent="0.25">
      <c r="A33" s="8"/>
      <c r="B33" s="8"/>
      <c r="C33" s="9"/>
      <c r="D33" s="9"/>
      <c r="E33" s="9">
        <f t="shared" si="0"/>
        <v>-2081</v>
      </c>
    </row>
    <row r="34" spans="1:5" ht="21" x14ac:dyDescent="0.25">
      <c r="A34" s="8"/>
      <c r="B34" s="8"/>
      <c r="C34" s="9"/>
      <c r="D34" s="9"/>
      <c r="E34" s="9">
        <f t="shared" si="0"/>
        <v>-2081</v>
      </c>
    </row>
    <row r="35" spans="1:5" ht="21" x14ac:dyDescent="0.25">
      <c r="A35" s="8"/>
      <c r="B35" s="8"/>
      <c r="C35" s="9"/>
      <c r="D35" s="9"/>
      <c r="E35" s="9">
        <f t="shared" si="0"/>
        <v>-2081</v>
      </c>
    </row>
    <row r="36" spans="1:5" ht="21" x14ac:dyDescent="0.25">
      <c r="A36" s="8"/>
      <c r="B36" s="8"/>
      <c r="C36" s="9"/>
      <c r="D36" s="9"/>
      <c r="E36" s="9">
        <f t="shared" si="0"/>
        <v>-2081</v>
      </c>
    </row>
    <row r="37" spans="1:5" ht="21" x14ac:dyDescent="0.25">
      <c r="A37" s="8"/>
      <c r="B37" s="8"/>
      <c r="C37" s="9"/>
      <c r="D37" s="9"/>
      <c r="E37" s="9">
        <f t="shared" ref="E37:E68" si="1">E36+C37-D37</f>
        <v>-2081</v>
      </c>
    </row>
    <row r="38" spans="1:5" ht="21" x14ac:dyDescent="0.25">
      <c r="A38" s="8"/>
      <c r="B38" s="8"/>
      <c r="C38" s="9"/>
      <c r="D38" s="9"/>
      <c r="E38" s="9">
        <f t="shared" si="1"/>
        <v>-2081</v>
      </c>
    </row>
    <row r="39" spans="1:5" ht="21" x14ac:dyDescent="0.25">
      <c r="A39" s="8"/>
      <c r="B39" s="8"/>
      <c r="C39" s="9"/>
      <c r="D39" s="9"/>
      <c r="E39" s="9">
        <f t="shared" si="1"/>
        <v>-2081</v>
      </c>
    </row>
    <row r="40" spans="1:5" ht="21" x14ac:dyDescent="0.25">
      <c r="A40" s="8"/>
      <c r="B40" s="8"/>
      <c r="C40" s="9"/>
      <c r="D40" s="9"/>
      <c r="E40" s="9">
        <f t="shared" si="1"/>
        <v>-2081</v>
      </c>
    </row>
    <row r="41" spans="1:5" ht="21" x14ac:dyDescent="0.25">
      <c r="A41" s="8"/>
      <c r="B41" s="8"/>
      <c r="C41" s="9"/>
      <c r="D41" s="9"/>
      <c r="E41" s="9">
        <f t="shared" si="1"/>
        <v>-2081</v>
      </c>
    </row>
    <row r="42" spans="1:5" ht="21" x14ac:dyDescent="0.25">
      <c r="A42" s="8"/>
      <c r="B42" s="8"/>
      <c r="C42" s="9"/>
      <c r="D42" s="9"/>
      <c r="E42" s="9">
        <f t="shared" si="1"/>
        <v>-2081</v>
      </c>
    </row>
    <row r="43" spans="1:5" ht="21" x14ac:dyDescent="0.25">
      <c r="A43" s="8"/>
      <c r="B43" s="8"/>
      <c r="C43" s="9"/>
      <c r="D43" s="9"/>
      <c r="E43" s="9">
        <f t="shared" si="1"/>
        <v>-2081</v>
      </c>
    </row>
    <row r="44" spans="1:5" ht="21" x14ac:dyDescent="0.25">
      <c r="A44" s="8"/>
      <c r="B44" s="8"/>
      <c r="C44" s="9"/>
      <c r="D44" s="9"/>
      <c r="E44" s="9">
        <f t="shared" si="1"/>
        <v>-2081</v>
      </c>
    </row>
    <row r="45" spans="1:5" ht="21" x14ac:dyDescent="0.25">
      <c r="A45" s="8"/>
      <c r="B45" s="8"/>
      <c r="C45" s="9"/>
      <c r="D45" s="9"/>
      <c r="E45" s="9">
        <f t="shared" si="1"/>
        <v>-2081</v>
      </c>
    </row>
    <row r="46" spans="1:5" ht="21" x14ac:dyDescent="0.25">
      <c r="A46" s="8"/>
      <c r="B46" s="8"/>
      <c r="C46" s="9"/>
      <c r="D46" s="9"/>
      <c r="E46" s="9">
        <f t="shared" si="1"/>
        <v>-2081</v>
      </c>
    </row>
    <row r="47" spans="1:5" ht="21" x14ac:dyDescent="0.25">
      <c r="A47" s="8"/>
      <c r="B47" s="8"/>
      <c r="C47" s="9"/>
      <c r="D47" s="9"/>
      <c r="E47" s="9">
        <f t="shared" si="1"/>
        <v>-2081</v>
      </c>
    </row>
    <row r="48" spans="1:5" ht="21" x14ac:dyDescent="0.25">
      <c r="A48" s="8"/>
      <c r="B48" s="8"/>
      <c r="C48" s="9"/>
      <c r="D48" s="9"/>
      <c r="E48" s="9">
        <f t="shared" si="1"/>
        <v>-2081</v>
      </c>
    </row>
    <row r="49" spans="1:5" ht="21" x14ac:dyDescent="0.25">
      <c r="A49" s="8"/>
      <c r="B49" s="8"/>
      <c r="C49" s="9"/>
      <c r="D49" s="9"/>
      <c r="E49" s="9">
        <f t="shared" si="1"/>
        <v>-2081</v>
      </c>
    </row>
    <row r="50" spans="1:5" ht="21" x14ac:dyDescent="0.25">
      <c r="A50" s="8"/>
      <c r="B50" s="8"/>
      <c r="C50" s="9"/>
      <c r="D50" s="9"/>
      <c r="E50" s="9">
        <f t="shared" si="1"/>
        <v>-2081</v>
      </c>
    </row>
    <row r="51" spans="1:5" ht="21" x14ac:dyDescent="0.25">
      <c r="A51" s="8"/>
      <c r="B51" s="8"/>
      <c r="C51" s="9"/>
      <c r="D51" s="9"/>
      <c r="E51" s="9">
        <f t="shared" si="1"/>
        <v>-2081</v>
      </c>
    </row>
    <row r="52" spans="1:5" ht="21" x14ac:dyDescent="0.25">
      <c r="A52" s="8"/>
      <c r="B52" s="8"/>
      <c r="C52" s="9"/>
      <c r="D52" s="9"/>
      <c r="E52" s="9">
        <f t="shared" si="1"/>
        <v>-2081</v>
      </c>
    </row>
    <row r="53" spans="1:5" ht="21" x14ac:dyDescent="0.25">
      <c r="A53" s="8"/>
      <c r="B53" s="8"/>
      <c r="C53" s="9"/>
      <c r="D53" s="9"/>
      <c r="E53" s="9">
        <f t="shared" si="1"/>
        <v>-2081</v>
      </c>
    </row>
    <row r="54" spans="1:5" ht="21" x14ac:dyDescent="0.25">
      <c r="A54" s="8"/>
      <c r="B54" s="8"/>
      <c r="C54" s="9"/>
      <c r="D54" s="9"/>
      <c r="E54" s="9">
        <f t="shared" si="1"/>
        <v>-2081</v>
      </c>
    </row>
    <row r="55" spans="1:5" ht="21" x14ac:dyDescent="0.25">
      <c r="A55" s="8"/>
      <c r="B55" s="8"/>
      <c r="C55" s="9"/>
      <c r="D55" s="9"/>
      <c r="E55" s="9">
        <f t="shared" si="1"/>
        <v>-2081</v>
      </c>
    </row>
    <row r="56" spans="1:5" ht="21" x14ac:dyDescent="0.25">
      <c r="A56" s="8"/>
      <c r="B56" s="8"/>
      <c r="C56" s="9"/>
      <c r="D56" s="9"/>
      <c r="E56" s="9">
        <f t="shared" si="1"/>
        <v>-2081</v>
      </c>
    </row>
    <row r="57" spans="1:5" ht="21" x14ac:dyDescent="0.25">
      <c r="A57" s="8"/>
      <c r="B57" s="8"/>
      <c r="C57" s="9"/>
      <c r="D57" s="9"/>
      <c r="E57" s="9">
        <f t="shared" si="1"/>
        <v>-2081</v>
      </c>
    </row>
    <row r="58" spans="1:5" ht="21" x14ac:dyDescent="0.25">
      <c r="A58" s="8"/>
      <c r="B58" s="8"/>
      <c r="C58" s="9"/>
      <c r="D58" s="9"/>
      <c r="E58" s="9">
        <f t="shared" si="1"/>
        <v>-2081</v>
      </c>
    </row>
    <row r="59" spans="1:5" ht="21" x14ac:dyDescent="0.25">
      <c r="A59" s="8"/>
      <c r="B59" s="8"/>
      <c r="C59" s="9"/>
      <c r="D59" s="9"/>
      <c r="E59" s="9">
        <f t="shared" si="1"/>
        <v>-2081</v>
      </c>
    </row>
    <row r="60" spans="1:5" ht="21" x14ac:dyDescent="0.25">
      <c r="A60" s="8"/>
      <c r="B60" s="8"/>
      <c r="C60" s="9"/>
      <c r="D60" s="9"/>
      <c r="E60" s="9">
        <f t="shared" si="1"/>
        <v>-2081</v>
      </c>
    </row>
    <row r="61" spans="1:5" ht="21" x14ac:dyDescent="0.25">
      <c r="A61" s="8"/>
      <c r="B61" s="8"/>
      <c r="C61" s="9"/>
      <c r="D61" s="9"/>
      <c r="E61" s="9">
        <f t="shared" si="1"/>
        <v>-2081</v>
      </c>
    </row>
    <row r="62" spans="1:5" ht="21" x14ac:dyDescent="0.25">
      <c r="A62" s="8"/>
      <c r="B62" s="8"/>
      <c r="C62" s="9"/>
      <c r="D62" s="9"/>
      <c r="E62" s="9">
        <f t="shared" si="1"/>
        <v>-2081</v>
      </c>
    </row>
    <row r="63" spans="1:5" ht="21" x14ac:dyDescent="0.25">
      <c r="A63" s="8"/>
      <c r="B63" s="8"/>
      <c r="C63" s="9"/>
      <c r="D63" s="9"/>
      <c r="E63" s="9">
        <f t="shared" si="1"/>
        <v>-2081</v>
      </c>
    </row>
    <row r="64" spans="1:5" ht="21" x14ac:dyDescent="0.25">
      <c r="A64" s="8"/>
      <c r="B64" s="8"/>
      <c r="C64" s="9"/>
      <c r="D64" s="9"/>
      <c r="E64" s="9">
        <f t="shared" si="1"/>
        <v>-2081</v>
      </c>
    </row>
    <row r="65" spans="1:5" ht="21" x14ac:dyDescent="0.25">
      <c r="A65" s="8"/>
      <c r="B65" s="8"/>
      <c r="C65" s="9"/>
      <c r="D65" s="9"/>
      <c r="E65" s="9">
        <f t="shared" si="1"/>
        <v>-2081</v>
      </c>
    </row>
    <row r="66" spans="1:5" ht="21" x14ac:dyDescent="0.25">
      <c r="A66" s="8"/>
      <c r="B66" s="8"/>
      <c r="C66" s="9"/>
      <c r="D66" s="9"/>
      <c r="E66" s="9">
        <f t="shared" si="1"/>
        <v>-2081</v>
      </c>
    </row>
    <row r="67" spans="1:5" ht="21" x14ac:dyDescent="0.25">
      <c r="A67" s="8"/>
      <c r="B67" s="8"/>
      <c r="C67" s="9"/>
      <c r="D67" s="9"/>
      <c r="E67" s="9">
        <f t="shared" si="1"/>
        <v>-2081</v>
      </c>
    </row>
    <row r="68" spans="1:5" ht="21" x14ac:dyDescent="0.25">
      <c r="A68" s="8"/>
      <c r="B68" s="8"/>
      <c r="C68" s="9"/>
      <c r="D68" s="9"/>
      <c r="E68" s="9">
        <f t="shared" si="1"/>
        <v>-2081</v>
      </c>
    </row>
    <row r="69" spans="1:5" ht="21" x14ac:dyDescent="0.25">
      <c r="A69" s="8"/>
      <c r="B69" s="8"/>
      <c r="C69" s="9"/>
      <c r="D69" s="9"/>
      <c r="E69" s="9">
        <f>E68+C69-D69</f>
        <v>-2081</v>
      </c>
    </row>
    <row r="70" spans="1:5" ht="21" x14ac:dyDescent="0.25">
      <c r="A70" s="8"/>
      <c r="B70" s="8"/>
      <c r="C70" s="9"/>
      <c r="D70" s="9"/>
      <c r="E70" s="9">
        <f t="shared" ref="E70:E100" si="2">E69+C70-D70</f>
        <v>-2081</v>
      </c>
    </row>
    <row r="71" spans="1:5" ht="21" x14ac:dyDescent="0.25">
      <c r="A71" s="8"/>
      <c r="B71" s="8"/>
      <c r="C71" s="9"/>
      <c r="D71" s="9"/>
      <c r="E71" s="9">
        <f t="shared" si="2"/>
        <v>-2081</v>
      </c>
    </row>
    <row r="72" spans="1:5" ht="21" x14ac:dyDescent="0.25">
      <c r="A72" s="8"/>
      <c r="B72" s="8"/>
      <c r="C72" s="9"/>
      <c r="D72" s="9"/>
      <c r="E72" s="9">
        <f t="shared" si="2"/>
        <v>-2081</v>
      </c>
    </row>
    <row r="73" spans="1:5" ht="21" x14ac:dyDescent="0.25">
      <c r="A73" s="8"/>
      <c r="B73" s="8"/>
      <c r="C73" s="9"/>
      <c r="D73" s="9"/>
      <c r="E73" s="9">
        <f t="shared" si="2"/>
        <v>-2081</v>
      </c>
    </row>
    <row r="74" spans="1:5" ht="21" x14ac:dyDescent="0.25">
      <c r="A74" s="8"/>
      <c r="B74" s="8"/>
      <c r="C74" s="9"/>
      <c r="D74" s="9"/>
      <c r="E74" s="9">
        <f t="shared" si="2"/>
        <v>-2081</v>
      </c>
    </row>
    <row r="75" spans="1:5" ht="21" x14ac:dyDescent="0.25">
      <c r="A75" s="8"/>
      <c r="B75" s="8"/>
      <c r="C75" s="9"/>
      <c r="D75" s="9"/>
      <c r="E75" s="9">
        <f t="shared" si="2"/>
        <v>-2081</v>
      </c>
    </row>
    <row r="76" spans="1:5" ht="21" x14ac:dyDescent="0.25">
      <c r="A76" s="8"/>
      <c r="B76" s="8"/>
      <c r="C76" s="9"/>
      <c r="D76" s="9"/>
      <c r="E76" s="9">
        <f t="shared" si="2"/>
        <v>-2081</v>
      </c>
    </row>
    <row r="77" spans="1:5" ht="21" x14ac:dyDescent="0.25">
      <c r="A77" s="8"/>
      <c r="B77" s="8"/>
      <c r="C77" s="9"/>
      <c r="D77" s="9"/>
      <c r="E77" s="9">
        <f t="shared" si="2"/>
        <v>-2081</v>
      </c>
    </row>
    <row r="78" spans="1:5" ht="21" x14ac:dyDescent="0.25">
      <c r="A78" s="8"/>
      <c r="B78" s="8"/>
      <c r="C78" s="9"/>
      <c r="D78" s="9"/>
      <c r="E78" s="9">
        <f t="shared" si="2"/>
        <v>-2081</v>
      </c>
    </row>
    <row r="79" spans="1:5" ht="21" x14ac:dyDescent="0.25">
      <c r="A79" s="8"/>
      <c r="B79" s="8"/>
      <c r="C79" s="9"/>
      <c r="D79" s="9"/>
      <c r="E79" s="9">
        <f t="shared" si="2"/>
        <v>-2081</v>
      </c>
    </row>
    <row r="80" spans="1:5" ht="21" x14ac:dyDescent="0.25">
      <c r="A80" s="8"/>
      <c r="B80" s="8"/>
      <c r="C80" s="9"/>
      <c r="D80" s="9"/>
      <c r="E80" s="9">
        <f t="shared" si="2"/>
        <v>-2081</v>
      </c>
    </row>
    <row r="81" spans="1:5" ht="21" x14ac:dyDescent="0.25">
      <c r="A81" s="8"/>
      <c r="B81" s="8"/>
      <c r="C81" s="9"/>
      <c r="D81" s="9"/>
      <c r="E81" s="9">
        <f t="shared" si="2"/>
        <v>-2081</v>
      </c>
    </row>
    <row r="82" spans="1:5" ht="21" x14ac:dyDescent="0.25">
      <c r="A82" s="8"/>
      <c r="B82" s="8"/>
      <c r="C82" s="9"/>
      <c r="D82" s="9"/>
      <c r="E82" s="9">
        <f t="shared" si="2"/>
        <v>-2081</v>
      </c>
    </row>
    <row r="83" spans="1:5" ht="21" x14ac:dyDescent="0.25">
      <c r="A83" s="8"/>
      <c r="B83" s="8"/>
      <c r="C83" s="9"/>
      <c r="D83" s="9"/>
      <c r="E83" s="9">
        <f t="shared" si="2"/>
        <v>-2081</v>
      </c>
    </row>
    <row r="84" spans="1:5" ht="21" x14ac:dyDescent="0.25">
      <c r="A84" s="8"/>
      <c r="B84" s="8"/>
      <c r="C84" s="9"/>
      <c r="D84" s="9"/>
      <c r="E84" s="9">
        <f t="shared" si="2"/>
        <v>-2081</v>
      </c>
    </row>
    <row r="85" spans="1:5" ht="21" x14ac:dyDescent="0.25">
      <c r="A85" s="8"/>
      <c r="B85" s="8"/>
      <c r="C85" s="9"/>
      <c r="D85" s="9"/>
      <c r="E85" s="9">
        <f t="shared" si="2"/>
        <v>-2081</v>
      </c>
    </row>
    <row r="86" spans="1:5" ht="21" x14ac:dyDescent="0.25">
      <c r="A86" s="8"/>
      <c r="B86" s="8"/>
      <c r="C86" s="9"/>
      <c r="D86" s="9"/>
      <c r="E86" s="9">
        <f t="shared" si="2"/>
        <v>-2081</v>
      </c>
    </row>
    <row r="87" spans="1:5" ht="21" x14ac:dyDescent="0.25">
      <c r="A87" s="8"/>
      <c r="B87" s="8"/>
      <c r="C87" s="9"/>
      <c r="D87" s="9"/>
      <c r="E87" s="9">
        <f t="shared" si="2"/>
        <v>-2081</v>
      </c>
    </row>
    <row r="88" spans="1:5" ht="21" x14ac:dyDescent="0.25">
      <c r="A88" s="8"/>
      <c r="B88" s="8"/>
      <c r="C88" s="9"/>
      <c r="D88" s="9"/>
      <c r="E88" s="9">
        <f t="shared" si="2"/>
        <v>-2081</v>
      </c>
    </row>
    <row r="89" spans="1:5" ht="21" x14ac:dyDescent="0.25">
      <c r="A89" s="8"/>
      <c r="B89" s="8"/>
      <c r="C89" s="9"/>
      <c r="D89" s="9"/>
      <c r="E89" s="9">
        <f t="shared" si="2"/>
        <v>-2081</v>
      </c>
    </row>
    <row r="90" spans="1:5" ht="21" x14ac:dyDescent="0.25">
      <c r="A90" s="8"/>
      <c r="B90" s="8"/>
      <c r="C90" s="9"/>
      <c r="D90" s="9"/>
      <c r="E90" s="9">
        <f t="shared" si="2"/>
        <v>-2081</v>
      </c>
    </row>
    <row r="91" spans="1:5" ht="21" x14ac:dyDescent="0.25">
      <c r="A91" s="8"/>
      <c r="B91" s="8"/>
      <c r="C91" s="9"/>
      <c r="D91" s="9"/>
      <c r="E91" s="9">
        <f t="shared" si="2"/>
        <v>-2081</v>
      </c>
    </row>
    <row r="92" spans="1:5" ht="21" x14ac:dyDescent="0.25">
      <c r="A92" s="8"/>
      <c r="B92" s="8"/>
      <c r="C92" s="9"/>
      <c r="D92" s="9"/>
      <c r="E92" s="9">
        <f t="shared" si="2"/>
        <v>-2081</v>
      </c>
    </row>
    <row r="93" spans="1:5" ht="21" x14ac:dyDescent="0.25">
      <c r="A93" s="8"/>
      <c r="B93" s="8"/>
      <c r="C93" s="9"/>
      <c r="D93" s="9"/>
      <c r="E93" s="9">
        <f t="shared" si="2"/>
        <v>-2081</v>
      </c>
    </row>
    <row r="94" spans="1:5" ht="21" x14ac:dyDescent="0.25">
      <c r="A94" s="8"/>
      <c r="B94" s="8"/>
      <c r="C94" s="9"/>
      <c r="D94" s="9"/>
      <c r="E94" s="9">
        <f t="shared" si="2"/>
        <v>-2081</v>
      </c>
    </row>
    <row r="95" spans="1:5" ht="21" x14ac:dyDescent="0.25">
      <c r="A95" s="8"/>
      <c r="B95" s="8"/>
      <c r="C95" s="9"/>
      <c r="D95" s="9"/>
      <c r="E95" s="9">
        <f t="shared" si="2"/>
        <v>-2081</v>
      </c>
    </row>
    <row r="96" spans="1:5" ht="21" x14ac:dyDescent="0.25">
      <c r="A96" s="8"/>
      <c r="B96" s="8"/>
      <c r="C96" s="9"/>
      <c r="D96" s="9"/>
      <c r="E96" s="9">
        <f t="shared" si="2"/>
        <v>-2081</v>
      </c>
    </row>
    <row r="97" spans="1:5" ht="21" x14ac:dyDescent="0.25">
      <c r="A97" s="8"/>
      <c r="B97" s="8"/>
      <c r="C97" s="9"/>
      <c r="D97" s="9"/>
      <c r="E97" s="9">
        <f t="shared" si="2"/>
        <v>-2081</v>
      </c>
    </row>
    <row r="98" spans="1:5" ht="21" x14ac:dyDescent="0.25">
      <c r="A98" s="8"/>
      <c r="B98" s="8"/>
      <c r="C98" s="9"/>
      <c r="D98" s="9"/>
      <c r="E98" s="9">
        <f t="shared" si="2"/>
        <v>-2081</v>
      </c>
    </row>
    <row r="99" spans="1:5" ht="21" x14ac:dyDescent="0.25">
      <c r="A99" s="8"/>
      <c r="B99" s="8"/>
      <c r="C99" s="9"/>
      <c r="D99" s="9"/>
      <c r="E99" s="9">
        <f t="shared" si="2"/>
        <v>-2081</v>
      </c>
    </row>
    <row r="100" spans="1:5" ht="21" x14ac:dyDescent="0.25">
      <c r="A100" s="8"/>
      <c r="B100" s="8"/>
      <c r="C100" s="9"/>
      <c r="D100" s="9"/>
      <c r="E100" s="9">
        <f t="shared" si="2"/>
        <v>-2081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61"/>
  <dimension ref="A1:E104"/>
  <sheetViews>
    <sheetView workbookViewId="0">
      <selection activeCell="F4" sqref="F4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42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62"/>
  <dimension ref="A1:I159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16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>
        <v>45998</v>
      </c>
      <c r="B4" s="8" t="s">
        <v>2401</v>
      </c>
      <c r="C4" s="9"/>
      <c r="D4" s="9"/>
      <c r="E4" s="9">
        <v>0</v>
      </c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9"/>
      <c r="D34" s="9"/>
      <c r="E34" s="9">
        <f t="shared" si="0"/>
        <v>0</v>
      </c>
    </row>
    <row r="35" spans="1:5" ht="21" x14ac:dyDescent="0.25">
      <c r="A35" s="18"/>
      <c r="B35" s="8"/>
      <c r="C35" s="9"/>
      <c r="D35" s="9"/>
      <c r="E35" s="9">
        <f t="shared" si="0"/>
        <v>0</v>
      </c>
    </row>
    <row r="36" spans="1:5" ht="21" x14ac:dyDescent="0.25">
      <c r="A36" s="18"/>
      <c r="B36" s="8"/>
      <c r="C36" s="9"/>
      <c r="D36" s="9"/>
      <c r="E36" s="9">
        <f t="shared" si="0"/>
        <v>0</v>
      </c>
    </row>
    <row r="37" spans="1:5" ht="21" x14ac:dyDescent="0.25">
      <c r="A37" s="18"/>
      <c r="B37" s="8"/>
      <c r="C37" s="9"/>
      <c r="D37" s="9"/>
      <c r="E37" s="9">
        <f t="shared" si="0"/>
        <v>0</v>
      </c>
    </row>
    <row r="38" spans="1:5" ht="21" x14ac:dyDescent="0.25">
      <c r="A38" s="18"/>
      <c r="B38" s="8"/>
      <c r="C38" s="9"/>
      <c r="D38" s="9"/>
      <c r="E38" s="9">
        <f t="shared" si="0"/>
        <v>0</v>
      </c>
    </row>
    <row r="39" spans="1:5" ht="21" x14ac:dyDescent="0.25">
      <c r="A39" s="18"/>
      <c r="B39" s="8"/>
      <c r="C39" s="9"/>
      <c r="D39" s="9"/>
      <c r="E39" s="9">
        <f t="shared" si="0"/>
        <v>0</v>
      </c>
    </row>
    <row r="40" spans="1:5" ht="21" x14ac:dyDescent="0.25">
      <c r="A40" s="18"/>
      <c r="B40" s="8"/>
      <c r="C40" s="9"/>
      <c r="D40" s="9"/>
      <c r="E40" s="9">
        <f t="shared" si="0"/>
        <v>0</v>
      </c>
    </row>
    <row r="41" spans="1:5" ht="21" x14ac:dyDescent="0.25">
      <c r="A41" s="18"/>
      <c r="B41" s="8"/>
      <c r="C41" s="9"/>
      <c r="D41" s="9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18"/>
      <c r="B52" s="8"/>
      <c r="C52" s="9"/>
      <c r="D52" s="9"/>
      <c r="E52" s="9">
        <f t="shared" si="0"/>
        <v>0</v>
      </c>
    </row>
    <row r="53" spans="1:5" ht="21" x14ac:dyDescent="0.25">
      <c r="A53" s="18"/>
      <c r="B53" s="8"/>
      <c r="C53" s="9"/>
      <c r="D53" s="9"/>
      <c r="E53" s="9">
        <f t="shared" si="0"/>
        <v>0</v>
      </c>
    </row>
    <row r="54" spans="1:5" ht="21" x14ac:dyDescent="0.25">
      <c r="A54" s="1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 t="shared" si="0"/>
        <v>0</v>
      </c>
    </row>
    <row r="59" spans="1:5" ht="21" x14ac:dyDescent="0.25">
      <c r="A59" s="18"/>
      <c r="B59" s="8"/>
      <c r="C59" s="9"/>
      <c r="D59" s="9"/>
      <c r="E59" s="9">
        <f t="shared" si="0"/>
        <v>0</v>
      </c>
    </row>
    <row r="60" spans="1:5" ht="21" x14ac:dyDescent="0.25">
      <c r="A60" s="18"/>
      <c r="B60" s="8"/>
      <c r="C60" s="9"/>
      <c r="D60" s="9"/>
      <c r="E60" s="9">
        <f t="shared" si="0"/>
        <v>0</v>
      </c>
    </row>
    <row r="61" spans="1:5" ht="21" x14ac:dyDescent="0.25">
      <c r="A61" s="18"/>
      <c r="B61" s="51"/>
      <c r="C61" s="9"/>
      <c r="D61" s="9"/>
      <c r="E61" s="9">
        <f t="shared" si="0"/>
        <v>0</v>
      </c>
    </row>
    <row r="62" spans="1:5" ht="21" x14ac:dyDescent="0.25">
      <c r="A62" s="18"/>
      <c r="B62" s="8"/>
      <c r="C62" s="9"/>
      <c r="D62" s="9"/>
      <c r="E62" s="9">
        <f t="shared" si="0"/>
        <v>0</v>
      </c>
    </row>
    <row r="63" spans="1:5" ht="21" x14ac:dyDescent="0.25">
      <c r="A63" s="18"/>
      <c r="B63" s="8"/>
      <c r="C63" s="9"/>
      <c r="D63" s="9"/>
      <c r="E63" s="9">
        <f t="shared" si="0"/>
        <v>0</v>
      </c>
    </row>
    <row r="64" spans="1:5" ht="21" x14ac:dyDescent="0.25">
      <c r="A64" s="18"/>
      <c r="B64" s="8"/>
      <c r="C64" s="9"/>
      <c r="D64" s="9"/>
      <c r="E64" s="9">
        <f t="shared" si="0"/>
        <v>0</v>
      </c>
    </row>
    <row r="65" spans="1:5" ht="21" x14ac:dyDescent="0.25">
      <c r="A65" s="18"/>
      <c r="B65" s="8"/>
      <c r="C65" s="9"/>
      <c r="D65" s="9"/>
      <c r="E65" s="9">
        <f t="shared" si="0"/>
        <v>0</v>
      </c>
    </row>
    <row r="66" spans="1:5" ht="21" x14ac:dyDescent="0.25">
      <c r="A66" s="18"/>
      <c r="B66" s="8"/>
      <c r="C66" s="9"/>
      <c r="D66" s="9"/>
      <c r="E66" s="9">
        <f t="shared" si="0"/>
        <v>0</v>
      </c>
    </row>
    <row r="67" spans="1:5" ht="21" x14ac:dyDescent="0.25">
      <c r="A67" s="18"/>
      <c r="B67" s="8"/>
      <c r="C67" s="9"/>
      <c r="D67" s="9"/>
      <c r="E67" s="9">
        <f t="shared" si="0"/>
        <v>0</v>
      </c>
    </row>
    <row r="68" spans="1:5" ht="21" x14ac:dyDescent="0.25">
      <c r="A68" s="18"/>
      <c r="B68" s="8"/>
      <c r="C68" s="9"/>
      <c r="D68" s="9"/>
      <c r="E68" s="9">
        <f t="shared" si="0"/>
        <v>0</v>
      </c>
    </row>
    <row r="69" spans="1:5" ht="21" x14ac:dyDescent="0.25">
      <c r="A69" s="18"/>
      <c r="B69" s="8"/>
      <c r="C69" s="9"/>
      <c r="D69" s="9"/>
      <c r="E69" s="9">
        <f t="shared" si="0"/>
        <v>0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0</v>
      </c>
    </row>
    <row r="71" spans="1:5" ht="21" x14ac:dyDescent="0.25">
      <c r="A71" s="18"/>
      <c r="B71" s="8"/>
      <c r="C71" s="9"/>
      <c r="D71" s="9"/>
      <c r="E71" s="9">
        <f t="shared" si="1"/>
        <v>0</v>
      </c>
    </row>
    <row r="72" spans="1:5" ht="21" x14ac:dyDescent="0.25">
      <c r="A72" s="18"/>
      <c r="B72" s="8"/>
      <c r="C72" s="9"/>
      <c r="D72" s="9"/>
      <c r="E72" s="9">
        <f t="shared" si="1"/>
        <v>0</v>
      </c>
    </row>
    <row r="73" spans="1:5" ht="21" x14ac:dyDescent="0.25">
      <c r="A73" s="18"/>
      <c r="B73" s="8"/>
      <c r="C73" s="9"/>
      <c r="D73" s="9"/>
      <c r="E73" s="9">
        <f t="shared" si="1"/>
        <v>0</v>
      </c>
    </row>
    <row r="74" spans="1:5" ht="21" x14ac:dyDescent="0.25">
      <c r="A74" s="18"/>
      <c r="B74" s="8"/>
      <c r="C74" s="9"/>
      <c r="D74" s="9"/>
      <c r="E74" s="9">
        <f t="shared" si="1"/>
        <v>0</v>
      </c>
    </row>
    <row r="75" spans="1:5" ht="21" x14ac:dyDescent="0.25">
      <c r="A75" s="18"/>
      <c r="B75" s="8"/>
      <c r="C75" s="9"/>
      <c r="D75" s="9"/>
      <c r="E75" s="9">
        <f t="shared" si="1"/>
        <v>0</v>
      </c>
    </row>
    <row r="76" spans="1:5" ht="21" x14ac:dyDescent="0.25">
      <c r="A76" s="18"/>
      <c r="B76" s="8"/>
      <c r="C76" s="9"/>
      <c r="D76" s="9"/>
      <c r="E76" s="9">
        <f t="shared" si="1"/>
        <v>0</v>
      </c>
    </row>
    <row r="77" spans="1:5" ht="21" x14ac:dyDescent="0.25">
      <c r="A77" s="18"/>
      <c r="B77" s="8"/>
      <c r="C77" s="9"/>
      <c r="D77" s="9"/>
      <c r="E77" s="9">
        <f t="shared" si="1"/>
        <v>0</v>
      </c>
    </row>
    <row r="78" spans="1:5" ht="21" x14ac:dyDescent="0.25">
      <c r="A78" s="18"/>
      <c r="B78" s="8"/>
      <c r="C78" s="9"/>
      <c r="D78" s="9"/>
      <c r="E78" s="9">
        <f t="shared" si="1"/>
        <v>0</v>
      </c>
    </row>
    <row r="79" spans="1:5" ht="21" x14ac:dyDescent="0.25">
      <c r="A79" s="18"/>
      <c r="B79" s="8"/>
      <c r="C79" s="9"/>
      <c r="D79" s="9"/>
      <c r="E79" s="9">
        <f>E78+C79-D79</f>
        <v>0</v>
      </c>
    </row>
    <row r="80" spans="1:5" ht="21" x14ac:dyDescent="0.25">
      <c r="C80" s="9"/>
      <c r="D80" s="9"/>
      <c r="E80" s="9">
        <f t="shared" si="1"/>
        <v>0</v>
      </c>
    </row>
    <row r="81" spans="1:9" ht="21" x14ac:dyDescent="0.25">
      <c r="A81" s="8"/>
      <c r="B81" s="8"/>
      <c r="C81" s="9"/>
      <c r="D81" s="9"/>
      <c r="E81" s="9">
        <f t="shared" si="1"/>
        <v>0</v>
      </c>
    </row>
    <row r="82" spans="1:9" ht="21" x14ac:dyDescent="0.25">
      <c r="A82" s="18"/>
      <c r="B82" s="8"/>
      <c r="C82" s="9"/>
      <c r="D82" s="9"/>
      <c r="E82" s="9">
        <f t="shared" si="1"/>
        <v>0</v>
      </c>
      <c r="I82">
        <f>309.85+110</f>
        <v>419.85</v>
      </c>
    </row>
    <row r="83" spans="1:9" ht="21" x14ac:dyDescent="0.25">
      <c r="A83" s="18"/>
      <c r="B83" s="8"/>
      <c r="C83" s="9"/>
      <c r="D83" s="9"/>
      <c r="E83" s="9">
        <f t="shared" si="1"/>
        <v>0</v>
      </c>
    </row>
    <row r="84" spans="1:9" ht="21" x14ac:dyDescent="0.25">
      <c r="A84" s="18"/>
      <c r="B84" s="8"/>
      <c r="C84" s="9"/>
      <c r="D84" s="9"/>
      <c r="E84" s="9">
        <f t="shared" si="1"/>
        <v>0</v>
      </c>
    </row>
    <row r="85" spans="1:9" ht="21" x14ac:dyDescent="0.25">
      <c r="A85" s="18"/>
      <c r="B85" s="8"/>
      <c r="C85" s="9"/>
      <c r="D85" s="9"/>
      <c r="E85" s="9">
        <f t="shared" si="1"/>
        <v>0</v>
      </c>
    </row>
    <row r="86" spans="1:9" ht="21" x14ac:dyDescent="0.25">
      <c r="A86" s="18"/>
      <c r="B86" s="8"/>
      <c r="C86" s="9"/>
      <c r="D86" s="9"/>
      <c r="E86" s="9">
        <f t="shared" si="1"/>
        <v>0</v>
      </c>
    </row>
    <row r="87" spans="1:9" ht="21" x14ac:dyDescent="0.25">
      <c r="A87" s="18"/>
      <c r="B87" s="8"/>
      <c r="C87" s="9"/>
      <c r="D87" s="9"/>
      <c r="E87" s="9">
        <f t="shared" si="1"/>
        <v>0</v>
      </c>
    </row>
    <row r="88" spans="1:9" ht="21" x14ac:dyDescent="0.25">
      <c r="A88" s="18"/>
      <c r="B88" s="8"/>
      <c r="C88" s="9"/>
      <c r="D88" s="9"/>
      <c r="E88" s="9">
        <f t="shared" si="1"/>
        <v>0</v>
      </c>
    </row>
    <row r="89" spans="1:9" ht="21" x14ac:dyDescent="0.25">
      <c r="A89" s="18"/>
      <c r="B89" s="8"/>
      <c r="C89" s="9"/>
      <c r="D89" s="9"/>
      <c r="E89" s="9">
        <f t="shared" si="1"/>
        <v>0</v>
      </c>
    </row>
    <row r="90" spans="1:9" ht="21" x14ac:dyDescent="0.25">
      <c r="A90" s="18"/>
      <c r="B90" s="8"/>
      <c r="C90" s="9"/>
      <c r="D90" s="9"/>
      <c r="E90" s="9">
        <f t="shared" si="1"/>
        <v>0</v>
      </c>
    </row>
    <row r="91" spans="1:9" ht="21" x14ac:dyDescent="0.25">
      <c r="A91" s="18"/>
      <c r="B91" s="8"/>
      <c r="C91" s="9"/>
      <c r="D91" s="9"/>
      <c r="E91" s="9">
        <f t="shared" si="1"/>
        <v>0</v>
      </c>
    </row>
    <row r="92" spans="1:9" ht="21" x14ac:dyDescent="0.25">
      <c r="A92" s="18"/>
      <c r="B92" s="8"/>
      <c r="C92" s="9"/>
      <c r="D92" s="9"/>
      <c r="E92" s="9">
        <f t="shared" si="1"/>
        <v>0</v>
      </c>
    </row>
    <row r="93" spans="1:9" ht="21" x14ac:dyDescent="0.25">
      <c r="A93" s="18"/>
      <c r="B93" s="8"/>
      <c r="C93" s="9"/>
      <c r="D93" s="9"/>
      <c r="E93" s="9">
        <f t="shared" si="1"/>
        <v>0</v>
      </c>
    </row>
    <row r="94" spans="1:9" ht="21" x14ac:dyDescent="0.25">
      <c r="A94" s="18"/>
      <c r="B94" s="8"/>
      <c r="C94" s="9"/>
      <c r="D94" s="9"/>
      <c r="E94" s="9">
        <f t="shared" si="1"/>
        <v>0</v>
      </c>
    </row>
    <row r="95" spans="1:9" ht="21" x14ac:dyDescent="0.25">
      <c r="A95" s="18"/>
      <c r="B95" s="8"/>
      <c r="C95" s="9"/>
      <c r="D95" s="9"/>
      <c r="E95" s="9">
        <f t="shared" si="1"/>
        <v>0</v>
      </c>
    </row>
    <row r="96" spans="1:9" ht="21" x14ac:dyDescent="0.25">
      <c r="A96" s="18"/>
      <c r="B96" s="8"/>
      <c r="C96" s="9"/>
      <c r="D96" s="9"/>
      <c r="E96" s="9">
        <f t="shared" si="1"/>
        <v>0</v>
      </c>
    </row>
    <row r="97" spans="1:5" ht="21" x14ac:dyDescent="0.25">
      <c r="A97" s="18"/>
      <c r="B97" s="8"/>
      <c r="C97" s="9"/>
      <c r="D97" s="9"/>
      <c r="E97" s="9">
        <f t="shared" si="1"/>
        <v>0</v>
      </c>
    </row>
    <row r="98" spans="1:5" ht="21" x14ac:dyDescent="0.25">
      <c r="A98" s="18"/>
      <c r="B98" s="8"/>
      <c r="C98" s="9"/>
      <c r="D98" s="9"/>
      <c r="E98" s="9">
        <f t="shared" si="1"/>
        <v>0</v>
      </c>
    </row>
    <row r="99" spans="1:5" ht="21" x14ac:dyDescent="0.25">
      <c r="A99" s="18"/>
      <c r="B99" s="8"/>
      <c r="C99" s="9"/>
      <c r="D99" s="9"/>
      <c r="E99" s="9">
        <f t="shared" si="1"/>
        <v>0</v>
      </c>
    </row>
    <row r="100" spans="1:5" ht="21" x14ac:dyDescent="0.25">
      <c r="A100" s="18"/>
      <c r="B100" s="8"/>
      <c r="C100" s="9"/>
      <c r="D100" s="9"/>
      <c r="E100" s="9">
        <f t="shared" si="1"/>
        <v>0</v>
      </c>
    </row>
    <row r="101" spans="1:5" ht="21" x14ac:dyDescent="0.25">
      <c r="A101" s="18"/>
      <c r="B101" s="8"/>
      <c r="C101" s="9"/>
      <c r="D101" s="8"/>
      <c r="E101" s="9">
        <f t="shared" si="1"/>
        <v>0</v>
      </c>
    </row>
    <row r="102" spans="1:5" ht="21" x14ac:dyDescent="0.25">
      <c r="A102" s="18"/>
      <c r="B102" s="8"/>
      <c r="C102" s="9"/>
      <c r="D102" s="9"/>
      <c r="E102" s="9">
        <f t="shared" si="1"/>
        <v>0</v>
      </c>
    </row>
    <row r="103" spans="1:5" ht="21" x14ac:dyDescent="0.25">
      <c r="A103" s="18"/>
      <c r="B103" s="8"/>
      <c r="C103" s="9"/>
      <c r="D103" s="9"/>
      <c r="E103" s="9">
        <f t="shared" si="1"/>
        <v>0</v>
      </c>
    </row>
    <row r="104" spans="1:5" ht="21" x14ac:dyDescent="0.25">
      <c r="A104" s="18"/>
      <c r="B104" s="8"/>
      <c r="C104" s="9"/>
      <c r="D104" s="9"/>
      <c r="E104" s="9">
        <f t="shared" si="1"/>
        <v>0</v>
      </c>
    </row>
    <row r="105" spans="1:5" ht="21" x14ac:dyDescent="0.25">
      <c r="A105" s="18"/>
      <c r="B105" s="18"/>
      <c r="C105" s="9"/>
      <c r="D105" s="9"/>
      <c r="E105" s="9">
        <f t="shared" si="1"/>
        <v>0</v>
      </c>
    </row>
    <row r="106" spans="1:5" ht="21" x14ac:dyDescent="0.25">
      <c r="A106" s="18"/>
      <c r="B106" s="18"/>
      <c r="C106" s="9"/>
      <c r="D106" s="9"/>
      <c r="E106" s="9">
        <f t="shared" si="1"/>
        <v>0</v>
      </c>
    </row>
    <row r="107" spans="1:5" ht="21" x14ac:dyDescent="0.25">
      <c r="A107" s="18"/>
      <c r="B107" s="18"/>
      <c r="C107" s="9"/>
      <c r="D107" s="9"/>
      <c r="E107" s="9">
        <f t="shared" si="1"/>
        <v>0</v>
      </c>
    </row>
    <row r="108" spans="1:5" ht="21" x14ac:dyDescent="0.25">
      <c r="A108" s="18"/>
      <c r="B108" s="18"/>
      <c r="C108" s="9"/>
      <c r="D108" s="9"/>
      <c r="E108" s="9">
        <f t="shared" si="1"/>
        <v>0</v>
      </c>
    </row>
    <row r="109" spans="1:5" ht="21" x14ac:dyDescent="0.25">
      <c r="A109" s="18"/>
      <c r="B109" s="18"/>
      <c r="C109" s="9"/>
      <c r="D109" s="9"/>
      <c r="E109" s="9">
        <f t="shared" si="1"/>
        <v>0</v>
      </c>
    </row>
    <row r="110" spans="1:5" ht="21" x14ac:dyDescent="0.25">
      <c r="A110" s="18"/>
      <c r="B110" s="18"/>
      <c r="C110" s="9"/>
      <c r="D110" s="9"/>
      <c r="E110" s="9">
        <f t="shared" si="1"/>
        <v>0</v>
      </c>
    </row>
    <row r="111" spans="1:5" ht="21" x14ac:dyDescent="0.25">
      <c r="A111" s="18"/>
      <c r="B111" s="18"/>
      <c r="C111" s="9"/>
      <c r="D111" s="9"/>
      <c r="E111" s="9">
        <f t="shared" si="1"/>
        <v>0</v>
      </c>
    </row>
    <row r="112" spans="1:5" ht="21" x14ac:dyDescent="0.25">
      <c r="A112" s="18"/>
      <c r="B112" s="18"/>
      <c r="C112" s="9"/>
      <c r="D112" s="9"/>
      <c r="E112" s="9">
        <f t="shared" si="1"/>
        <v>0</v>
      </c>
    </row>
    <row r="113" spans="1:5" ht="21" x14ac:dyDescent="0.25">
      <c r="A113" s="18"/>
      <c r="B113" s="18"/>
      <c r="C113" s="9"/>
      <c r="D113" s="9"/>
      <c r="E113" s="9">
        <f t="shared" si="1"/>
        <v>0</v>
      </c>
    </row>
    <row r="114" spans="1:5" ht="21" x14ac:dyDescent="0.25">
      <c r="A114" s="18"/>
      <c r="B114" s="18"/>
      <c r="C114" s="9"/>
      <c r="D114" s="9"/>
      <c r="E114" s="9">
        <f t="shared" si="1"/>
        <v>0</v>
      </c>
    </row>
    <row r="115" spans="1:5" ht="21" x14ac:dyDescent="0.25">
      <c r="A115" s="18"/>
      <c r="B115" s="18"/>
      <c r="C115" s="9"/>
      <c r="D115" s="9"/>
      <c r="E115" s="9">
        <f t="shared" si="1"/>
        <v>0</v>
      </c>
    </row>
    <row r="116" spans="1:5" ht="21" x14ac:dyDescent="0.25">
      <c r="A116" s="18"/>
      <c r="B116" s="18"/>
      <c r="C116" s="9"/>
      <c r="D116" s="9"/>
      <c r="E116" s="9">
        <f t="shared" si="1"/>
        <v>0</v>
      </c>
    </row>
    <row r="117" spans="1:5" ht="21" x14ac:dyDescent="0.25">
      <c r="A117" s="18"/>
      <c r="B117" s="18"/>
      <c r="C117" s="9"/>
      <c r="D117" s="9"/>
      <c r="E117" s="9">
        <f t="shared" si="1"/>
        <v>0</v>
      </c>
    </row>
    <row r="118" spans="1:5" ht="21" x14ac:dyDescent="0.25">
      <c r="A118" s="18"/>
      <c r="B118" s="18"/>
      <c r="C118" s="9"/>
      <c r="D118" s="9"/>
      <c r="E118" s="9">
        <f t="shared" si="1"/>
        <v>0</v>
      </c>
    </row>
    <row r="119" spans="1:5" ht="21" x14ac:dyDescent="0.25">
      <c r="A119" s="18"/>
      <c r="B119" s="18"/>
      <c r="C119" s="9"/>
      <c r="D119" s="9"/>
      <c r="E119" s="9">
        <f t="shared" si="1"/>
        <v>0</v>
      </c>
    </row>
    <row r="120" spans="1:5" ht="21" x14ac:dyDescent="0.25">
      <c r="A120" s="18"/>
      <c r="B120" s="18"/>
      <c r="C120" s="9"/>
      <c r="D120" s="9"/>
      <c r="E120" s="9">
        <f t="shared" si="1"/>
        <v>0</v>
      </c>
    </row>
    <row r="121" spans="1:5" ht="21" x14ac:dyDescent="0.25">
      <c r="A121" s="18"/>
      <c r="B121" s="18"/>
      <c r="C121" s="9"/>
      <c r="D121" s="9"/>
      <c r="E121" s="9">
        <f t="shared" si="1"/>
        <v>0</v>
      </c>
    </row>
    <row r="122" spans="1:5" ht="21" x14ac:dyDescent="0.25">
      <c r="A122" s="18"/>
      <c r="B122" s="18"/>
      <c r="C122" s="9"/>
      <c r="D122" s="9"/>
      <c r="E122" s="9">
        <f t="shared" si="1"/>
        <v>0</v>
      </c>
    </row>
    <row r="123" spans="1:5" ht="21" x14ac:dyDescent="0.25">
      <c r="A123" s="18"/>
      <c r="B123" s="18"/>
      <c r="C123" s="9"/>
      <c r="D123" s="9"/>
      <c r="E123" s="9">
        <f t="shared" si="1"/>
        <v>0</v>
      </c>
    </row>
    <row r="124" spans="1:5" ht="21" x14ac:dyDescent="0.25">
      <c r="A124" s="18"/>
      <c r="B124" s="18"/>
      <c r="C124" s="9"/>
      <c r="D124" s="9"/>
      <c r="E124" s="9">
        <f t="shared" si="1"/>
        <v>0</v>
      </c>
    </row>
    <row r="125" spans="1:5" ht="21" x14ac:dyDescent="0.25">
      <c r="A125" s="18"/>
      <c r="B125" s="18"/>
      <c r="C125" s="9"/>
      <c r="D125" s="9"/>
      <c r="E125" s="9">
        <f t="shared" si="1"/>
        <v>0</v>
      </c>
    </row>
    <row r="126" spans="1:5" ht="21" x14ac:dyDescent="0.25">
      <c r="A126" s="18"/>
      <c r="B126" s="18"/>
      <c r="C126" s="9"/>
      <c r="D126" s="9"/>
      <c r="E126" s="9">
        <f t="shared" si="1"/>
        <v>0</v>
      </c>
    </row>
    <row r="127" spans="1:5" ht="21" x14ac:dyDescent="0.25">
      <c r="A127" s="18"/>
      <c r="B127" s="18"/>
      <c r="C127" s="9"/>
      <c r="D127" s="9"/>
      <c r="E127" s="9">
        <f t="shared" si="1"/>
        <v>0</v>
      </c>
    </row>
    <row r="128" spans="1:5" ht="21" x14ac:dyDescent="0.25">
      <c r="A128" s="18"/>
      <c r="B128" s="18"/>
      <c r="C128" s="9"/>
      <c r="D128" s="9"/>
      <c r="E128" s="9">
        <f t="shared" si="1"/>
        <v>0</v>
      </c>
    </row>
    <row r="129" spans="1:5" ht="21" x14ac:dyDescent="0.25">
      <c r="A129" s="18"/>
      <c r="B129" s="18"/>
      <c r="C129" s="9"/>
      <c r="D129" s="9"/>
      <c r="E129" s="9">
        <f t="shared" si="1"/>
        <v>0</v>
      </c>
    </row>
    <row r="130" spans="1:5" ht="21" x14ac:dyDescent="0.25">
      <c r="A130" s="18"/>
      <c r="B130" s="18"/>
      <c r="C130" s="9"/>
      <c r="D130" s="9"/>
      <c r="E130" s="9">
        <f t="shared" si="1"/>
        <v>0</v>
      </c>
    </row>
    <row r="131" spans="1:5" ht="21" x14ac:dyDescent="0.25">
      <c r="A131" s="18"/>
      <c r="B131" s="18"/>
      <c r="C131" s="9"/>
      <c r="D131" s="9"/>
      <c r="E131" s="9">
        <f t="shared" si="1"/>
        <v>0</v>
      </c>
    </row>
    <row r="132" spans="1:5" ht="21" x14ac:dyDescent="0.25">
      <c r="A132" s="18"/>
      <c r="B132" s="18"/>
      <c r="C132" s="9"/>
      <c r="D132" s="9"/>
      <c r="E132" s="9">
        <f t="shared" si="1"/>
        <v>0</v>
      </c>
    </row>
    <row r="133" spans="1:5" ht="21" x14ac:dyDescent="0.25">
      <c r="A133" s="18"/>
      <c r="B133" s="18"/>
      <c r="C133" s="9"/>
      <c r="D133" s="9"/>
      <c r="E133" s="9">
        <f t="shared" si="1"/>
        <v>0</v>
      </c>
    </row>
    <row r="134" spans="1:5" ht="21" x14ac:dyDescent="0.25">
      <c r="A134" s="18"/>
      <c r="B134" s="18"/>
      <c r="C134" s="9"/>
      <c r="D134" s="9"/>
      <c r="E134" s="9">
        <f t="shared" ref="E134:E159" si="2">E133+C134-D134</f>
        <v>0</v>
      </c>
    </row>
    <row r="135" spans="1:5" ht="21" x14ac:dyDescent="0.25">
      <c r="A135" s="18"/>
      <c r="B135" s="18"/>
      <c r="C135" s="9"/>
      <c r="D135" s="9"/>
      <c r="E135" s="9">
        <f t="shared" si="2"/>
        <v>0</v>
      </c>
    </row>
    <row r="136" spans="1:5" ht="21" x14ac:dyDescent="0.25">
      <c r="A136" s="18"/>
      <c r="B136" s="18"/>
      <c r="C136" s="9"/>
      <c r="D136" s="9"/>
      <c r="E136" s="9">
        <f t="shared" si="2"/>
        <v>0</v>
      </c>
    </row>
    <row r="137" spans="1:5" ht="21" x14ac:dyDescent="0.25">
      <c r="A137" s="18"/>
      <c r="B137" s="18"/>
      <c r="C137" s="9"/>
      <c r="D137" s="9"/>
      <c r="E137" s="9">
        <f t="shared" si="2"/>
        <v>0</v>
      </c>
    </row>
    <row r="138" spans="1:5" ht="21" x14ac:dyDescent="0.25">
      <c r="A138" s="18"/>
      <c r="B138" s="18"/>
      <c r="C138" s="9"/>
      <c r="D138" s="9"/>
      <c r="E138" s="9">
        <f t="shared" si="2"/>
        <v>0</v>
      </c>
    </row>
    <row r="139" spans="1:5" ht="21" x14ac:dyDescent="0.25">
      <c r="A139" s="18"/>
      <c r="B139" s="18"/>
      <c r="C139" s="9"/>
      <c r="D139" s="9"/>
      <c r="E139" s="9">
        <f t="shared" si="2"/>
        <v>0</v>
      </c>
    </row>
    <row r="140" spans="1:5" ht="21" x14ac:dyDescent="0.25">
      <c r="A140" s="18"/>
      <c r="B140" s="18"/>
      <c r="C140" s="9"/>
      <c r="D140" s="9"/>
      <c r="E140" s="9">
        <f t="shared" si="2"/>
        <v>0</v>
      </c>
    </row>
    <row r="141" spans="1:5" ht="21" x14ac:dyDescent="0.25">
      <c r="A141" s="18"/>
      <c r="B141" s="18"/>
      <c r="C141" s="9"/>
      <c r="D141" s="9"/>
      <c r="E141" s="9">
        <f t="shared" si="2"/>
        <v>0</v>
      </c>
    </row>
    <row r="142" spans="1:5" ht="21" x14ac:dyDescent="0.25">
      <c r="A142" s="18"/>
      <c r="B142" s="18"/>
      <c r="C142" s="9"/>
      <c r="D142" s="9"/>
      <c r="E142" s="9">
        <f t="shared" si="2"/>
        <v>0</v>
      </c>
    </row>
    <row r="143" spans="1:5" ht="21" x14ac:dyDescent="0.25">
      <c r="A143" s="18"/>
      <c r="B143" s="18"/>
      <c r="C143" s="9"/>
      <c r="D143" s="9"/>
      <c r="E143" s="9">
        <f t="shared" si="2"/>
        <v>0</v>
      </c>
    </row>
    <row r="144" spans="1:5" ht="21" x14ac:dyDescent="0.25">
      <c r="A144" s="18"/>
      <c r="B144" s="18"/>
      <c r="C144" s="9"/>
      <c r="D144" s="9"/>
      <c r="E144" s="9">
        <f t="shared" si="2"/>
        <v>0</v>
      </c>
    </row>
    <row r="145" spans="1:5" ht="21" x14ac:dyDescent="0.25">
      <c r="A145" s="18"/>
      <c r="B145" s="18"/>
      <c r="C145" s="9"/>
      <c r="D145" s="9"/>
      <c r="E145" s="9">
        <f t="shared" si="2"/>
        <v>0</v>
      </c>
    </row>
    <row r="146" spans="1:5" ht="21" x14ac:dyDescent="0.25">
      <c r="A146" s="18"/>
      <c r="B146" s="18"/>
      <c r="C146" s="9"/>
      <c r="D146" s="9"/>
      <c r="E146" s="9">
        <f t="shared" si="2"/>
        <v>0</v>
      </c>
    </row>
    <row r="147" spans="1:5" ht="21" x14ac:dyDescent="0.25">
      <c r="A147" s="18"/>
      <c r="B147" s="18"/>
      <c r="C147" s="9"/>
      <c r="D147" s="9"/>
      <c r="E147" s="9">
        <f t="shared" si="2"/>
        <v>0</v>
      </c>
    </row>
    <row r="148" spans="1:5" ht="21" x14ac:dyDescent="0.25">
      <c r="A148" s="18"/>
      <c r="B148" s="18"/>
      <c r="C148" s="9"/>
      <c r="D148" s="9"/>
      <c r="E148" s="9">
        <f t="shared" si="2"/>
        <v>0</v>
      </c>
    </row>
    <row r="149" spans="1:5" ht="21" x14ac:dyDescent="0.25">
      <c r="A149" s="18"/>
      <c r="B149" s="18"/>
      <c r="C149" s="9"/>
      <c r="D149" s="9"/>
      <c r="E149" s="9">
        <f t="shared" si="2"/>
        <v>0</v>
      </c>
    </row>
    <row r="150" spans="1:5" ht="21" x14ac:dyDescent="0.25">
      <c r="B150" s="8"/>
      <c r="C150" s="9"/>
      <c r="D150" s="9"/>
      <c r="E150" s="9">
        <f t="shared" si="2"/>
        <v>0</v>
      </c>
    </row>
    <row r="151" spans="1:5" ht="21" x14ac:dyDescent="0.25">
      <c r="B151" s="8"/>
      <c r="C151" s="9"/>
      <c r="D151" s="9"/>
      <c r="E151" s="9">
        <f t="shared" si="2"/>
        <v>0</v>
      </c>
    </row>
    <row r="152" spans="1:5" ht="21" x14ac:dyDescent="0.25">
      <c r="B152" s="8"/>
      <c r="C152" s="9"/>
      <c r="D152" s="9"/>
      <c r="E152" s="9">
        <f t="shared" si="2"/>
        <v>0</v>
      </c>
    </row>
    <row r="153" spans="1:5" ht="21" x14ac:dyDescent="0.25">
      <c r="B153" s="8"/>
      <c r="C153" s="9"/>
      <c r="D153" s="9"/>
      <c r="E153" s="9">
        <f t="shared" si="2"/>
        <v>0</v>
      </c>
    </row>
    <row r="154" spans="1:5" ht="21" x14ac:dyDescent="0.25">
      <c r="E154" s="9">
        <f t="shared" si="2"/>
        <v>0</v>
      </c>
    </row>
    <row r="155" spans="1:5" ht="21" x14ac:dyDescent="0.25">
      <c r="E155" s="9">
        <f t="shared" si="2"/>
        <v>0</v>
      </c>
    </row>
    <row r="156" spans="1:5" ht="21" x14ac:dyDescent="0.25">
      <c r="E156" s="9">
        <f t="shared" si="2"/>
        <v>0</v>
      </c>
    </row>
    <row r="157" spans="1:5" ht="21" x14ac:dyDescent="0.25">
      <c r="E157" s="9">
        <f t="shared" si="2"/>
        <v>0</v>
      </c>
    </row>
    <row r="158" spans="1:5" ht="21" x14ac:dyDescent="0.25">
      <c r="E158" s="9">
        <f t="shared" si="2"/>
        <v>0</v>
      </c>
    </row>
    <row r="159" spans="1:5" ht="21" x14ac:dyDescent="0.25">
      <c r="E159" s="9">
        <f t="shared" si="2"/>
        <v>0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63"/>
  <dimension ref="A1:H104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15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>
        <v>45998</v>
      </c>
      <c r="B4" s="8" t="s">
        <v>2401</v>
      </c>
      <c r="C4" s="9"/>
      <c r="D4" s="9"/>
      <c r="E4" s="9">
        <v>-175</v>
      </c>
    </row>
    <row r="5" spans="1:5" ht="21" x14ac:dyDescent="0.25">
      <c r="A5" s="18"/>
      <c r="B5" s="8"/>
      <c r="C5" s="9"/>
      <c r="D5" s="9"/>
      <c r="E5" s="9">
        <f>E4+C5-D5</f>
        <v>-175</v>
      </c>
    </row>
    <row r="6" spans="1:5" ht="21" x14ac:dyDescent="0.25">
      <c r="A6" s="18"/>
      <c r="B6" s="8"/>
      <c r="C6" s="9"/>
      <c r="D6" s="9"/>
      <c r="E6" s="9">
        <f t="shared" ref="E6:E69" si="0">E5+C6-D6</f>
        <v>-175</v>
      </c>
    </row>
    <row r="7" spans="1:5" ht="21" x14ac:dyDescent="0.25">
      <c r="A7" s="18"/>
      <c r="B7" s="8"/>
      <c r="C7" s="9"/>
      <c r="D7" s="9"/>
      <c r="E7" s="9">
        <f t="shared" si="0"/>
        <v>-175</v>
      </c>
    </row>
    <row r="8" spans="1:5" ht="21" x14ac:dyDescent="0.25">
      <c r="A8" s="18"/>
      <c r="B8" s="8"/>
      <c r="C8" s="9"/>
      <c r="D8" s="9"/>
      <c r="E8" s="9">
        <f t="shared" si="0"/>
        <v>-175</v>
      </c>
    </row>
    <row r="9" spans="1:5" ht="21" x14ac:dyDescent="0.25">
      <c r="A9" s="8"/>
      <c r="B9" s="8"/>
      <c r="C9" s="9"/>
      <c r="D9" s="9"/>
      <c r="E9" s="9">
        <f t="shared" si="0"/>
        <v>-175</v>
      </c>
    </row>
    <row r="10" spans="1:5" ht="21" x14ac:dyDescent="0.25">
      <c r="A10" s="18"/>
      <c r="B10" s="8"/>
      <c r="C10" s="9"/>
      <c r="D10" s="9"/>
      <c r="E10" s="9">
        <f t="shared" si="0"/>
        <v>-175</v>
      </c>
    </row>
    <row r="11" spans="1:5" ht="21" x14ac:dyDescent="0.25">
      <c r="A11" s="18"/>
      <c r="B11" s="8"/>
      <c r="C11" s="9"/>
      <c r="D11" s="9"/>
      <c r="E11" s="9">
        <f t="shared" si="0"/>
        <v>-175</v>
      </c>
    </row>
    <row r="12" spans="1:5" ht="21" x14ac:dyDescent="0.25">
      <c r="A12" s="8"/>
      <c r="B12" s="8"/>
      <c r="C12" s="9"/>
      <c r="D12" s="9"/>
      <c r="E12" s="9">
        <f t="shared" si="0"/>
        <v>-175</v>
      </c>
    </row>
    <row r="13" spans="1:5" ht="21" x14ac:dyDescent="0.25">
      <c r="A13" s="8"/>
      <c r="B13" s="8"/>
      <c r="C13" s="9"/>
      <c r="D13" s="9"/>
      <c r="E13" s="9">
        <f t="shared" si="0"/>
        <v>-175</v>
      </c>
    </row>
    <row r="14" spans="1:5" ht="21" x14ac:dyDescent="0.25">
      <c r="A14" s="18"/>
      <c r="B14" s="8"/>
      <c r="C14" s="9"/>
      <c r="D14" s="9"/>
      <c r="E14" s="9">
        <f t="shared" si="0"/>
        <v>-175</v>
      </c>
    </row>
    <row r="15" spans="1:5" ht="21" x14ac:dyDescent="0.25">
      <c r="A15" s="18"/>
      <c r="B15" s="8"/>
      <c r="C15" s="9"/>
      <c r="D15" s="9"/>
      <c r="E15" s="9">
        <f t="shared" si="0"/>
        <v>-175</v>
      </c>
    </row>
    <row r="16" spans="1:5" ht="21" x14ac:dyDescent="0.25">
      <c r="A16" s="18"/>
      <c r="B16" s="8"/>
      <c r="C16" s="9"/>
      <c r="D16" s="9"/>
      <c r="E16" s="9">
        <f t="shared" si="0"/>
        <v>-175</v>
      </c>
    </row>
    <row r="17" spans="1:5" ht="21" x14ac:dyDescent="0.25">
      <c r="A17" s="18"/>
      <c r="B17" s="8"/>
      <c r="C17" s="9"/>
      <c r="D17" s="9"/>
      <c r="E17" s="9">
        <f t="shared" si="0"/>
        <v>-175</v>
      </c>
    </row>
    <row r="18" spans="1:5" ht="21" x14ac:dyDescent="0.25">
      <c r="A18" s="18"/>
      <c r="B18" s="8"/>
      <c r="C18" s="9"/>
      <c r="D18" s="9"/>
      <c r="E18" s="9">
        <f t="shared" si="0"/>
        <v>-175</v>
      </c>
    </row>
    <row r="19" spans="1:5" ht="21" x14ac:dyDescent="0.25">
      <c r="A19" s="18"/>
      <c r="B19" s="8"/>
      <c r="C19" s="9"/>
      <c r="D19" s="9"/>
      <c r="E19" s="9">
        <f t="shared" si="0"/>
        <v>-175</v>
      </c>
    </row>
    <row r="20" spans="1:5" ht="21" x14ac:dyDescent="0.25">
      <c r="A20" s="18"/>
      <c r="B20" s="8"/>
      <c r="C20" s="9"/>
      <c r="D20" s="9"/>
      <c r="E20" s="9">
        <f t="shared" si="0"/>
        <v>-175</v>
      </c>
    </row>
    <row r="21" spans="1:5" ht="21" x14ac:dyDescent="0.25">
      <c r="A21" s="18"/>
      <c r="B21" s="8"/>
      <c r="C21" s="9"/>
      <c r="D21" s="9"/>
      <c r="E21" s="9">
        <f t="shared" si="0"/>
        <v>-175</v>
      </c>
    </row>
    <row r="22" spans="1:5" ht="21" x14ac:dyDescent="0.25">
      <c r="A22" s="8"/>
      <c r="B22" s="8"/>
      <c r="C22" s="9"/>
      <c r="D22" s="9"/>
      <c r="E22" s="9">
        <f t="shared" si="0"/>
        <v>-175</v>
      </c>
    </row>
    <row r="23" spans="1:5" ht="21" x14ac:dyDescent="0.25">
      <c r="A23" s="8"/>
      <c r="B23" s="8"/>
      <c r="C23" s="9"/>
      <c r="D23" s="9"/>
      <c r="E23" s="9">
        <f t="shared" si="0"/>
        <v>-175</v>
      </c>
    </row>
    <row r="24" spans="1:5" ht="21" x14ac:dyDescent="0.25">
      <c r="A24" s="8"/>
      <c r="B24" s="8"/>
      <c r="C24" s="9"/>
      <c r="D24" s="9"/>
      <c r="E24" s="9">
        <f t="shared" si="0"/>
        <v>-175</v>
      </c>
    </row>
    <row r="25" spans="1:5" ht="21" x14ac:dyDescent="0.25">
      <c r="A25" s="8"/>
      <c r="B25" s="8"/>
      <c r="C25" s="9"/>
      <c r="D25" s="9"/>
      <c r="E25" s="9">
        <f t="shared" si="0"/>
        <v>-175</v>
      </c>
    </row>
    <row r="26" spans="1:5" ht="21" x14ac:dyDescent="0.25">
      <c r="A26" s="8"/>
      <c r="B26" s="8"/>
      <c r="C26" s="9"/>
      <c r="D26" s="9"/>
      <c r="E26" s="9">
        <f t="shared" si="0"/>
        <v>-175</v>
      </c>
    </row>
    <row r="27" spans="1:5" ht="21" x14ac:dyDescent="0.25">
      <c r="A27" s="8"/>
      <c r="B27" s="8"/>
      <c r="C27" s="9"/>
      <c r="D27" s="9"/>
      <c r="E27" s="9">
        <f t="shared" si="0"/>
        <v>-175</v>
      </c>
    </row>
    <row r="28" spans="1:5" ht="21" x14ac:dyDescent="0.25">
      <c r="A28" s="8"/>
      <c r="B28" s="8"/>
      <c r="C28" s="9"/>
      <c r="D28" s="9"/>
      <c r="E28" s="9">
        <f t="shared" si="0"/>
        <v>-175</v>
      </c>
    </row>
    <row r="29" spans="1:5" ht="21" x14ac:dyDescent="0.25">
      <c r="A29" s="8"/>
      <c r="B29" s="8"/>
      <c r="C29" s="9"/>
      <c r="D29" s="9"/>
      <c r="E29" s="9">
        <f t="shared" si="0"/>
        <v>-175</v>
      </c>
    </row>
    <row r="30" spans="1:5" ht="21" x14ac:dyDescent="0.25">
      <c r="A30" s="8"/>
      <c r="B30" s="8"/>
      <c r="C30" s="9"/>
      <c r="D30" s="9"/>
      <c r="E30" s="9">
        <f t="shared" si="0"/>
        <v>-175</v>
      </c>
    </row>
    <row r="31" spans="1:5" ht="21" x14ac:dyDescent="0.25">
      <c r="A31" s="8"/>
      <c r="B31" s="8"/>
      <c r="C31" s="9"/>
      <c r="D31" s="9"/>
      <c r="E31" s="9">
        <f t="shared" si="0"/>
        <v>-175</v>
      </c>
    </row>
    <row r="32" spans="1:5" ht="21" x14ac:dyDescent="0.25">
      <c r="A32" s="8"/>
      <c r="B32" s="8"/>
      <c r="C32" s="9"/>
      <c r="D32" s="9"/>
      <c r="E32" s="9">
        <f t="shared" si="0"/>
        <v>-175</v>
      </c>
    </row>
    <row r="33" spans="1:8" ht="21" x14ac:dyDescent="0.25">
      <c r="A33" s="8"/>
      <c r="B33" s="8"/>
      <c r="C33" s="9"/>
      <c r="D33" s="9"/>
      <c r="E33" s="9">
        <f t="shared" si="0"/>
        <v>-175</v>
      </c>
    </row>
    <row r="34" spans="1:8" ht="21" x14ac:dyDescent="0.25">
      <c r="A34" s="8"/>
      <c r="B34" s="8"/>
      <c r="C34" s="9"/>
      <c r="D34" s="9"/>
      <c r="E34" s="9">
        <f t="shared" si="0"/>
        <v>-175</v>
      </c>
    </row>
    <row r="35" spans="1:8" ht="21" x14ac:dyDescent="0.25">
      <c r="A35" s="8"/>
      <c r="B35" s="8"/>
      <c r="C35" s="9"/>
      <c r="D35" s="9"/>
      <c r="E35" s="9">
        <f t="shared" si="0"/>
        <v>-175</v>
      </c>
    </row>
    <row r="36" spans="1:8" ht="21" x14ac:dyDescent="0.25">
      <c r="A36" s="8"/>
      <c r="B36" s="8"/>
      <c r="C36" s="9"/>
      <c r="D36" s="9"/>
      <c r="E36" s="9">
        <f t="shared" si="0"/>
        <v>-175</v>
      </c>
    </row>
    <row r="37" spans="1:8" ht="21" x14ac:dyDescent="0.25">
      <c r="A37" s="8"/>
      <c r="B37" s="8"/>
      <c r="C37" s="9"/>
      <c r="D37" s="9"/>
      <c r="E37" s="9">
        <f t="shared" si="0"/>
        <v>-175</v>
      </c>
    </row>
    <row r="38" spans="1:8" ht="21" x14ac:dyDescent="0.25">
      <c r="A38" s="8"/>
      <c r="B38" s="8"/>
      <c r="C38" s="9"/>
      <c r="D38" s="9"/>
      <c r="E38" s="9">
        <f t="shared" si="0"/>
        <v>-175</v>
      </c>
    </row>
    <row r="39" spans="1:8" ht="21" x14ac:dyDescent="0.25">
      <c r="A39" s="8"/>
      <c r="B39" s="8"/>
      <c r="C39" s="9"/>
      <c r="D39" s="9"/>
      <c r="E39" s="9">
        <f t="shared" si="0"/>
        <v>-175</v>
      </c>
    </row>
    <row r="40" spans="1:8" ht="21" x14ac:dyDescent="0.25">
      <c r="A40" s="8"/>
      <c r="B40" s="8"/>
      <c r="C40" s="9"/>
      <c r="D40" s="9"/>
      <c r="E40" s="9">
        <f t="shared" si="0"/>
        <v>-175</v>
      </c>
    </row>
    <row r="41" spans="1:8" ht="21" x14ac:dyDescent="0.25">
      <c r="A41" s="8"/>
      <c r="B41" s="8"/>
      <c r="C41" s="9"/>
      <c r="D41" s="9"/>
      <c r="E41" s="9">
        <f t="shared" si="0"/>
        <v>-175</v>
      </c>
    </row>
    <row r="42" spans="1:8" ht="21" x14ac:dyDescent="0.25">
      <c r="A42" s="8"/>
      <c r="B42" s="8"/>
      <c r="C42" s="9"/>
      <c r="D42" s="9"/>
      <c r="E42" s="9">
        <f t="shared" si="0"/>
        <v>-175</v>
      </c>
    </row>
    <row r="43" spans="1:8" ht="21" x14ac:dyDescent="0.25">
      <c r="A43" s="8"/>
      <c r="B43" s="8"/>
      <c r="C43" s="9"/>
      <c r="D43" s="9"/>
      <c r="E43" s="9">
        <f t="shared" si="0"/>
        <v>-175</v>
      </c>
    </row>
    <row r="44" spans="1:8" ht="21" x14ac:dyDescent="0.25">
      <c r="A44" s="8"/>
      <c r="B44" s="8"/>
      <c r="C44" s="9"/>
      <c r="D44" s="9"/>
      <c r="E44" s="9">
        <f t="shared" si="0"/>
        <v>-175</v>
      </c>
    </row>
    <row r="45" spans="1:8" ht="21" x14ac:dyDescent="0.25">
      <c r="A45" s="8"/>
      <c r="B45" s="8"/>
      <c r="C45" s="9"/>
      <c r="D45" s="9"/>
      <c r="E45" s="9">
        <f t="shared" si="0"/>
        <v>-175</v>
      </c>
    </row>
    <row r="46" spans="1:8" ht="21" x14ac:dyDescent="0.25">
      <c r="A46" s="8"/>
      <c r="B46" s="8"/>
      <c r="C46" s="9"/>
      <c r="D46" s="9"/>
      <c r="E46" s="9">
        <f t="shared" si="0"/>
        <v>-175</v>
      </c>
    </row>
    <row r="47" spans="1:8" ht="21" x14ac:dyDescent="0.25">
      <c r="A47" s="8"/>
      <c r="B47" s="8"/>
      <c r="C47" s="9"/>
      <c r="D47" s="9"/>
      <c r="E47" s="9">
        <f t="shared" si="0"/>
        <v>-175</v>
      </c>
      <c r="G47">
        <v>1599020</v>
      </c>
      <c r="H47">
        <f>762450+836350+4.2+4.2</f>
        <v>1598808.4</v>
      </c>
    </row>
    <row r="48" spans="1:8" ht="21" x14ac:dyDescent="0.25">
      <c r="A48" s="8"/>
      <c r="B48" s="8"/>
      <c r="C48" s="9"/>
      <c r="D48" s="9"/>
      <c r="E48" s="9">
        <f t="shared" si="0"/>
        <v>-175</v>
      </c>
    </row>
    <row r="49" spans="1:5" ht="21" x14ac:dyDescent="0.25">
      <c r="A49" s="8"/>
      <c r="B49" s="8"/>
      <c r="C49" s="9"/>
      <c r="D49" s="9"/>
      <c r="E49" s="9">
        <f t="shared" si="0"/>
        <v>-175</v>
      </c>
    </row>
    <row r="50" spans="1:5" ht="21" x14ac:dyDescent="0.25">
      <c r="A50" s="8"/>
      <c r="B50" s="8"/>
      <c r="C50" s="9"/>
      <c r="D50" s="9"/>
      <c r="E50" s="9">
        <f t="shared" si="0"/>
        <v>-175</v>
      </c>
    </row>
    <row r="51" spans="1:5" ht="21" x14ac:dyDescent="0.25">
      <c r="A51" s="8"/>
      <c r="B51" s="8"/>
      <c r="C51" s="9"/>
      <c r="D51" s="9"/>
      <c r="E51" s="9">
        <f t="shared" si="0"/>
        <v>-175</v>
      </c>
    </row>
    <row r="52" spans="1:5" ht="21" x14ac:dyDescent="0.25">
      <c r="A52" s="8"/>
      <c r="B52" s="8"/>
      <c r="C52" s="9"/>
      <c r="D52" s="9"/>
      <c r="E52" s="9">
        <f t="shared" si="0"/>
        <v>-175</v>
      </c>
    </row>
    <row r="53" spans="1:5" ht="21" x14ac:dyDescent="0.25">
      <c r="A53" s="8"/>
      <c r="B53" s="8"/>
      <c r="C53" s="9"/>
      <c r="D53" s="9"/>
      <c r="E53" s="9">
        <f t="shared" si="0"/>
        <v>-175</v>
      </c>
    </row>
    <row r="54" spans="1:5" ht="21" x14ac:dyDescent="0.25">
      <c r="A54" s="8"/>
      <c r="B54" s="8"/>
      <c r="C54" s="9"/>
      <c r="D54" s="9"/>
      <c r="E54" s="9">
        <f t="shared" si="0"/>
        <v>-175</v>
      </c>
    </row>
    <row r="55" spans="1:5" ht="21" x14ac:dyDescent="0.25">
      <c r="A55" s="8"/>
      <c r="B55" s="8"/>
      <c r="C55" s="9"/>
      <c r="D55" s="9"/>
      <c r="E55" s="9">
        <f t="shared" si="0"/>
        <v>-175</v>
      </c>
    </row>
    <row r="56" spans="1:5" ht="21" x14ac:dyDescent="0.25">
      <c r="A56" s="8"/>
      <c r="B56" s="8"/>
      <c r="C56" s="9"/>
      <c r="D56" s="9"/>
      <c r="E56" s="9">
        <f t="shared" si="0"/>
        <v>-175</v>
      </c>
    </row>
    <row r="57" spans="1:5" ht="21" x14ac:dyDescent="0.25">
      <c r="A57" s="8"/>
      <c r="B57" s="8"/>
      <c r="C57" s="9"/>
      <c r="D57" s="9"/>
      <c r="E57" s="9">
        <f t="shared" si="0"/>
        <v>-175</v>
      </c>
    </row>
    <row r="58" spans="1:5" ht="21" x14ac:dyDescent="0.25">
      <c r="A58" s="8"/>
      <c r="B58" s="8"/>
      <c r="C58" s="9"/>
      <c r="D58" s="9"/>
      <c r="E58" s="9">
        <f t="shared" si="0"/>
        <v>-175</v>
      </c>
    </row>
    <row r="59" spans="1:5" ht="21" x14ac:dyDescent="0.25">
      <c r="A59" s="8"/>
      <c r="B59" s="8"/>
      <c r="C59" s="9"/>
      <c r="D59" s="9"/>
      <c r="E59" s="9">
        <f t="shared" si="0"/>
        <v>-175</v>
      </c>
    </row>
    <row r="60" spans="1:5" ht="21" x14ac:dyDescent="0.25">
      <c r="A60" s="8"/>
      <c r="B60" s="8"/>
      <c r="C60" s="9"/>
      <c r="D60" s="9"/>
      <c r="E60" s="9">
        <f t="shared" si="0"/>
        <v>-175</v>
      </c>
    </row>
    <row r="61" spans="1:5" ht="21" x14ac:dyDescent="0.25">
      <c r="A61" s="8"/>
      <c r="B61" s="8"/>
      <c r="C61" s="9"/>
      <c r="D61" s="9"/>
      <c r="E61" s="9">
        <f t="shared" si="0"/>
        <v>-175</v>
      </c>
    </row>
    <row r="62" spans="1:5" ht="21" x14ac:dyDescent="0.25">
      <c r="A62" s="8"/>
      <c r="B62" s="8"/>
      <c r="C62" s="9"/>
      <c r="D62" s="9"/>
      <c r="E62" s="9">
        <f t="shared" si="0"/>
        <v>-175</v>
      </c>
    </row>
    <row r="63" spans="1:5" ht="21" x14ac:dyDescent="0.25">
      <c r="A63" s="8"/>
      <c r="B63" s="8"/>
      <c r="C63" s="9"/>
      <c r="D63" s="9"/>
      <c r="E63" s="9">
        <f t="shared" si="0"/>
        <v>-175</v>
      </c>
    </row>
    <row r="64" spans="1:5" ht="21" x14ac:dyDescent="0.25">
      <c r="A64" s="8"/>
      <c r="B64" s="8"/>
      <c r="C64" s="9"/>
      <c r="D64" s="9"/>
      <c r="E64" s="9">
        <f t="shared" si="0"/>
        <v>-175</v>
      </c>
    </row>
    <row r="65" spans="1:5" ht="21" x14ac:dyDescent="0.25">
      <c r="A65" s="8"/>
      <c r="B65" s="8"/>
      <c r="C65" s="9"/>
      <c r="D65" s="9"/>
      <c r="E65" s="9">
        <f t="shared" si="0"/>
        <v>-175</v>
      </c>
    </row>
    <row r="66" spans="1:5" ht="21" x14ac:dyDescent="0.25">
      <c r="A66" s="8"/>
      <c r="B66" s="8"/>
      <c r="C66" s="9"/>
      <c r="D66" s="9"/>
      <c r="E66" s="9">
        <f t="shared" si="0"/>
        <v>-175</v>
      </c>
    </row>
    <row r="67" spans="1:5" ht="21" x14ac:dyDescent="0.25">
      <c r="A67" s="8"/>
      <c r="B67" s="8"/>
      <c r="C67" s="9"/>
      <c r="D67" s="9"/>
      <c r="E67" s="9">
        <f t="shared" si="0"/>
        <v>-175</v>
      </c>
    </row>
    <row r="68" spans="1:5" ht="21" x14ac:dyDescent="0.25">
      <c r="A68" s="8"/>
      <c r="B68" s="8"/>
      <c r="C68" s="9"/>
      <c r="D68" s="9"/>
      <c r="E68" s="9">
        <f t="shared" si="0"/>
        <v>-175</v>
      </c>
    </row>
    <row r="69" spans="1:5" ht="21" x14ac:dyDescent="0.25">
      <c r="A69" s="8"/>
      <c r="B69" s="8"/>
      <c r="C69" s="9"/>
      <c r="D69" s="9"/>
      <c r="E69" s="9">
        <f t="shared" si="0"/>
        <v>-175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-175</v>
      </c>
    </row>
    <row r="71" spans="1:5" ht="21" x14ac:dyDescent="0.25">
      <c r="A71" s="8"/>
      <c r="B71" s="8"/>
      <c r="C71" s="9"/>
      <c r="D71" s="9"/>
      <c r="E71" s="9">
        <f t="shared" si="1"/>
        <v>-175</v>
      </c>
    </row>
    <row r="72" spans="1:5" ht="21" x14ac:dyDescent="0.25">
      <c r="A72" s="8"/>
      <c r="B72" s="8"/>
      <c r="C72" s="9"/>
      <c r="D72" s="9"/>
      <c r="E72" s="9">
        <f t="shared" si="1"/>
        <v>-175</v>
      </c>
    </row>
    <row r="73" spans="1:5" ht="21" x14ac:dyDescent="0.25">
      <c r="A73" s="8"/>
      <c r="B73" s="8"/>
      <c r="C73" s="9"/>
      <c r="D73" s="9"/>
      <c r="E73" s="9">
        <f t="shared" si="1"/>
        <v>-175</v>
      </c>
    </row>
    <row r="74" spans="1:5" ht="21" x14ac:dyDescent="0.25">
      <c r="A74" s="8"/>
      <c r="B74" s="8"/>
      <c r="C74" s="9"/>
      <c r="D74" s="9"/>
      <c r="E74" s="9">
        <f t="shared" si="1"/>
        <v>-175</v>
      </c>
    </row>
    <row r="75" spans="1:5" ht="21" x14ac:dyDescent="0.25">
      <c r="A75" s="8"/>
      <c r="B75" s="8"/>
      <c r="C75" s="9"/>
      <c r="D75" s="9"/>
      <c r="E75" s="9">
        <f t="shared" si="1"/>
        <v>-175</v>
      </c>
    </row>
    <row r="76" spans="1:5" ht="21" x14ac:dyDescent="0.25">
      <c r="A76" s="8"/>
      <c r="B76" s="8"/>
      <c r="C76" s="9"/>
      <c r="D76" s="9"/>
      <c r="E76" s="9">
        <f t="shared" si="1"/>
        <v>-175</v>
      </c>
    </row>
    <row r="77" spans="1:5" ht="21" x14ac:dyDescent="0.25">
      <c r="A77" s="8"/>
      <c r="B77" s="8"/>
      <c r="C77" s="9"/>
      <c r="D77" s="9"/>
      <c r="E77" s="9">
        <f t="shared" si="1"/>
        <v>-175</v>
      </c>
    </row>
    <row r="78" spans="1:5" ht="21" x14ac:dyDescent="0.25">
      <c r="A78" s="8"/>
      <c r="B78" s="8"/>
      <c r="C78" s="9"/>
      <c r="D78" s="9"/>
      <c r="E78" s="9">
        <f t="shared" si="1"/>
        <v>-175</v>
      </c>
    </row>
    <row r="79" spans="1:5" ht="21" x14ac:dyDescent="0.25">
      <c r="A79" s="8"/>
      <c r="B79" s="8"/>
      <c r="C79" s="9"/>
      <c r="D79" s="9"/>
      <c r="E79" s="9">
        <f t="shared" si="1"/>
        <v>-175</v>
      </c>
    </row>
    <row r="80" spans="1:5" ht="21" x14ac:dyDescent="0.25">
      <c r="A80" s="8"/>
      <c r="B80" s="8"/>
      <c r="C80" s="9"/>
      <c r="D80" s="9"/>
      <c r="E80" s="9">
        <f t="shared" si="1"/>
        <v>-175</v>
      </c>
    </row>
    <row r="81" spans="1:5" ht="21" x14ac:dyDescent="0.25">
      <c r="A81" s="8"/>
      <c r="B81" s="8"/>
      <c r="C81" s="9"/>
      <c r="D81" s="9"/>
      <c r="E81" s="9">
        <f t="shared" si="1"/>
        <v>-175</v>
      </c>
    </row>
    <row r="82" spans="1:5" ht="21" x14ac:dyDescent="0.25">
      <c r="A82" s="8"/>
      <c r="B82" s="8"/>
      <c r="C82" s="9"/>
      <c r="D82" s="9"/>
      <c r="E82" s="9">
        <f t="shared" si="1"/>
        <v>-175</v>
      </c>
    </row>
    <row r="83" spans="1:5" ht="21" x14ac:dyDescent="0.25">
      <c r="A83" s="8"/>
      <c r="B83" s="8"/>
      <c r="C83" s="9"/>
      <c r="D83" s="9"/>
      <c r="E83" s="9">
        <f t="shared" si="1"/>
        <v>-175</v>
      </c>
    </row>
    <row r="84" spans="1:5" ht="21" x14ac:dyDescent="0.25">
      <c r="A84" s="8"/>
      <c r="B84" s="8"/>
      <c r="C84" s="9"/>
      <c r="D84" s="9"/>
      <c r="E84" s="9">
        <f t="shared" si="1"/>
        <v>-175</v>
      </c>
    </row>
    <row r="85" spans="1:5" ht="21" x14ac:dyDescent="0.25">
      <c r="A85" s="8"/>
      <c r="B85" s="8"/>
      <c r="C85" s="9"/>
      <c r="D85" s="9"/>
      <c r="E85" s="9">
        <f t="shared" si="1"/>
        <v>-175</v>
      </c>
    </row>
    <row r="86" spans="1:5" ht="21" x14ac:dyDescent="0.25">
      <c r="A86" s="8"/>
      <c r="B86" s="8"/>
      <c r="C86" s="9"/>
      <c r="D86" s="9"/>
      <c r="E86" s="9">
        <f t="shared" si="1"/>
        <v>-175</v>
      </c>
    </row>
    <row r="87" spans="1:5" ht="21" x14ac:dyDescent="0.25">
      <c r="A87" s="8"/>
      <c r="B87" s="8"/>
      <c r="C87" s="9"/>
      <c r="D87" s="9"/>
      <c r="E87" s="9">
        <f t="shared" si="1"/>
        <v>-175</v>
      </c>
    </row>
    <row r="88" spans="1:5" ht="21" x14ac:dyDescent="0.25">
      <c r="A88" s="8"/>
      <c r="B88" s="8"/>
      <c r="C88" s="9"/>
      <c r="D88" s="9"/>
      <c r="E88" s="9">
        <f t="shared" si="1"/>
        <v>-175</v>
      </c>
    </row>
    <row r="89" spans="1:5" ht="21" x14ac:dyDescent="0.25">
      <c r="A89" s="8"/>
      <c r="B89" s="8"/>
      <c r="C89" s="9"/>
      <c r="D89" s="9"/>
      <c r="E89" s="9">
        <f t="shared" si="1"/>
        <v>-175</v>
      </c>
    </row>
    <row r="90" spans="1:5" ht="21" x14ac:dyDescent="0.25">
      <c r="A90" s="8"/>
      <c r="B90" s="8"/>
      <c r="C90" s="9"/>
      <c r="D90" s="9"/>
      <c r="E90" s="9">
        <f t="shared" si="1"/>
        <v>-175</v>
      </c>
    </row>
    <row r="91" spans="1:5" ht="21" x14ac:dyDescent="0.25">
      <c r="A91" s="8"/>
      <c r="B91" s="8"/>
      <c r="C91" s="9"/>
      <c r="D91" s="9"/>
      <c r="E91" s="9">
        <f t="shared" si="1"/>
        <v>-175</v>
      </c>
    </row>
    <row r="92" spans="1:5" ht="21" x14ac:dyDescent="0.25">
      <c r="A92" s="8"/>
      <c r="B92" s="8"/>
      <c r="C92" s="9"/>
      <c r="D92" s="9"/>
      <c r="E92" s="9">
        <f t="shared" si="1"/>
        <v>-175</v>
      </c>
    </row>
    <row r="93" spans="1:5" ht="21" x14ac:dyDescent="0.25">
      <c r="A93" s="8"/>
      <c r="B93" s="8"/>
      <c r="C93" s="9"/>
      <c r="D93" s="9"/>
      <c r="E93" s="9">
        <f t="shared" si="1"/>
        <v>-175</v>
      </c>
    </row>
    <row r="94" spans="1:5" ht="21" x14ac:dyDescent="0.25">
      <c r="A94" s="8"/>
      <c r="B94" s="8"/>
      <c r="C94" s="9"/>
      <c r="D94" s="9"/>
      <c r="E94" s="9">
        <f t="shared" si="1"/>
        <v>-175</v>
      </c>
    </row>
    <row r="95" spans="1:5" ht="21" x14ac:dyDescent="0.25">
      <c r="A95" s="8"/>
      <c r="B95" s="8"/>
      <c r="C95" s="9"/>
      <c r="D95" s="9"/>
      <c r="E95" s="9">
        <f t="shared" si="1"/>
        <v>-175</v>
      </c>
    </row>
    <row r="96" spans="1:5" ht="21" x14ac:dyDescent="0.25">
      <c r="A96" s="8"/>
      <c r="B96" s="8"/>
      <c r="C96" s="9"/>
      <c r="D96" s="9"/>
      <c r="E96" s="9">
        <f t="shared" si="1"/>
        <v>-175</v>
      </c>
    </row>
    <row r="97" spans="1:5" ht="21" x14ac:dyDescent="0.25">
      <c r="A97" s="8"/>
      <c r="B97" s="8"/>
      <c r="C97" s="9"/>
      <c r="D97" s="9"/>
      <c r="E97" s="9">
        <f t="shared" si="1"/>
        <v>-175</v>
      </c>
    </row>
    <row r="98" spans="1:5" ht="21" x14ac:dyDescent="0.25">
      <c r="A98" s="8"/>
      <c r="B98" s="8"/>
      <c r="C98" s="9"/>
      <c r="D98" s="9"/>
      <c r="E98" s="9">
        <f t="shared" si="1"/>
        <v>-175</v>
      </c>
    </row>
    <row r="99" spans="1:5" ht="21" x14ac:dyDescent="0.25">
      <c r="A99" s="8"/>
      <c r="B99" s="8"/>
      <c r="C99" s="9"/>
      <c r="D99" s="9"/>
      <c r="E99" s="9">
        <f t="shared" si="1"/>
        <v>-175</v>
      </c>
    </row>
    <row r="100" spans="1:5" ht="21" x14ac:dyDescent="0.25">
      <c r="A100" s="8"/>
      <c r="B100" s="8"/>
      <c r="C100" s="9"/>
      <c r="D100" s="9"/>
      <c r="E100" s="9">
        <f t="shared" si="1"/>
        <v>-175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64"/>
  <dimension ref="A1:E104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45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2619</v>
      </c>
      <c r="C4" s="9"/>
      <c r="D4" s="9"/>
      <c r="E4" s="9">
        <v>349.71</v>
      </c>
    </row>
    <row r="5" spans="1:5" ht="21" x14ac:dyDescent="0.25">
      <c r="A5" s="18" t="s">
        <v>2954</v>
      </c>
      <c r="B5" s="8" t="s">
        <v>2821</v>
      </c>
      <c r="C5" s="9">
        <v>401000</v>
      </c>
      <c r="D5" s="9"/>
      <c r="E5" s="9">
        <f>E4+C5-D5</f>
        <v>401349.71</v>
      </c>
    </row>
    <row r="6" spans="1:5" ht="21" x14ac:dyDescent="0.25">
      <c r="A6" s="18" t="s">
        <v>2954</v>
      </c>
      <c r="B6" s="8" t="s">
        <v>2955</v>
      </c>
      <c r="C6" s="9"/>
      <c r="D6" s="9">
        <v>213960</v>
      </c>
      <c r="E6" s="9">
        <f t="shared" ref="E6:E69" si="0">E5+C6-D6</f>
        <v>187389.71000000002</v>
      </c>
    </row>
    <row r="7" spans="1:5" ht="21" x14ac:dyDescent="0.25">
      <c r="A7" s="18" t="s">
        <v>2954</v>
      </c>
      <c r="B7" s="8" t="s">
        <v>2956</v>
      </c>
      <c r="C7" s="9"/>
      <c r="D7" s="9">
        <v>186040</v>
      </c>
      <c r="E7" s="9">
        <f t="shared" si="0"/>
        <v>1349.710000000021</v>
      </c>
    </row>
    <row r="8" spans="1:5" ht="21" x14ac:dyDescent="0.25">
      <c r="A8" s="18" t="s">
        <v>2960</v>
      </c>
      <c r="B8" s="8" t="s">
        <v>230</v>
      </c>
      <c r="C8" s="9"/>
      <c r="D8" s="9">
        <v>472.5</v>
      </c>
      <c r="E8" s="9">
        <f t="shared" si="0"/>
        <v>877.21000000002095</v>
      </c>
    </row>
    <row r="9" spans="1:5" ht="21" x14ac:dyDescent="0.25">
      <c r="A9" s="18" t="s">
        <v>2960</v>
      </c>
      <c r="B9" s="8" t="s">
        <v>230</v>
      </c>
      <c r="C9" s="9"/>
      <c r="D9" s="9">
        <v>472.5</v>
      </c>
      <c r="E9" s="9">
        <f t="shared" si="0"/>
        <v>404.71000000002095</v>
      </c>
    </row>
    <row r="10" spans="1:5" ht="21" x14ac:dyDescent="0.25">
      <c r="A10" s="18" t="s">
        <v>3162</v>
      </c>
      <c r="B10" s="8" t="s">
        <v>2821</v>
      </c>
      <c r="C10" s="9">
        <v>10023</v>
      </c>
      <c r="D10" s="22"/>
      <c r="E10" s="9">
        <f t="shared" si="0"/>
        <v>10427.710000000021</v>
      </c>
    </row>
    <row r="11" spans="1:5" ht="21" x14ac:dyDescent="0.25">
      <c r="A11" s="18" t="s">
        <v>3162</v>
      </c>
      <c r="B11" s="8" t="s">
        <v>3153</v>
      </c>
      <c r="C11" s="9"/>
      <c r="D11" s="9">
        <v>9330.76</v>
      </c>
      <c r="E11" s="9">
        <f t="shared" si="0"/>
        <v>1096.9500000000207</v>
      </c>
    </row>
    <row r="12" spans="1:5" ht="21" x14ac:dyDescent="0.25">
      <c r="A12" s="18" t="s">
        <v>3162</v>
      </c>
      <c r="B12" s="8" t="s">
        <v>230</v>
      </c>
      <c r="C12" s="9"/>
      <c r="D12" s="9">
        <v>15.75</v>
      </c>
      <c r="E12" s="9">
        <f t="shared" si="0"/>
        <v>1081.2000000000207</v>
      </c>
    </row>
    <row r="13" spans="1:5" ht="21" x14ac:dyDescent="0.25">
      <c r="A13" s="18"/>
      <c r="B13" s="8"/>
      <c r="C13" s="9"/>
      <c r="D13" s="9"/>
      <c r="E13" s="9">
        <f t="shared" si="0"/>
        <v>1081.2000000000207</v>
      </c>
    </row>
    <row r="14" spans="1:5" ht="21" x14ac:dyDescent="0.25">
      <c r="A14" s="18"/>
      <c r="B14" s="8"/>
      <c r="C14" s="9"/>
      <c r="D14" s="9"/>
      <c r="E14" s="9">
        <f t="shared" si="0"/>
        <v>1081.2000000000207</v>
      </c>
    </row>
    <row r="15" spans="1:5" ht="21" x14ac:dyDescent="0.25">
      <c r="A15" s="18"/>
      <c r="B15" s="8"/>
      <c r="C15" s="22"/>
      <c r="D15" s="9"/>
      <c r="E15" s="9">
        <f t="shared" si="0"/>
        <v>1081.2000000000207</v>
      </c>
    </row>
    <row r="16" spans="1:5" ht="21" x14ac:dyDescent="0.25">
      <c r="A16" s="18"/>
      <c r="B16" s="8"/>
      <c r="C16" s="9"/>
      <c r="D16" s="9"/>
      <c r="E16" s="9">
        <f t="shared" si="0"/>
        <v>1081.2000000000207</v>
      </c>
    </row>
    <row r="17" spans="1:5" ht="21" x14ac:dyDescent="0.25">
      <c r="A17" s="18"/>
      <c r="B17" s="8"/>
      <c r="C17" s="9"/>
      <c r="D17" s="9"/>
      <c r="E17" s="9">
        <f t="shared" si="0"/>
        <v>1081.2000000000207</v>
      </c>
    </row>
    <row r="18" spans="1:5" ht="21" x14ac:dyDescent="0.25">
      <c r="A18" s="18"/>
      <c r="B18" s="8"/>
      <c r="C18" s="9"/>
      <c r="D18" s="9"/>
      <c r="E18" s="9">
        <f t="shared" si="0"/>
        <v>1081.2000000000207</v>
      </c>
    </row>
    <row r="19" spans="1:5" ht="21" x14ac:dyDescent="0.25">
      <c r="A19" s="8"/>
      <c r="B19" s="8"/>
      <c r="C19" s="9"/>
      <c r="D19" s="9"/>
      <c r="E19" s="9">
        <f t="shared" si="0"/>
        <v>1081.2000000000207</v>
      </c>
    </row>
    <row r="20" spans="1:5" ht="21" x14ac:dyDescent="0.25">
      <c r="A20" s="8"/>
      <c r="B20" s="8"/>
      <c r="C20" s="9"/>
      <c r="D20" s="9"/>
      <c r="E20" s="9">
        <f t="shared" si="0"/>
        <v>1081.2000000000207</v>
      </c>
    </row>
    <row r="21" spans="1:5" ht="21" x14ac:dyDescent="0.25">
      <c r="A21" s="8"/>
      <c r="B21" s="8"/>
      <c r="C21" s="9"/>
      <c r="D21" s="9"/>
      <c r="E21" s="9">
        <f t="shared" si="0"/>
        <v>1081.2000000000207</v>
      </c>
    </row>
    <row r="22" spans="1:5" ht="21" x14ac:dyDescent="0.25">
      <c r="A22" s="8"/>
      <c r="B22" s="8"/>
      <c r="C22" s="9"/>
      <c r="D22" s="9"/>
      <c r="E22" s="9">
        <f t="shared" si="0"/>
        <v>1081.2000000000207</v>
      </c>
    </row>
    <row r="23" spans="1:5" ht="21" x14ac:dyDescent="0.25">
      <c r="A23" s="8"/>
      <c r="B23" s="8"/>
      <c r="C23" s="9"/>
      <c r="D23" s="9"/>
      <c r="E23" s="9">
        <f t="shared" si="0"/>
        <v>1081.2000000000207</v>
      </c>
    </row>
    <row r="24" spans="1:5" ht="21" x14ac:dyDescent="0.25">
      <c r="A24" s="8"/>
      <c r="B24" s="8"/>
      <c r="C24" s="9"/>
      <c r="D24" s="9"/>
      <c r="E24" s="9">
        <f t="shared" si="0"/>
        <v>1081.2000000000207</v>
      </c>
    </row>
    <row r="25" spans="1:5" ht="21" x14ac:dyDescent="0.25">
      <c r="A25" s="8"/>
      <c r="B25" s="8"/>
      <c r="C25" s="9"/>
      <c r="D25" s="9"/>
      <c r="E25" s="9">
        <f t="shared" si="0"/>
        <v>1081.2000000000207</v>
      </c>
    </row>
    <row r="26" spans="1:5" ht="21" x14ac:dyDescent="0.25">
      <c r="A26" s="8"/>
      <c r="B26" s="8"/>
      <c r="C26" s="9"/>
      <c r="D26" s="9"/>
      <c r="E26" s="9">
        <f t="shared" si="0"/>
        <v>1081.2000000000207</v>
      </c>
    </row>
    <row r="27" spans="1:5" ht="21" x14ac:dyDescent="0.25">
      <c r="A27" s="8"/>
      <c r="B27" s="8"/>
      <c r="C27" s="9"/>
      <c r="D27" s="9"/>
      <c r="E27" s="9">
        <f t="shared" si="0"/>
        <v>1081.2000000000207</v>
      </c>
    </row>
    <row r="28" spans="1:5" ht="21" x14ac:dyDescent="0.25">
      <c r="A28" s="8"/>
      <c r="B28" s="8"/>
      <c r="C28" s="9"/>
      <c r="D28" s="9"/>
      <c r="E28" s="9">
        <f t="shared" si="0"/>
        <v>1081.2000000000207</v>
      </c>
    </row>
    <row r="29" spans="1:5" ht="21" x14ac:dyDescent="0.25">
      <c r="A29" s="8"/>
      <c r="B29" s="8"/>
      <c r="C29" s="9"/>
      <c r="D29" s="9"/>
      <c r="E29" s="9">
        <f t="shared" si="0"/>
        <v>1081.2000000000207</v>
      </c>
    </row>
    <row r="30" spans="1:5" ht="21" x14ac:dyDescent="0.25">
      <c r="A30" s="8"/>
      <c r="B30" s="8"/>
      <c r="C30" s="9"/>
      <c r="D30" s="9"/>
      <c r="E30" s="9">
        <f t="shared" si="0"/>
        <v>1081.2000000000207</v>
      </c>
    </row>
    <row r="31" spans="1:5" ht="21" x14ac:dyDescent="0.25">
      <c r="A31" s="8"/>
      <c r="B31" s="8"/>
      <c r="C31" s="9"/>
      <c r="D31" s="9"/>
      <c r="E31" s="9">
        <f t="shared" si="0"/>
        <v>1081.2000000000207</v>
      </c>
    </row>
    <row r="32" spans="1:5" ht="21" x14ac:dyDescent="0.25">
      <c r="A32" s="8"/>
      <c r="B32" s="8"/>
      <c r="C32" s="9"/>
      <c r="D32" s="9"/>
      <c r="E32" s="9">
        <f t="shared" si="0"/>
        <v>1081.2000000000207</v>
      </c>
    </row>
    <row r="33" spans="1:5" ht="21" x14ac:dyDescent="0.25">
      <c r="A33" s="8"/>
      <c r="B33" s="8"/>
      <c r="C33" s="9"/>
      <c r="D33" s="9"/>
      <c r="E33" s="9">
        <f t="shared" si="0"/>
        <v>1081.2000000000207</v>
      </c>
    </row>
    <row r="34" spans="1:5" ht="21" x14ac:dyDescent="0.25">
      <c r="A34" s="8"/>
      <c r="B34" s="8"/>
      <c r="C34" s="9"/>
      <c r="D34" s="9"/>
      <c r="E34" s="9">
        <f t="shared" si="0"/>
        <v>1081.2000000000207</v>
      </c>
    </row>
    <row r="35" spans="1:5" ht="21" x14ac:dyDescent="0.25">
      <c r="A35" s="8"/>
      <c r="B35" s="8"/>
      <c r="C35" s="9"/>
      <c r="D35" s="9"/>
      <c r="E35" s="9">
        <f t="shared" si="0"/>
        <v>1081.2000000000207</v>
      </c>
    </row>
    <row r="36" spans="1:5" ht="21" x14ac:dyDescent="0.25">
      <c r="A36" s="8"/>
      <c r="B36" s="8"/>
      <c r="C36" s="9"/>
      <c r="D36" s="9"/>
      <c r="E36" s="9">
        <f t="shared" si="0"/>
        <v>1081.2000000000207</v>
      </c>
    </row>
    <row r="37" spans="1:5" ht="21" x14ac:dyDescent="0.25">
      <c r="A37" s="8"/>
      <c r="B37" s="8"/>
      <c r="C37" s="9"/>
      <c r="D37" s="9"/>
      <c r="E37" s="9">
        <f t="shared" si="0"/>
        <v>1081.2000000000207</v>
      </c>
    </row>
    <row r="38" spans="1:5" ht="21" x14ac:dyDescent="0.25">
      <c r="A38" s="8"/>
      <c r="B38" s="8"/>
      <c r="C38" s="9"/>
      <c r="D38" s="9"/>
      <c r="E38" s="9">
        <f t="shared" si="0"/>
        <v>1081.2000000000207</v>
      </c>
    </row>
    <row r="39" spans="1:5" ht="21" x14ac:dyDescent="0.25">
      <c r="A39" s="8"/>
      <c r="B39" s="8"/>
      <c r="C39" s="9"/>
      <c r="D39" s="9"/>
      <c r="E39" s="9">
        <f t="shared" si="0"/>
        <v>1081.2000000000207</v>
      </c>
    </row>
    <row r="40" spans="1:5" ht="21" x14ac:dyDescent="0.25">
      <c r="A40" s="8"/>
      <c r="B40" s="8"/>
      <c r="C40" s="9"/>
      <c r="D40" s="9"/>
      <c r="E40" s="9">
        <f t="shared" si="0"/>
        <v>1081.2000000000207</v>
      </c>
    </row>
    <row r="41" spans="1:5" ht="21" x14ac:dyDescent="0.25">
      <c r="A41" s="8"/>
      <c r="B41" s="8"/>
      <c r="C41" s="9"/>
      <c r="D41" s="9"/>
      <c r="E41" s="9">
        <f t="shared" si="0"/>
        <v>1081.2000000000207</v>
      </c>
    </row>
    <row r="42" spans="1:5" ht="21" x14ac:dyDescent="0.25">
      <c r="A42" s="8"/>
      <c r="B42" s="8"/>
      <c r="C42" s="9"/>
      <c r="D42" s="9"/>
      <c r="E42" s="9">
        <f t="shared" si="0"/>
        <v>1081.2000000000207</v>
      </c>
    </row>
    <row r="43" spans="1:5" ht="21" x14ac:dyDescent="0.25">
      <c r="A43" s="8"/>
      <c r="B43" s="8"/>
      <c r="C43" s="9"/>
      <c r="D43" s="9"/>
      <c r="E43" s="9">
        <f t="shared" si="0"/>
        <v>1081.2000000000207</v>
      </c>
    </row>
    <row r="44" spans="1:5" ht="21" x14ac:dyDescent="0.25">
      <c r="A44" s="8"/>
      <c r="B44" s="8"/>
      <c r="C44" s="9"/>
      <c r="D44" s="9"/>
      <c r="E44" s="9">
        <f t="shared" si="0"/>
        <v>1081.2000000000207</v>
      </c>
    </row>
    <row r="45" spans="1:5" ht="21" x14ac:dyDescent="0.25">
      <c r="A45" s="8"/>
      <c r="B45" s="8"/>
      <c r="C45" s="9"/>
      <c r="D45" s="9"/>
      <c r="E45" s="9">
        <f t="shared" si="0"/>
        <v>1081.2000000000207</v>
      </c>
    </row>
    <row r="46" spans="1:5" ht="21" x14ac:dyDescent="0.25">
      <c r="A46" s="8"/>
      <c r="B46" s="8"/>
      <c r="C46" s="9"/>
      <c r="D46" s="9"/>
      <c r="E46" s="9">
        <f t="shared" si="0"/>
        <v>1081.2000000000207</v>
      </c>
    </row>
    <row r="47" spans="1:5" ht="21" x14ac:dyDescent="0.25">
      <c r="A47" s="8"/>
      <c r="B47" s="8"/>
      <c r="C47" s="9"/>
      <c r="D47" s="9"/>
      <c r="E47" s="9">
        <f t="shared" si="0"/>
        <v>1081.2000000000207</v>
      </c>
    </row>
    <row r="48" spans="1:5" ht="21" x14ac:dyDescent="0.25">
      <c r="A48" s="8"/>
      <c r="B48" s="8"/>
      <c r="C48" s="9"/>
      <c r="D48" s="9"/>
      <c r="E48" s="9">
        <f t="shared" si="0"/>
        <v>1081.2000000000207</v>
      </c>
    </row>
    <row r="49" spans="1:5" ht="21" x14ac:dyDescent="0.25">
      <c r="A49" s="8"/>
      <c r="B49" s="8"/>
      <c r="C49" s="9"/>
      <c r="D49" s="9"/>
      <c r="E49" s="9">
        <f t="shared" si="0"/>
        <v>1081.2000000000207</v>
      </c>
    </row>
    <row r="50" spans="1:5" ht="21" x14ac:dyDescent="0.25">
      <c r="A50" s="8"/>
      <c r="B50" s="8"/>
      <c r="C50" s="9"/>
      <c r="D50" s="9"/>
      <c r="E50" s="9">
        <f t="shared" si="0"/>
        <v>1081.2000000000207</v>
      </c>
    </row>
    <row r="51" spans="1:5" ht="21" x14ac:dyDescent="0.25">
      <c r="A51" s="8"/>
      <c r="B51" s="8"/>
      <c r="C51" s="9"/>
      <c r="D51" s="9"/>
      <c r="E51" s="9">
        <f t="shared" si="0"/>
        <v>1081.2000000000207</v>
      </c>
    </row>
    <row r="52" spans="1:5" ht="21" x14ac:dyDescent="0.25">
      <c r="A52" s="8"/>
      <c r="B52" s="8"/>
      <c r="C52" s="9"/>
      <c r="D52" s="9"/>
      <c r="E52" s="9">
        <f t="shared" si="0"/>
        <v>1081.2000000000207</v>
      </c>
    </row>
    <row r="53" spans="1:5" ht="21" x14ac:dyDescent="0.25">
      <c r="A53" s="8"/>
      <c r="B53" s="8"/>
      <c r="C53" s="9"/>
      <c r="D53" s="9"/>
      <c r="E53" s="9">
        <f t="shared" si="0"/>
        <v>1081.2000000000207</v>
      </c>
    </row>
    <row r="54" spans="1:5" ht="21" x14ac:dyDescent="0.25">
      <c r="A54" s="8"/>
      <c r="B54" s="8"/>
      <c r="C54" s="9"/>
      <c r="D54" s="9"/>
      <c r="E54" s="9">
        <f t="shared" si="0"/>
        <v>1081.2000000000207</v>
      </c>
    </row>
    <row r="55" spans="1:5" ht="21" x14ac:dyDescent="0.25">
      <c r="A55" s="8"/>
      <c r="B55" s="8"/>
      <c r="C55" s="9"/>
      <c r="D55" s="9"/>
      <c r="E55" s="9">
        <f t="shared" si="0"/>
        <v>1081.2000000000207</v>
      </c>
    </row>
    <row r="56" spans="1:5" ht="21" x14ac:dyDescent="0.25">
      <c r="A56" s="8"/>
      <c r="B56" s="8"/>
      <c r="C56" s="9"/>
      <c r="D56" s="9"/>
      <c r="E56" s="9">
        <f t="shared" si="0"/>
        <v>1081.2000000000207</v>
      </c>
    </row>
    <row r="57" spans="1:5" ht="21" x14ac:dyDescent="0.25">
      <c r="A57" s="8"/>
      <c r="B57" s="8"/>
      <c r="C57" s="9"/>
      <c r="D57" s="9"/>
      <c r="E57" s="9">
        <f t="shared" si="0"/>
        <v>1081.2000000000207</v>
      </c>
    </row>
    <row r="58" spans="1:5" ht="21" x14ac:dyDescent="0.25">
      <c r="A58" s="8"/>
      <c r="B58" s="8"/>
      <c r="C58" s="9"/>
      <c r="D58" s="9"/>
      <c r="E58" s="9">
        <f t="shared" si="0"/>
        <v>1081.2000000000207</v>
      </c>
    </row>
    <row r="59" spans="1:5" ht="21" x14ac:dyDescent="0.25">
      <c r="A59" s="8"/>
      <c r="B59" s="8"/>
      <c r="C59" s="9"/>
      <c r="D59" s="9"/>
      <c r="E59" s="9">
        <f t="shared" si="0"/>
        <v>1081.2000000000207</v>
      </c>
    </row>
    <row r="60" spans="1:5" ht="21" x14ac:dyDescent="0.25">
      <c r="A60" s="8"/>
      <c r="B60" s="8"/>
      <c r="C60" s="9"/>
      <c r="D60" s="9"/>
      <c r="E60" s="9">
        <f t="shared" si="0"/>
        <v>1081.2000000000207</v>
      </c>
    </row>
    <row r="61" spans="1:5" ht="21" x14ac:dyDescent="0.25">
      <c r="A61" s="8"/>
      <c r="B61" s="8"/>
      <c r="C61" s="9"/>
      <c r="D61" s="9"/>
      <c r="E61" s="9">
        <f t="shared" si="0"/>
        <v>1081.2000000000207</v>
      </c>
    </row>
    <row r="62" spans="1:5" ht="21" x14ac:dyDescent="0.25">
      <c r="A62" s="8"/>
      <c r="B62" s="8"/>
      <c r="C62" s="9"/>
      <c r="D62" s="9"/>
      <c r="E62" s="9">
        <f t="shared" si="0"/>
        <v>1081.2000000000207</v>
      </c>
    </row>
    <row r="63" spans="1:5" ht="21" x14ac:dyDescent="0.25">
      <c r="A63" s="8"/>
      <c r="B63" s="8"/>
      <c r="C63" s="9"/>
      <c r="D63" s="9"/>
      <c r="E63" s="9">
        <f t="shared" si="0"/>
        <v>1081.2000000000207</v>
      </c>
    </row>
    <row r="64" spans="1:5" ht="21" x14ac:dyDescent="0.25">
      <c r="A64" s="8"/>
      <c r="B64" s="8"/>
      <c r="C64" s="9"/>
      <c r="D64" s="9"/>
      <c r="E64" s="9">
        <f t="shared" si="0"/>
        <v>1081.2000000000207</v>
      </c>
    </row>
    <row r="65" spans="1:5" ht="21" x14ac:dyDescent="0.25">
      <c r="A65" s="8"/>
      <c r="B65" s="8"/>
      <c r="C65" s="9"/>
      <c r="D65" s="9"/>
      <c r="E65" s="9">
        <f t="shared" si="0"/>
        <v>1081.2000000000207</v>
      </c>
    </row>
    <row r="66" spans="1:5" ht="21" x14ac:dyDescent="0.25">
      <c r="A66" s="8"/>
      <c r="B66" s="8"/>
      <c r="C66" s="9"/>
      <c r="D66" s="9"/>
      <c r="E66" s="9">
        <f t="shared" si="0"/>
        <v>1081.2000000000207</v>
      </c>
    </row>
    <row r="67" spans="1:5" ht="21" x14ac:dyDescent="0.25">
      <c r="A67" s="8"/>
      <c r="B67" s="8"/>
      <c r="C67" s="9"/>
      <c r="D67" s="9"/>
      <c r="E67" s="9">
        <f t="shared" si="0"/>
        <v>1081.2000000000207</v>
      </c>
    </row>
    <row r="68" spans="1:5" ht="21" x14ac:dyDescent="0.25">
      <c r="A68" s="8"/>
      <c r="B68" s="8"/>
      <c r="C68" s="9"/>
      <c r="D68" s="9"/>
      <c r="E68" s="9">
        <f t="shared" si="0"/>
        <v>1081.2000000000207</v>
      </c>
    </row>
    <row r="69" spans="1:5" ht="21" x14ac:dyDescent="0.25">
      <c r="A69" s="8"/>
      <c r="B69" s="8"/>
      <c r="C69" s="9"/>
      <c r="D69" s="9"/>
      <c r="E69" s="9">
        <f t="shared" si="0"/>
        <v>1081.2000000000207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1081.2000000000207</v>
      </c>
    </row>
    <row r="71" spans="1:5" ht="21" x14ac:dyDescent="0.25">
      <c r="A71" s="8"/>
      <c r="B71" s="8"/>
      <c r="C71" s="9"/>
      <c r="D71" s="9"/>
      <c r="E71" s="9">
        <f t="shared" si="1"/>
        <v>1081.2000000000207</v>
      </c>
    </row>
    <row r="72" spans="1:5" ht="21" x14ac:dyDescent="0.25">
      <c r="A72" s="8"/>
      <c r="B72" s="8"/>
      <c r="C72" s="9"/>
      <c r="D72" s="9"/>
      <c r="E72" s="9">
        <f t="shared" si="1"/>
        <v>1081.2000000000207</v>
      </c>
    </row>
    <row r="73" spans="1:5" ht="21" x14ac:dyDescent="0.25">
      <c r="A73" s="8"/>
      <c r="B73" s="8"/>
      <c r="C73" s="9"/>
      <c r="D73" s="9"/>
      <c r="E73" s="9">
        <f t="shared" si="1"/>
        <v>1081.2000000000207</v>
      </c>
    </row>
    <row r="74" spans="1:5" ht="21" x14ac:dyDescent="0.25">
      <c r="A74" s="8"/>
      <c r="B74" s="8"/>
      <c r="C74" s="9"/>
      <c r="D74" s="9"/>
      <c r="E74" s="9">
        <f t="shared" si="1"/>
        <v>1081.2000000000207</v>
      </c>
    </row>
    <row r="75" spans="1:5" ht="21" x14ac:dyDescent="0.25">
      <c r="A75" s="8"/>
      <c r="B75" s="8"/>
      <c r="C75" s="9"/>
      <c r="D75" s="9"/>
      <c r="E75" s="9">
        <f t="shared" si="1"/>
        <v>1081.2000000000207</v>
      </c>
    </row>
    <row r="76" spans="1:5" ht="21" x14ac:dyDescent="0.25">
      <c r="A76" s="8"/>
      <c r="B76" s="8"/>
      <c r="C76" s="9"/>
      <c r="D76" s="9"/>
      <c r="E76" s="9">
        <f t="shared" si="1"/>
        <v>1081.2000000000207</v>
      </c>
    </row>
    <row r="77" spans="1:5" ht="21" x14ac:dyDescent="0.25">
      <c r="A77" s="8"/>
      <c r="B77" s="8"/>
      <c r="C77" s="9"/>
      <c r="D77" s="9"/>
      <c r="E77" s="9">
        <f t="shared" si="1"/>
        <v>1081.2000000000207</v>
      </c>
    </row>
    <row r="78" spans="1:5" ht="21" x14ac:dyDescent="0.25">
      <c r="A78" s="8"/>
      <c r="B78" s="8"/>
      <c r="C78" s="9"/>
      <c r="D78" s="9"/>
      <c r="E78" s="9">
        <f t="shared" si="1"/>
        <v>1081.2000000000207</v>
      </c>
    </row>
    <row r="79" spans="1:5" ht="21" x14ac:dyDescent="0.25">
      <c r="A79" s="8"/>
      <c r="B79" s="8"/>
      <c r="C79" s="9"/>
      <c r="D79" s="9"/>
      <c r="E79" s="9">
        <f t="shared" si="1"/>
        <v>1081.2000000000207</v>
      </c>
    </row>
    <row r="80" spans="1:5" ht="21" x14ac:dyDescent="0.25">
      <c r="A80" s="8"/>
      <c r="B80" s="8"/>
      <c r="C80" s="9"/>
      <c r="D80" s="9"/>
      <c r="E80" s="9">
        <f t="shared" si="1"/>
        <v>1081.2000000000207</v>
      </c>
    </row>
    <row r="81" spans="1:5" ht="21" x14ac:dyDescent="0.25">
      <c r="A81" s="8"/>
      <c r="B81" s="8"/>
      <c r="C81" s="9"/>
      <c r="D81" s="9"/>
      <c r="E81" s="9">
        <f t="shared" si="1"/>
        <v>1081.2000000000207</v>
      </c>
    </row>
    <row r="82" spans="1:5" ht="21" x14ac:dyDescent="0.25">
      <c r="A82" s="8"/>
      <c r="B82" s="8"/>
      <c r="C82" s="9"/>
      <c r="D82" s="9"/>
      <c r="E82" s="9">
        <f t="shared" si="1"/>
        <v>1081.2000000000207</v>
      </c>
    </row>
    <row r="83" spans="1:5" ht="21" x14ac:dyDescent="0.25">
      <c r="A83" s="8"/>
      <c r="B83" s="8"/>
      <c r="C83" s="9"/>
      <c r="D83" s="9"/>
      <c r="E83" s="9">
        <f t="shared" si="1"/>
        <v>1081.2000000000207</v>
      </c>
    </row>
    <row r="84" spans="1:5" ht="21" x14ac:dyDescent="0.25">
      <c r="A84" s="8"/>
      <c r="B84" s="8"/>
      <c r="C84" s="9"/>
      <c r="D84" s="9"/>
      <c r="E84" s="9">
        <f t="shared" si="1"/>
        <v>1081.2000000000207</v>
      </c>
    </row>
    <row r="85" spans="1:5" ht="21" x14ac:dyDescent="0.25">
      <c r="A85" s="8"/>
      <c r="B85" s="8"/>
      <c r="C85" s="9"/>
      <c r="D85" s="9"/>
      <c r="E85" s="9">
        <f t="shared" si="1"/>
        <v>1081.2000000000207</v>
      </c>
    </row>
    <row r="86" spans="1:5" ht="21" x14ac:dyDescent="0.25">
      <c r="A86" s="8"/>
      <c r="B86" s="8"/>
      <c r="C86" s="9"/>
      <c r="D86" s="9"/>
      <c r="E86" s="9">
        <f t="shared" si="1"/>
        <v>1081.2000000000207</v>
      </c>
    </row>
    <row r="87" spans="1:5" ht="21" x14ac:dyDescent="0.25">
      <c r="A87" s="8"/>
      <c r="B87" s="8"/>
      <c r="C87" s="9"/>
      <c r="D87" s="9"/>
      <c r="E87" s="9">
        <f t="shared" si="1"/>
        <v>1081.2000000000207</v>
      </c>
    </row>
    <row r="88" spans="1:5" ht="21" x14ac:dyDescent="0.25">
      <c r="A88" s="8"/>
      <c r="B88" s="8"/>
      <c r="C88" s="9"/>
      <c r="D88" s="9"/>
      <c r="E88" s="9">
        <f t="shared" si="1"/>
        <v>1081.2000000000207</v>
      </c>
    </row>
    <row r="89" spans="1:5" ht="21" x14ac:dyDescent="0.25">
      <c r="A89" s="8"/>
      <c r="B89" s="8"/>
      <c r="C89" s="9"/>
      <c r="D89" s="9"/>
      <c r="E89" s="9">
        <f t="shared" si="1"/>
        <v>1081.2000000000207</v>
      </c>
    </row>
    <row r="90" spans="1:5" ht="21" x14ac:dyDescent="0.25">
      <c r="A90" s="8"/>
      <c r="B90" s="8"/>
      <c r="C90" s="9"/>
      <c r="D90" s="9"/>
      <c r="E90" s="9">
        <f t="shared" si="1"/>
        <v>1081.2000000000207</v>
      </c>
    </row>
    <row r="91" spans="1:5" ht="21" x14ac:dyDescent="0.25">
      <c r="A91" s="8"/>
      <c r="B91" s="8"/>
      <c r="C91" s="9"/>
      <c r="D91" s="9"/>
      <c r="E91" s="9">
        <f t="shared" si="1"/>
        <v>1081.2000000000207</v>
      </c>
    </row>
    <row r="92" spans="1:5" ht="21" x14ac:dyDescent="0.25">
      <c r="A92" s="8"/>
      <c r="B92" s="8"/>
      <c r="C92" s="9"/>
      <c r="D92" s="9"/>
      <c r="E92" s="9">
        <f t="shared" si="1"/>
        <v>1081.2000000000207</v>
      </c>
    </row>
    <row r="93" spans="1:5" ht="21" x14ac:dyDescent="0.25">
      <c r="A93" s="8"/>
      <c r="B93" s="8"/>
      <c r="C93" s="9"/>
      <c r="D93" s="9"/>
      <c r="E93" s="9">
        <f t="shared" si="1"/>
        <v>1081.2000000000207</v>
      </c>
    </row>
    <row r="94" spans="1:5" ht="21" x14ac:dyDescent="0.25">
      <c r="A94" s="8"/>
      <c r="B94" s="8"/>
      <c r="C94" s="9"/>
      <c r="D94" s="9"/>
      <c r="E94" s="9">
        <f t="shared" si="1"/>
        <v>1081.2000000000207</v>
      </c>
    </row>
    <row r="95" spans="1:5" ht="21" x14ac:dyDescent="0.25">
      <c r="A95" s="8"/>
      <c r="B95" s="8"/>
      <c r="C95" s="9"/>
      <c r="D95" s="9"/>
      <c r="E95" s="9">
        <f t="shared" si="1"/>
        <v>1081.2000000000207</v>
      </c>
    </row>
    <row r="96" spans="1:5" ht="21" x14ac:dyDescent="0.25">
      <c r="A96" s="8"/>
      <c r="B96" s="8"/>
      <c r="C96" s="9"/>
      <c r="D96" s="9"/>
      <c r="E96" s="9">
        <f t="shared" si="1"/>
        <v>1081.2000000000207</v>
      </c>
    </row>
    <row r="97" spans="1:5" ht="21" x14ac:dyDescent="0.25">
      <c r="A97" s="8"/>
      <c r="B97" s="8"/>
      <c r="C97" s="9"/>
      <c r="D97" s="9"/>
      <c r="E97" s="9">
        <f t="shared" si="1"/>
        <v>1081.2000000000207</v>
      </c>
    </row>
    <row r="98" spans="1:5" ht="21" x14ac:dyDescent="0.25">
      <c r="A98" s="8"/>
      <c r="B98" s="8"/>
      <c r="C98" s="9"/>
      <c r="D98" s="9"/>
      <c r="E98" s="9">
        <f t="shared" si="1"/>
        <v>1081.2000000000207</v>
      </c>
    </row>
    <row r="99" spans="1:5" ht="21" x14ac:dyDescent="0.25">
      <c r="A99" s="8"/>
      <c r="B99" s="8"/>
      <c r="C99" s="9"/>
      <c r="D99" s="9"/>
      <c r="E99" s="9">
        <f t="shared" si="1"/>
        <v>1081.2000000000207</v>
      </c>
    </row>
    <row r="100" spans="1:5" ht="21" x14ac:dyDescent="0.25">
      <c r="A100" s="8"/>
      <c r="B100" s="8"/>
      <c r="C100" s="9"/>
      <c r="D100" s="9"/>
      <c r="E100" s="9">
        <f t="shared" si="1"/>
        <v>1081.2000000000207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5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39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2401</v>
      </c>
      <c r="C4" s="9"/>
      <c r="D4" s="9"/>
      <c r="E4" s="9">
        <v>1.65</v>
      </c>
    </row>
    <row r="5" spans="1:5" ht="21" x14ac:dyDescent="0.25">
      <c r="A5" s="18"/>
      <c r="B5" s="8"/>
      <c r="C5" s="9"/>
      <c r="D5" s="9"/>
      <c r="E5" s="9">
        <f t="shared" ref="E5:E36" si="0">E4+C5-D5</f>
        <v>1.65</v>
      </c>
    </row>
    <row r="6" spans="1:5" ht="21" x14ac:dyDescent="0.25">
      <c r="A6" s="18"/>
      <c r="B6" s="8"/>
      <c r="C6" s="9"/>
      <c r="D6" s="9"/>
      <c r="E6" s="9">
        <f t="shared" si="0"/>
        <v>1.65</v>
      </c>
    </row>
    <row r="7" spans="1:5" ht="21" x14ac:dyDescent="0.25">
      <c r="A7" s="18"/>
      <c r="B7" s="8"/>
      <c r="C7" s="9"/>
      <c r="D7" s="9"/>
      <c r="E7" s="9">
        <f t="shared" si="0"/>
        <v>1.65</v>
      </c>
    </row>
    <row r="8" spans="1:5" ht="21" x14ac:dyDescent="0.25">
      <c r="A8" s="18"/>
      <c r="B8" s="8"/>
      <c r="C8" s="9"/>
      <c r="D8" s="9"/>
      <c r="E8" s="9">
        <f t="shared" si="0"/>
        <v>1.65</v>
      </c>
    </row>
    <row r="9" spans="1:5" ht="21" x14ac:dyDescent="0.25">
      <c r="A9" s="18"/>
      <c r="B9" s="8"/>
      <c r="C9" s="9"/>
      <c r="D9" s="9"/>
      <c r="E9" s="9">
        <f t="shared" si="0"/>
        <v>1.65</v>
      </c>
    </row>
    <row r="10" spans="1:5" ht="21" x14ac:dyDescent="0.25">
      <c r="A10" s="18"/>
      <c r="B10" s="8"/>
      <c r="C10" s="9"/>
      <c r="D10" s="9"/>
      <c r="E10" s="9">
        <f t="shared" si="0"/>
        <v>1.65</v>
      </c>
    </row>
    <row r="11" spans="1:5" ht="21" x14ac:dyDescent="0.25">
      <c r="A11" s="18"/>
      <c r="B11" s="8"/>
      <c r="C11" s="9"/>
      <c r="D11" s="9"/>
      <c r="E11" s="9">
        <f t="shared" si="0"/>
        <v>1.65</v>
      </c>
    </row>
    <row r="12" spans="1:5" ht="21" x14ac:dyDescent="0.25">
      <c r="A12" s="18"/>
      <c r="B12" s="8"/>
      <c r="C12" s="9"/>
      <c r="D12" s="9"/>
      <c r="E12" s="9">
        <f t="shared" si="0"/>
        <v>1.65</v>
      </c>
    </row>
    <row r="13" spans="1:5" ht="21" x14ac:dyDescent="0.25">
      <c r="A13" s="18"/>
      <c r="B13" s="8"/>
      <c r="C13" s="9"/>
      <c r="D13" s="9"/>
      <c r="E13" s="9">
        <f t="shared" si="0"/>
        <v>1.65</v>
      </c>
    </row>
    <row r="14" spans="1:5" ht="21" x14ac:dyDescent="0.25">
      <c r="A14" s="18"/>
      <c r="B14" s="8"/>
      <c r="C14" s="9"/>
      <c r="D14" s="9"/>
      <c r="E14" s="9">
        <f t="shared" si="0"/>
        <v>1.65</v>
      </c>
    </row>
    <row r="15" spans="1:5" ht="21" x14ac:dyDescent="0.25">
      <c r="A15" s="18"/>
      <c r="B15" s="8"/>
      <c r="C15" s="9"/>
      <c r="D15" s="9"/>
      <c r="E15" s="9">
        <f t="shared" si="0"/>
        <v>1.65</v>
      </c>
    </row>
    <row r="16" spans="1:5" ht="21" x14ac:dyDescent="0.25">
      <c r="A16" s="18"/>
      <c r="B16" s="8"/>
      <c r="C16" s="9"/>
      <c r="D16" s="9"/>
      <c r="E16" s="9">
        <f t="shared" si="0"/>
        <v>1.65</v>
      </c>
    </row>
    <row r="17" spans="1:5" ht="21" x14ac:dyDescent="0.25">
      <c r="A17" s="18"/>
      <c r="B17" s="8"/>
      <c r="C17" s="9"/>
      <c r="D17" s="9"/>
      <c r="E17" s="9">
        <f t="shared" si="0"/>
        <v>1.65</v>
      </c>
    </row>
    <row r="18" spans="1:5" ht="21" x14ac:dyDescent="0.25">
      <c r="A18" s="18"/>
      <c r="B18" s="8"/>
      <c r="C18" s="9"/>
      <c r="D18" s="9"/>
      <c r="E18" s="9">
        <f t="shared" si="0"/>
        <v>1.65</v>
      </c>
    </row>
    <row r="19" spans="1:5" ht="21" x14ac:dyDescent="0.25">
      <c r="A19" s="18"/>
      <c r="B19" s="8"/>
      <c r="C19" s="9"/>
      <c r="D19" s="9"/>
      <c r="E19" s="9">
        <f t="shared" si="0"/>
        <v>1.65</v>
      </c>
    </row>
    <row r="20" spans="1:5" ht="21" x14ac:dyDescent="0.25">
      <c r="A20" s="18"/>
      <c r="B20" s="8"/>
      <c r="C20" s="9"/>
      <c r="D20" s="9"/>
      <c r="E20" s="9">
        <f t="shared" si="0"/>
        <v>1.65</v>
      </c>
    </row>
    <row r="21" spans="1:5" ht="21" x14ac:dyDescent="0.25">
      <c r="A21" s="18"/>
      <c r="B21" s="8"/>
      <c r="C21" s="9"/>
      <c r="D21" s="9"/>
      <c r="E21" s="9">
        <f t="shared" si="0"/>
        <v>1.65</v>
      </c>
    </row>
    <row r="22" spans="1:5" ht="21" x14ac:dyDescent="0.25">
      <c r="A22" s="18"/>
      <c r="B22" s="8"/>
      <c r="C22" s="9"/>
      <c r="D22" s="9"/>
      <c r="E22" s="9">
        <f t="shared" si="0"/>
        <v>1.65</v>
      </c>
    </row>
    <row r="23" spans="1:5" ht="21" x14ac:dyDescent="0.25">
      <c r="A23" s="18"/>
      <c r="B23" s="8"/>
      <c r="C23" s="9"/>
      <c r="D23" s="9"/>
      <c r="E23" s="9">
        <f t="shared" si="0"/>
        <v>1.65</v>
      </c>
    </row>
    <row r="24" spans="1:5" ht="21" x14ac:dyDescent="0.25">
      <c r="A24" s="18"/>
      <c r="B24" s="8"/>
      <c r="C24" s="9"/>
      <c r="D24" s="9"/>
      <c r="E24" s="9">
        <f t="shared" si="0"/>
        <v>1.65</v>
      </c>
    </row>
    <row r="25" spans="1:5" ht="21" x14ac:dyDescent="0.25">
      <c r="A25" s="18"/>
      <c r="B25" s="8"/>
      <c r="C25" s="9"/>
      <c r="D25" s="9"/>
      <c r="E25" s="9">
        <f t="shared" si="0"/>
        <v>1.65</v>
      </c>
    </row>
    <row r="26" spans="1:5" ht="21" x14ac:dyDescent="0.25">
      <c r="A26" s="18"/>
      <c r="B26" s="8"/>
      <c r="C26" s="9"/>
      <c r="D26" s="9"/>
      <c r="E26" s="9">
        <f t="shared" si="0"/>
        <v>1.65</v>
      </c>
    </row>
    <row r="27" spans="1:5" ht="21" x14ac:dyDescent="0.25">
      <c r="A27" s="18"/>
      <c r="B27" s="8"/>
      <c r="C27" s="9"/>
      <c r="D27" s="9"/>
      <c r="E27" s="9">
        <f t="shared" si="0"/>
        <v>1.65</v>
      </c>
    </row>
    <row r="28" spans="1:5" ht="21" x14ac:dyDescent="0.25">
      <c r="A28" s="18"/>
      <c r="B28" s="8"/>
      <c r="C28" s="9"/>
      <c r="D28" s="9"/>
      <c r="E28" s="9">
        <f t="shared" si="0"/>
        <v>1.65</v>
      </c>
    </row>
    <row r="29" spans="1:5" ht="21" x14ac:dyDescent="0.25">
      <c r="A29" s="18"/>
      <c r="B29" s="8"/>
      <c r="C29" s="9"/>
      <c r="D29" s="9"/>
      <c r="E29" s="9">
        <f t="shared" si="0"/>
        <v>1.65</v>
      </c>
    </row>
    <row r="30" spans="1:5" ht="21" x14ac:dyDescent="0.25">
      <c r="A30" s="18"/>
      <c r="B30" s="8"/>
      <c r="C30" s="9"/>
      <c r="D30" s="9"/>
      <c r="E30" s="9">
        <f t="shared" si="0"/>
        <v>1.65</v>
      </c>
    </row>
    <row r="31" spans="1:5" ht="21" x14ac:dyDescent="0.25">
      <c r="A31" s="18"/>
      <c r="B31" s="8"/>
      <c r="C31" s="9"/>
      <c r="D31" s="9"/>
      <c r="E31" s="9">
        <f t="shared" si="0"/>
        <v>1.65</v>
      </c>
    </row>
    <row r="32" spans="1:5" ht="21" x14ac:dyDescent="0.25">
      <c r="A32" s="18"/>
      <c r="B32" s="8"/>
      <c r="C32" s="9"/>
      <c r="D32" s="9"/>
      <c r="E32" s="9">
        <f t="shared" si="0"/>
        <v>1.65</v>
      </c>
    </row>
    <row r="33" spans="1:5" ht="21" x14ac:dyDescent="0.25">
      <c r="A33" s="18"/>
      <c r="B33" s="8"/>
      <c r="C33" s="9"/>
      <c r="D33" s="9"/>
      <c r="E33" s="9">
        <f t="shared" si="0"/>
        <v>1.65</v>
      </c>
    </row>
    <row r="34" spans="1:5" ht="21" x14ac:dyDescent="0.25">
      <c r="A34" s="18"/>
      <c r="B34" s="8"/>
      <c r="C34" s="9"/>
      <c r="D34" s="9"/>
      <c r="E34" s="9">
        <f t="shared" si="0"/>
        <v>1.65</v>
      </c>
    </row>
    <row r="35" spans="1:5" ht="21" x14ac:dyDescent="0.25">
      <c r="A35" s="18"/>
      <c r="B35" s="8"/>
      <c r="C35" s="9"/>
      <c r="D35" s="9"/>
      <c r="E35" s="9">
        <f t="shared" si="0"/>
        <v>1.65</v>
      </c>
    </row>
    <row r="36" spans="1:5" ht="21" x14ac:dyDescent="0.25">
      <c r="A36" s="18"/>
      <c r="B36" s="8"/>
      <c r="C36" s="9"/>
      <c r="D36" s="9"/>
      <c r="E36" s="9">
        <f t="shared" si="0"/>
        <v>1.65</v>
      </c>
    </row>
    <row r="37" spans="1:5" ht="21" x14ac:dyDescent="0.25">
      <c r="A37" s="18"/>
      <c r="B37" s="8"/>
      <c r="C37" s="9"/>
      <c r="D37" s="9"/>
      <c r="E37" s="9">
        <f t="shared" ref="E37:E68" si="1">E36+C37-D37</f>
        <v>1.65</v>
      </c>
    </row>
    <row r="38" spans="1:5" ht="21" x14ac:dyDescent="0.25">
      <c r="A38" s="18"/>
      <c r="B38" s="8"/>
      <c r="C38" s="9"/>
      <c r="D38" s="9"/>
      <c r="E38" s="9">
        <f t="shared" si="1"/>
        <v>1.65</v>
      </c>
    </row>
    <row r="39" spans="1:5" ht="21" x14ac:dyDescent="0.25">
      <c r="A39" s="18"/>
      <c r="B39" s="8"/>
      <c r="C39" s="9"/>
      <c r="D39" s="9"/>
      <c r="E39" s="9">
        <f t="shared" si="1"/>
        <v>1.65</v>
      </c>
    </row>
    <row r="40" spans="1:5" ht="21" x14ac:dyDescent="0.25">
      <c r="A40" s="18"/>
      <c r="B40" s="8"/>
      <c r="C40" s="9"/>
      <c r="D40" s="9"/>
      <c r="E40" s="9">
        <f t="shared" si="1"/>
        <v>1.65</v>
      </c>
    </row>
    <row r="41" spans="1:5" ht="21" x14ac:dyDescent="0.25">
      <c r="A41" s="18"/>
      <c r="B41" s="8"/>
      <c r="C41" s="9"/>
      <c r="D41" s="9"/>
      <c r="E41" s="9">
        <f t="shared" si="1"/>
        <v>1.65</v>
      </c>
    </row>
    <row r="42" spans="1:5" ht="21" x14ac:dyDescent="0.25">
      <c r="A42" s="18"/>
      <c r="B42" s="8"/>
      <c r="C42" s="9"/>
      <c r="D42" s="9"/>
      <c r="E42" s="9">
        <f t="shared" si="1"/>
        <v>1.65</v>
      </c>
    </row>
    <row r="43" spans="1:5" ht="21" x14ac:dyDescent="0.25">
      <c r="A43" s="18"/>
      <c r="B43" s="8"/>
      <c r="C43" s="9"/>
      <c r="D43" s="9"/>
      <c r="E43" s="9">
        <f t="shared" si="1"/>
        <v>1.65</v>
      </c>
    </row>
    <row r="44" spans="1:5" ht="21" x14ac:dyDescent="0.25">
      <c r="A44" s="18"/>
      <c r="B44" s="8"/>
      <c r="C44" s="9"/>
      <c r="D44" s="9"/>
      <c r="E44" s="9">
        <f t="shared" si="1"/>
        <v>1.65</v>
      </c>
    </row>
    <row r="45" spans="1:5" ht="21" x14ac:dyDescent="0.25">
      <c r="A45" s="8"/>
      <c r="B45" s="8"/>
      <c r="C45" s="9"/>
      <c r="D45" s="9"/>
      <c r="E45" s="9">
        <f t="shared" si="1"/>
        <v>1.65</v>
      </c>
    </row>
    <row r="46" spans="1:5" ht="21" x14ac:dyDescent="0.25">
      <c r="A46" s="8"/>
      <c r="C46" s="9"/>
      <c r="D46" s="9"/>
      <c r="E46" s="9">
        <f t="shared" si="1"/>
        <v>1.65</v>
      </c>
    </row>
    <row r="47" spans="1:5" ht="21" x14ac:dyDescent="0.25">
      <c r="A47" s="8"/>
      <c r="C47" s="9"/>
      <c r="D47" s="9"/>
      <c r="E47" s="9">
        <f t="shared" si="1"/>
        <v>1.65</v>
      </c>
    </row>
    <row r="48" spans="1:5" ht="21" x14ac:dyDescent="0.25">
      <c r="A48" s="8"/>
      <c r="B48" s="8"/>
      <c r="C48" s="9"/>
      <c r="D48" s="9"/>
      <c r="E48" s="9">
        <f t="shared" si="1"/>
        <v>1.65</v>
      </c>
    </row>
    <row r="49" spans="1:5" ht="21" x14ac:dyDescent="0.25">
      <c r="A49" s="8"/>
      <c r="B49" s="8"/>
      <c r="C49" s="9"/>
      <c r="D49" s="9"/>
      <c r="E49" s="9">
        <f t="shared" si="1"/>
        <v>1.65</v>
      </c>
    </row>
    <row r="50" spans="1:5" ht="21" x14ac:dyDescent="0.25">
      <c r="A50" s="8"/>
      <c r="B50" s="8"/>
      <c r="C50" s="9"/>
      <c r="D50" s="9"/>
      <c r="E50" s="9">
        <f t="shared" si="1"/>
        <v>1.65</v>
      </c>
    </row>
    <row r="51" spans="1:5" ht="21" x14ac:dyDescent="0.25">
      <c r="A51" s="8"/>
      <c r="B51" s="8"/>
      <c r="C51" s="9"/>
      <c r="D51" s="9"/>
      <c r="E51" s="9">
        <f t="shared" si="1"/>
        <v>1.65</v>
      </c>
    </row>
    <row r="52" spans="1:5" ht="21" x14ac:dyDescent="0.25">
      <c r="A52" s="8"/>
      <c r="B52" s="8"/>
      <c r="C52" s="9"/>
      <c r="D52" s="9"/>
      <c r="E52" s="9">
        <f t="shared" si="1"/>
        <v>1.65</v>
      </c>
    </row>
    <row r="53" spans="1:5" ht="21" x14ac:dyDescent="0.25">
      <c r="A53" s="8"/>
      <c r="B53" s="8"/>
      <c r="C53" s="9"/>
      <c r="D53" s="9"/>
      <c r="E53" s="9">
        <f t="shared" si="1"/>
        <v>1.65</v>
      </c>
    </row>
    <row r="54" spans="1:5" ht="21" x14ac:dyDescent="0.25">
      <c r="A54" s="8"/>
      <c r="B54" s="8"/>
      <c r="C54" s="9"/>
      <c r="D54" s="9"/>
      <c r="E54" s="9">
        <f t="shared" si="1"/>
        <v>1.65</v>
      </c>
    </row>
    <row r="55" spans="1:5" ht="21" x14ac:dyDescent="0.25">
      <c r="A55" s="8"/>
      <c r="B55" s="8"/>
      <c r="C55" s="9"/>
      <c r="D55" s="9"/>
      <c r="E55" s="9">
        <f t="shared" si="1"/>
        <v>1.65</v>
      </c>
    </row>
    <row r="56" spans="1:5" ht="21" x14ac:dyDescent="0.25">
      <c r="A56" s="8"/>
      <c r="B56" s="8"/>
      <c r="C56" s="9"/>
      <c r="D56" s="9"/>
      <c r="E56" s="9">
        <f t="shared" si="1"/>
        <v>1.65</v>
      </c>
    </row>
    <row r="57" spans="1:5" ht="21" x14ac:dyDescent="0.25">
      <c r="A57" s="8"/>
      <c r="B57" s="8"/>
      <c r="C57" s="9"/>
      <c r="D57" s="9"/>
      <c r="E57" s="9">
        <f t="shared" si="1"/>
        <v>1.65</v>
      </c>
    </row>
    <row r="58" spans="1:5" ht="21" x14ac:dyDescent="0.25">
      <c r="A58" s="8"/>
      <c r="B58" s="8"/>
      <c r="C58" s="9"/>
      <c r="D58" s="9"/>
      <c r="E58" s="9">
        <f t="shared" si="1"/>
        <v>1.65</v>
      </c>
    </row>
    <row r="59" spans="1:5" ht="21" x14ac:dyDescent="0.25">
      <c r="A59" s="8"/>
      <c r="B59" s="8"/>
      <c r="C59" s="9"/>
      <c r="D59" s="9"/>
      <c r="E59" s="9">
        <f t="shared" si="1"/>
        <v>1.65</v>
      </c>
    </row>
    <row r="60" spans="1:5" ht="21" x14ac:dyDescent="0.25">
      <c r="A60" s="8"/>
      <c r="B60" s="8"/>
      <c r="C60" s="9"/>
      <c r="D60" s="9"/>
      <c r="E60" s="9">
        <f t="shared" si="1"/>
        <v>1.65</v>
      </c>
    </row>
    <row r="61" spans="1:5" ht="21" x14ac:dyDescent="0.25">
      <c r="A61" s="8"/>
      <c r="B61" s="8"/>
      <c r="C61" s="9"/>
      <c r="D61" s="9"/>
      <c r="E61" s="9">
        <f t="shared" si="1"/>
        <v>1.65</v>
      </c>
    </row>
    <row r="62" spans="1:5" ht="21" x14ac:dyDescent="0.25">
      <c r="A62" s="8"/>
      <c r="B62" s="8"/>
      <c r="C62" s="9"/>
      <c r="D62" s="9"/>
      <c r="E62" s="9">
        <f t="shared" si="1"/>
        <v>1.65</v>
      </c>
    </row>
    <row r="63" spans="1:5" ht="21" x14ac:dyDescent="0.25">
      <c r="A63" s="8"/>
      <c r="B63" s="8"/>
      <c r="C63" s="9"/>
      <c r="D63" s="9"/>
      <c r="E63" s="9">
        <f t="shared" si="1"/>
        <v>1.65</v>
      </c>
    </row>
    <row r="64" spans="1:5" ht="21" x14ac:dyDescent="0.25">
      <c r="A64" s="8"/>
      <c r="B64" s="8"/>
      <c r="C64" s="9"/>
      <c r="D64" s="9"/>
      <c r="E64" s="9">
        <f t="shared" si="1"/>
        <v>1.65</v>
      </c>
    </row>
    <row r="65" spans="1:5" ht="21" x14ac:dyDescent="0.25">
      <c r="A65" s="8"/>
      <c r="B65" s="8"/>
      <c r="C65" s="9"/>
      <c r="D65" s="9"/>
      <c r="E65" s="9">
        <f t="shared" si="1"/>
        <v>1.65</v>
      </c>
    </row>
    <row r="66" spans="1:5" ht="21" x14ac:dyDescent="0.25">
      <c r="A66" s="8"/>
      <c r="B66" s="8"/>
      <c r="C66" s="9"/>
      <c r="D66" s="9"/>
      <c r="E66" s="9">
        <f t="shared" si="1"/>
        <v>1.65</v>
      </c>
    </row>
    <row r="67" spans="1:5" ht="21" x14ac:dyDescent="0.25">
      <c r="A67" s="8"/>
      <c r="B67" s="8"/>
      <c r="C67" s="9"/>
      <c r="D67" s="9"/>
      <c r="E67" s="9">
        <f t="shared" si="1"/>
        <v>1.65</v>
      </c>
    </row>
    <row r="68" spans="1:5" ht="21" x14ac:dyDescent="0.25">
      <c r="A68" s="8"/>
      <c r="B68" s="8"/>
      <c r="C68" s="9"/>
      <c r="D68" s="9"/>
      <c r="E68" s="9">
        <f t="shared" si="1"/>
        <v>1.65</v>
      </c>
    </row>
    <row r="69" spans="1:5" ht="21" x14ac:dyDescent="0.25">
      <c r="A69" s="8"/>
      <c r="B69" s="8"/>
      <c r="C69" s="9"/>
      <c r="D69" s="9"/>
      <c r="E69" s="9">
        <f t="shared" ref="E69" si="2">E68+C69-D69</f>
        <v>1.65</v>
      </c>
    </row>
    <row r="70" spans="1:5" ht="21" x14ac:dyDescent="0.25">
      <c r="A70" s="8"/>
      <c r="B70" s="8"/>
      <c r="C70" s="9"/>
      <c r="D70" s="9"/>
      <c r="E70" s="9">
        <f t="shared" ref="E70:E100" si="3">E69+C70-D70</f>
        <v>1.65</v>
      </c>
    </row>
    <row r="71" spans="1:5" ht="21" x14ac:dyDescent="0.25">
      <c r="A71" s="8"/>
      <c r="B71" s="8"/>
      <c r="C71" s="9"/>
      <c r="D71" s="9"/>
      <c r="E71" s="9">
        <f t="shared" si="3"/>
        <v>1.65</v>
      </c>
    </row>
    <row r="72" spans="1:5" ht="21" x14ac:dyDescent="0.25">
      <c r="A72" s="8"/>
      <c r="B72" s="8"/>
      <c r="C72" s="9"/>
      <c r="D72" s="9"/>
      <c r="E72" s="9">
        <f t="shared" si="3"/>
        <v>1.65</v>
      </c>
    </row>
    <row r="73" spans="1:5" ht="21" x14ac:dyDescent="0.25">
      <c r="A73" s="8"/>
      <c r="B73" s="8"/>
      <c r="C73" s="9"/>
      <c r="D73" s="9"/>
      <c r="E73" s="9">
        <f t="shared" si="3"/>
        <v>1.65</v>
      </c>
    </row>
    <row r="74" spans="1:5" ht="21" x14ac:dyDescent="0.25">
      <c r="A74" s="8"/>
      <c r="B74" s="8"/>
      <c r="C74" s="9"/>
      <c r="D74" s="9"/>
      <c r="E74" s="9">
        <f t="shared" si="3"/>
        <v>1.65</v>
      </c>
    </row>
    <row r="75" spans="1:5" ht="21" x14ac:dyDescent="0.25">
      <c r="A75" s="8"/>
      <c r="B75" s="8"/>
      <c r="C75" s="9"/>
      <c r="D75" s="9"/>
      <c r="E75" s="9">
        <f t="shared" si="3"/>
        <v>1.65</v>
      </c>
    </row>
    <row r="76" spans="1:5" ht="21" x14ac:dyDescent="0.25">
      <c r="A76" s="8"/>
      <c r="B76" s="8"/>
      <c r="C76" s="9"/>
      <c r="D76" s="9"/>
      <c r="E76" s="9">
        <f t="shared" si="3"/>
        <v>1.65</v>
      </c>
    </row>
    <row r="77" spans="1:5" ht="21" x14ac:dyDescent="0.25">
      <c r="A77" s="8"/>
      <c r="B77" s="8"/>
      <c r="C77" s="9"/>
      <c r="D77" s="9"/>
      <c r="E77" s="9">
        <f t="shared" si="3"/>
        <v>1.65</v>
      </c>
    </row>
    <row r="78" spans="1:5" ht="21" x14ac:dyDescent="0.25">
      <c r="A78" s="8"/>
      <c r="B78" s="8"/>
      <c r="C78" s="9"/>
      <c r="D78" s="9"/>
      <c r="E78" s="9">
        <f t="shared" si="3"/>
        <v>1.65</v>
      </c>
    </row>
    <row r="79" spans="1:5" ht="21" x14ac:dyDescent="0.25">
      <c r="A79" s="8"/>
      <c r="B79" s="8"/>
      <c r="C79" s="9"/>
      <c r="D79" s="9"/>
      <c r="E79" s="9">
        <f t="shared" si="3"/>
        <v>1.65</v>
      </c>
    </row>
    <row r="80" spans="1:5" ht="21" x14ac:dyDescent="0.25">
      <c r="A80" s="8"/>
      <c r="B80" s="8"/>
      <c r="C80" s="9"/>
      <c r="D80" s="9"/>
      <c r="E80" s="9">
        <f t="shared" si="3"/>
        <v>1.65</v>
      </c>
    </row>
    <row r="81" spans="1:5" ht="21" x14ac:dyDescent="0.25">
      <c r="A81" s="8"/>
      <c r="B81" s="8"/>
      <c r="C81" s="9"/>
      <c r="D81" s="9"/>
      <c r="E81" s="9">
        <f t="shared" si="3"/>
        <v>1.65</v>
      </c>
    </row>
    <row r="82" spans="1:5" ht="21" x14ac:dyDescent="0.25">
      <c r="A82" s="8"/>
      <c r="B82" s="8"/>
      <c r="C82" s="9"/>
      <c r="D82" s="9"/>
      <c r="E82" s="9">
        <f t="shared" si="3"/>
        <v>1.65</v>
      </c>
    </row>
    <row r="83" spans="1:5" ht="21" x14ac:dyDescent="0.25">
      <c r="A83" s="8"/>
      <c r="B83" s="8"/>
      <c r="C83" s="9"/>
      <c r="D83" s="9"/>
      <c r="E83" s="9">
        <f t="shared" si="3"/>
        <v>1.65</v>
      </c>
    </row>
    <row r="84" spans="1:5" ht="21" x14ac:dyDescent="0.25">
      <c r="A84" s="8"/>
      <c r="B84" s="8"/>
      <c r="C84" s="9"/>
      <c r="D84" s="9"/>
      <c r="E84" s="9">
        <f t="shared" si="3"/>
        <v>1.65</v>
      </c>
    </row>
    <row r="85" spans="1:5" ht="21" x14ac:dyDescent="0.25">
      <c r="A85" s="8"/>
      <c r="B85" s="8"/>
      <c r="C85" s="9"/>
      <c r="D85" s="9"/>
      <c r="E85" s="9">
        <f t="shared" si="3"/>
        <v>1.65</v>
      </c>
    </row>
    <row r="86" spans="1:5" ht="21" x14ac:dyDescent="0.25">
      <c r="A86" s="8"/>
      <c r="B86" s="8"/>
      <c r="C86" s="9"/>
      <c r="D86" s="9"/>
      <c r="E86" s="9">
        <f t="shared" si="3"/>
        <v>1.65</v>
      </c>
    </row>
    <row r="87" spans="1:5" ht="21" x14ac:dyDescent="0.25">
      <c r="A87" s="8"/>
      <c r="B87" s="8"/>
      <c r="C87" s="9"/>
      <c r="D87" s="9"/>
      <c r="E87" s="9">
        <f t="shared" si="3"/>
        <v>1.65</v>
      </c>
    </row>
    <row r="88" spans="1:5" ht="21" x14ac:dyDescent="0.25">
      <c r="A88" s="8"/>
      <c r="B88" s="8"/>
      <c r="C88" s="9"/>
      <c r="D88" s="9"/>
      <c r="E88" s="9">
        <f t="shared" si="3"/>
        <v>1.65</v>
      </c>
    </row>
    <row r="89" spans="1:5" ht="21" x14ac:dyDescent="0.25">
      <c r="A89" s="8"/>
      <c r="B89" s="8"/>
      <c r="C89" s="9"/>
      <c r="D89" s="9"/>
      <c r="E89" s="9">
        <f t="shared" si="3"/>
        <v>1.65</v>
      </c>
    </row>
    <row r="90" spans="1:5" ht="21" x14ac:dyDescent="0.25">
      <c r="A90" s="8"/>
      <c r="B90" s="8"/>
      <c r="C90" s="9"/>
      <c r="D90" s="9"/>
      <c r="E90" s="9">
        <f t="shared" si="3"/>
        <v>1.65</v>
      </c>
    </row>
    <row r="91" spans="1:5" ht="21" x14ac:dyDescent="0.25">
      <c r="A91" s="8"/>
      <c r="B91" s="8"/>
      <c r="C91" s="9"/>
      <c r="D91" s="9"/>
      <c r="E91" s="9">
        <f t="shared" si="3"/>
        <v>1.65</v>
      </c>
    </row>
    <row r="92" spans="1:5" ht="21" x14ac:dyDescent="0.25">
      <c r="A92" s="8"/>
      <c r="B92" s="8"/>
      <c r="C92" s="9"/>
      <c r="D92" s="9"/>
      <c r="E92" s="9">
        <f t="shared" si="3"/>
        <v>1.65</v>
      </c>
    </row>
    <row r="93" spans="1:5" ht="21" x14ac:dyDescent="0.25">
      <c r="A93" s="8"/>
      <c r="B93" s="8"/>
      <c r="C93" s="9"/>
      <c r="D93" s="9"/>
      <c r="E93" s="9">
        <f t="shared" si="3"/>
        <v>1.65</v>
      </c>
    </row>
    <row r="94" spans="1:5" ht="21" x14ac:dyDescent="0.25">
      <c r="A94" s="8"/>
      <c r="B94" s="8"/>
      <c r="C94" s="9"/>
      <c r="D94" s="9"/>
      <c r="E94" s="9">
        <f t="shared" si="3"/>
        <v>1.65</v>
      </c>
    </row>
    <row r="95" spans="1:5" ht="21" x14ac:dyDescent="0.25">
      <c r="A95" s="8"/>
      <c r="B95" s="8"/>
      <c r="C95" s="9"/>
      <c r="D95" s="9"/>
      <c r="E95" s="9">
        <f t="shared" si="3"/>
        <v>1.65</v>
      </c>
    </row>
    <row r="96" spans="1:5" ht="21" x14ac:dyDescent="0.25">
      <c r="A96" s="8"/>
      <c r="B96" s="8"/>
      <c r="C96" s="9"/>
      <c r="D96" s="9"/>
      <c r="E96" s="9">
        <f t="shared" si="3"/>
        <v>1.65</v>
      </c>
    </row>
    <row r="97" spans="1:5" ht="21" x14ac:dyDescent="0.25">
      <c r="A97" s="8"/>
      <c r="B97" s="8"/>
      <c r="C97" s="9"/>
      <c r="D97" s="9"/>
      <c r="E97" s="9">
        <f t="shared" si="3"/>
        <v>1.65</v>
      </c>
    </row>
    <row r="98" spans="1:5" ht="21" x14ac:dyDescent="0.25">
      <c r="A98" s="8"/>
      <c r="B98" s="8"/>
      <c r="C98" s="9"/>
      <c r="D98" s="9"/>
      <c r="E98" s="9">
        <f t="shared" si="3"/>
        <v>1.65</v>
      </c>
    </row>
    <row r="99" spans="1:5" ht="21" x14ac:dyDescent="0.25">
      <c r="A99" s="8"/>
      <c r="B99" s="8"/>
      <c r="C99" s="9"/>
      <c r="D99" s="9"/>
      <c r="E99" s="9">
        <f t="shared" si="3"/>
        <v>1.65</v>
      </c>
    </row>
    <row r="100" spans="1:5" ht="21" x14ac:dyDescent="0.25">
      <c r="A100" s="8"/>
      <c r="B100" s="8"/>
      <c r="C100" s="9"/>
      <c r="D100" s="9"/>
      <c r="E100" s="9">
        <f t="shared" si="3"/>
        <v>1.65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6"/>
  <dimension ref="A1:E104"/>
  <sheetViews>
    <sheetView topLeftCell="A5" workbookViewId="0">
      <selection activeCell="B23" sqref="B23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44</v>
      </c>
      <c r="B1" s="160"/>
      <c r="C1" s="160"/>
      <c r="D1" s="160"/>
      <c r="E1" s="160"/>
    </row>
    <row r="2" spans="1:5" ht="26" x14ac:dyDescent="0.3">
      <c r="A2" s="161" t="s">
        <v>45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61.24</v>
      </c>
    </row>
    <row r="5" spans="1:5" ht="21" x14ac:dyDescent="0.25">
      <c r="A5" s="8" t="s">
        <v>227</v>
      </c>
      <c r="B5" s="8" t="s">
        <v>230</v>
      </c>
      <c r="C5" s="9"/>
      <c r="D5" s="9">
        <v>52.5</v>
      </c>
      <c r="E5" s="9">
        <f>E4+C5-D5</f>
        <v>8.740000000000002</v>
      </c>
    </row>
    <row r="6" spans="1:5" ht="21" x14ac:dyDescent="0.25">
      <c r="A6" s="18">
        <v>45308</v>
      </c>
      <c r="B6" s="8" t="s">
        <v>580</v>
      </c>
      <c r="C6" s="9">
        <v>512807.75</v>
      </c>
      <c r="D6" s="9"/>
      <c r="E6" s="9">
        <f t="shared" ref="E6:E69" si="0">E5+C6-D6</f>
        <v>512816.49</v>
      </c>
    </row>
    <row r="7" spans="1:5" ht="21" x14ac:dyDescent="0.25">
      <c r="A7" s="18">
        <v>45308</v>
      </c>
      <c r="B7" s="8" t="s">
        <v>581</v>
      </c>
      <c r="C7" s="9"/>
      <c r="D7" s="9">
        <v>431248</v>
      </c>
      <c r="E7" s="9">
        <f t="shared" si="0"/>
        <v>81568.489999999991</v>
      </c>
    </row>
    <row r="8" spans="1:5" ht="21" x14ac:dyDescent="0.25">
      <c r="A8" s="18">
        <v>45308</v>
      </c>
      <c r="B8" s="8" t="s">
        <v>581</v>
      </c>
      <c r="C8" s="9"/>
      <c r="D8" s="9">
        <v>80867</v>
      </c>
      <c r="E8" s="9">
        <f t="shared" si="0"/>
        <v>701.48999999999069</v>
      </c>
    </row>
    <row r="9" spans="1:5" ht="21" x14ac:dyDescent="0.25">
      <c r="A9" s="18">
        <v>45309</v>
      </c>
      <c r="B9" s="8" t="s">
        <v>386</v>
      </c>
      <c r="C9" s="9"/>
      <c r="D9" s="9">
        <v>52.5</v>
      </c>
      <c r="E9" s="9">
        <f t="shared" si="0"/>
        <v>648.98999999999069</v>
      </c>
    </row>
    <row r="10" spans="1:5" ht="21" x14ac:dyDescent="0.25">
      <c r="A10" s="18">
        <v>45320</v>
      </c>
      <c r="B10" s="8" t="s">
        <v>362</v>
      </c>
      <c r="C10" s="9"/>
      <c r="D10" s="9">
        <v>52.5</v>
      </c>
      <c r="E10" s="9">
        <f t="shared" si="0"/>
        <v>596.48999999999069</v>
      </c>
    </row>
    <row r="11" spans="1:5" ht="21" x14ac:dyDescent="0.25">
      <c r="A11" s="18">
        <v>45320</v>
      </c>
      <c r="B11" s="8" t="s">
        <v>362</v>
      </c>
      <c r="C11" s="9"/>
      <c r="D11" s="9">
        <v>341</v>
      </c>
      <c r="E11" s="9">
        <f t="shared" si="0"/>
        <v>255.48999999999069</v>
      </c>
    </row>
    <row r="12" spans="1:5" ht="21" x14ac:dyDescent="0.25">
      <c r="A12" s="18">
        <v>45321</v>
      </c>
      <c r="B12" s="8" t="s">
        <v>555</v>
      </c>
      <c r="C12" s="9">
        <v>50132</v>
      </c>
      <c r="D12" s="9"/>
      <c r="E12" s="9">
        <f t="shared" si="0"/>
        <v>50387.489999999991</v>
      </c>
    </row>
    <row r="13" spans="1:5" ht="21" x14ac:dyDescent="0.25">
      <c r="A13" s="18">
        <v>45321</v>
      </c>
      <c r="B13" s="8" t="s">
        <v>741</v>
      </c>
      <c r="C13" s="9"/>
      <c r="D13" s="9">
        <v>50000</v>
      </c>
      <c r="E13" s="9">
        <f t="shared" si="0"/>
        <v>387.48999999999069</v>
      </c>
    </row>
    <row r="14" spans="1:5" ht="21" x14ac:dyDescent="0.25">
      <c r="A14" s="8"/>
      <c r="B14" s="8"/>
      <c r="C14" s="9"/>
      <c r="D14" s="9">
        <v>16</v>
      </c>
      <c r="E14" s="9">
        <f t="shared" si="0"/>
        <v>371.48999999999069</v>
      </c>
    </row>
    <row r="15" spans="1:5" ht="21" x14ac:dyDescent="0.25">
      <c r="A15" s="18">
        <v>45329</v>
      </c>
      <c r="B15" s="8" t="s">
        <v>435</v>
      </c>
      <c r="C15" s="9">
        <v>96412</v>
      </c>
      <c r="D15" s="9"/>
      <c r="E15" s="9">
        <f t="shared" si="0"/>
        <v>96783.489999999991</v>
      </c>
    </row>
    <row r="16" spans="1:5" ht="21" x14ac:dyDescent="0.25">
      <c r="A16" s="18">
        <v>45329</v>
      </c>
      <c r="B16" s="8" t="s">
        <v>817</v>
      </c>
      <c r="C16" s="9"/>
      <c r="D16" s="9">
        <v>95628</v>
      </c>
      <c r="E16" s="9">
        <f t="shared" si="0"/>
        <v>1155.4899999999907</v>
      </c>
    </row>
    <row r="17" spans="1:5" ht="21" x14ac:dyDescent="0.25">
      <c r="A17" s="18">
        <v>45330</v>
      </c>
      <c r="B17" s="8" t="s">
        <v>831</v>
      </c>
      <c r="C17" s="9">
        <v>100112</v>
      </c>
      <c r="D17" s="9"/>
      <c r="E17" s="9">
        <f t="shared" si="0"/>
        <v>101267.48999999999</v>
      </c>
    </row>
    <row r="18" spans="1:5" ht="21" x14ac:dyDescent="0.25">
      <c r="A18" s="18">
        <v>45330</v>
      </c>
      <c r="B18" s="8" t="s">
        <v>830</v>
      </c>
      <c r="C18" s="9"/>
      <c r="D18" s="9">
        <v>100110</v>
      </c>
      <c r="E18" s="9">
        <f t="shared" si="0"/>
        <v>1157.4899999999907</v>
      </c>
    </row>
    <row r="19" spans="1:5" ht="21" x14ac:dyDescent="0.25">
      <c r="A19" s="18">
        <v>45330</v>
      </c>
      <c r="B19" s="8" t="s">
        <v>351</v>
      </c>
      <c r="C19" s="9"/>
      <c r="D19" s="9">
        <v>15.75</v>
      </c>
      <c r="E19" s="9">
        <f t="shared" si="0"/>
        <v>1141.7399999999907</v>
      </c>
    </row>
    <row r="20" spans="1:5" ht="21" x14ac:dyDescent="0.25">
      <c r="A20" s="18">
        <v>45339</v>
      </c>
      <c r="B20" s="8" t="s">
        <v>912</v>
      </c>
      <c r="C20" s="9"/>
      <c r="D20" s="9">
        <v>367.5</v>
      </c>
      <c r="E20" s="9">
        <f t="shared" si="0"/>
        <v>774.23999999999069</v>
      </c>
    </row>
    <row r="21" spans="1:5" ht="21" x14ac:dyDescent="0.25">
      <c r="A21" s="18">
        <v>45350</v>
      </c>
      <c r="B21" s="8" t="s">
        <v>931</v>
      </c>
      <c r="C21" s="9"/>
      <c r="D21" s="9">
        <v>393.75</v>
      </c>
      <c r="E21" s="9">
        <f t="shared" si="0"/>
        <v>380.48999999999069</v>
      </c>
    </row>
    <row r="22" spans="1:5" ht="21" x14ac:dyDescent="0.25">
      <c r="A22" s="18">
        <v>45350</v>
      </c>
      <c r="B22" s="8" t="s">
        <v>1322</v>
      </c>
      <c r="C22" s="9">
        <v>999980</v>
      </c>
      <c r="D22" s="9"/>
      <c r="E22" s="9">
        <f t="shared" si="0"/>
        <v>1000360.49</v>
      </c>
    </row>
    <row r="23" spans="1:5" ht="21" x14ac:dyDescent="0.25">
      <c r="A23" s="18">
        <v>45350</v>
      </c>
      <c r="B23" s="8" t="s">
        <v>1006</v>
      </c>
      <c r="C23" s="9"/>
      <c r="D23" s="9">
        <v>2543.6</v>
      </c>
      <c r="E23" s="9">
        <f t="shared" si="0"/>
        <v>997816.89</v>
      </c>
    </row>
    <row r="24" spans="1:5" ht="21" x14ac:dyDescent="0.25">
      <c r="A24" s="18">
        <v>45350</v>
      </c>
      <c r="B24" s="8" t="s">
        <v>150</v>
      </c>
      <c r="C24" s="9"/>
      <c r="D24" s="9">
        <v>15.75</v>
      </c>
      <c r="E24" s="9">
        <f t="shared" si="0"/>
        <v>997801.14</v>
      </c>
    </row>
    <row r="25" spans="1:5" ht="21" x14ac:dyDescent="0.25">
      <c r="A25" s="18">
        <v>45351</v>
      </c>
      <c r="B25" s="8" t="s">
        <v>650</v>
      </c>
      <c r="C25" s="9"/>
      <c r="D25" s="9">
        <v>499855</v>
      </c>
      <c r="E25" s="9">
        <f t="shared" si="0"/>
        <v>497946.14</v>
      </c>
    </row>
    <row r="26" spans="1:5" ht="21" x14ac:dyDescent="0.25">
      <c r="A26" s="18">
        <v>45351</v>
      </c>
      <c r="B26" s="8" t="s">
        <v>650</v>
      </c>
      <c r="C26" s="9"/>
      <c r="D26" s="9">
        <v>497228</v>
      </c>
      <c r="E26" s="9">
        <f t="shared" si="0"/>
        <v>718.14000000001397</v>
      </c>
    </row>
    <row r="27" spans="1:5" ht="21" x14ac:dyDescent="0.25">
      <c r="A27" s="18">
        <v>45351</v>
      </c>
      <c r="B27" s="8" t="s">
        <v>150</v>
      </c>
      <c r="C27" s="9"/>
      <c r="D27" s="9">
        <v>15.75</v>
      </c>
      <c r="E27" s="9">
        <f t="shared" si="0"/>
        <v>702.39000000001397</v>
      </c>
    </row>
    <row r="28" spans="1:5" ht="21" x14ac:dyDescent="0.25">
      <c r="A28" s="18">
        <v>45351</v>
      </c>
      <c r="B28" s="8" t="s">
        <v>150</v>
      </c>
      <c r="C28" s="9"/>
      <c r="D28" s="9">
        <v>15.75</v>
      </c>
      <c r="E28" s="9">
        <f t="shared" si="0"/>
        <v>686.64000000001397</v>
      </c>
    </row>
    <row r="29" spans="1:5" ht="21" x14ac:dyDescent="0.25">
      <c r="A29" s="18">
        <v>45366</v>
      </c>
      <c r="B29" s="8" t="s">
        <v>1151</v>
      </c>
      <c r="C29" s="9"/>
      <c r="D29" s="9">
        <v>367.5</v>
      </c>
      <c r="E29" s="9">
        <f t="shared" si="0"/>
        <v>319.14000000001397</v>
      </c>
    </row>
    <row r="30" spans="1:5" ht="21" x14ac:dyDescent="0.25">
      <c r="A30" s="18">
        <v>45366</v>
      </c>
      <c r="B30" s="8" t="s">
        <v>1609</v>
      </c>
      <c r="C30" s="9">
        <v>1545</v>
      </c>
      <c r="D30" s="9"/>
      <c r="E30" s="9">
        <f t="shared" si="0"/>
        <v>1864.140000000014</v>
      </c>
    </row>
    <row r="31" spans="1:5" ht="21" x14ac:dyDescent="0.25">
      <c r="A31" s="18">
        <v>45366</v>
      </c>
      <c r="B31" s="8" t="s">
        <v>1702</v>
      </c>
      <c r="C31" s="9"/>
      <c r="D31" s="9">
        <v>1435.7</v>
      </c>
      <c r="E31" s="9">
        <f t="shared" si="0"/>
        <v>428.44000000001392</v>
      </c>
    </row>
    <row r="32" spans="1:5" ht="21" x14ac:dyDescent="0.25">
      <c r="A32" s="18">
        <v>45366</v>
      </c>
      <c r="B32" s="8"/>
      <c r="C32" s="9"/>
      <c r="D32" s="9">
        <v>393.75</v>
      </c>
      <c r="E32" s="9">
        <f t="shared" si="0"/>
        <v>34.690000000013924</v>
      </c>
    </row>
    <row r="33" spans="1:5" ht="21" x14ac:dyDescent="0.25">
      <c r="A33" s="18">
        <v>45526</v>
      </c>
      <c r="B33" s="8" t="s">
        <v>1198</v>
      </c>
      <c r="C33" s="9">
        <v>1519</v>
      </c>
      <c r="D33" s="9"/>
      <c r="E33" s="9">
        <f t="shared" si="0"/>
        <v>1553.6900000000139</v>
      </c>
    </row>
    <row r="34" spans="1:5" ht="21" x14ac:dyDescent="0.25">
      <c r="A34" s="18">
        <v>45526</v>
      </c>
      <c r="B34" s="8" t="s">
        <v>1197</v>
      </c>
      <c r="C34" s="9"/>
      <c r="D34" s="9">
        <v>1380</v>
      </c>
      <c r="E34" s="9">
        <f t="shared" si="0"/>
        <v>173.69000000001392</v>
      </c>
    </row>
    <row r="35" spans="1:5" ht="21" x14ac:dyDescent="0.25">
      <c r="A35" s="18">
        <v>45555</v>
      </c>
      <c r="B35" s="8" t="s">
        <v>1783</v>
      </c>
      <c r="C35" s="9">
        <v>90124</v>
      </c>
      <c r="D35" s="9"/>
      <c r="E35" s="9">
        <f t="shared" si="0"/>
        <v>90297.690000000017</v>
      </c>
    </row>
    <row r="36" spans="1:5" ht="21" x14ac:dyDescent="0.25">
      <c r="A36" s="18">
        <v>45556</v>
      </c>
      <c r="B36" s="8" t="s">
        <v>1788</v>
      </c>
      <c r="C36" s="9"/>
      <c r="D36" s="9">
        <v>2362.5</v>
      </c>
      <c r="E36" s="9">
        <f t="shared" si="0"/>
        <v>87935.190000000017</v>
      </c>
    </row>
    <row r="37" spans="1:5" ht="21" x14ac:dyDescent="0.25">
      <c r="A37" s="18">
        <v>45561</v>
      </c>
      <c r="B37" s="8" t="s">
        <v>1197</v>
      </c>
      <c r="C37" s="9"/>
      <c r="D37" s="9">
        <v>45198</v>
      </c>
      <c r="E37" s="9">
        <f t="shared" si="0"/>
        <v>42737.190000000017</v>
      </c>
    </row>
    <row r="38" spans="1:5" ht="21" x14ac:dyDescent="0.25">
      <c r="A38" s="18">
        <v>45562</v>
      </c>
      <c r="B38" s="8" t="s">
        <v>362</v>
      </c>
      <c r="C38" s="9"/>
      <c r="D38" s="9">
        <v>472.5</v>
      </c>
      <c r="E38" s="9">
        <f t="shared" si="0"/>
        <v>42264.690000000017</v>
      </c>
    </row>
    <row r="39" spans="1:5" ht="21" x14ac:dyDescent="0.25">
      <c r="A39" s="18">
        <v>45563</v>
      </c>
      <c r="B39" s="8" t="s">
        <v>1834</v>
      </c>
      <c r="C39" s="9"/>
      <c r="D39" s="9">
        <v>10500</v>
      </c>
      <c r="E39" s="9">
        <f t="shared" si="0"/>
        <v>31764.690000000017</v>
      </c>
    </row>
    <row r="40" spans="1:5" ht="21" x14ac:dyDescent="0.25">
      <c r="A40" s="18">
        <v>45563</v>
      </c>
      <c r="B40" s="8" t="s">
        <v>1835</v>
      </c>
      <c r="C40" s="9"/>
      <c r="D40" s="9">
        <v>10150</v>
      </c>
      <c r="E40" s="9">
        <f t="shared" si="0"/>
        <v>21614.690000000017</v>
      </c>
    </row>
    <row r="41" spans="1:5" ht="21" x14ac:dyDescent="0.25">
      <c r="A41" s="18">
        <v>45563</v>
      </c>
      <c r="B41" s="8" t="s">
        <v>1836</v>
      </c>
      <c r="C41" s="9"/>
      <c r="D41" s="9">
        <v>10100</v>
      </c>
      <c r="E41" s="9">
        <f t="shared" si="0"/>
        <v>11514.690000000017</v>
      </c>
    </row>
    <row r="42" spans="1:5" ht="21" x14ac:dyDescent="0.25">
      <c r="A42" s="18">
        <v>45563</v>
      </c>
      <c r="B42" s="8" t="s">
        <v>1837</v>
      </c>
      <c r="C42" s="9">
        <v>7084</v>
      </c>
      <c r="D42" s="9"/>
      <c r="E42" s="9">
        <f t="shared" si="0"/>
        <v>18598.690000000017</v>
      </c>
    </row>
    <row r="43" spans="1:5" ht="21" x14ac:dyDescent="0.25">
      <c r="A43" s="18">
        <v>45565</v>
      </c>
      <c r="B43" s="8" t="s">
        <v>150</v>
      </c>
      <c r="C43" s="9"/>
      <c r="D43" s="9">
        <v>609</v>
      </c>
      <c r="E43" s="9">
        <f t="shared" si="0"/>
        <v>17989.690000000017</v>
      </c>
    </row>
    <row r="44" spans="1:5" ht="21" x14ac:dyDescent="0.25">
      <c r="A44" s="18">
        <v>45567</v>
      </c>
      <c r="B44" s="8" t="s">
        <v>1845</v>
      </c>
      <c r="C44" s="9"/>
      <c r="D44" s="9">
        <v>3150</v>
      </c>
      <c r="E44" s="9">
        <f t="shared" si="0"/>
        <v>14839.690000000017</v>
      </c>
    </row>
    <row r="45" spans="1:5" ht="21" x14ac:dyDescent="0.25">
      <c r="A45" s="18">
        <v>45567</v>
      </c>
      <c r="B45" s="8" t="s">
        <v>1846</v>
      </c>
      <c r="C45" s="9"/>
      <c r="D45" s="9">
        <v>2500</v>
      </c>
      <c r="E45" s="9">
        <f t="shared" si="0"/>
        <v>12339.690000000017</v>
      </c>
    </row>
    <row r="46" spans="1:5" ht="21" x14ac:dyDescent="0.25">
      <c r="A46" s="18">
        <v>45567</v>
      </c>
      <c r="B46" s="8" t="s">
        <v>1847</v>
      </c>
      <c r="C46" s="9"/>
      <c r="D46" s="9">
        <v>2500</v>
      </c>
      <c r="E46" s="9">
        <f t="shared" si="0"/>
        <v>9839.6900000000169</v>
      </c>
    </row>
    <row r="47" spans="1:5" ht="21" x14ac:dyDescent="0.25">
      <c r="A47" s="18">
        <v>45567</v>
      </c>
      <c r="B47" s="8" t="s">
        <v>1848</v>
      </c>
      <c r="C47" s="9"/>
      <c r="D47" s="9">
        <v>15.75</v>
      </c>
      <c r="E47" s="9">
        <f t="shared" si="0"/>
        <v>9823.9400000000169</v>
      </c>
    </row>
    <row r="48" spans="1:5" ht="21" x14ac:dyDescent="0.25">
      <c r="A48" s="18">
        <v>45567</v>
      </c>
      <c r="B48" s="8" t="s">
        <v>1848</v>
      </c>
      <c r="C48" s="9"/>
      <c r="D48" s="9">
        <v>15.75</v>
      </c>
      <c r="E48" s="9">
        <f t="shared" si="0"/>
        <v>9808.1900000000169</v>
      </c>
    </row>
    <row r="49" spans="1:5" ht="21" x14ac:dyDescent="0.25">
      <c r="A49" s="18">
        <v>45567</v>
      </c>
      <c r="B49" s="8" t="s">
        <v>1851</v>
      </c>
      <c r="C49" s="9"/>
      <c r="D49" s="9">
        <v>2010</v>
      </c>
      <c r="E49" s="9">
        <f t="shared" si="0"/>
        <v>7798.1900000000169</v>
      </c>
    </row>
    <row r="50" spans="1:5" ht="21" x14ac:dyDescent="0.25">
      <c r="A50" s="18">
        <v>45567</v>
      </c>
      <c r="B50" s="8" t="s">
        <v>150</v>
      </c>
      <c r="C50" s="9"/>
      <c r="D50" s="9">
        <v>15.75</v>
      </c>
      <c r="E50" s="9">
        <f t="shared" si="0"/>
        <v>7782.4400000000169</v>
      </c>
    </row>
    <row r="51" spans="1:5" ht="21" x14ac:dyDescent="0.25">
      <c r="A51" s="8"/>
      <c r="B51" s="8"/>
      <c r="C51" s="9">
        <v>7750</v>
      </c>
      <c r="D51" s="9"/>
      <c r="E51" s="9">
        <f t="shared" si="0"/>
        <v>15532.440000000017</v>
      </c>
    </row>
    <row r="52" spans="1:5" ht="21" x14ac:dyDescent="0.25">
      <c r="A52" s="8"/>
      <c r="B52" s="8"/>
      <c r="C52" s="9">
        <v>7500</v>
      </c>
      <c r="D52" s="9"/>
      <c r="E52" s="9">
        <f t="shared" si="0"/>
        <v>23032.440000000017</v>
      </c>
    </row>
    <row r="53" spans="1:5" ht="21" x14ac:dyDescent="0.25">
      <c r="A53" s="8"/>
      <c r="B53" s="8"/>
      <c r="C53" s="9">
        <v>7550</v>
      </c>
      <c r="D53" s="9"/>
      <c r="E53" s="9">
        <f t="shared" si="0"/>
        <v>30582.440000000017</v>
      </c>
    </row>
    <row r="54" spans="1:5" ht="21" x14ac:dyDescent="0.25">
      <c r="A54" s="8"/>
      <c r="B54" s="8"/>
      <c r="C54" s="9"/>
      <c r="D54" s="9">
        <v>28533</v>
      </c>
      <c r="E54" s="9">
        <f t="shared" si="0"/>
        <v>2049.4400000000169</v>
      </c>
    </row>
    <row r="55" spans="1:5" ht="21" x14ac:dyDescent="0.25">
      <c r="A55" s="18">
        <v>45577</v>
      </c>
      <c r="B55" s="8" t="s">
        <v>1148</v>
      </c>
      <c r="C55" s="9">
        <v>30571</v>
      </c>
      <c r="D55" s="9"/>
      <c r="E55" s="9">
        <f t="shared" si="0"/>
        <v>32620.440000000017</v>
      </c>
    </row>
    <row r="56" spans="1:5" ht="21" x14ac:dyDescent="0.25">
      <c r="A56" s="18">
        <v>45577</v>
      </c>
      <c r="B56" s="8" t="s">
        <v>1148</v>
      </c>
      <c r="C56" s="9">
        <v>211529</v>
      </c>
      <c r="D56" s="9"/>
      <c r="E56" s="9">
        <f t="shared" si="0"/>
        <v>244149.44</v>
      </c>
    </row>
    <row r="57" spans="1:5" ht="21" x14ac:dyDescent="0.25">
      <c r="A57" s="18">
        <v>45577</v>
      </c>
      <c r="B57" s="8" t="s">
        <v>1882</v>
      </c>
      <c r="C57" s="9"/>
      <c r="D57" s="9">
        <v>220544</v>
      </c>
      <c r="E57" s="9">
        <f t="shared" si="0"/>
        <v>23605.440000000002</v>
      </c>
    </row>
    <row r="58" spans="1:5" ht="21" x14ac:dyDescent="0.25">
      <c r="A58" s="18">
        <v>45577</v>
      </c>
      <c r="B58" s="8" t="s">
        <v>1883</v>
      </c>
      <c r="C58" s="9"/>
      <c r="D58" s="9">
        <v>10100</v>
      </c>
      <c r="E58" s="9">
        <f t="shared" si="0"/>
        <v>13505.440000000002</v>
      </c>
    </row>
    <row r="59" spans="1:5" ht="21" x14ac:dyDescent="0.25">
      <c r="A59" s="18">
        <v>45577</v>
      </c>
      <c r="B59" s="8" t="s">
        <v>1918</v>
      </c>
      <c r="C59" s="9"/>
      <c r="D59" s="9">
        <v>11148</v>
      </c>
      <c r="E59" s="9">
        <f t="shared" si="0"/>
        <v>2357.4400000000023</v>
      </c>
    </row>
    <row r="60" spans="1:5" ht="21" x14ac:dyDescent="0.25">
      <c r="A60" s="18">
        <v>45577</v>
      </c>
      <c r="B60" s="8" t="s">
        <v>230</v>
      </c>
      <c r="C60" s="9"/>
      <c r="D60" s="9">
        <v>15.75</v>
      </c>
      <c r="E60" s="9">
        <f t="shared" si="0"/>
        <v>2341.6900000000023</v>
      </c>
    </row>
    <row r="61" spans="1:5" ht="21" x14ac:dyDescent="0.25">
      <c r="A61" s="18">
        <v>45577</v>
      </c>
      <c r="B61" s="8" t="s">
        <v>230</v>
      </c>
      <c r="C61" s="9"/>
      <c r="D61" s="9">
        <v>15.75</v>
      </c>
      <c r="E61" s="9">
        <f t="shared" si="0"/>
        <v>2325.9400000000023</v>
      </c>
    </row>
    <row r="62" spans="1:5" ht="21" x14ac:dyDescent="0.25">
      <c r="A62" s="18">
        <v>45589</v>
      </c>
      <c r="B62" s="8" t="s">
        <v>1913</v>
      </c>
      <c r="C62" s="9">
        <v>68265.3</v>
      </c>
      <c r="D62" s="9"/>
      <c r="E62" s="9">
        <f t="shared" si="0"/>
        <v>70591.240000000005</v>
      </c>
    </row>
    <row r="63" spans="1:5" ht="21" x14ac:dyDescent="0.25">
      <c r="A63" s="18">
        <v>45589</v>
      </c>
      <c r="B63" s="8" t="s">
        <v>1567</v>
      </c>
      <c r="C63" s="9"/>
      <c r="D63" s="9">
        <v>69433</v>
      </c>
      <c r="E63" s="9">
        <f t="shared" si="0"/>
        <v>1158.2400000000052</v>
      </c>
    </row>
    <row r="64" spans="1:5" ht="21" x14ac:dyDescent="0.25">
      <c r="A64" s="18">
        <v>45589</v>
      </c>
      <c r="B64" s="8" t="s">
        <v>150</v>
      </c>
      <c r="C64" s="9"/>
      <c r="D64" s="9">
        <v>15.75</v>
      </c>
      <c r="E64" s="9">
        <f t="shared" si="0"/>
        <v>1142.4900000000052</v>
      </c>
    </row>
    <row r="65" spans="1:5" ht="21" x14ac:dyDescent="0.25">
      <c r="A65" s="18">
        <v>45593</v>
      </c>
      <c r="B65" s="8" t="s">
        <v>1914</v>
      </c>
      <c r="C65" s="9"/>
      <c r="D65" s="9">
        <v>472.5</v>
      </c>
      <c r="E65" s="9">
        <f t="shared" si="0"/>
        <v>669.99000000000524</v>
      </c>
    </row>
    <row r="66" spans="1:5" ht="21" x14ac:dyDescent="0.25">
      <c r="A66" s="18">
        <v>45600</v>
      </c>
      <c r="B66" s="8" t="s">
        <v>1926</v>
      </c>
      <c r="C66" s="9">
        <v>14687</v>
      </c>
      <c r="D66" s="9"/>
      <c r="E66" s="9">
        <f t="shared" si="0"/>
        <v>15356.990000000005</v>
      </c>
    </row>
    <row r="67" spans="1:5" ht="21" x14ac:dyDescent="0.25">
      <c r="A67" s="18">
        <v>45600</v>
      </c>
      <c r="B67" s="8" t="s">
        <v>1927</v>
      </c>
      <c r="C67" s="9"/>
      <c r="D67" s="9">
        <v>13249</v>
      </c>
      <c r="E67" s="9">
        <f t="shared" si="0"/>
        <v>2107.9900000000052</v>
      </c>
    </row>
    <row r="68" spans="1:5" ht="21" x14ac:dyDescent="0.25">
      <c r="A68" s="18">
        <v>45605</v>
      </c>
      <c r="B68" s="8" t="s">
        <v>1926</v>
      </c>
      <c r="C68" s="9">
        <v>60354</v>
      </c>
      <c r="D68" s="9"/>
      <c r="E68" s="9">
        <f t="shared" si="0"/>
        <v>62461.990000000005</v>
      </c>
    </row>
    <row r="69" spans="1:5" ht="21" x14ac:dyDescent="0.25">
      <c r="A69" s="18">
        <v>45605</v>
      </c>
      <c r="B69" s="8" t="s">
        <v>1927</v>
      </c>
      <c r="C69" s="9"/>
      <c r="D69" s="9">
        <v>59844</v>
      </c>
      <c r="E69" s="9">
        <f t="shared" si="0"/>
        <v>2617.9900000000052</v>
      </c>
    </row>
    <row r="70" spans="1:5" ht="21" x14ac:dyDescent="0.25">
      <c r="A70" s="18">
        <v>45621</v>
      </c>
      <c r="B70" s="8" t="s">
        <v>642</v>
      </c>
      <c r="C70" s="9">
        <v>87957</v>
      </c>
      <c r="D70" s="9"/>
      <c r="E70" s="9">
        <f t="shared" ref="E70:E102" si="1">E69+C70-D70</f>
        <v>90574.99</v>
      </c>
    </row>
    <row r="71" spans="1:5" ht="21" x14ac:dyDescent="0.25">
      <c r="A71" s="18">
        <v>45621</v>
      </c>
      <c r="B71" s="8" t="s">
        <v>1913</v>
      </c>
      <c r="C71" s="9"/>
      <c r="D71" s="9">
        <v>87544.2</v>
      </c>
      <c r="E71" s="9">
        <f t="shared" si="1"/>
        <v>3030.7900000000081</v>
      </c>
    </row>
    <row r="72" spans="1:5" ht="21" x14ac:dyDescent="0.25">
      <c r="A72" s="18">
        <v>45623</v>
      </c>
      <c r="B72" s="8" t="s">
        <v>2022</v>
      </c>
      <c r="C72" s="9">
        <v>6834</v>
      </c>
      <c r="D72" s="9"/>
      <c r="E72" s="9">
        <f t="shared" si="1"/>
        <v>9864.7900000000081</v>
      </c>
    </row>
    <row r="73" spans="1:5" ht="21" x14ac:dyDescent="0.25">
      <c r="A73" s="18">
        <v>45623</v>
      </c>
      <c r="B73" s="8" t="s">
        <v>1197</v>
      </c>
      <c r="C73" s="9"/>
      <c r="D73" s="9">
        <v>6811</v>
      </c>
      <c r="E73" s="9">
        <f t="shared" si="1"/>
        <v>3053.7900000000081</v>
      </c>
    </row>
    <row r="74" spans="1:5" ht="21" x14ac:dyDescent="0.25">
      <c r="A74" s="18">
        <v>45624</v>
      </c>
      <c r="B74" s="8" t="s">
        <v>722</v>
      </c>
      <c r="C74" s="9"/>
      <c r="D74" s="9">
        <v>472.5</v>
      </c>
      <c r="E74" s="9">
        <f t="shared" si="1"/>
        <v>2581.2900000000081</v>
      </c>
    </row>
    <row r="75" spans="1:5" ht="21" x14ac:dyDescent="0.25">
      <c r="A75" s="18">
        <v>45638</v>
      </c>
      <c r="B75" s="8" t="s">
        <v>555</v>
      </c>
      <c r="C75" s="9">
        <v>149128</v>
      </c>
      <c r="D75" s="9"/>
      <c r="E75" s="9">
        <f t="shared" si="1"/>
        <v>151709.29</v>
      </c>
    </row>
    <row r="76" spans="1:5" ht="21" x14ac:dyDescent="0.25">
      <c r="A76" s="18">
        <v>45638</v>
      </c>
      <c r="B76" s="8" t="s">
        <v>2078</v>
      </c>
      <c r="C76" s="9"/>
      <c r="D76" s="9">
        <v>149000</v>
      </c>
      <c r="E76" s="9">
        <f t="shared" si="1"/>
        <v>2709.2900000000081</v>
      </c>
    </row>
    <row r="77" spans="1:5" ht="21" x14ac:dyDescent="0.25">
      <c r="A77" s="18">
        <v>45638</v>
      </c>
      <c r="B77" s="8" t="s">
        <v>910</v>
      </c>
      <c r="C77" s="9"/>
      <c r="D77" s="9">
        <v>15.75</v>
      </c>
      <c r="E77" s="9">
        <f t="shared" si="1"/>
        <v>2693.5400000000081</v>
      </c>
    </row>
    <row r="78" spans="1:5" ht="21" x14ac:dyDescent="0.25">
      <c r="A78" s="18">
        <v>45654</v>
      </c>
      <c r="B78" s="8" t="s">
        <v>910</v>
      </c>
      <c r="C78" s="9"/>
      <c r="D78" s="9">
        <v>472.5</v>
      </c>
      <c r="E78" s="9">
        <f t="shared" si="1"/>
        <v>2221.0400000000081</v>
      </c>
    </row>
    <row r="79" spans="1:5" ht="21" x14ac:dyDescent="0.25">
      <c r="A79" s="18">
        <v>45685</v>
      </c>
      <c r="B79" s="8" t="s">
        <v>910</v>
      </c>
      <c r="C79" s="9"/>
      <c r="D79" s="9">
        <v>472.5</v>
      </c>
      <c r="E79" s="9">
        <f t="shared" si="1"/>
        <v>1748.5400000000081</v>
      </c>
    </row>
    <row r="80" spans="1:5" ht="21" x14ac:dyDescent="0.25">
      <c r="A80" s="18">
        <v>45689</v>
      </c>
      <c r="B80" s="8" t="s">
        <v>1989</v>
      </c>
      <c r="C80" s="9">
        <v>29781</v>
      </c>
      <c r="D80" s="9"/>
      <c r="E80" s="9">
        <f t="shared" si="1"/>
        <v>31529.540000000008</v>
      </c>
    </row>
    <row r="81" spans="1:5" ht="21" x14ac:dyDescent="0.25">
      <c r="A81" s="18">
        <v>45689</v>
      </c>
      <c r="B81" s="8" t="s">
        <v>2078</v>
      </c>
      <c r="C81" s="9"/>
      <c r="D81" s="9">
        <v>24500</v>
      </c>
      <c r="E81" s="9">
        <f t="shared" si="1"/>
        <v>7029.5400000000081</v>
      </c>
    </row>
    <row r="82" spans="1:5" ht="21" x14ac:dyDescent="0.25">
      <c r="A82" s="18">
        <v>45689</v>
      </c>
      <c r="B82" s="8" t="s">
        <v>362</v>
      </c>
      <c r="C82" s="9"/>
      <c r="D82" s="9">
        <v>15.75</v>
      </c>
      <c r="E82" s="9">
        <f t="shared" si="1"/>
        <v>7013.7900000000081</v>
      </c>
    </row>
    <row r="83" spans="1:5" ht="21" x14ac:dyDescent="0.25">
      <c r="A83" s="18">
        <v>45702</v>
      </c>
      <c r="B83" s="8"/>
      <c r="C83" s="9"/>
      <c r="D83" s="9">
        <v>4871</v>
      </c>
      <c r="E83" s="9">
        <f t="shared" si="1"/>
        <v>2142.7900000000081</v>
      </c>
    </row>
    <row r="84" spans="1:5" ht="21" x14ac:dyDescent="0.25">
      <c r="A84" s="18">
        <v>45341</v>
      </c>
      <c r="B84" s="8" t="s">
        <v>555</v>
      </c>
      <c r="C84" s="9">
        <v>44562</v>
      </c>
      <c r="D84" s="9"/>
      <c r="E84" s="9">
        <f t="shared" si="1"/>
        <v>46704.790000000008</v>
      </c>
    </row>
    <row r="85" spans="1:5" ht="21" x14ac:dyDescent="0.25">
      <c r="A85" s="18">
        <v>45341</v>
      </c>
      <c r="B85" s="8" t="s">
        <v>1957</v>
      </c>
      <c r="C85" s="9"/>
      <c r="D85" s="9">
        <v>44514</v>
      </c>
      <c r="E85" s="9">
        <f t="shared" si="1"/>
        <v>2190.7900000000081</v>
      </c>
    </row>
    <row r="86" spans="1:5" ht="21" x14ac:dyDescent="0.25">
      <c r="A86" s="18">
        <v>45709</v>
      </c>
      <c r="B86" s="8" t="s">
        <v>555</v>
      </c>
      <c r="C86" s="9">
        <v>112532</v>
      </c>
      <c r="D86" s="9"/>
      <c r="E86" s="9">
        <f t="shared" si="1"/>
        <v>114722.79000000001</v>
      </c>
    </row>
    <row r="87" spans="1:5" ht="21" x14ac:dyDescent="0.25">
      <c r="A87" s="18">
        <v>45709</v>
      </c>
      <c r="B87" s="8" t="s">
        <v>1605</v>
      </c>
      <c r="C87" s="9">
        <v>75454</v>
      </c>
      <c r="D87" s="9"/>
      <c r="E87" s="9">
        <f t="shared" si="1"/>
        <v>190176.79</v>
      </c>
    </row>
    <row r="88" spans="1:5" ht="21" x14ac:dyDescent="0.25">
      <c r="A88" s="18">
        <v>45709</v>
      </c>
      <c r="B88" s="8" t="s">
        <v>2078</v>
      </c>
      <c r="C88" s="9"/>
      <c r="D88" s="9">
        <v>113000</v>
      </c>
      <c r="E88" s="9">
        <f t="shared" si="1"/>
        <v>77176.790000000008</v>
      </c>
    </row>
    <row r="89" spans="1:5" ht="21" x14ac:dyDescent="0.25">
      <c r="A89" s="18">
        <v>45709</v>
      </c>
      <c r="B89" s="8" t="s">
        <v>362</v>
      </c>
      <c r="C89" s="9"/>
      <c r="D89" s="9">
        <v>15.75</v>
      </c>
      <c r="E89" s="9">
        <f t="shared" si="1"/>
        <v>77161.040000000008</v>
      </c>
    </row>
    <row r="90" spans="1:5" ht="21" x14ac:dyDescent="0.25">
      <c r="A90" s="18">
        <v>45709</v>
      </c>
      <c r="B90" s="8" t="s">
        <v>1654</v>
      </c>
      <c r="C90" s="9">
        <v>12374</v>
      </c>
      <c r="D90" s="9"/>
      <c r="E90" s="9">
        <f t="shared" si="1"/>
        <v>89535.040000000008</v>
      </c>
    </row>
    <row r="91" spans="1:5" ht="21" x14ac:dyDescent="0.25">
      <c r="A91" s="18">
        <v>45709</v>
      </c>
      <c r="B91" s="8" t="s">
        <v>2078</v>
      </c>
      <c r="C91" s="9"/>
      <c r="D91" s="9">
        <v>87000</v>
      </c>
      <c r="E91" s="9">
        <f t="shared" si="1"/>
        <v>2535.0400000000081</v>
      </c>
    </row>
    <row r="92" spans="1:5" ht="21" x14ac:dyDescent="0.25">
      <c r="A92" s="18">
        <v>45709</v>
      </c>
      <c r="B92" s="8" t="s">
        <v>386</v>
      </c>
      <c r="C92" s="9"/>
      <c r="D92" s="9">
        <v>15.75</v>
      </c>
      <c r="E92" s="9">
        <f t="shared" si="1"/>
        <v>2519.2900000000081</v>
      </c>
    </row>
    <row r="93" spans="1:5" ht="21" x14ac:dyDescent="0.25">
      <c r="A93" s="18">
        <v>45715</v>
      </c>
      <c r="B93" s="8" t="s">
        <v>1605</v>
      </c>
      <c r="C93" s="9">
        <v>104118</v>
      </c>
      <c r="D93" s="9"/>
      <c r="E93" s="9">
        <f t="shared" si="1"/>
        <v>106637.29000000001</v>
      </c>
    </row>
    <row r="94" spans="1:5" ht="21" x14ac:dyDescent="0.25">
      <c r="A94" s="18">
        <v>45721</v>
      </c>
      <c r="B94" s="8" t="s">
        <v>2258</v>
      </c>
      <c r="C94" s="9">
        <v>8000</v>
      </c>
      <c r="D94" s="9"/>
      <c r="E94" s="9">
        <f t="shared" si="1"/>
        <v>114637.29000000001</v>
      </c>
    </row>
    <row r="95" spans="1:5" ht="21" x14ac:dyDescent="0.25">
      <c r="A95" s="18">
        <v>45721</v>
      </c>
      <c r="B95" s="8" t="s">
        <v>2259</v>
      </c>
      <c r="C95" s="9"/>
      <c r="D95" s="9">
        <v>112000</v>
      </c>
      <c r="E95" s="9">
        <f t="shared" si="1"/>
        <v>2637.2900000000081</v>
      </c>
    </row>
    <row r="96" spans="1:5" ht="21" x14ac:dyDescent="0.25">
      <c r="A96" s="18">
        <v>45721</v>
      </c>
      <c r="B96" s="8" t="s">
        <v>386</v>
      </c>
      <c r="C96" s="9"/>
      <c r="D96" s="9">
        <v>472.5</v>
      </c>
      <c r="E96" s="9">
        <f t="shared" si="1"/>
        <v>2164.7900000000081</v>
      </c>
    </row>
    <row r="97" spans="1:5" ht="21" x14ac:dyDescent="0.25">
      <c r="A97" s="8"/>
      <c r="B97" s="8"/>
      <c r="C97" s="9"/>
      <c r="D97" s="9">
        <v>210</v>
      </c>
      <c r="E97" s="9">
        <f t="shared" si="1"/>
        <v>1954.7900000000081</v>
      </c>
    </row>
    <row r="98" spans="1:5" ht="21" x14ac:dyDescent="0.25">
      <c r="A98" s="8"/>
      <c r="B98" s="8"/>
      <c r="C98" s="9"/>
      <c r="D98" s="9">
        <v>504</v>
      </c>
      <c r="E98" s="9">
        <f t="shared" si="1"/>
        <v>1450.7900000000081</v>
      </c>
    </row>
    <row r="99" spans="1:5" ht="21" x14ac:dyDescent="0.25">
      <c r="A99" s="8"/>
      <c r="B99" s="8"/>
      <c r="C99" s="9"/>
      <c r="D99" s="9">
        <v>500</v>
      </c>
      <c r="E99" s="9">
        <f t="shared" si="1"/>
        <v>950.79000000000815</v>
      </c>
    </row>
    <row r="100" spans="1:5" ht="21" x14ac:dyDescent="0.25">
      <c r="A100" s="8"/>
      <c r="B100" s="8"/>
      <c r="C100" s="9"/>
      <c r="D100" s="9">
        <v>500</v>
      </c>
      <c r="E100" s="9">
        <f t="shared" si="1"/>
        <v>450.79000000000815</v>
      </c>
    </row>
    <row r="101" spans="1:5" ht="21" x14ac:dyDescent="0.25">
      <c r="A101" s="2"/>
      <c r="B101" s="2"/>
      <c r="C101" s="2">
        <v>3458</v>
      </c>
      <c r="D101" s="2"/>
      <c r="E101" s="9">
        <f t="shared" si="1"/>
        <v>3908.7900000000081</v>
      </c>
    </row>
    <row r="102" spans="1:5" ht="21" x14ac:dyDescent="0.25">
      <c r="A102" s="2"/>
      <c r="B102" s="2"/>
      <c r="C102" s="2"/>
      <c r="D102" s="2">
        <v>1744</v>
      </c>
      <c r="E102" s="9">
        <f t="shared" si="1"/>
        <v>2164.7900000000081</v>
      </c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autoFilter ref="A3:E100" xr:uid="{00000000-0009-0000-0000-00003C000000}"/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7"/>
  <dimension ref="A1:E104"/>
  <sheetViews>
    <sheetView workbookViewId="0">
      <selection activeCell="K11" sqref="K1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44</v>
      </c>
      <c r="B1" s="160"/>
      <c r="C1" s="160"/>
      <c r="D1" s="160"/>
      <c r="E1" s="160"/>
    </row>
    <row r="2" spans="1:5" ht="26" x14ac:dyDescent="0.3">
      <c r="A2" s="161" t="s">
        <v>134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45547</v>
      </c>
      <c r="B5" s="8" t="s">
        <v>727</v>
      </c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8"/>
  <dimension ref="A1:E104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44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8.7899999999999991</v>
      </c>
    </row>
    <row r="5" spans="1:5" ht="21" x14ac:dyDescent="0.25">
      <c r="A5" s="18">
        <v>45524</v>
      </c>
      <c r="B5" s="8" t="s">
        <v>1198</v>
      </c>
      <c r="C5" s="9">
        <v>25910</v>
      </c>
      <c r="D5" s="9"/>
      <c r="E5" s="9">
        <f>E4+C5-D5</f>
        <v>25918.79</v>
      </c>
    </row>
    <row r="6" spans="1:5" ht="21" x14ac:dyDescent="0.25">
      <c r="A6" s="18">
        <v>45525</v>
      </c>
      <c r="B6" s="8" t="s">
        <v>1735</v>
      </c>
      <c r="C6" s="9"/>
      <c r="D6" s="9">
        <v>24350</v>
      </c>
      <c r="E6" s="9">
        <f t="shared" ref="E6:E69" si="0">E5+C6-D6</f>
        <v>1568.7900000000009</v>
      </c>
    </row>
    <row r="7" spans="1:5" ht="21" x14ac:dyDescent="0.25">
      <c r="A7" s="18">
        <v>45525</v>
      </c>
      <c r="B7" s="8" t="s">
        <v>722</v>
      </c>
      <c r="C7" s="9"/>
      <c r="D7" s="9">
        <f>1568.79-86.61</f>
        <v>1482.18</v>
      </c>
      <c r="E7" s="9">
        <f t="shared" si="0"/>
        <v>86.610000000000809</v>
      </c>
    </row>
    <row r="8" spans="1:5" ht="21" x14ac:dyDescent="0.25">
      <c r="A8" s="18">
        <v>45586</v>
      </c>
      <c r="B8" s="8" t="s">
        <v>1901</v>
      </c>
      <c r="C8" s="9">
        <v>19115</v>
      </c>
      <c r="D8" s="9"/>
      <c r="E8" s="9">
        <f t="shared" si="0"/>
        <v>19201.61</v>
      </c>
    </row>
    <row r="9" spans="1:5" ht="21" x14ac:dyDescent="0.25">
      <c r="A9" s="18">
        <v>45587</v>
      </c>
      <c r="B9" s="8" t="s">
        <v>362</v>
      </c>
      <c r="C9" s="9"/>
      <c r="D9" s="9">
        <v>160.65</v>
      </c>
      <c r="E9" s="9">
        <f t="shared" si="0"/>
        <v>19040.96</v>
      </c>
    </row>
    <row r="10" spans="1:5" ht="21" x14ac:dyDescent="0.25">
      <c r="A10" s="18">
        <v>45587</v>
      </c>
      <c r="B10" s="8" t="s">
        <v>362</v>
      </c>
      <c r="C10" s="9"/>
      <c r="D10" s="9">
        <v>160.65</v>
      </c>
      <c r="E10" s="9">
        <f t="shared" si="0"/>
        <v>18880.309999999998</v>
      </c>
    </row>
    <row r="11" spans="1:5" ht="21" x14ac:dyDescent="0.25">
      <c r="A11" s="18">
        <v>45589</v>
      </c>
      <c r="B11" s="8" t="s">
        <v>1715</v>
      </c>
      <c r="C11" s="9"/>
      <c r="D11" s="9">
        <v>18780</v>
      </c>
      <c r="E11" s="9">
        <f t="shared" si="0"/>
        <v>100.30999999999767</v>
      </c>
    </row>
    <row r="12" spans="1:5" ht="21" x14ac:dyDescent="0.25">
      <c r="A12" s="18">
        <v>45601</v>
      </c>
      <c r="B12" s="8" t="s">
        <v>1901</v>
      </c>
      <c r="C12" s="9">
        <v>27221</v>
      </c>
      <c r="D12" s="9"/>
      <c r="E12" s="9">
        <f t="shared" si="0"/>
        <v>27321.309999999998</v>
      </c>
    </row>
    <row r="13" spans="1:5" ht="21" x14ac:dyDescent="0.25">
      <c r="A13" s="18">
        <v>45602</v>
      </c>
      <c r="B13" s="8" t="s">
        <v>1901</v>
      </c>
      <c r="C13" s="9">
        <v>81745</v>
      </c>
      <c r="D13" s="9"/>
      <c r="E13" s="9">
        <f t="shared" si="0"/>
        <v>109066.31</v>
      </c>
    </row>
    <row r="14" spans="1:5" ht="21" x14ac:dyDescent="0.25">
      <c r="A14" s="18">
        <v>45602</v>
      </c>
      <c r="B14" s="8" t="s">
        <v>362</v>
      </c>
      <c r="C14" s="9"/>
      <c r="D14" s="9">
        <v>160.65</v>
      </c>
      <c r="E14" s="9">
        <f t="shared" si="0"/>
        <v>108905.66</v>
      </c>
    </row>
    <row r="15" spans="1:5" ht="21" x14ac:dyDescent="0.25">
      <c r="A15" s="18">
        <v>45603</v>
      </c>
      <c r="B15" s="8" t="s">
        <v>1933</v>
      </c>
      <c r="C15" s="9"/>
      <c r="D15" s="9">
        <v>108721</v>
      </c>
      <c r="E15" s="9">
        <f t="shared" si="0"/>
        <v>184.66000000000349</v>
      </c>
    </row>
    <row r="16" spans="1:5" ht="21" x14ac:dyDescent="0.25">
      <c r="A16" s="18">
        <v>45603</v>
      </c>
      <c r="B16" s="8" t="s">
        <v>1901</v>
      </c>
      <c r="C16" s="9">
        <v>27248</v>
      </c>
      <c r="D16" s="9"/>
      <c r="E16" s="9">
        <f t="shared" si="0"/>
        <v>27432.660000000003</v>
      </c>
    </row>
    <row r="17" spans="1:5" ht="21" x14ac:dyDescent="0.25">
      <c r="A17" s="18">
        <v>45604</v>
      </c>
      <c r="B17" s="8" t="s">
        <v>1933</v>
      </c>
      <c r="C17" s="9"/>
      <c r="D17" s="9">
        <v>27163</v>
      </c>
      <c r="E17" s="9">
        <f t="shared" si="0"/>
        <v>269.66000000000349</v>
      </c>
    </row>
    <row r="18" spans="1:5" ht="21" x14ac:dyDescent="0.25">
      <c r="A18" s="18">
        <v>45615</v>
      </c>
      <c r="B18" s="8" t="s">
        <v>1971</v>
      </c>
      <c r="C18" s="9">
        <v>47554</v>
      </c>
      <c r="D18" s="9"/>
      <c r="E18" s="9">
        <f t="shared" si="0"/>
        <v>47823.66</v>
      </c>
    </row>
    <row r="19" spans="1:5" ht="21" x14ac:dyDescent="0.25">
      <c r="A19" s="18">
        <v>45615</v>
      </c>
      <c r="B19" s="8" t="s">
        <v>1972</v>
      </c>
      <c r="C19" s="9"/>
      <c r="D19" s="9">
        <v>47500</v>
      </c>
      <c r="E19" s="9">
        <f t="shared" si="0"/>
        <v>323.66000000000349</v>
      </c>
    </row>
    <row r="20" spans="1:5" ht="21" x14ac:dyDescent="0.25">
      <c r="A20" s="18">
        <v>45621</v>
      </c>
      <c r="B20" s="8" t="s">
        <v>2007</v>
      </c>
      <c r="C20" s="9">
        <v>6358</v>
      </c>
      <c r="D20" s="9"/>
      <c r="E20" s="9">
        <f t="shared" si="0"/>
        <v>6681.6600000000035</v>
      </c>
    </row>
    <row r="21" spans="1:5" ht="21" x14ac:dyDescent="0.25">
      <c r="A21" s="18">
        <v>45621</v>
      </c>
      <c r="B21" s="8" t="s">
        <v>1646</v>
      </c>
      <c r="C21" s="9">
        <v>23600</v>
      </c>
      <c r="D21" s="9"/>
      <c r="E21" s="9">
        <f t="shared" si="0"/>
        <v>30281.660000000003</v>
      </c>
    </row>
    <row r="22" spans="1:5" ht="21" x14ac:dyDescent="0.25">
      <c r="A22" s="18">
        <v>45621</v>
      </c>
      <c r="B22" s="8" t="s">
        <v>2008</v>
      </c>
      <c r="C22" s="9"/>
      <c r="D22" s="9">
        <v>30000</v>
      </c>
      <c r="E22" s="9">
        <f t="shared" si="0"/>
        <v>281.66000000000349</v>
      </c>
    </row>
    <row r="23" spans="1:5" ht="21" x14ac:dyDescent="0.25">
      <c r="A23" s="18">
        <v>45305</v>
      </c>
      <c r="B23" s="8" t="s">
        <v>1253</v>
      </c>
      <c r="C23" s="9">
        <v>55954</v>
      </c>
      <c r="D23" s="9"/>
      <c r="E23" s="9">
        <f t="shared" si="0"/>
        <v>56235.66</v>
      </c>
    </row>
    <row r="24" spans="1:5" ht="21" x14ac:dyDescent="0.25">
      <c r="A24" s="18">
        <v>45305</v>
      </c>
      <c r="B24" s="8" t="s">
        <v>1972</v>
      </c>
      <c r="C24" s="9"/>
      <c r="D24" s="9">
        <v>55924</v>
      </c>
      <c r="E24" s="9">
        <f t="shared" si="0"/>
        <v>311.66000000000349</v>
      </c>
    </row>
    <row r="25" spans="1:5" ht="21" x14ac:dyDescent="0.25">
      <c r="A25" s="18">
        <v>45305</v>
      </c>
      <c r="B25" s="8" t="s">
        <v>362</v>
      </c>
      <c r="C25" s="9"/>
      <c r="D25" s="9">
        <v>243.55</v>
      </c>
      <c r="E25" s="9">
        <f t="shared" si="0"/>
        <v>68.110000000003481</v>
      </c>
    </row>
    <row r="26" spans="1:5" ht="21" x14ac:dyDescent="0.25">
      <c r="A26" s="18">
        <v>45707</v>
      </c>
      <c r="B26" s="8" t="s">
        <v>1989</v>
      </c>
      <c r="C26" s="9">
        <v>18113</v>
      </c>
      <c r="D26" s="9"/>
      <c r="E26" s="9">
        <f t="shared" si="0"/>
        <v>18181.110000000004</v>
      </c>
    </row>
    <row r="27" spans="1:5" ht="21" x14ac:dyDescent="0.25">
      <c r="A27" s="18">
        <v>45707</v>
      </c>
      <c r="B27" s="8" t="s">
        <v>1642</v>
      </c>
      <c r="C27" s="9">
        <v>149228</v>
      </c>
      <c r="D27" s="9"/>
      <c r="E27" s="9">
        <f t="shared" si="0"/>
        <v>167409.11000000002</v>
      </c>
    </row>
    <row r="28" spans="1:5" ht="21" x14ac:dyDescent="0.25">
      <c r="A28" s="18">
        <v>45707</v>
      </c>
      <c r="B28" s="8" t="s">
        <v>1646</v>
      </c>
      <c r="C28" s="9">
        <v>12000</v>
      </c>
      <c r="D28" s="9"/>
      <c r="E28" s="9">
        <f t="shared" si="0"/>
        <v>179409.11000000002</v>
      </c>
    </row>
    <row r="29" spans="1:5" ht="21" x14ac:dyDescent="0.25">
      <c r="A29" s="18">
        <v>45707</v>
      </c>
      <c r="B29" s="8" t="s">
        <v>2008</v>
      </c>
      <c r="C29" s="9"/>
      <c r="D29" s="9">
        <v>30000</v>
      </c>
      <c r="E29" s="9">
        <f t="shared" si="0"/>
        <v>149409.11000000002</v>
      </c>
    </row>
    <row r="30" spans="1:5" ht="21" x14ac:dyDescent="0.25">
      <c r="A30" s="18">
        <v>45708</v>
      </c>
      <c r="B30" s="8" t="s">
        <v>1197</v>
      </c>
      <c r="C30" s="9"/>
      <c r="D30" s="9">
        <v>51003</v>
      </c>
      <c r="E30" s="9">
        <f t="shared" si="0"/>
        <v>98406.110000000015</v>
      </c>
    </row>
    <row r="31" spans="1:5" ht="21" x14ac:dyDescent="0.25">
      <c r="A31" s="18">
        <v>45708</v>
      </c>
      <c r="B31" s="8" t="s">
        <v>722</v>
      </c>
      <c r="C31" s="9"/>
      <c r="D31" s="9">
        <v>160.65</v>
      </c>
      <c r="E31" s="9">
        <f t="shared" si="0"/>
        <v>98245.460000000021</v>
      </c>
    </row>
    <row r="32" spans="1:5" ht="21" x14ac:dyDescent="0.25">
      <c r="A32" s="18">
        <v>45708</v>
      </c>
      <c r="B32" s="8" t="s">
        <v>722</v>
      </c>
      <c r="C32" s="9"/>
      <c r="D32" s="9">
        <v>160.65</v>
      </c>
      <c r="E32" s="9">
        <f t="shared" si="0"/>
        <v>98084.810000000027</v>
      </c>
    </row>
    <row r="33" spans="1:5" ht="21" x14ac:dyDescent="0.25">
      <c r="A33" s="18">
        <v>45708</v>
      </c>
      <c r="B33" s="8" t="s">
        <v>1972</v>
      </c>
      <c r="C33" s="9"/>
      <c r="D33" s="9">
        <v>97976</v>
      </c>
      <c r="E33" s="9">
        <f t="shared" si="0"/>
        <v>108.81000000002678</v>
      </c>
    </row>
    <row r="34" spans="1:5" ht="21" x14ac:dyDescent="0.25">
      <c r="A34" s="18">
        <v>45715</v>
      </c>
      <c r="B34" s="8" t="s">
        <v>1253</v>
      </c>
      <c r="C34" s="9">
        <v>58017</v>
      </c>
      <c r="D34" s="9"/>
      <c r="E34" s="9">
        <f t="shared" si="0"/>
        <v>58125.810000000027</v>
      </c>
    </row>
    <row r="35" spans="1:5" ht="21" x14ac:dyDescent="0.25">
      <c r="A35" s="18">
        <v>45715</v>
      </c>
      <c r="B35" s="8" t="s">
        <v>1972</v>
      </c>
      <c r="C35" s="9"/>
      <c r="D35" s="9">
        <v>58005</v>
      </c>
      <c r="E35" s="9">
        <f t="shared" si="0"/>
        <v>120.81000000002678</v>
      </c>
    </row>
    <row r="36" spans="1:5" ht="21" x14ac:dyDescent="0.25">
      <c r="A36" s="18">
        <v>45715</v>
      </c>
      <c r="B36" s="8" t="s">
        <v>2244</v>
      </c>
      <c r="C36" s="9">
        <v>99891</v>
      </c>
      <c r="D36" s="9"/>
      <c r="E36" s="9">
        <f>E35+C36-D36</f>
        <v>100011.81000000003</v>
      </c>
    </row>
    <row r="37" spans="1:5" ht="21" x14ac:dyDescent="0.25">
      <c r="A37" s="18">
        <v>45719</v>
      </c>
      <c r="B37" s="8" t="s">
        <v>1972</v>
      </c>
      <c r="C37" s="9"/>
      <c r="D37" s="9">
        <v>28395</v>
      </c>
      <c r="E37" s="9">
        <f>E36+C37-D37</f>
        <v>71616.810000000027</v>
      </c>
    </row>
    <row r="38" spans="1:5" ht="21" x14ac:dyDescent="0.25">
      <c r="A38" s="18">
        <v>45721</v>
      </c>
      <c r="B38" s="8" t="s">
        <v>2138</v>
      </c>
      <c r="C38" s="9"/>
      <c r="D38" s="9">
        <v>69156</v>
      </c>
      <c r="E38" s="9">
        <f>E37+C38-D38</f>
        <v>2460.8100000000268</v>
      </c>
    </row>
    <row r="39" spans="1:5" ht="21" x14ac:dyDescent="0.25">
      <c r="A39" s="18">
        <v>45721</v>
      </c>
      <c r="B39" s="8" t="s">
        <v>2257</v>
      </c>
      <c r="C39" s="9"/>
      <c r="D39" s="9">
        <v>2179</v>
      </c>
      <c r="E39" s="9">
        <f t="shared" si="0"/>
        <v>281.81000000002678</v>
      </c>
    </row>
    <row r="40" spans="1:5" ht="21" x14ac:dyDescent="0.25">
      <c r="A40" s="8"/>
      <c r="B40" s="8"/>
      <c r="C40" s="9"/>
      <c r="D40" s="9"/>
      <c r="E40" s="9">
        <f t="shared" si="0"/>
        <v>281.81000000002678</v>
      </c>
    </row>
    <row r="41" spans="1:5" ht="21" x14ac:dyDescent="0.25">
      <c r="A41" s="8"/>
      <c r="B41" s="8"/>
      <c r="C41" s="9"/>
      <c r="D41" s="9"/>
      <c r="E41" s="9">
        <f t="shared" si="0"/>
        <v>281.81000000002678</v>
      </c>
    </row>
    <row r="42" spans="1:5" ht="21" x14ac:dyDescent="0.25">
      <c r="A42" s="8"/>
      <c r="B42" s="8"/>
      <c r="C42" s="9"/>
      <c r="D42" s="9"/>
      <c r="E42" s="9">
        <f t="shared" si="0"/>
        <v>281.81000000002678</v>
      </c>
    </row>
    <row r="43" spans="1:5" ht="21" x14ac:dyDescent="0.25">
      <c r="A43" s="8"/>
      <c r="B43" s="8"/>
      <c r="C43" s="9"/>
      <c r="D43" s="9"/>
      <c r="E43" s="9">
        <f t="shared" si="0"/>
        <v>281.81000000002678</v>
      </c>
    </row>
    <row r="44" spans="1:5" ht="21" x14ac:dyDescent="0.25">
      <c r="A44" s="8"/>
      <c r="B44" s="8"/>
      <c r="C44" s="9"/>
      <c r="D44" s="9"/>
      <c r="E44" s="9">
        <f t="shared" si="0"/>
        <v>281.81000000002678</v>
      </c>
    </row>
    <row r="45" spans="1:5" ht="21" x14ac:dyDescent="0.25">
      <c r="A45" s="8"/>
      <c r="B45" s="8"/>
      <c r="C45" s="9"/>
      <c r="D45" s="9"/>
      <c r="E45" s="9">
        <f t="shared" si="0"/>
        <v>281.81000000002678</v>
      </c>
    </row>
    <row r="46" spans="1:5" ht="21" x14ac:dyDescent="0.25">
      <c r="A46" s="8"/>
      <c r="B46" s="8"/>
      <c r="C46" s="9"/>
      <c r="D46" s="9"/>
      <c r="E46" s="9">
        <f t="shared" si="0"/>
        <v>281.81000000002678</v>
      </c>
    </row>
    <row r="47" spans="1:5" ht="21" x14ac:dyDescent="0.25">
      <c r="A47" s="8"/>
      <c r="B47" s="8"/>
      <c r="C47" s="9"/>
      <c r="D47" s="9"/>
      <c r="E47" s="9">
        <f t="shared" si="0"/>
        <v>281.81000000002678</v>
      </c>
    </row>
    <row r="48" spans="1:5" ht="21" x14ac:dyDescent="0.25">
      <c r="A48" s="8"/>
      <c r="B48" s="8"/>
      <c r="C48" s="9"/>
      <c r="D48" s="9"/>
      <c r="E48" s="9">
        <f t="shared" si="0"/>
        <v>281.81000000002678</v>
      </c>
    </row>
    <row r="49" spans="1:5" ht="21" x14ac:dyDescent="0.25">
      <c r="A49" s="8"/>
      <c r="B49" s="8"/>
      <c r="C49" s="9"/>
      <c r="D49" s="9"/>
      <c r="E49" s="9">
        <f t="shared" si="0"/>
        <v>281.81000000002678</v>
      </c>
    </row>
    <row r="50" spans="1:5" ht="21" x14ac:dyDescent="0.25">
      <c r="A50" s="8"/>
      <c r="B50" s="8"/>
      <c r="C50" s="9"/>
      <c r="D50" s="9"/>
      <c r="E50" s="9">
        <f t="shared" si="0"/>
        <v>281.81000000002678</v>
      </c>
    </row>
    <row r="51" spans="1:5" ht="21" x14ac:dyDescent="0.25">
      <c r="A51" s="8"/>
      <c r="B51" s="8"/>
      <c r="C51" s="9"/>
      <c r="D51" s="9"/>
      <c r="E51" s="9">
        <f t="shared" si="0"/>
        <v>281.81000000002678</v>
      </c>
    </row>
    <row r="52" spans="1:5" ht="21" x14ac:dyDescent="0.25">
      <c r="A52" s="8"/>
      <c r="B52" s="8"/>
      <c r="C52" s="9"/>
      <c r="D52" s="9"/>
      <c r="E52" s="9">
        <f t="shared" si="0"/>
        <v>281.81000000002678</v>
      </c>
    </row>
    <row r="53" spans="1:5" ht="21" x14ac:dyDescent="0.25">
      <c r="A53" s="8"/>
      <c r="B53" s="8"/>
      <c r="C53" s="9"/>
      <c r="D53" s="9"/>
      <c r="E53" s="9">
        <f t="shared" si="0"/>
        <v>281.81000000002678</v>
      </c>
    </row>
    <row r="54" spans="1:5" ht="21" x14ac:dyDescent="0.25">
      <c r="A54" s="8"/>
      <c r="B54" s="8"/>
      <c r="C54" s="9"/>
      <c r="D54" s="9"/>
      <c r="E54" s="9">
        <f t="shared" si="0"/>
        <v>281.81000000002678</v>
      </c>
    </row>
    <row r="55" spans="1:5" ht="21" x14ac:dyDescent="0.25">
      <c r="A55" s="8"/>
      <c r="B55" s="8"/>
      <c r="C55" s="9"/>
      <c r="D55" s="9"/>
      <c r="E55" s="9">
        <f t="shared" si="0"/>
        <v>281.81000000002678</v>
      </c>
    </row>
    <row r="56" spans="1:5" ht="21" x14ac:dyDescent="0.25">
      <c r="A56" s="8"/>
      <c r="B56" s="8"/>
      <c r="C56" s="9"/>
      <c r="D56" s="9"/>
      <c r="E56" s="9">
        <f t="shared" si="0"/>
        <v>281.81000000002678</v>
      </c>
    </row>
    <row r="57" spans="1:5" ht="21" x14ac:dyDescent="0.25">
      <c r="A57" s="8"/>
      <c r="B57" s="8"/>
      <c r="C57" s="9"/>
      <c r="D57" s="9"/>
      <c r="E57" s="9">
        <f t="shared" si="0"/>
        <v>281.81000000002678</v>
      </c>
    </row>
    <row r="58" spans="1:5" ht="21" x14ac:dyDescent="0.25">
      <c r="A58" s="8"/>
      <c r="B58" s="8"/>
      <c r="C58" s="9"/>
      <c r="D58" s="9"/>
      <c r="E58" s="9">
        <f t="shared" si="0"/>
        <v>281.81000000002678</v>
      </c>
    </row>
    <row r="59" spans="1:5" ht="21" x14ac:dyDescent="0.25">
      <c r="A59" s="8"/>
      <c r="B59" s="8"/>
      <c r="C59" s="9"/>
      <c r="D59" s="9"/>
      <c r="E59" s="9">
        <f t="shared" si="0"/>
        <v>281.81000000002678</v>
      </c>
    </row>
    <row r="60" spans="1:5" ht="21" x14ac:dyDescent="0.25">
      <c r="A60" s="8"/>
      <c r="B60" s="8"/>
      <c r="C60" s="9"/>
      <c r="D60" s="9"/>
      <c r="E60" s="9">
        <f t="shared" si="0"/>
        <v>281.81000000002678</v>
      </c>
    </row>
    <row r="61" spans="1:5" ht="21" x14ac:dyDescent="0.25">
      <c r="A61" s="8"/>
      <c r="B61" s="8"/>
      <c r="C61" s="9"/>
      <c r="D61" s="9"/>
      <c r="E61" s="9">
        <f t="shared" si="0"/>
        <v>281.81000000002678</v>
      </c>
    </row>
    <row r="62" spans="1:5" ht="21" x14ac:dyDescent="0.25">
      <c r="A62" s="8"/>
      <c r="B62" s="8"/>
      <c r="C62" s="9"/>
      <c r="D62" s="9"/>
      <c r="E62" s="9">
        <f t="shared" si="0"/>
        <v>281.81000000002678</v>
      </c>
    </row>
    <row r="63" spans="1:5" ht="21" x14ac:dyDescent="0.25">
      <c r="A63" s="8"/>
      <c r="B63" s="8"/>
      <c r="C63" s="9"/>
      <c r="D63" s="9"/>
      <c r="E63" s="9">
        <f t="shared" si="0"/>
        <v>281.81000000002678</v>
      </c>
    </row>
    <row r="64" spans="1:5" ht="21" x14ac:dyDescent="0.25">
      <c r="A64" s="8"/>
      <c r="B64" s="8"/>
      <c r="C64" s="9"/>
      <c r="D64" s="9"/>
      <c r="E64" s="9">
        <f t="shared" si="0"/>
        <v>281.81000000002678</v>
      </c>
    </row>
    <row r="65" spans="1:5" ht="21" x14ac:dyDescent="0.25">
      <c r="A65" s="8"/>
      <c r="B65" s="8"/>
      <c r="C65" s="9"/>
      <c r="D65" s="9"/>
      <c r="E65" s="9">
        <f t="shared" si="0"/>
        <v>281.81000000002678</v>
      </c>
    </row>
    <row r="66" spans="1:5" ht="21" x14ac:dyDescent="0.25">
      <c r="A66" s="8"/>
      <c r="B66" s="8"/>
      <c r="C66" s="9"/>
      <c r="D66" s="9"/>
      <c r="E66" s="9">
        <f t="shared" si="0"/>
        <v>281.81000000002678</v>
      </c>
    </row>
    <row r="67" spans="1:5" ht="21" x14ac:dyDescent="0.25">
      <c r="A67" s="8"/>
      <c r="B67" s="8"/>
      <c r="C67" s="9"/>
      <c r="D67" s="9"/>
      <c r="E67" s="9">
        <f t="shared" si="0"/>
        <v>281.81000000002678</v>
      </c>
    </row>
    <row r="68" spans="1:5" ht="21" x14ac:dyDescent="0.25">
      <c r="A68" s="8"/>
      <c r="B68" s="8"/>
      <c r="C68" s="9"/>
      <c r="D68" s="9"/>
      <c r="E68" s="9">
        <f t="shared" si="0"/>
        <v>281.81000000002678</v>
      </c>
    </row>
    <row r="69" spans="1:5" ht="21" x14ac:dyDescent="0.25">
      <c r="A69" s="8"/>
      <c r="B69" s="8"/>
      <c r="C69" s="9"/>
      <c r="D69" s="9"/>
      <c r="E69" s="9">
        <f t="shared" si="0"/>
        <v>281.81000000002678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281.81000000002678</v>
      </c>
    </row>
    <row r="71" spans="1:5" ht="21" x14ac:dyDescent="0.25">
      <c r="A71" s="8"/>
      <c r="B71" s="8"/>
      <c r="C71" s="9"/>
      <c r="D71" s="9"/>
      <c r="E71" s="9">
        <f t="shared" si="1"/>
        <v>281.81000000002678</v>
      </c>
    </row>
    <row r="72" spans="1:5" ht="21" x14ac:dyDescent="0.25">
      <c r="A72" s="8"/>
      <c r="B72" s="8"/>
      <c r="C72" s="9"/>
      <c r="D72" s="9"/>
      <c r="E72" s="9">
        <f t="shared" si="1"/>
        <v>281.81000000002678</v>
      </c>
    </row>
    <row r="73" spans="1:5" ht="21" x14ac:dyDescent="0.25">
      <c r="A73" s="8"/>
      <c r="B73" s="8"/>
      <c r="C73" s="9"/>
      <c r="D73" s="9"/>
      <c r="E73" s="9">
        <f t="shared" si="1"/>
        <v>281.81000000002678</v>
      </c>
    </row>
    <row r="74" spans="1:5" ht="21" x14ac:dyDescent="0.25">
      <c r="A74" s="8"/>
      <c r="B74" s="8"/>
      <c r="C74" s="9"/>
      <c r="D74" s="9"/>
      <c r="E74" s="9">
        <f t="shared" si="1"/>
        <v>281.81000000002678</v>
      </c>
    </row>
    <row r="75" spans="1:5" ht="21" x14ac:dyDescent="0.25">
      <c r="A75" s="8"/>
      <c r="B75" s="8"/>
      <c r="C75" s="9"/>
      <c r="D75" s="9"/>
      <c r="E75" s="9">
        <f t="shared" si="1"/>
        <v>281.81000000002678</v>
      </c>
    </row>
    <row r="76" spans="1:5" ht="21" x14ac:dyDescent="0.25">
      <c r="A76" s="8"/>
      <c r="B76" s="8"/>
      <c r="C76" s="9"/>
      <c r="D76" s="9"/>
      <c r="E76" s="9">
        <f t="shared" si="1"/>
        <v>281.81000000002678</v>
      </c>
    </row>
    <row r="77" spans="1:5" ht="21" x14ac:dyDescent="0.25">
      <c r="A77" s="8"/>
      <c r="B77" s="8"/>
      <c r="C77" s="9"/>
      <c r="D77" s="9"/>
      <c r="E77" s="9">
        <f t="shared" si="1"/>
        <v>281.81000000002678</v>
      </c>
    </row>
    <row r="78" spans="1:5" ht="21" x14ac:dyDescent="0.25">
      <c r="A78" s="8"/>
      <c r="B78" s="8"/>
      <c r="C78" s="9"/>
      <c r="D78" s="9"/>
      <c r="E78" s="9">
        <f t="shared" si="1"/>
        <v>281.81000000002678</v>
      </c>
    </row>
    <row r="79" spans="1:5" ht="21" x14ac:dyDescent="0.25">
      <c r="A79" s="8"/>
      <c r="B79" s="8"/>
      <c r="C79" s="9"/>
      <c r="D79" s="9"/>
      <c r="E79" s="9">
        <f t="shared" si="1"/>
        <v>281.81000000002678</v>
      </c>
    </row>
    <row r="80" spans="1:5" ht="21" x14ac:dyDescent="0.25">
      <c r="A80" s="8"/>
      <c r="B80" s="8"/>
      <c r="C80" s="9"/>
      <c r="D80" s="9"/>
      <c r="E80" s="9">
        <f t="shared" si="1"/>
        <v>281.81000000002678</v>
      </c>
    </row>
    <row r="81" spans="1:5" ht="21" x14ac:dyDescent="0.25">
      <c r="A81" s="8"/>
      <c r="B81" s="8"/>
      <c r="C81" s="9"/>
      <c r="D81" s="9"/>
      <c r="E81" s="9">
        <f t="shared" si="1"/>
        <v>281.81000000002678</v>
      </c>
    </row>
    <row r="82" spans="1:5" ht="21" x14ac:dyDescent="0.25">
      <c r="A82" s="8"/>
      <c r="B82" s="8"/>
      <c r="C82" s="9"/>
      <c r="D82" s="9"/>
      <c r="E82" s="9">
        <f t="shared" si="1"/>
        <v>281.81000000002678</v>
      </c>
    </row>
    <row r="83" spans="1:5" ht="21" x14ac:dyDescent="0.25">
      <c r="A83" s="8"/>
      <c r="B83" s="8"/>
      <c r="C83" s="9"/>
      <c r="D83" s="9"/>
      <c r="E83" s="9">
        <f t="shared" si="1"/>
        <v>281.81000000002678</v>
      </c>
    </row>
    <row r="84" spans="1:5" ht="21" x14ac:dyDescent="0.25">
      <c r="A84" s="8"/>
      <c r="B84" s="8"/>
      <c r="C84" s="9"/>
      <c r="D84" s="9"/>
      <c r="E84" s="9">
        <f t="shared" si="1"/>
        <v>281.81000000002678</v>
      </c>
    </row>
    <row r="85" spans="1:5" ht="21" x14ac:dyDescent="0.25">
      <c r="A85" s="8"/>
      <c r="B85" s="8"/>
      <c r="C85" s="9"/>
      <c r="D85" s="9"/>
      <c r="E85" s="9">
        <f t="shared" si="1"/>
        <v>281.81000000002678</v>
      </c>
    </row>
    <row r="86" spans="1:5" ht="21" x14ac:dyDescent="0.25">
      <c r="A86" s="8"/>
      <c r="B86" s="8"/>
      <c r="C86" s="9"/>
      <c r="D86" s="9"/>
      <c r="E86" s="9">
        <f t="shared" si="1"/>
        <v>281.81000000002678</v>
      </c>
    </row>
    <row r="87" spans="1:5" ht="21" x14ac:dyDescent="0.25">
      <c r="A87" s="8"/>
      <c r="B87" s="8"/>
      <c r="C87" s="9"/>
      <c r="D87" s="9"/>
      <c r="E87" s="9">
        <f t="shared" si="1"/>
        <v>281.81000000002678</v>
      </c>
    </row>
    <row r="88" spans="1:5" ht="21" x14ac:dyDescent="0.25">
      <c r="A88" s="8"/>
      <c r="B88" s="8"/>
      <c r="C88" s="9"/>
      <c r="D88" s="9"/>
      <c r="E88" s="9">
        <f t="shared" si="1"/>
        <v>281.81000000002678</v>
      </c>
    </row>
    <row r="89" spans="1:5" ht="21" x14ac:dyDescent="0.25">
      <c r="A89" s="8"/>
      <c r="B89" s="8"/>
      <c r="C89" s="9"/>
      <c r="D89" s="9"/>
      <c r="E89" s="9">
        <f t="shared" si="1"/>
        <v>281.81000000002678</v>
      </c>
    </row>
    <row r="90" spans="1:5" ht="21" x14ac:dyDescent="0.25">
      <c r="A90" s="8"/>
      <c r="B90" s="8"/>
      <c r="C90" s="9"/>
      <c r="D90" s="9"/>
      <c r="E90" s="9">
        <f t="shared" si="1"/>
        <v>281.81000000002678</v>
      </c>
    </row>
    <row r="91" spans="1:5" ht="21" x14ac:dyDescent="0.25">
      <c r="A91" s="8"/>
      <c r="B91" s="8"/>
      <c r="C91" s="9"/>
      <c r="D91" s="9"/>
      <c r="E91" s="9">
        <f t="shared" si="1"/>
        <v>281.81000000002678</v>
      </c>
    </row>
    <row r="92" spans="1:5" ht="21" x14ac:dyDescent="0.25">
      <c r="A92" s="8"/>
      <c r="B92" s="8"/>
      <c r="C92" s="9"/>
      <c r="D92" s="9"/>
      <c r="E92" s="9">
        <f t="shared" si="1"/>
        <v>281.81000000002678</v>
      </c>
    </row>
    <row r="93" spans="1:5" ht="21" x14ac:dyDescent="0.25">
      <c r="A93" s="8"/>
      <c r="B93" s="8"/>
      <c r="C93" s="9"/>
      <c r="D93" s="9"/>
      <c r="E93" s="9">
        <f t="shared" si="1"/>
        <v>281.81000000002678</v>
      </c>
    </row>
    <row r="94" spans="1:5" ht="21" x14ac:dyDescent="0.25">
      <c r="A94" s="8"/>
      <c r="B94" s="8"/>
      <c r="C94" s="9"/>
      <c r="D94" s="9"/>
      <c r="E94" s="9">
        <f t="shared" si="1"/>
        <v>281.81000000002678</v>
      </c>
    </row>
    <row r="95" spans="1:5" ht="21" x14ac:dyDescent="0.25">
      <c r="A95" s="8"/>
      <c r="B95" s="8"/>
      <c r="C95" s="9"/>
      <c r="D95" s="9"/>
      <c r="E95" s="9">
        <f t="shared" si="1"/>
        <v>281.81000000002678</v>
      </c>
    </row>
    <row r="96" spans="1:5" ht="21" x14ac:dyDescent="0.25">
      <c r="A96" s="8"/>
      <c r="B96" s="8"/>
      <c r="C96" s="9"/>
      <c r="D96" s="9"/>
      <c r="E96" s="9">
        <f t="shared" si="1"/>
        <v>281.81000000002678</v>
      </c>
    </row>
    <row r="97" spans="1:5" ht="21" x14ac:dyDescent="0.25">
      <c r="A97" s="8"/>
      <c r="B97" s="8"/>
      <c r="C97" s="9"/>
      <c r="D97" s="9"/>
      <c r="E97" s="9">
        <f t="shared" si="1"/>
        <v>281.81000000002678</v>
      </c>
    </row>
    <row r="98" spans="1:5" ht="21" x14ac:dyDescent="0.25">
      <c r="A98" s="8"/>
      <c r="B98" s="8"/>
      <c r="C98" s="9"/>
      <c r="D98" s="9"/>
      <c r="E98" s="9">
        <f t="shared" si="1"/>
        <v>281.81000000002678</v>
      </c>
    </row>
    <row r="99" spans="1:5" ht="21" x14ac:dyDescent="0.25">
      <c r="A99" s="8"/>
      <c r="B99" s="8"/>
      <c r="C99" s="9"/>
      <c r="D99" s="9"/>
      <c r="E99" s="9">
        <f t="shared" si="1"/>
        <v>281.81000000002678</v>
      </c>
    </row>
    <row r="100" spans="1:5" ht="21" x14ac:dyDescent="0.25">
      <c r="A100" s="8"/>
      <c r="B100" s="8"/>
      <c r="C100" s="9"/>
      <c r="D100" s="9"/>
      <c r="E100" s="9">
        <f t="shared" si="1"/>
        <v>281.81000000002678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9"/>
  <dimension ref="A1:E104"/>
  <sheetViews>
    <sheetView topLeftCell="A14" workbookViewId="0">
      <selection activeCell="C25" sqref="C25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143</v>
      </c>
      <c r="B1" s="160"/>
      <c r="C1" s="160"/>
      <c r="D1" s="160"/>
      <c r="E1" s="160"/>
    </row>
    <row r="2" spans="1:5" ht="26" x14ac:dyDescent="0.3">
      <c r="A2" s="161" t="s">
        <v>43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1461.93</v>
      </c>
    </row>
    <row r="5" spans="1:5" ht="21" x14ac:dyDescent="0.25">
      <c r="A5" s="8" t="s">
        <v>252</v>
      </c>
      <c r="B5" s="8" t="s">
        <v>230</v>
      </c>
      <c r="C5" s="9"/>
      <c r="D5" s="9">
        <v>525</v>
      </c>
      <c r="E5" s="9">
        <f t="shared" ref="E5:E10" si="0">E4+C5-D5</f>
        <v>936.93000000000006</v>
      </c>
    </row>
    <row r="6" spans="1:5" ht="21" x14ac:dyDescent="0.25">
      <c r="A6" s="18">
        <v>45293</v>
      </c>
      <c r="B6" s="8" t="s">
        <v>230</v>
      </c>
      <c r="C6" s="9"/>
      <c r="D6" s="9">
        <v>525</v>
      </c>
      <c r="E6" s="9">
        <f t="shared" si="0"/>
        <v>411.93000000000006</v>
      </c>
    </row>
    <row r="7" spans="1:5" ht="21" x14ac:dyDescent="0.25">
      <c r="A7" s="18">
        <v>45310</v>
      </c>
      <c r="B7" s="8" t="s">
        <v>632</v>
      </c>
      <c r="C7" s="9">
        <v>468597.75</v>
      </c>
      <c r="D7" s="9"/>
      <c r="E7" s="9">
        <f t="shared" si="0"/>
        <v>469009.68</v>
      </c>
    </row>
    <row r="8" spans="1:5" ht="21" x14ac:dyDescent="0.25">
      <c r="A8" s="18">
        <v>45313</v>
      </c>
      <c r="B8" s="8" t="s">
        <v>650</v>
      </c>
      <c r="C8" s="9"/>
      <c r="D8" s="9">
        <v>468225</v>
      </c>
      <c r="E8" s="9">
        <f t="shared" si="0"/>
        <v>784.67999999999302</v>
      </c>
    </row>
    <row r="9" spans="1:5" ht="21" x14ac:dyDescent="0.25">
      <c r="A9" s="8"/>
      <c r="B9" s="8"/>
      <c r="C9" s="9"/>
      <c r="D9" s="9">
        <v>525.5</v>
      </c>
      <c r="E9" s="9">
        <f t="shared" si="0"/>
        <v>259.17999999999302</v>
      </c>
    </row>
    <row r="10" spans="1:5" ht="21" x14ac:dyDescent="0.25">
      <c r="A10" s="8"/>
      <c r="B10" s="8"/>
      <c r="C10" s="9"/>
      <c r="D10" s="9">
        <v>525</v>
      </c>
      <c r="E10" s="9">
        <f t="shared" si="0"/>
        <v>-265.82000000000698</v>
      </c>
    </row>
    <row r="11" spans="1:5" ht="21" x14ac:dyDescent="0.25">
      <c r="A11" s="8"/>
      <c r="B11" s="8"/>
      <c r="C11" s="9"/>
      <c r="D11" s="9">
        <v>892.5</v>
      </c>
      <c r="E11" s="9">
        <f t="shared" ref="E11:E69" si="1">E10+C11-D11</f>
        <v>-1158.320000000007</v>
      </c>
    </row>
    <row r="12" spans="1:5" ht="21" x14ac:dyDescent="0.25">
      <c r="A12" s="8"/>
      <c r="B12" s="8"/>
      <c r="C12" s="9"/>
      <c r="D12" s="9">
        <v>367.5</v>
      </c>
      <c r="E12" s="9">
        <f t="shared" si="1"/>
        <v>-1525.820000000007</v>
      </c>
    </row>
    <row r="13" spans="1:5" ht="21" x14ac:dyDescent="0.25">
      <c r="A13" s="8"/>
      <c r="B13" s="8"/>
      <c r="C13" s="9"/>
      <c r="D13" s="9">
        <v>350</v>
      </c>
      <c r="E13" s="9">
        <f t="shared" si="1"/>
        <v>-1875.820000000007</v>
      </c>
    </row>
    <row r="14" spans="1:5" ht="21" x14ac:dyDescent="0.25">
      <c r="A14" s="8"/>
      <c r="B14" s="8"/>
      <c r="C14" s="9"/>
      <c r="D14" s="9">
        <v>350</v>
      </c>
      <c r="E14" s="9">
        <f t="shared" si="1"/>
        <v>-2225.820000000007</v>
      </c>
    </row>
    <row r="15" spans="1:5" ht="21" x14ac:dyDescent="0.25">
      <c r="A15" s="8"/>
      <c r="B15" s="8"/>
      <c r="C15" s="9"/>
      <c r="D15" s="9">
        <v>34.18</v>
      </c>
      <c r="E15" s="9">
        <f t="shared" si="1"/>
        <v>-2260.0000000000068</v>
      </c>
    </row>
    <row r="16" spans="1:5" ht="21" x14ac:dyDescent="0.25">
      <c r="A16" s="8"/>
      <c r="B16" s="8"/>
      <c r="C16" s="9"/>
      <c r="D16" s="9">
        <v>17.5</v>
      </c>
      <c r="E16" s="9">
        <f t="shared" si="1"/>
        <v>-2277.5000000000068</v>
      </c>
    </row>
    <row r="17" spans="1:5" ht="21" x14ac:dyDescent="0.25">
      <c r="A17" s="8"/>
      <c r="B17" s="8"/>
      <c r="C17" s="9"/>
      <c r="D17" s="9">
        <v>350</v>
      </c>
      <c r="E17" s="9">
        <f t="shared" si="1"/>
        <v>-2627.5000000000068</v>
      </c>
    </row>
    <row r="18" spans="1:5" ht="21" x14ac:dyDescent="0.25">
      <c r="A18" s="8"/>
      <c r="B18" s="8"/>
      <c r="C18" s="9"/>
      <c r="D18" s="9">
        <v>17.5</v>
      </c>
      <c r="E18" s="9">
        <f t="shared" si="1"/>
        <v>-2645.0000000000068</v>
      </c>
    </row>
    <row r="19" spans="1:5" ht="21" x14ac:dyDescent="0.25">
      <c r="A19" s="8"/>
      <c r="B19" s="8"/>
      <c r="C19" s="9"/>
      <c r="D19" s="9">
        <v>350.82</v>
      </c>
      <c r="E19" s="9">
        <f t="shared" si="1"/>
        <v>-2995.820000000007</v>
      </c>
    </row>
    <row r="20" spans="1:5" ht="21" x14ac:dyDescent="0.25">
      <c r="A20" s="18">
        <v>45581</v>
      </c>
      <c r="B20" s="8" t="s">
        <v>1889</v>
      </c>
      <c r="C20" s="9">
        <v>8000</v>
      </c>
      <c r="D20" s="9"/>
      <c r="E20" s="9">
        <f t="shared" si="1"/>
        <v>5004.179999999993</v>
      </c>
    </row>
    <row r="21" spans="1:5" ht="21" x14ac:dyDescent="0.25">
      <c r="A21" s="18">
        <v>45597</v>
      </c>
      <c r="B21" s="8" t="s">
        <v>1920</v>
      </c>
      <c r="C21" s="9"/>
      <c r="D21" s="9">
        <v>367.5</v>
      </c>
      <c r="E21" s="9">
        <f t="shared" si="1"/>
        <v>4636.679999999993</v>
      </c>
    </row>
    <row r="22" spans="1:5" ht="21" x14ac:dyDescent="0.25">
      <c r="A22" s="18">
        <v>45627</v>
      </c>
      <c r="B22" s="8"/>
      <c r="C22" s="9"/>
      <c r="D22" s="9">
        <v>525</v>
      </c>
      <c r="E22" s="9">
        <f t="shared" si="1"/>
        <v>4111.679999999993</v>
      </c>
    </row>
    <row r="23" spans="1:5" ht="21" x14ac:dyDescent="0.25">
      <c r="A23" s="18">
        <v>45292</v>
      </c>
      <c r="B23" s="8"/>
      <c r="C23" s="9"/>
      <c r="D23" s="9">
        <v>525</v>
      </c>
      <c r="E23" s="9">
        <f t="shared" si="1"/>
        <v>3586.679999999993</v>
      </c>
    </row>
    <row r="24" spans="1:5" ht="21" x14ac:dyDescent="0.25">
      <c r="A24" s="8"/>
      <c r="B24" s="8"/>
      <c r="C24" s="9"/>
      <c r="D24" s="9">
        <v>525</v>
      </c>
      <c r="E24" s="9">
        <f t="shared" si="1"/>
        <v>3061.679999999993</v>
      </c>
    </row>
    <row r="25" spans="1:5" ht="21" x14ac:dyDescent="0.25">
      <c r="B25" s="8"/>
      <c r="C25" s="9">
        <v>20000</v>
      </c>
      <c r="D25" s="9"/>
      <c r="E25" s="9">
        <f t="shared" si="1"/>
        <v>23061.679999999993</v>
      </c>
    </row>
    <row r="26" spans="1:5" ht="21" x14ac:dyDescent="0.25">
      <c r="A26" s="18">
        <v>45691</v>
      </c>
      <c r="B26" s="8" t="s">
        <v>2197</v>
      </c>
      <c r="C26" s="9"/>
      <c r="D26" s="9">
        <v>20084</v>
      </c>
      <c r="E26" s="9">
        <f t="shared" si="1"/>
        <v>2977.679999999993</v>
      </c>
    </row>
    <row r="27" spans="1:5" ht="21" x14ac:dyDescent="0.25">
      <c r="A27" s="18">
        <v>45780</v>
      </c>
      <c r="B27" s="8" t="s">
        <v>351</v>
      </c>
      <c r="C27" s="9"/>
      <c r="D27" s="9">
        <v>350</v>
      </c>
      <c r="E27" s="9">
        <f t="shared" si="1"/>
        <v>2627.679999999993</v>
      </c>
    </row>
    <row r="28" spans="1:5" ht="21" x14ac:dyDescent="0.25">
      <c r="A28" s="8"/>
      <c r="B28" s="8"/>
      <c r="C28" s="9"/>
      <c r="D28" s="9"/>
      <c r="E28" s="9">
        <f t="shared" si="1"/>
        <v>2627.679999999993</v>
      </c>
    </row>
    <row r="29" spans="1:5" ht="21" x14ac:dyDescent="0.25">
      <c r="A29" s="8"/>
      <c r="B29" s="8"/>
      <c r="C29" s="9"/>
      <c r="D29" s="9"/>
      <c r="E29" s="9">
        <f t="shared" si="1"/>
        <v>2627.679999999993</v>
      </c>
    </row>
    <row r="30" spans="1:5" ht="21" x14ac:dyDescent="0.25">
      <c r="A30" s="8"/>
      <c r="B30" s="8"/>
      <c r="C30" s="9"/>
      <c r="D30" s="9"/>
      <c r="E30" s="9">
        <f t="shared" si="1"/>
        <v>2627.679999999993</v>
      </c>
    </row>
    <row r="31" spans="1:5" ht="21" x14ac:dyDescent="0.25">
      <c r="A31" s="8"/>
      <c r="B31" s="8"/>
      <c r="C31" s="9"/>
      <c r="D31" s="9"/>
      <c r="E31" s="9">
        <f t="shared" si="1"/>
        <v>2627.679999999993</v>
      </c>
    </row>
    <row r="32" spans="1:5" ht="21" x14ac:dyDescent="0.25">
      <c r="A32" s="8"/>
      <c r="B32" s="8"/>
      <c r="C32" s="9"/>
      <c r="D32" s="9"/>
      <c r="E32" s="9">
        <f t="shared" si="1"/>
        <v>2627.679999999993</v>
      </c>
    </row>
    <row r="33" spans="1:5" ht="21" x14ac:dyDescent="0.25">
      <c r="A33" s="8"/>
      <c r="B33" s="8"/>
      <c r="C33" s="9"/>
      <c r="D33" s="9"/>
      <c r="E33" s="9">
        <f t="shared" si="1"/>
        <v>2627.679999999993</v>
      </c>
    </row>
    <row r="34" spans="1:5" ht="21" x14ac:dyDescent="0.25">
      <c r="A34" s="8"/>
      <c r="B34" s="8"/>
      <c r="C34" s="9"/>
      <c r="D34" s="9"/>
      <c r="E34" s="9">
        <f t="shared" si="1"/>
        <v>2627.679999999993</v>
      </c>
    </row>
    <row r="35" spans="1:5" ht="21" x14ac:dyDescent="0.25">
      <c r="A35" s="8"/>
      <c r="B35" s="8"/>
      <c r="C35" s="9"/>
      <c r="D35" s="9"/>
      <c r="E35" s="9">
        <f t="shared" si="1"/>
        <v>2627.679999999993</v>
      </c>
    </row>
    <row r="36" spans="1:5" ht="21" x14ac:dyDescent="0.25">
      <c r="A36" s="8"/>
      <c r="B36" s="8"/>
      <c r="C36" s="9"/>
      <c r="D36" s="9"/>
      <c r="E36" s="9">
        <f t="shared" si="1"/>
        <v>2627.679999999993</v>
      </c>
    </row>
    <row r="37" spans="1:5" ht="21" x14ac:dyDescent="0.25">
      <c r="A37" s="8"/>
      <c r="B37" s="8"/>
      <c r="C37" s="9"/>
      <c r="D37" s="9"/>
      <c r="E37" s="9">
        <f t="shared" si="1"/>
        <v>2627.679999999993</v>
      </c>
    </row>
    <row r="38" spans="1:5" ht="21" x14ac:dyDescent="0.25">
      <c r="A38" s="8"/>
      <c r="B38" s="8"/>
      <c r="C38" s="9"/>
      <c r="D38" s="9"/>
      <c r="E38" s="9">
        <f t="shared" si="1"/>
        <v>2627.679999999993</v>
      </c>
    </row>
    <row r="39" spans="1:5" ht="21" x14ac:dyDescent="0.25">
      <c r="A39" s="8"/>
      <c r="B39" s="8"/>
      <c r="C39" s="9"/>
      <c r="D39" s="9"/>
      <c r="E39" s="9">
        <f t="shared" si="1"/>
        <v>2627.679999999993</v>
      </c>
    </row>
    <row r="40" spans="1:5" ht="21" x14ac:dyDescent="0.25">
      <c r="A40" s="8"/>
      <c r="B40" s="8"/>
      <c r="C40" s="9"/>
      <c r="D40" s="9"/>
      <c r="E40" s="9">
        <f t="shared" si="1"/>
        <v>2627.679999999993</v>
      </c>
    </row>
    <row r="41" spans="1:5" ht="21" x14ac:dyDescent="0.25">
      <c r="A41" s="8"/>
      <c r="B41" s="8"/>
      <c r="C41" s="9"/>
      <c r="D41" s="9"/>
      <c r="E41" s="9">
        <f t="shared" si="1"/>
        <v>2627.679999999993</v>
      </c>
    </row>
    <row r="42" spans="1:5" ht="21" x14ac:dyDescent="0.25">
      <c r="A42" s="8"/>
      <c r="B42" s="8"/>
      <c r="C42" s="9"/>
      <c r="D42" s="9"/>
      <c r="E42" s="9">
        <f t="shared" si="1"/>
        <v>2627.679999999993</v>
      </c>
    </row>
    <row r="43" spans="1:5" ht="21" x14ac:dyDescent="0.25">
      <c r="A43" s="8"/>
      <c r="B43" s="8"/>
      <c r="C43" s="9"/>
      <c r="D43" s="9"/>
      <c r="E43" s="9">
        <f t="shared" si="1"/>
        <v>2627.679999999993</v>
      </c>
    </row>
    <row r="44" spans="1:5" ht="21" x14ac:dyDescent="0.25">
      <c r="A44" s="8"/>
      <c r="B44" s="8"/>
      <c r="C44" s="9"/>
      <c r="D44" s="9"/>
      <c r="E44" s="9">
        <f t="shared" si="1"/>
        <v>2627.679999999993</v>
      </c>
    </row>
    <row r="45" spans="1:5" ht="21" x14ac:dyDescent="0.25">
      <c r="A45" s="8"/>
      <c r="B45" s="8"/>
      <c r="C45" s="9"/>
      <c r="D45" s="9"/>
      <c r="E45" s="9">
        <f t="shared" si="1"/>
        <v>2627.679999999993</v>
      </c>
    </row>
    <row r="46" spans="1:5" ht="21" x14ac:dyDescent="0.25">
      <c r="A46" s="8"/>
      <c r="B46" s="8"/>
      <c r="C46" s="9"/>
      <c r="D46" s="9"/>
      <c r="E46" s="9">
        <f t="shared" si="1"/>
        <v>2627.679999999993</v>
      </c>
    </row>
    <row r="47" spans="1:5" ht="21" x14ac:dyDescent="0.25">
      <c r="A47" s="8"/>
      <c r="B47" s="8"/>
      <c r="C47" s="9"/>
      <c r="D47" s="9"/>
      <c r="E47" s="9">
        <f t="shared" si="1"/>
        <v>2627.679999999993</v>
      </c>
    </row>
    <row r="48" spans="1:5" ht="21" x14ac:dyDescent="0.25">
      <c r="A48" s="8"/>
      <c r="B48" s="8"/>
      <c r="C48" s="9"/>
      <c r="D48" s="9"/>
      <c r="E48" s="9">
        <f t="shared" si="1"/>
        <v>2627.679999999993</v>
      </c>
    </row>
    <row r="49" spans="1:5" ht="21" x14ac:dyDescent="0.25">
      <c r="A49" s="8"/>
      <c r="B49" s="8"/>
      <c r="C49" s="9"/>
      <c r="D49" s="9"/>
      <c r="E49" s="9">
        <f t="shared" si="1"/>
        <v>2627.679999999993</v>
      </c>
    </row>
    <row r="50" spans="1:5" ht="21" x14ac:dyDescent="0.25">
      <c r="A50" s="8"/>
      <c r="B50" s="8"/>
      <c r="C50" s="9"/>
      <c r="D50" s="9"/>
      <c r="E50" s="9">
        <f t="shared" si="1"/>
        <v>2627.679999999993</v>
      </c>
    </row>
    <row r="51" spans="1:5" ht="21" x14ac:dyDescent="0.25">
      <c r="A51" s="8"/>
      <c r="B51" s="8"/>
      <c r="C51" s="9"/>
      <c r="D51" s="9"/>
      <c r="E51" s="9">
        <f t="shared" si="1"/>
        <v>2627.679999999993</v>
      </c>
    </row>
    <row r="52" spans="1:5" ht="21" x14ac:dyDescent="0.25">
      <c r="A52" s="8"/>
      <c r="B52" s="8"/>
      <c r="C52" s="9"/>
      <c r="D52" s="9"/>
      <c r="E52" s="9">
        <f t="shared" si="1"/>
        <v>2627.679999999993</v>
      </c>
    </row>
    <row r="53" spans="1:5" ht="21" x14ac:dyDescent="0.25">
      <c r="A53" s="8"/>
      <c r="B53" s="8"/>
      <c r="C53" s="9"/>
      <c r="D53" s="9"/>
      <c r="E53" s="9">
        <f t="shared" si="1"/>
        <v>2627.679999999993</v>
      </c>
    </row>
    <row r="54" spans="1:5" ht="21" x14ac:dyDescent="0.25">
      <c r="A54" s="8"/>
      <c r="B54" s="8"/>
      <c r="C54" s="9"/>
      <c r="D54" s="9"/>
      <c r="E54" s="9">
        <f t="shared" si="1"/>
        <v>2627.679999999993</v>
      </c>
    </row>
    <row r="55" spans="1:5" ht="21" x14ac:dyDescent="0.25">
      <c r="A55" s="8"/>
      <c r="B55" s="8"/>
      <c r="C55" s="9"/>
      <c r="D55" s="9"/>
      <c r="E55" s="9">
        <f t="shared" si="1"/>
        <v>2627.679999999993</v>
      </c>
    </row>
    <row r="56" spans="1:5" ht="21" x14ac:dyDescent="0.25">
      <c r="A56" s="8"/>
      <c r="B56" s="8"/>
      <c r="C56" s="9"/>
      <c r="D56" s="9"/>
      <c r="E56" s="9">
        <f t="shared" si="1"/>
        <v>2627.679999999993</v>
      </c>
    </row>
    <row r="57" spans="1:5" ht="21" x14ac:dyDescent="0.25">
      <c r="A57" s="8"/>
      <c r="B57" s="8"/>
      <c r="C57" s="9"/>
      <c r="D57" s="9"/>
      <c r="E57" s="9">
        <f t="shared" si="1"/>
        <v>2627.679999999993</v>
      </c>
    </row>
    <row r="58" spans="1:5" ht="21" x14ac:dyDescent="0.25">
      <c r="A58" s="8"/>
      <c r="B58" s="8"/>
      <c r="C58" s="9"/>
      <c r="D58" s="9"/>
      <c r="E58" s="9">
        <f t="shared" si="1"/>
        <v>2627.679999999993</v>
      </c>
    </row>
    <row r="59" spans="1:5" ht="21" x14ac:dyDescent="0.25">
      <c r="A59" s="8"/>
      <c r="B59" s="8"/>
      <c r="C59" s="9"/>
      <c r="D59" s="9"/>
      <c r="E59" s="9">
        <f t="shared" si="1"/>
        <v>2627.679999999993</v>
      </c>
    </row>
    <row r="60" spans="1:5" ht="21" x14ac:dyDescent="0.25">
      <c r="A60" s="8"/>
      <c r="B60" s="8"/>
      <c r="C60" s="9"/>
      <c r="D60" s="9"/>
      <c r="E60" s="9">
        <f t="shared" si="1"/>
        <v>2627.679999999993</v>
      </c>
    </row>
    <row r="61" spans="1:5" ht="21" x14ac:dyDescent="0.25">
      <c r="A61" s="8"/>
      <c r="B61" s="8"/>
      <c r="C61" s="9"/>
      <c r="D61" s="9"/>
      <c r="E61" s="9">
        <f t="shared" si="1"/>
        <v>2627.679999999993</v>
      </c>
    </row>
    <row r="62" spans="1:5" ht="21" x14ac:dyDescent="0.25">
      <c r="A62" s="8"/>
      <c r="B62" s="8"/>
      <c r="C62" s="9"/>
      <c r="D62" s="9"/>
      <c r="E62" s="9">
        <f t="shared" si="1"/>
        <v>2627.679999999993</v>
      </c>
    </row>
    <row r="63" spans="1:5" ht="21" x14ac:dyDescent="0.25">
      <c r="A63" s="8"/>
      <c r="B63" s="8"/>
      <c r="C63" s="9"/>
      <c r="D63" s="9"/>
      <c r="E63" s="9">
        <f t="shared" si="1"/>
        <v>2627.679999999993</v>
      </c>
    </row>
    <row r="64" spans="1:5" ht="21" x14ac:dyDescent="0.25">
      <c r="A64" s="8"/>
      <c r="B64" s="8"/>
      <c r="C64" s="9"/>
      <c r="D64" s="9"/>
      <c r="E64" s="9">
        <f t="shared" si="1"/>
        <v>2627.679999999993</v>
      </c>
    </row>
    <row r="65" spans="1:5" ht="21" x14ac:dyDescent="0.25">
      <c r="A65" s="8"/>
      <c r="B65" s="8"/>
      <c r="C65" s="9"/>
      <c r="D65" s="9"/>
      <c r="E65" s="9">
        <f t="shared" si="1"/>
        <v>2627.679999999993</v>
      </c>
    </row>
    <row r="66" spans="1:5" ht="21" x14ac:dyDescent="0.25">
      <c r="A66" s="8"/>
      <c r="B66" s="8"/>
      <c r="C66" s="9"/>
      <c r="D66" s="9"/>
      <c r="E66" s="9">
        <f t="shared" si="1"/>
        <v>2627.679999999993</v>
      </c>
    </row>
    <row r="67" spans="1:5" ht="21" x14ac:dyDescent="0.25">
      <c r="A67" s="8"/>
      <c r="B67" s="8"/>
      <c r="C67" s="9"/>
      <c r="D67" s="9"/>
      <c r="E67" s="9">
        <f t="shared" si="1"/>
        <v>2627.679999999993</v>
      </c>
    </row>
    <row r="68" spans="1:5" ht="21" x14ac:dyDescent="0.25">
      <c r="A68" s="8"/>
      <c r="B68" s="8"/>
      <c r="C68" s="9"/>
      <c r="D68" s="9"/>
      <c r="E68" s="9">
        <f t="shared" si="1"/>
        <v>2627.679999999993</v>
      </c>
    </row>
    <row r="69" spans="1:5" ht="21" x14ac:dyDescent="0.25">
      <c r="A69" s="8"/>
      <c r="B69" s="8"/>
      <c r="C69" s="9"/>
      <c r="D69" s="9"/>
      <c r="E69" s="9">
        <f t="shared" si="1"/>
        <v>2627.679999999993</v>
      </c>
    </row>
    <row r="70" spans="1:5" ht="21" x14ac:dyDescent="0.25">
      <c r="A70" s="8"/>
      <c r="B70" s="8"/>
      <c r="C70" s="9"/>
      <c r="D70" s="9"/>
      <c r="E70" s="9">
        <f t="shared" ref="E70:E100" si="2">E69+C70-D70</f>
        <v>2627.679999999993</v>
      </c>
    </row>
    <row r="71" spans="1:5" ht="21" x14ac:dyDescent="0.25">
      <c r="A71" s="8"/>
      <c r="B71" s="8"/>
      <c r="C71" s="9"/>
      <c r="D71" s="9"/>
      <c r="E71" s="9">
        <f t="shared" si="2"/>
        <v>2627.679999999993</v>
      </c>
    </row>
    <row r="72" spans="1:5" ht="21" x14ac:dyDescent="0.25">
      <c r="A72" s="8"/>
      <c r="B72" s="8"/>
      <c r="C72" s="9"/>
      <c r="D72" s="9"/>
      <c r="E72" s="9">
        <f t="shared" si="2"/>
        <v>2627.679999999993</v>
      </c>
    </row>
    <row r="73" spans="1:5" ht="21" x14ac:dyDescent="0.25">
      <c r="A73" s="8"/>
      <c r="B73" s="8"/>
      <c r="C73" s="9"/>
      <c r="D73" s="9"/>
      <c r="E73" s="9">
        <f t="shared" si="2"/>
        <v>2627.679999999993</v>
      </c>
    </row>
    <row r="74" spans="1:5" ht="21" x14ac:dyDescent="0.25">
      <c r="A74" s="8"/>
      <c r="B74" s="8"/>
      <c r="C74" s="9"/>
      <c r="D74" s="9"/>
      <c r="E74" s="9">
        <f t="shared" si="2"/>
        <v>2627.679999999993</v>
      </c>
    </row>
    <row r="75" spans="1:5" ht="21" x14ac:dyDescent="0.25">
      <c r="A75" s="8"/>
      <c r="B75" s="8"/>
      <c r="C75" s="9"/>
      <c r="D75" s="9"/>
      <c r="E75" s="9">
        <f t="shared" si="2"/>
        <v>2627.679999999993</v>
      </c>
    </row>
    <row r="76" spans="1:5" ht="21" x14ac:dyDescent="0.25">
      <c r="A76" s="8"/>
      <c r="B76" s="8"/>
      <c r="C76" s="9"/>
      <c r="D76" s="9"/>
      <c r="E76" s="9">
        <f t="shared" si="2"/>
        <v>2627.679999999993</v>
      </c>
    </row>
    <row r="77" spans="1:5" ht="21" x14ac:dyDescent="0.25">
      <c r="A77" s="8"/>
      <c r="B77" s="8"/>
      <c r="C77" s="9"/>
      <c r="D77" s="9"/>
      <c r="E77" s="9">
        <f t="shared" si="2"/>
        <v>2627.679999999993</v>
      </c>
    </row>
    <row r="78" spans="1:5" ht="21" x14ac:dyDescent="0.25">
      <c r="A78" s="8"/>
      <c r="B78" s="8"/>
      <c r="C78" s="9"/>
      <c r="D78" s="9"/>
      <c r="E78" s="9">
        <f t="shared" si="2"/>
        <v>2627.679999999993</v>
      </c>
    </row>
    <row r="79" spans="1:5" ht="21" x14ac:dyDescent="0.25">
      <c r="A79" s="8"/>
      <c r="B79" s="8"/>
      <c r="C79" s="9"/>
      <c r="D79" s="9"/>
      <c r="E79" s="9">
        <f t="shared" si="2"/>
        <v>2627.679999999993</v>
      </c>
    </row>
    <row r="80" spans="1:5" ht="21" x14ac:dyDescent="0.25">
      <c r="A80" s="8"/>
      <c r="B80" s="8"/>
      <c r="C80" s="9"/>
      <c r="D80" s="9"/>
      <c r="E80" s="9">
        <f t="shared" si="2"/>
        <v>2627.679999999993</v>
      </c>
    </row>
    <row r="81" spans="1:5" ht="21" x14ac:dyDescent="0.25">
      <c r="A81" s="8"/>
      <c r="B81" s="8"/>
      <c r="C81" s="9"/>
      <c r="D81" s="9"/>
      <c r="E81" s="9">
        <f t="shared" si="2"/>
        <v>2627.679999999993</v>
      </c>
    </row>
    <row r="82" spans="1:5" ht="21" x14ac:dyDescent="0.25">
      <c r="A82" s="8"/>
      <c r="B82" s="8"/>
      <c r="C82" s="9"/>
      <c r="D82" s="9"/>
      <c r="E82" s="9">
        <f t="shared" si="2"/>
        <v>2627.679999999993</v>
      </c>
    </row>
    <row r="83" spans="1:5" ht="21" x14ac:dyDescent="0.25">
      <c r="A83" s="8"/>
      <c r="B83" s="8"/>
      <c r="C83" s="9"/>
      <c r="D83" s="9"/>
      <c r="E83" s="9">
        <f t="shared" si="2"/>
        <v>2627.679999999993</v>
      </c>
    </row>
    <row r="84" spans="1:5" ht="21" x14ac:dyDescent="0.25">
      <c r="A84" s="8"/>
      <c r="B84" s="8"/>
      <c r="C84" s="9"/>
      <c r="D84" s="9"/>
      <c r="E84" s="9">
        <f t="shared" si="2"/>
        <v>2627.679999999993</v>
      </c>
    </row>
    <row r="85" spans="1:5" ht="21" x14ac:dyDescent="0.25">
      <c r="A85" s="8"/>
      <c r="B85" s="8"/>
      <c r="C85" s="9"/>
      <c r="D85" s="9"/>
      <c r="E85" s="9">
        <f t="shared" si="2"/>
        <v>2627.679999999993</v>
      </c>
    </row>
    <row r="86" spans="1:5" ht="21" x14ac:dyDescent="0.25">
      <c r="A86" s="8"/>
      <c r="B86" s="8"/>
      <c r="C86" s="9"/>
      <c r="D86" s="9"/>
      <c r="E86" s="9">
        <f t="shared" si="2"/>
        <v>2627.679999999993</v>
      </c>
    </row>
    <row r="87" spans="1:5" ht="21" x14ac:dyDescent="0.25">
      <c r="A87" s="8"/>
      <c r="B87" s="8"/>
      <c r="C87" s="9"/>
      <c r="D87" s="9"/>
      <c r="E87" s="9">
        <f t="shared" si="2"/>
        <v>2627.679999999993</v>
      </c>
    </row>
    <row r="88" spans="1:5" ht="21" x14ac:dyDescent="0.25">
      <c r="A88" s="8"/>
      <c r="B88" s="8"/>
      <c r="C88" s="9"/>
      <c r="D88" s="9"/>
      <c r="E88" s="9">
        <f t="shared" si="2"/>
        <v>2627.679999999993</v>
      </c>
    </row>
    <row r="89" spans="1:5" ht="21" x14ac:dyDescent="0.25">
      <c r="A89" s="8"/>
      <c r="B89" s="8"/>
      <c r="C89" s="9"/>
      <c r="D89" s="9"/>
      <c r="E89" s="9">
        <f t="shared" si="2"/>
        <v>2627.679999999993</v>
      </c>
    </row>
    <row r="90" spans="1:5" ht="21" x14ac:dyDescent="0.25">
      <c r="A90" s="8"/>
      <c r="B90" s="8"/>
      <c r="C90" s="9"/>
      <c r="D90" s="9"/>
      <c r="E90" s="9">
        <f t="shared" si="2"/>
        <v>2627.679999999993</v>
      </c>
    </row>
    <row r="91" spans="1:5" ht="21" x14ac:dyDescent="0.25">
      <c r="A91" s="8"/>
      <c r="B91" s="8"/>
      <c r="C91" s="9"/>
      <c r="D91" s="9"/>
      <c r="E91" s="9">
        <f t="shared" si="2"/>
        <v>2627.679999999993</v>
      </c>
    </row>
    <row r="92" spans="1:5" ht="21" x14ac:dyDescent="0.25">
      <c r="A92" s="8"/>
      <c r="B92" s="8"/>
      <c r="C92" s="9"/>
      <c r="D92" s="9"/>
      <c r="E92" s="9">
        <f t="shared" si="2"/>
        <v>2627.679999999993</v>
      </c>
    </row>
    <row r="93" spans="1:5" ht="21" x14ac:dyDescent="0.25">
      <c r="A93" s="8"/>
      <c r="B93" s="8"/>
      <c r="C93" s="9"/>
      <c r="D93" s="9"/>
      <c r="E93" s="9">
        <f t="shared" si="2"/>
        <v>2627.679999999993</v>
      </c>
    </row>
    <row r="94" spans="1:5" ht="21" x14ac:dyDescent="0.25">
      <c r="A94" s="8"/>
      <c r="B94" s="8"/>
      <c r="C94" s="9"/>
      <c r="D94" s="9"/>
      <c r="E94" s="9">
        <f t="shared" si="2"/>
        <v>2627.679999999993</v>
      </c>
    </row>
    <row r="95" spans="1:5" ht="21" x14ac:dyDescent="0.25">
      <c r="A95" s="8"/>
      <c r="B95" s="8"/>
      <c r="C95" s="9"/>
      <c r="D95" s="9"/>
      <c r="E95" s="9">
        <f t="shared" si="2"/>
        <v>2627.679999999993</v>
      </c>
    </row>
    <row r="96" spans="1:5" ht="21" x14ac:dyDescent="0.25">
      <c r="A96" s="8"/>
      <c r="B96" s="8"/>
      <c r="C96" s="9"/>
      <c r="D96" s="9"/>
      <c r="E96" s="9">
        <f t="shared" si="2"/>
        <v>2627.679999999993</v>
      </c>
    </row>
    <row r="97" spans="1:5" ht="21" x14ac:dyDescent="0.25">
      <c r="A97" s="8"/>
      <c r="B97" s="8"/>
      <c r="C97" s="9"/>
      <c r="D97" s="9"/>
      <c r="E97" s="9">
        <f t="shared" si="2"/>
        <v>2627.679999999993</v>
      </c>
    </row>
    <row r="98" spans="1:5" ht="21" x14ac:dyDescent="0.25">
      <c r="A98" s="8"/>
      <c r="B98" s="8"/>
      <c r="C98" s="9"/>
      <c r="D98" s="9"/>
      <c r="E98" s="9">
        <f t="shared" si="2"/>
        <v>2627.679999999993</v>
      </c>
    </row>
    <row r="99" spans="1:5" ht="21" x14ac:dyDescent="0.25">
      <c r="A99" s="8"/>
      <c r="B99" s="8"/>
      <c r="C99" s="9"/>
      <c r="D99" s="9"/>
      <c r="E99" s="9">
        <f t="shared" si="2"/>
        <v>2627.679999999993</v>
      </c>
    </row>
    <row r="100" spans="1:5" ht="21" x14ac:dyDescent="0.25">
      <c r="A100" s="8"/>
      <c r="B100" s="8"/>
      <c r="C100" s="9"/>
      <c r="D100" s="9"/>
      <c r="E100" s="9">
        <f t="shared" si="2"/>
        <v>2627.679999999993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70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44</v>
      </c>
      <c r="B1" s="160"/>
      <c r="C1" s="160"/>
      <c r="D1" s="160"/>
      <c r="E1" s="160"/>
    </row>
    <row r="2" spans="1:5" ht="26" x14ac:dyDescent="0.3">
      <c r="A2" s="161" t="s">
        <v>88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>E6+C7-D7</f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71"/>
  <dimension ref="A1:H369"/>
  <sheetViews>
    <sheetView topLeftCell="A64" workbookViewId="0">
      <selection activeCell="B77" sqref="B77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5" style="13" customWidth="1"/>
    <col min="4" max="4" width="20.33203125" style="13" customWidth="1"/>
    <col min="5" max="5" width="20.6640625" customWidth="1"/>
  </cols>
  <sheetData>
    <row r="1" spans="1:8" ht="29" x14ac:dyDescent="0.35">
      <c r="A1" s="160" t="s">
        <v>47</v>
      </c>
      <c r="B1" s="160"/>
      <c r="C1" s="160"/>
      <c r="D1" s="160"/>
      <c r="E1" s="160"/>
    </row>
    <row r="2" spans="1:8" ht="26" x14ac:dyDescent="0.3">
      <c r="A2" s="161" t="s">
        <v>24</v>
      </c>
      <c r="B2" s="161"/>
      <c r="C2" s="161"/>
      <c r="D2" s="161"/>
      <c r="E2" s="161"/>
    </row>
    <row r="3" spans="1:8" s="1" customFormat="1" ht="21" x14ac:dyDescent="0.25">
      <c r="A3" s="10" t="s">
        <v>4</v>
      </c>
      <c r="B3" s="10" t="s">
        <v>5</v>
      </c>
      <c r="C3" s="29" t="s">
        <v>6</v>
      </c>
      <c r="D3" s="29" t="s">
        <v>7</v>
      </c>
      <c r="E3" s="10" t="s">
        <v>8</v>
      </c>
    </row>
    <row r="4" spans="1:8" ht="21" x14ac:dyDescent="0.25">
      <c r="A4" s="8" t="s">
        <v>49</v>
      </c>
      <c r="B4" s="8" t="s">
        <v>20</v>
      </c>
      <c r="C4" s="9"/>
      <c r="D4" s="9"/>
      <c r="E4" s="9">
        <v>391308.58</v>
      </c>
    </row>
    <row r="5" spans="1:8" ht="21" x14ac:dyDescent="0.25">
      <c r="A5" s="8" t="s">
        <v>146</v>
      </c>
      <c r="B5" s="8" t="s">
        <v>152</v>
      </c>
      <c r="C5" s="9"/>
      <c r="D5" s="9">
        <v>390560</v>
      </c>
      <c r="E5" s="9">
        <f>E4+C5-D5</f>
        <v>748.5800000000163</v>
      </c>
    </row>
    <row r="6" spans="1:8" ht="21" x14ac:dyDescent="0.25">
      <c r="A6" s="8" t="s">
        <v>159</v>
      </c>
      <c r="B6" s="8" t="s">
        <v>162</v>
      </c>
      <c r="C6" s="9">
        <v>545921</v>
      </c>
      <c r="D6" s="9"/>
      <c r="E6" s="9">
        <f t="shared" ref="E6:E69" si="0">E5+C6-D6</f>
        <v>546669.58000000007</v>
      </c>
      <c r="H6">
        <f>100+30000+99+420</f>
        <v>30619</v>
      </c>
    </row>
    <row r="7" spans="1:8" ht="21" x14ac:dyDescent="0.25">
      <c r="A7" s="8" t="s">
        <v>159</v>
      </c>
      <c r="B7" s="8" t="s">
        <v>152</v>
      </c>
      <c r="C7" s="9"/>
      <c r="D7" s="9">
        <v>546120</v>
      </c>
      <c r="E7" s="9">
        <f t="shared" si="0"/>
        <v>549.58000000007451</v>
      </c>
    </row>
    <row r="8" spans="1:8" ht="21" x14ac:dyDescent="0.25">
      <c r="A8" s="8" t="s">
        <v>165</v>
      </c>
      <c r="B8" s="8" t="s">
        <v>164</v>
      </c>
      <c r="C8" s="9">
        <v>561450</v>
      </c>
      <c r="D8" s="9"/>
      <c r="E8" s="9">
        <f t="shared" si="0"/>
        <v>561999.58000000007</v>
      </c>
    </row>
    <row r="9" spans="1:8" ht="21" x14ac:dyDescent="0.25">
      <c r="A9" s="8" t="s">
        <v>165</v>
      </c>
      <c r="B9" s="8" t="s">
        <v>152</v>
      </c>
      <c r="C9" s="9"/>
      <c r="D9" s="9">
        <v>561230</v>
      </c>
      <c r="E9" s="9">
        <f t="shared" si="0"/>
        <v>769.58000000007451</v>
      </c>
    </row>
    <row r="10" spans="1:8" ht="21" x14ac:dyDescent="0.25">
      <c r="A10" s="8" t="s">
        <v>173</v>
      </c>
      <c r="B10" s="8" t="s">
        <v>178</v>
      </c>
      <c r="C10" s="9">
        <v>367230</v>
      </c>
      <c r="D10" s="9"/>
      <c r="E10" s="9">
        <f t="shared" si="0"/>
        <v>367999.58000000007</v>
      </c>
    </row>
    <row r="11" spans="1:8" ht="21" x14ac:dyDescent="0.25">
      <c r="A11" s="8" t="s">
        <v>173</v>
      </c>
      <c r="B11" s="8" t="s">
        <v>152</v>
      </c>
      <c r="C11" s="9"/>
      <c r="D11" s="9">
        <v>162125</v>
      </c>
      <c r="E11" s="9">
        <f t="shared" si="0"/>
        <v>205874.58000000007</v>
      </c>
    </row>
    <row r="12" spans="1:8" ht="21" x14ac:dyDescent="0.25">
      <c r="A12" s="8" t="s">
        <v>173</v>
      </c>
      <c r="B12" s="8" t="s">
        <v>151</v>
      </c>
      <c r="C12" s="9"/>
      <c r="D12" s="9">
        <v>205110</v>
      </c>
      <c r="E12" s="9">
        <f t="shared" si="0"/>
        <v>764.58000000007451</v>
      </c>
    </row>
    <row r="13" spans="1:8" ht="21" x14ac:dyDescent="0.25">
      <c r="A13" s="8" t="s">
        <v>173</v>
      </c>
      <c r="B13" s="8" t="s">
        <v>148</v>
      </c>
      <c r="C13" s="9">
        <v>301000</v>
      </c>
      <c r="D13" s="9"/>
      <c r="E13" s="9">
        <f t="shared" si="0"/>
        <v>301764.58000000007</v>
      </c>
    </row>
    <row r="14" spans="1:8" ht="21" x14ac:dyDescent="0.25">
      <c r="A14" s="8" t="s">
        <v>173</v>
      </c>
      <c r="B14" s="8" t="s">
        <v>152</v>
      </c>
      <c r="C14" s="9"/>
      <c r="D14" s="9">
        <v>301220</v>
      </c>
      <c r="E14" s="9">
        <f t="shared" si="0"/>
        <v>544.58000000007451</v>
      </c>
    </row>
    <row r="15" spans="1:8" ht="21" x14ac:dyDescent="0.25">
      <c r="A15" s="8" t="s">
        <v>185</v>
      </c>
      <c r="B15" s="8" t="s">
        <v>148</v>
      </c>
      <c r="C15" s="9">
        <v>452000</v>
      </c>
      <c r="D15" s="9"/>
      <c r="E15" s="9">
        <f t="shared" si="0"/>
        <v>452544.58000000007</v>
      </c>
    </row>
    <row r="16" spans="1:8" ht="21" x14ac:dyDescent="0.25">
      <c r="A16" s="8" t="s">
        <v>185</v>
      </c>
      <c r="B16" s="8" t="s">
        <v>189</v>
      </c>
      <c r="C16" s="9"/>
      <c r="D16" s="9">
        <v>451650</v>
      </c>
      <c r="E16" s="9">
        <f t="shared" si="0"/>
        <v>894.58000000007451</v>
      </c>
    </row>
    <row r="17" spans="1:5" ht="21" x14ac:dyDescent="0.25">
      <c r="A17" s="8" t="s">
        <v>207</v>
      </c>
      <c r="B17" s="8" t="s">
        <v>148</v>
      </c>
      <c r="C17" s="9">
        <v>448500</v>
      </c>
      <c r="D17" s="9"/>
      <c r="E17" s="9">
        <f t="shared" si="0"/>
        <v>449394.58000000007</v>
      </c>
    </row>
    <row r="18" spans="1:5" ht="21" x14ac:dyDescent="0.25">
      <c r="A18" s="8" t="s">
        <v>207</v>
      </c>
      <c r="B18" s="8" t="s">
        <v>150</v>
      </c>
      <c r="C18" s="9"/>
      <c r="D18" s="9">
        <v>99</v>
      </c>
      <c r="E18" s="9">
        <f t="shared" si="0"/>
        <v>449295.58000000007</v>
      </c>
    </row>
    <row r="19" spans="1:5" ht="21" x14ac:dyDescent="0.25">
      <c r="A19" s="8" t="s">
        <v>207</v>
      </c>
      <c r="B19" s="8" t="s">
        <v>208</v>
      </c>
      <c r="C19" s="9"/>
      <c r="D19" s="9">
        <v>199860</v>
      </c>
      <c r="E19" s="9">
        <f t="shared" si="0"/>
        <v>249435.58000000007</v>
      </c>
    </row>
    <row r="20" spans="1:5" ht="21" x14ac:dyDescent="0.25">
      <c r="A20" s="8" t="s">
        <v>207</v>
      </c>
      <c r="B20" s="8" t="s">
        <v>189</v>
      </c>
      <c r="C20" s="9"/>
      <c r="D20" s="9">
        <v>245630</v>
      </c>
      <c r="E20" s="9">
        <f t="shared" si="0"/>
        <v>3805.5800000000745</v>
      </c>
    </row>
    <row r="21" spans="1:5" ht="21" x14ac:dyDescent="0.25">
      <c r="A21" s="8" t="s">
        <v>207</v>
      </c>
      <c r="B21" s="8" t="s">
        <v>148</v>
      </c>
      <c r="C21" s="9">
        <v>175000</v>
      </c>
      <c r="D21" s="9"/>
      <c r="E21" s="9">
        <f t="shared" si="0"/>
        <v>178805.58000000007</v>
      </c>
    </row>
    <row r="22" spans="1:5" ht="21" x14ac:dyDescent="0.25">
      <c r="A22" s="8" t="s">
        <v>211</v>
      </c>
      <c r="B22" s="8" t="s">
        <v>152</v>
      </c>
      <c r="C22" s="9"/>
      <c r="D22" s="9">
        <v>177572</v>
      </c>
      <c r="E22" s="9">
        <f t="shared" si="0"/>
        <v>1233.5800000000745</v>
      </c>
    </row>
    <row r="23" spans="1:5" ht="21" x14ac:dyDescent="0.25">
      <c r="A23" s="8" t="s">
        <v>227</v>
      </c>
      <c r="B23" s="8" t="s">
        <v>232</v>
      </c>
      <c r="C23" s="9">
        <v>522960</v>
      </c>
      <c r="D23" s="9"/>
      <c r="E23" s="9">
        <f t="shared" si="0"/>
        <v>524193.58000000007</v>
      </c>
    </row>
    <row r="24" spans="1:5" ht="21" x14ac:dyDescent="0.25">
      <c r="A24" s="8" t="s">
        <v>227</v>
      </c>
      <c r="B24" s="8" t="s">
        <v>152</v>
      </c>
      <c r="C24" s="9"/>
      <c r="D24" s="9">
        <v>523455</v>
      </c>
      <c r="E24" s="9">
        <f t="shared" si="0"/>
        <v>738.58000000007451</v>
      </c>
    </row>
    <row r="25" spans="1:5" ht="21" x14ac:dyDescent="0.25">
      <c r="A25" s="8" t="s">
        <v>252</v>
      </c>
      <c r="B25" s="8" t="s">
        <v>148</v>
      </c>
      <c r="C25" s="9">
        <v>49000</v>
      </c>
      <c r="D25" s="9"/>
      <c r="E25" s="9">
        <f t="shared" si="0"/>
        <v>49738.580000000075</v>
      </c>
    </row>
    <row r="26" spans="1:5" ht="21" x14ac:dyDescent="0.25">
      <c r="A26" s="8" t="s">
        <v>252</v>
      </c>
      <c r="B26" s="8" t="s">
        <v>189</v>
      </c>
      <c r="C26" s="9"/>
      <c r="D26" s="9">
        <v>15211</v>
      </c>
      <c r="E26" s="9">
        <f t="shared" si="0"/>
        <v>34527.580000000075</v>
      </c>
    </row>
    <row r="27" spans="1:5" ht="21" x14ac:dyDescent="0.25">
      <c r="A27" s="8" t="s">
        <v>252</v>
      </c>
      <c r="B27" s="8" t="s">
        <v>152</v>
      </c>
      <c r="C27" s="9"/>
      <c r="D27" s="9">
        <v>34020</v>
      </c>
      <c r="E27" s="9">
        <f t="shared" si="0"/>
        <v>507.58000000007451</v>
      </c>
    </row>
    <row r="28" spans="1:5" ht="21" x14ac:dyDescent="0.25">
      <c r="A28" s="18">
        <v>44938</v>
      </c>
      <c r="B28" s="8" t="s">
        <v>148</v>
      </c>
      <c r="C28" s="9">
        <v>220500</v>
      </c>
      <c r="D28" s="9"/>
      <c r="E28" s="9">
        <f t="shared" si="0"/>
        <v>221007.58000000007</v>
      </c>
    </row>
    <row r="29" spans="1:5" ht="21" x14ac:dyDescent="0.25">
      <c r="A29" s="18">
        <v>44938</v>
      </c>
      <c r="B29" s="8" t="s">
        <v>148</v>
      </c>
      <c r="C29" s="9">
        <v>212500</v>
      </c>
      <c r="D29" s="9"/>
      <c r="E29" s="9">
        <f t="shared" si="0"/>
        <v>433507.58000000007</v>
      </c>
    </row>
    <row r="30" spans="1:5" ht="21" x14ac:dyDescent="0.25">
      <c r="A30" s="18">
        <v>44938</v>
      </c>
      <c r="B30" s="8" t="s">
        <v>152</v>
      </c>
      <c r="C30" s="9"/>
      <c r="D30" s="9">
        <v>433060</v>
      </c>
      <c r="E30" s="9">
        <f t="shared" si="0"/>
        <v>447.58000000007451</v>
      </c>
    </row>
    <row r="31" spans="1:5" ht="21" x14ac:dyDescent="0.25">
      <c r="A31" s="18">
        <v>45058</v>
      </c>
      <c r="B31" s="8" t="s">
        <v>148</v>
      </c>
      <c r="C31" s="9">
        <v>673000</v>
      </c>
      <c r="D31" s="9"/>
      <c r="E31" s="9">
        <f t="shared" si="0"/>
        <v>673447.58000000007</v>
      </c>
    </row>
    <row r="32" spans="1:5" ht="21" x14ac:dyDescent="0.25">
      <c r="A32" s="18">
        <v>45058</v>
      </c>
      <c r="B32" s="8" t="s">
        <v>152</v>
      </c>
      <c r="C32" s="9"/>
      <c r="D32" s="9">
        <v>672865</v>
      </c>
      <c r="E32" s="9">
        <f t="shared" si="0"/>
        <v>582.58000000007451</v>
      </c>
    </row>
    <row r="33" spans="1:5" ht="21" x14ac:dyDescent="0.25">
      <c r="A33" s="18">
        <v>45089</v>
      </c>
      <c r="B33" s="8" t="s">
        <v>148</v>
      </c>
      <c r="C33" s="9">
        <v>894000</v>
      </c>
      <c r="D33" s="9"/>
      <c r="E33" s="9">
        <f t="shared" si="0"/>
        <v>894582.58000000007</v>
      </c>
    </row>
    <row r="34" spans="1:5" ht="21" x14ac:dyDescent="0.25">
      <c r="A34" s="18">
        <v>45089</v>
      </c>
      <c r="B34" s="8" t="s">
        <v>278</v>
      </c>
      <c r="C34" s="9"/>
      <c r="D34" s="9">
        <v>894032</v>
      </c>
      <c r="E34" s="9">
        <f t="shared" si="0"/>
        <v>550.58000000007451</v>
      </c>
    </row>
    <row r="35" spans="1:5" ht="21" x14ac:dyDescent="0.25">
      <c r="A35" s="18">
        <v>45150</v>
      </c>
      <c r="B35" s="8" t="s">
        <v>148</v>
      </c>
      <c r="C35" s="9">
        <v>997000</v>
      </c>
      <c r="D35" s="9"/>
      <c r="E35" s="9">
        <f t="shared" si="0"/>
        <v>997550.58000000007</v>
      </c>
    </row>
    <row r="36" spans="1:5" ht="21" x14ac:dyDescent="0.25">
      <c r="A36" s="18">
        <v>45150</v>
      </c>
      <c r="B36" s="8" t="s">
        <v>287</v>
      </c>
      <c r="C36" s="9"/>
      <c r="D36" s="9">
        <v>997022</v>
      </c>
      <c r="E36" s="9">
        <f t="shared" si="0"/>
        <v>528.58000000007451</v>
      </c>
    </row>
    <row r="37" spans="1:5" ht="21" x14ac:dyDescent="0.25">
      <c r="A37" s="18">
        <v>45272</v>
      </c>
      <c r="B37" s="8" t="s">
        <v>148</v>
      </c>
      <c r="C37" s="9">
        <v>503000</v>
      </c>
      <c r="D37" s="9"/>
      <c r="E37" s="9">
        <f t="shared" si="0"/>
        <v>503528.58000000007</v>
      </c>
    </row>
    <row r="38" spans="1:5" ht="21" x14ac:dyDescent="0.25">
      <c r="A38" s="18">
        <v>45272</v>
      </c>
      <c r="B38" s="8" t="s">
        <v>255</v>
      </c>
      <c r="C38" s="9"/>
      <c r="D38" s="9">
        <v>501244</v>
      </c>
      <c r="E38" s="9">
        <f t="shared" si="0"/>
        <v>2284.5800000000745</v>
      </c>
    </row>
    <row r="39" spans="1:5" ht="21" x14ac:dyDescent="0.25">
      <c r="A39" s="18">
        <v>45272</v>
      </c>
      <c r="B39" s="8" t="s">
        <v>148</v>
      </c>
      <c r="C39" s="9">
        <v>55000</v>
      </c>
      <c r="D39" s="9"/>
      <c r="E39" s="9">
        <f t="shared" si="0"/>
        <v>57284.580000000075</v>
      </c>
    </row>
    <row r="40" spans="1:5" ht="21" x14ac:dyDescent="0.25">
      <c r="A40" s="18">
        <v>45272</v>
      </c>
      <c r="B40" s="8" t="s">
        <v>303</v>
      </c>
      <c r="C40" s="9"/>
      <c r="D40" s="9">
        <v>55050</v>
      </c>
      <c r="E40" s="9">
        <f t="shared" si="0"/>
        <v>2234.5800000000745</v>
      </c>
    </row>
    <row r="41" spans="1:5" ht="21" x14ac:dyDescent="0.25">
      <c r="A41" s="8" t="s">
        <v>304</v>
      </c>
      <c r="B41" s="8" t="s">
        <v>148</v>
      </c>
      <c r="C41" s="9">
        <v>397500</v>
      </c>
      <c r="D41" s="9"/>
      <c r="E41" s="9">
        <f t="shared" si="0"/>
        <v>399734.58000000007</v>
      </c>
    </row>
    <row r="42" spans="1:5" ht="21" x14ac:dyDescent="0.25">
      <c r="A42" s="8" t="s">
        <v>304</v>
      </c>
      <c r="B42" s="8" t="s">
        <v>255</v>
      </c>
      <c r="C42" s="9"/>
      <c r="D42" s="9">
        <v>397681</v>
      </c>
      <c r="E42" s="9">
        <f t="shared" si="0"/>
        <v>2053.5800000000745</v>
      </c>
    </row>
    <row r="43" spans="1:5" ht="21" x14ac:dyDescent="0.25">
      <c r="A43" s="8" t="s">
        <v>320</v>
      </c>
      <c r="B43" s="8" t="s">
        <v>148</v>
      </c>
      <c r="C43" s="9">
        <v>494500</v>
      </c>
      <c r="D43" s="9"/>
      <c r="E43" s="9">
        <f t="shared" si="0"/>
        <v>496553.58000000007</v>
      </c>
    </row>
    <row r="44" spans="1:5" ht="21" x14ac:dyDescent="0.25">
      <c r="A44" s="8" t="s">
        <v>320</v>
      </c>
      <c r="B44" s="8" t="s">
        <v>148</v>
      </c>
      <c r="C44" s="9">
        <v>525000</v>
      </c>
      <c r="D44" s="9"/>
      <c r="E44" s="9">
        <f t="shared" si="0"/>
        <v>1021553.5800000001</v>
      </c>
    </row>
    <row r="45" spans="1:5" ht="21" x14ac:dyDescent="0.25">
      <c r="A45" s="8" t="s">
        <v>320</v>
      </c>
      <c r="B45" s="8" t="s">
        <v>151</v>
      </c>
      <c r="C45" s="9"/>
      <c r="D45" s="9">
        <v>1019234</v>
      </c>
      <c r="E45" s="9">
        <f t="shared" si="0"/>
        <v>2319.5800000000745</v>
      </c>
    </row>
    <row r="46" spans="1:5" ht="21" x14ac:dyDescent="0.25">
      <c r="A46" s="8" t="s">
        <v>327</v>
      </c>
      <c r="B46" s="8" t="s">
        <v>148</v>
      </c>
      <c r="C46" s="9">
        <v>55000</v>
      </c>
      <c r="D46" s="9"/>
      <c r="E46" s="9">
        <f t="shared" si="0"/>
        <v>57319.580000000075</v>
      </c>
    </row>
    <row r="47" spans="1:5" ht="21" x14ac:dyDescent="0.25">
      <c r="A47" s="8" t="s">
        <v>327</v>
      </c>
      <c r="B47" s="8" t="s">
        <v>303</v>
      </c>
      <c r="C47" s="9"/>
      <c r="D47" s="9">
        <v>55050</v>
      </c>
      <c r="E47" s="9">
        <f t="shared" si="0"/>
        <v>2269.5800000000745</v>
      </c>
    </row>
    <row r="48" spans="1:5" ht="21" x14ac:dyDescent="0.25">
      <c r="A48" s="8" t="s">
        <v>331</v>
      </c>
      <c r="B48" s="8" t="s">
        <v>148</v>
      </c>
      <c r="C48" s="9">
        <v>714000</v>
      </c>
      <c r="D48" s="9"/>
      <c r="E48" s="9">
        <f t="shared" si="0"/>
        <v>716269.58000000007</v>
      </c>
    </row>
    <row r="49" spans="1:5" ht="21" x14ac:dyDescent="0.25">
      <c r="A49" s="8" t="s">
        <v>331</v>
      </c>
      <c r="B49" s="8" t="s">
        <v>151</v>
      </c>
      <c r="C49" s="9"/>
      <c r="D49" s="9">
        <v>498230</v>
      </c>
      <c r="E49" s="9">
        <f t="shared" si="0"/>
        <v>218039.58000000007</v>
      </c>
    </row>
    <row r="50" spans="1:5" ht="21" x14ac:dyDescent="0.25">
      <c r="A50" s="8" t="s">
        <v>331</v>
      </c>
      <c r="B50" s="8" t="s">
        <v>255</v>
      </c>
      <c r="C50" s="9"/>
      <c r="D50" s="9">
        <v>216022</v>
      </c>
      <c r="E50" s="9">
        <f t="shared" si="0"/>
        <v>2017.5800000000745</v>
      </c>
    </row>
    <row r="51" spans="1:5" ht="21" x14ac:dyDescent="0.25">
      <c r="A51" s="8" t="s">
        <v>331</v>
      </c>
      <c r="B51" s="8" t="s">
        <v>148</v>
      </c>
      <c r="C51" s="9">
        <v>164900</v>
      </c>
      <c r="D51" s="9"/>
      <c r="E51" s="9">
        <f t="shared" si="0"/>
        <v>166917.58000000007</v>
      </c>
    </row>
    <row r="52" spans="1:5" ht="21" x14ac:dyDescent="0.25">
      <c r="A52" s="8" t="s">
        <v>331</v>
      </c>
      <c r="B52" s="8" t="s">
        <v>278</v>
      </c>
      <c r="C52" s="9"/>
      <c r="D52" s="9">
        <v>163122</v>
      </c>
      <c r="E52" s="9">
        <f t="shared" si="0"/>
        <v>3795.5800000000745</v>
      </c>
    </row>
    <row r="53" spans="1:5" ht="21" x14ac:dyDescent="0.25">
      <c r="A53" s="18">
        <v>45279</v>
      </c>
      <c r="B53" s="8" t="s">
        <v>339</v>
      </c>
      <c r="C53" s="9"/>
      <c r="D53" s="9">
        <v>3246.08</v>
      </c>
      <c r="E53" s="9">
        <f t="shared" si="0"/>
        <v>549.50000000007458</v>
      </c>
    </row>
    <row r="54" spans="1:5" ht="21" x14ac:dyDescent="0.25">
      <c r="A54" s="18">
        <v>45279</v>
      </c>
      <c r="B54" s="8" t="s">
        <v>346</v>
      </c>
      <c r="C54" s="9">
        <v>940973.75</v>
      </c>
      <c r="D54" s="9"/>
      <c r="E54" s="9">
        <f t="shared" si="0"/>
        <v>941523.25000000012</v>
      </c>
    </row>
    <row r="55" spans="1:5" ht="21" x14ac:dyDescent="0.25">
      <c r="A55" s="18">
        <v>45279</v>
      </c>
      <c r="B55" s="8" t="s">
        <v>347</v>
      </c>
      <c r="C55" s="9"/>
      <c r="D55" s="9">
        <v>940950.24</v>
      </c>
      <c r="E55" s="9">
        <f t="shared" si="0"/>
        <v>573.01000000012573</v>
      </c>
    </row>
    <row r="56" spans="1:5" ht="21" x14ac:dyDescent="0.25">
      <c r="A56" s="18">
        <v>45279</v>
      </c>
      <c r="B56" s="8" t="s">
        <v>150</v>
      </c>
      <c r="C56" s="9"/>
      <c r="D56" s="9">
        <v>52.5</v>
      </c>
      <c r="E56" s="9">
        <f t="shared" si="0"/>
        <v>520.51000000012573</v>
      </c>
    </row>
    <row r="57" spans="1:5" ht="21" x14ac:dyDescent="0.25">
      <c r="A57" s="18">
        <v>45280</v>
      </c>
      <c r="B57" s="8" t="s">
        <v>148</v>
      </c>
      <c r="C57" s="9">
        <v>490000</v>
      </c>
      <c r="D57" s="9"/>
      <c r="E57" s="9">
        <f t="shared" si="0"/>
        <v>490520.51000000013</v>
      </c>
    </row>
    <row r="58" spans="1:5" ht="21" x14ac:dyDescent="0.25">
      <c r="A58" s="18">
        <v>45280</v>
      </c>
      <c r="B58" s="8" t="s">
        <v>357</v>
      </c>
      <c r="C58" s="9"/>
      <c r="D58" s="9">
        <v>367246.01</v>
      </c>
      <c r="E58" s="9">
        <f t="shared" si="0"/>
        <v>123274.50000000012</v>
      </c>
    </row>
    <row r="59" spans="1:5" ht="21" x14ac:dyDescent="0.25">
      <c r="A59" s="18">
        <v>45280</v>
      </c>
      <c r="B59" s="8" t="s">
        <v>150</v>
      </c>
      <c r="C59" s="9"/>
      <c r="D59" s="9">
        <v>52.5</v>
      </c>
      <c r="E59" s="9">
        <f t="shared" si="0"/>
        <v>123222.00000000012</v>
      </c>
    </row>
    <row r="60" spans="1:5" ht="21" x14ac:dyDescent="0.25">
      <c r="A60" s="18">
        <v>45280</v>
      </c>
      <c r="B60" s="8" t="s">
        <v>151</v>
      </c>
      <c r="C60" s="9"/>
      <c r="D60" s="9">
        <v>122645</v>
      </c>
      <c r="E60" s="9">
        <f t="shared" si="0"/>
        <v>577.00000000011642</v>
      </c>
    </row>
    <row r="61" spans="1:5" ht="21" x14ac:dyDescent="0.25">
      <c r="A61" s="18">
        <v>45286</v>
      </c>
      <c r="B61" s="8" t="s">
        <v>402</v>
      </c>
      <c r="C61" s="9">
        <v>1600</v>
      </c>
      <c r="D61" s="9"/>
      <c r="E61" s="9">
        <f t="shared" si="0"/>
        <v>2177.0000000001164</v>
      </c>
    </row>
    <row r="62" spans="1:5" ht="21" x14ac:dyDescent="0.25">
      <c r="A62" s="18">
        <v>45286</v>
      </c>
      <c r="B62" s="8" t="s">
        <v>352</v>
      </c>
      <c r="C62" s="9"/>
      <c r="D62" s="9">
        <v>1535.56</v>
      </c>
      <c r="E62" s="9">
        <f t="shared" si="0"/>
        <v>641.44000000011647</v>
      </c>
    </row>
    <row r="63" spans="1:5" ht="21" x14ac:dyDescent="0.25">
      <c r="A63" s="18">
        <v>45286</v>
      </c>
      <c r="B63" s="8" t="s">
        <v>150</v>
      </c>
      <c r="C63" s="9"/>
      <c r="D63" s="9">
        <v>99</v>
      </c>
      <c r="E63" s="9">
        <f t="shared" si="0"/>
        <v>542.44000000011647</v>
      </c>
    </row>
    <row r="64" spans="1:5" ht="21" x14ac:dyDescent="0.25">
      <c r="A64" s="18">
        <v>45293</v>
      </c>
      <c r="B64" s="8" t="s">
        <v>429</v>
      </c>
      <c r="C64" s="9">
        <v>322000</v>
      </c>
      <c r="D64" s="9"/>
      <c r="E64" s="9">
        <f t="shared" si="0"/>
        <v>322542.44000000012</v>
      </c>
    </row>
    <row r="65" spans="1:5" ht="21" x14ac:dyDescent="0.25">
      <c r="A65" s="18">
        <v>45293</v>
      </c>
      <c r="B65" s="8" t="s">
        <v>430</v>
      </c>
      <c r="C65" s="9">
        <v>246291</v>
      </c>
      <c r="D65" s="9"/>
      <c r="E65" s="9">
        <f t="shared" si="0"/>
        <v>568833.44000000018</v>
      </c>
    </row>
    <row r="66" spans="1:5" ht="21" x14ac:dyDescent="0.25">
      <c r="A66" s="18">
        <v>45293</v>
      </c>
      <c r="B66" s="8" t="s">
        <v>434</v>
      </c>
      <c r="C66" s="9"/>
      <c r="D66" s="9">
        <v>567946</v>
      </c>
      <c r="E66" s="9">
        <f t="shared" si="0"/>
        <v>887.44000000017695</v>
      </c>
    </row>
    <row r="67" spans="1:5" ht="21" x14ac:dyDescent="0.25">
      <c r="A67" s="18">
        <v>45293</v>
      </c>
      <c r="B67" s="8" t="s">
        <v>150</v>
      </c>
      <c r="C67" s="9"/>
      <c r="D67" s="9">
        <v>52.5</v>
      </c>
      <c r="E67" s="9">
        <f t="shared" si="0"/>
        <v>834.94000000017695</v>
      </c>
    </row>
    <row r="68" spans="1:5" ht="21" x14ac:dyDescent="0.25">
      <c r="A68" s="18">
        <v>45293</v>
      </c>
      <c r="B68" s="8" t="s">
        <v>440</v>
      </c>
      <c r="C68" s="9">
        <v>541021</v>
      </c>
      <c r="D68" s="9"/>
      <c r="E68" s="9">
        <f t="shared" si="0"/>
        <v>541855.94000000018</v>
      </c>
    </row>
    <row r="69" spans="1:5" ht="21" x14ac:dyDescent="0.25">
      <c r="A69" s="18">
        <v>45293</v>
      </c>
      <c r="B69" s="8" t="s">
        <v>441</v>
      </c>
      <c r="C69" s="9"/>
      <c r="D69" s="9">
        <v>541031.41</v>
      </c>
      <c r="E69" s="9">
        <f t="shared" si="0"/>
        <v>824.53000000014435</v>
      </c>
    </row>
    <row r="70" spans="1:5" ht="21" x14ac:dyDescent="0.25">
      <c r="A70" s="18">
        <v>45299</v>
      </c>
      <c r="B70" s="8" t="s">
        <v>491</v>
      </c>
      <c r="C70" s="9">
        <v>175000</v>
      </c>
      <c r="D70" s="9"/>
      <c r="E70" s="9">
        <f t="shared" ref="E70:E133" si="1">E69+C70-D70</f>
        <v>175824.53000000014</v>
      </c>
    </row>
    <row r="71" spans="1:5" ht="21" x14ac:dyDescent="0.25">
      <c r="A71" s="18">
        <v>45299</v>
      </c>
      <c r="B71" s="8" t="s">
        <v>492</v>
      </c>
      <c r="C71" s="9">
        <v>160320</v>
      </c>
      <c r="D71" s="9"/>
      <c r="E71" s="9">
        <f t="shared" si="1"/>
        <v>336144.53000000014</v>
      </c>
    </row>
    <row r="72" spans="1:5" ht="21" x14ac:dyDescent="0.25">
      <c r="A72" s="18">
        <v>45299</v>
      </c>
      <c r="B72" s="8" t="s">
        <v>151</v>
      </c>
      <c r="C72" s="9"/>
      <c r="D72" s="9">
        <v>252126</v>
      </c>
      <c r="E72" s="9">
        <f t="shared" si="1"/>
        <v>84018.530000000144</v>
      </c>
    </row>
    <row r="73" spans="1:5" ht="21" x14ac:dyDescent="0.25">
      <c r="A73" s="18">
        <v>45299</v>
      </c>
      <c r="B73" s="8" t="s">
        <v>498</v>
      </c>
      <c r="C73" s="9"/>
      <c r="D73" s="9">
        <v>500</v>
      </c>
      <c r="E73" s="9">
        <f t="shared" si="1"/>
        <v>83518.530000000144</v>
      </c>
    </row>
    <row r="74" spans="1:5" ht="21" x14ac:dyDescent="0.25">
      <c r="A74" s="18">
        <v>45299</v>
      </c>
      <c r="B74" s="8" t="s">
        <v>500</v>
      </c>
      <c r="C74" s="9"/>
      <c r="D74" s="9">
        <v>83108</v>
      </c>
      <c r="E74" s="9">
        <f t="shared" si="1"/>
        <v>410.53000000014435</v>
      </c>
    </row>
    <row r="75" spans="1:5" ht="21" x14ac:dyDescent="0.25">
      <c r="A75" s="18">
        <v>45300</v>
      </c>
      <c r="B75" s="8" t="s">
        <v>507</v>
      </c>
      <c r="C75" s="9">
        <v>82780</v>
      </c>
      <c r="D75" s="9"/>
      <c r="E75" s="9">
        <f t="shared" si="1"/>
        <v>83190.530000000144</v>
      </c>
    </row>
    <row r="76" spans="1:5" ht="21" x14ac:dyDescent="0.25">
      <c r="A76" s="18">
        <v>45300</v>
      </c>
      <c r="B76" s="8" t="s">
        <v>148</v>
      </c>
      <c r="C76" s="9">
        <v>300000</v>
      </c>
      <c r="D76" s="9"/>
      <c r="E76" s="9">
        <f t="shared" si="1"/>
        <v>383190.53000000014</v>
      </c>
    </row>
    <row r="77" spans="1:5" ht="21" x14ac:dyDescent="0.25">
      <c r="A77" s="18">
        <v>45300</v>
      </c>
      <c r="B77" s="8" t="s">
        <v>508</v>
      </c>
      <c r="C77" s="9"/>
      <c r="D77" s="9">
        <v>361736.51</v>
      </c>
      <c r="E77" s="9">
        <f t="shared" si="1"/>
        <v>21454.020000000135</v>
      </c>
    </row>
    <row r="78" spans="1:5" ht="21" x14ac:dyDescent="0.25">
      <c r="A78" s="18">
        <v>45300</v>
      </c>
      <c r="B78" s="8" t="s">
        <v>150</v>
      </c>
      <c r="C78" s="9"/>
      <c r="D78" s="9">
        <v>52.5</v>
      </c>
      <c r="E78" s="9">
        <f t="shared" si="1"/>
        <v>21401.520000000135</v>
      </c>
    </row>
    <row r="79" spans="1:5" ht="21" x14ac:dyDescent="0.25">
      <c r="A79" s="18">
        <v>45300</v>
      </c>
      <c r="B79" s="8" t="s">
        <v>255</v>
      </c>
      <c r="C79" s="9"/>
      <c r="D79" s="9">
        <v>14328</v>
      </c>
      <c r="E79" s="9">
        <f t="shared" si="1"/>
        <v>7073.520000000135</v>
      </c>
    </row>
    <row r="80" spans="1:5" ht="21" x14ac:dyDescent="0.25">
      <c r="A80" s="18">
        <v>45300</v>
      </c>
      <c r="B80" s="8" t="s">
        <v>509</v>
      </c>
      <c r="C80" s="9"/>
      <c r="D80" s="9">
        <v>6721</v>
      </c>
      <c r="E80" s="9">
        <f t="shared" si="1"/>
        <v>352.52000000013504</v>
      </c>
    </row>
    <row r="81" spans="1:5" ht="21" x14ac:dyDescent="0.25">
      <c r="A81" s="18">
        <v>45302</v>
      </c>
      <c r="B81" s="8" t="s">
        <v>530</v>
      </c>
      <c r="C81" s="9">
        <v>105115</v>
      </c>
      <c r="D81" s="9"/>
      <c r="E81" s="9">
        <f t="shared" si="1"/>
        <v>105467.52000000014</v>
      </c>
    </row>
    <row r="82" spans="1:5" ht="21" x14ac:dyDescent="0.25">
      <c r="A82" s="18">
        <v>45302</v>
      </c>
      <c r="B82" s="8" t="s">
        <v>529</v>
      </c>
      <c r="C82" s="9">
        <v>62485</v>
      </c>
      <c r="D82" s="9"/>
      <c r="E82" s="9">
        <f t="shared" si="1"/>
        <v>167952.52000000014</v>
      </c>
    </row>
    <row r="83" spans="1:5" ht="21" x14ac:dyDescent="0.25">
      <c r="A83" s="18">
        <v>45302</v>
      </c>
      <c r="B83" s="8" t="s">
        <v>531</v>
      </c>
      <c r="C83" s="9"/>
      <c r="D83" s="9">
        <v>167525</v>
      </c>
      <c r="E83" s="9">
        <f t="shared" si="1"/>
        <v>427.52000000013504</v>
      </c>
    </row>
    <row r="84" spans="1:5" ht="21" x14ac:dyDescent="0.25">
      <c r="A84" s="18">
        <v>45307</v>
      </c>
      <c r="B84" s="8" t="s">
        <v>464</v>
      </c>
      <c r="C84" s="9">
        <v>428512</v>
      </c>
      <c r="D84" s="9"/>
      <c r="E84" s="9">
        <f t="shared" si="1"/>
        <v>428939.52000000014</v>
      </c>
    </row>
    <row r="85" spans="1:5" ht="21" x14ac:dyDescent="0.25">
      <c r="A85" s="18">
        <v>45307</v>
      </c>
      <c r="B85" s="8" t="s">
        <v>565</v>
      </c>
      <c r="C85" s="9"/>
      <c r="D85" s="9">
        <v>425903.82</v>
      </c>
      <c r="E85" s="9">
        <f t="shared" si="1"/>
        <v>3035.7000000001281</v>
      </c>
    </row>
    <row r="86" spans="1:5" ht="21" x14ac:dyDescent="0.25">
      <c r="A86" s="18">
        <v>45307</v>
      </c>
      <c r="B86" s="8" t="s">
        <v>150</v>
      </c>
      <c r="C86" s="9"/>
      <c r="D86" s="9">
        <v>52.5</v>
      </c>
      <c r="E86" s="9">
        <f t="shared" si="1"/>
        <v>2983.2000000001281</v>
      </c>
    </row>
    <row r="87" spans="1:5" ht="21" x14ac:dyDescent="0.25">
      <c r="A87" s="18">
        <v>45307</v>
      </c>
      <c r="B87" s="8" t="s">
        <v>148</v>
      </c>
      <c r="C87" s="9">
        <v>36000</v>
      </c>
      <c r="D87" s="9"/>
      <c r="E87" s="9">
        <f t="shared" si="1"/>
        <v>38983.200000000128</v>
      </c>
    </row>
    <row r="88" spans="1:5" ht="21" x14ac:dyDescent="0.25">
      <c r="A88" s="18">
        <v>45307</v>
      </c>
      <c r="B88" s="8" t="s">
        <v>578</v>
      </c>
      <c r="C88" s="9"/>
      <c r="D88" s="9">
        <v>38567.599999999999</v>
      </c>
      <c r="E88" s="9">
        <f t="shared" si="1"/>
        <v>415.60000000012951</v>
      </c>
    </row>
    <row r="89" spans="1:5" ht="21" x14ac:dyDescent="0.25">
      <c r="A89" s="18">
        <v>45307</v>
      </c>
      <c r="B89" s="8" t="s">
        <v>150</v>
      </c>
      <c r="C89" s="9"/>
      <c r="D89" s="9">
        <v>52.5</v>
      </c>
      <c r="E89" s="9">
        <f t="shared" si="1"/>
        <v>363.10000000012951</v>
      </c>
    </row>
    <row r="90" spans="1:5" ht="21" x14ac:dyDescent="0.25">
      <c r="A90" s="18">
        <v>45308</v>
      </c>
      <c r="B90" s="8" t="s">
        <v>585</v>
      </c>
      <c r="C90" s="9">
        <v>447910</v>
      </c>
      <c r="D90" s="9"/>
      <c r="E90" s="9">
        <f t="shared" si="1"/>
        <v>448273.10000000015</v>
      </c>
    </row>
    <row r="91" spans="1:5" ht="21" x14ac:dyDescent="0.25">
      <c r="A91" s="18">
        <v>45308</v>
      </c>
      <c r="B91" s="8" t="s">
        <v>529</v>
      </c>
      <c r="C91" s="9">
        <v>515321</v>
      </c>
      <c r="D91" s="9"/>
      <c r="E91" s="9">
        <f t="shared" si="1"/>
        <v>963594.10000000009</v>
      </c>
    </row>
    <row r="92" spans="1:5" ht="21" x14ac:dyDescent="0.25">
      <c r="A92" s="18">
        <v>45308</v>
      </c>
      <c r="B92" s="8" t="s">
        <v>590</v>
      </c>
      <c r="C92" s="9"/>
      <c r="D92" s="9">
        <v>962944.17</v>
      </c>
      <c r="E92" s="9">
        <f t="shared" si="1"/>
        <v>649.93000000005122</v>
      </c>
    </row>
    <row r="93" spans="1:5" ht="21" x14ac:dyDescent="0.25">
      <c r="A93" s="18">
        <v>45308</v>
      </c>
      <c r="B93" s="8" t="s">
        <v>150</v>
      </c>
      <c r="C93" s="9"/>
      <c r="D93" s="9">
        <v>52.5</v>
      </c>
      <c r="E93" s="9">
        <f t="shared" si="1"/>
        <v>597.43000000005122</v>
      </c>
    </row>
    <row r="94" spans="1:5" ht="21" x14ac:dyDescent="0.25">
      <c r="A94" s="18">
        <v>45309</v>
      </c>
      <c r="B94" s="8" t="s">
        <v>612</v>
      </c>
      <c r="C94" s="9">
        <v>110264</v>
      </c>
      <c r="D94" s="9"/>
      <c r="E94" s="9">
        <f t="shared" si="1"/>
        <v>110861.43000000005</v>
      </c>
    </row>
    <row r="95" spans="1:5" ht="21" x14ac:dyDescent="0.25">
      <c r="A95" s="18">
        <v>45309</v>
      </c>
      <c r="B95" s="8" t="s">
        <v>615</v>
      </c>
      <c r="C95" s="9"/>
      <c r="D95" s="9">
        <v>109344.95</v>
      </c>
      <c r="E95" s="9">
        <f t="shared" si="1"/>
        <v>1516.4800000000541</v>
      </c>
    </row>
    <row r="96" spans="1:5" ht="21" x14ac:dyDescent="0.25">
      <c r="A96" s="18">
        <v>45309</v>
      </c>
      <c r="B96" s="8" t="s">
        <v>150</v>
      </c>
      <c r="C96" s="9"/>
      <c r="D96" s="9">
        <v>52.5</v>
      </c>
      <c r="E96" s="9">
        <f t="shared" si="1"/>
        <v>1463.9800000000541</v>
      </c>
    </row>
    <row r="97" spans="1:5" ht="21" x14ac:dyDescent="0.25">
      <c r="A97" s="18">
        <v>45310</v>
      </c>
      <c r="B97" s="8" t="s">
        <v>627</v>
      </c>
      <c r="C97" s="9">
        <v>379500</v>
      </c>
      <c r="D97" s="9"/>
      <c r="E97" s="9">
        <f t="shared" si="1"/>
        <v>380963.98000000004</v>
      </c>
    </row>
    <row r="98" spans="1:5" ht="21" x14ac:dyDescent="0.25">
      <c r="A98" s="18">
        <v>45310</v>
      </c>
      <c r="B98" s="8" t="s">
        <v>288</v>
      </c>
      <c r="C98" s="9">
        <v>356121</v>
      </c>
      <c r="D98" s="9"/>
      <c r="E98" s="9">
        <f t="shared" si="1"/>
        <v>737084.98</v>
      </c>
    </row>
    <row r="99" spans="1:5" ht="21" x14ac:dyDescent="0.25">
      <c r="A99" s="18">
        <v>45310</v>
      </c>
      <c r="B99" s="8" t="s">
        <v>628</v>
      </c>
      <c r="C99" s="9"/>
      <c r="D99" s="9">
        <v>734546.01</v>
      </c>
      <c r="E99" s="9">
        <f t="shared" si="1"/>
        <v>2538.9699999999721</v>
      </c>
    </row>
    <row r="100" spans="1:5" ht="21" x14ac:dyDescent="0.25">
      <c r="A100" s="18">
        <v>45310</v>
      </c>
      <c r="B100" s="8" t="s">
        <v>150</v>
      </c>
      <c r="C100" s="9"/>
      <c r="D100" s="9">
        <v>52.5</v>
      </c>
      <c r="E100" s="9">
        <f t="shared" si="1"/>
        <v>2486.4699999999721</v>
      </c>
    </row>
    <row r="101" spans="1:5" ht="21" x14ac:dyDescent="0.25">
      <c r="A101" s="18">
        <v>45311</v>
      </c>
      <c r="B101" s="8" t="s">
        <v>648</v>
      </c>
      <c r="C101" s="9">
        <v>101500</v>
      </c>
      <c r="D101" s="9"/>
      <c r="E101" s="9">
        <f t="shared" si="1"/>
        <v>103986.46999999997</v>
      </c>
    </row>
    <row r="102" spans="1:5" ht="21" x14ac:dyDescent="0.25">
      <c r="A102" s="18">
        <v>45313</v>
      </c>
      <c r="B102" s="8" t="s">
        <v>649</v>
      </c>
      <c r="C102" s="9"/>
      <c r="D102" s="9">
        <v>102995</v>
      </c>
      <c r="E102" s="9">
        <f t="shared" si="1"/>
        <v>991.46999999997206</v>
      </c>
    </row>
    <row r="103" spans="1:5" ht="21" x14ac:dyDescent="0.25">
      <c r="A103" s="18">
        <v>45313</v>
      </c>
      <c r="B103" s="8" t="s">
        <v>491</v>
      </c>
      <c r="C103" s="9">
        <v>489900</v>
      </c>
      <c r="D103" s="9"/>
      <c r="E103" s="9">
        <f t="shared" si="1"/>
        <v>490891.47</v>
      </c>
    </row>
    <row r="104" spans="1:5" ht="21" x14ac:dyDescent="0.25">
      <c r="A104" s="18">
        <v>45313</v>
      </c>
      <c r="B104" s="8" t="s">
        <v>656</v>
      </c>
      <c r="C104" s="9"/>
      <c r="D104" s="9">
        <v>490314</v>
      </c>
      <c r="E104" s="9">
        <f t="shared" si="1"/>
        <v>577.46999999997206</v>
      </c>
    </row>
    <row r="105" spans="1:5" ht="21" x14ac:dyDescent="0.25">
      <c r="A105" s="18">
        <v>45313</v>
      </c>
      <c r="B105" s="8" t="s">
        <v>666</v>
      </c>
      <c r="C105" s="9">
        <v>410000</v>
      </c>
      <c r="D105" s="30"/>
      <c r="E105" s="9">
        <f t="shared" si="1"/>
        <v>410577.47</v>
      </c>
    </row>
    <row r="106" spans="1:5" ht="21" x14ac:dyDescent="0.25">
      <c r="A106" s="18">
        <v>45313</v>
      </c>
      <c r="B106" s="8" t="s">
        <v>666</v>
      </c>
      <c r="C106" s="9">
        <v>132000</v>
      </c>
      <c r="D106" s="30"/>
      <c r="E106" s="9">
        <f t="shared" si="1"/>
        <v>542577.47</v>
      </c>
    </row>
    <row r="107" spans="1:5" ht="21" x14ac:dyDescent="0.25">
      <c r="A107" s="18">
        <v>45313</v>
      </c>
      <c r="B107" s="8" t="s">
        <v>656</v>
      </c>
      <c r="C107" s="9"/>
      <c r="D107" s="9">
        <v>30122</v>
      </c>
      <c r="E107" s="9">
        <f t="shared" si="1"/>
        <v>512455.47</v>
      </c>
    </row>
    <row r="108" spans="1:5" ht="21" x14ac:dyDescent="0.25">
      <c r="A108" s="18">
        <v>45313</v>
      </c>
      <c r="B108" s="8" t="s">
        <v>675</v>
      </c>
      <c r="C108" s="9"/>
      <c r="D108" s="9">
        <v>511925.48</v>
      </c>
      <c r="E108" s="9">
        <f t="shared" si="1"/>
        <v>529.98999999999069</v>
      </c>
    </row>
    <row r="109" spans="1:5" ht="21" x14ac:dyDescent="0.25">
      <c r="A109" s="18">
        <v>45314</v>
      </c>
      <c r="B109" s="8" t="s">
        <v>679</v>
      </c>
      <c r="C109" s="9">
        <v>1400</v>
      </c>
      <c r="D109" s="30"/>
      <c r="E109" s="9">
        <f t="shared" si="1"/>
        <v>1929.9899999999907</v>
      </c>
    </row>
    <row r="110" spans="1:5" ht="21" x14ac:dyDescent="0.25">
      <c r="A110" s="18">
        <v>45314</v>
      </c>
      <c r="B110" s="8" t="s">
        <v>679</v>
      </c>
      <c r="C110" s="9">
        <v>4400</v>
      </c>
      <c r="D110" s="30"/>
      <c r="E110" s="9">
        <f t="shared" si="1"/>
        <v>6329.9899999999907</v>
      </c>
    </row>
    <row r="111" spans="1:5" ht="21" x14ac:dyDescent="0.25">
      <c r="A111" s="18">
        <v>45314</v>
      </c>
      <c r="B111" s="8" t="s">
        <v>679</v>
      </c>
      <c r="C111" s="9">
        <v>3500</v>
      </c>
      <c r="D111" s="30"/>
      <c r="E111" s="9">
        <f t="shared" si="1"/>
        <v>9829.9899999999907</v>
      </c>
    </row>
    <row r="112" spans="1:5" ht="21" x14ac:dyDescent="0.25">
      <c r="A112" s="18">
        <v>45314</v>
      </c>
      <c r="B112" s="8" t="s">
        <v>679</v>
      </c>
      <c r="C112" s="9">
        <v>23324</v>
      </c>
      <c r="D112" s="30"/>
      <c r="E112" s="9">
        <f t="shared" si="1"/>
        <v>33153.989999999991</v>
      </c>
    </row>
    <row r="113" spans="1:5" ht="21" x14ac:dyDescent="0.25">
      <c r="A113" s="18">
        <v>45314</v>
      </c>
      <c r="B113" s="8" t="s">
        <v>690</v>
      </c>
      <c r="C113" s="9"/>
      <c r="D113" s="9">
        <v>32855</v>
      </c>
      <c r="E113" s="9">
        <f t="shared" si="1"/>
        <v>298.98999999999069</v>
      </c>
    </row>
    <row r="114" spans="1:5" ht="21" x14ac:dyDescent="0.25">
      <c r="A114" s="18">
        <v>45314</v>
      </c>
      <c r="B114" s="8" t="s">
        <v>150</v>
      </c>
      <c r="C114" s="9"/>
      <c r="D114" s="9">
        <v>52.5</v>
      </c>
      <c r="E114" s="9">
        <f t="shared" si="1"/>
        <v>246.48999999999069</v>
      </c>
    </row>
    <row r="115" spans="1:5" ht="21" x14ac:dyDescent="0.25">
      <c r="A115" s="18">
        <v>45325</v>
      </c>
      <c r="B115" s="8" t="s">
        <v>150</v>
      </c>
      <c r="C115" s="9"/>
      <c r="D115" s="9">
        <v>99</v>
      </c>
      <c r="E115" s="9">
        <f t="shared" si="1"/>
        <v>147.48999999999069</v>
      </c>
    </row>
    <row r="116" spans="1:5" ht="21" x14ac:dyDescent="0.25">
      <c r="A116" s="18">
        <v>45325</v>
      </c>
      <c r="B116" s="8" t="s">
        <v>766</v>
      </c>
      <c r="C116" s="9">
        <v>31.23</v>
      </c>
      <c r="D116" s="9"/>
      <c r="E116" s="9">
        <f t="shared" si="1"/>
        <v>178.71999999999068</v>
      </c>
    </row>
    <row r="117" spans="1:5" ht="21" x14ac:dyDescent="0.25">
      <c r="A117" s="18">
        <v>45325</v>
      </c>
      <c r="B117" s="8" t="s">
        <v>767</v>
      </c>
      <c r="C117" s="9">
        <v>36.71</v>
      </c>
      <c r="D117" s="9"/>
      <c r="E117" s="9">
        <f t="shared" si="1"/>
        <v>215.42999999999068</v>
      </c>
    </row>
    <row r="118" spans="1:5" ht="21" x14ac:dyDescent="0.25">
      <c r="A118" s="18">
        <v>45325</v>
      </c>
      <c r="B118" s="8" t="s">
        <v>768</v>
      </c>
      <c r="C118" s="9"/>
      <c r="D118" s="9">
        <v>215.43</v>
      </c>
      <c r="E118" s="9">
        <f t="shared" si="1"/>
        <v>-9.3223206931725144E-12</v>
      </c>
    </row>
    <row r="119" spans="1:5" ht="21" x14ac:dyDescent="0.25">
      <c r="A119" s="18">
        <v>45327</v>
      </c>
      <c r="B119" s="8" t="s">
        <v>288</v>
      </c>
      <c r="C119" s="9">
        <v>76510</v>
      </c>
      <c r="D119" s="9"/>
      <c r="E119" s="9">
        <f t="shared" si="1"/>
        <v>76509.999999999985</v>
      </c>
    </row>
    <row r="120" spans="1:5" ht="21" x14ac:dyDescent="0.25">
      <c r="A120" s="18">
        <v>45327</v>
      </c>
      <c r="B120" s="8" t="s">
        <v>788</v>
      </c>
      <c r="C120" s="9"/>
      <c r="D120" s="9">
        <v>73460</v>
      </c>
      <c r="E120" s="9">
        <f t="shared" si="1"/>
        <v>3049.9999999999854</v>
      </c>
    </row>
    <row r="121" spans="1:5" ht="21" x14ac:dyDescent="0.25">
      <c r="A121" s="18">
        <v>45327</v>
      </c>
      <c r="B121" s="8" t="s">
        <v>789</v>
      </c>
      <c r="C121" s="30"/>
      <c r="D121" s="9">
        <v>2884.41</v>
      </c>
      <c r="E121" s="9">
        <f t="shared" si="1"/>
        <v>165.58999999998559</v>
      </c>
    </row>
    <row r="122" spans="1:5" ht="21" x14ac:dyDescent="0.25">
      <c r="A122" s="18">
        <v>45327</v>
      </c>
      <c r="B122" s="8" t="s">
        <v>150</v>
      </c>
      <c r="C122" s="30"/>
      <c r="D122" s="9">
        <v>52.5</v>
      </c>
      <c r="E122" s="9">
        <f t="shared" si="1"/>
        <v>113.08999999998559</v>
      </c>
    </row>
    <row r="123" spans="1:5" ht="21" x14ac:dyDescent="0.25">
      <c r="A123" s="17"/>
      <c r="B123" s="17"/>
      <c r="C123" s="30"/>
      <c r="D123" s="9"/>
      <c r="E123" s="9">
        <f t="shared" si="1"/>
        <v>113.08999999998559</v>
      </c>
    </row>
    <row r="124" spans="1:5" ht="21" x14ac:dyDescent="0.25">
      <c r="A124" s="17"/>
      <c r="B124" s="17"/>
      <c r="C124" s="30"/>
      <c r="D124" s="9"/>
      <c r="E124" s="9">
        <f t="shared" si="1"/>
        <v>113.08999999998559</v>
      </c>
    </row>
    <row r="125" spans="1:5" ht="21" x14ac:dyDescent="0.25">
      <c r="A125" s="17"/>
      <c r="B125" s="17"/>
      <c r="C125" s="30"/>
      <c r="D125" s="9"/>
      <c r="E125" s="9">
        <f t="shared" si="1"/>
        <v>113.08999999998559</v>
      </c>
    </row>
    <row r="126" spans="1:5" ht="21" x14ac:dyDescent="0.25">
      <c r="A126" s="17"/>
      <c r="B126" s="17"/>
      <c r="C126" s="30"/>
      <c r="D126" s="9"/>
      <c r="E126" s="9">
        <f t="shared" si="1"/>
        <v>113.08999999998559</v>
      </c>
    </row>
    <row r="127" spans="1:5" ht="21" x14ac:dyDescent="0.25">
      <c r="A127" s="17"/>
      <c r="B127" s="17"/>
      <c r="C127" s="30"/>
      <c r="D127" s="9"/>
      <c r="E127" s="9">
        <f t="shared" si="1"/>
        <v>113.08999999998559</v>
      </c>
    </row>
    <row r="128" spans="1:5" ht="21" x14ac:dyDescent="0.25">
      <c r="A128" s="17"/>
      <c r="B128" s="17"/>
      <c r="C128" s="30"/>
      <c r="D128" s="9"/>
      <c r="E128" s="9">
        <f t="shared" si="1"/>
        <v>113.08999999998559</v>
      </c>
    </row>
    <row r="129" spans="1:5" ht="21" x14ac:dyDescent="0.25">
      <c r="A129" s="17"/>
      <c r="B129" s="17"/>
      <c r="C129" s="30"/>
      <c r="D129" s="9"/>
      <c r="E129" s="9">
        <f t="shared" si="1"/>
        <v>113.08999999998559</v>
      </c>
    </row>
    <row r="130" spans="1:5" ht="21" x14ac:dyDescent="0.25">
      <c r="A130" s="17"/>
      <c r="B130" s="17"/>
      <c r="C130" s="30"/>
      <c r="D130" s="9"/>
      <c r="E130" s="9">
        <f t="shared" si="1"/>
        <v>113.08999999998559</v>
      </c>
    </row>
    <row r="131" spans="1:5" ht="21" x14ac:dyDescent="0.25">
      <c r="A131" s="17"/>
      <c r="B131" s="17"/>
      <c r="C131" s="30"/>
      <c r="D131" s="9"/>
      <c r="E131" s="9">
        <f t="shared" si="1"/>
        <v>113.08999999998559</v>
      </c>
    </row>
    <row r="132" spans="1:5" ht="21" x14ac:dyDescent="0.25">
      <c r="A132" s="17"/>
      <c r="B132" s="17"/>
      <c r="C132" s="30"/>
      <c r="D132" s="9"/>
      <c r="E132" s="9">
        <f t="shared" si="1"/>
        <v>113.08999999998559</v>
      </c>
    </row>
    <row r="133" spans="1:5" ht="21" x14ac:dyDescent="0.25">
      <c r="A133" s="17"/>
      <c r="B133" s="17"/>
      <c r="C133" s="30"/>
      <c r="D133" s="9"/>
      <c r="E133" s="9">
        <f t="shared" si="1"/>
        <v>113.08999999998559</v>
      </c>
    </row>
    <row r="134" spans="1:5" ht="21" x14ac:dyDescent="0.25">
      <c r="A134" s="17"/>
      <c r="B134" s="17"/>
      <c r="C134" s="30"/>
      <c r="D134" s="9"/>
      <c r="E134" s="9">
        <f t="shared" ref="E134:E168" si="2">E133+C134-D134</f>
        <v>113.08999999998559</v>
      </c>
    </row>
    <row r="135" spans="1:5" ht="21" x14ac:dyDescent="0.25">
      <c r="A135" s="17"/>
      <c r="B135" s="17"/>
      <c r="C135" s="30"/>
      <c r="D135" s="9"/>
      <c r="E135" s="9">
        <f t="shared" si="2"/>
        <v>113.08999999998559</v>
      </c>
    </row>
    <row r="136" spans="1:5" ht="21" x14ac:dyDescent="0.25">
      <c r="A136" s="17"/>
      <c r="B136" s="17"/>
      <c r="C136" s="30"/>
      <c r="D136" s="9"/>
      <c r="E136" s="9">
        <f t="shared" si="2"/>
        <v>113.08999999998559</v>
      </c>
    </row>
    <row r="137" spans="1:5" ht="21" x14ac:dyDescent="0.25">
      <c r="A137" s="17"/>
      <c r="B137" s="17"/>
      <c r="C137" s="30"/>
      <c r="D137" s="9"/>
      <c r="E137" s="9">
        <f t="shared" si="2"/>
        <v>113.08999999998559</v>
      </c>
    </row>
    <row r="138" spans="1:5" ht="21" x14ac:dyDescent="0.25">
      <c r="A138" s="17"/>
      <c r="B138" s="17"/>
      <c r="C138" s="30"/>
      <c r="D138" s="9"/>
      <c r="E138" s="9">
        <f t="shared" si="2"/>
        <v>113.08999999998559</v>
      </c>
    </row>
    <row r="139" spans="1:5" ht="21" x14ac:dyDescent="0.25">
      <c r="A139" s="17"/>
      <c r="B139" s="17"/>
      <c r="C139" s="30"/>
      <c r="D139" s="9"/>
      <c r="E139" s="9">
        <f t="shared" si="2"/>
        <v>113.08999999998559</v>
      </c>
    </row>
    <row r="140" spans="1:5" ht="21" x14ac:dyDescent="0.25">
      <c r="A140" s="17"/>
      <c r="B140" s="17"/>
      <c r="C140" s="30"/>
      <c r="D140" s="9"/>
      <c r="E140" s="9">
        <f t="shared" si="2"/>
        <v>113.08999999998559</v>
      </c>
    </row>
    <row r="141" spans="1:5" ht="21" x14ac:dyDescent="0.25">
      <c r="A141" s="17"/>
      <c r="B141" s="17"/>
      <c r="C141" s="30"/>
      <c r="D141" s="9"/>
      <c r="E141" s="9">
        <f t="shared" si="2"/>
        <v>113.08999999998559</v>
      </c>
    </row>
    <row r="142" spans="1:5" ht="21" x14ac:dyDescent="0.25">
      <c r="A142" s="17"/>
      <c r="B142" s="17"/>
      <c r="C142" s="30"/>
      <c r="D142" s="9"/>
      <c r="E142" s="9">
        <f t="shared" si="2"/>
        <v>113.08999999998559</v>
      </c>
    </row>
    <row r="143" spans="1:5" ht="21" x14ac:dyDescent="0.25">
      <c r="A143" s="17"/>
      <c r="B143" s="17"/>
      <c r="C143" s="30"/>
      <c r="D143" s="9"/>
      <c r="E143" s="9">
        <f t="shared" si="2"/>
        <v>113.08999999998559</v>
      </c>
    </row>
    <row r="144" spans="1:5" ht="21" x14ac:dyDescent="0.25">
      <c r="A144" s="17"/>
      <c r="B144" s="17"/>
      <c r="C144" s="30"/>
      <c r="D144" s="9"/>
      <c r="E144" s="9">
        <f t="shared" si="2"/>
        <v>113.08999999998559</v>
      </c>
    </row>
    <row r="145" spans="1:5" ht="21" x14ac:dyDescent="0.25">
      <c r="A145" s="17"/>
      <c r="B145" s="17"/>
      <c r="C145" s="30"/>
      <c r="D145" s="9"/>
      <c r="E145" s="9">
        <f t="shared" si="2"/>
        <v>113.08999999998559</v>
      </c>
    </row>
    <row r="146" spans="1:5" ht="21" x14ac:dyDescent="0.25">
      <c r="A146" s="17"/>
      <c r="B146" s="17"/>
      <c r="C146" s="30"/>
      <c r="D146" s="9"/>
      <c r="E146" s="9">
        <f t="shared" si="2"/>
        <v>113.08999999998559</v>
      </c>
    </row>
    <row r="147" spans="1:5" ht="21" x14ac:dyDescent="0.25">
      <c r="A147" s="17"/>
      <c r="B147" s="17"/>
      <c r="C147" s="30"/>
      <c r="D147" s="9"/>
      <c r="E147" s="9">
        <f t="shared" si="2"/>
        <v>113.08999999998559</v>
      </c>
    </row>
    <row r="148" spans="1:5" ht="21" x14ac:dyDescent="0.25">
      <c r="A148" s="17"/>
      <c r="B148" s="17"/>
      <c r="C148" s="30"/>
      <c r="D148" s="9"/>
      <c r="E148" s="9">
        <f t="shared" si="2"/>
        <v>113.08999999998559</v>
      </c>
    </row>
    <row r="149" spans="1:5" ht="21" x14ac:dyDescent="0.25">
      <c r="A149" s="17"/>
      <c r="B149" s="17"/>
      <c r="C149" s="30"/>
      <c r="D149" s="9"/>
      <c r="E149" s="9">
        <f t="shared" si="2"/>
        <v>113.08999999998559</v>
      </c>
    </row>
    <row r="150" spans="1:5" ht="21" x14ac:dyDescent="0.25">
      <c r="A150" s="17"/>
      <c r="B150" s="17"/>
      <c r="C150" s="30"/>
      <c r="D150" s="9"/>
      <c r="E150" s="9">
        <f t="shared" si="2"/>
        <v>113.08999999998559</v>
      </c>
    </row>
    <row r="151" spans="1:5" ht="21" x14ac:dyDescent="0.25">
      <c r="A151" s="17"/>
      <c r="B151" s="17"/>
      <c r="C151" s="30"/>
      <c r="D151" s="9"/>
      <c r="E151" s="9">
        <f t="shared" si="2"/>
        <v>113.08999999998559</v>
      </c>
    </row>
    <row r="152" spans="1:5" ht="21" x14ac:dyDescent="0.25">
      <c r="A152" s="17"/>
      <c r="B152" s="17"/>
      <c r="C152" s="30"/>
      <c r="D152" s="9"/>
      <c r="E152" s="9">
        <f t="shared" si="2"/>
        <v>113.08999999998559</v>
      </c>
    </row>
    <row r="153" spans="1:5" ht="21" x14ac:dyDescent="0.25">
      <c r="A153" s="17"/>
      <c r="B153" s="17"/>
      <c r="C153" s="30"/>
      <c r="D153" s="9"/>
      <c r="E153" s="9">
        <f t="shared" si="2"/>
        <v>113.08999999998559</v>
      </c>
    </row>
    <row r="154" spans="1:5" ht="21" x14ac:dyDescent="0.25">
      <c r="A154" s="17"/>
      <c r="B154" s="17"/>
      <c r="C154" s="30"/>
      <c r="D154" s="9"/>
      <c r="E154" s="9">
        <f t="shared" si="2"/>
        <v>113.08999999998559</v>
      </c>
    </row>
    <row r="155" spans="1:5" ht="21" x14ac:dyDescent="0.25">
      <c r="A155" s="17"/>
      <c r="B155" s="17"/>
      <c r="C155" s="30"/>
      <c r="D155" s="9"/>
      <c r="E155" s="9">
        <f t="shared" si="2"/>
        <v>113.08999999998559</v>
      </c>
    </row>
    <row r="156" spans="1:5" ht="21" x14ac:dyDescent="0.25">
      <c r="A156" s="17"/>
      <c r="B156" s="17"/>
      <c r="C156" s="30"/>
      <c r="D156" s="9"/>
      <c r="E156" s="9">
        <f t="shared" si="2"/>
        <v>113.08999999998559</v>
      </c>
    </row>
    <row r="157" spans="1:5" ht="21" x14ac:dyDescent="0.25">
      <c r="A157" s="17"/>
      <c r="B157" s="17"/>
      <c r="C157" s="30"/>
      <c r="D157" s="9"/>
      <c r="E157" s="9">
        <f t="shared" si="2"/>
        <v>113.08999999998559</v>
      </c>
    </row>
    <row r="158" spans="1:5" ht="21" x14ac:dyDescent="0.25">
      <c r="A158" s="17"/>
      <c r="B158" s="17"/>
      <c r="C158" s="30"/>
      <c r="D158" s="9"/>
      <c r="E158" s="9">
        <f t="shared" si="2"/>
        <v>113.08999999998559</v>
      </c>
    </row>
    <row r="159" spans="1:5" ht="21" x14ac:dyDescent="0.25">
      <c r="A159" s="17"/>
      <c r="B159" s="17"/>
      <c r="C159" s="30"/>
      <c r="D159" s="9"/>
      <c r="E159" s="9">
        <f t="shared" si="2"/>
        <v>113.08999999998559</v>
      </c>
    </row>
    <row r="160" spans="1:5" ht="21" x14ac:dyDescent="0.25">
      <c r="A160" s="17"/>
      <c r="B160" s="17"/>
      <c r="C160" s="30"/>
      <c r="D160" s="9"/>
      <c r="E160" s="9">
        <f t="shared" si="2"/>
        <v>113.08999999998559</v>
      </c>
    </row>
    <row r="161" spans="1:5" ht="21" x14ac:dyDescent="0.25">
      <c r="A161" s="17"/>
      <c r="B161" s="17"/>
      <c r="C161" s="30"/>
      <c r="D161" s="9"/>
      <c r="E161" s="9">
        <f t="shared" si="2"/>
        <v>113.08999999998559</v>
      </c>
    </row>
    <row r="162" spans="1:5" ht="21" x14ac:dyDescent="0.25">
      <c r="A162" s="17"/>
      <c r="B162" s="17"/>
      <c r="C162" s="30"/>
      <c r="D162" s="9"/>
      <c r="E162" s="9">
        <f t="shared" si="2"/>
        <v>113.08999999998559</v>
      </c>
    </row>
    <row r="163" spans="1:5" ht="21" x14ac:dyDescent="0.25">
      <c r="A163" s="17"/>
      <c r="B163" s="17"/>
      <c r="C163" s="30"/>
      <c r="D163" s="9"/>
      <c r="E163" s="9">
        <f t="shared" si="2"/>
        <v>113.08999999998559</v>
      </c>
    </row>
    <row r="164" spans="1:5" ht="21" x14ac:dyDescent="0.25">
      <c r="A164" s="17"/>
      <c r="B164" s="17"/>
      <c r="C164" s="30"/>
      <c r="D164" s="9"/>
      <c r="E164" s="9">
        <f t="shared" si="2"/>
        <v>113.08999999998559</v>
      </c>
    </row>
    <row r="165" spans="1:5" ht="21" x14ac:dyDescent="0.25">
      <c r="A165" s="17"/>
      <c r="B165" s="17"/>
      <c r="C165" s="30"/>
      <c r="D165" s="9"/>
      <c r="E165" s="9">
        <f t="shared" si="2"/>
        <v>113.08999999998559</v>
      </c>
    </row>
    <row r="166" spans="1:5" ht="21" x14ac:dyDescent="0.25">
      <c r="A166" s="17"/>
      <c r="B166" s="17"/>
      <c r="C166" s="30"/>
      <c r="D166" s="9"/>
      <c r="E166" s="9">
        <f t="shared" si="2"/>
        <v>113.08999999998559</v>
      </c>
    </row>
    <row r="167" spans="1:5" ht="21" x14ac:dyDescent="0.25">
      <c r="A167" s="17"/>
      <c r="B167" s="17"/>
      <c r="C167" s="30"/>
      <c r="D167" s="9"/>
      <c r="E167" s="9">
        <f t="shared" si="2"/>
        <v>113.08999999998559</v>
      </c>
    </row>
    <row r="168" spans="1:5" ht="21" x14ac:dyDescent="0.25">
      <c r="A168" s="17"/>
      <c r="B168" s="17"/>
      <c r="C168" s="30"/>
      <c r="D168" s="9"/>
      <c r="E168" s="9">
        <f t="shared" si="2"/>
        <v>113.08999999998559</v>
      </c>
    </row>
    <row r="169" spans="1:5" ht="21" x14ac:dyDescent="0.25">
      <c r="A169" s="17"/>
      <c r="B169" s="17"/>
      <c r="C169" s="30"/>
      <c r="D169" s="9"/>
      <c r="E169" s="17"/>
    </row>
    <row r="170" spans="1:5" ht="21" x14ac:dyDescent="0.25">
      <c r="A170" s="17"/>
      <c r="B170" s="17"/>
      <c r="C170" s="30"/>
      <c r="D170" s="9"/>
      <c r="E170" s="17"/>
    </row>
    <row r="171" spans="1:5" ht="21" x14ac:dyDescent="0.25">
      <c r="A171" s="17"/>
      <c r="B171" s="17"/>
      <c r="C171" s="30"/>
      <c r="D171" s="9"/>
      <c r="E171" s="17"/>
    </row>
    <row r="172" spans="1:5" ht="21" x14ac:dyDescent="0.25">
      <c r="A172" s="17"/>
      <c r="B172" s="17"/>
      <c r="C172" s="30"/>
      <c r="D172" s="9"/>
      <c r="E172" s="17"/>
    </row>
    <row r="173" spans="1:5" ht="21" x14ac:dyDescent="0.25">
      <c r="A173" s="17"/>
      <c r="B173" s="17"/>
      <c r="C173" s="30"/>
      <c r="D173" s="9"/>
      <c r="E173" s="17"/>
    </row>
    <row r="174" spans="1:5" ht="21" x14ac:dyDescent="0.25">
      <c r="A174" s="17"/>
      <c r="B174" s="17"/>
      <c r="C174" s="30"/>
      <c r="D174" s="9"/>
      <c r="E174" s="17"/>
    </row>
    <row r="175" spans="1:5" ht="21" x14ac:dyDescent="0.25">
      <c r="A175" s="17"/>
      <c r="B175" s="17"/>
      <c r="C175" s="30"/>
      <c r="D175" s="9"/>
      <c r="E175" s="17"/>
    </row>
    <row r="176" spans="1:5" ht="21" x14ac:dyDescent="0.25">
      <c r="A176" s="17"/>
      <c r="B176" s="17"/>
      <c r="C176" s="30"/>
      <c r="D176" s="9"/>
      <c r="E176" s="17"/>
    </row>
    <row r="177" spans="1:5" ht="21" x14ac:dyDescent="0.25">
      <c r="A177" s="17"/>
      <c r="B177" s="17"/>
      <c r="C177" s="30"/>
      <c r="D177" s="9"/>
      <c r="E177" s="17"/>
    </row>
    <row r="178" spans="1:5" ht="21" x14ac:dyDescent="0.25">
      <c r="A178" s="17"/>
      <c r="B178" s="17"/>
      <c r="C178" s="30"/>
      <c r="D178" s="9"/>
      <c r="E178" s="17"/>
    </row>
    <row r="179" spans="1:5" ht="21" x14ac:dyDescent="0.25">
      <c r="A179" s="17"/>
      <c r="B179" s="17"/>
      <c r="C179" s="30"/>
      <c r="D179" s="9"/>
      <c r="E179" s="17"/>
    </row>
    <row r="180" spans="1:5" ht="21" x14ac:dyDescent="0.25">
      <c r="A180" s="17"/>
      <c r="B180" s="17"/>
      <c r="C180" s="30"/>
      <c r="D180" s="9"/>
      <c r="E180" s="17"/>
    </row>
    <row r="181" spans="1:5" ht="21" x14ac:dyDescent="0.25">
      <c r="A181" s="17"/>
      <c r="B181" s="17"/>
      <c r="C181" s="30"/>
      <c r="D181" s="9"/>
      <c r="E181" s="17"/>
    </row>
    <row r="182" spans="1:5" ht="21" x14ac:dyDescent="0.25">
      <c r="A182" s="17"/>
      <c r="B182" s="17"/>
      <c r="C182" s="30"/>
      <c r="D182" s="9"/>
      <c r="E182" s="17"/>
    </row>
    <row r="183" spans="1:5" ht="21" x14ac:dyDescent="0.25">
      <c r="A183" s="17"/>
      <c r="B183" s="17"/>
      <c r="C183" s="30"/>
      <c r="D183" s="9"/>
      <c r="E183" s="17"/>
    </row>
    <row r="184" spans="1:5" ht="21" x14ac:dyDescent="0.25">
      <c r="A184" s="17"/>
      <c r="B184" s="17"/>
      <c r="C184" s="30"/>
      <c r="D184" s="9"/>
      <c r="E184" s="17"/>
    </row>
    <row r="185" spans="1:5" ht="21" x14ac:dyDescent="0.25">
      <c r="A185" s="17"/>
      <c r="B185" s="17"/>
      <c r="C185" s="30"/>
      <c r="D185" s="9"/>
      <c r="E185" s="17"/>
    </row>
    <row r="186" spans="1:5" ht="21" x14ac:dyDescent="0.25">
      <c r="A186" s="17"/>
      <c r="B186" s="17"/>
      <c r="C186" s="30"/>
      <c r="D186" s="9"/>
      <c r="E186" s="17"/>
    </row>
    <row r="187" spans="1:5" ht="21" x14ac:dyDescent="0.25">
      <c r="A187" s="17"/>
      <c r="B187" s="17"/>
      <c r="C187" s="30"/>
      <c r="D187" s="9"/>
      <c r="E187" s="17"/>
    </row>
    <row r="188" spans="1:5" ht="21" x14ac:dyDescent="0.25">
      <c r="A188" s="17"/>
      <c r="B188" s="17"/>
      <c r="C188" s="30"/>
      <c r="D188" s="9"/>
      <c r="E188" s="17"/>
    </row>
    <row r="189" spans="1:5" ht="21" x14ac:dyDescent="0.25">
      <c r="A189" s="17"/>
      <c r="B189" s="17"/>
      <c r="C189" s="30"/>
      <c r="D189" s="9"/>
      <c r="E189" s="17"/>
    </row>
    <row r="190" spans="1:5" ht="21" x14ac:dyDescent="0.25">
      <c r="A190" s="17"/>
      <c r="B190" s="17"/>
      <c r="C190" s="30"/>
      <c r="D190" s="9"/>
      <c r="E190" s="17"/>
    </row>
    <row r="191" spans="1:5" ht="21" x14ac:dyDescent="0.25">
      <c r="A191" s="17"/>
      <c r="B191" s="17"/>
      <c r="C191" s="30"/>
      <c r="D191" s="9"/>
      <c r="E191" s="17"/>
    </row>
    <row r="192" spans="1:5" ht="21" x14ac:dyDescent="0.25">
      <c r="A192" s="17"/>
      <c r="B192" s="17"/>
      <c r="C192" s="30"/>
      <c r="D192" s="9"/>
      <c r="E192" s="17"/>
    </row>
    <row r="193" spans="1:5" ht="21" x14ac:dyDescent="0.25">
      <c r="A193" s="17"/>
      <c r="B193" s="17"/>
      <c r="C193" s="30"/>
      <c r="D193" s="9"/>
      <c r="E193" s="17"/>
    </row>
    <row r="194" spans="1:5" ht="21" x14ac:dyDescent="0.25">
      <c r="A194" s="17"/>
      <c r="B194" s="17"/>
      <c r="C194" s="30"/>
      <c r="D194" s="9"/>
      <c r="E194" s="17"/>
    </row>
    <row r="195" spans="1:5" ht="21" x14ac:dyDescent="0.25">
      <c r="A195" s="17"/>
      <c r="B195" s="17"/>
      <c r="C195" s="30"/>
      <c r="D195" s="9"/>
      <c r="E195" s="17"/>
    </row>
    <row r="196" spans="1:5" ht="21" x14ac:dyDescent="0.25">
      <c r="A196" s="17"/>
      <c r="B196" s="17"/>
      <c r="C196" s="30"/>
      <c r="D196" s="9"/>
      <c r="E196" s="17"/>
    </row>
    <row r="197" spans="1:5" ht="21" x14ac:dyDescent="0.25">
      <c r="A197" s="17"/>
      <c r="B197" s="17"/>
      <c r="C197" s="30"/>
      <c r="D197" s="9"/>
      <c r="E197" s="17"/>
    </row>
    <row r="198" spans="1:5" ht="21" x14ac:dyDescent="0.25">
      <c r="A198" s="17"/>
      <c r="B198" s="17"/>
      <c r="C198" s="30"/>
      <c r="D198" s="9"/>
      <c r="E198" s="17"/>
    </row>
    <row r="199" spans="1:5" ht="21" x14ac:dyDescent="0.25">
      <c r="A199" s="17"/>
      <c r="B199" s="17"/>
      <c r="C199" s="30"/>
      <c r="D199" s="9"/>
      <c r="E199" s="17"/>
    </row>
    <row r="200" spans="1:5" ht="21" x14ac:dyDescent="0.25">
      <c r="A200" s="17"/>
      <c r="B200" s="17"/>
      <c r="C200" s="30"/>
      <c r="D200" s="9"/>
      <c r="E200" s="17"/>
    </row>
    <row r="201" spans="1:5" ht="21" x14ac:dyDescent="0.25">
      <c r="A201" s="17"/>
      <c r="B201" s="17"/>
      <c r="C201" s="30"/>
      <c r="D201" s="9"/>
      <c r="E201" s="17"/>
    </row>
    <row r="202" spans="1:5" ht="21" x14ac:dyDescent="0.25">
      <c r="A202" s="17"/>
      <c r="B202" s="17"/>
      <c r="C202" s="30"/>
      <c r="D202" s="9"/>
      <c r="E202" s="17"/>
    </row>
    <row r="203" spans="1:5" ht="21" x14ac:dyDescent="0.25">
      <c r="A203" s="17"/>
      <c r="B203" s="17"/>
      <c r="C203" s="30"/>
      <c r="D203" s="9"/>
      <c r="E203" s="17"/>
    </row>
    <row r="204" spans="1:5" ht="21" x14ac:dyDescent="0.25">
      <c r="A204" s="17"/>
      <c r="B204" s="17"/>
      <c r="C204" s="30"/>
      <c r="D204" s="9"/>
      <c r="E204" s="17"/>
    </row>
    <row r="205" spans="1:5" ht="21" x14ac:dyDescent="0.25">
      <c r="A205" s="17"/>
      <c r="B205" s="17"/>
      <c r="C205" s="30"/>
      <c r="D205" s="9"/>
      <c r="E205" s="17"/>
    </row>
    <row r="206" spans="1:5" ht="21" x14ac:dyDescent="0.25">
      <c r="A206" s="17"/>
      <c r="B206" s="17"/>
      <c r="C206" s="30"/>
      <c r="D206" s="9"/>
      <c r="E206" s="17"/>
    </row>
    <row r="207" spans="1:5" ht="21" x14ac:dyDescent="0.25">
      <c r="A207" s="17"/>
      <c r="B207" s="17"/>
      <c r="C207" s="30"/>
      <c r="D207" s="9"/>
      <c r="E207" s="17"/>
    </row>
    <row r="208" spans="1:5" ht="21" x14ac:dyDescent="0.25">
      <c r="A208" s="17"/>
      <c r="B208" s="17"/>
      <c r="C208" s="30"/>
      <c r="D208" s="9"/>
      <c r="E208" s="17"/>
    </row>
    <row r="209" spans="1:5" ht="21" x14ac:dyDescent="0.25">
      <c r="A209" s="17"/>
      <c r="B209" s="17"/>
      <c r="C209" s="30"/>
      <c r="D209" s="9"/>
      <c r="E209" s="17"/>
    </row>
    <row r="210" spans="1:5" ht="21" x14ac:dyDescent="0.25">
      <c r="A210" s="17"/>
      <c r="B210" s="17"/>
      <c r="C210" s="30"/>
      <c r="D210" s="9"/>
      <c r="E210" s="17"/>
    </row>
    <row r="211" spans="1:5" ht="21" x14ac:dyDescent="0.25">
      <c r="A211" s="17"/>
      <c r="B211" s="17"/>
      <c r="C211" s="30"/>
      <c r="D211" s="9"/>
      <c r="E211" s="17"/>
    </row>
    <row r="212" spans="1:5" ht="21" x14ac:dyDescent="0.25">
      <c r="A212" s="17"/>
      <c r="B212" s="17"/>
      <c r="C212" s="30"/>
      <c r="D212" s="9"/>
      <c r="E212" s="17"/>
    </row>
    <row r="213" spans="1:5" ht="21" x14ac:dyDescent="0.25">
      <c r="A213" s="17"/>
      <c r="B213" s="17"/>
      <c r="C213" s="30"/>
      <c r="D213" s="9"/>
      <c r="E213" s="17"/>
    </row>
    <row r="214" spans="1:5" ht="21" x14ac:dyDescent="0.25">
      <c r="A214" s="17"/>
      <c r="B214" s="17"/>
      <c r="C214" s="30"/>
      <c r="D214" s="9"/>
      <c r="E214" s="17"/>
    </row>
    <row r="215" spans="1:5" ht="21" x14ac:dyDescent="0.25">
      <c r="A215" s="17"/>
      <c r="B215" s="17"/>
      <c r="C215" s="30"/>
      <c r="D215" s="9"/>
      <c r="E215" s="17"/>
    </row>
    <row r="216" spans="1:5" ht="21" x14ac:dyDescent="0.25">
      <c r="A216" s="17"/>
      <c r="B216" s="17"/>
      <c r="C216" s="30"/>
      <c r="D216" s="9"/>
      <c r="E216" s="17"/>
    </row>
    <row r="217" spans="1:5" ht="21" x14ac:dyDescent="0.25">
      <c r="A217" s="17"/>
      <c r="B217" s="17"/>
      <c r="C217" s="30"/>
      <c r="D217" s="9"/>
      <c r="E217" s="17"/>
    </row>
    <row r="218" spans="1:5" ht="21" x14ac:dyDescent="0.25">
      <c r="A218" s="17"/>
      <c r="B218" s="17"/>
      <c r="C218" s="30"/>
      <c r="D218" s="9"/>
      <c r="E218" s="17"/>
    </row>
    <row r="219" spans="1:5" ht="21" x14ac:dyDescent="0.25">
      <c r="A219" s="17"/>
      <c r="B219" s="17"/>
      <c r="C219" s="30"/>
      <c r="D219" s="9"/>
      <c r="E219" s="17"/>
    </row>
    <row r="220" spans="1:5" ht="21" x14ac:dyDescent="0.25">
      <c r="A220" s="17"/>
      <c r="B220" s="17"/>
      <c r="C220" s="30"/>
      <c r="D220" s="9"/>
      <c r="E220" s="17"/>
    </row>
    <row r="221" spans="1:5" ht="21" x14ac:dyDescent="0.25">
      <c r="A221" s="17"/>
      <c r="B221" s="17"/>
      <c r="C221" s="30"/>
      <c r="D221" s="9"/>
      <c r="E221" s="17"/>
    </row>
    <row r="222" spans="1:5" ht="21" x14ac:dyDescent="0.25">
      <c r="A222" s="17"/>
      <c r="B222" s="17"/>
      <c r="C222" s="30"/>
      <c r="D222" s="9"/>
      <c r="E222" s="17"/>
    </row>
    <row r="223" spans="1:5" ht="21" x14ac:dyDescent="0.25">
      <c r="A223" s="17"/>
      <c r="B223" s="17"/>
      <c r="C223" s="30"/>
      <c r="D223" s="9"/>
      <c r="E223" s="17"/>
    </row>
    <row r="224" spans="1:5" ht="21" x14ac:dyDescent="0.25">
      <c r="A224" s="17"/>
      <c r="B224" s="17"/>
      <c r="C224" s="30"/>
      <c r="D224" s="9"/>
      <c r="E224" s="17"/>
    </row>
    <row r="225" spans="1:5" ht="21" x14ac:dyDescent="0.25">
      <c r="A225" s="17"/>
      <c r="B225" s="17"/>
      <c r="C225" s="30"/>
      <c r="D225" s="9"/>
      <c r="E225" s="17"/>
    </row>
    <row r="226" spans="1:5" ht="21" x14ac:dyDescent="0.25">
      <c r="A226" s="17"/>
      <c r="B226" s="17"/>
      <c r="C226" s="30"/>
      <c r="D226" s="9"/>
      <c r="E226" s="17"/>
    </row>
    <row r="227" spans="1:5" ht="21" x14ac:dyDescent="0.25">
      <c r="A227" s="17"/>
      <c r="B227" s="17"/>
      <c r="C227" s="30"/>
      <c r="D227" s="9"/>
      <c r="E227" s="17"/>
    </row>
    <row r="228" spans="1:5" ht="21" x14ac:dyDescent="0.25">
      <c r="A228" s="17"/>
      <c r="B228" s="17"/>
      <c r="C228" s="30"/>
      <c r="D228" s="9"/>
      <c r="E228" s="17"/>
    </row>
    <row r="229" spans="1:5" ht="21" x14ac:dyDescent="0.25">
      <c r="A229" s="17"/>
      <c r="B229" s="17"/>
      <c r="C229" s="30"/>
      <c r="D229" s="9"/>
      <c r="E229" s="17"/>
    </row>
    <row r="230" spans="1:5" ht="21" x14ac:dyDescent="0.25">
      <c r="A230" s="17"/>
      <c r="B230" s="17"/>
      <c r="C230" s="30"/>
      <c r="D230" s="9"/>
      <c r="E230" s="17"/>
    </row>
    <row r="231" spans="1:5" ht="21" x14ac:dyDescent="0.25">
      <c r="A231" s="17"/>
      <c r="B231" s="17"/>
      <c r="C231" s="30"/>
      <c r="D231" s="9"/>
      <c r="E231" s="17"/>
    </row>
    <row r="232" spans="1:5" ht="21" x14ac:dyDescent="0.25">
      <c r="A232" s="17"/>
      <c r="B232" s="17"/>
      <c r="C232" s="30"/>
      <c r="D232" s="9"/>
      <c r="E232" s="17"/>
    </row>
    <row r="233" spans="1:5" ht="21" x14ac:dyDescent="0.25">
      <c r="A233" s="17"/>
      <c r="B233" s="17"/>
      <c r="C233" s="30"/>
      <c r="D233" s="9"/>
      <c r="E233" s="17"/>
    </row>
    <row r="234" spans="1:5" ht="21" x14ac:dyDescent="0.25">
      <c r="A234" s="17"/>
      <c r="B234" s="17"/>
      <c r="C234" s="30"/>
      <c r="D234" s="9"/>
      <c r="E234" s="17"/>
    </row>
    <row r="235" spans="1:5" ht="21" x14ac:dyDescent="0.25">
      <c r="A235" s="17"/>
      <c r="B235" s="17"/>
      <c r="C235" s="30"/>
      <c r="D235" s="9"/>
      <c r="E235" s="17"/>
    </row>
    <row r="236" spans="1:5" ht="21" x14ac:dyDescent="0.25">
      <c r="A236" s="17"/>
      <c r="B236" s="17"/>
      <c r="C236" s="30"/>
      <c r="D236" s="9"/>
      <c r="E236" s="17"/>
    </row>
    <row r="237" spans="1:5" ht="21" x14ac:dyDescent="0.25">
      <c r="A237" s="17"/>
      <c r="B237" s="17"/>
      <c r="C237" s="30"/>
      <c r="D237" s="9"/>
      <c r="E237" s="17"/>
    </row>
    <row r="238" spans="1:5" ht="21" x14ac:dyDescent="0.25">
      <c r="A238" s="17"/>
      <c r="B238" s="17"/>
      <c r="C238" s="30"/>
      <c r="D238" s="9"/>
      <c r="E238" s="17"/>
    </row>
    <row r="239" spans="1:5" ht="21" x14ac:dyDescent="0.25">
      <c r="A239" s="17"/>
      <c r="B239" s="17"/>
      <c r="C239" s="30"/>
      <c r="D239" s="9"/>
      <c r="E239" s="17"/>
    </row>
    <row r="240" spans="1:5" ht="21" x14ac:dyDescent="0.25">
      <c r="A240" s="17"/>
      <c r="B240" s="17"/>
      <c r="C240" s="30"/>
      <c r="D240" s="9"/>
      <c r="E240" s="17"/>
    </row>
    <row r="241" spans="1:5" ht="21" x14ac:dyDescent="0.25">
      <c r="A241" s="17"/>
      <c r="B241" s="17"/>
      <c r="C241" s="30"/>
      <c r="D241" s="9"/>
      <c r="E241" s="17"/>
    </row>
    <row r="242" spans="1:5" ht="21" x14ac:dyDescent="0.25">
      <c r="A242" s="17"/>
      <c r="B242" s="17"/>
      <c r="C242" s="30"/>
      <c r="D242" s="9"/>
      <c r="E242" s="17"/>
    </row>
    <row r="243" spans="1:5" ht="21" x14ac:dyDescent="0.25">
      <c r="A243" s="17"/>
      <c r="B243" s="17"/>
      <c r="C243" s="30"/>
      <c r="D243" s="9"/>
      <c r="E243" s="17"/>
    </row>
    <row r="244" spans="1:5" ht="21" x14ac:dyDescent="0.25">
      <c r="A244" s="17"/>
      <c r="B244" s="17"/>
      <c r="C244" s="30"/>
      <c r="D244" s="9"/>
      <c r="E244" s="17"/>
    </row>
    <row r="245" spans="1:5" ht="21" x14ac:dyDescent="0.25">
      <c r="A245" s="17"/>
      <c r="B245" s="17"/>
      <c r="C245" s="30"/>
      <c r="D245" s="9"/>
      <c r="E245" s="17"/>
    </row>
    <row r="246" spans="1:5" ht="21" x14ac:dyDescent="0.25">
      <c r="A246" s="17"/>
      <c r="B246" s="17"/>
      <c r="C246" s="30"/>
      <c r="D246" s="9"/>
      <c r="E246" s="17"/>
    </row>
    <row r="247" spans="1:5" ht="21" x14ac:dyDescent="0.25">
      <c r="A247" s="17"/>
      <c r="B247" s="17"/>
      <c r="C247" s="30"/>
      <c r="D247" s="9"/>
      <c r="E247" s="17"/>
    </row>
    <row r="248" spans="1:5" ht="21" x14ac:dyDescent="0.25">
      <c r="A248" s="17"/>
      <c r="B248" s="17"/>
      <c r="C248" s="30"/>
      <c r="D248" s="9"/>
      <c r="E248" s="17"/>
    </row>
    <row r="249" spans="1:5" ht="21" x14ac:dyDescent="0.25">
      <c r="A249" s="17"/>
      <c r="B249" s="17"/>
      <c r="C249" s="30"/>
      <c r="D249" s="9"/>
      <c r="E249" s="17"/>
    </row>
    <row r="250" spans="1:5" ht="21" x14ac:dyDescent="0.25">
      <c r="A250" s="17"/>
      <c r="B250" s="17"/>
      <c r="C250" s="30"/>
      <c r="D250" s="9"/>
      <c r="E250" s="17"/>
    </row>
    <row r="251" spans="1:5" ht="21" x14ac:dyDescent="0.25">
      <c r="A251" s="17"/>
      <c r="B251" s="17"/>
      <c r="C251" s="30"/>
      <c r="D251" s="9"/>
      <c r="E251" s="17"/>
    </row>
    <row r="252" spans="1:5" ht="21" x14ac:dyDescent="0.25">
      <c r="A252" s="17"/>
      <c r="B252" s="17"/>
      <c r="C252" s="30"/>
      <c r="D252" s="9"/>
      <c r="E252" s="17"/>
    </row>
    <row r="253" spans="1:5" ht="21" x14ac:dyDescent="0.25">
      <c r="A253" s="17"/>
      <c r="B253" s="17"/>
      <c r="C253" s="30"/>
      <c r="D253" s="9"/>
      <c r="E253" s="17"/>
    </row>
    <row r="254" spans="1:5" ht="21" x14ac:dyDescent="0.25">
      <c r="A254" s="17"/>
      <c r="B254" s="17"/>
      <c r="C254" s="30"/>
      <c r="D254" s="9"/>
      <c r="E254" s="17"/>
    </row>
    <row r="255" spans="1:5" ht="21" x14ac:dyDescent="0.25">
      <c r="A255" s="17"/>
      <c r="B255" s="17"/>
      <c r="C255" s="30"/>
      <c r="D255" s="9"/>
      <c r="E255" s="17"/>
    </row>
    <row r="256" spans="1:5" ht="21" x14ac:dyDescent="0.25">
      <c r="A256" s="17"/>
      <c r="B256" s="17"/>
      <c r="C256" s="30"/>
      <c r="D256" s="9"/>
      <c r="E256" s="17"/>
    </row>
    <row r="257" spans="1:5" ht="21" x14ac:dyDescent="0.25">
      <c r="A257" s="17"/>
      <c r="B257" s="17"/>
      <c r="C257" s="30"/>
      <c r="D257" s="9"/>
      <c r="E257" s="17"/>
    </row>
    <row r="258" spans="1:5" ht="21" x14ac:dyDescent="0.25">
      <c r="A258" s="17"/>
      <c r="B258" s="17"/>
      <c r="C258" s="30"/>
      <c r="D258" s="9"/>
      <c r="E258" s="17"/>
    </row>
    <row r="259" spans="1:5" ht="21" x14ac:dyDescent="0.25">
      <c r="A259" s="17"/>
      <c r="B259" s="17"/>
      <c r="C259" s="30"/>
      <c r="D259" s="9"/>
      <c r="E259" s="17"/>
    </row>
    <row r="260" spans="1:5" x14ac:dyDescent="0.2">
      <c r="A260" s="17"/>
      <c r="B260" s="17"/>
      <c r="C260" s="30"/>
      <c r="D260" s="30"/>
      <c r="E260" s="17"/>
    </row>
    <row r="261" spans="1:5" x14ac:dyDescent="0.2">
      <c r="A261" s="17"/>
      <c r="B261" s="17"/>
      <c r="C261" s="30"/>
      <c r="D261" s="30"/>
      <c r="E261" s="17"/>
    </row>
    <row r="262" spans="1:5" x14ac:dyDescent="0.2">
      <c r="A262" s="17"/>
      <c r="B262" s="17"/>
      <c r="C262" s="30"/>
      <c r="D262" s="30"/>
      <c r="E262" s="17"/>
    </row>
    <row r="263" spans="1:5" x14ac:dyDescent="0.2">
      <c r="A263" s="17"/>
      <c r="B263" s="17"/>
      <c r="C263" s="30"/>
      <c r="D263" s="30"/>
      <c r="E263" s="17"/>
    </row>
    <row r="264" spans="1:5" x14ac:dyDescent="0.2">
      <c r="A264" s="17"/>
      <c r="B264" s="17"/>
      <c r="C264" s="30"/>
      <c r="D264" s="30"/>
      <c r="E264" s="17"/>
    </row>
    <row r="265" spans="1:5" x14ac:dyDescent="0.2">
      <c r="A265" s="17"/>
      <c r="B265" s="17"/>
      <c r="C265" s="30"/>
      <c r="D265" s="30"/>
      <c r="E265" s="17"/>
    </row>
    <row r="266" spans="1:5" x14ac:dyDescent="0.2">
      <c r="A266" s="17"/>
      <c r="B266" s="17"/>
      <c r="C266" s="30"/>
      <c r="D266" s="30"/>
      <c r="E266" s="17"/>
    </row>
    <row r="267" spans="1:5" x14ac:dyDescent="0.2">
      <c r="A267" s="17"/>
      <c r="B267" s="17"/>
      <c r="C267" s="30"/>
      <c r="D267" s="30"/>
      <c r="E267" s="17"/>
    </row>
    <row r="268" spans="1:5" x14ac:dyDescent="0.2">
      <c r="A268" s="17"/>
      <c r="B268" s="17"/>
      <c r="C268" s="30"/>
      <c r="D268" s="30"/>
      <c r="E268" s="17"/>
    </row>
    <row r="269" spans="1:5" x14ac:dyDescent="0.2">
      <c r="A269" s="17"/>
      <c r="B269" s="17"/>
      <c r="C269" s="30"/>
      <c r="D269" s="30"/>
      <c r="E269" s="17"/>
    </row>
    <row r="270" spans="1:5" x14ac:dyDescent="0.2">
      <c r="A270" s="17"/>
      <c r="B270" s="17"/>
      <c r="C270" s="30"/>
      <c r="D270" s="30"/>
      <c r="E270" s="17"/>
    </row>
    <row r="271" spans="1:5" x14ac:dyDescent="0.2">
      <c r="A271" s="17"/>
      <c r="B271" s="17"/>
      <c r="C271" s="30"/>
      <c r="D271" s="30"/>
      <c r="E271" s="17"/>
    </row>
    <row r="272" spans="1:5" x14ac:dyDescent="0.2">
      <c r="A272" s="17"/>
      <c r="B272" s="17"/>
      <c r="C272" s="30"/>
      <c r="D272" s="30"/>
      <c r="E272" s="17"/>
    </row>
    <row r="273" spans="1:5" x14ac:dyDescent="0.2">
      <c r="A273" s="17"/>
      <c r="B273" s="17"/>
      <c r="C273" s="30"/>
      <c r="D273" s="30"/>
      <c r="E273" s="17"/>
    </row>
    <row r="274" spans="1:5" x14ac:dyDescent="0.2">
      <c r="A274" s="17"/>
      <c r="B274" s="17"/>
      <c r="C274" s="30"/>
      <c r="D274" s="30"/>
      <c r="E274" s="17"/>
    </row>
    <row r="275" spans="1:5" x14ac:dyDescent="0.2">
      <c r="A275" s="17"/>
      <c r="B275" s="17"/>
      <c r="C275" s="30"/>
      <c r="D275" s="30"/>
      <c r="E275" s="17"/>
    </row>
    <row r="276" spans="1:5" x14ac:dyDescent="0.2">
      <c r="A276" s="17"/>
      <c r="B276" s="17"/>
      <c r="C276" s="30"/>
      <c r="D276" s="30"/>
      <c r="E276" s="17"/>
    </row>
    <row r="277" spans="1:5" x14ac:dyDescent="0.2">
      <c r="A277" s="17"/>
      <c r="B277" s="17"/>
      <c r="C277" s="30"/>
      <c r="D277" s="30"/>
      <c r="E277" s="17"/>
    </row>
    <row r="278" spans="1:5" x14ac:dyDescent="0.2">
      <c r="A278" s="17"/>
      <c r="B278" s="17"/>
      <c r="C278" s="30"/>
      <c r="D278" s="30"/>
      <c r="E278" s="17"/>
    </row>
    <row r="279" spans="1:5" x14ac:dyDescent="0.2">
      <c r="A279" s="17"/>
      <c r="B279" s="17"/>
      <c r="C279" s="30"/>
      <c r="D279" s="30"/>
      <c r="E279" s="17"/>
    </row>
    <row r="280" spans="1:5" x14ac:dyDescent="0.2">
      <c r="A280" s="17"/>
      <c r="B280" s="17"/>
      <c r="C280" s="30"/>
      <c r="D280" s="30"/>
      <c r="E280" s="17"/>
    </row>
    <row r="281" spans="1:5" x14ac:dyDescent="0.2">
      <c r="A281" s="17"/>
      <c r="B281" s="17"/>
      <c r="C281" s="30"/>
      <c r="D281" s="30"/>
      <c r="E281" s="17"/>
    </row>
    <row r="282" spans="1:5" x14ac:dyDescent="0.2">
      <c r="A282" s="17"/>
      <c r="B282" s="17"/>
      <c r="C282" s="30"/>
      <c r="D282" s="30"/>
      <c r="E282" s="17"/>
    </row>
    <row r="283" spans="1:5" x14ac:dyDescent="0.2">
      <c r="A283" s="17"/>
      <c r="B283" s="17"/>
      <c r="C283" s="30"/>
      <c r="D283" s="30"/>
      <c r="E283" s="17"/>
    </row>
    <row r="284" spans="1:5" x14ac:dyDescent="0.2">
      <c r="A284" s="17"/>
      <c r="B284" s="17"/>
      <c r="C284" s="30"/>
      <c r="D284" s="30"/>
      <c r="E284" s="17"/>
    </row>
    <row r="285" spans="1:5" x14ac:dyDescent="0.2">
      <c r="A285" s="17"/>
      <c r="B285" s="17"/>
      <c r="C285" s="30"/>
      <c r="D285" s="30"/>
      <c r="E285" s="17"/>
    </row>
    <row r="286" spans="1:5" x14ac:dyDescent="0.2">
      <c r="A286" s="17"/>
      <c r="B286" s="17"/>
      <c r="C286" s="30"/>
      <c r="D286" s="30"/>
      <c r="E286" s="17"/>
    </row>
    <row r="287" spans="1:5" x14ac:dyDescent="0.2">
      <c r="A287" s="17"/>
      <c r="B287" s="17"/>
      <c r="C287" s="30"/>
      <c r="D287" s="30"/>
      <c r="E287" s="17"/>
    </row>
    <row r="288" spans="1:5" x14ac:dyDescent="0.2">
      <c r="A288" s="17"/>
      <c r="B288" s="17"/>
      <c r="C288" s="30"/>
      <c r="D288" s="30"/>
      <c r="E288" s="17"/>
    </row>
    <row r="289" spans="1:5" x14ac:dyDescent="0.2">
      <c r="A289" s="17"/>
      <c r="B289" s="17"/>
      <c r="C289" s="30"/>
      <c r="D289" s="30"/>
      <c r="E289" s="17"/>
    </row>
    <row r="290" spans="1:5" x14ac:dyDescent="0.2">
      <c r="A290" s="17"/>
      <c r="B290" s="17"/>
      <c r="C290" s="30"/>
      <c r="D290" s="30"/>
      <c r="E290" s="17"/>
    </row>
    <row r="291" spans="1:5" x14ac:dyDescent="0.2">
      <c r="A291" s="17"/>
      <c r="B291" s="17"/>
      <c r="C291" s="30"/>
      <c r="D291" s="30"/>
      <c r="E291" s="17"/>
    </row>
    <row r="292" spans="1:5" x14ac:dyDescent="0.2">
      <c r="A292" s="17"/>
      <c r="B292" s="17"/>
      <c r="C292" s="30"/>
      <c r="D292" s="30"/>
      <c r="E292" s="17"/>
    </row>
    <row r="293" spans="1:5" x14ac:dyDescent="0.2">
      <c r="A293" s="17"/>
      <c r="B293" s="17"/>
      <c r="C293" s="30"/>
      <c r="D293" s="30"/>
      <c r="E293" s="17"/>
    </row>
    <row r="294" spans="1:5" x14ac:dyDescent="0.2">
      <c r="A294" s="17"/>
      <c r="B294" s="17"/>
      <c r="C294" s="30"/>
      <c r="D294" s="30"/>
      <c r="E294" s="17"/>
    </row>
    <row r="295" spans="1:5" x14ac:dyDescent="0.2">
      <c r="A295" s="17"/>
      <c r="B295" s="17"/>
      <c r="C295" s="30"/>
      <c r="D295" s="30"/>
      <c r="E295" s="17"/>
    </row>
    <row r="296" spans="1:5" x14ac:dyDescent="0.2">
      <c r="A296" s="17"/>
      <c r="B296" s="17"/>
      <c r="C296" s="30"/>
      <c r="D296" s="30"/>
      <c r="E296" s="17"/>
    </row>
    <row r="297" spans="1:5" x14ac:dyDescent="0.2">
      <c r="A297" s="17"/>
      <c r="B297" s="17"/>
      <c r="C297" s="30"/>
      <c r="D297" s="30"/>
      <c r="E297" s="17"/>
    </row>
    <row r="298" spans="1:5" x14ac:dyDescent="0.2">
      <c r="A298" s="17"/>
      <c r="B298" s="17"/>
      <c r="C298" s="30"/>
      <c r="D298" s="30"/>
      <c r="E298" s="17"/>
    </row>
    <row r="299" spans="1:5" x14ac:dyDescent="0.2">
      <c r="A299" s="17"/>
      <c r="B299" s="17"/>
      <c r="C299" s="30"/>
      <c r="D299" s="30"/>
      <c r="E299" s="17"/>
    </row>
    <row r="300" spans="1:5" x14ac:dyDescent="0.2">
      <c r="A300" s="17"/>
      <c r="B300" s="17"/>
      <c r="C300" s="30"/>
      <c r="D300" s="30"/>
      <c r="E300" s="17"/>
    </row>
    <row r="301" spans="1:5" x14ac:dyDescent="0.2">
      <c r="A301" s="17"/>
      <c r="B301" s="17"/>
      <c r="C301" s="30"/>
      <c r="D301" s="30"/>
      <c r="E301" s="17"/>
    </row>
    <row r="302" spans="1:5" x14ac:dyDescent="0.2">
      <c r="A302" s="17"/>
      <c r="B302" s="17"/>
      <c r="C302" s="30"/>
      <c r="D302" s="30"/>
      <c r="E302" s="17"/>
    </row>
    <row r="303" spans="1:5" x14ac:dyDescent="0.2">
      <c r="A303" s="17"/>
      <c r="B303" s="17"/>
      <c r="C303" s="30"/>
      <c r="D303" s="30"/>
      <c r="E303" s="17"/>
    </row>
    <row r="304" spans="1:5" x14ac:dyDescent="0.2">
      <c r="A304" s="17"/>
      <c r="B304" s="17"/>
      <c r="C304" s="30"/>
      <c r="D304" s="30"/>
      <c r="E304" s="17"/>
    </row>
    <row r="305" spans="1:5" x14ac:dyDescent="0.2">
      <c r="A305" s="17"/>
      <c r="B305" s="17"/>
      <c r="C305" s="30"/>
      <c r="D305" s="30"/>
      <c r="E305" s="17"/>
    </row>
    <row r="306" spans="1:5" x14ac:dyDescent="0.2">
      <c r="A306" s="17"/>
      <c r="B306" s="17"/>
      <c r="C306" s="30"/>
      <c r="D306" s="30"/>
      <c r="E306" s="17"/>
    </row>
    <row r="307" spans="1:5" x14ac:dyDescent="0.2">
      <c r="A307" s="17"/>
      <c r="B307" s="17"/>
      <c r="C307" s="30"/>
      <c r="D307" s="30"/>
      <c r="E307" s="17"/>
    </row>
    <row r="308" spans="1:5" x14ac:dyDescent="0.2">
      <c r="A308" s="17"/>
      <c r="B308" s="17"/>
      <c r="C308" s="30"/>
      <c r="D308" s="30"/>
      <c r="E308" s="17"/>
    </row>
    <row r="309" spans="1:5" x14ac:dyDescent="0.2">
      <c r="A309" s="17"/>
      <c r="B309" s="17"/>
      <c r="C309" s="30"/>
      <c r="D309" s="30"/>
      <c r="E309" s="17"/>
    </row>
    <row r="310" spans="1:5" x14ac:dyDescent="0.2">
      <c r="A310" s="17"/>
      <c r="B310" s="17"/>
      <c r="C310" s="30"/>
      <c r="D310" s="30"/>
      <c r="E310" s="17"/>
    </row>
    <row r="311" spans="1:5" x14ac:dyDescent="0.2">
      <c r="A311" s="17"/>
      <c r="B311" s="17"/>
      <c r="C311" s="30"/>
      <c r="D311" s="30"/>
      <c r="E311" s="17"/>
    </row>
    <row r="312" spans="1:5" x14ac:dyDescent="0.2">
      <c r="A312" s="17"/>
      <c r="B312" s="17"/>
      <c r="C312" s="30"/>
      <c r="D312" s="30"/>
      <c r="E312" s="17"/>
    </row>
    <row r="313" spans="1:5" x14ac:dyDescent="0.2">
      <c r="A313" s="17"/>
      <c r="B313" s="17"/>
      <c r="C313" s="30"/>
      <c r="D313" s="30"/>
      <c r="E313" s="17"/>
    </row>
    <row r="314" spans="1:5" x14ac:dyDescent="0.2">
      <c r="A314" s="17"/>
      <c r="B314" s="17"/>
      <c r="C314" s="30"/>
      <c r="D314" s="30"/>
      <c r="E314" s="17"/>
    </row>
    <row r="315" spans="1:5" x14ac:dyDescent="0.2">
      <c r="A315" s="17"/>
      <c r="B315" s="17"/>
      <c r="C315" s="30"/>
      <c r="D315" s="30"/>
      <c r="E315" s="17"/>
    </row>
    <row r="316" spans="1:5" x14ac:dyDescent="0.2">
      <c r="A316" s="17"/>
      <c r="B316" s="17"/>
      <c r="C316" s="30"/>
      <c r="D316" s="30"/>
      <c r="E316" s="17"/>
    </row>
    <row r="317" spans="1:5" x14ac:dyDescent="0.2">
      <c r="A317" s="17"/>
      <c r="B317" s="17"/>
      <c r="C317" s="30"/>
      <c r="D317" s="30"/>
      <c r="E317" s="17"/>
    </row>
    <row r="318" spans="1:5" x14ac:dyDescent="0.2">
      <c r="A318" s="17"/>
      <c r="B318" s="17"/>
      <c r="C318" s="30"/>
      <c r="D318" s="30"/>
      <c r="E318" s="17"/>
    </row>
    <row r="319" spans="1:5" x14ac:dyDescent="0.2">
      <c r="A319" s="17"/>
      <c r="B319" s="17"/>
      <c r="C319" s="30"/>
      <c r="D319" s="30"/>
      <c r="E319" s="17"/>
    </row>
    <row r="320" spans="1:5" x14ac:dyDescent="0.2">
      <c r="A320" s="17"/>
      <c r="B320" s="17"/>
      <c r="C320" s="30"/>
      <c r="D320" s="30"/>
      <c r="E320" s="17"/>
    </row>
    <row r="321" spans="1:5" x14ac:dyDescent="0.2">
      <c r="A321" s="17"/>
      <c r="B321" s="17"/>
      <c r="C321" s="30"/>
      <c r="D321" s="30"/>
      <c r="E321" s="17"/>
    </row>
    <row r="322" spans="1:5" x14ac:dyDescent="0.2">
      <c r="A322" s="17"/>
      <c r="B322" s="17"/>
      <c r="C322" s="30"/>
      <c r="D322" s="30"/>
      <c r="E322" s="17"/>
    </row>
    <row r="323" spans="1:5" x14ac:dyDescent="0.2">
      <c r="A323" s="17"/>
      <c r="B323" s="17"/>
      <c r="C323" s="30"/>
      <c r="D323" s="30"/>
      <c r="E323" s="17"/>
    </row>
    <row r="324" spans="1:5" x14ac:dyDescent="0.2">
      <c r="A324" s="17"/>
      <c r="B324" s="17"/>
      <c r="C324" s="30"/>
      <c r="D324" s="30"/>
      <c r="E324" s="17"/>
    </row>
    <row r="325" spans="1:5" x14ac:dyDescent="0.2">
      <c r="A325" s="17"/>
      <c r="B325" s="17"/>
      <c r="C325" s="30"/>
      <c r="D325" s="30"/>
      <c r="E325" s="17"/>
    </row>
    <row r="326" spans="1:5" x14ac:dyDescent="0.2">
      <c r="A326" s="17"/>
      <c r="B326" s="17"/>
      <c r="C326" s="30"/>
      <c r="D326" s="30"/>
      <c r="E326" s="17"/>
    </row>
    <row r="327" spans="1:5" x14ac:dyDescent="0.2">
      <c r="A327" s="17"/>
      <c r="B327" s="17"/>
      <c r="C327" s="30"/>
      <c r="D327" s="30"/>
      <c r="E327" s="17"/>
    </row>
    <row r="328" spans="1:5" x14ac:dyDescent="0.2">
      <c r="A328" s="17"/>
      <c r="B328" s="17"/>
      <c r="C328" s="30"/>
      <c r="D328" s="30"/>
      <c r="E328" s="17"/>
    </row>
    <row r="329" spans="1:5" x14ac:dyDescent="0.2">
      <c r="A329" s="17"/>
      <c r="B329" s="17"/>
      <c r="C329" s="30"/>
      <c r="D329" s="30"/>
      <c r="E329" s="17"/>
    </row>
    <row r="330" spans="1:5" x14ac:dyDescent="0.2">
      <c r="A330" s="17"/>
      <c r="B330" s="17"/>
      <c r="C330" s="30"/>
      <c r="D330" s="30"/>
      <c r="E330" s="17"/>
    </row>
    <row r="331" spans="1:5" x14ac:dyDescent="0.2">
      <c r="A331" s="17"/>
      <c r="B331" s="17"/>
      <c r="C331" s="30"/>
      <c r="D331" s="30"/>
      <c r="E331" s="17"/>
    </row>
    <row r="332" spans="1:5" x14ac:dyDescent="0.2">
      <c r="A332" s="17"/>
      <c r="B332" s="17"/>
      <c r="C332" s="30"/>
      <c r="D332" s="30"/>
      <c r="E332" s="17"/>
    </row>
    <row r="333" spans="1:5" x14ac:dyDescent="0.2">
      <c r="A333" s="17"/>
      <c r="B333" s="17"/>
      <c r="C333" s="30"/>
      <c r="D333" s="30"/>
      <c r="E333" s="17"/>
    </row>
    <row r="334" spans="1:5" x14ac:dyDescent="0.2">
      <c r="A334" s="17"/>
      <c r="B334" s="17"/>
      <c r="C334" s="30"/>
      <c r="D334" s="30"/>
      <c r="E334" s="17"/>
    </row>
    <row r="335" spans="1:5" x14ac:dyDescent="0.2">
      <c r="A335" s="17"/>
      <c r="B335" s="17"/>
      <c r="C335" s="30"/>
      <c r="D335" s="30"/>
      <c r="E335" s="17"/>
    </row>
    <row r="336" spans="1:5" x14ac:dyDescent="0.2">
      <c r="A336" s="17"/>
      <c r="B336" s="17"/>
      <c r="C336" s="30"/>
      <c r="D336" s="30"/>
      <c r="E336" s="17"/>
    </row>
    <row r="337" spans="1:5" x14ac:dyDescent="0.2">
      <c r="A337" s="17"/>
      <c r="B337" s="17"/>
      <c r="C337" s="30"/>
      <c r="D337" s="30"/>
      <c r="E337" s="17"/>
    </row>
    <row r="338" spans="1:5" x14ac:dyDescent="0.2">
      <c r="A338" s="17"/>
      <c r="B338" s="17"/>
      <c r="C338" s="30"/>
      <c r="D338" s="30"/>
      <c r="E338" s="17"/>
    </row>
    <row r="339" spans="1:5" x14ac:dyDescent="0.2">
      <c r="A339" s="17"/>
      <c r="B339" s="17"/>
      <c r="C339" s="30"/>
      <c r="D339" s="30"/>
      <c r="E339" s="17"/>
    </row>
    <row r="340" spans="1:5" x14ac:dyDescent="0.2">
      <c r="A340" s="17"/>
      <c r="B340" s="17"/>
      <c r="C340" s="30"/>
      <c r="D340" s="30"/>
      <c r="E340" s="17"/>
    </row>
    <row r="341" spans="1:5" x14ac:dyDescent="0.2">
      <c r="A341" s="17"/>
      <c r="B341" s="17"/>
      <c r="C341" s="30"/>
      <c r="D341" s="30"/>
      <c r="E341" s="17"/>
    </row>
    <row r="342" spans="1:5" x14ac:dyDescent="0.2">
      <c r="A342" s="17"/>
      <c r="B342" s="17"/>
      <c r="C342" s="30"/>
      <c r="D342" s="30"/>
      <c r="E342" s="17"/>
    </row>
    <row r="343" spans="1:5" x14ac:dyDescent="0.2">
      <c r="A343" s="17"/>
      <c r="B343" s="17"/>
      <c r="C343" s="30"/>
      <c r="D343" s="30"/>
      <c r="E343" s="17"/>
    </row>
    <row r="344" spans="1:5" x14ac:dyDescent="0.2">
      <c r="A344" s="17"/>
      <c r="B344" s="17"/>
      <c r="C344" s="30"/>
      <c r="D344" s="30"/>
      <c r="E344" s="17"/>
    </row>
    <row r="345" spans="1:5" x14ac:dyDescent="0.2">
      <c r="A345" s="17"/>
      <c r="B345" s="17"/>
      <c r="C345" s="30"/>
      <c r="D345" s="30"/>
      <c r="E345" s="17"/>
    </row>
    <row r="346" spans="1:5" x14ac:dyDescent="0.2">
      <c r="A346" s="17"/>
      <c r="B346" s="17"/>
      <c r="C346" s="30"/>
      <c r="D346" s="30"/>
      <c r="E346" s="17"/>
    </row>
    <row r="347" spans="1:5" x14ac:dyDescent="0.2">
      <c r="A347" s="17"/>
      <c r="B347" s="17"/>
      <c r="C347" s="30"/>
      <c r="D347" s="30"/>
      <c r="E347" s="17"/>
    </row>
    <row r="348" spans="1:5" x14ac:dyDescent="0.2">
      <c r="A348" s="17"/>
      <c r="B348" s="17"/>
      <c r="C348" s="30"/>
      <c r="D348" s="30"/>
      <c r="E348" s="17"/>
    </row>
    <row r="349" spans="1:5" x14ac:dyDescent="0.2">
      <c r="A349" s="17"/>
      <c r="B349" s="17"/>
      <c r="C349" s="30"/>
      <c r="D349" s="30"/>
      <c r="E349" s="17"/>
    </row>
    <row r="350" spans="1:5" x14ac:dyDescent="0.2">
      <c r="A350" s="17"/>
      <c r="B350" s="17"/>
      <c r="C350" s="30"/>
      <c r="D350" s="30"/>
      <c r="E350" s="17"/>
    </row>
    <row r="351" spans="1:5" x14ac:dyDescent="0.2">
      <c r="A351" s="17"/>
      <c r="B351" s="17"/>
      <c r="C351" s="30"/>
      <c r="D351" s="30"/>
      <c r="E351" s="17"/>
    </row>
    <row r="352" spans="1:5" x14ac:dyDescent="0.2">
      <c r="A352" s="17"/>
      <c r="B352" s="17"/>
      <c r="C352" s="30"/>
      <c r="D352" s="30"/>
      <c r="E352" s="17"/>
    </row>
    <row r="353" spans="1:5" x14ac:dyDescent="0.2">
      <c r="A353" s="17"/>
      <c r="B353" s="17"/>
      <c r="C353" s="30"/>
      <c r="D353" s="30"/>
      <c r="E353" s="17"/>
    </row>
    <row r="354" spans="1:5" x14ac:dyDescent="0.2">
      <c r="A354" s="17"/>
      <c r="B354" s="17"/>
      <c r="C354" s="30"/>
      <c r="D354" s="30"/>
      <c r="E354" s="17"/>
    </row>
    <row r="355" spans="1:5" x14ac:dyDescent="0.2">
      <c r="A355" s="17"/>
      <c r="B355" s="17"/>
      <c r="C355" s="30"/>
      <c r="D355" s="30"/>
      <c r="E355" s="17"/>
    </row>
    <row r="356" spans="1:5" x14ac:dyDescent="0.2">
      <c r="A356" s="17"/>
      <c r="B356" s="17"/>
      <c r="C356" s="30"/>
      <c r="D356" s="30"/>
      <c r="E356" s="17"/>
    </row>
    <row r="357" spans="1:5" x14ac:dyDescent="0.2">
      <c r="A357" s="17"/>
      <c r="B357" s="17"/>
      <c r="C357" s="30"/>
      <c r="D357" s="30"/>
      <c r="E357" s="17"/>
    </row>
    <row r="358" spans="1:5" x14ac:dyDescent="0.2">
      <c r="A358" s="17"/>
      <c r="B358" s="17"/>
      <c r="C358" s="30"/>
      <c r="D358" s="30"/>
      <c r="E358" s="17"/>
    </row>
    <row r="359" spans="1:5" x14ac:dyDescent="0.2">
      <c r="A359" s="17"/>
      <c r="B359" s="17"/>
      <c r="C359" s="30"/>
      <c r="D359" s="30"/>
      <c r="E359" s="17"/>
    </row>
    <row r="360" spans="1:5" x14ac:dyDescent="0.2">
      <c r="A360" s="17"/>
      <c r="B360" s="17"/>
      <c r="C360" s="30"/>
      <c r="D360" s="30"/>
      <c r="E360" s="17"/>
    </row>
    <row r="361" spans="1:5" x14ac:dyDescent="0.2">
      <c r="A361" s="17"/>
      <c r="B361" s="17"/>
      <c r="C361" s="30"/>
      <c r="D361" s="30"/>
      <c r="E361" s="17"/>
    </row>
    <row r="362" spans="1:5" x14ac:dyDescent="0.2">
      <c r="A362" s="17"/>
      <c r="B362" s="17"/>
      <c r="C362" s="30"/>
      <c r="D362" s="30"/>
      <c r="E362" s="17"/>
    </row>
    <row r="363" spans="1:5" x14ac:dyDescent="0.2">
      <c r="A363" s="17"/>
      <c r="B363" s="17"/>
      <c r="C363" s="30"/>
      <c r="D363" s="30"/>
      <c r="E363" s="17"/>
    </row>
    <row r="364" spans="1:5" x14ac:dyDescent="0.2">
      <c r="A364" s="17"/>
      <c r="B364" s="17"/>
      <c r="C364" s="30"/>
      <c r="D364" s="30"/>
      <c r="E364" s="17"/>
    </row>
    <row r="365" spans="1:5" x14ac:dyDescent="0.2">
      <c r="A365" s="17"/>
      <c r="B365" s="17"/>
      <c r="C365" s="30"/>
      <c r="D365" s="30"/>
      <c r="E365" s="17"/>
    </row>
    <row r="366" spans="1:5" x14ac:dyDescent="0.2">
      <c r="A366" s="17"/>
      <c r="B366" s="17"/>
      <c r="C366" s="30"/>
      <c r="D366" s="30"/>
      <c r="E366" s="17"/>
    </row>
    <row r="367" spans="1:5" x14ac:dyDescent="0.2">
      <c r="A367" s="17"/>
      <c r="B367" s="17"/>
      <c r="C367" s="30"/>
      <c r="D367" s="30"/>
      <c r="E367" s="17"/>
    </row>
    <row r="368" spans="1:5" x14ac:dyDescent="0.2">
      <c r="A368" s="17"/>
      <c r="B368" s="17"/>
      <c r="C368" s="30"/>
      <c r="D368" s="30"/>
      <c r="E368" s="17"/>
    </row>
    <row r="369" spans="1:5" x14ac:dyDescent="0.2">
      <c r="A369" s="17"/>
      <c r="B369" s="17"/>
      <c r="C369" s="30"/>
      <c r="D369" s="30"/>
      <c r="E369" s="17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72"/>
  <dimension ref="A1:E104"/>
  <sheetViews>
    <sheetView workbookViewId="0">
      <selection activeCell="D6" sqref="D6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27</v>
      </c>
      <c r="B4" s="8" t="s">
        <v>20</v>
      </c>
      <c r="C4" s="9"/>
      <c r="D4" s="9"/>
      <c r="E4" s="9">
        <v>10</v>
      </c>
    </row>
    <row r="5" spans="1:5" ht="21" x14ac:dyDescent="0.25">
      <c r="A5" s="8"/>
      <c r="B5" s="8" t="s">
        <v>769</v>
      </c>
      <c r="C5" s="9"/>
      <c r="D5" s="9">
        <v>10</v>
      </c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73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12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172.06</v>
      </c>
    </row>
    <row r="5" spans="1:5" ht="21" x14ac:dyDescent="0.25">
      <c r="A5" s="8" t="s">
        <v>252</v>
      </c>
      <c r="B5" s="8" t="s">
        <v>230</v>
      </c>
      <c r="C5" s="9"/>
      <c r="D5" s="9">
        <v>56.75</v>
      </c>
      <c r="E5" s="9">
        <f>E4+C5-D5</f>
        <v>115.31</v>
      </c>
    </row>
    <row r="6" spans="1:5" ht="21" x14ac:dyDescent="0.25">
      <c r="A6" s="18">
        <v>44938</v>
      </c>
      <c r="B6" s="8" t="s">
        <v>230</v>
      </c>
      <c r="C6" s="9"/>
      <c r="D6" s="9">
        <v>115.31</v>
      </c>
      <c r="E6" s="9">
        <f t="shared" ref="E6:E69" si="0">E5+C6-D6</f>
        <v>0</v>
      </c>
    </row>
    <row r="7" spans="1:5" ht="21" x14ac:dyDescent="0.25">
      <c r="A7" s="18">
        <v>45058</v>
      </c>
      <c r="B7" s="8" t="s">
        <v>230</v>
      </c>
      <c r="C7" s="9">
        <v>126.62</v>
      </c>
      <c r="D7" s="9"/>
      <c r="E7" s="9">
        <f t="shared" si="0"/>
        <v>126.62</v>
      </c>
    </row>
    <row r="8" spans="1:5" ht="21" x14ac:dyDescent="0.25">
      <c r="A8" s="18">
        <v>45058</v>
      </c>
      <c r="B8" s="8" t="s">
        <v>230</v>
      </c>
      <c r="C8" s="9"/>
      <c r="D8" s="9">
        <v>126.62</v>
      </c>
      <c r="E8" s="9">
        <f t="shared" si="0"/>
        <v>0</v>
      </c>
    </row>
    <row r="9" spans="1:5" ht="21" x14ac:dyDescent="0.25">
      <c r="A9" s="18">
        <v>45289</v>
      </c>
      <c r="B9" s="8" t="s">
        <v>422</v>
      </c>
      <c r="C9" s="9">
        <v>30000</v>
      </c>
      <c r="D9" s="9"/>
      <c r="E9" s="9">
        <f t="shared" si="0"/>
        <v>30000</v>
      </c>
    </row>
    <row r="10" spans="1:5" ht="21" x14ac:dyDescent="0.25">
      <c r="A10" s="18">
        <v>45289</v>
      </c>
      <c r="B10" s="8" t="s">
        <v>386</v>
      </c>
      <c r="C10" s="9"/>
      <c r="D10" s="9">
        <v>158.07</v>
      </c>
      <c r="E10" s="9">
        <f t="shared" si="0"/>
        <v>29841.93</v>
      </c>
    </row>
    <row r="11" spans="1:5" ht="21" x14ac:dyDescent="0.25">
      <c r="A11" s="18">
        <v>45293</v>
      </c>
      <c r="B11" s="8" t="s">
        <v>424</v>
      </c>
      <c r="C11" s="9"/>
      <c r="D11" s="9">
        <v>26250</v>
      </c>
      <c r="E11" s="9">
        <f t="shared" si="0"/>
        <v>3591.9300000000003</v>
      </c>
    </row>
    <row r="12" spans="1:5" ht="21" x14ac:dyDescent="0.25">
      <c r="A12" s="18">
        <v>45293</v>
      </c>
      <c r="B12" s="8" t="s">
        <v>386</v>
      </c>
      <c r="C12" s="9"/>
      <c r="D12" s="9">
        <v>456.75</v>
      </c>
      <c r="E12" s="9">
        <f t="shared" si="0"/>
        <v>3135.1800000000003</v>
      </c>
    </row>
    <row r="13" spans="1:5" ht="21" x14ac:dyDescent="0.25">
      <c r="A13" s="18">
        <v>45307</v>
      </c>
      <c r="B13" s="8" t="s">
        <v>574</v>
      </c>
      <c r="C13" s="9"/>
      <c r="D13" s="9">
        <v>1622.25</v>
      </c>
      <c r="E13" s="9">
        <f t="shared" si="0"/>
        <v>1512.9300000000003</v>
      </c>
    </row>
    <row r="14" spans="1:5" ht="21" x14ac:dyDescent="0.25">
      <c r="A14" s="8"/>
      <c r="B14" s="8"/>
      <c r="C14" s="9"/>
      <c r="D14" s="9">
        <v>456.75</v>
      </c>
      <c r="E14" s="9">
        <f t="shared" si="0"/>
        <v>1056.1800000000003</v>
      </c>
    </row>
    <row r="15" spans="1:5" ht="21" x14ac:dyDescent="0.25">
      <c r="A15" s="18">
        <v>45330</v>
      </c>
      <c r="B15" s="8" t="s">
        <v>820</v>
      </c>
      <c r="C15" s="9">
        <v>485987.75</v>
      </c>
      <c r="D15" s="9"/>
      <c r="E15" s="9">
        <f t="shared" si="0"/>
        <v>487043.93</v>
      </c>
    </row>
    <row r="16" spans="1:5" ht="21" x14ac:dyDescent="0.25">
      <c r="A16" s="18">
        <v>45330</v>
      </c>
      <c r="B16" s="8" t="s">
        <v>822</v>
      </c>
      <c r="C16" s="9"/>
      <c r="D16" s="9">
        <v>464510</v>
      </c>
      <c r="E16" s="9">
        <f t="shared" si="0"/>
        <v>22533.929999999993</v>
      </c>
    </row>
    <row r="17" spans="1:5" ht="21" x14ac:dyDescent="0.25">
      <c r="A17" s="8"/>
      <c r="B17" s="8"/>
      <c r="C17" s="9"/>
      <c r="D17" s="9">
        <v>4.5</v>
      </c>
      <c r="E17" s="9">
        <f t="shared" si="0"/>
        <v>22529.429999999993</v>
      </c>
    </row>
    <row r="18" spans="1:5" ht="21" x14ac:dyDescent="0.25">
      <c r="A18" s="18">
        <v>45331</v>
      </c>
      <c r="B18" s="8" t="s">
        <v>836</v>
      </c>
      <c r="C18" s="9"/>
      <c r="D18" s="9">
        <v>22200</v>
      </c>
      <c r="E18" s="9">
        <f t="shared" si="0"/>
        <v>329.42999999999302</v>
      </c>
    </row>
    <row r="19" spans="1:5" ht="21" x14ac:dyDescent="0.25">
      <c r="A19" s="18">
        <v>45331</v>
      </c>
      <c r="B19" s="8" t="s">
        <v>386</v>
      </c>
      <c r="C19" s="9"/>
      <c r="D19" s="9">
        <v>3.9</v>
      </c>
      <c r="E19" s="9">
        <f t="shared" si="0"/>
        <v>325.52999999999304</v>
      </c>
    </row>
    <row r="20" spans="1:5" ht="21" x14ac:dyDescent="0.25">
      <c r="A20" s="18">
        <v>45351</v>
      </c>
      <c r="B20" s="8" t="s">
        <v>386</v>
      </c>
      <c r="C20" s="9"/>
      <c r="D20" s="9">
        <v>56.75</v>
      </c>
      <c r="E20" s="9">
        <f t="shared" si="0"/>
        <v>268.77999999999304</v>
      </c>
    </row>
    <row r="21" spans="1:5" ht="21" x14ac:dyDescent="0.25">
      <c r="A21" s="18">
        <v>45351</v>
      </c>
      <c r="B21" s="8" t="s">
        <v>386</v>
      </c>
      <c r="C21" s="9"/>
      <c r="D21" s="9">
        <v>268.77999999999997</v>
      </c>
      <c r="E21" s="9">
        <f t="shared" si="0"/>
        <v>-6.9348971010185778E-12</v>
      </c>
    </row>
    <row r="22" spans="1:5" ht="21" x14ac:dyDescent="0.25">
      <c r="A22" s="8"/>
      <c r="B22" s="8"/>
      <c r="C22" s="9"/>
      <c r="D22" s="9"/>
      <c r="E22" s="9">
        <f t="shared" si="0"/>
        <v>-6.9348971010185778E-12</v>
      </c>
    </row>
    <row r="23" spans="1:5" ht="21" x14ac:dyDescent="0.25">
      <c r="A23" s="8"/>
      <c r="B23" s="8"/>
      <c r="C23" s="9"/>
      <c r="D23" s="9"/>
      <c r="E23" s="9">
        <f t="shared" si="0"/>
        <v>-6.9348971010185778E-12</v>
      </c>
    </row>
    <row r="24" spans="1:5" ht="21" x14ac:dyDescent="0.25">
      <c r="A24" s="8"/>
      <c r="B24" s="8"/>
      <c r="C24" s="9"/>
      <c r="D24" s="9"/>
      <c r="E24" s="9">
        <f t="shared" si="0"/>
        <v>-6.9348971010185778E-12</v>
      </c>
    </row>
    <row r="25" spans="1:5" ht="21" x14ac:dyDescent="0.25">
      <c r="A25" s="8"/>
      <c r="B25" s="8"/>
      <c r="C25" s="9"/>
      <c r="D25" s="9"/>
      <c r="E25" s="9">
        <f t="shared" si="0"/>
        <v>-6.9348971010185778E-12</v>
      </c>
    </row>
    <row r="26" spans="1:5" ht="21" x14ac:dyDescent="0.25">
      <c r="A26" s="8"/>
      <c r="B26" s="8"/>
      <c r="C26" s="9"/>
      <c r="D26" s="9"/>
      <c r="E26" s="9">
        <f t="shared" si="0"/>
        <v>-6.9348971010185778E-12</v>
      </c>
    </row>
    <row r="27" spans="1:5" ht="21" x14ac:dyDescent="0.25">
      <c r="A27" s="8"/>
      <c r="B27" s="8"/>
      <c r="C27" s="9"/>
      <c r="D27" s="9"/>
      <c r="E27" s="9">
        <f t="shared" si="0"/>
        <v>-6.9348971010185778E-12</v>
      </c>
    </row>
    <row r="28" spans="1:5" ht="21" x14ac:dyDescent="0.25">
      <c r="A28" s="8"/>
      <c r="B28" s="8"/>
      <c r="C28" s="9"/>
      <c r="D28" s="9"/>
      <c r="E28" s="9">
        <f t="shared" si="0"/>
        <v>-6.9348971010185778E-12</v>
      </c>
    </row>
    <row r="29" spans="1:5" ht="21" x14ac:dyDescent="0.25">
      <c r="A29" s="8"/>
      <c r="B29" s="8"/>
      <c r="C29" s="9"/>
      <c r="D29" s="9"/>
      <c r="E29" s="9">
        <f t="shared" si="0"/>
        <v>-6.9348971010185778E-12</v>
      </c>
    </row>
    <row r="30" spans="1:5" ht="21" x14ac:dyDescent="0.25">
      <c r="A30" s="8"/>
      <c r="B30" s="8"/>
      <c r="C30" s="9"/>
      <c r="D30" s="9"/>
      <c r="E30" s="9">
        <f t="shared" si="0"/>
        <v>-6.9348971010185778E-12</v>
      </c>
    </row>
    <row r="31" spans="1:5" ht="21" x14ac:dyDescent="0.25">
      <c r="A31" s="8"/>
      <c r="B31" s="8"/>
      <c r="C31" s="9"/>
      <c r="D31" s="9"/>
      <c r="E31" s="9">
        <f t="shared" si="0"/>
        <v>-6.9348971010185778E-12</v>
      </c>
    </row>
    <row r="32" spans="1:5" ht="21" x14ac:dyDescent="0.25">
      <c r="A32" s="8"/>
      <c r="B32" s="8"/>
      <c r="C32" s="9"/>
      <c r="D32" s="9"/>
      <c r="E32" s="9">
        <f t="shared" si="0"/>
        <v>-6.9348971010185778E-12</v>
      </c>
    </row>
    <row r="33" spans="1:5" ht="21" x14ac:dyDescent="0.25">
      <c r="A33" s="8"/>
      <c r="B33" s="8"/>
      <c r="C33" s="9"/>
      <c r="D33" s="9"/>
      <c r="E33" s="9">
        <f t="shared" si="0"/>
        <v>-6.9348971010185778E-12</v>
      </c>
    </row>
    <row r="34" spans="1:5" ht="21" x14ac:dyDescent="0.25">
      <c r="A34" s="8"/>
      <c r="B34" s="8"/>
      <c r="C34" s="9"/>
      <c r="D34" s="9"/>
      <c r="E34" s="9">
        <f t="shared" si="0"/>
        <v>-6.9348971010185778E-12</v>
      </c>
    </row>
    <row r="35" spans="1:5" ht="21" x14ac:dyDescent="0.25">
      <c r="A35" s="8"/>
      <c r="B35" s="8"/>
      <c r="C35" s="9"/>
      <c r="D35" s="9"/>
      <c r="E35" s="9">
        <f t="shared" si="0"/>
        <v>-6.9348971010185778E-12</v>
      </c>
    </row>
    <row r="36" spans="1:5" ht="21" x14ac:dyDescent="0.25">
      <c r="A36" s="8"/>
      <c r="B36" s="8"/>
      <c r="C36" s="9"/>
      <c r="D36" s="9"/>
      <c r="E36" s="9">
        <f t="shared" si="0"/>
        <v>-6.9348971010185778E-12</v>
      </c>
    </row>
    <row r="37" spans="1:5" ht="21" x14ac:dyDescent="0.25">
      <c r="A37" s="8"/>
      <c r="B37" s="8"/>
      <c r="C37" s="9"/>
      <c r="D37" s="9"/>
      <c r="E37" s="9">
        <f t="shared" si="0"/>
        <v>-6.9348971010185778E-12</v>
      </c>
    </row>
    <row r="38" spans="1:5" ht="21" x14ac:dyDescent="0.25">
      <c r="A38" s="8"/>
      <c r="B38" s="8"/>
      <c r="C38" s="9"/>
      <c r="D38" s="9"/>
      <c r="E38" s="9">
        <f t="shared" si="0"/>
        <v>-6.9348971010185778E-12</v>
      </c>
    </row>
    <row r="39" spans="1:5" ht="21" x14ac:dyDescent="0.25">
      <c r="A39" s="8"/>
      <c r="B39" s="8"/>
      <c r="C39" s="9"/>
      <c r="D39" s="9"/>
      <c r="E39" s="9">
        <f t="shared" si="0"/>
        <v>-6.9348971010185778E-12</v>
      </c>
    </row>
    <row r="40" spans="1:5" ht="21" x14ac:dyDescent="0.25">
      <c r="A40" s="8"/>
      <c r="B40" s="8"/>
      <c r="C40" s="9"/>
      <c r="D40" s="9"/>
      <c r="E40" s="9">
        <f t="shared" si="0"/>
        <v>-6.9348971010185778E-12</v>
      </c>
    </row>
    <row r="41" spans="1:5" ht="21" x14ac:dyDescent="0.25">
      <c r="A41" s="8"/>
      <c r="B41" s="8"/>
      <c r="C41" s="9"/>
      <c r="D41" s="9"/>
      <c r="E41" s="9">
        <f t="shared" si="0"/>
        <v>-6.9348971010185778E-12</v>
      </c>
    </row>
    <row r="42" spans="1:5" ht="21" x14ac:dyDescent="0.25">
      <c r="A42" s="8"/>
      <c r="B42" s="8"/>
      <c r="C42" s="9"/>
      <c r="D42" s="9"/>
      <c r="E42" s="9">
        <f t="shared" si="0"/>
        <v>-6.9348971010185778E-12</v>
      </c>
    </row>
    <row r="43" spans="1:5" ht="21" x14ac:dyDescent="0.25">
      <c r="A43" s="8"/>
      <c r="B43" s="8"/>
      <c r="C43" s="9"/>
      <c r="D43" s="9"/>
      <c r="E43" s="9">
        <f t="shared" si="0"/>
        <v>-6.9348971010185778E-12</v>
      </c>
    </row>
    <row r="44" spans="1:5" ht="21" x14ac:dyDescent="0.25">
      <c r="A44" s="8"/>
      <c r="B44" s="8"/>
      <c r="C44" s="9"/>
      <c r="D44" s="9"/>
      <c r="E44" s="9">
        <f t="shared" si="0"/>
        <v>-6.9348971010185778E-12</v>
      </c>
    </row>
    <row r="45" spans="1:5" ht="21" x14ac:dyDescent="0.25">
      <c r="A45" s="8"/>
      <c r="B45" s="8"/>
      <c r="C45" s="9"/>
      <c r="D45" s="9"/>
      <c r="E45" s="9">
        <f t="shared" si="0"/>
        <v>-6.9348971010185778E-12</v>
      </c>
    </row>
    <row r="46" spans="1:5" ht="21" x14ac:dyDescent="0.25">
      <c r="A46" s="8"/>
      <c r="B46" s="8"/>
      <c r="C46" s="9"/>
      <c r="D46" s="9"/>
      <c r="E46" s="9">
        <f t="shared" si="0"/>
        <v>-6.9348971010185778E-12</v>
      </c>
    </row>
    <row r="47" spans="1:5" ht="21" x14ac:dyDescent="0.25">
      <c r="A47" s="8"/>
      <c r="B47" s="8"/>
      <c r="C47" s="9"/>
      <c r="D47" s="9"/>
      <c r="E47" s="9">
        <f t="shared" si="0"/>
        <v>-6.9348971010185778E-12</v>
      </c>
    </row>
    <row r="48" spans="1:5" ht="21" x14ac:dyDescent="0.25">
      <c r="A48" s="8"/>
      <c r="B48" s="8"/>
      <c r="C48" s="9"/>
      <c r="D48" s="9"/>
      <c r="E48" s="9">
        <f t="shared" si="0"/>
        <v>-6.9348971010185778E-12</v>
      </c>
    </row>
    <row r="49" spans="1:5" ht="21" x14ac:dyDescent="0.25">
      <c r="A49" s="8"/>
      <c r="B49" s="8"/>
      <c r="C49" s="9"/>
      <c r="D49" s="9"/>
      <c r="E49" s="9">
        <f t="shared" si="0"/>
        <v>-6.9348971010185778E-12</v>
      </c>
    </row>
    <row r="50" spans="1:5" ht="21" x14ac:dyDescent="0.25">
      <c r="A50" s="8"/>
      <c r="B50" s="8"/>
      <c r="C50" s="9"/>
      <c r="D50" s="9"/>
      <c r="E50" s="9">
        <f t="shared" si="0"/>
        <v>-6.9348971010185778E-12</v>
      </c>
    </row>
    <row r="51" spans="1:5" ht="21" x14ac:dyDescent="0.25">
      <c r="A51" s="8"/>
      <c r="B51" s="8"/>
      <c r="C51" s="9"/>
      <c r="D51" s="9"/>
      <c r="E51" s="9">
        <f t="shared" si="0"/>
        <v>-6.9348971010185778E-12</v>
      </c>
    </row>
    <row r="52" spans="1:5" ht="21" x14ac:dyDescent="0.25">
      <c r="A52" s="8"/>
      <c r="B52" s="8"/>
      <c r="C52" s="9"/>
      <c r="D52" s="9"/>
      <c r="E52" s="9">
        <f t="shared" si="0"/>
        <v>-6.9348971010185778E-12</v>
      </c>
    </row>
    <row r="53" spans="1:5" ht="21" x14ac:dyDescent="0.25">
      <c r="A53" s="8"/>
      <c r="B53" s="8"/>
      <c r="C53" s="9"/>
      <c r="D53" s="9"/>
      <c r="E53" s="9">
        <f t="shared" si="0"/>
        <v>-6.9348971010185778E-12</v>
      </c>
    </row>
    <row r="54" spans="1:5" ht="21" x14ac:dyDescent="0.25">
      <c r="A54" s="8"/>
      <c r="B54" s="8"/>
      <c r="C54" s="9"/>
      <c r="D54" s="9"/>
      <c r="E54" s="9">
        <f t="shared" si="0"/>
        <v>-6.9348971010185778E-12</v>
      </c>
    </row>
    <row r="55" spans="1:5" ht="21" x14ac:dyDescent="0.25">
      <c r="A55" s="8"/>
      <c r="B55" s="8"/>
      <c r="C55" s="9"/>
      <c r="D55" s="9"/>
      <c r="E55" s="9">
        <f t="shared" si="0"/>
        <v>-6.9348971010185778E-12</v>
      </c>
    </row>
    <row r="56" spans="1:5" ht="21" x14ac:dyDescent="0.25">
      <c r="A56" s="8"/>
      <c r="B56" s="8"/>
      <c r="C56" s="9"/>
      <c r="D56" s="9"/>
      <c r="E56" s="9">
        <f t="shared" si="0"/>
        <v>-6.9348971010185778E-12</v>
      </c>
    </row>
    <row r="57" spans="1:5" ht="21" x14ac:dyDescent="0.25">
      <c r="A57" s="8"/>
      <c r="B57" s="8"/>
      <c r="C57" s="9"/>
      <c r="D57" s="9"/>
      <c r="E57" s="9">
        <f t="shared" si="0"/>
        <v>-6.9348971010185778E-12</v>
      </c>
    </row>
    <row r="58" spans="1:5" ht="21" x14ac:dyDescent="0.25">
      <c r="A58" s="8"/>
      <c r="B58" s="8"/>
      <c r="C58" s="9"/>
      <c r="D58" s="9"/>
      <c r="E58" s="9">
        <f t="shared" si="0"/>
        <v>-6.9348971010185778E-12</v>
      </c>
    </row>
    <row r="59" spans="1:5" ht="21" x14ac:dyDescent="0.25">
      <c r="A59" s="8"/>
      <c r="B59" s="8"/>
      <c r="C59" s="9"/>
      <c r="D59" s="9"/>
      <c r="E59" s="9">
        <f t="shared" si="0"/>
        <v>-6.9348971010185778E-12</v>
      </c>
    </row>
    <row r="60" spans="1:5" ht="21" x14ac:dyDescent="0.25">
      <c r="A60" s="8"/>
      <c r="B60" s="8"/>
      <c r="C60" s="9"/>
      <c r="D60" s="9"/>
      <c r="E60" s="9">
        <f t="shared" si="0"/>
        <v>-6.9348971010185778E-12</v>
      </c>
    </row>
    <row r="61" spans="1:5" ht="21" x14ac:dyDescent="0.25">
      <c r="A61" s="8"/>
      <c r="B61" s="8"/>
      <c r="C61" s="9"/>
      <c r="D61" s="9"/>
      <c r="E61" s="9">
        <f t="shared" si="0"/>
        <v>-6.9348971010185778E-12</v>
      </c>
    </row>
    <row r="62" spans="1:5" ht="21" x14ac:dyDescent="0.25">
      <c r="A62" s="8"/>
      <c r="B62" s="8"/>
      <c r="C62" s="9"/>
      <c r="D62" s="9"/>
      <c r="E62" s="9">
        <f t="shared" si="0"/>
        <v>-6.9348971010185778E-12</v>
      </c>
    </row>
    <row r="63" spans="1:5" ht="21" x14ac:dyDescent="0.25">
      <c r="A63" s="8"/>
      <c r="B63" s="8"/>
      <c r="C63" s="9"/>
      <c r="D63" s="9"/>
      <c r="E63" s="9">
        <f t="shared" si="0"/>
        <v>-6.9348971010185778E-12</v>
      </c>
    </row>
    <row r="64" spans="1:5" ht="21" x14ac:dyDescent="0.25">
      <c r="A64" s="8"/>
      <c r="B64" s="8"/>
      <c r="C64" s="9"/>
      <c r="D64" s="9"/>
      <c r="E64" s="9">
        <f t="shared" si="0"/>
        <v>-6.9348971010185778E-12</v>
      </c>
    </row>
    <row r="65" spans="1:5" ht="21" x14ac:dyDescent="0.25">
      <c r="A65" s="8"/>
      <c r="B65" s="8"/>
      <c r="C65" s="9"/>
      <c r="D65" s="9"/>
      <c r="E65" s="9">
        <f t="shared" si="0"/>
        <v>-6.9348971010185778E-12</v>
      </c>
    </row>
    <row r="66" spans="1:5" ht="21" x14ac:dyDescent="0.25">
      <c r="A66" s="8"/>
      <c r="B66" s="8"/>
      <c r="C66" s="9"/>
      <c r="D66" s="9"/>
      <c r="E66" s="9">
        <f t="shared" si="0"/>
        <v>-6.9348971010185778E-12</v>
      </c>
    </row>
    <row r="67" spans="1:5" ht="21" x14ac:dyDescent="0.25">
      <c r="A67" s="8"/>
      <c r="B67" s="8"/>
      <c r="C67" s="9"/>
      <c r="D67" s="9"/>
      <c r="E67" s="9">
        <f t="shared" si="0"/>
        <v>-6.9348971010185778E-12</v>
      </c>
    </row>
    <row r="68" spans="1:5" ht="21" x14ac:dyDescent="0.25">
      <c r="A68" s="8"/>
      <c r="B68" s="8"/>
      <c r="C68" s="9"/>
      <c r="D68" s="9"/>
      <c r="E68" s="9">
        <f t="shared" si="0"/>
        <v>-6.9348971010185778E-12</v>
      </c>
    </row>
    <row r="69" spans="1:5" ht="21" x14ac:dyDescent="0.25">
      <c r="A69" s="8"/>
      <c r="B69" s="8"/>
      <c r="C69" s="9"/>
      <c r="D69" s="9"/>
      <c r="E69" s="9">
        <f t="shared" si="0"/>
        <v>-6.9348971010185778E-12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-6.9348971010185778E-12</v>
      </c>
    </row>
    <row r="71" spans="1:5" ht="21" x14ac:dyDescent="0.25">
      <c r="A71" s="8"/>
      <c r="B71" s="8"/>
      <c r="C71" s="9"/>
      <c r="D71" s="9"/>
      <c r="E71" s="9">
        <f t="shared" si="1"/>
        <v>-6.9348971010185778E-12</v>
      </c>
    </row>
    <row r="72" spans="1:5" ht="21" x14ac:dyDescent="0.25">
      <c r="A72" s="8"/>
      <c r="B72" s="8"/>
      <c r="C72" s="9"/>
      <c r="D72" s="9"/>
      <c r="E72" s="9">
        <f t="shared" si="1"/>
        <v>-6.9348971010185778E-12</v>
      </c>
    </row>
    <row r="73" spans="1:5" ht="21" x14ac:dyDescent="0.25">
      <c r="A73" s="8"/>
      <c r="B73" s="8"/>
      <c r="C73" s="9"/>
      <c r="D73" s="9"/>
      <c r="E73" s="9">
        <f t="shared" si="1"/>
        <v>-6.9348971010185778E-12</v>
      </c>
    </row>
    <row r="74" spans="1:5" ht="21" x14ac:dyDescent="0.25">
      <c r="A74" s="8"/>
      <c r="B74" s="8"/>
      <c r="C74" s="9"/>
      <c r="D74" s="9"/>
      <c r="E74" s="9">
        <f t="shared" si="1"/>
        <v>-6.9348971010185778E-12</v>
      </c>
    </row>
    <row r="75" spans="1:5" ht="21" x14ac:dyDescent="0.25">
      <c r="A75" s="8"/>
      <c r="B75" s="8"/>
      <c r="C75" s="9"/>
      <c r="D75" s="9"/>
      <c r="E75" s="9">
        <f t="shared" si="1"/>
        <v>-6.9348971010185778E-12</v>
      </c>
    </row>
    <row r="76" spans="1:5" ht="21" x14ac:dyDescent="0.25">
      <c r="A76" s="8"/>
      <c r="B76" s="8"/>
      <c r="C76" s="9"/>
      <c r="D76" s="9"/>
      <c r="E76" s="9">
        <f t="shared" si="1"/>
        <v>-6.9348971010185778E-12</v>
      </c>
    </row>
    <row r="77" spans="1:5" ht="21" x14ac:dyDescent="0.25">
      <c r="A77" s="8"/>
      <c r="B77" s="8"/>
      <c r="C77" s="9"/>
      <c r="D77" s="9"/>
      <c r="E77" s="9">
        <f t="shared" si="1"/>
        <v>-6.9348971010185778E-12</v>
      </c>
    </row>
    <row r="78" spans="1:5" ht="21" x14ac:dyDescent="0.25">
      <c r="A78" s="8"/>
      <c r="B78" s="8"/>
      <c r="C78" s="9"/>
      <c r="D78" s="9"/>
      <c r="E78" s="9">
        <f t="shared" si="1"/>
        <v>-6.9348971010185778E-12</v>
      </c>
    </row>
    <row r="79" spans="1:5" ht="21" x14ac:dyDescent="0.25">
      <c r="A79" s="8"/>
      <c r="B79" s="8"/>
      <c r="C79" s="9"/>
      <c r="D79" s="9"/>
      <c r="E79" s="9">
        <f t="shared" si="1"/>
        <v>-6.9348971010185778E-12</v>
      </c>
    </row>
    <row r="80" spans="1:5" ht="21" x14ac:dyDescent="0.25">
      <c r="A80" s="8"/>
      <c r="B80" s="8"/>
      <c r="C80" s="9"/>
      <c r="D80" s="9"/>
      <c r="E80" s="9">
        <f t="shared" si="1"/>
        <v>-6.9348971010185778E-12</v>
      </c>
    </row>
    <row r="81" spans="1:5" ht="21" x14ac:dyDescent="0.25">
      <c r="A81" s="8"/>
      <c r="B81" s="8"/>
      <c r="C81" s="9"/>
      <c r="D81" s="9"/>
      <c r="E81" s="9">
        <f t="shared" si="1"/>
        <v>-6.9348971010185778E-12</v>
      </c>
    </row>
    <row r="82" spans="1:5" ht="21" x14ac:dyDescent="0.25">
      <c r="A82" s="8"/>
      <c r="B82" s="8"/>
      <c r="C82" s="9"/>
      <c r="D82" s="9"/>
      <c r="E82" s="9">
        <f t="shared" si="1"/>
        <v>-6.9348971010185778E-12</v>
      </c>
    </row>
    <row r="83" spans="1:5" ht="21" x14ac:dyDescent="0.25">
      <c r="A83" s="8"/>
      <c r="B83" s="8"/>
      <c r="C83" s="9"/>
      <c r="D83" s="9"/>
      <c r="E83" s="9">
        <f t="shared" si="1"/>
        <v>-6.9348971010185778E-12</v>
      </c>
    </row>
    <row r="84" spans="1:5" ht="21" x14ac:dyDescent="0.25">
      <c r="A84" s="8"/>
      <c r="B84" s="8"/>
      <c r="C84" s="9"/>
      <c r="D84" s="9"/>
      <c r="E84" s="9">
        <f t="shared" si="1"/>
        <v>-6.9348971010185778E-12</v>
      </c>
    </row>
    <row r="85" spans="1:5" ht="21" x14ac:dyDescent="0.25">
      <c r="A85" s="8"/>
      <c r="B85" s="8"/>
      <c r="C85" s="9"/>
      <c r="D85" s="9"/>
      <c r="E85" s="9">
        <f t="shared" si="1"/>
        <v>-6.9348971010185778E-12</v>
      </c>
    </row>
    <row r="86" spans="1:5" ht="21" x14ac:dyDescent="0.25">
      <c r="A86" s="8"/>
      <c r="B86" s="8"/>
      <c r="C86" s="9"/>
      <c r="D86" s="9"/>
      <c r="E86" s="9">
        <f t="shared" si="1"/>
        <v>-6.9348971010185778E-12</v>
      </c>
    </row>
    <row r="87" spans="1:5" ht="21" x14ac:dyDescent="0.25">
      <c r="A87" s="8"/>
      <c r="B87" s="8"/>
      <c r="C87" s="9"/>
      <c r="D87" s="9"/>
      <c r="E87" s="9">
        <f t="shared" si="1"/>
        <v>-6.9348971010185778E-12</v>
      </c>
    </row>
    <row r="88" spans="1:5" ht="21" x14ac:dyDescent="0.25">
      <c r="A88" s="8"/>
      <c r="B88" s="8"/>
      <c r="C88" s="9"/>
      <c r="D88" s="9"/>
      <c r="E88" s="9">
        <f t="shared" si="1"/>
        <v>-6.9348971010185778E-12</v>
      </c>
    </row>
    <row r="89" spans="1:5" ht="21" x14ac:dyDescent="0.25">
      <c r="A89" s="8"/>
      <c r="B89" s="8"/>
      <c r="C89" s="9"/>
      <c r="D89" s="9"/>
      <c r="E89" s="9">
        <f t="shared" si="1"/>
        <v>-6.9348971010185778E-12</v>
      </c>
    </row>
    <row r="90" spans="1:5" ht="21" x14ac:dyDescent="0.25">
      <c r="A90" s="8"/>
      <c r="B90" s="8"/>
      <c r="C90" s="9"/>
      <c r="D90" s="9"/>
      <c r="E90" s="9">
        <f t="shared" si="1"/>
        <v>-6.9348971010185778E-12</v>
      </c>
    </row>
    <row r="91" spans="1:5" ht="21" x14ac:dyDescent="0.25">
      <c r="A91" s="8"/>
      <c r="B91" s="8"/>
      <c r="C91" s="9"/>
      <c r="D91" s="9"/>
      <c r="E91" s="9">
        <f t="shared" si="1"/>
        <v>-6.9348971010185778E-12</v>
      </c>
    </row>
    <row r="92" spans="1:5" ht="21" x14ac:dyDescent="0.25">
      <c r="A92" s="8"/>
      <c r="B92" s="8"/>
      <c r="C92" s="9"/>
      <c r="D92" s="9"/>
      <c r="E92" s="9">
        <f t="shared" si="1"/>
        <v>-6.9348971010185778E-12</v>
      </c>
    </row>
    <row r="93" spans="1:5" ht="21" x14ac:dyDescent="0.25">
      <c r="A93" s="8"/>
      <c r="B93" s="8"/>
      <c r="C93" s="9"/>
      <c r="D93" s="9"/>
      <c r="E93" s="9">
        <f t="shared" si="1"/>
        <v>-6.9348971010185778E-12</v>
      </c>
    </row>
    <row r="94" spans="1:5" ht="21" x14ac:dyDescent="0.25">
      <c r="A94" s="8"/>
      <c r="B94" s="8"/>
      <c r="C94" s="9"/>
      <c r="D94" s="9"/>
      <c r="E94" s="9">
        <f t="shared" si="1"/>
        <v>-6.9348971010185778E-12</v>
      </c>
    </row>
    <row r="95" spans="1:5" ht="21" x14ac:dyDescent="0.25">
      <c r="A95" s="8"/>
      <c r="B95" s="8"/>
      <c r="C95" s="9"/>
      <c r="D95" s="9"/>
      <c r="E95" s="9">
        <f t="shared" si="1"/>
        <v>-6.9348971010185778E-12</v>
      </c>
    </row>
    <row r="96" spans="1:5" ht="21" x14ac:dyDescent="0.25">
      <c r="A96" s="8"/>
      <c r="B96" s="8"/>
      <c r="C96" s="9"/>
      <c r="D96" s="9"/>
      <c r="E96" s="9">
        <f t="shared" si="1"/>
        <v>-6.9348971010185778E-12</v>
      </c>
    </row>
    <row r="97" spans="1:5" ht="21" x14ac:dyDescent="0.25">
      <c r="A97" s="8"/>
      <c r="B97" s="8"/>
      <c r="C97" s="9"/>
      <c r="D97" s="9"/>
      <c r="E97" s="9">
        <f t="shared" si="1"/>
        <v>-6.9348971010185778E-12</v>
      </c>
    </row>
    <row r="98" spans="1:5" ht="21" x14ac:dyDescent="0.25">
      <c r="A98" s="8"/>
      <c r="B98" s="8"/>
      <c r="C98" s="9"/>
      <c r="D98" s="9"/>
      <c r="E98" s="9">
        <f t="shared" si="1"/>
        <v>-6.9348971010185778E-12</v>
      </c>
    </row>
    <row r="99" spans="1:5" ht="21" x14ac:dyDescent="0.25">
      <c r="A99" s="8"/>
      <c r="B99" s="8"/>
      <c r="C99" s="9"/>
      <c r="D99" s="9"/>
      <c r="E99" s="9">
        <f t="shared" si="1"/>
        <v>-6.9348971010185778E-12</v>
      </c>
    </row>
    <row r="100" spans="1:5" ht="21" x14ac:dyDescent="0.25">
      <c r="A100" s="8"/>
      <c r="B100" s="8"/>
      <c r="C100" s="9"/>
      <c r="D100" s="9"/>
      <c r="E100" s="9">
        <f t="shared" si="1"/>
        <v>-6.9348971010185778E-12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74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13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34.69</v>
      </c>
    </row>
    <row r="5" spans="1:5" ht="21" x14ac:dyDescent="0.25">
      <c r="A5" s="18">
        <v>45058</v>
      </c>
      <c r="B5" s="8" t="s">
        <v>230</v>
      </c>
      <c r="C5" s="9"/>
      <c r="D5" s="9">
        <v>34.69</v>
      </c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5"/>
  <dimension ref="A1:F658"/>
  <sheetViews>
    <sheetView topLeftCell="A60" workbookViewId="0">
      <selection activeCell="B65" sqref="B65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83203125" style="13" bestFit="1" customWidth="1"/>
    <col min="4" max="4" width="20.33203125" style="13" customWidth="1"/>
    <col min="5" max="5" width="19.5" bestFit="1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71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29" t="s">
        <v>6</v>
      </c>
      <c r="D3" s="29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907.65</v>
      </c>
    </row>
    <row r="5" spans="1:5" ht="21" x14ac:dyDescent="0.25">
      <c r="A5" s="8" t="s">
        <v>173</v>
      </c>
      <c r="B5" s="8" t="s">
        <v>150</v>
      </c>
      <c r="C5" s="9"/>
      <c r="D5" s="9">
        <v>315</v>
      </c>
      <c r="E5" s="9">
        <f>E4+C5-D5</f>
        <v>592.65</v>
      </c>
    </row>
    <row r="6" spans="1:5" ht="21" x14ac:dyDescent="0.25">
      <c r="A6" s="18">
        <v>45280</v>
      </c>
      <c r="B6" s="8" t="s">
        <v>150</v>
      </c>
      <c r="C6" s="9"/>
      <c r="D6" s="9">
        <v>315</v>
      </c>
      <c r="E6" s="9">
        <f t="shared" ref="E6:E69" si="0">E5+C6-D6</f>
        <v>277.64999999999998</v>
      </c>
    </row>
    <row r="7" spans="1:5" ht="21" x14ac:dyDescent="0.25">
      <c r="A7" s="8" t="s">
        <v>481</v>
      </c>
      <c r="B7" s="8" t="s">
        <v>214</v>
      </c>
      <c r="C7" s="9">
        <v>174852</v>
      </c>
      <c r="D7" s="9"/>
      <c r="E7" s="9">
        <f t="shared" si="0"/>
        <v>175129.65</v>
      </c>
    </row>
    <row r="8" spans="1:5" ht="21" x14ac:dyDescent="0.25">
      <c r="A8" s="18">
        <v>45299</v>
      </c>
      <c r="B8" s="8" t="s">
        <v>431</v>
      </c>
      <c r="C8" s="9"/>
      <c r="D8" s="9">
        <v>175000</v>
      </c>
      <c r="E8" s="9">
        <f t="shared" si="0"/>
        <v>129.64999999999418</v>
      </c>
    </row>
    <row r="9" spans="1:5" ht="21" x14ac:dyDescent="0.25">
      <c r="A9" s="18">
        <v>45299</v>
      </c>
      <c r="B9" s="8" t="s">
        <v>150</v>
      </c>
      <c r="C9" s="9"/>
      <c r="D9" s="9">
        <v>1.05</v>
      </c>
      <c r="E9" s="9">
        <f t="shared" si="0"/>
        <v>128.59999999999417</v>
      </c>
    </row>
    <row r="10" spans="1:5" ht="21" x14ac:dyDescent="0.25">
      <c r="A10" s="18">
        <v>45311</v>
      </c>
      <c r="B10" s="8" t="s">
        <v>611</v>
      </c>
      <c r="C10" s="9">
        <v>492146.75</v>
      </c>
      <c r="D10" s="9"/>
      <c r="E10" s="9">
        <f t="shared" si="0"/>
        <v>492275.35</v>
      </c>
    </row>
    <row r="11" spans="1:5" ht="21" x14ac:dyDescent="0.25">
      <c r="A11" s="18">
        <v>45313</v>
      </c>
      <c r="B11" s="8" t="s">
        <v>654</v>
      </c>
      <c r="C11" s="9"/>
      <c r="D11" s="9">
        <v>489900</v>
      </c>
      <c r="E11" s="9">
        <f t="shared" si="0"/>
        <v>2375.3499999999767</v>
      </c>
    </row>
    <row r="12" spans="1:5" ht="21" x14ac:dyDescent="0.25">
      <c r="A12" s="18">
        <v>45314</v>
      </c>
      <c r="B12" s="8" t="s">
        <v>431</v>
      </c>
      <c r="C12" s="9"/>
      <c r="D12" s="9">
        <v>1400</v>
      </c>
      <c r="E12" s="9">
        <f t="shared" si="0"/>
        <v>975.34999999997672</v>
      </c>
    </row>
    <row r="13" spans="1:5" ht="21" x14ac:dyDescent="0.25">
      <c r="A13" s="18">
        <v>45315</v>
      </c>
      <c r="B13" s="8" t="s">
        <v>150</v>
      </c>
      <c r="C13" s="9"/>
      <c r="D13" s="9">
        <v>317.10000000000002</v>
      </c>
      <c r="E13" s="9">
        <f t="shared" si="0"/>
        <v>658.24999999997669</v>
      </c>
    </row>
    <row r="14" spans="1:5" ht="21" x14ac:dyDescent="0.25">
      <c r="A14" s="18">
        <v>45299</v>
      </c>
      <c r="B14" s="8" t="s">
        <v>824</v>
      </c>
      <c r="C14" s="9">
        <v>464510</v>
      </c>
      <c r="D14" s="9"/>
      <c r="E14" s="9">
        <f t="shared" si="0"/>
        <v>465168.25</v>
      </c>
    </row>
    <row r="15" spans="1:5" ht="21" x14ac:dyDescent="0.25">
      <c r="A15" s="18">
        <v>45299</v>
      </c>
      <c r="B15" s="8" t="s">
        <v>825</v>
      </c>
      <c r="C15" s="9"/>
      <c r="D15" s="9">
        <v>100112</v>
      </c>
      <c r="E15" s="9">
        <f t="shared" si="0"/>
        <v>365056.25</v>
      </c>
    </row>
    <row r="16" spans="1:5" ht="21" x14ac:dyDescent="0.25">
      <c r="A16" s="18">
        <v>45299</v>
      </c>
      <c r="B16" s="8" t="s">
        <v>826</v>
      </c>
      <c r="C16" s="9"/>
      <c r="D16" s="9">
        <v>125258</v>
      </c>
      <c r="E16" s="9">
        <f t="shared" si="0"/>
        <v>239798.25</v>
      </c>
    </row>
    <row r="17" spans="1:5" ht="21" x14ac:dyDescent="0.25">
      <c r="A17" s="18">
        <v>45299</v>
      </c>
      <c r="B17" s="8" t="s">
        <v>827</v>
      </c>
      <c r="C17" s="9"/>
      <c r="D17" s="9">
        <v>237568</v>
      </c>
      <c r="E17" s="9">
        <f t="shared" si="0"/>
        <v>2230.25</v>
      </c>
    </row>
    <row r="18" spans="1:5" ht="21" x14ac:dyDescent="0.25">
      <c r="A18" s="8"/>
      <c r="B18" s="8"/>
      <c r="C18" s="9"/>
      <c r="D18" s="9">
        <v>3.15</v>
      </c>
      <c r="E18" s="9">
        <f t="shared" si="0"/>
        <v>2227.1</v>
      </c>
    </row>
    <row r="19" spans="1:5" ht="21" x14ac:dyDescent="0.25">
      <c r="A19" s="18">
        <v>45331</v>
      </c>
      <c r="B19" s="8" t="s">
        <v>838</v>
      </c>
      <c r="C19" s="9"/>
      <c r="D19" s="9">
        <v>2010</v>
      </c>
      <c r="E19" s="9">
        <f t="shared" si="0"/>
        <v>217.09999999999991</v>
      </c>
    </row>
    <row r="20" spans="1:5" ht="21" x14ac:dyDescent="0.25">
      <c r="A20" s="8"/>
      <c r="B20" s="8" t="s">
        <v>910</v>
      </c>
      <c r="C20" s="9"/>
      <c r="D20" s="9">
        <v>1.05</v>
      </c>
      <c r="E20" s="9">
        <f t="shared" si="0"/>
        <v>216.0499999999999</v>
      </c>
    </row>
    <row r="21" spans="1:5" ht="21" x14ac:dyDescent="0.25">
      <c r="A21" s="18">
        <v>44615</v>
      </c>
      <c r="B21" s="8" t="s">
        <v>910</v>
      </c>
      <c r="C21" s="9"/>
      <c r="D21" s="9">
        <v>216.05</v>
      </c>
      <c r="E21" s="9">
        <f t="shared" si="0"/>
        <v>0</v>
      </c>
    </row>
    <row r="22" spans="1:5" ht="21" x14ac:dyDescent="0.25">
      <c r="A22" s="18">
        <v>45348</v>
      </c>
      <c r="B22" s="8" t="s">
        <v>977</v>
      </c>
      <c r="C22" s="9"/>
      <c r="D22" s="9">
        <v>98.95</v>
      </c>
      <c r="E22" s="9">
        <f t="shared" si="0"/>
        <v>-98.95</v>
      </c>
    </row>
    <row r="23" spans="1:5" ht="21" x14ac:dyDescent="0.25">
      <c r="A23" s="18">
        <v>45349</v>
      </c>
      <c r="B23" s="8" t="s">
        <v>978</v>
      </c>
      <c r="C23" s="9">
        <v>528690</v>
      </c>
      <c r="D23" s="9"/>
      <c r="E23" s="9">
        <f t="shared" si="0"/>
        <v>528591.05000000005</v>
      </c>
    </row>
    <row r="24" spans="1:5" ht="21" x14ac:dyDescent="0.25">
      <c r="A24" s="18">
        <v>45350</v>
      </c>
      <c r="B24" s="8" t="s">
        <v>997</v>
      </c>
      <c r="C24" s="9"/>
      <c r="D24" s="9">
        <v>528012</v>
      </c>
      <c r="E24" s="9">
        <f t="shared" si="0"/>
        <v>579.05000000004657</v>
      </c>
    </row>
    <row r="25" spans="1:5" ht="21" x14ac:dyDescent="0.25">
      <c r="A25" s="18">
        <v>45350</v>
      </c>
      <c r="B25" s="8" t="s">
        <v>910</v>
      </c>
      <c r="C25" s="9"/>
      <c r="D25" s="9">
        <v>1.05</v>
      </c>
      <c r="E25" s="9">
        <f t="shared" si="0"/>
        <v>578.00000000004661</v>
      </c>
    </row>
    <row r="26" spans="1:5" ht="21" x14ac:dyDescent="0.25">
      <c r="A26" s="18">
        <v>45355</v>
      </c>
      <c r="B26" s="8" t="s">
        <v>978</v>
      </c>
      <c r="C26" s="9">
        <v>567035</v>
      </c>
      <c r="D26" s="9"/>
      <c r="E26" s="9">
        <f t="shared" si="0"/>
        <v>567613</v>
      </c>
    </row>
    <row r="27" spans="1:5" ht="21" x14ac:dyDescent="0.25">
      <c r="A27" s="18">
        <v>45355</v>
      </c>
      <c r="B27" s="8" t="s">
        <v>1056</v>
      </c>
      <c r="C27" s="9"/>
      <c r="D27" s="9">
        <v>567102</v>
      </c>
      <c r="E27" s="9">
        <f t="shared" si="0"/>
        <v>511</v>
      </c>
    </row>
    <row r="28" spans="1:5" ht="21" x14ac:dyDescent="0.25">
      <c r="A28" s="18">
        <v>45355</v>
      </c>
      <c r="B28" s="8" t="s">
        <v>150</v>
      </c>
      <c r="C28" s="9"/>
      <c r="D28" s="9">
        <v>1.05</v>
      </c>
      <c r="E28" s="9">
        <f t="shared" si="0"/>
        <v>509.95</v>
      </c>
    </row>
    <row r="29" spans="1:5" ht="21" x14ac:dyDescent="0.25">
      <c r="A29" s="18">
        <v>45363</v>
      </c>
      <c r="B29" s="8" t="s">
        <v>978</v>
      </c>
      <c r="C29" s="9">
        <v>495718</v>
      </c>
      <c r="D29" s="9"/>
      <c r="E29" s="9">
        <f t="shared" si="0"/>
        <v>496227.95</v>
      </c>
    </row>
    <row r="30" spans="1:5" ht="21" x14ac:dyDescent="0.25">
      <c r="A30" s="18">
        <v>45363</v>
      </c>
      <c r="B30" s="8" t="s">
        <v>1105</v>
      </c>
      <c r="C30" s="9"/>
      <c r="D30" s="9">
        <v>495183</v>
      </c>
      <c r="E30" s="9">
        <f t="shared" si="0"/>
        <v>1044.9500000000116</v>
      </c>
    </row>
    <row r="31" spans="1:5" ht="21" x14ac:dyDescent="0.25">
      <c r="A31" s="18">
        <v>45363</v>
      </c>
      <c r="B31" s="8" t="s">
        <v>910</v>
      </c>
      <c r="C31" s="9"/>
      <c r="D31" s="9">
        <v>1</v>
      </c>
      <c r="E31" s="9">
        <f t="shared" si="0"/>
        <v>1043.9500000000116</v>
      </c>
    </row>
    <row r="32" spans="1:5" ht="21" x14ac:dyDescent="0.25">
      <c r="A32" s="18">
        <v>45364</v>
      </c>
      <c r="B32" s="8" t="s">
        <v>978</v>
      </c>
      <c r="C32" s="9">
        <v>496926</v>
      </c>
      <c r="D32" s="9"/>
      <c r="E32" s="9">
        <f t="shared" si="0"/>
        <v>497969.95</v>
      </c>
    </row>
    <row r="33" spans="1:5" ht="21" x14ac:dyDescent="0.25">
      <c r="A33" s="18">
        <v>45364</v>
      </c>
      <c r="B33" s="8" t="s">
        <v>1105</v>
      </c>
      <c r="C33" s="9"/>
      <c r="D33" s="9">
        <v>495630</v>
      </c>
      <c r="E33" s="9">
        <f t="shared" si="0"/>
        <v>2339.9500000000116</v>
      </c>
    </row>
    <row r="34" spans="1:5" ht="21" x14ac:dyDescent="0.25">
      <c r="A34" s="18">
        <v>45369</v>
      </c>
      <c r="B34" s="8" t="s">
        <v>1144</v>
      </c>
      <c r="C34" s="9">
        <v>497803</v>
      </c>
      <c r="D34" s="9"/>
      <c r="E34" s="9">
        <f t="shared" si="0"/>
        <v>500142.95</v>
      </c>
    </row>
    <row r="35" spans="1:5" ht="21" x14ac:dyDescent="0.25">
      <c r="A35" s="18">
        <v>45369</v>
      </c>
      <c r="B35" s="8" t="s">
        <v>1105</v>
      </c>
      <c r="C35" s="9"/>
      <c r="D35" s="9">
        <v>498560</v>
      </c>
      <c r="E35" s="9">
        <f t="shared" si="0"/>
        <v>1582.9500000000116</v>
      </c>
    </row>
    <row r="36" spans="1:5" ht="21" x14ac:dyDescent="0.25">
      <c r="A36" s="18">
        <v>45371</v>
      </c>
      <c r="B36" s="8" t="s">
        <v>978</v>
      </c>
      <c r="C36" s="9">
        <v>534759</v>
      </c>
      <c r="D36" s="9"/>
      <c r="E36" s="9">
        <f t="shared" si="0"/>
        <v>536341.94999999995</v>
      </c>
    </row>
    <row r="37" spans="1:5" ht="21" x14ac:dyDescent="0.25">
      <c r="A37" s="18">
        <v>45371</v>
      </c>
      <c r="B37" s="8" t="s">
        <v>1105</v>
      </c>
      <c r="C37" s="9"/>
      <c r="D37" s="9">
        <v>249860</v>
      </c>
      <c r="E37" s="9">
        <f t="shared" si="0"/>
        <v>286481.94999999995</v>
      </c>
    </row>
    <row r="38" spans="1:5" ht="21" x14ac:dyDescent="0.25">
      <c r="A38" s="18">
        <v>45371</v>
      </c>
      <c r="B38" s="8" t="s">
        <v>910</v>
      </c>
      <c r="C38" s="9"/>
      <c r="D38" s="9">
        <v>3.2</v>
      </c>
      <c r="E38" s="9">
        <f t="shared" si="0"/>
        <v>286478.74999999994</v>
      </c>
    </row>
    <row r="39" spans="1:5" ht="21" x14ac:dyDescent="0.25">
      <c r="A39" s="18">
        <v>45372</v>
      </c>
      <c r="B39" s="8" t="s">
        <v>1164</v>
      </c>
      <c r="C39" s="9"/>
      <c r="D39" s="9">
        <v>285654</v>
      </c>
      <c r="E39" s="9">
        <f t="shared" si="0"/>
        <v>824.74999999994179</v>
      </c>
    </row>
    <row r="40" spans="1:5" ht="21" x14ac:dyDescent="0.25">
      <c r="A40" s="18">
        <v>45373</v>
      </c>
      <c r="B40" s="8" t="s">
        <v>978</v>
      </c>
      <c r="C40" s="9">
        <v>521083</v>
      </c>
      <c r="D40" s="9"/>
      <c r="E40" s="9">
        <f t="shared" si="0"/>
        <v>521907.74999999994</v>
      </c>
    </row>
    <row r="41" spans="1:5" ht="21" x14ac:dyDescent="0.25">
      <c r="A41" s="18">
        <v>45373</v>
      </c>
      <c r="B41" s="8" t="s">
        <v>150</v>
      </c>
      <c r="C41" s="9"/>
      <c r="D41" s="9">
        <v>315</v>
      </c>
      <c r="E41" s="9">
        <f t="shared" si="0"/>
        <v>521592.74999999994</v>
      </c>
    </row>
    <row r="42" spans="1:5" ht="21" x14ac:dyDescent="0.25">
      <c r="A42" s="18">
        <v>45373</v>
      </c>
      <c r="B42" s="8" t="s">
        <v>971</v>
      </c>
      <c r="C42" s="9"/>
      <c r="D42" s="9">
        <v>520968</v>
      </c>
      <c r="E42" s="9">
        <f t="shared" si="0"/>
        <v>624.74999999994179</v>
      </c>
    </row>
    <row r="43" spans="1:5" ht="21" x14ac:dyDescent="0.25">
      <c r="A43" s="18">
        <v>45373</v>
      </c>
      <c r="B43" s="8" t="s">
        <v>150</v>
      </c>
      <c r="C43" s="9"/>
      <c r="D43" s="9">
        <v>2.1</v>
      </c>
      <c r="E43" s="9">
        <f t="shared" si="0"/>
        <v>622.64999999994177</v>
      </c>
    </row>
    <row r="44" spans="1:5" ht="21" x14ac:dyDescent="0.25">
      <c r="A44" s="18">
        <v>45379</v>
      </c>
      <c r="B44" s="8" t="s">
        <v>1203</v>
      </c>
      <c r="C44" s="9">
        <v>508566</v>
      </c>
      <c r="D44" s="9"/>
      <c r="E44" s="9">
        <f t="shared" si="0"/>
        <v>509188.64999999997</v>
      </c>
    </row>
    <row r="45" spans="1:5" ht="21" x14ac:dyDescent="0.25">
      <c r="A45" s="18">
        <v>45383</v>
      </c>
      <c r="B45" s="8" t="s">
        <v>971</v>
      </c>
      <c r="C45" s="9"/>
      <c r="D45" s="9">
        <v>508150</v>
      </c>
      <c r="E45" s="9">
        <f t="shared" si="0"/>
        <v>1038.6499999999651</v>
      </c>
    </row>
    <row r="46" spans="1:5" ht="21" x14ac:dyDescent="0.25">
      <c r="A46" s="18">
        <v>45384</v>
      </c>
      <c r="B46" s="8" t="s">
        <v>1185</v>
      </c>
      <c r="C46" s="9">
        <v>34850</v>
      </c>
      <c r="D46" s="9"/>
      <c r="E46" s="9">
        <f t="shared" si="0"/>
        <v>35888.649999999965</v>
      </c>
    </row>
    <row r="47" spans="1:5" ht="21" x14ac:dyDescent="0.25">
      <c r="A47" s="18">
        <v>45384</v>
      </c>
      <c r="B47" s="8" t="s">
        <v>362</v>
      </c>
      <c r="C47" s="9"/>
      <c r="D47" s="9">
        <v>1.05</v>
      </c>
      <c r="E47" s="9">
        <f t="shared" si="0"/>
        <v>35887.599999999962</v>
      </c>
    </row>
    <row r="48" spans="1:5" ht="21" x14ac:dyDescent="0.25">
      <c r="A48" s="18">
        <v>45385</v>
      </c>
      <c r="B48" s="8" t="s">
        <v>978</v>
      </c>
      <c r="C48" s="9">
        <v>512753</v>
      </c>
      <c r="D48" s="9"/>
      <c r="E48" s="9">
        <f t="shared" si="0"/>
        <v>548640.6</v>
      </c>
    </row>
    <row r="49" spans="1:5" ht="21" x14ac:dyDescent="0.25">
      <c r="A49" s="18">
        <v>45385</v>
      </c>
      <c r="B49" s="8" t="s">
        <v>1105</v>
      </c>
      <c r="C49" s="9"/>
      <c r="D49" s="9">
        <v>511234</v>
      </c>
      <c r="E49" s="9">
        <f t="shared" si="0"/>
        <v>37406.599999999977</v>
      </c>
    </row>
    <row r="50" spans="1:5" ht="21" x14ac:dyDescent="0.25">
      <c r="A50" s="18">
        <v>45385</v>
      </c>
      <c r="B50" s="8" t="s">
        <v>362</v>
      </c>
      <c r="C50" s="9"/>
      <c r="D50" s="9">
        <v>1.05</v>
      </c>
      <c r="E50" s="9">
        <f t="shared" si="0"/>
        <v>37405.549999999974</v>
      </c>
    </row>
    <row r="51" spans="1:5" ht="21" x14ac:dyDescent="0.25">
      <c r="A51" s="18">
        <v>45386</v>
      </c>
      <c r="B51" s="8" t="s">
        <v>1250</v>
      </c>
      <c r="C51" s="9"/>
      <c r="D51" s="9">
        <v>27562.5</v>
      </c>
      <c r="E51" s="9">
        <f t="shared" si="0"/>
        <v>9843.0499999999738</v>
      </c>
    </row>
    <row r="52" spans="1:5" ht="21" x14ac:dyDescent="0.25">
      <c r="A52" s="18">
        <v>45386</v>
      </c>
      <c r="B52" s="8" t="s">
        <v>1251</v>
      </c>
      <c r="C52" s="9"/>
      <c r="D52" s="9">
        <v>5722.5</v>
      </c>
      <c r="E52" s="9">
        <f t="shared" si="0"/>
        <v>4120.5499999999738</v>
      </c>
    </row>
    <row r="53" spans="1:5" ht="21" x14ac:dyDescent="0.25">
      <c r="A53" s="18">
        <v>45397</v>
      </c>
      <c r="B53" s="8" t="s">
        <v>978</v>
      </c>
      <c r="C53" s="9">
        <v>517813</v>
      </c>
      <c r="D53" s="9"/>
      <c r="E53" s="9">
        <f t="shared" si="0"/>
        <v>521933.55</v>
      </c>
    </row>
    <row r="54" spans="1:5" ht="21" x14ac:dyDescent="0.25">
      <c r="A54" s="18">
        <v>45398</v>
      </c>
      <c r="B54" s="8" t="s">
        <v>1086</v>
      </c>
      <c r="C54" s="9"/>
      <c r="D54" s="9">
        <v>519528</v>
      </c>
      <c r="E54" s="9">
        <f t="shared" si="0"/>
        <v>2405.5499999999884</v>
      </c>
    </row>
    <row r="55" spans="1:5" ht="21" x14ac:dyDescent="0.25">
      <c r="A55" s="18">
        <v>45407</v>
      </c>
      <c r="B55" s="8" t="s">
        <v>1333</v>
      </c>
      <c r="C55" s="9">
        <v>254861</v>
      </c>
      <c r="D55" s="9"/>
      <c r="E55" s="9">
        <f t="shared" si="0"/>
        <v>257266.55</v>
      </c>
    </row>
    <row r="56" spans="1:5" ht="21" x14ac:dyDescent="0.25">
      <c r="A56" s="18">
        <v>45407</v>
      </c>
      <c r="B56" s="8" t="s">
        <v>150</v>
      </c>
      <c r="C56" s="9"/>
      <c r="D56" s="9">
        <v>315</v>
      </c>
      <c r="E56" s="9">
        <f t="shared" si="0"/>
        <v>256951.55</v>
      </c>
    </row>
    <row r="57" spans="1:5" ht="21" x14ac:dyDescent="0.25">
      <c r="A57" s="18">
        <v>45407</v>
      </c>
      <c r="B57" s="8" t="s">
        <v>150</v>
      </c>
      <c r="C57" s="9"/>
      <c r="D57" s="9">
        <v>1.05</v>
      </c>
      <c r="E57" s="9">
        <f t="shared" si="0"/>
        <v>256950.5</v>
      </c>
    </row>
    <row r="58" spans="1:5" ht="21" x14ac:dyDescent="0.25">
      <c r="A58" s="18">
        <v>45409</v>
      </c>
      <c r="B58" s="8" t="s">
        <v>1347</v>
      </c>
      <c r="C58" s="9"/>
      <c r="D58" s="9">
        <v>110267</v>
      </c>
      <c r="E58" s="9">
        <f t="shared" si="0"/>
        <v>146683.5</v>
      </c>
    </row>
    <row r="59" spans="1:5" ht="21" x14ac:dyDescent="0.25">
      <c r="A59" s="18">
        <v>45409</v>
      </c>
      <c r="B59" s="8" t="s">
        <v>1348</v>
      </c>
      <c r="C59" s="9"/>
      <c r="D59" s="9">
        <v>134836</v>
      </c>
      <c r="E59" s="9">
        <f t="shared" si="0"/>
        <v>11847.5</v>
      </c>
    </row>
    <row r="60" spans="1:5" ht="21" x14ac:dyDescent="0.25">
      <c r="A60" s="18">
        <v>45435</v>
      </c>
      <c r="B60" s="8" t="s">
        <v>362</v>
      </c>
      <c r="C60" s="9"/>
      <c r="D60" s="9">
        <v>315</v>
      </c>
      <c r="E60" s="9">
        <f t="shared" si="0"/>
        <v>11532.5</v>
      </c>
    </row>
    <row r="61" spans="1:5" ht="21" x14ac:dyDescent="0.25">
      <c r="A61" s="18">
        <v>45443</v>
      </c>
      <c r="B61" s="8" t="s">
        <v>1511</v>
      </c>
      <c r="C61" s="9"/>
      <c r="D61" s="9">
        <v>2050</v>
      </c>
      <c r="E61" s="9">
        <f t="shared" si="0"/>
        <v>9482.5</v>
      </c>
    </row>
    <row r="62" spans="1:5" ht="21" x14ac:dyDescent="0.25">
      <c r="A62" s="18">
        <v>45443</v>
      </c>
      <c r="B62" s="8" t="s">
        <v>1517</v>
      </c>
      <c r="C62" s="9">
        <v>1472920</v>
      </c>
      <c r="D62" s="9"/>
      <c r="E62" s="9">
        <f t="shared" si="0"/>
        <v>1482402.5</v>
      </c>
    </row>
    <row r="63" spans="1:5" ht="21" x14ac:dyDescent="0.25">
      <c r="A63" s="18">
        <v>45443</v>
      </c>
      <c r="B63" s="8" t="s">
        <v>726</v>
      </c>
      <c r="C63" s="9"/>
      <c r="D63" s="9">
        <v>300287</v>
      </c>
      <c r="E63" s="9">
        <f t="shared" si="0"/>
        <v>1182115.5</v>
      </c>
    </row>
    <row r="64" spans="1:5" ht="21" x14ac:dyDescent="0.25">
      <c r="A64" s="18">
        <v>45443</v>
      </c>
      <c r="B64" s="8" t="s">
        <v>884</v>
      </c>
      <c r="C64" s="9"/>
      <c r="D64" s="9">
        <v>95618</v>
      </c>
      <c r="E64" s="9">
        <f t="shared" si="0"/>
        <v>1086497.5</v>
      </c>
    </row>
    <row r="65" spans="1:5" ht="21" x14ac:dyDescent="0.25">
      <c r="A65" s="18">
        <v>45443</v>
      </c>
      <c r="B65" s="8" t="s">
        <v>1518</v>
      </c>
      <c r="C65" s="9"/>
      <c r="D65" s="9">
        <v>51815</v>
      </c>
      <c r="E65" s="9">
        <f t="shared" si="0"/>
        <v>1034682.5</v>
      </c>
    </row>
    <row r="66" spans="1:5" ht="21" x14ac:dyDescent="0.25">
      <c r="A66" s="8"/>
      <c r="B66" s="8"/>
      <c r="C66" s="9"/>
      <c r="D66" s="9">
        <v>3</v>
      </c>
      <c r="E66" s="9">
        <f t="shared" si="0"/>
        <v>1034679.5</v>
      </c>
    </row>
    <row r="67" spans="1:5" ht="21" x14ac:dyDescent="0.25">
      <c r="A67" s="8"/>
      <c r="B67" s="8"/>
      <c r="C67" s="9"/>
      <c r="D67" s="9">
        <v>521430</v>
      </c>
      <c r="E67" s="9">
        <f t="shared" si="0"/>
        <v>513249.5</v>
      </c>
    </row>
    <row r="68" spans="1:5" ht="21" x14ac:dyDescent="0.25">
      <c r="A68" s="8"/>
      <c r="B68" s="8"/>
      <c r="C68" s="9"/>
      <c r="D68" s="9">
        <v>509425</v>
      </c>
      <c r="E68" s="9">
        <f t="shared" si="0"/>
        <v>3824.5</v>
      </c>
    </row>
    <row r="69" spans="1:5" ht="21" x14ac:dyDescent="0.25">
      <c r="A69" s="18">
        <v>45464</v>
      </c>
      <c r="B69" s="8" t="s">
        <v>1066</v>
      </c>
      <c r="C69" s="9">
        <v>300000</v>
      </c>
      <c r="D69" s="9"/>
      <c r="E69" s="9">
        <f t="shared" si="0"/>
        <v>303824.5</v>
      </c>
    </row>
    <row r="70" spans="1:5" ht="21" x14ac:dyDescent="0.25">
      <c r="A70" s="18">
        <v>45464</v>
      </c>
      <c r="B70" s="8" t="s">
        <v>1552</v>
      </c>
      <c r="C70" s="9"/>
      <c r="D70" s="9">
        <v>301845</v>
      </c>
      <c r="E70" s="9">
        <f t="shared" ref="E70:E133" si="1">E69+C70-D70</f>
        <v>1979.5</v>
      </c>
    </row>
    <row r="71" spans="1:5" ht="21" x14ac:dyDescent="0.25">
      <c r="A71" s="8"/>
      <c r="B71" s="8"/>
      <c r="C71" s="9"/>
      <c r="D71" s="9">
        <v>315</v>
      </c>
      <c r="E71" s="9">
        <f t="shared" si="1"/>
        <v>1664.5</v>
      </c>
    </row>
    <row r="72" spans="1:5" ht="21" x14ac:dyDescent="0.25">
      <c r="A72" s="18">
        <v>45470</v>
      </c>
      <c r="B72" s="8" t="s">
        <v>579</v>
      </c>
      <c r="C72" s="9">
        <v>97000</v>
      </c>
      <c r="D72" s="9"/>
      <c r="E72" s="9">
        <f t="shared" si="1"/>
        <v>98664.5</v>
      </c>
    </row>
    <row r="73" spans="1:5" ht="21" x14ac:dyDescent="0.25">
      <c r="A73" s="18">
        <v>45470</v>
      </c>
      <c r="B73" s="8" t="s">
        <v>1656</v>
      </c>
      <c r="C73" s="9"/>
      <c r="D73" s="9">
        <v>97224</v>
      </c>
      <c r="E73" s="9">
        <f t="shared" si="1"/>
        <v>1440.5</v>
      </c>
    </row>
    <row r="74" spans="1:5" ht="21" x14ac:dyDescent="0.25">
      <c r="A74" s="18">
        <v>45478</v>
      </c>
      <c r="B74" s="8" t="s">
        <v>150</v>
      </c>
      <c r="C74" s="9"/>
      <c r="D74" s="9">
        <v>300</v>
      </c>
      <c r="E74" s="9">
        <f t="shared" si="1"/>
        <v>1140.5</v>
      </c>
    </row>
    <row r="75" spans="1:5" ht="21" x14ac:dyDescent="0.25">
      <c r="A75" s="18">
        <v>45488</v>
      </c>
      <c r="B75" s="8" t="s">
        <v>579</v>
      </c>
      <c r="C75" s="9">
        <v>500000</v>
      </c>
      <c r="D75" s="9"/>
      <c r="E75" s="9">
        <f t="shared" si="1"/>
        <v>501140.5</v>
      </c>
    </row>
    <row r="76" spans="1:5" ht="21" x14ac:dyDescent="0.25">
      <c r="A76" s="18">
        <v>45488</v>
      </c>
      <c r="B76" s="8" t="s">
        <v>1552</v>
      </c>
      <c r="C76" s="9"/>
      <c r="D76" s="9">
        <v>500233</v>
      </c>
      <c r="E76" s="9">
        <f t="shared" si="1"/>
        <v>907.5</v>
      </c>
    </row>
    <row r="77" spans="1:5" ht="21" x14ac:dyDescent="0.25">
      <c r="A77" s="18">
        <v>45488</v>
      </c>
      <c r="B77" s="8" t="s">
        <v>150</v>
      </c>
      <c r="C77" s="9"/>
      <c r="D77" s="9">
        <v>8.3000000000000007</v>
      </c>
      <c r="E77" s="9">
        <f t="shared" si="1"/>
        <v>899.2</v>
      </c>
    </row>
    <row r="78" spans="1:5" ht="21" x14ac:dyDescent="0.25">
      <c r="A78" s="18">
        <v>45492</v>
      </c>
      <c r="B78" s="8" t="s">
        <v>1694</v>
      </c>
      <c r="C78" s="9">
        <v>1590225</v>
      </c>
      <c r="D78" s="9"/>
      <c r="E78" s="9">
        <f t="shared" si="1"/>
        <v>1591124.2</v>
      </c>
    </row>
    <row r="79" spans="1:5" ht="21" x14ac:dyDescent="0.25">
      <c r="A79" s="18">
        <v>45492</v>
      </c>
      <c r="B79" s="8" t="s">
        <v>1611</v>
      </c>
      <c r="C79" s="9"/>
      <c r="D79" s="9">
        <v>126988</v>
      </c>
      <c r="E79" s="9">
        <f t="shared" si="1"/>
        <v>1464136.2</v>
      </c>
    </row>
    <row r="80" spans="1:5" ht="21" x14ac:dyDescent="0.25">
      <c r="A80" s="18">
        <v>45492</v>
      </c>
      <c r="B80" s="8" t="s">
        <v>1552</v>
      </c>
      <c r="C80" s="9"/>
      <c r="D80" s="9">
        <v>1463125</v>
      </c>
      <c r="E80" s="9">
        <f t="shared" si="1"/>
        <v>1011.1999999999534</v>
      </c>
    </row>
    <row r="81" spans="1:5" ht="21" x14ac:dyDescent="0.25">
      <c r="A81" s="18">
        <v>45492</v>
      </c>
      <c r="B81" s="8" t="s">
        <v>1697</v>
      </c>
      <c r="C81" s="9">
        <v>1801000</v>
      </c>
      <c r="D81" s="9"/>
      <c r="E81" s="9">
        <f t="shared" si="1"/>
        <v>1802011.2</v>
      </c>
    </row>
    <row r="82" spans="1:5" ht="21" x14ac:dyDescent="0.25">
      <c r="A82" s="18">
        <v>45492</v>
      </c>
      <c r="B82" s="8" t="s">
        <v>1552</v>
      </c>
      <c r="C82" s="9"/>
      <c r="D82" s="9">
        <v>1800513</v>
      </c>
      <c r="E82" s="9">
        <f t="shared" si="1"/>
        <v>1498.1999999999534</v>
      </c>
    </row>
    <row r="83" spans="1:5" ht="21" x14ac:dyDescent="0.25">
      <c r="A83" s="18">
        <v>45493</v>
      </c>
      <c r="B83" s="8" t="s">
        <v>1700</v>
      </c>
      <c r="C83" s="9"/>
      <c r="D83" s="9">
        <v>986</v>
      </c>
      <c r="E83" s="9">
        <f t="shared" si="1"/>
        <v>512.19999999995343</v>
      </c>
    </row>
    <row r="84" spans="1:5" ht="21" x14ac:dyDescent="0.25">
      <c r="A84" s="18">
        <v>45493</v>
      </c>
      <c r="B84" s="8" t="s">
        <v>150</v>
      </c>
      <c r="C84" s="9"/>
      <c r="D84" s="9">
        <v>2</v>
      </c>
      <c r="E84" s="9">
        <f t="shared" si="1"/>
        <v>510.19999999995343</v>
      </c>
    </row>
    <row r="85" spans="1:5" ht="21" x14ac:dyDescent="0.25">
      <c r="A85" s="18">
        <v>45495</v>
      </c>
      <c r="B85" s="8" t="s">
        <v>362</v>
      </c>
      <c r="C85" s="9"/>
      <c r="D85" s="9">
        <v>315</v>
      </c>
      <c r="E85" s="9">
        <f t="shared" si="1"/>
        <v>195.19999999995343</v>
      </c>
    </row>
    <row r="86" spans="1:5" ht="21" x14ac:dyDescent="0.25">
      <c r="A86" s="18">
        <v>45495</v>
      </c>
      <c r="B86" s="8" t="s">
        <v>1694</v>
      </c>
      <c r="C86" s="9">
        <v>741010</v>
      </c>
      <c r="D86" s="9"/>
      <c r="E86" s="9">
        <f t="shared" si="1"/>
        <v>741205.2</v>
      </c>
    </row>
    <row r="87" spans="1:5" ht="21" x14ac:dyDescent="0.25">
      <c r="A87" s="18">
        <v>45495</v>
      </c>
      <c r="B87" s="8" t="s">
        <v>1694</v>
      </c>
      <c r="C87" s="9">
        <v>758990</v>
      </c>
      <c r="D87" s="9"/>
      <c r="E87" s="9">
        <f t="shared" si="1"/>
        <v>1500195.2</v>
      </c>
    </row>
    <row r="88" spans="1:5" ht="21" x14ac:dyDescent="0.25">
      <c r="A88" s="18">
        <v>45495</v>
      </c>
      <c r="B88" s="8" t="s">
        <v>1552</v>
      </c>
      <c r="C88" s="9"/>
      <c r="D88" s="9">
        <v>757992</v>
      </c>
      <c r="E88" s="9">
        <f t="shared" si="1"/>
        <v>742203.2</v>
      </c>
    </row>
    <row r="89" spans="1:5" ht="21" x14ac:dyDescent="0.25">
      <c r="A89" s="18">
        <v>45495</v>
      </c>
      <c r="B89" s="8" t="s">
        <v>1552</v>
      </c>
      <c r="C89" s="9"/>
      <c r="D89" s="9">
        <v>740197</v>
      </c>
      <c r="E89" s="9">
        <f t="shared" si="1"/>
        <v>2006.1999999999534</v>
      </c>
    </row>
    <row r="90" spans="1:5" ht="21" x14ac:dyDescent="0.25">
      <c r="A90" s="18">
        <v>45495</v>
      </c>
      <c r="B90" s="8" t="s">
        <v>362</v>
      </c>
      <c r="C90" s="9"/>
      <c r="D90" s="9">
        <v>315</v>
      </c>
      <c r="E90" s="9">
        <f t="shared" si="1"/>
        <v>1691.1999999999534</v>
      </c>
    </row>
    <row r="91" spans="1:5" ht="21" x14ac:dyDescent="0.25">
      <c r="A91" s="18">
        <v>45496</v>
      </c>
      <c r="B91" s="8" t="s">
        <v>1694</v>
      </c>
      <c r="C91" s="9">
        <v>839500</v>
      </c>
      <c r="D91" s="9"/>
      <c r="E91" s="9">
        <f t="shared" si="1"/>
        <v>841191.2</v>
      </c>
    </row>
    <row r="92" spans="1:5" ht="21" x14ac:dyDescent="0.25">
      <c r="A92" s="18">
        <v>45496</v>
      </c>
      <c r="B92" s="8" t="s">
        <v>1694</v>
      </c>
      <c r="C92" s="9">
        <v>761200</v>
      </c>
      <c r="D92" s="9"/>
      <c r="E92" s="9">
        <f t="shared" si="1"/>
        <v>1602391.2</v>
      </c>
    </row>
    <row r="93" spans="1:5" ht="21" x14ac:dyDescent="0.25">
      <c r="A93" s="18">
        <v>45498</v>
      </c>
      <c r="B93" s="8" t="s">
        <v>1552</v>
      </c>
      <c r="C93" s="9"/>
      <c r="D93" s="9">
        <v>1601527</v>
      </c>
      <c r="E93" s="9">
        <f t="shared" si="1"/>
        <v>864.19999999995343</v>
      </c>
    </row>
    <row r="94" spans="1:5" ht="21" x14ac:dyDescent="0.25">
      <c r="A94" s="18">
        <v>45498</v>
      </c>
      <c r="B94" s="8" t="s">
        <v>1694</v>
      </c>
      <c r="C94" s="9">
        <v>900250</v>
      </c>
      <c r="D94" s="9"/>
      <c r="E94" s="9">
        <f t="shared" si="1"/>
        <v>901114.2</v>
      </c>
    </row>
    <row r="95" spans="1:5" ht="21" x14ac:dyDescent="0.25">
      <c r="A95" s="18">
        <v>45498</v>
      </c>
      <c r="B95" s="8" t="s">
        <v>1694</v>
      </c>
      <c r="C95" s="9">
        <v>1100100</v>
      </c>
      <c r="D95" s="9"/>
      <c r="E95" s="9">
        <f t="shared" si="1"/>
        <v>2001214.2</v>
      </c>
    </row>
    <row r="96" spans="1:5" ht="21" x14ac:dyDescent="0.25">
      <c r="A96" s="18">
        <v>45498</v>
      </c>
      <c r="B96" s="8" t="s">
        <v>1694</v>
      </c>
      <c r="C96" s="9">
        <v>1000200</v>
      </c>
      <c r="D96" s="9"/>
      <c r="E96" s="9">
        <f t="shared" si="1"/>
        <v>3001414.2</v>
      </c>
    </row>
    <row r="97" spans="1:5" ht="21" x14ac:dyDescent="0.25">
      <c r="A97" s="18">
        <v>45498</v>
      </c>
      <c r="B97" s="8" t="s">
        <v>1552</v>
      </c>
      <c r="C97" s="9"/>
      <c r="D97" s="9">
        <v>1999729</v>
      </c>
      <c r="E97" s="9">
        <f t="shared" si="1"/>
        <v>1001685.2000000002</v>
      </c>
    </row>
    <row r="98" spans="1:5" ht="21" x14ac:dyDescent="0.25">
      <c r="A98" s="18">
        <v>45498</v>
      </c>
      <c r="B98" s="8" t="s">
        <v>1552</v>
      </c>
      <c r="C98" s="9"/>
      <c r="D98" s="9">
        <v>999439</v>
      </c>
      <c r="E98" s="9">
        <f t="shared" si="1"/>
        <v>2246.2000000001863</v>
      </c>
    </row>
    <row r="99" spans="1:5" ht="21" x14ac:dyDescent="0.25">
      <c r="A99" s="18">
        <v>45502</v>
      </c>
      <c r="B99" s="8" t="s">
        <v>1694</v>
      </c>
      <c r="C99" s="9">
        <v>679124</v>
      </c>
      <c r="D99" s="9"/>
      <c r="E99" s="9">
        <f t="shared" si="1"/>
        <v>681370.20000000019</v>
      </c>
    </row>
    <row r="100" spans="1:5" ht="21" x14ac:dyDescent="0.25">
      <c r="A100" s="18">
        <v>45502</v>
      </c>
      <c r="B100" s="8" t="s">
        <v>1694</v>
      </c>
      <c r="C100" s="9">
        <v>819952</v>
      </c>
      <c r="D100" s="9"/>
      <c r="E100" s="9">
        <f t="shared" si="1"/>
        <v>1501322.2000000002</v>
      </c>
    </row>
    <row r="101" spans="1:5" ht="21" x14ac:dyDescent="0.25">
      <c r="A101" s="18">
        <v>45502</v>
      </c>
      <c r="B101" s="8" t="s">
        <v>1552</v>
      </c>
      <c r="C101" s="9"/>
      <c r="D101" s="9">
        <v>1500254</v>
      </c>
      <c r="E101" s="9">
        <f t="shared" si="1"/>
        <v>1068.2000000001863</v>
      </c>
    </row>
    <row r="102" spans="1:5" ht="21" x14ac:dyDescent="0.25">
      <c r="A102" s="18">
        <v>45503</v>
      </c>
      <c r="B102" s="8" t="s">
        <v>1707</v>
      </c>
      <c r="C102" s="9">
        <v>301998</v>
      </c>
      <c r="D102" s="9"/>
      <c r="E102" s="9">
        <f t="shared" si="1"/>
        <v>303066.20000000019</v>
      </c>
    </row>
    <row r="103" spans="1:5" ht="21" x14ac:dyDescent="0.25">
      <c r="A103" s="18">
        <v>45503</v>
      </c>
      <c r="B103" s="8" t="s">
        <v>1694</v>
      </c>
      <c r="C103" s="9">
        <v>599500</v>
      </c>
      <c r="D103" s="9"/>
      <c r="E103" s="9">
        <f t="shared" si="1"/>
        <v>902566.20000000019</v>
      </c>
    </row>
    <row r="104" spans="1:5" ht="21" x14ac:dyDescent="0.25">
      <c r="A104" s="18">
        <v>45503</v>
      </c>
      <c r="B104" s="8" t="s">
        <v>1694</v>
      </c>
      <c r="C104" s="9">
        <v>1399985</v>
      </c>
      <c r="D104" s="9"/>
      <c r="E104" s="9">
        <f t="shared" si="1"/>
        <v>2302551.2000000002</v>
      </c>
    </row>
    <row r="105" spans="1:5" ht="21" x14ac:dyDescent="0.25">
      <c r="A105" s="18">
        <v>45503</v>
      </c>
      <c r="B105" s="8" t="s">
        <v>1552</v>
      </c>
      <c r="C105" s="9"/>
      <c r="D105" s="9">
        <v>901558</v>
      </c>
      <c r="E105" s="9">
        <f t="shared" si="1"/>
        <v>1400993.2000000002</v>
      </c>
    </row>
    <row r="106" spans="1:5" ht="21" x14ac:dyDescent="0.25">
      <c r="A106" s="18">
        <v>45503</v>
      </c>
      <c r="B106" s="8" t="s">
        <v>1552</v>
      </c>
      <c r="C106" s="30"/>
      <c r="D106" s="9">
        <v>1400246</v>
      </c>
      <c r="E106" s="9">
        <f>E105+C106-D106</f>
        <v>747.20000000018626</v>
      </c>
    </row>
    <row r="107" spans="1:5" ht="21" x14ac:dyDescent="0.25">
      <c r="A107" s="18">
        <v>45505</v>
      </c>
      <c r="B107" s="8" t="s">
        <v>1694</v>
      </c>
      <c r="C107" s="9">
        <v>824990</v>
      </c>
      <c r="D107" s="30"/>
      <c r="E107" s="9">
        <f>E106+C107-D107</f>
        <v>825737.20000000019</v>
      </c>
    </row>
    <row r="108" spans="1:5" ht="21" x14ac:dyDescent="0.25">
      <c r="A108" s="18">
        <v>45505</v>
      </c>
      <c r="B108" s="8" t="s">
        <v>1694</v>
      </c>
      <c r="C108" s="9">
        <v>924560</v>
      </c>
      <c r="D108" s="30"/>
      <c r="E108" s="9">
        <f t="shared" si="1"/>
        <v>1750297.2000000002</v>
      </c>
    </row>
    <row r="109" spans="1:5" ht="21" x14ac:dyDescent="0.25">
      <c r="A109" s="18">
        <v>45505</v>
      </c>
      <c r="B109" s="8" t="s">
        <v>1694</v>
      </c>
      <c r="C109" s="9">
        <v>961270</v>
      </c>
      <c r="D109" s="9"/>
      <c r="E109" s="9">
        <f t="shared" si="1"/>
        <v>2711567.2</v>
      </c>
    </row>
    <row r="110" spans="1:5" ht="21" x14ac:dyDescent="0.25">
      <c r="A110" s="18">
        <v>45505</v>
      </c>
      <c r="B110" s="8" t="s">
        <v>1694</v>
      </c>
      <c r="C110" s="9">
        <v>788730</v>
      </c>
      <c r="D110" s="9"/>
      <c r="E110" s="9">
        <f t="shared" si="1"/>
        <v>3500297.2</v>
      </c>
    </row>
    <row r="111" spans="1:5" ht="21" x14ac:dyDescent="0.25">
      <c r="A111" s="18">
        <v>45505</v>
      </c>
      <c r="B111" s="8" t="s">
        <v>1694</v>
      </c>
      <c r="C111" s="9">
        <v>744800</v>
      </c>
      <c r="D111" s="9"/>
      <c r="E111" s="9">
        <f t="shared" si="1"/>
        <v>4245097.2</v>
      </c>
    </row>
    <row r="112" spans="1:5" ht="21" x14ac:dyDescent="0.25">
      <c r="A112" s="18">
        <v>45505</v>
      </c>
      <c r="B112" s="8" t="s">
        <v>1694</v>
      </c>
      <c r="C112" s="9">
        <v>755200</v>
      </c>
      <c r="D112" s="9"/>
      <c r="E112" s="9">
        <f t="shared" si="1"/>
        <v>5000297.2</v>
      </c>
    </row>
    <row r="113" spans="1:5" ht="21" x14ac:dyDescent="0.25">
      <c r="A113" s="18">
        <v>45505</v>
      </c>
      <c r="B113" s="8" t="s">
        <v>1552</v>
      </c>
      <c r="C113" s="9"/>
      <c r="D113" s="9">
        <v>1712545</v>
      </c>
      <c r="E113" s="9">
        <f t="shared" si="1"/>
        <v>3287752.2</v>
      </c>
    </row>
    <row r="114" spans="1:5" ht="21" x14ac:dyDescent="0.25">
      <c r="A114" s="18">
        <v>45505</v>
      </c>
      <c r="B114" s="8" t="s">
        <v>1552</v>
      </c>
      <c r="C114" s="9"/>
      <c r="D114" s="9">
        <v>1785128</v>
      </c>
      <c r="E114" s="9">
        <f t="shared" si="1"/>
        <v>1502624.2000000002</v>
      </c>
    </row>
    <row r="115" spans="1:5" ht="21" x14ac:dyDescent="0.25">
      <c r="A115" s="18">
        <v>45505</v>
      </c>
      <c r="B115" s="8" t="s">
        <v>726</v>
      </c>
      <c r="C115" s="9"/>
      <c r="D115" s="9">
        <v>746273</v>
      </c>
      <c r="E115" s="9">
        <f t="shared" si="1"/>
        <v>756351.20000000019</v>
      </c>
    </row>
    <row r="116" spans="1:5" ht="21" x14ac:dyDescent="0.25">
      <c r="A116" s="18">
        <v>45505</v>
      </c>
      <c r="B116" s="8" t="s">
        <v>726</v>
      </c>
      <c r="C116" s="9"/>
      <c r="D116" s="9">
        <v>754182</v>
      </c>
      <c r="E116" s="9">
        <f t="shared" si="1"/>
        <v>2169.2000000001863</v>
      </c>
    </row>
    <row r="117" spans="1:5" ht="21" x14ac:dyDescent="0.25">
      <c r="A117" s="18">
        <v>45517</v>
      </c>
      <c r="B117" s="8" t="s">
        <v>579</v>
      </c>
      <c r="C117" s="9">
        <v>200000</v>
      </c>
      <c r="D117" s="9"/>
      <c r="E117" s="9">
        <f t="shared" si="1"/>
        <v>202169.20000000019</v>
      </c>
    </row>
    <row r="118" spans="1:5" ht="21" x14ac:dyDescent="0.25">
      <c r="A118" s="18">
        <v>45519</v>
      </c>
      <c r="B118" s="8" t="s">
        <v>1726</v>
      </c>
      <c r="C118" s="9"/>
      <c r="D118" s="9">
        <v>201089</v>
      </c>
      <c r="E118" s="9">
        <f t="shared" si="1"/>
        <v>1080.2000000001863</v>
      </c>
    </row>
    <row r="119" spans="1:5" ht="21" x14ac:dyDescent="0.25">
      <c r="A119" s="18">
        <v>45520</v>
      </c>
      <c r="B119" s="8" t="s">
        <v>1697</v>
      </c>
      <c r="C119" s="9">
        <v>982071</v>
      </c>
      <c r="D119" s="9"/>
      <c r="E119" s="9">
        <f t="shared" si="1"/>
        <v>983151.20000000019</v>
      </c>
    </row>
    <row r="120" spans="1:5" ht="21" x14ac:dyDescent="0.25">
      <c r="A120" s="18">
        <v>45520</v>
      </c>
      <c r="B120" s="8" t="s">
        <v>1697</v>
      </c>
      <c r="C120" s="9">
        <v>777200</v>
      </c>
      <c r="D120" s="9"/>
      <c r="E120" s="9">
        <f t="shared" si="1"/>
        <v>1760351.2000000002</v>
      </c>
    </row>
    <row r="121" spans="1:5" ht="21" x14ac:dyDescent="0.25">
      <c r="A121" s="18">
        <v>45520</v>
      </c>
      <c r="B121" s="8" t="s">
        <v>1697</v>
      </c>
      <c r="C121" s="9">
        <v>876544</v>
      </c>
      <c r="D121" s="9"/>
      <c r="E121" s="9">
        <f t="shared" si="1"/>
        <v>2636895.2000000002</v>
      </c>
    </row>
    <row r="122" spans="1:5" ht="21" x14ac:dyDescent="0.25">
      <c r="A122" s="18">
        <v>45520</v>
      </c>
      <c r="B122" s="8" t="s">
        <v>1697</v>
      </c>
      <c r="C122" s="9">
        <v>864339</v>
      </c>
      <c r="D122" s="9"/>
      <c r="E122" s="9">
        <f t="shared" si="1"/>
        <v>3501234.2</v>
      </c>
    </row>
    <row r="123" spans="1:5" ht="21" x14ac:dyDescent="0.25">
      <c r="A123" s="18">
        <v>45520</v>
      </c>
      <c r="B123" s="8" t="s">
        <v>1727</v>
      </c>
      <c r="C123" s="9"/>
      <c r="D123" s="9">
        <v>200589</v>
      </c>
      <c r="E123" s="9">
        <f t="shared" si="1"/>
        <v>3300645.2</v>
      </c>
    </row>
    <row r="124" spans="1:5" ht="21" x14ac:dyDescent="0.25">
      <c r="A124" s="18">
        <v>45520</v>
      </c>
      <c r="B124" s="8" t="s">
        <v>1567</v>
      </c>
      <c r="C124" s="9"/>
      <c r="D124" s="9">
        <v>1558918</v>
      </c>
      <c r="E124" s="9">
        <f t="shared" si="1"/>
        <v>1741727.2000000002</v>
      </c>
    </row>
    <row r="125" spans="1:5" ht="21" x14ac:dyDescent="0.25">
      <c r="A125" s="18">
        <v>45520</v>
      </c>
      <c r="B125" s="8" t="s">
        <v>1552</v>
      </c>
      <c r="C125" s="9"/>
      <c r="D125" s="9">
        <v>1740844</v>
      </c>
      <c r="E125" s="9">
        <f t="shared" si="1"/>
        <v>883.20000000018626</v>
      </c>
    </row>
    <row r="126" spans="1:5" ht="21" x14ac:dyDescent="0.25">
      <c r="A126" s="18">
        <v>45524</v>
      </c>
      <c r="B126" s="8" t="s">
        <v>1694</v>
      </c>
      <c r="C126" s="9">
        <v>700081</v>
      </c>
      <c r="D126" s="9"/>
      <c r="E126" s="9">
        <f t="shared" si="1"/>
        <v>700964.20000000019</v>
      </c>
    </row>
    <row r="127" spans="1:5" ht="21" x14ac:dyDescent="0.25">
      <c r="A127" s="18">
        <v>45524</v>
      </c>
      <c r="B127" s="8" t="s">
        <v>1567</v>
      </c>
      <c r="C127" s="9"/>
      <c r="D127" s="9">
        <v>545184</v>
      </c>
      <c r="E127" s="9">
        <f t="shared" si="1"/>
        <v>155780.20000000019</v>
      </c>
    </row>
    <row r="128" spans="1:5" ht="21" x14ac:dyDescent="0.25">
      <c r="A128" s="18">
        <v>45524</v>
      </c>
      <c r="B128" s="8" t="s">
        <v>1733</v>
      </c>
      <c r="C128" s="9"/>
      <c r="D128" s="9">
        <v>57024</v>
      </c>
      <c r="E128" s="9">
        <f t="shared" si="1"/>
        <v>98756.200000000186</v>
      </c>
    </row>
    <row r="129" spans="1:5" ht="21" x14ac:dyDescent="0.25">
      <c r="A129" s="18">
        <v>45524</v>
      </c>
      <c r="B129" s="8" t="s">
        <v>1734</v>
      </c>
      <c r="C129" s="9"/>
      <c r="D129" s="9">
        <v>95792</v>
      </c>
      <c r="E129" s="9">
        <f t="shared" si="1"/>
        <v>2964.2000000001863</v>
      </c>
    </row>
    <row r="130" spans="1:5" ht="21" x14ac:dyDescent="0.25">
      <c r="A130" s="18">
        <v>45524</v>
      </c>
      <c r="B130" s="8" t="s">
        <v>362</v>
      </c>
      <c r="C130" s="9"/>
      <c r="D130" s="9">
        <v>2</v>
      </c>
      <c r="E130" s="9">
        <f t="shared" si="1"/>
        <v>2962.2000000001863</v>
      </c>
    </row>
    <row r="131" spans="1:5" ht="21" x14ac:dyDescent="0.25">
      <c r="A131" s="18">
        <v>45526</v>
      </c>
      <c r="B131" s="8" t="s">
        <v>1694</v>
      </c>
      <c r="C131" s="9">
        <v>1000400</v>
      </c>
      <c r="D131" s="9"/>
      <c r="E131" s="9">
        <f t="shared" si="1"/>
        <v>1003362.2000000002</v>
      </c>
    </row>
    <row r="132" spans="1:5" ht="21" x14ac:dyDescent="0.25">
      <c r="A132" s="18">
        <v>45526</v>
      </c>
      <c r="B132" s="8" t="s">
        <v>1736</v>
      </c>
      <c r="C132" s="9"/>
      <c r="D132" s="9">
        <v>300542</v>
      </c>
      <c r="E132" s="9">
        <f t="shared" si="1"/>
        <v>702820.20000000019</v>
      </c>
    </row>
    <row r="133" spans="1:5" ht="21" x14ac:dyDescent="0.25">
      <c r="A133" s="18">
        <v>45526</v>
      </c>
      <c r="B133" s="8" t="s">
        <v>1734</v>
      </c>
      <c r="C133" s="9"/>
      <c r="D133" s="9">
        <v>553164</v>
      </c>
      <c r="E133" s="9">
        <f t="shared" si="1"/>
        <v>149656.20000000019</v>
      </c>
    </row>
    <row r="134" spans="1:5" ht="21" x14ac:dyDescent="0.25">
      <c r="A134" s="18">
        <v>45526</v>
      </c>
      <c r="B134" s="8" t="s">
        <v>1552</v>
      </c>
      <c r="C134" s="9"/>
      <c r="D134" s="9">
        <v>148250</v>
      </c>
      <c r="E134" s="9">
        <f t="shared" ref="E134:E197" si="2">E133+C134-D134</f>
        <v>1406.2000000001863</v>
      </c>
    </row>
    <row r="135" spans="1:5" ht="21" x14ac:dyDescent="0.25">
      <c r="A135" s="18">
        <v>45528</v>
      </c>
      <c r="B135" s="8" t="s">
        <v>1694</v>
      </c>
      <c r="C135" s="9">
        <f>980450+995670+1023500</f>
        <v>2999620</v>
      </c>
      <c r="D135" s="9"/>
      <c r="E135" s="9">
        <f t="shared" si="2"/>
        <v>3001026.2</v>
      </c>
    </row>
    <row r="136" spans="1:5" ht="21" x14ac:dyDescent="0.25">
      <c r="A136" s="18">
        <v>45528</v>
      </c>
      <c r="B136" s="8" t="s">
        <v>1690</v>
      </c>
      <c r="C136" s="9"/>
      <c r="D136" s="9">
        <v>229458</v>
      </c>
      <c r="E136" s="9">
        <f t="shared" si="2"/>
        <v>2771568.2</v>
      </c>
    </row>
    <row r="137" spans="1:5" ht="21" x14ac:dyDescent="0.25">
      <c r="A137" s="18">
        <v>45528</v>
      </c>
      <c r="B137" s="8" t="s">
        <v>1737</v>
      </c>
      <c r="C137" s="9"/>
      <c r="D137" s="9">
        <v>1435481</v>
      </c>
      <c r="E137" s="9">
        <f t="shared" si="2"/>
        <v>1336087.2000000002</v>
      </c>
    </row>
    <row r="138" spans="1:5" ht="21" x14ac:dyDescent="0.25">
      <c r="A138" s="18">
        <v>45528</v>
      </c>
      <c r="B138" s="8" t="s">
        <v>1737</v>
      </c>
      <c r="C138" s="9"/>
      <c r="D138" s="9">
        <v>1334058</v>
      </c>
      <c r="E138" s="9">
        <f t="shared" si="2"/>
        <v>2029.2000000001863</v>
      </c>
    </row>
    <row r="139" spans="1:5" ht="21" x14ac:dyDescent="0.25">
      <c r="A139" s="18">
        <v>45528</v>
      </c>
      <c r="B139" s="8" t="s">
        <v>362</v>
      </c>
      <c r="C139" s="9"/>
      <c r="D139" s="9">
        <v>3.35</v>
      </c>
      <c r="E139" s="9">
        <f t="shared" si="2"/>
        <v>2025.8500000001864</v>
      </c>
    </row>
    <row r="140" spans="1:5" ht="21" x14ac:dyDescent="0.25">
      <c r="A140" s="18">
        <v>45530</v>
      </c>
      <c r="B140" s="8" t="s">
        <v>1694</v>
      </c>
      <c r="C140" s="9">
        <v>649500</v>
      </c>
      <c r="D140" s="9"/>
      <c r="E140" s="9">
        <f t="shared" si="2"/>
        <v>651525.85000000021</v>
      </c>
    </row>
    <row r="141" spans="1:5" ht="21" x14ac:dyDescent="0.25">
      <c r="A141" s="18">
        <v>45530</v>
      </c>
      <c r="B141" s="8" t="s">
        <v>1552</v>
      </c>
      <c r="C141" s="9"/>
      <c r="D141" s="9">
        <v>650514</v>
      </c>
      <c r="E141" s="9">
        <f t="shared" si="2"/>
        <v>1011.8500000002095</v>
      </c>
    </row>
    <row r="142" spans="1:5" ht="21" x14ac:dyDescent="0.25">
      <c r="A142" s="18">
        <v>45531</v>
      </c>
      <c r="B142" s="8" t="s">
        <v>1694</v>
      </c>
      <c r="C142" s="9">
        <v>400500</v>
      </c>
      <c r="D142" s="9"/>
      <c r="E142" s="9">
        <f t="shared" si="2"/>
        <v>401511.85000000021</v>
      </c>
    </row>
    <row r="143" spans="1:5" ht="21" x14ac:dyDescent="0.25">
      <c r="A143" s="18">
        <v>45531</v>
      </c>
      <c r="B143" s="8" t="s">
        <v>1694</v>
      </c>
      <c r="C143" s="9">
        <v>400100</v>
      </c>
      <c r="D143" s="9"/>
      <c r="E143" s="9">
        <f t="shared" si="2"/>
        <v>801611.85000000021</v>
      </c>
    </row>
    <row r="144" spans="1:5" ht="21" x14ac:dyDescent="0.25">
      <c r="A144" s="18">
        <v>45531</v>
      </c>
      <c r="B144" s="8" t="s">
        <v>1738</v>
      </c>
      <c r="C144" s="9"/>
      <c r="D144" s="9">
        <v>800453</v>
      </c>
      <c r="E144" s="9">
        <f t="shared" si="2"/>
        <v>1158.8500000002095</v>
      </c>
    </row>
    <row r="145" spans="1:5" ht="21" x14ac:dyDescent="0.25">
      <c r="A145" s="18">
        <v>45532</v>
      </c>
      <c r="B145" s="8" t="s">
        <v>1694</v>
      </c>
      <c r="C145" s="9">
        <v>400120</v>
      </c>
      <c r="D145" s="9"/>
      <c r="E145" s="9">
        <f t="shared" si="2"/>
        <v>401278.85000000021</v>
      </c>
    </row>
    <row r="146" spans="1:5" ht="21" x14ac:dyDescent="0.25">
      <c r="A146" s="18">
        <v>45532</v>
      </c>
      <c r="B146" s="8" t="s">
        <v>579</v>
      </c>
      <c r="C146" s="9">
        <v>415000</v>
      </c>
      <c r="D146" s="9"/>
      <c r="E146" s="9">
        <f t="shared" si="2"/>
        <v>816278.85000000021</v>
      </c>
    </row>
    <row r="147" spans="1:5" ht="21" x14ac:dyDescent="0.25">
      <c r="A147" s="18">
        <v>45532</v>
      </c>
      <c r="B147" s="8" t="s">
        <v>1611</v>
      </c>
      <c r="C147" s="9"/>
      <c r="D147" s="9">
        <v>113427.69</v>
      </c>
      <c r="E147" s="9">
        <f t="shared" si="2"/>
        <v>702851.16000000015</v>
      </c>
    </row>
    <row r="148" spans="1:5" ht="21" x14ac:dyDescent="0.25">
      <c r="A148" s="18">
        <v>45532</v>
      </c>
      <c r="B148" s="8" t="s">
        <v>1552</v>
      </c>
      <c r="C148" s="9"/>
      <c r="D148" s="9">
        <v>701514</v>
      </c>
      <c r="E148" s="9">
        <f t="shared" si="2"/>
        <v>1337.160000000149</v>
      </c>
    </row>
    <row r="149" spans="1:5" ht="21" x14ac:dyDescent="0.25">
      <c r="A149" s="18">
        <v>45534</v>
      </c>
      <c r="B149" s="8" t="s">
        <v>1694</v>
      </c>
      <c r="C149" s="9">
        <v>1528200</v>
      </c>
      <c r="D149" s="9"/>
      <c r="E149" s="9">
        <f t="shared" si="2"/>
        <v>1529537.1600000001</v>
      </c>
    </row>
    <row r="150" spans="1:5" ht="21" x14ac:dyDescent="0.25">
      <c r="A150" s="18">
        <v>45534</v>
      </c>
      <c r="B150" s="8" t="s">
        <v>1694</v>
      </c>
      <c r="C150" s="9">
        <v>1195700</v>
      </c>
      <c r="D150" s="9"/>
      <c r="E150" s="9">
        <f t="shared" si="2"/>
        <v>2725237.16</v>
      </c>
    </row>
    <row r="151" spans="1:5" ht="21" x14ac:dyDescent="0.25">
      <c r="A151" s="18">
        <v>45534</v>
      </c>
      <c r="B151" s="8" t="s">
        <v>1694</v>
      </c>
      <c r="C151" s="9">
        <v>1275600</v>
      </c>
      <c r="D151" s="9"/>
      <c r="E151" s="9">
        <f t="shared" si="2"/>
        <v>4000837.16</v>
      </c>
    </row>
    <row r="152" spans="1:5" ht="21" x14ac:dyDescent="0.25">
      <c r="A152" s="18">
        <v>45534</v>
      </c>
      <c r="B152" s="8" t="s">
        <v>1567</v>
      </c>
      <c r="C152" s="9"/>
      <c r="D152" s="9">
        <f>1081224+1522784+1395448</f>
        <v>3999456</v>
      </c>
      <c r="E152" s="9">
        <f t="shared" si="2"/>
        <v>1381.160000000149</v>
      </c>
    </row>
    <row r="153" spans="1:5" ht="21" x14ac:dyDescent="0.25">
      <c r="A153" s="18">
        <v>45544</v>
      </c>
      <c r="B153" s="8" t="s">
        <v>1694</v>
      </c>
      <c r="C153" s="9">
        <v>1275500</v>
      </c>
      <c r="D153" s="9"/>
      <c r="E153" s="9">
        <f t="shared" si="2"/>
        <v>1276881.1600000001</v>
      </c>
    </row>
    <row r="154" spans="1:5" ht="21" x14ac:dyDescent="0.25">
      <c r="A154" s="18">
        <v>45544</v>
      </c>
      <c r="B154" s="8" t="s">
        <v>1694</v>
      </c>
      <c r="C154" s="9">
        <v>1023200</v>
      </c>
      <c r="D154" s="9"/>
      <c r="E154" s="9">
        <f t="shared" si="2"/>
        <v>2300081.16</v>
      </c>
    </row>
    <row r="155" spans="1:5" ht="21" x14ac:dyDescent="0.25">
      <c r="A155" s="18">
        <v>45544</v>
      </c>
      <c r="B155" s="8" t="s">
        <v>1567</v>
      </c>
      <c r="C155" s="9"/>
      <c r="D155" s="9">
        <v>1113118</v>
      </c>
      <c r="E155" s="9">
        <f t="shared" si="2"/>
        <v>1186963.1600000001</v>
      </c>
    </row>
    <row r="156" spans="1:5" ht="21" x14ac:dyDescent="0.25">
      <c r="A156" s="18">
        <v>45544</v>
      </c>
      <c r="B156" s="8" t="s">
        <v>1567</v>
      </c>
      <c r="C156" s="9"/>
      <c r="D156" s="9">
        <v>1185957</v>
      </c>
      <c r="E156" s="9">
        <f t="shared" si="2"/>
        <v>1006.160000000149</v>
      </c>
    </row>
    <row r="157" spans="1:5" ht="21" x14ac:dyDescent="0.25">
      <c r="A157" s="18">
        <v>45547</v>
      </c>
      <c r="B157" s="8" t="s">
        <v>1758</v>
      </c>
      <c r="C157" s="9">
        <v>2524000</v>
      </c>
      <c r="D157" s="9"/>
      <c r="E157" s="9">
        <f t="shared" si="2"/>
        <v>2525006.16</v>
      </c>
    </row>
    <row r="158" spans="1:5" ht="21" x14ac:dyDescent="0.25">
      <c r="A158" s="18">
        <v>45547</v>
      </c>
      <c r="B158" s="8" t="s">
        <v>1759</v>
      </c>
      <c r="C158" s="9"/>
      <c r="D158" s="9">
        <v>468552</v>
      </c>
      <c r="E158" s="9">
        <f t="shared" si="2"/>
        <v>2056454.1600000001</v>
      </c>
    </row>
    <row r="159" spans="1:5" ht="21" x14ac:dyDescent="0.25">
      <c r="A159" s="18">
        <v>45547</v>
      </c>
      <c r="B159" s="8" t="s">
        <v>1760</v>
      </c>
      <c r="C159" s="9"/>
      <c r="D159" s="9">
        <v>407598</v>
      </c>
      <c r="E159" s="9">
        <f t="shared" si="2"/>
        <v>1648856.1600000001</v>
      </c>
    </row>
    <row r="160" spans="1:5" ht="21" x14ac:dyDescent="0.25">
      <c r="A160" s="18">
        <v>45547</v>
      </c>
      <c r="B160" s="8" t="s">
        <v>1761</v>
      </c>
      <c r="C160" s="9"/>
      <c r="D160" s="9">
        <v>1647544</v>
      </c>
      <c r="E160" s="9">
        <f t="shared" si="2"/>
        <v>1312.160000000149</v>
      </c>
    </row>
    <row r="161" spans="1:5" ht="21" x14ac:dyDescent="0.25">
      <c r="A161" s="18">
        <v>45548</v>
      </c>
      <c r="B161" s="8" t="s">
        <v>1758</v>
      </c>
      <c r="C161" s="9">
        <v>1353000</v>
      </c>
      <c r="D161" s="9"/>
      <c r="E161" s="9">
        <f t="shared" si="2"/>
        <v>1354312.1600000001</v>
      </c>
    </row>
    <row r="162" spans="1:5" ht="21" x14ac:dyDescent="0.25">
      <c r="A162" s="18">
        <v>45548</v>
      </c>
      <c r="B162" s="8" t="s">
        <v>1761</v>
      </c>
      <c r="C162" s="9"/>
      <c r="D162" s="9">
        <v>1353188</v>
      </c>
      <c r="E162" s="9">
        <f t="shared" si="2"/>
        <v>1124.160000000149</v>
      </c>
    </row>
    <row r="163" spans="1:5" ht="21" x14ac:dyDescent="0.25">
      <c r="A163" s="18">
        <v>45548</v>
      </c>
      <c r="B163" s="8" t="s">
        <v>1758</v>
      </c>
      <c r="C163" s="9">
        <v>1345700</v>
      </c>
      <c r="D163" s="9"/>
      <c r="E163" s="9">
        <f t="shared" si="2"/>
        <v>1346824.1600000001</v>
      </c>
    </row>
    <row r="164" spans="1:5" ht="21" x14ac:dyDescent="0.25">
      <c r="A164" s="18">
        <v>45548</v>
      </c>
      <c r="B164" s="8" t="s">
        <v>1761</v>
      </c>
      <c r="C164" s="9"/>
      <c r="D164" s="9">
        <v>1345831</v>
      </c>
      <c r="E164" s="9">
        <f t="shared" si="2"/>
        <v>993.16000000014901</v>
      </c>
    </row>
    <row r="165" spans="1:5" ht="21" x14ac:dyDescent="0.25">
      <c r="A165" s="18">
        <v>45552</v>
      </c>
      <c r="B165" s="8" t="s">
        <v>1758</v>
      </c>
      <c r="C165" s="9">
        <v>999250</v>
      </c>
      <c r="D165" s="30"/>
      <c r="E165" s="9">
        <f t="shared" si="2"/>
        <v>1000243.1600000001</v>
      </c>
    </row>
    <row r="166" spans="1:5" ht="21" x14ac:dyDescent="0.25">
      <c r="A166" s="18">
        <v>45552</v>
      </c>
      <c r="B166" s="8" t="s">
        <v>1761</v>
      </c>
      <c r="C166" s="9"/>
      <c r="D166" s="9">
        <v>999114</v>
      </c>
      <c r="E166" s="9">
        <f t="shared" si="2"/>
        <v>1129.160000000149</v>
      </c>
    </row>
    <row r="167" spans="1:5" ht="21" x14ac:dyDescent="0.25">
      <c r="A167" s="18">
        <v>45554</v>
      </c>
      <c r="B167" s="8" t="s">
        <v>1758</v>
      </c>
      <c r="C167" s="9">
        <v>800154</v>
      </c>
      <c r="D167" s="9"/>
      <c r="E167" s="9">
        <f t="shared" si="2"/>
        <v>801283.16000000015</v>
      </c>
    </row>
    <row r="168" spans="1:5" ht="21" x14ac:dyDescent="0.25">
      <c r="A168" s="18">
        <v>45554</v>
      </c>
      <c r="B168" s="17" t="s">
        <v>1552</v>
      </c>
      <c r="C168" s="9"/>
      <c r="D168" s="9">
        <v>800354</v>
      </c>
      <c r="E168" s="9">
        <f t="shared" si="2"/>
        <v>929.16000000014901</v>
      </c>
    </row>
    <row r="169" spans="1:5" ht="21" x14ac:dyDescent="0.25">
      <c r="A169" s="18">
        <v>45554</v>
      </c>
      <c r="B169" s="8" t="s">
        <v>1758</v>
      </c>
      <c r="C169" s="9">
        <v>999619</v>
      </c>
      <c r="D169" s="9"/>
      <c r="E169" s="9">
        <f t="shared" si="2"/>
        <v>1000548.1600000001</v>
      </c>
    </row>
    <row r="170" spans="1:5" ht="21" x14ac:dyDescent="0.25">
      <c r="A170" s="18">
        <v>45554</v>
      </c>
      <c r="B170" s="8" t="s">
        <v>1758</v>
      </c>
      <c r="C170" s="9">
        <v>999457</v>
      </c>
      <c r="D170" s="9"/>
      <c r="E170" s="9">
        <f t="shared" si="2"/>
        <v>2000005.1600000001</v>
      </c>
    </row>
    <row r="171" spans="1:5" ht="21" x14ac:dyDescent="0.25">
      <c r="A171" s="18">
        <v>45556</v>
      </c>
      <c r="B171" s="8" t="s">
        <v>1761</v>
      </c>
      <c r="C171" s="9"/>
      <c r="D171" s="9">
        <v>998008</v>
      </c>
      <c r="E171" s="9">
        <f t="shared" si="2"/>
        <v>1001997.1600000001</v>
      </c>
    </row>
    <row r="172" spans="1:5" ht="21" x14ac:dyDescent="0.25">
      <c r="A172" s="18">
        <v>45556</v>
      </c>
      <c r="B172" s="8" t="s">
        <v>1761</v>
      </c>
      <c r="C172" s="9"/>
      <c r="D172" s="9">
        <v>999841</v>
      </c>
      <c r="E172" s="9">
        <f t="shared" si="2"/>
        <v>2156.160000000149</v>
      </c>
    </row>
    <row r="173" spans="1:5" ht="21" x14ac:dyDescent="0.25">
      <c r="A173" s="18">
        <v>45556</v>
      </c>
      <c r="B173" s="8" t="s">
        <v>1758</v>
      </c>
      <c r="C173" s="9">
        <v>999500</v>
      </c>
      <c r="D173" s="9"/>
      <c r="E173" s="9">
        <f t="shared" si="2"/>
        <v>1001656.1600000001</v>
      </c>
    </row>
    <row r="174" spans="1:5" ht="21" x14ac:dyDescent="0.25">
      <c r="A174" s="18">
        <v>45558</v>
      </c>
      <c r="B174" s="8" t="s">
        <v>1562</v>
      </c>
      <c r="C174" s="9"/>
      <c r="D174" s="9">
        <v>874953</v>
      </c>
      <c r="E174" s="9">
        <f t="shared" si="2"/>
        <v>126703.16000000015</v>
      </c>
    </row>
    <row r="175" spans="1:5" ht="21" x14ac:dyDescent="0.25">
      <c r="A175" s="18">
        <v>45559</v>
      </c>
      <c r="B175" s="8" t="s">
        <v>362</v>
      </c>
      <c r="C175" s="9"/>
      <c r="D175" s="9">
        <v>315</v>
      </c>
      <c r="E175" s="9">
        <f t="shared" si="2"/>
        <v>126388.16000000015</v>
      </c>
    </row>
    <row r="176" spans="1:5" ht="21" x14ac:dyDescent="0.25">
      <c r="A176" s="18">
        <v>45559</v>
      </c>
      <c r="B176" s="8" t="s">
        <v>362</v>
      </c>
      <c r="C176" s="9"/>
      <c r="D176" s="9">
        <v>2.1</v>
      </c>
      <c r="E176" s="9">
        <f t="shared" si="2"/>
        <v>126386.06000000014</v>
      </c>
    </row>
    <row r="177" spans="1:5" ht="21" x14ac:dyDescent="0.25">
      <c r="A177" s="18">
        <v>45560</v>
      </c>
      <c r="B177" s="8" t="s">
        <v>1552</v>
      </c>
      <c r="C177" s="9"/>
      <c r="D177" s="9">
        <v>125926</v>
      </c>
      <c r="E177" s="9">
        <f t="shared" si="2"/>
        <v>460.06000000014319</v>
      </c>
    </row>
    <row r="178" spans="1:5" ht="21" x14ac:dyDescent="0.25">
      <c r="A178" s="18">
        <v>45560</v>
      </c>
      <c r="B178" s="8" t="s">
        <v>1791</v>
      </c>
      <c r="C178" s="9">
        <v>1001182</v>
      </c>
      <c r="D178" s="9"/>
      <c r="E178" s="9">
        <f t="shared" si="2"/>
        <v>1001642.0600000002</v>
      </c>
    </row>
    <row r="179" spans="1:5" ht="21" x14ac:dyDescent="0.25">
      <c r="A179" s="18">
        <v>45560</v>
      </c>
      <c r="B179" s="8" t="s">
        <v>1792</v>
      </c>
      <c r="C179" s="9"/>
      <c r="D179" s="9">
        <v>30755</v>
      </c>
      <c r="E179" s="9">
        <f t="shared" si="2"/>
        <v>970887.06000000017</v>
      </c>
    </row>
    <row r="180" spans="1:5" ht="21" x14ac:dyDescent="0.25">
      <c r="A180" s="18">
        <v>45560</v>
      </c>
      <c r="B180" s="8" t="s">
        <v>1590</v>
      </c>
      <c r="C180" s="9"/>
      <c r="D180" s="9">
        <v>969544</v>
      </c>
      <c r="E180" s="9">
        <f t="shared" si="2"/>
        <v>1343.0600000001723</v>
      </c>
    </row>
    <row r="181" spans="1:5" ht="21" x14ac:dyDescent="0.25">
      <c r="A181" s="18">
        <v>45560</v>
      </c>
      <c r="B181" s="8" t="s">
        <v>1758</v>
      </c>
      <c r="C181" s="9">
        <v>1999772</v>
      </c>
      <c r="D181" s="9"/>
      <c r="E181" s="9">
        <f t="shared" si="2"/>
        <v>2001115.06</v>
      </c>
    </row>
    <row r="182" spans="1:5" ht="21" x14ac:dyDescent="0.25">
      <c r="A182" s="18">
        <v>45560</v>
      </c>
      <c r="B182" s="8" t="s">
        <v>1590</v>
      </c>
      <c r="C182" s="9"/>
      <c r="D182" s="9">
        <v>982118</v>
      </c>
      <c r="E182" s="9">
        <f t="shared" si="2"/>
        <v>1018997.06</v>
      </c>
    </row>
    <row r="183" spans="1:5" ht="21" x14ac:dyDescent="0.25">
      <c r="A183" s="18">
        <v>45560</v>
      </c>
      <c r="B183" s="8" t="s">
        <v>1590</v>
      </c>
      <c r="C183" s="9"/>
      <c r="D183" s="9">
        <v>1017445</v>
      </c>
      <c r="E183" s="9">
        <f t="shared" si="2"/>
        <v>1552.0600000000559</v>
      </c>
    </row>
    <row r="184" spans="1:5" ht="21" x14ac:dyDescent="0.25">
      <c r="A184" s="18">
        <v>45565</v>
      </c>
      <c r="B184" s="8" t="s">
        <v>1758</v>
      </c>
      <c r="C184" s="9">
        <v>1012465</v>
      </c>
      <c r="D184" s="9"/>
      <c r="E184" s="9">
        <f t="shared" si="2"/>
        <v>1014017.06</v>
      </c>
    </row>
    <row r="185" spans="1:5" ht="21" x14ac:dyDescent="0.25">
      <c r="A185" s="18">
        <v>45565</v>
      </c>
      <c r="B185" s="8" t="s">
        <v>1758</v>
      </c>
      <c r="C185" s="9">
        <v>987535</v>
      </c>
      <c r="D185" s="9"/>
      <c r="E185" s="9">
        <f t="shared" si="2"/>
        <v>2001552.06</v>
      </c>
    </row>
    <row r="186" spans="1:5" ht="21" x14ac:dyDescent="0.25">
      <c r="A186" s="18">
        <v>45565</v>
      </c>
      <c r="B186" s="8" t="s">
        <v>1590</v>
      </c>
      <c r="C186" s="9"/>
      <c r="D186" s="9">
        <v>1176200</v>
      </c>
      <c r="E186" s="9">
        <f t="shared" si="2"/>
        <v>825352.06</v>
      </c>
    </row>
    <row r="187" spans="1:5" ht="21" x14ac:dyDescent="0.25">
      <c r="A187" s="18">
        <v>45565</v>
      </c>
      <c r="B187" s="8" t="s">
        <v>1590</v>
      </c>
      <c r="C187" s="9"/>
      <c r="D187" s="9">
        <v>823976</v>
      </c>
      <c r="E187" s="9">
        <f t="shared" si="2"/>
        <v>1376.0600000000559</v>
      </c>
    </row>
    <row r="188" spans="1:5" ht="21" x14ac:dyDescent="0.25">
      <c r="A188" s="18">
        <v>45566</v>
      </c>
      <c r="B188" s="8" t="s">
        <v>1694</v>
      </c>
      <c r="C188" s="9">
        <v>2498000</v>
      </c>
      <c r="D188" s="9"/>
      <c r="E188" s="9">
        <f t="shared" si="2"/>
        <v>2499376.06</v>
      </c>
    </row>
    <row r="189" spans="1:5" ht="21" x14ac:dyDescent="0.25">
      <c r="A189" s="18">
        <v>45566</v>
      </c>
      <c r="B189" s="8" t="s">
        <v>1552</v>
      </c>
      <c r="C189" s="9"/>
      <c r="D189" s="9">
        <v>2498611</v>
      </c>
      <c r="E189" s="9">
        <f t="shared" si="2"/>
        <v>765.06000000005588</v>
      </c>
    </row>
    <row r="190" spans="1:5" ht="21" x14ac:dyDescent="0.25">
      <c r="A190" s="18">
        <v>45567</v>
      </c>
      <c r="B190" s="8" t="s">
        <v>1791</v>
      </c>
      <c r="C190" s="9">
        <v>1585220</v>
      </c>
      <c r="D190" s="9"/>
      <c r="E190" s="9">
        <f t="shared" si="2"/>
        <v>1585985.06</v>
      </c>
    </row>
    <row r="191" spans="1:5" ht="21" x14ac:dyDescent="0.25">
      <c r="A191" s="18">
        <v>45567</v>
      </c>
      <c r="B191" s="8" t="s">
        <v>1552</v>
      </c>
      <c r="C191" s="9"/>
      <c r="D191" s="9">
        <v>1584543</v>
      </c>
      <c r="E191" s="9">
        <f t="shared" si="2"/>
        <v>1442.0600000000559</v>
      </c>
    </row>
    <row r="192" spans="1:5" ht="21" x14ac:dyDescent="0.25">
      <c r="A192" s="18">
        <v>45567</v>
      </c>
      <c r="B192" s="8" t="s">
        <v>1066</v>
      </c>
      <c r="C192" s="9">
        <v>352000</v>
      </c>
      <c r="D192" s="9"/>
      <c r="E192" s="9">
        <f t="shared" si="2"/>
        <v>353442.06000000006</v>
      </c>
    </row>
    <row r="193" spans="1:5" ht="21" x14ac:dyDescent="0.25">
      <c r="A193" s="18">
        <v>45567</v>
      </c>
      <c r="B193" s="8" t="s">
        <v>1705</v>
      </c>
      <c r="C193" s="9"/>
      <c r="D193" s="9">
        <v>314453</v>
      </c>
      <c r="E193" s="9">
        <f t="shared" si="2"/>
        <v>38989.060000000056</v>
      </c>
    </row>
    <row r="194" spans="1:5" ht="21" x14ac:dyDescent="0.25">
      <c r="A194" s="18">
        <v>45569</v>
      </c>
      <c r="B194" s="8" t="s">
        <v>1856</v>
      </c>
      <c r="C194" s="9"/>
      <c r="D194" s="9">
        <v>27562.5</v>
      </c>
      <c r="E194" s="9">
        <f t="shared" si="2"/>
        <v>11426.560000000056</v>
      </c>
    </row>
    <row r="195" spans="1:5" ht="21" x14ac:dyDescent="0.25">
      <c r="A195" s="18">
        <v>45569</v>
      </c>
      <c r="B195" s="8" t="s">
        <v>148</v>
      </c>
      <c r="C195" s="9">
        <v>25000</v>
      </c>
      <c r="D195" s="9"/>
      <c r="E195" s="9">
        <f t="shared" si="2"/>
        <v>36426.560000000056</v>
      </c>
    </row>
    <row r="196" spans="1:5" ht="21" x14ac:dyDescent="0.25">
      <c r="A196" s="18">
        <v>45569</v>
      </c>
      <c r="B196" s="8" t="s">
        <v>1552</v>
      </c>
      <c r="C196" s="9"/>
      <c r="D196" s="9">
        <v>32385</v>
      </c>
      <c r="E196" s="9">
        <f t="shared" si="2"/>
        <v>4041.5600000000559</v>
      </c>
    </row>
    <row r="197" spans="1:5" ht="21" x14ac:dyDescent="0.25">
      <c r="A197" s="18">
        <v>45569</v>
      </c>
      <c r="B197" s="8" t="s">
        <v>1694</v>
      </c>
      <c r="C197" s="9">
        <v>762450</v>
      </c>
      <c r="D197" s="30"/>
      <c r="E197" s="9">
        <f t="shared" si="2"/>
        <v>766491.56</v>
      </c>
    </row>
    <row r="198" spans="1:5" ht="21" x14ac:dyDescent="0.25">
      <c r="A198" s="18">
        <v>45569</v>
      </c>
      <c r="B198" s="8" t="s">
        <v>1694</v>
      </c>
      <c r="C198" s="9">
        <v>836350</v>
      </c>
      <c r="D198" s="30"/>
      <c r="E198" s="9">
        <f t="shared" ref="E198:E261" si="3">E197+C198-D198</f>
        <v>1602841.56</v>
      </c>
    </row>
    <row r="199" spans="1:5" ht="21" x14ac:dyDescent="0.25">
      <c r="A199" s="18">
        <v>45569</v>
      </c>
      <c r="B199" s="8" t="s">
        <v>1567</v>
      </c>
      <c r="C199" s="9"/>
      <c r="D199" s="9">
        <v>765331</v>
      </c>
      <c r="E199" s="9">
        <f t="shared" si="3"/>
        <v>837510.56</v>
      </c>
    </row>
    <row r="200" spans="1:5" ht="21" x14ac:dyDescent="0.25">
      <c r="A200" s="18">
        <v>45569</v>
      </c>
      <c r="B200" s="8" t="s">
        <v>1734</v>
      </c>
      <c r="C200" s="9"/>
      <c r="D200" s="9">
        <v>44228</v>
      </c>
      <c r="E200" s="9">
        <f t="shared" si="3"/>
        <v>793282.56000000006</v>
      </c>
    </row>
    <row r="201" spans="1:5" ht="21" x14ac:dyDescent="0.25">
      <c r="A201" s="18">
        <v>45569</v>
      </c>
      <c r="B201" s="8" t="s">
        <v>1552</v>
      </c>
      <c r="C201" s="9"/>
      <c r="D201" s="9">
        <v>791984</v>
      </c>
      <c r="E201" s="9">
        <f t="shared" si="3"/>
        <v>1298.5600000000559</v>
      </c>
    </row>
    <row r="202" spans="1:5" ht="21" x14ac:dyDescent="0.25">
      <c r="A202" s="18">
        <v>45572</v>
      </c>
      <c r="B202" s="8" t="s">
        <v>1862</v>
      </c>
      <c r="C202" s="9">
        <v>1006015.5</v>
      </c>
      <c r="D202" s="9"/>
      <c r="E202" s="9">
        <f t="shared" si="3"/>
        <v>1007314.06</v>
      </c>
    </row>
    <row r="203" spans="1:5" ht="21" x14ac:dyDescent="0.25">
      <c r="A203" s="18">
        <v>45572</v>
      </c>
      <c r="B203" s="8" t="s">
        <v>1863</v>
      </c>
      <c r="C203" s="9"/>
      <c r="D203" s="9">
        <v>1.05</v>
      </c>
      <c r="E203" s="9">
        <f t="shared" si="3"/>
        <v>1007313.01</v>
      </c>
    </row>
    <row r="204" spans="1:5" ht="21" x14ac:dyDescent="0.25">
      <c r="A204" s="18">
        <v>45572</v>
      </c>
      <c r="B204" s="8" t="s">
        <v>1864</v>
      </c>
      <c r="C204" s="9"/>
      <c r="D204" s="9">
        <v>1005800</v>
      </c>
      <c r="E204" s="9">
        <f t="shared" si="3"/>
        <v>1513.0100000000093</v>
      </c>
    </row>
    <row r="205" spans="1:5" ht="21" x14ac:dyDescent="0.25">
      <c r="A205" s="18">
        <v>45572</v>
      </c>
      <c r="B205" s="8" t="s">
        <v>1865</v>
      </c>
      <c r="C205" s="9">
        <v>2000000</v>
      </c>
      <c r="D205" s="9"/>
      <c r="E205" s="9">
        <f t="shared" si="3"/>
        <v>2001513.01</v>
      </c>
    </row>
    <row r="206" spans="1:5" ht="21" x14ac:dyDescent="0.25">
      <c r="A206" s="18">
        <v>45572</v>
      </c>
      <c r="B206" s="8" t="s">
        <v>1864</v>
      </c>
      <c r="C206" s="9"/>
      <c r="D206" s="9">
        <v>1999737</v>
      </c>
      <c r="E206" s="9">
        <f t="shared" si="3"/>
        <v>1776.0100000000093</v>
      </c>
    </row>
    <row r="207" spans="1:5" ht="21" x14ac:dyDescent="0.25">
      <c r="A207" s="18">
        <v>45572</v>
      </c>
      <c r="B207" s="8" t="s">
        <v>1866</v>
      </c>
      <c r="C207" s="9">
        <v>500000</v>
      </c>
      <c r="D207" s="9"/>
      <c r="E207" s="9">
        <f t="shared" si="3"/>
        <v>501776.01</v>
      </c>
    </row>
    <row r="208" spans="1:5" ht="21" x14ac:dyDescent="0.25">
      <c r="A208" s="18">
        <v>45572</v>
      </c>
      <c r="B208" s="8" t="s">
        <v>1864</v>
      </c>
      <c r="C208" s="9"/>
      <c r="D208" s="9">
        <v>499800</v>
      </c>
      <c r="E208" s="9">
        <f t="shared" si="3"/>
        <v>1976.0100000000093</v>
      </c>
    </row>
    <row r="209" spans="1:5" ht="21" x14ac:dyDescent="0.25">
      <c r="A209" s="18">
        <v>45572</v>
      </c>
      <c r="B209" s="8" t="s">
        <v>1791</v>
      </c>
      <c r="C209" s="9">
        <v>16432</v>
      </c>
      <c r="D209" s="9"/>
      <c r="E209" s="9">
        <f t="shared" si="3"/>
        <v>18408.010000000009</v>
      </c>
    </row>
    <row r="210" spans="1:5" ht="21" x14ac:dyDescent="0.25">
      <c r="A210" s="18">
        <v>45575</v>
      </c>
      <c r="B210" s="8" t="s">
        <v>1870</v>
      </c>
      <c r="C210" s="9"/>
      <c r="D210" s="9">
        <v>15921</v>
      </c>
      <c r="E210" s="9">
        <f t="shared" si="3"/>
        <v>2487.0100000000093</v>
      </c>
    </row>
    <row r="211" spans="1:5" ht="21" x14ac:dyDescent="0.25">
      <c r="A211" s="18">
        <v>45576</v>
      </c>
      <c r="B211" s="8" t="s">
        <v>148</v>
      </c>
      <c r="C211" s="9">
        <v>400000</v>
      </c>
      <c r="D211" s="9"/>
      <c r="E211" s="9">
        <f t="shared" si="3"/>
        <v>402487.01</v>
      </c>
    </row>
    <row r="212" spans="1:5" ht="21" x14ac:dyDescent="0.25">
      <c r="A212" s="18">
        <v>45576</v>
      </c>
      <c r="B212" s="8" t="s">
        <v>1876</v>
      </c>
      <c r="C212" s="9"/>
      <c r="D212" s="9">
        <v>367544</v>
      </c>
      <c r="E212" s="9">
        <f t="shared" si="3"/>
        <v>34943.010000000009</v>
      </c>
    </row>
    <row r="213" spans="1:5" ht="21" x14ac:dyDescent="0.25">
      <c r="A213" s="18">
        <v>45576</v>
      </c>
      <c r="B213" s="8" t="s">
        <v>362</v>
      </c>
      <c r="C213" s="9"/>
      <c r="D213" s="9">
        <v>2.0499999999999998</v>
      </c>
      <c r="E213" s="9">
        <f t="shared" si="3"/>
        <v>34940.960000000006</v>
      </c>
    </row>
    <row r="214" spans="1:5" ht="21" x14ac:dyDescent="0.25">
      <c r="A214" s="18">
        <v>45576</v>
      </c>
      <c r="B214" s="8" t="s">
        <v>148</v>
      </c>
      <c r="C214" s="9">
        <v>500000</v>
      </c>
      <c r="D214" s="9"/>
      <c r="E214" s="9">
        <f t="shared" si="3"/>
        <v>534940.96</v>
      </c>
    </row>
    <row r="215" spans="1:5" ht="21" x14ac:dyDescent="0.25">
      <c r="A215" s="18">
        <v>45577</v>
      </c>
      <c r="B215" s="8" t="s">
        <v>1880</v>
      </c>
      <c r="C215" s="9"/>
      <c r="D215" s="9">
        <v>30571</v>
      </c>
      <c r="E215" s="9">
        <f t="shared" si="3"/>
        <v>504369.95999999996</v>
      </c>
    </row>
    <row r="216" spans="1:5" ht="21" x14ac:dyDescent="0.25">
      <c r="A216" s="18">
        <v>45577</v>
      </c>
      <c r="B216" s="8" t="s">
        <v>1881</v>
      </c>
      <c r="C216" s="9"/>
      <c r="D216" s="9">
        <v>10521</v>
      </c>
      <c r="E216" s="9">
        <f t="shared" si="3"/>
        <v>493848.95999999996</v>
      </c>
    </row>
    <row r="217" spans="1:5" ht="21" x14ac:dyDescent="0.25">
      <c r="A217" s="18">
        <v>45577</v>
      </c>
      <c r="B217" s="8" t="s">
        <v>1880</v>
      </c>
      <c r="C217" s="9"/>
      <c r="D217" s="9">
        <v>211529</v>
      </c>
      <c r="E217" s="9">
        <f t="shared" si="3"/>
        <v>282319.95999999996</v>
      </c>
    </row>
    <row r="218" spans="1:5" ht="21" x14ac:dyDescent="0.25">
      <c r="A218" s="18">
        <v>45577</v>
      </c>
      <c r="B218" s="8" t="s">
        <v>362</v>
      </c>
      <c r="C218" s="9"/>
      <c r="D218" s="9">
        <v>3.15</v>
      </c>
      <c r="E218" s="9">
        <f t="shared" si="3"/>
        <v>282316.80999999994</v>
      </c>
    </row>
    <row r="219" spans="1:5" ht="21" x14ac:dyDescent="0.25">
      <c r="A219" s="18">
        <v>45579</v>
      </c>
      <c r="B219" s="8" t="s">
        <v>726</v>
      </c>
      <c r="C219" s="9"/>
      <c r="D219" s="9">
        <v>101247</v>
      </c>
      <c r="E219" s="9">
        <f t="shared" si="3"/>
        <v>181069.80999999994</v>
      </c>
    </row>
    <row r="220" spans="1:5" ht="21" x14ac:dyDescent="0.25">
      <c r="A220" s="18">
        <v>45579</v>
      </c>
      <c r="B220" s="8" t="s">
        <v>362</v>
      </c>
      <c r="C220" s="9"/>
      <c r="D220" s="9">
        <v>1.05</v>
      </c>
      <c r="E220" s="9">
        <f t="shared" si="3"/>
        <v>181068.75999999995</v>
      </c>
    </row>
    <row r="221" spans="1:5" ht="21" x14ac:dyDescent="0.25">
      <c r="A221" s="18">
        <v>45579</v>
      </c>
      <c r="B221" s="8" t="s">
        <v>1694</v>
      </c>
      <c r="C221" s="9">
        <v>1299650</v>
      </c>
      <c r="D221" s="9"/>
      <c r="E221" s="9">
        <f t="shared" si="3"/>
        <v>1480718.76</v>
      </c>
    </row>
    <row r="222" spans="1:5" ht="21" x14ac:dyDescent="0.25">
      <c r="A222" s="18">
        <v>45579</v>
      </c>
      <c r="B222" s="8" t="s">
        <v>1377</v>
      </c>
      <c r="C222" s="9"/>
      <c r="D222" s="9">
        <v>650992</v>
      </c>
      <c r="E222" s="9">
        <f t="shared" si="3"/>
        <v>829726.76</v>
      </c>
    </row>
    <row r="223" spans="1:5" ht="21" x14ac:dyDescent="0.25">
      <c r="A223" s="18">
        <v>45579</v>
      </c>
      <c r="B223" s="8" t="s">
        <v>1887</v>
      </c>
      <c r="C223" s="9"/>
      <c r="D223" s="9">
        <v>150664</v>
      </c>
      <c r="E223" s="9">
        <f t="shared" si="3"/>
        <v>679062.76</v>
      </c>
    </row>
    <row r="224" spans="1:5" ht="21" x14ac:dyDescent="0.25">
      <c r="A224" s="18" t="s">
        <v>1888</v>
      </c>
      <c r="B224" s="8" t="s">
        <v>1873</v>
      </c>
      <c r="C224" s="9"/>
      <c r="D224" s="9">
        <v>1.1000000000000001</v>
      </c>
      <c r="E224" s="9">
        <f t="shared" si="3"/>
        <v>679061.66</v>
      </c>
    </row>
    <row r="225" spans="1:5" ht="21" x14ac:dyDescent="0.25">
      <c r="A225" s="18">
        <v>45580</v>
      </c>
      <c r="B225" s="8" t="s">
        <v>1552</v>
      </c>
      <c r="C225" s="9"/>
      <c r="D225" s="9">
        <v>677928</v>
      </c>
      <c r="E225" s="9">
        <f t="shared" si="3"/>
        <v>1133.6600000000326</v>
      </c>
    </row>
    <row r="226" spans="1:5" ht="21" x14ac:dyDescent="0.25">
      <c r="A226" s="18">
        <v>45580</v>
      </c>
      <c r="B226" s="8" t="s">
        <v>1694</v>
      </c>
      <c r="C226" s="9">
        <v>6598000</v>
      </c>
      <c r="D226" s="9"/>
      <c r="E226" s="9">
        <f t="shared" si="3"/>
        <v>6599133.6600000001</v>
      </c>
    </row>
    <row r="227" spans="1:5" ht="21" x14ac:dyDescent="0.25">
      <c r="A227" s="18">
        <v>45580</v>
      </c>
      <c r="B227" s="8" t="s">
        <v>1705</v>
      </c>
      <c r="C227" s="9"/>
      <c r="D227" s="9">
        <f>1755124+1568449+1674748+1599243</f>
        <v>6597564</v>
      </c>
      <c r="E227" s="9">
        <f t="shared" si="3"/>
        <v>1569.660000000149</v>
      </c>
    </row>
    <row r="228" spans="1:5" ht="21" x14ac:dyDescent="0.25">
      <c r="A228" s="18">
        <v>45581</v>
      </c>
      <c r="B228" s="8" t="s">
        <v>1694</v>
      </c>
      <c r="C228" s="9">
        <v>1999000</v>
      </c>
      <c r="D228" s="9"/>
      <c r="E228" s="9">
        <f t="shared" si="3"/>
        <v>2000569.6600000001</v>
      </c>
    </row>
    <row r="229" spans="1:5" ht="21" x14ac:dyDescent="0.25">
      <c r="A229" s="18">
        <v>45581</v>
      </c>
      <c r="B229" s="8" t="s">
        <v>362</v>
      </c>
      <c r="C229" s="9"/>
      <c r="D229" s="9">
        <v>1.05</v>
      </c>
      <c r="E229" s="9">
        <f t="shared" si="3"/>
        <v>2000568.61</v>
      </c>
    </row>
    <row r="230" spans="1:5" ht="21" x14ac:dyDescent="0.25">
      <c r="A230" s="18">
        <v>45581</v>
      </c>
      <c r="B230" s="8" t="s">
        <v>1567</v>
      </c>
      <c r="C230" s="9"/>
      <c r="D230" s="9">
        <v>999824</v>
      </c>
      <c r="E230" s="9">
        <f t="shared" si="3"/>
        <v>1000744.6100000001</v>
      </c>
    </row>
    <row r="231" spans="1:5" ht="21" x14ac:dyDescent="0.25">
      <c r="A231" s="18">
        <v>45581</v>
      </c>
      <c r="B231" s="8" t="s">
        <v>1567</v>
      </c>
      <c r="C231" s="9"/>
      <c r="D231" s="9">
        <v>999154</v>
      </c>
      <c r="E231" s="9">
        <f t="shared" si="3"/>
        <v>1590.6100000001024</v>
      </c>
    </row>
    <row r="232" spans="1:5" ht="21" x14ac:dyDescent="0.25">
      <c r="A232" s="18">
        <v>45582</v>
      </c>
      <c r="B232" s="8" t="s">
        <v>1694</v>
      </c>
      <c r="C232" s="9">
        <v>2899050</v>
      </c>
      <c r="D232" s="9"/>
      <c r="E232" s="9">
        <f t="shared" si="3"/>
        <v>2900640.6100000003</v>
      </c>
    </row>
    <row r="233" spans="1:5" ht="21" x14ac:dyDescent="0.25">
      <c r="A233" s="18">
        <v>45582</v>
      </c>
      <c r="B233" s="8" t="s">
        <v>1552</v>
      </c>
      <c r="C233" s="9"/>
      <c r="D233" s="9">
        <v>2899055</v>
      </c>
      <c r="E233" s="9">
        <f t="shared" si="3"/>
        <v>1585.6100000003353</v>
      </c>
    </row>
    <row r="234" spans="1:5" ht="24" x14ac:dyDescent="0.3">
      <c r="A234" s="18">
        <v>45583</v>
      </c>
      <c r="B234" s="8" t="s">
        <v>1694</v>
      </c>
      <c r="C234" s="31">
        <f>1754284+1474154+1547542+1471548</f>
        <v>6247528</v>
      </c>
      <c r="D234" s="9"/>
      <c r="E234" s="9">
        <f t="shared" si="3"/>
        <v>6249113.6100000003</v>
      </c>
    </row>
    <row r="235" spans="1:5" ht="21" x14ac:dyDescent="0.25">
      <c r="A235" s="18">
        <v>45583</v>
      </c>
      <c r="B235" s="8" t="s">
        <v>1567</v>
      </c>
      <c r="C235" s="9"/>
      <c r="D235" s="41">
        <f>1524118+1533429+1566319+1563744</f>
        <v>6187610</v>
      </c>
      <c r="E235" s="9">
        <f t="shared" si="3"/>
        <v>61503.610000000335</v>
      </c>
    </row>
    <row r="236" spans="1:5" ht="21" x14ac:dyDescent="0.25">
      <c r="A236" s="18">
        <v>45583</v>
      </c>
      <c r="B236" s="8" t="s">
        <v>1352</v>
      </c>
      <c r="C236" s="9"/>
      <c r="D236" s="9">
        <v>60183</v>
      </c>
      <c r="E236" s="9">
        <f t="shared" si="3"/>
        <v>1320.6100000003353</v>
      </c>
    </row>
    <row r="237" spans="1:5" ht="21" x14ac:dyDescent="0.25">
      <c r="A237" s="18">
        <v>45583</v>
      </c>
      <c r="B237" s="8" t="s">
        <v>362</v>
      </c>
      <c r="C237" s="9"/>
      <c r="D237" s="9">
        <v>1.05</v>
      </c>
      <c r="E237" s="9">
        <f t="shared" si="3"/>
        <v>1319.5600000003353</v>
      </c>
    </row>
    <row r="238" spans="1:5" ht="21" x14ac:dyDescent="0.25">
      <c r="A238" s="18">
        <v>45586</v>
      </c>
      <c r="B238" s="8" t="s">
        <v>579</v>
      </c>
      <c r="C238" s="9">
        <v>497000</v>
      </c>
      <c r="D238" s="9"/>
      <c r="E238" s="9">
        <f t="shared" si="3"/>
        <v>498319.56000000035</v>
      </c>
    </row>
    <row r="239" spans="1:5" ht="21" x14ac:dyDescent="0.25">
      <c r="A239" s="18">
        <v>45586</v>
      </c>
      <c r="B239" s="8" t="s">
        <v>1552</v>
      </c>
      <c r="C239" s="9"/>
      <c r="D239" s="9">
        <v>496867</v>
      </c>
      <c r="E239" s="9">
        <f t="shared" si="3"/>
        <v>1452.5600000003469</v>
      </c>
    </row>
    <row r="240" spans="1:5" ht="21" x14ac:dyDescent="0.25">
      <c r="A240" s="18">
        <v>45587</v>
      </c>
      <c r="B240" s="8" t="s">
        <v>1904</v>
      </c>
      <c r="C240" s="9">
        <v>1103600</v>
      </c>
      <c r="D240" s="9"/>
      <c r="E240" s="9">
        <f t="shared" si="3"/>
        <v>1105052.5600000003</v>
      </c>
    </row>
    <row r="241" spans="1:5" ht="21" x14ac:dyDescent="0.25">
      <c r="A241" s="18">
        <v>45587</v>
      </c>
      <c r="B241" s="8" t="s">
        <v>1907</v>
      </c>
      <c r="C241" s="9"/>
      <c r="D241" s="9">
        <v>649998</v>
      </c>
      <c r="E241" s="9">
        <f t="shared" si="3"/>
        <v>455054.56000000029</v>
      </c>
    </row>
    <row r="242" spans="1:5" ht="21" x14ac:dyDescent="0.25">
      <c r="A242" s="18">
        <v>45587</v>
      </c>
      <c r="B242" s="8" t="s">
        <v>1908</v>
      </c>
      <c r="C242" s="9"/>
      <c r="D242" s="9">
        <v>181857</v>
      </c>
      <c r="E242" s="9">
        <f t="shared" si="3"/>
        <v>273197.56000000029</v>
      </c>
    </row>
    <row r="243" spans="1:5" ht="21" x14ac:dyDescent="0.25">
      <c r="A243" s="18">
        <v>45587</v>
      </c>
      <c r="B243" s="8" t="s">
        <v>1906</v>
      </c>
      <c r="C243" s="9"/>
      <c r="D243" s="9">
        <v>271844</v>
      </c>
      <c r="E243" s="9">
        <f t="shared" si="3"/>
        <v>1353.5600000002887</v>
      </c>
    </row>
    <row r="244" spans="1:5" ht="21" x14ac:dyDescent="0.25">
      <c r="A244" s="18">
        <v>45588</v>
      </c>
      <c r="B244" s="8" t="s">
        <v>150</v>
      </c>
      <c r="C244" s="9"/>
      <c r="D244" s="9">
        <v>1.05</v>
      </c>
      <c r="E244" s="9">
        <f t="shared" si="3"/>
        <v>1352.5100000002888</v>
      </c>
    </row>
    <row r="245" spans="1:5" ht="21" x14ac:dyDescent="0.25">
      <c r="A245" s="18">
        <v>45588</v>
      </c>
      <c r="B245" s="8" t="s">
        <v>1694</v>
      </c>
      <c r="C245" s="9">
        <v>3698100</v>
      </c>
      <c r="D245" s="9"/>
      <c r="E245" s="9">
        <f t="shared" si="3"/>
        <v>3699452.5100000002</v>
      </c>
    </row>
    <row r="246" spans="1:5" ht="21" x14ac:dyDescent="0.25">
      <c r="A246" s="18">
        <v>45588</v>
      </c>
      <c r="B246" s="8" t="s">
        <v>1552</v>
      </c>
      <c r="C246" s="9"/>
      <c r="D246" s="9">
        <v>1945228</v>
      </c>
      <c r="E246" s="9">
        <f t="shared" si="3"/>
        <v>1754224.5100000002</v>
      </c>
    </row>
    <row r="247" spans="1:5" ht="21" x14ac:dyDescent="0.25">
      <c r="A247" s="18">
        <v>45588</v>
      </c>
      <c r="B247" s="8" t="s">
        <v>1552</v>
      </c>
      <c r="C247" s="9"/>
      <c r="D247" s="9">
        <v>1752897</v>
      </c>
      <c r="E247" s="9">
        <f t="shared" si="3"/>
        <v>1327.5100000002421</v>
      </c>
    </row>
    <row r="248" spans="1:5" ht="21" x14ac:dyDescent="0.25">
      <c r="A248" s="18">
        <v>45588</v>
      </c>
      <c r="B248" s="8" t="s">
        <v>362</v>
      </c>
      <c r="C248" s="9"/>
      <c r="D248" s="9">
        <v>1.05</v>
      </c>
      <c r="E248" s="9">
        <f t="shared" si="3"/>
        <v>1326.4600000002422</v>
      </c>
    </row>
    <row r="249" spans="1:5" ht="21" x14ac:dyDescent="0.25">
      <c r="A249" s="18">
        <v>45589</v>
      </c>
      <c r="B249" s="8" t="s">
        <v>1694</v>
      </c>
      <c r="C249" s="9">
        <v>1999200</v>
      </c>
      <c r="D249" s="9"/>
      <c r="E249" s="9">
        <f t="shared" si="3"/>
        <v>2000526.4600000002</v>
      </c>
    </row>
    <row r="250" spans="1:5" ht="21" x14ac:dyDescent="0.25">
      <c r="A250" s="18">
        <v>45589</v>
      </c>
      <c r="B250" s="8"/>
      <c r="C250" s="9"/>
      <c r="D250" s="9">
        <v>1999321</v>
      </c>
      <c r="E250" s="9">
        <f t="shared" si="3"/>
        <v>1205.4600000001956</v>
      </c>
    </row>
    <row r="251" spans="1:5" ht="21" x14ac:dyDescent="0.25">
      <c r="A251" s="18">
        <v>45589</v>
      </c>
      <c r="B251" s="8" t="s">
        <v>362</v>
      </c>
      <c r="C251" s="9"/>
      <c r="D251" s="9">
        <v>315</v>
      </c>
      <c r="E251" s="9">
        <f t="shared" si="3"/>
        <v>890.46000000019558</v>
      </c>
    </row>
    <row r="252" spans="1:5" ht="21" x14ac:dyDescent="0.25">
      <c r="A252" s="18">
        <v>45590</v>
      </c>
      <c r="B252" s="8" t="s">
        <v>1791</v>
      </c>
      <c r="C252" s="9">
        <v>956877</v>
      </c>
      <c r="D252" s="9"/>
      <c r="E252" s="9">
        <f t="shared" si="3"/>
        <v>957767.4600000002</v>
      </c>
    </row>
    <row r="253" spans="1:5" ht="21" x14ac:dyDescent="0.25">
      <c r="A253" s="18">
        <v>45590</v>
      </c>
      <c r="B253" s="8" t="s">
        <v>1567</v>
      </c>
      <c r="C253" s="9"/>
      <c r="D253" s="9">
        <v>956298</v>
      </c>
      <c r="E253" s="9">
        <f t="shared" si="3"/>
        <v>1469.4600000001956</v>
      </c>
    </row>
    <row r="254" spans="1:5" ht="21" x14ac:dyDescent="0.25">
      <c r="A254" s="18">
        <v>45590</v>
      </c>
      <c r="B254" s="8" t="s">
        <v>1791</v>
      </c>
      <c r="C254" s="9">
        <v>489790</v>
      </c>
      <c r="D254" s="9"/>
      <c r="E254" s="9">
        <f t="shared" si="3"/>
        <v>491259.4600000002</v>
      </c>
    </row>
    <row r="255" spans="1:5" ht="21" x14ac:dyDescent="0.25">
      <c r="A255" s="18">
        <v>45590</v>
      </c>
      <c r="B255" s="8" t="s">
        <v>1552</v>
      </c>
      <c r="C255" s="9"/>
      <c r="D255" s="9">
        <v>489860</v>
      </c>
      <c r="E255" s="9">
        <f t="shared" si="3"/>
        <v>1399.4600000001956</v>
      </c>
    </row>
    <row r="256" spans="1:5" ht="21" x14ac:dyDescent="0.25">
      <c r="A256" s="18">
        <v>45593</v>
      </c>
      <c r="B256" s="8" t="s">
        <v>1791</v>
      </c>
      <c r="C256" s="9">
        <v>651834</v>
      </c>
      <c r="D256" s="9"/>
      <c r="E256" s="9">
        <f t="shared" si="3"/>
        <v>653233.4600000002</v>
      </c>
    </row>
    <row r="257" spans="1:5" ht="21" x14ac:dyDescent="0.25">
      <c r="A257" s="18">
        <v>45593</v>
      </c>
      <c r="B257" s="8" t="s">
        <v>1567</v>
      </c>
      <c r="C257" s="9"/>
      <c r="D257" s="9">
        <v>652538</v>
      </c>
      <c r="E257" s="9">
        <f t="shared" si="3"/>
        <v>695.46000000019558</v>
      </c>
    </row>
    <row r="258" spans="1:5" ht="21" x14ac:dyDescent="0.25">
      <c r="A258" s="18">
        <v>45593</v>
      </c>
      <c r="B258" s="8" t="s">
        <v>1697</v>
      </c>
      <c r="C258" s="9">
        <f>1246700+1153790+1249150+1349000</f>
        <v>4998640</v>
      </c>
      <c r="D258" s="9"/>
      <c r="E258" s="9">
        <f t="shared" si="3"/>
        <v>4999335.46</v>
      </c>
    </row>
    <row r="259" spans="1:5" ht="21" x14ac:dyDescent="0.25">
      <c r="A259" s="18">
        <v>45593</v>
      </c>
      <c r="B259" s="8" t="s">
        <v>1552</v>
      </c>
      <c r="C259" s="9"/>
      <c r="D259" s="9">
        <v>688550</v>
      </c>
      <c r="E259" s="9">
        <f t="shared" si="3"/>
        <v>4310785.46</v>
      </c>
    </row>
    <row r="260" spans="1:5" ht="21" x14ac:dyDescent="0.25">
      <c r="A260" s="18">
        <v>45593</v>
      </c>
      <c r="B260" s="8" t="s">
        <v>1552</v>
      </c>
      <c r="C260" s="9"/>
      <c r="D260" s="9">
        <v>792690</v>
      </c>
      <c r="E260" s="9">
        <f t="shared" si="3"/>
        <v>3518095.46</v>
      </c>
    </row>
    <row r="261" spans="1:5" ht="21" x14ac:dyDescent="0.25">
      <c r="A261" s="18">
        <v>45593</v>
      </c>
      <c r="B261" s="8" t="s">
        <v>1552</v>
      </c>
      <c r="C261" s="9"/>
      <c r="D261" s="9">
        <v>1478585</v>
      </c>
      <c r="E261" s="9">
        <f t="shared" si="3"/>
        <v>2039510.46</v>
      </c>
    </row>
    <row r="262" spans="1:5" ht="21" x14ac:dyDescent="0.25">
      <c r="A262" s="18">
        <v>45593</v>
      </c>
      <c r="B262" s="8" t="s">
        <v>1552</v>
      </c>
      <c r="C262" s="9"/>
      <c r="D262" s="9">
        <v>1364835</v>
      </c>
      <c r="E262" s="9">
        <f t="shared" ref="E262:E325" si="4">E261+C262-D262</f>
        <v>674675.46</v>
      </c>
    </row>
    <row r="263" spans="1:5" ht="21" x14ac:dyDescent="0.25">
      <c r="A263" s="18">
        <v>45593</v>
      </c>
      <c r="B263" s="8" t="s">
        <v>1552</v>
      </c>
      <c r="C263" s="9"/>
      <c r="D263" s="9">
        <v>672540</v>
      </c>
      <c r="E263" s="9">
        <f t="shared" si="4"/>
        <v>2135.4599999999627</v>
      </c>
    </row>
    <row r="264" spans="1:5" ht="21" x14ac:dyDescent="0.25">
      <c r="A264" s="18">
        <v>45594</v>
      </c>
      <c r="B264" s="8" t="s">
        <v>1791</v>
      </c>
      <c r="C264" s="9">
        <f>999873+999691</f>
        <v>1999564</v>
      </c>
      <c r="D264" s="9"/>
      <c r="E264" s="9">
        <f t="shared" si="4"/>
        <v>2001699.46</v>
      </c>
    </row>
    <row r="265" spans="1:5" ht="21" x14ac:dyDescent="0.25">
      <c r="A265" s="18">
        <v>45594</v>
      </c>
      <c r="B265" s="8" t="s">
        <v>1552</v>
      </c>
      <c r="C265" s="9"/>
      <c r="D265" s="9">
        <v>999547</v>
      </c>
      <c r="E265" s="9">
        <f t="shared" si="4"/>
        <v>1002152.46</v>
      </c>
    </row>
    <row r="266" spans="1:5" ht="21" x14ac:dyDescent="0.25">
      <c r="A266" s="18">
        <v>45594</v>
      </c>
      <c r="B266" s="8" t="s">
        <v>1552</v>
      </c>
      <c r="C266" s="9"/>
      <c r="D266" s="9">
        <v>1000648</v>
      </c>
      <c r="E266" s="9">
        <f t="shared" si="4"/>
        <v>1504.4599999999627</v>
      </c>
    </row>
    <row r="267" spans="1:5" ht="21" x14ac:dyDescent="0.25">
      <c r="A267" s="18">
        <v>45596</v>
      </c>
      <c r="B267" s="8" t="s">
        <v>1791</v>
      </c>
      <c r="C267" s="9">
        <v>382994</v>
      </c>
      <c r="D267" s="9"/>
      <c r="E267" s="9">
        <f t="shared" si="4"/>
        <v>384498.45999999996</v>
      </c>
    </row>
    <row r="268" spans="1:5" ht="21" x14ac:dyDescent="0.25">
      <c r="A268" s="18">
        <v>45596</v>
      </c>
      <c r="B268" s="8" t="s">
        <v>1552</v>
      </c>
      <c r="C268" s="9"/>
      <c r="D268" s="9">
        <v>383121</v>
      </c>
      <c r="E268" s="9">
        <f t="shared" si="4"/>
        <v>1377.4599999999627</v>
      </c>
    </row>
    <row r="269" spans="1:5" ht="21" x14ac:dyDescent="0.25">
      <c r="A269" s="18">
        <v>45600</v>
      </c>
      <c r="B269" s="8" t="s">
        <v>1791</v>
      </c>
      <c r="C269" s="9">
        <v>1010133</v>
      </c>
      <c r="D269" s="9"/>
      <c r="E269" s="9">
        <f t="shared" si="4"/>
        <v>1011510.46</v>
      </c>
    </row>
    <row r="270" spans="1:5" ht="21" x14ac:dyDescent="0.25">
      <c r="A270" s="18">
        <v>45600</v>
      </c>
      <c r="B270" s="8" t="s">
        <v>1552</v>
      </c>
      <c r="C270" s="9"/>
      <c r="D270" s="9">
        <v>1010522</v>
      </c>
      <c r="E270" s="9">
        <f t="shared" si="4"/>
        <v>988.45999999996275</v>
      </c>
    </row>
    <row r="271" spans="1:5" ht="21" x14ac:dyDescent="0.25">
      <c r="A271" s="18">
        <v>45602</v>
      </c>
      <c r="B271" s="8" t="s">
        <v>994</v>
      </c>
      <c r="C271" s="9">
        <v>999728</v>
      </c>
      <c r="D271" s="9"/>
      <c r="E271" s="9">
        <f t="shared" si="4"/>
        <v>1000716.46</v>
      </c>
    </row>
    <row r="272" spans="1:5" ht="21" x14ac:dyDescent="0.25">
      <c r="A272" s="18">
        <v>45602</v>
      </c>
      <c r="B272" s="8" t="s">
        <v>1567</v>
      </c>
      <c r="C272" s="9"/>
      <c r="D272" s="9">
        <v>999554</v>
      </c>
      <c r="E272" s="9">
        <f t="shared" si="4"/>
        <v>1162.4599999999627</v>
      </c>
    </row>
    <row r="273" spans="1:5" ht="21" x14ac:dyDescent="0.25">
      <c r="A273" s="18">
        <v>45605</v>
      </c>
      <c r="B273" s="8" t="s">
        <v>1791</v>
      </c>
      <c r="C273" s="9">
        <v>19688</v>
      </c>
      <c r="D273" s="9"/>
      <c r="E273" s="9">
        <f t="shared" si="4"/>
        <v>20850.459999999963</v>
      </c>
    </row>
    <row r="274" spans="1:5" ht="21" x14ac:dyDescent="0.25">
      <c r="A274" s="18">
        <v>45605</v>
      </c>
      <c r="B274" s="8" t="s">
        <v>1938</v>
      </c>
      <c r="C274" s="9"/>
      <c r="D274" s="9">
        <v>19569</v>
      </c>
      <c r="E274" s="9">
        <f t="shared" si="4"/>
        <v>1281.4599999999627</v>
      </c>
    </row>
    <row r="275" spans="1:5" ht="21" x14ac:dyDescent="0.25">
      <c r="A275" s="18">
        <v>45605</v>
      </c>
      <c r="B275" s="8" t="s">
        <v>1791</v>
      </c>
      <c r="C275" s="9">
        <v>1499851</v>
      </c>
      <c r="D275" s="9"/>
      <c r="E275" s="9">
        <f t="shared" si="4"/>
        <v>1501132.46</v>
      </c>
    </row>
    <row r="276" spans="1:5" ht="21" x14ac:dyDescent="0.25">
      <c r="A276" s="18">
        <v>45605</v>
      </c>
      <c r="B276" s="8" t="s">
        <v>1940</v>
      </c>
      <c r="C276" s="9">
        <v>1499973.75</v>
      </c>
      <c r="D276" s="9"/>
      <c r="E276" s="9">
        <f t="shared" si="4"/>
        <v>3001106.21</v>
      </c>
    </row>
    <row r="277" spans="1:5" ht="21" x14ac:dyDescent="0.25">
      <c r="A277" s="18">
        <v>45605</v>
      </c>
      <c r="B277" s="8" t="s">
        <v>1567</v>
      </c>
      <c r="C277" s="9"/>
      <c r="D277" s="9">
        <v>1644872</v>
      </c>
      <c r="E277" s="9">
        <f t="shared" si="4"/>
        <v>1356234.21</v>
      </c>
    </row>
    <row r="278" spans="1:5" ht="21" x14ac:dyDescent="0.25">
      <c r="A278" s="18">
        <v>45605</v>
      </c>
      <c r="B278" s="8" t="s">
        <v>1567</v>
      </c>
      <c r="C278" s="9"/>
      <c r="D278" s="9">
        <v>1354849</v>
      </c>
      <c r="E278" s="9">
        <f t="shared" si="4"/>
        <v>1385.2099999999627</v>
      </c>
    </row>
    <row r="279" spans="1:5" ht="21" x14ac:dyDescent="0.25">
      <c r="A279" s="18">
        <v>45605</v>
      </c>
      <c r="B279" s="8" t="s">
        <v>362</v>
      </c>
      <c r="C279" s="9"/>
      <c r="D279" s="9">
        <v>1.05</v>
      </c>
      <c r="E279" s="9">
        <f t="shared" si="4"/>
        <v>1384.1599999999628</v>
      </c>
    </row>
    <row r="280" spans="1:5" ht="21" x14ac:dyDescent="0.25">
      <c r="A280" s="18">
        <v>45609</v>
      </c>
      <c r="B280" s="8" t="s">
        <v>1791</v>
      </c>
      <c r="C280" s="9">
        <v>999893</v>
      </c>
      <c r="D280" s="9"/>
      <c r="E280" s="9">
        <f t="shared" si="4"/>
        <v>1001277.1599999999</v>
      </c>
    </row>
    <row r="281" spans="1:5" ht="21" x14ac:dyDescent="0.25">
      <c r="A281" s="18">
        <v>45609</v>
      </c>
      <c r="B281" s="8" t="s">
        <v>1567</v>
      </c>
      <c r="C281" s="9"/>
      <c r="D281" s="9">
        <v>1000155</v>
      </c>
      <c r="E281" s="9">
        <f t="shared" si="4"/>
        <v>1122.1599999999162</v>
      </c>
    </row>
    <row r="282" spans="1:5" ht="21" x14ac:dyDescent="0.25">
      <c r="A282" s="18">
        <v>45614</v>
      </c>
      <c r="B282" s="8" t="s">
        <v>1791</v>
      </c>
      <c r="C282" s="9">
        <v>1564993</v>
      </c>
      <c r="D282" s="9"/>
      <c r="E282" s="9">
        <f t="shared" si="4"/>
        <v>1566115.16</v>
      </c>
    </row>
    <row r="283" spans="1:5" ht="21" x14ac:dyDescent="0.25">
      <c r="A283" s="18">
        <v>45614</v>
      </c>
      <c r="B283" s="8" t="s">
        <v>1567</v>
      </c>
      <c r="C283" s="9"/>
      <c r="D283" s="9">
        <v>1564624</v>
      </c>
      <c r="E283" s="9">
        <f t="shared" si="4"/>
        <v>1491.1599999999162</v>
      </c>
    </row>
    <row r="284" spans="1:5" ht="21" x14ac:dyDescent="0.25">
      <c r="A284" s="18">
        <v>45616</v>
      </c>
      <c r="B284" s="8" t="s">
        <v>1791</v>
      </c>
      <c r="C284" s="9">
        <v>105318</v>
      </c>
      <c r="D284" s="9"/>
      <c r="E284" s="9">
        <f t="shared" si="4"/>
        <v>106809.15999999992</v>
      </c>
    </row>
    <row r="285" spans="1:5" ht="21" x14ac:dyDescent="0.25">
      <c r="A285" s="18">
        <v>45616</v>
      </c>
      <c r="B285" s="8" t="s">
        <v>1979</v>
      </c>
      <c r="C285" s="9"/>
      <c r="D285" s="9">
        <v>105124</v>
      </c>
      <c r="E285" s="9">
        <f t="shared" si="4"/>
        <v>1685.1599999999162</v>
      </c>
    </row>
    <row r="286" spans="1:5" ht="21" x14ac:dyDescent="0.25">
      <c r="A286" s="18">
        <v>45616</v>
      </c>
      <c r="B286" s="8" t="s">
        <v>579</v>
      </c>
      <c r="C286" s="9">
        <v>199000</v>
      </c>
      <c r="D286" s="9"/>
      <c r="E286" s="9">
        <f t="shared" si="4"/>
        <v>200685.15999999992</v>
      </c>
    </row>
    <row r="287" spans="1:5" ht="21" x14ac:dyDescent="0.25">
      <c r="A287" s="18">
        <v>45616</v>
      </c>
      <c r="B287" s="8" t="s">
        <v>1552</v>
      </c>
      <c r="C287" s="9"/>
      <c r="D287" s="9">
        <v>199241</v>
      </c>
      <c r="E287" s="9">
        <f t="shared" si="4"/>
        <v>1444.1599999999162</v>
      </c>
    </row>
    <row r="288" spans="1:5" ht="21" x14ac:dyDescent="0.25">
      <c r="A288" s="18">
        <v>45617</v>
      </c>
      <c r="B288" s="8" t="s">
        <v>148</v>
      </c>
      <c r="C288" s="9">
        <v>201000</v>
      </c>
      <c r="D288" s="9"/>
      <c r="E288" s="9">
        <f t="shared" si="4"/>
        <v>202444.15999999992</v>
      </c>
    </row>
    <row r="289" spans="1:5" ht="21" x14ac:dyDescent="0.25">
      <c r="A289" s="18">
        <v>45617</v>
      </c>
      <c r="B289" s="8" t="s">
        <v>1567</v>
      </c>
      <c r="C289" s="9"/>
      <c r="D289" s="9">
        <v>201157</v>
      </c>
      <c r="E289" s="9">
        <f t="shared" si="4"/>
        <v>1287.1599999999162</v>
      </c>
    </row>
    <row r="290" spans="1:5" ht="21" x14ac:dyDescent="0.25">
      <c r="A290" s="18">
        <v>45621</v>
      </c>
      <c r="B290" s="8" t="s">
        <v>1694</v>
      </c>
      <c r="C290" s="9">
        <v>899250</v>
      </c>
      <c r="D290" s="9"/>
      <c r="E290" s="9">
        <f t="shared" si="4"/>
        <v>900537.15999999992</v>
      </c>
    </row>
    <row r="291" spans="1:5" ht="21" x14ac:dyDescent="0.25">
      <c r="A291" s="18">
        <v>45621</v>
      </c>
      <c r="B291" s="8" t="s">
        <v>150</v>
      </c>
      <c r="C291" s="9"/>
      <c r="D291" s="9">
        <v>315</v>
      </c>
      <c r="E291" s="9">
        <f t="shared" si="4"/>
        <v>900222.15999999992</v>
      </c>
    </row>
    <row r="292" spans="1:5" ht="21" x14ac:dyDescent="0.25">
      <c r="A292" s="18">
        <v>45621</v>
      </c>
      <c r="B292" s="8" t="s">
        <v>1567</v>
      </c>
      <c r="C292" s="9"/>
      <c r="D292" s="9">
        <v>899238</v>
      </c>
      <c r="E292" s="9">
        <f t="shared" si="4"/>
        <v>984.15999999991618</v>
      </c>
    </row>
    <row r="293" spans="1:5" ht="21" x14ac:dyDescent="0.25">
      <c r="A293" s="18">
        <v>45622</v>
      </c>
      <c r="B293" s="8" t="s">
        <v>2017</v>
      </c>
      <c r="C293" s="9">
        <v>924963</v>
      </c>
      <c r="D293" s="9"/>
      <c r="E293" s="9">
        <f t="shared" si="4"/>
        <v>925947.15999999992</v>
      </c>
    </row>
    <row r="294" spans="1:5" ht="21" x14ac:dyDescent="0.25">
      <c r="A294" s="18">
        <v>45622</v>
      </c>
      <c r="B294" s="8" t="s">
        <v>1864</v>
      </c>
      <c r="C294" s="9"/>
      <c r="D294" s="9">
        <v>924750</v>
      </c>
      <c r="E294" s="9">
        <f t="shared" si="4"/>
        <v>1197.1599999999162</v>
      </c>
    </row>
    <row r="295" spans="1:5" ht="21" x14ac:dyDescent="0.25">
      <c r="A295" s="18">
        <v>45624</v>
      </c>
      <c r="B295" s="8" t="s">
        <v>1694</v>
      </c>
      <c r="C295" s="9">
        <v>1048950</v>
      </c>
      <c r="D295" s="9"/>
      <c r="E295" s="9">
        <f t="shared" si="4"/>
        <v>1050147.1599999999</v>
      </c>
    </row>
    <row r="296" spans="1:5" ht="21" x14ac:dyDescent="0.25">
      <c r="A296" s="18">
        <v>45624</v>
      </c>
      <c r="B296" s="8" t="s">
        <v>1552</v>
      </c>
      <c r="C296" s="9"/>
      <c r="D296" s="9">
        <v>1048663</v>
      </c>
      <c r="E296" s="9">
        <f t="shared" si="4"/>
        <v>1484.1599999999162</v>
      </c>
    </row>
    <row r="297" spans="1:5" ht="21" x14ac:dyDescent="0.25">
      <c r="A297" s="18">
        <v>45625</v>
      </c>
      <c r="B297" s="8" t="s">
        <v>579</v>
      </c>
      <c r="C297" s="9">
        <v>248000</v>
      </c>
      <c r="D297" s="9"/>
      <c r="E297" s="9">
        <f t="shared" si="4"/>
        <v>249484.15999999992</v>
      </c>
    </row>
    <row r="298" spans="1:5" ht="21" x14ac:dyDescent="0.25">
      <c r="A298" s="18">
        <v>45625</v>
      </c>
      <c r="B298" s="8" t="s">
        <v>1552</v>
      </c>
      <c r="C298" s="9"/>
      <c r="D298" s="9">
        <v>248211</v>
      </c>
      <c r="E298" s="9">
        <f t="shared" si="4"/>
        <v>1273.1599999999162</v>
      </c>
    </row>
    <row r="299" spans="1:5" ht="21" x14ac:dyDescent="0.25">
      <c r="A299" s="18">
        <v>45626</v>
      </c>
      <c r="B299" s="8" t="s">
        <v>579</v>
      </c>
      <c r="C299" s="9">
        <v>200000</v>
      </c>
      <c r="D299" s="9"/>
      <c r="E299" s="9">
        <f t="shared" si="4"/>
        <v>201273.15999999992</v>
      </c>
    </row>
    <row r="300" spans="1:5" ht="21" x14ac:dyDescent="0.25">
      <c r="A300" s="18">
        <v>45626</v>
      </c>
      <c r="B300" s="8" t="s">
        <v>1759</v>
      </c>
      <c r="C300" s="9"/>
      <c r="D300" s="9">
        <v>199741</v>
      </c>
      <c r="E300" s="9">
        <f t="shared" si="4"/>
        <v>1532.1599999999162</v>
      </c>
    </row>
    <row r="301" spans="1:5" ht="21" x14ac:dyDescent="0.25">
      <c r="A301" s="18">
        <v>45631</v>
      </c>
      <c r="B301" s="8" t="s">
        <v>2044</v>
      </c>
      <c r="C301" s="9">
        <v>1257905</v>
      </c>
      <c r="D301" s="9"/>
      <c r="E301" s="9">
        <f t="shared" si="4"/>
        <v>1259437.1599999999</v>
      </c>
    </row>
    <row r="302" spans="1:5" ht="21" x14ac:dyDescent="0.25">
      <c r="A302" s="18">
        <v>45631</v>
      </c>
      <c r="B302" s="8" t="s">
        <v>2044</v>
      </c>
      <c r="C302" s="9">
        <v>1312195</v>
      </c>
      <c r="D302" s="9"/>
      <c r="E302" s="9">
        <f t="shared" si="4"/>
        <v>2571632.16</v>
      </c>
    </row>
    <row r="303" spans="1:5" ht="21" x14ac:dyDescent="0.25">
      <c r="A303" s="18">
        <v>45631</v>
      </c>
      <c r="B303" s="8" t="s">
        <v>2044</v>
      </c>
      <c r="C303" s="9">
        <v>1327900</v>
      </c>
      <c r="D303" s="9"/>
      <c r="E303" s="9">
        <f t="shared" si="4"/>
        <v>3899532.16</v>
      </c>
    </row>
    <row r="304" spans="1:5" ht="21" x14ac:dyDescent="0.25">
      <c r="A304" s="18"/>
      <c r="B304" s="8"/>
      <c r="C304" s="9"/>
      <c r="D304" s="9">
        <v>2.1</v>
      </c>
      <c r="E304" s="9">
        <f t="shared" si="4"/>
        <v>3899530.06</v>
      </c>
    </row>
    <row r="305" spans="1:5" ht="21" x14ac:dyDescent="0.25">
      <c r="A305" s="18">
        <v>45631</v>
      </c>
      <c r="B305" s="8" t="s">
        <v>1864</v>
      </c>
      <c r="C305" s="9"/>
      <c r="D305" s="9">
        <v>1326800</v>
      </c>
      <c r="E305" s="9">
        <f t="shared" si="4"/>
        <v>2572730.06</v>
      </c>
    </row>
    <row r="306" spans="1:5" ht="21" x14ac:dyDescent="0.25">
      <c r="A306" s="18">
        <v>45631</v>
      </c>
      <c r="B306" s="8" t="s">
        <v>1864</v>
      </c>
      <c r="C306" s="9"/>
      <c r="D306" s="9">
        <v>1311700</v>
      </c>
      <c r="E306" s="9">
        <f t="shared" si="4"/>
        <v>1261030.06</v>
      </c>
    </row>
    <row r="307" spans="1:5" ht="21" x14ac:dyDescent="0.25">
      <c r="A307" s="18">
        <v>45631</v>
      </c>
      <c r="B307" s="8" t="s">
        <v>1864</v>
      </c>
      <c r="C307" s="9"/>
      <c r="D307" s="9">
        <v>1258800</v>
      </c>
      <c r="E307" s="9">
        <f t="shared" si="4"/>
        <v>2230.0600000000559</v>
      </c>
    </row>
    <row r="308" spans="1:5" ht="21" x14ac:dyDescent="0.25">
      <c r="A308" s="18">
        <v>45635</v>
      </c>
      <c r="B308" s="8" t="s">
        <v>2063</v>
      </c>
      <c r="C308" s="9">
        <v>418650</v>
      </c>
      <c r="D308" s="9"/>
      <c r="E308" s="9">
        <f t="shared" si="4"/>
        <v>420880.06000000006</v>
      </c>
    </row>
    <row r="309" spans="1:5" ht="21" x14ac:dyDescent="0.25">
      <c r="A309" s="18">
        <v>45635</v>
      </c>
      <c r="B309" s="8" t="s">
        <v>1864</v>
      </c>
      <c r="C309" s="9"/>
      <c r="D309" s="9">
        <v>419950</v>
      </c>
      <c r="E309" s="9">
        <f t="shared" si="4"/>
        <v>930.06000000005588</v>
      </c>
    </row>
    <row r="310" spans="1:5" ht="21" x14ac:dyDescent="0.25">
      <c r="A310" s="18">
        <v>45642</v>
      </c>
      <c r="B310" s="8" t="s">
        <v>579</v>
      </c>
      <c r="C310" s="9">
        <v>399000</v>
      </c>
      <c r="D310" s="9"/>
      <c r="E310" s="9">
        <f t="shared" si="4"/>
        <v>399930.06000000006</v>
      </c>
    </row>
    <row r="311" spans="1:5" ht="21" x14ac:dyDescent="0.25">
      <c r="A311" s="18">
        <v>45642</v>
      </c>
      <c r="B311" s="8" t="s">
        <v>1864</v>
      </c>
      <c r="C311" s="9"/>
      <c r="D311" s="9">
        <v>398145</v>
      </c>
      <c r="E311" s="9">
        <f t="shared" si="4"/>
        <v>1785.0600000000559</v>
      </c>
    </row>
    <row r="312" spans="1:5" ht="21" x14ac:dyDescent="0.25">
      <c r="A312" s="18">
        <v>45643</v>
      </c>
      <c r="B312" s="8" t="s">
        <v>579</v>
      </c>
      <c r="C312" s="9">
        <v>300000</v>
      </c>
      <c r="D312" s="9"/>
      <c r="E312" s="9">
        <f t="shared" si="4"/>
        <v>301785.06000000006</v>
      </c>
    </row>
    <row r="313" spans="1:5" ht="21" x14ac:dyDescent="0.25">
      <c r="A313" s="18">
        <v>45643</v>
      </c>
      <c r="B313" s="8" t="s">
        <v>2085</v>
      </c>
      <c r="C313" s="9"/>
      <c r="D313" s="9">
        <v>106884</v>
      </c>
      <c r="E313" s="9">
        <f t="shared" si="4"/>
        <v>194901.06000000006</v>
      </c>
    </row>
    <row r="314" spans="1:5" ht="21" x14ac:dyDescent="0.25">
      <c r="A314" s="18">
        <v>45643</v>
      </c>
      <c r="B314" s="8" t="s">
        <v>1567</v>
      </c>
      <c r="C314" s="9"/>
      <c r="D314" s="9">
        <v>192338</v>
      </c>
      <c r="E314" s="9">
        <f t="shared" si="4"/>
        <v>2563.0600000000559</v>
      </c>
    </row>
    <row r="315" spans="1:5" ht="21" x14ac:dyDescent="0.25">
      <c r="A315" s="18">
        <v>45643</v>
      </c>
      <c r="B315" s="8" t="s">
        <v>579</v>
      </c>
      <c r="C315" s="9">
        <v>58500</v>
      </c>
      <c r="D315" s="9"/>
      <c r="E315" s="9">
        <f t="shared" si="4"/>
        <v>61063.060000000056</v>
      </c>
    </row>
    <row r="316" spans="1:5" ht="21" x14ac:dyDescent="0.25">
      <c r="A316" s="18">
        <v>45643</v>
      </c>
      <c r="B316" s="8" t="s">
        <v>579</v>
      </c>
      <c r="C316" s="9">
        <v>50000</v>
      </c>
      <c r="D316" s="9"/>
      <c r="E316" s="9">
        <f t="shared" si="4"/>
        <v>111063.06000000006</v>
      </c>
    </row>
    <row r="317" spans="1:5" ht="21" x14ac:dyDescent="0.25">
      <c r="A317" s="18">
        <v>45643</v>
      </c>
      <c r="B317" s="8" t="s">
        <v>1562</v>
      </c>
      <c r="C317" s="9"/>
      <c r="D317" s="9">
        <v>99997</v>
      </c>
      <c r="E317" s="9">
        <f t="shared" si="4"/>
        <v>11066.060000000056</v>
      </c>
    </row>
    <row r="318" spans="1:5" ht="21" x14ac:dyDescent="0.25">
      <c r="A318" s="18">
        <v>45644</v>
      </c>
      <c r="B318" s="8" t="s">
        <v>579</v>
      </c>
      <c r="C318" s="9">
        <v>425000</v>
      </c>
      <c r="D318" s="9"/>
      <c r="E318" s="9">
        <f t="shared" si="4"/>
        <v>436066.06000000006</v>
      </c>
    </row>
    <row r="319" spans="1:5" ht="21" x14ac:dyDescent="0.25">
      <c r="A319" s="18">
        <v>45644</v>
      </c>
      <c r="B319" s="8" t="s">
        <v>1552</v>
      </c>
      <c r="C319" s="9"/>
      <c r="D319" s="9">
        <v>433178</v>
      </c>
      <c r="E319" s="9">
        <f t="shared" si="4"/>
        <v>2888.0600000000559</v>
      </c>
    </row>
    <row r="320" spans="1:5" ht="21" x14ac:dyDescent="0.25">
      <c r="A320" s="18">
        <v>45649</v>
      </c>
      <c r="B320" s="8" t="s">
        <v>1694</v>
      </c>
      <c r="C320" s="9">
        <v>1150500</v>
      </c>
      <c r="D320" s="9"/>
      <c r="E320" s="9">
        <f t="shared" si="4"/>
        <v>1153388.06</v>
      </c>
    </row>
    <row r="321" spans="1:5" ht="21" x14ac:dyDescent="0.25">
      <c r="A321" s="18">
        <v>45649</v>
      </c>
      <c r="B321" s="8" t="s">
        <v>1694</v>
      </c>
      <c r="C321" s="9">
        <v>1049500</v>
      </c>
      <c r="D321" s="9"/>
      <c r="E321" s="9">
        <f t="shared" si="4"/>
        <v>2202888.06</v>
      </c>
    </row>
    <row r="322" spans="1:5" ht="21" x14ac:dyDescent="0.25">
      <c r="A322" s="18">
        <v>45649</v>
      </c>
      <c r="B322" s="8" t="s">
        <v>1552</v>
      </c>
      <c r="C322" s="9"/>
      <c r="D322" s="9">
        <v>2201189</v>
      </c>
      <c r="E322" s="9">
        <f t="shared" si="4"/>
        <v>1699.0600000000559</v>
      </c>
    </row>
    <row r="323" spans="1:5" ht="21" x14ac:dyDescent="0.25">
      <c r="A323" s="18">
        <v>45649</v>
      </c>
      <c r="B323" s="8" t="s">
        <v>2104</v>
      </c>
      <c r="C323" s="9"/>
      <c r="D323" s="9">
        <v>315</v>
      </c>
      <c r="E323" s="9">
        <f t="shared" si="4"/>
        <v>1384.0600000000559</v>
      </c>
    </row>
    <row r="324" spans="1:5" ht="21" x14ac:dyDescent="0.25">
      <c r="A324" s="18">
        <v>45652</v>
      </c>
      <c r="B324" s="8" t="s">
        <v>148</v>
      </c>
      <c r="C324" s="9">
        <v>315000</v>
      </c>
      <c r="D324" s="9"/>
      <c r="E324" s="9">
        <f t="shared" si="4"/>
        <v>316384.06000000006</v>
      </c>
    </row>
    <row r="325" spans="1:5" ht="21" x14ac:dyDescent="0.25">
      <c r="A325" s="18">
        <v>45652</v>
      </c>
      <c r="B325" s="8" t="s">
        <v>595</v>
      </c>
      <c r="C325" s="9"/>
      <c r="D325" s="9">
        <v>315114</v>
      </c>
      <c r="E325" s="9">
        <f t="shared" si="4"/>
        <v>1270.0600000000559</v>
      </c>
    </row>
    <row r="326" spans="1:5" ht="21" x14ac:dyDescent="0.25">
      <c r="A326" s="18">
        <v>45654</v>
      </c>
      <c r="B326" s="8" t="s">
        <v>148</v>
      </c>
      <c r="C326" s="9">
        <v>344000</v>
      </c>
      <c r="D326" s="9"/>
      <c r="E326" s="9">
        <f t="shared" ref="E326:E389" si="5">E325+C326-D326</f>
        <v>345270.06000000006</v>
      </c>
    </row>
    <row r="327" spans="1:5" ht="21" x14ac:dyDescent="0.25">
      <c r="A327" s="18">
        <v>45654</v>
      </c>
      <c r="B327" s="8" t="s">
        <v>1552</v>
      </c>
      <c r="C327" s="9"/>
      <c r="D327" s="9">
        <v>344122</v>
      </c>
      <c r="E327" s="9">
        <f t="shared" si="5"/>
        <v>1148.0600000000559</v>
      </c>
    </row>
    <row r="328" spans="1:5" ht="21" x14ac:dyDescent="0.25">
      <c r="A328" s="18">
        <v>45656</v>
      </c>
      <c r="B328" s="8" t="s">
        <v>1960</v>
      </c>
      <c r="C328" s="9">
        <v>101883</v>
      </c>
      <c r="D328" s="9"/>
      <c r="E328" s="9">
        <f t="shared" si="5"/>
        <v>103031.06000000006</v>
      </c>
    </row>
    <row r="329" spans="1:5" ht="21" x14ac:dyDescent="0.25">
      <c r="A329" s="18">
        <v>45656</v>
      </c>
      <c r="B329" s="8" t="s">
        <v>2115</v>
      </c>
      <c r="C329" s="9"/>
      <c r="D329" s="9">
        <v>101500</v>
      </c>
      <c r="E329" s="9">
        <f t="shared" si="5"/>
        <v>1531.0600000000559</v>
      </c>
    </row>
    <row r="330" spans="1:5" ht="21" x14ac:dyDescent="0.25">
      <c r="A330" s="18">
        <v>45657</v>
      </c>
      <c r="B330" s="8" t="s">
        <v>2124</v>
      </c>
      <c r="C330" s="9">
        <v>1299773</v>
      </c>
      <c r="D330" s="9"/>
      <c r="E330" s="9">
        <f t="shared" si="5"/>
        <v>1301304.06</v>
      </c>
    </row>
    <row r="331" spans="1:5" ht="21" x14ac:dyDescent="0.25">
      <c r="A331" s="18">
        <v>45657</v>
      </c>
      <c r="B331" s="8" t="s">
        <v>2004</v>
      </c>
      <c r="C331" s="9"/>
      <c r="D331" s="9">
        <v>1300893</v>
      </c>
      <c r="E331" s="9">
        <f t="shared" si="5"/>
        <v>411.06000000005588</v>
      </c>
    </row>
    <row r="332" spans="1:5" ht="21" x14ac:dyDescent="0.25">
      <c r="A332" s="18">
        <v>45293</v>
      </c>
      <c r="B332" s="8" t="s">
        <v>1697</v>
      </c>
      <c r="C332" s="9">
        <v>999500</v>
      </c>
      <c r="D332" s="9"/>
      <c r="E332" s="9">
        <f t="shared" si="5"/>
        <v>999911.06</v>
      </c>
    </row>
    <row r="333" spans="1:5" ht="21" x14ac:dyDescent="0.25">
      <c r="A333" s="18">
        <v>45293</v>
      </c>
      <c r="B333" s="8" t="s">
        <v>2132</v>
      </c>
      <c r="C333" s="9"/>
      <c r="D333" s="9">
        <v>771227</v>
      </c>
      <c r="E333" s="9">
        <f t="shared" si="5"/>
        <v>228684.06000000006</v>
      </c>
    </row>
    <row r="334" spans="1:5" ht="21" x14ac:dyDescent="0.25">
      <c r="A334" s="18">
        <v>45293</v>
      </c>
      <c r="B334" s="8" t="s">
        <v>2133</v>
      </c>
      <c r="C334" s="9"/>
      <c r="D334" s="9">
        <v>228563</v>
      </c>
      <c r="E334" s="9">
        <f t="shared" si="5"/>
        <v>121.06000000005588</v>
      </c>
    </row>
    <row r="335" spans="1:5" ht="21" x14ac:dyDescent="0.25">
      <c r="A335" s="18">
        <v>45293</v>
      </c>
      <c r="B335" s="8" t="s">
        <v>2124</v>
      </c>
      <c r="C335" s="9">
        <v>1799250</v>
      </c>
      <c r="D335" s="9"/>
      <c r="E335" s="9">
        <f t="shared" si="5"/>
        <v>1799371.06</v>
      </c>
    </row>
    <row r="336" spans="1:5" ht="21" x14ac:dyDescent="0.25">
      <c r="A336" s="18">
        <v>45293</v>
      </c>
      <c r="B336" s="8" t="s">
        <v>2140</v>
      </c>
      <c r="C336" s="9"/>
      <c r="D336" s="9">
        <v>1769354</v>
      </c>
      <c r="E336" s="9">
        <f t="shared" si="5"/>
        <v>30017.060000000056</v>
      </c>
    </row>
    <row r="337" spans="1:5" ht="21" x14ac:dyDescent="0.25">
      <c r="A337" s="18">
        <v>45293</v>
      </c>
      <c r="B337" s="8" t="s">
        <v>2124</v>
      </c>
      <c r="C337" s="9">
        <v>300124</v>
      </c>
      <c r="D337" s="9"/>
      <c r="E337" s="9">
        <f t="shared" si="5"/>
        <v>330141.06000000006</v>
      </c>
    </row>
    <row r="338" spans="1:5" ht="21" x14ac:dyDescent="0.25">
      <c r="A338" s="18">
        <v>45293</v>
      </c>
      <c r="B338" s="8" t="s">
        <v>2124</v>
      </c>
      <c r="C338" s="9">
        <v>1199846</v>
      </c>
      <c r="D338" s="9"/>
      <c r="E338" s="9">
        <f t="shared" si="5"/>
        <v>1529987.06</v>
      </c>
    </row>
    <row r="339" spans="1:5" ht="21" x14ac:dyDescent="0.25">
      <c r="A339" s="18">
        <v>45293</v>
      </c>
      <c r="B339" s="8" t="s">
        <v>2133</v>
      </c>
      <c r="C339" s="9"/>
      <c r="D339" s="9">
        <v>1200541</v>
      </c>
      <c r="E339" s="9">
        <f t="shared" si="5"/>
        <v>329446.06000000006</v>
      </c>
    </row>
    <row r="340" spans="1:5" ht="21" x14ac:dyDescent="0.25">
      <c r="A340" s="18">
        <v>45293</v>
      </c>
      <c r="B340" s="8" t="s">
        <v>2133</v>
      </c>
      <c r="C340" s="9"/>
      <c r="D340" s="9">
        <v>300415</v>
      </c>
      <c r="E340" s="9">
        <f t="shared" si="5"/>
        <v>29031.060000000056</v>
      </c>
    </row>
    <row r="341" spans="1:5" ht="21" x14ac:dyDescent="0.25">
      <c r="A341" s="18"/>
      <c r="B341" s="8"/>
      <c r="C341" s="9"/>
      <c r="D341" s="9">
        <v>27562</v>
      </c>
      <c r="E341" s="9">
        <f t="shared" si="5"/>
        <v>1469.0600000000559</v>
      </c>
    </row>
    <row r="342" spans="1:5" ht="21" x14ac:dyDescent="0.25">
      <c r="A342" s="18">
        <v>45297</v>
      </c>
      <c r="B342" s="8" t="s">
        <v>2124</v>
      </c>
      <c r="C342" s="9">
        <v>999948</v>
      </c>
      <c r="D342" s="9"/>
      <c r="E342" s="9">
        <f t="shared" si="5"/>
        <v>1001417.06</v>
      </c>
    </row>
    <row r="343" spans="1:5" ht="21" x14ac:dyDescent="0.25">
      <c r="A343" s="18">
        <v>45297</v>
      </c>
      <c r="B343" s="8"/>
      <c r="C343" s="9"/>
      <c r="D343" s="9">
        <v>827000</v>
      </c>
      <c r="E343" s="9">
        <f t="shared" si="5"/>
        <v>174417.06000000006</v>
      </c>
    </row>
    <row r="344" spans="1:5" ht="21" x14ac:dyDescent="0.25">
      <c r="A344" s="18">
        <v>45297</v>
      </c>
      <c r="B344" s="8"/>
      <c r="C344" s="9"/>
      <c r="D344" s="9">
        <v>172147</v>
      </c>
      <c r="E344" s="9">
        <f t="shared" si="5"/>
        <v>2270.0600000000559</v>
      </c>
    </row>
    <row r="345" spans="1:5" ht="21" x14ac:dyDescent="0.25">
      <c r="A345" s="18">
        <v>45664</v>
      </c>
      <c r="B345" s="8" t="s">
        <v>1739</v>
      </c>
      <c r="C345" s="9">
        <v>250000</v>
      </c>
      <c r="D345" s="9"/>
      <c r="E345" s="9">
        <f t="shared" si="5"/>
        <v>252270.06000000006</v>
      </c>
    </row>
    <row r="346" spans="1:5" ht="21" x14ac:dyDescent="0.25">
      <c r="A346" s="18">
        <v>45664</v>
      </c>
      <c r="B346" s="8" t="s">
        <v>2144</v>
      </c>
      <c r="C346" s="9"/>
      <c r="D346" s="9">
        <v>250124</v>
      </c>
      <c r="E346" s="9">
        <f t="shared" si="5"/>
        <v>2146.0600000000559</v>
      </c>
    </row>
    <row r="347" spans="1:5" ht="21" x14ac:dyDescent="0.25">
      <c r="A347" s="18">
        <v>45665</v>
      </c>
      <c r="B347" s="8" t="s">
        <v>579</v>
      </c>
      <c r="C347" s="9">
        <v>256000</v>
      </c>
      <c r="D347" s="9"/>
      <c r="E347" s="9">
        <f t="shared" si="5"/>
        <v>258146.06000000006</v>
      </c>
    </row>
    <row r="348" spans="1:5" ht="21" x14ac:dyDescent="0.25">
      <c r="A348" s="18">
        <v>45665</v>
      </c>
      <c r="B348" s="8" t="s">
        <v>2004</v>
      </c>
      <c r="C348" s="9"/>
      <c r="D348" s="9">
        <v>256149</v>
      </c>
      <c r="E348" s="9">
        <f t="shared" si="5"/>
        <v>1997.0600000000559</v>
      </c>
    </row>
    <row r="349" spans="1:5" ht="21" x14ac:dyDescent="0.25">
      <c r="A349" s="18">
        <v>45666</v>
      </c>
      <c r="B349" s="8" t="s">
        <v>1694</v>
      </c>
      <c r="C349" s="9">
        <v>1998800</v>
      </c>
      <c r="D349" s="9"/>
      <c r="E349" s="9">
        <f t="shared" si="5"/>
        <v>2000797.06</v>
      </c>
    </row>
    <row r="350" spans="1:5" ht="21" x14ac:dyDescent="0.25">
      <c r="A350" s="18">
        <v>45666</v>
      </c>
      <c r="B350" s="8" t="s">
        <v>1552</v>
      </c>
      <c r="C350" s="9"/>
      <c r="D350" s="9">
        <v>937259</v>
      </c>
      <c r="E350" s="9">
        <f t="shared" si="5"/>
        <v>1063538.06</v>
      </c>
    </row>
    <row r="351" spans="1:5" ht="21" x14ac:dyDescent="0.25">
      <c r="A351" s="18">
        <v>45666</v>
      </c>
      <c r="B351" s="8" t="s">
        <v>2004</v>
      </c>
      <c r="C351" s="9"/>
      <c r="D351" s="9">
        <v>1062118</v>
      </c>
      <c r="E351" s="9">
        <f t="shared" si="5"/>
        <v>1420.0600000000559</v>
      </c>
    </row>
    <row r="352" spans="1:5" ht="21" x14ac:dyDescent="0.25">
      <c r="A352" s="18">
        <v>45667</v>
      </c>
      <c r="B352" s="8" t="s">
        <v>1694</v>
      </c>
      <c r="C352" s="9">
        <v>1999700</v>
      </c>
      <c r="D352" s="9"/>
      <c r="E352" s="9">
        <f t="shared" si="5"/>
        <v>2001120.06</v>
      </c>
    </row>
    <row r="353" spans="1:5" ht="21" x14ac:dyDescent="0.25">
      <c r="A353" s="18">
        <v>45667</v>
      </c>
      <c r="B353" s="8" t="s">
        <v>2004</v>
      </c>
      <c r="C353" s="9"/>
      <c r="D353" s="9">
        <v>2000108</v>
      </c>
      <c r="E353" s="9">
        <f t="shared" si="5"/>
        <v>1012.0600000000559</v>
      </c>
    </row>
    <row r="354" spans="1:5" ht="21" x14ac:dyDescent="0.25">
      <c r="A354" s="18">
        <v>45667</v>
      </c>
      <c r="B354" s="8" t="s">
        <v>579</v>
      </c>
      <c r="C354" s="9">
        <v>225000</v>
      </c>
      <c r="D354" s="9"/>
      <c r="E354" s="9">
        <f t="shared" si="5"/>
        <v>226012.06000000006</v>
      </c>
    </row>
    <row r="355" spans="1:5" ht="21" x14ac:dyDescent="0.25">
      <c r="A355" s="18">
        <v>45667</v>
      </c>
      <c r="B355" s="8" t="s">
        <v>2004</v>
      </c>
      <c r="C355" s="9"/>
      <c r="D355" s="9">
        <v>224981</v>
      </c>
      <c r="E355" s="9">
        <f t="shared" si="5"/>
        <v>1031.0600000000559</v>
      </c>
    </row>
    <row r="356" spans="1:5" ht="21" x14ac:dyDescent="0.25">
      <c r="A356" s="18">
        <v>45670</v>
      </c>
      <c r="B356" s="8" t="s">
        <v>1694</v>
      </c>
      <c r="C356" s="9">
        <v>350100</v>
      </c>
      <c r="D356" s="9"/>
      <c r="E356" s="9">
        <f t="shared" si="5"/>
        <v>351131.06000000006</v>
      </c>
    </row>
    <row r="357" spans="1:5" ht="21" x14ac:dyDescent="0.25">
      <c r="A357" s="18">
        <v>45670</v>
      </c>
      <c r="B357" s="8" t="s">
        <v>1552</v>
      </c>
      <c r="C357" s="9"/>
      <c r="D357" s="9">
        <v>350113</v>
      </c>
      <c r="E357" s="9">
        <f t="shared" si="5"/>
        <v>1018.0600000000559</v>
      </c>
    </row>
    <row r="358" spans="1:5" ht="21" x14ac:dyDescent="0.25">
      <c r="A358" s="18">
        <v>45670</v>
      </c>
      <c r="B358" s="8" t="s">
        <v>579</v>
      </c>
      <c r="C358" s="9">
        <v>400000</v>
      </c>
      <c r="D358" s="9"/>
      <c r="E358" s="9">
        <f t="shared" si="5"/>
        <v>401018.06000000006</v>
      </c>
    </row>
    <row r="359" spans="1:5" ht="21" x14ac:dyDescent="0.25">
      <c r="A359" s="18">
        <v>45670</v>
      </c>
      <c r="B359" s="8" t="s">
        <v>1552</v>
      </c>
      <c r="C359" s="9"/>
      <c r="D359" s="9">
        <v>400228</v>
      </c>
      <c r="E359" s="9">
        <f t="shared" si="5"/>
        <v>790.06000000005588</v>
      </c>
    </row>
    <row r="360" spans="1:5" ht="21" x14ac:dyDescent="0.25">
      <c r="A360" s="18">
        <v>45673</v>
      </c>
      <c r="B360" s="8" t="s">
        <v>1694</v>
      </c>
      <c r="C360" s="9">
        <v>2199000</v>
      </c>
      <c r="D360" s="9"/>
      <c r="E360" s="9">
        <f t="shared" si="5"/>
        <v>2199790.06</v>
      </c>
    </row>
    <row r="361" spans="1:5" ht="21" x14ac:dyDescent="0.25">
      <c r="A361" s="18">
        <v>45673</v>
      </c>
      <c r="B361" s="8" t="s">
        <v>1552</v>
      </c>
      <c r="C361" s="9"/>
      <c r="D361" s="9">
        <v>89581</v>
      </c>
      <c r="E361" s="9">
        <f t="shared" si="5"/>
        <v>2110209.06</v>
      </c>
    </row>
    <row r="362" spans="1:5" ht="21" x14ac:dyDescent="0.25">
      <c r="A362" s="18">
        <v>45673</v>
      </c>
      <c r="B362" s="8" t="s">
        <v>1552</v>
      </c>
      <c r="C362" s="9"/>
      <c r="D362" s="9">
        <v>2108939</v>
      </c>
      <c r="E362" s="9">
        <f t="shared" si="5"/>
        <v>1270.0600000000559</v>
      </c>
    </row>
    <row r="363" spans="1:5" ht="21" x14ac:dyDescent="0.25">
      <c r="A363" s="18">
        <v>45675</v>
      </c>
      <c r="B363" s="8" t="s">
        <v>579</v>
      </c>
      <c r="C363" s="9">
        <v>100000</v>
      </c>
      <c r="D363" s="9"/>
      <c r="E363" s="9">
        <f t="shared" si="5"/>
        <v>101270.06000000006</v>
      </c>
    </row>
    <row r="364" spans="1:5" ht="21" x14ac:dyDescent="0.25">
      <c r="A364" s="18">
        <v>45675</v>
      </c>
      <c r="B364" s="8" t="s">
        <v>2004</v>
      </c>
      <c r="C364" s="9"/>
      <c r="D364" s="9">
        <v>99571</v>
      </c>
      <c r="E364" s="9">
        <f t="shared" si="5"/>
        <v>1699.0600000000559</v>
      </c>
    </row>
    <row r="365" spans="1:5" ht="21" x14ac:dyDescent="0.25">
      <c r="A365" s="18">
        <v>45679</v>
      </c>
      <c r="B365" s="8" t="s">
        <v>1960</v>
      </c>
      <c r="C365" s="9">
        <v>575384</v>
      </c>
      <c r="D365" s="9"/>
      <c r="E365" s="9">
        <f t="shared" si="5"/>
        <v>577083.06000000006</v>
      </c>
    </row>
    <row r="366" spans="1:5" ht="21" x14ac:dyDescent="0.25">
      <c r="A366" s="18">
        <v>45679</v>
      </c>
      <c r="B366" s="8" t="s">
        <v>1552</v>
      </c>
      <c r="C366" s="9"/>
      <c r="D366" s="9">
        <v>574931</v>
      </c>
      <c r="E366" s="9">
        <f t="shared" si="5"/>
        <v>2152.0600000000559</v>
      </c>
    </row>
    <row r="367" spans="1:5" ht="21" x14ac:dyDescent="0.25">
      <c r="A367" s="18">
        <v>45680</v>
      </c>
      <c r="B367" s="8" t="s">
        <v>1960</v>
      </c>
      <c r="C367" s="9">
        <v>501369</v>
      </c>
      <c r="D367" s="9"/>
      <c r="E367" s="9">
        <f t="shared" si="5"/>
        <v>503521.06000000006</v>
      </c>
    </row>
    <row r="368" spans="1:5" ht="21" x14ac:dyDescent="0.25">
      <c r="A368" s="18">
        <v>45680</v>
      </c>
      <c r="B368" s="8" t="s">
        <v>1552</v>
      </c>
      <c r="C368" s="9"/>
      <c r="D368" s="9">
        <v>501139</v>
      </c>
      <c r="E368" s="9">
        <f t="shared" si="5"/>
        <v>2382.0600000000559</v>
      </c>
    </row>
    <row r="369" spans="1:5" ht="21" x14ac:dyDescent="0.25">
      <c r="A369" s="18">
        <v>45681</v>
      </c>
      <c r="B369" s="8" t="s">
        <v>1960</v>
      </c>
      <c r="C369" s="9">
        <v>600118</v>
      </c>
      <c r="D369" s="9"/>
      <c r="E369" s="9">
        <f t="shared" si="5"/>
        <v>602500.06000000006</v>
      </c>
    </row>
    <row r="370" spans="1:5" ht="21" x14ac:dyDescent="0.25">
      <c r="A370" s="18">
        <v>45681</v>
      </c>
      <c r="B370" s="8" t="s">
        <v>2183</v>
      </c>
      <c r="C370" s="9"/>
      <c r="D370" s="9">
        <v>601042</v>
      </c>
      <c r="E370" s="9">
        <f t="shared" si="5"/>
        <v>1458.0600000000559</v>
      </c>
    </row>
    <row r="371" spans="1:5" ht="21" x14ac:dyDescent="0.25">
      <c r="A371" s="18">
        <v>45681</v>
      </c>
      <c r="B371" s="8" t="s">
        <v>1960</v>
      </c>
      <c r="C371" s="9">
        <v>300000</v>
      </c>
      <c r="D371" s="9"/>
      <c r="E371" s="9">
        <f t="shared" si="5"/>
        <v>301458.06000000006</v>
      </c>
    </row>
    <row r="372" spans="1:5" ht="21" x14ac:dyDescent="0.25">
      <c r="A372" s="18">
        <v>45681</v>
      </c>
      <c r="B372" s="8" t="s">
        <v>2183</v>
      </c>
      <c r="C372" s="9"/>
      <c r="D372" s="9">
        <v>299537</v>
      </c>
      <c r="E372" s="9">
        <f t="shared" si="5"/>
        <v>1921.0600000000559</v>
      </c>
    </row>
    <row r="373" spans="1:5" ht="21" x14ac:dyDescent="0.25">
      <c r="A373" s="18">
        <v>45684</v>
      </c>
      <c r="B373" s="8" t="s">
        <v>1694</v>
      </c>
      <c r="C373" s="9">
        <v>499900</v>
      </c>
      <c r="D373" s="9"/>
      <c r="E373" s="9">
        <f t="shared" si="5"/>
        <v>501821.06000000006</v>
      </c>
    </row>
    <row r="374" spans="1:5" ht="21" x14ac:dyDescent="0.25">
      <c r="A374" s="18">
        <v>45684</v>
      </c>
      <c r="B374" s="8" t="s">
        <v>2004</v>
      </c>
      <c r="C374" s="9"/>
      <c r="D374" s="9">
        <v>290077</v>
      </c>
      <c r="E374" s="9">
        <f t="shared" si="5"/>
        <v>211744.06000000006</v>
      </c>
    </row>
    <row r="375" spans="1:5" ht="21" x14ac:dyDescent="0.25">
      <c r="A375" s="18">
        <v>45684</v>
      </c>
      <c r="B375" s="8" t="s">
        <v>2184</v>
      </c>
      <c r="C375" s="9"/>
      <c r="D375" s="9">
        <v>209174</v>
      </c>
      <c r="E375" s="9">
        <f t="shared" si="5"/>
        <v>2570.0600000000559</v>
      </c>
    </row>
    <row r="376" spans="1:5" ht="21" x14ac:dyDescent="0.25">
      <c r="A376" s="18">
        <v>45686</v>
      </c>
      <c r="B376" s="8" t="s">
        <v>1960</v>
      </c>
      <c r="C376" s="9">
        <v>509023</v>
      </c>
      <c r="D376" s="9"/>
      <c r="E376" s="9">
        <f t="shared" si="5"/>
        <v>511593.06000000006</v>
      </c>
    </row>
    <row r="377" spans="1:5" ht="21" x14ac:dyDescent="0.25">
      <c r="A377" s="18">
        <v>45686</v>
      </c>
      <c r="B377" s="8" t="s">
        <v>1567</v>
      </c>
      <c r="C377" s="9"/>
      <c r="D377" s="9">
        <v>510089</v>
      </c>
      <c r="E377" s="9">
        <f t="shared" si="5"/>
        <v>1504.0600000000559</v>
      </c>
    </row>
    <row r="378" spans="1:5" ht="21" x14ac:dyDescent="0.25">
      <c r="A378" s="18">
        <v>45686</v>
      </c>
      <c r="B378" s="8" t="s">
        <v>1960</v>
      </c>
      <c r="C378" s="9">
        <v>524983</v>
      </c>
      <c r="D378" s="9"/>
      <c r="E378" s="9">
        <f t="shared" si="5"/>
        <v>526487.06000000006</v>
      </c>
    </row>
    <row r="379" spans="1:5" ht="21" x14ac:dyDescent="0.25">
      <c r="A379" s="18">
        <v>45686</v>
      </c>
      <c r="B379" s="8" t="s">
        <v>1567</v>
      </c>
      <c r="C379" s="9"/>
      <c r="D379" s="9">
        <v>524721</v>
      </c>
      <c r="E379" s="9">
        <f t="shared" si="5"/>
        <v>1766.0600000000559</v>
      </c>
    </row>
    <row r="380" spans="1:5" ht="21" x14ac:dyDescent="0.25">
      <c r="A380" s="18">
        <v>45687</v>
      </c>
      <c r="B380" s="8" t="s">
        <v>2124</v>
      </c>
      <c r="C380" s="9">
        <v>800100</v>
      </c>
      <c r="D380" s="9"/>
      <c r="E380" s="9">
        <f t="shared" si="5"/>
        <v>801866.06</v>
      </c>
    </row>
    <row r="381" spans="1:5" ht="21" x14ac:dyDescent="0.25">
      <c r="A381" s="18">
        <v>45687</v>
      </c>
      <c r="B381" s="8" t="s">
        <v>2191</v>
      </c>
      <c r="C381" s="9"/>
      <c r="D381" s="9">
        <v>799853</v>
      </c>
      <c r="E381" s="9">
        <f t="shared" si="5"/>
        <v>2013.0600000000559</v>
      </c>
    </row>
    <row r="382" spans="1:5" ht="21" x14ac:dyDescent="0.25">
      <c r="A382" s="18"/>
      <c r="B382" s="8"/>
      <c r="C382" s="9"/>
      <c r="D382" s="9">
        <v>315</v>
      </c>
      <c r="E382" s="9">
        <f t="shared" si="5"/>
        <v>1698.0600000000559</v>
      </c>
    </row>
    <row r="383" spans="1:5" ht="21" x14ac:dyDescent="0.25">
      <c r="A383" s="18"/>
      <c r="B383" s="8"/>
      <c r="C383" s="9">
        <v>338712</v>
      </c>
      <c r="D383" s="9"/>
      <c r="E383" s="9">
        <f t="shared" si="5"/>
        <v>340410.06000000006</v>
      </c>
    </row>
    <row r="384" spans="1:5" ht="21" x14ac:dyDescent="0.25">
      <c r="A384" s="18"/>
      <c r="B384" s="8"/>
      <c r="C384" s="9"/>
      <c r="D384" s="9">
        <v>338241</v>
      </c>
      <c r="E384" s="9">
        <f t="shared" si="5"/>
        <v>2169.0600000000559</v>
      </c>
    </row>
    <row r="385" spans="1:5" ht="21" x14ac:dyDescent="0.25">
      <c r="A385" s="18">
        <v>45692</v>
      </c>
      <c r="B385" s="8" t="s">
        <v>579</v>
      </c>
      <c r="C385" s="9">
        <v>100000</v>
      </c>
      <c r="D385" s="9"/>
      <c r="E385" s="9">
        <f t="shared" si="5"/>
        <v>102169.06000000006</v>
      </c>
    </row>
    <row r="386" spans="1:5" ht="21" x14ac:dyDescent="0.25">
      <c r="A386" s="18">
        <v>45692</v>
      </c>
      <c r="B386" s="8" t="s">
        <v>2004</v>
      </c>
      <c r="C386" s="9"/>
      <c r="D386" s="9">
        <v>100754</v>
      </c>
      <c r="E386" s="9">
        <f t="shared" si="5"/>
        <v>1415.0600000000559</v>
      </c>
    </row>
    <row r="387" spans="1:5" ht="21" x14ac:dyDescent="0.25">
      <c r="A387" s="18">
        <v>45695</v>
      </c>
      <c r="B387" s="8" t="s">
        <v>148</v>
      </c>
      <c r="C387" s="9">
        <v>150000</v>
      </c>
      <c r="D387" s="9"/>
      <c r="E387" s="9">
        <f t="shared" si="5"/>
        <v>151415.06000000006</v>
      </c>
    </row>
    <row r="388" spans="1:5" ht="21" x14ac:dyDescent="0.25">
      <c r="A388" s="18">
        <v>45695</v>
      </c>
      <c r="B388" s="8" t="s">
        <v>2191</v>
      </c>
      <c r="C388" s="9"/>
      <c r="D388" s="9">
        <v>150241</v>
      </c>
      <c r="E388" s="9">
        <f t="shared" si="5"/>
        <v>1174.0600000000559</v>
      </c>
    </row>
    <row r="389" spans="1:5" ht="21" x14ac:dyDescent="0.25">
      <c r="A389" s="18">
        <v>45702</v>
      </c>
      <c r="B389" s="8" t="s">
        <v>148</v>
      </c>
      <c r="C389" s="9">
        <f>55000+47000+98000</f>
        <v>200000</v>
      </c>
      <c r="D389" s="9"/>
      <c r="E389" s="9">
        <f t="shared" si="5"/>
        <v>201174.06000000006</v>
      </c>
    </row>
    <row r="390" spans="1:5" ht="21" x14ac:dyDescent="0.25">
      <c r="A390" s="18">
        <v>45702</v>
      </c>
      <c r="B390" s="8" t="s">
        <v>1567</v>
      </c>
      <c r="C390" s="9"/>
      <c r="D390" s="9">
        <v>200157</v>
      </c>
      <c r="E390" s="9">
        <f t="shared" ref="E390:E453" si="6">E389+C390-D390</f>
        <v>1017.0600000000559</v>
      </c>
    </row>
    <row r="391" spans="1:5" ht="21" x14ac:dyDescent="0.25">
      <c r="A391" s="18">
        <v>45707</v>
      </c>
      <c r="B391" s="8" t="s">
        <v>1148</v>
      </c>
      <c r="C391" s="9">
        <v>899368</v>
      </c>
      <c r="D391" s="9"/>
      <c r="E391" s="9">
        <f t="shared" si="6"/>
        <v>900385.06</v>
      </c>
    </row>
    <row r="392" spans="1:5" ht="21" x14ac:dyDescent="0.25">
      <c r="A392" s="18">
        <v>45707</v>
      </c>
      <c r="B392" s="8" t="s">
        <v>1567</v>
      </c>
      <c r="C392" s="9"/>
      <c r="D392" s="9">
        <v>899108</v>
      </c>
      <c r="E392" s="9">
        <f t="shared" si="6"/>
        <v>1277.0600000000559</v>
      </c>
    </row>
    <row r="393" spans="1:5" ht="21" x14ac:dyDescent="0.25">
      <c r="A393" s="18">
        <v>45707</v>
      </c>
      <c r="B393" s="8" t="s">
        <v>1960</v>
      </c>
      <c r="C393" s="9">
        <v>188671</v>
      </c>
      <c r="D393" s="9"/>
      <c r="E393" s="9">
        <f t="shared" si="6"/>
        <v>189948.06000000006</v>
      </c>
    </row>
    <row r="394" spans="1:5" ht="21" x14ac:dyDescent="0.25">
      <c r="A394" s="18">
        <v>45707</v>
      </c>
      <c r="B394" s="8" t="s">
        <v>1567</v>
      </c>
      <c r="C394" s="9"/>
      <c r="D394" s="9">
        <v>188374</v>
      </c>
      <c r="E394" s="9">
        <f t="shared" si="6"/>
        <v>1574.0600000000559</v>
      </c>
    </row>
    <row r="395" spans="1:5" ht="21" x14ac:dyDescent="0.25">
      <c r="A395" s="18">
        <v>45709</v>
      </c>
      <c r="B395" s="8" t="s">
        <v>579</v>
      </c>
      <c r="C395" s="9">
        <v>140000</v>
      </c>
      <c r="D395" s="9"/>
      <c r="E395" s="9">
        <f t="shared" si="6"/>
        <v>141574.06000000006</v>
      </c>
    </row>
    <row r="396" spans="1:5" ht="21" x14ac:dyDescent="0.25">
      <c r="A396" s="18">
        <v>45709</v>
      </c>
      <c r="B396" s="8" t="s">
        <v>2004</v>
      </c>
      <c r="C396" s="9"/>
      <c r="D396" s="9">
        <v>132114</v>
      </c>
      <c r="E396" s="9">
        <f t="shared" si="6"/>
        <v>9460.0600000000559</v>
      </c>
    </row>
    <row r="397" spans="1:5" ht="21" x14ac:dyDescent="0.25">
      <c r="A397" s="18">
        <v>45709</v>
      </c>
      <c r="B397" s="8" t="s">
        <v>2232</v>
      </c>
      <c r="C397" s="9"/>
      <c r="D397" s="9">
        <v>8077</v>
      </c>
      <c r="E397" s="9">
        <f t="shared" si="6"/>
        <v>1383.0600000000559</v>
      </c>
    </row>
    <row r="398" spans="1:5" ht="21" x14ac:dyDescent="0.25">
      <c r="A398" s="18">
        <v>45709</v>
      </c>
      <c r="B398" s="8" t="s">
        <v>1960</v>
      </c>
      <c r="C398" s="9">
        <v>220784</v>
      </c>
      <c r="D398" s="9"/>
      <c r="E398" s="9">
        <f t="shared" si="6"/>
        <v>222167.06000000006</v>
      </c>
    </row>
    <row r="399" spans="1:5" ht="21" x14ac:dyDescent="0.25">
      <c r="A399" s="18">
        <v>45709</v>
      </c>
      <c r="B399" s="8" t="s">
        <v>2004</v>
      </c>
      <c r="C399" s="9"/>
      <c r="D399" s="9">
        <v>220198</v>
      </c>
      <c r="E399" s="9">
        <f t="shared" si="6"/>
        <v>1969.0600000000559</v>
      </c>
    </row>
    <row r="400" spans="1:5" ht="21" x14ac:dyDescent="0.25">
      <c r="A400" s="18">
        <v>45713</v>
      </c>
      <c r="B400" s="8" t="s">
        <v>579</v>
      </c>
      <c r="C400" s="9">
        <v>35000</v>
      </c>
      <c r="D400" s="9"/>
      <c r="E400" s="9">
        <f t="shared" si="6"/>
        <v>36969.060000000056</v>
      </c>
    </row>
    <row r="401" spans="1:6" ht="21" x14ac:dyDescent="0.25">
      <c r="A401" s="18">
        <v>45713</v>
      </c>
      <c r="B401" s="8" t="s">
        <v>2236</v>
      </c>
      <c r="C401" s="9"/>
      <c r="D401" s="9">
        <v>35108</v>
      </c>
      <c r="E401" s="9">
        <f t="shared" si="6"/>
        <v>1861.0600000000559</v>
      </c>
    </row>
    <row r="402" spans="1:6" ht="21" x14ac:dyDescent="0.25">
      <c r="A402" s="18">
        <v>45713</v>
      </c>
      <c r="B402" s="8" t="s">
        <v>1694</v>
      </c>
      <c r="C402" s="9">
        <v>499500</v>
      </c>
      <c r="D402" s="9"/>
      <c r="E402" s="9">
        <f t="shared" si="6"/>
        <v>501361.06000000006</v>
      </c>
    </row>
    <row r="403" spans="1:6" ht="21" x14ac:dyDescent="0.25">
      <c r="A403" s="18">
        <v>45713</v>
      </c>
      <c r="B403" s="8" t="s">
        <v>1694</v>
      </c>
      <c r="C403" s="9">
        <v>1199500</v>
      </c>
      <c r="D403" s="9"/>
      <c r="E403" s="9">
        <f t="shared" si="6"/>
        <v>1700861.06</v>
      </c>
    </row>
    <row r="404" spans="1:6" ht="21" x14ac:dyDescent="0.25">
      <c r="A404" s="18">
        <v>45713</v>
      </c>
      <c r="B404" s="8" t="s">
        <v>2184</v>
      </c>
      <c r="C404" s="9"/>
      <c r="D404" s="9">
        <v>499723</v>
      </c>
      <c r="E404" s="9">
        <f t="shared" si="6"/>
        <v>1201138.06</v>
      </c>
    </row>
    <row r="405" spans="1:6" ht="21" x14ac:dyDescent="0.25">
      <c r="A405" s="18">
        <v>45713</v>
      </c>
      <c r="B405" s="8" t="s">
        <v>2184</v>
      </c>
      <c r="C405" s="9"/>
      <c r="D405" s="9">
        <v>517221</v>
      </c>
      <c r="E405" s="9">
        <f t="shared" si="6"/>
        <v>683917.06</v>
      </c>
    </row>
    <row r="406" spans="1:6" ht="21" x14ac:dyDescent="0.25">
      <c r="A406" s="18">
        <v>45713</v>
      </c>
      <c r="B406" s="8" t="s">
        <v>2184</v>
      </c>
      <c r="C406" s="9"/>
      <c r="D406" s="9">
        <v>483056</v>
      </c>
      <c r="E406" s="9">
        <f t="shared" si="6"/>
        <v>200861.06000000006</v>
      </c>
    </row>
    <row r="407" spans="1:6" ht="21" x14ac:dyDescent="0.25">
      <c r="A407" s="18">
        <v>45714</v>
      </c>
      <c r="B407" s="8" t="s">
        <v>1665</v>
      </c>
      <c r="C407" s="9"/>
      <c r="D407" s="9">
        <v>315</v>
      </c>
      <c r="E407" s="9">
        <f t="shared" si="6"/>
        <v>200546.06000000006</v>
      </c>
    </row>
    <row r="408" spans="1:6" ht="21" x14ac:dyDescent="0.25">
      <c r="A408" s="18">
        <v>45714</v>
      </c>
      <c r="B408" s="8" t="s">
        <v>2161</v>
      </c>
      <c r="C408" s="9"/>
      <c r="D408" s="9">
        <v>199571</v>
      </c>
      <c r="E408" s="9">
        <f t="shared" si="6"/>
        <v>975.06000000005588</v>
      </c>
    </row>
    <row r="409" spans="1:6" ht="21" x14ac:dyDescent="0.25">
      <c r="A409" s="18">
        <v>45714</v>
      </c>
      <c r="B409" s="8" t="s">
        <v>148</v>
      </c>
      <c r="C409" s="9">
        <v>250000</v>
      </c>
      <c r="D409" s="9"/>
      <c r="E409" s="9">
        <f t="shared" si="6"/>
        <v>250975.06000000006</v>
      </c>
    </row>
    <row r="410" spans="1:6" ht="21" x14ac:dyDescent="0.25">
      <c r="A410" s="18">
        <v>45714</v>
      </c>
      <c r="B410" s="8" t="s">
        <v>1960</v>
      </c>
      <c r="C410" s="9">
        <v>199424</v>
      </c>
      <c r="D410" s="9"/>
      <c r="E410" s="9">
        <f t="shared" si="6"/>
        <v>450399.06000000006</v>
      </c>
    </row>
    <row r="411" spans="1:6" ht="21" x14ac:dyDescent="0.25">
      <c r="A411" s="18">
        <v>45714</v>
      </c>
      <c r="B411" s="8" t="s">
        <v>1552</v>
      </c>
      <c r="C411" s="9"/>
      <c r="D411" s="9">
        <v>449321</v>
      </c>
      <c r="E411" s="9">
        <f t="shared" si="6"/>
        <v>1078.0600000000559</v>
      </c>
    </row>
    <row r="412" spans="1:6" ht="21" x14ac:dyDescent="0.25">
      <c r="A412" s="18">
        <v>45716</v>
      </c>
      <c r="B412" s="8" t="s">
        <v>1694</v>
      </c>
      <c r="C412" s="9">
        <v>3898802</v>
      </c>
      <c r="D412" s="9"/>
      <c r="E412" s="9">
        <f t="shared" si="6"/>
        <v>3899880.06</v>
      </c>
    </row>
    <row r="413" spans="1:6" ht="21" x14ac:dyDescent="0.25">
      <c r="A413" s="18">
        <v>45716</v>
      </c>
      <c r="B413" s="8" t="s">
        <v>1552</v>
      </c>
      <c r="C413" s="9"/>
      <c r="D413" s="9">
        <v>1411245</v>
      </c>
      <c r="E413" s="9">
        <f t="shared" si="6"/>
        <v>2488635.06</v>
      </c>
    </row>
    <row r="414" spans="1:6" ht="21" x14ac:dyDescent="0.25">
      <c r="A414" s="18">
        <v>45716</v>
      </c>
      <c r="B414" s="8" t="s">
        <v>1552</v>
      </c>
      <c r="C414" s="9"/>
      <c r="D414" s="9">
        <v>134125</v>
      </c>
      <c r="E414" s="9">
        <f t="shared" si="6"/>
        <v>2354510.06</v>
      </c>
    </row>
    <row r="415" spans="1:6" ht="21" x14ac:dyDescent="0.25">
      <c r="A415" s="18">
        <v>45716</v>
      </c>
      <c r="B415" s="8" t="s">
        <v>2004</v>
      </c>
      <c r="C415" s="9"/>
      <c r="D415" s="9">
        <v>225142</v>
      </c>
      <c r="E415" s="9">
        <f t="shared" si="6"/>
        <v>2129368.06</v>
      </c>
      <c r="F415">
        <v>225142</v>
      </c>
    </row>
    <row r="416" spans="1:6" ht="21" x14ac:dyDescent="0.25">
      <c r="A416" s="18">
        <v>45716</v>
      </c>
      <c r="B416" s="8" t="s">
        <v>2184</v>
      </c>
      <c r="C416" s="9"/>
      <c r="D416" s="9">
        <v>599862</v>
      </c>
      <c r="E416" s="9">
        <f t="shared" si="6"/>
        <v>1529506.06</v>
      </c>
    </row>
    <row r="417" spans="1:5" ht="21" x14ac:dyDescent="0.25">
      <c r="A417" s="18">
        <v>45716</v>
      </c>
      <c r="B417" s="8" t="s">
        <v>1552</v>
      </c>
      <c r="C417" s="9"/>
      <c r="D417" s="9">
        <v>400125</v>
      </c>
      <c r="E417" s="9">
        <f t="shared" si="6"/>
        <v>1129381.06</v>
      </c>
    </row>
    <row r="418" spans="1:5" ht="21" x14ac:dyDescent="0.25">
      <c r="A418" s="18">
        <v>45716</v>
      </c>
      <c r="B418" s="8" t="s">
        <v>2245</v>
      </c>
      <c r="C418" s="9"/>
      <c r="D418" s="9">
        <v>220278.58</v>
      </c>
      <c r="E418" s="9">
        <f t="shared" si="6"/>
        <v>909102.4800000001</v>
      </c>
    </row>
    <row r="419" spans="1:5" ht="21" x14ac:dyDescent="0.25">
      <c r="A419" s="18">
        <v>45716</v>
      </c>
      <c r="B419" s="8" t="s">
        <v>2184</v>
      </c>
      <c r="C419" s="9"/>
      <c r="D419" s="9">
        <v>199498</v>
      </c>
      <c r="E419" s="9">
        <f t="shared" si="6"/>
        <v>709604.4800000001</v>
      </c>
    </row>
    <row r="420" spans="1:5" ht="21" x14ac:dyDescent="0.25">
      <c r="A420" s="18">
        <v>45716</v>
      </c>
      <c r="B420" s="8" t="s">
        <v>1552</v>
      </c>
      <c r="C420" s="9"/>
      <c r="D420" s="9">
        <v>705142</v>
      </c>
      <c r="E420" s="9">
        <f t="shared" si="6"/>
        <v>4462.4800000000978</v>
      </c>
    </row>
    <row r="421" spans="1:5" ht="21" x14ac:dyDescent="0.25">
      <c r="A421" s="18">
        <v>45716</v>
      </c>
      <c r="B421" s="8" t="s">
        <v>150</v>
      </c>
      <c r="C421" s="9"/>
      <c r="D421" s="9">
        <v>16.43</v>
      </c>
      <c r="E421" s="9">
        <f t="shared" si="6"/>
        <v>4446.0500000000975</v>
      </c>
    </row>
    <row r="422" spans="1:5" ht="21" x14ac:dyDescent="0.25">
      <c r="A422" s="18">
        <v>45717</v>
      </c>
      <c r="B422" s="8" t="s">
        <v>1960</v>
      </c>
      <c r="C422" s="9">
        <v>500124</v>
      </c>
      <c r="D422" s="9"/>
      <c r="E422" s="9">
        <f t="shared" si="6"/>
        <v>504570.0500000001</v>
      </c>
    </row>
    <row r="423" spans="1:5" ht="21" x14ac:dyDescent="0.25">
      <c r="A423" s="18">
        <v>45717</v>
      </c>
      <c r="B423" s="8" t="s">
        <v>1552</v>
      </c>
      <c r="C423" s="9"/>
      <c r="D423" s="9">
        <v>502146</v>
      </c>
      <c r="E423" s="9">
        <f t="shared" si="6"/>
        <v>2424.0500000001048</v>
      </c>
    </row>
    <row r="424" spans="1:5" ht="21" x14ac:dyDescent="0.25">
      <c r="A424" s="18">
        <v>45720</v>
      </c>
      <c r="B424" s="8" t="s">
        <v>1694</v>
      </c>
      <c r="C424" s="9">
        <v>949521.85</v>
      </c>
      <c r="D424" s="9"/>
      <c r="E424" s="9">
        <f t="shared" si="6"/>
        <v>951945.90000000014</v>
      </c>
    </row>
    <row r="425" spans="1:5" ht="21" x14ac:dyDescent="0.25">
      <c r="A425" s="18">
        <v>45720</v>
      </c>
      <c r="B425" s="8" t="s">
        <v>1567</v>
      </c>
      <c r="C425" s="9"/>
      <c r="D425" s="9">
        <v>950428</v>
      </c>
      <c r="E425" s="9">
        <f t="shared" si="6"/>
        <v>1517.9000000001397</v>
      </c>
    </row>
    <row r="426" spans="1:5" ht="21" x14ac:dyDescent="0.25">
      <c r="A426" s="18">
        <v>45726</v>
      </c>
      <c r="B426" s="8" t="s">
        <v>1694</v>
      </c>
      <c r="C426" s="9">
        <v>299985</v>
      </c>
      <c r="D426" s="9"/>
      <c r="E426" s="9">
        <f t="shared" si="6"/>
        <v>301502.90000000014</v>
      </c>
    </row>
    <row r="427" spans="1:5" ht="21" x14ac:dyDescent="0.25">
      <c r="A427" s="18">
        <v>45726</v>
      </c>
      <c r="B427" s="8" t="s">
        <v>1567</v>
      </c>
      <c r="C427" s="9"/>
      <c r="D427" s="9">
        <v>300142</v>
      </c>
      <c r="E427" s="9">
        <f t="shared" si="6"/>
        <v>1360.9000000001397</v>
      </c>
    </row>
    <row r="428" spans="1:5" ht="21" x14ac:dyDescent="0.25">
      <c r="A428" s="18">
        <v>45726</v>
      </c>
      <c r="B428" s="8" t="s">
        <v>2278</v>
      </c>
      <c r="C428" s="9">
        <v>430000</v>
      </c>
      <c r="D428" s="9"/>
      <c r="E428" s="9">
        <f t="shared" si="6"/>
        <v>431360.90000000014</v>
      </c>
    </row>
    <row r="429" spans="1:5" ht="21" x14ac:dyDescent="0.25">
      <c r="A429" s="18">
        <v>45726</v>
      </c>
      <c r="B429" s="8" t="s">
        <v>1567</v>
      </c>
      <c r="C429" s="9"/>
      <c r="D429" s="9">
        <v>429980</v>
      </c>
      <c r="E429" s="9">
        <f t="shared" si="6"/>
        <v>1380.9000000001397</v>
      </c>
    </row>
    <row r="430" spans="1:5" ht="21" x14ac:dyDescent="0.25">
      <c r="A430" s="18">
        <v>45726</v>
      </c>
      <c r="B430" s="8" t="s">
        <v>2279</v>
      </c>
      <c r="C430" s="9">
        <v>787125</v>
      </c>
      <c r="D430" s="9"/>
      <c r="E430" s="9">
        <f t="shared" si="6"/>
        <v>788505.90000000014</v>
      </c>
    </row>
    <row r="431" spans="1:5" ht="21" x14ac:dyDescent="0.25">
      <c r="A431" s="18">
        <v>45726</v>
      </c>
      <c r="B431" s="8" t="s">
        <v>2279</v>
      </c>
      <c r="C431" s="9">
        <v>812250</v>
      </c>
      <c r="D431" s="9"/>
      <c r="E431" s="9">
        <f t="shared" si="6"/>
        <v>1600755.9000000001</v>
      </c>
    </row>
    <row r="432" spans="1:5" ht="21" x14ac:dyDescent="0.25">
      <c r="A432" s="18">
        <v>45726</v>
      </c>
      <c r="B432" s="8" t="s">
        <v>1567</v>
      </c>
      <c r="C432" s="9"/>
      <c r="D432" s="9">
        <v>1598640</v>
      </c>
      <c r="E432" s="9">
        <f t="shared" si="6"/>
        <v>2115.9000000001397</v>
      </c>
    </row>
    <row r="433" spans="1:5" ht="21" x14ac:dyDescent="0.25">
      <c r="A433" s="18">
        <v>45729</v>
      </c>
      <c r="B433" s="8" t="s">
        <v>2279</v>
      </c>
      <c r="C433" s="9">
        <v>989458</v>
      </c>
      <c r="D433" s="9"/>
      <c r="E433" s="9">
        <f t="shared" si="6"/>
        <v>991573.90000000014</v>
      </c>
    </row>
    <row r="434" spans="1:5" ht="21" x14ac:dyDescent="0.25">
      <c r="A434" s="18">
        <v>45729</v>
      </c>
      <c r="B434" s="8" t="s">
        <v>2279</v>
      </c>
      <c r="C434" s="9">
        <v>1009945</v>
      </c>
      <c r="D434" s="9"/>
      <c r="E434" s="9">
        <f t="shared" si="6"/>
        <v>2001518.9000000001</v>
      </c>
    </row>
    <row r="435" spans="1:5" ht="21" x14ac:dyDescent="0.25">
      <c r="A435" s="18">
        <v>45729</v>
      </c>
      <c r="B435" s="8" t="s">
        <v>1567</v>
      </c>
      <c r="C435" s="9"/>
      <c r="D435" s="9">
        <v>1010548</v>
      </c>
      <c r="E435" s="9">
        <f t="shared" si="6"/>
        <v>990970.90000000014</v>
      </c>
    </row>
    <row r="436" spans="1:5" ht="21" x14ac:dyDescent="0.25">
      <c r="A436" s="18">
        <v>45729</v>
      </c>
      <c r="B436" s="8" t="s">
        <v>1567</v>
      </c>
      <c r="C436" s="9"/>
      <c r="D436" s="9">
        <v>989345</v>
      </c>
      <c r="E436" s="9">
        <f t="shared" si="6"/>
        <v>1625.9000000001397</v>
      </c>
    </row>
    <row r="437" spans="1:5" ht="21" x14ac:dyDescent="0.25">
      <c r="A437" s="18">
        <v>45730</v>
      </c>
      <c r="B437" s="8" t="s">
        <v>2292</v>
      </c>
      <c r="C437" s="9">
        <v>190000</v>
      </c>
      <c r="D437" s="9"/>
      <c r="E437" s="9">
        <f t="shared" si="6"/>
        <v>191625.90000000014</v>
      </c>
    </row>
    <row r="438" spans="1:5" ht="21" x14ac:dyDescent="0.25">
      <c r="A438" s="18">
        <v>45730</v>
      </c>
      <c r="B438" s="8" t="s">
        <v>2292</v>
      </c>
      <c r="C438" s="9">
        <v>200000</v>
      </c>
      <c r="D438" s="9"/>
      <c r="E438" s="9">
        <f t="shared" si="6"/>
        <v>391625.90000000014</v>
      </c>
    </row>
    <row r="439" spans="1:5" ht="21" x14ac:dyDescent="0.25">
      <c r="A439" s="18">
        <v>45730</v>
      </c>
      <c r="B439" s="8" t="s">
        <v>2292</v>
      </c>
      <c r="C439" s="9">
        <v>9000</v>
      </c>
      <c r="D439" s="9"/>
      <c r="E439" s="9">
        <f t="shared" si="6"/>
        <v>400625.90000000014</v>
      </c>
    </row>
    <row r="440" spans="1:5" ht="21" x14ac:dyDescent="0.25">
      <c r="A440" s="18">
        <v>45730</v>
      </c>
      <c r="B440" s="8" t="s">
        <v>2292</v>
      </c>
      <c r="C440" s="9">
        <v>75000</v>
      </c>
      <c r="D440" s="9"/>
      <c r="E440" s="9">
        <f t="shared" si="6"/>
        <v>475625.90000000014</v>
      </c>
    </row>
    <row r="441" spans="1:5" ht="21" x14ac:dyDescent="0.25">
      <c r="A441" s="18">
        <v>45730</v>
      </c>
      <c r="B441" s="8" t="s">
        <v>2294</v>
      </c>
      <c r="C441" s="9">
        <v>199980</v>
      </c>
      <c r="D441" s="9"/>
      <c r="E441" s="9">
        <f t="shared" si="6"/>
        <v>675605.90000000014</v>
      </c>
    </row>
    <row r="442" spans="1:5" ht="21" x14ac:dyDescent="0.25">
      <c r="A442" s="18">
        <v>45730</v>
      </c>
      <c r="B442" s="8" t="s">
        <v>2292</v>
      </c>
      <c r="C442" s="9">
        <v>25000</v>
      </c>
      <c r="D442" s="9"/>
      <c r="E442" s="9">
        <f t="shared" si="6"/>
        <v>700605.90000000014</v>
      </c>
    </row>
    <row r="443" spans="1:5" ht="21" x14ac:dyDescent="0.25">
      <c r="A443" s="18">
        <v>45730</v>
      </c>
      <c r="B443" s="8" t="s">
        <v>1567</v>
      </c>
      <c r="C443" s="9"/>
      <c r="D443" s="9">
        <v>74990</v>
      </c>
      <c r="E443" s="9">
        <f t="shared" si="6"/>
        <v>625615.90000000014</v>
      </c>
    </row>
    <row r="444" spans="1:5" ht="21" x14ac:dyDescent="0.25">
      <c r="A444" s="18">
        <v>45730</v>
      </c>
      <c r="B444" s="8" t="s">
        <v>1567</v>
      </c>
      <c r="C444" s="9"/>
      <c r="D444" s="9">
        <v>25058</v>
      </c>
      <c r="E444" s="9">
        <f t="shared" si="6"/>
        <v>600557.90000000014</v>
      </c>
    </row>
    <row r="445" spans="1:5" ht="21" x14ac:dyDescent="0.25">
      <c r="A445" s="18">
        <v>45730</v>
      </c>
      <c r="B445" s="8" t="s">
        <v>1567</v>
      </c>
      <c r="C445" s="9"/>
      <c r="D445" s="9">
        <v>599950</v>
      </c>
      <c r="E445" s="9">
        <f t="shared" si="6"/>
        <v>607.9000000001397</v>
      </c>
    </row>
    <row r="446" spans="1:5" ht="21" x14ac:dyDescent="0.25">
      <c r="A446" s="18">
        <v>45736</v>
      </c>
      <c r="B446" s="8" t="s">
        <v>2279</v>
      </c>
      <c r="C446" s="9">
        <v>999450</v>
      </c>
      <c r="D446" s="9"/>
      <c r="E446" s="9">
        <f t="shared" si="6"/>
        <v>1000057.9000000001</v>
      </c>
    </row>
    <row r="447" spans="1:5" ht="21" x14ac:dyDescent="0.25">
      <c r="A447" s="18">
        <v>45736</v>
      </c>
      <c r="B447" s="8" t="s">
        <v>2279</v>
      </c>
      <c r="C447" s="9">
        <v>999850</v>
      </c>
      <c r="D447" s="9"/>
      <c r="E447" s="9">
        <f t="shared" si="6"/>
        <v>1999907.9000000001</v>
      </c>
    </row>
    <row r="448" spans="1:5" ht="21" x14ac:dyDescent="0.25">
      <c r="A448" s="18">
        <v>45736</v>
      </c>
      <c r="B448" s="8" t="s">
        <v>1567</v>
      </c>
      <c r="C448" s="9"/>
      <c r="D448" s="9">
        <v>999410</v>
      </c>
      <c r="E448" s="9">
        <f t="shared" si="6"/>
        <v>1000497.9000000001</v>
      </c>
    </row>
    <row r="449" spans="1:5" ht="21" x14ac:dyDescent="0.25">
      <c r="A449" s="18">
        <v>45736</v>
      </c>
      <c r="B449" s="8" t="s">
        <v>1567</v>
      </c>
      <c r="C449" s="9"/>
      <c r="D449" s="9">
        <v>999105</v>
      </c>
      <c r="E449" s="9">
        <f t="shared" si="6"/>
        <v>1392.9000000001397</v>
      </c>
    </row>
    <row r="450" spans="1:5" ht="21" x14ac:dyDescent="0.25">
      <c r="A450" s="18">
        <v>45737</v>
      </c>
      <c r="B450" s="8" t="s">
        <v>2292</v>
      </c>
      <c r="C450" s="9">
        <v>200000</v>
      </c>
      <c r="D450" s="9"/>
      <c r="E450" s="9">
        <f t="shared" si="6"/>
        <v>201392.90000000014</v>
      </c>
    </row>
    <row r="451" spans="1:5" ht="21" x14ac:dyDescent="0.25">
      <c r="A451" s="18">
        <v>45737</v>
      </c>
      <c r="B451" s="8" t="s">
        <v>2292</v>
      </c>
      <c r="C451" s="9">
        <v>160000</v>
      </c>
      <c r="D451" s="9"/>
      <c r="E451" s="9">
        <f t="shared" si="6"/>
        <v>361392.90000000014</v>
      </c>
    </row>
    <row r="452" spans="1:5" ht="21" x14ac:dyDescent="0.25">
      <c r="A452" s="18">
        <v>45737</v>
      </c>
      <c r="B452" s="8" t="s">
        <v>1567</v>
      </c>
      <c r="C452" s="9"/>
      <c r="D452" s="9">
        <v>359995</v>
      </c>
      <c r="E452" s="9">
        <f t="shared" si="6"/>
        <v>1397.9000000001397</v>
      </c>
    </row>
    <row r="453" spans="1:5" ht="21" x14ac:dyDescent="0.25">
      <c r="A453" s="18">
        <v>45738</v>
      </c>
      <c r="B453" s="8" t="s">
        <v>2279</v>
      </c>
      <c r="C453" s="9">
        <v>800530</v>
      </c>
      <c r="D453" s="9"/>
      <c r="E453" s="9">
        <f t="shared" si="6"/>
        <v>801927.90000000014</v>
      </c>
    </row>
    <row r="454" spans="1:5" ht="21" x14ac:dyDescent="0.25">
      <c r="A454" s="18">
        <v>45738</v>
      </c>
      <c r="B454" s="8" t="s">
        <v>1567</v>
      </c>
      <c r="C454" s="9"/>
      <c r="D454" s="9">
        <v>799998</v>
      </c>
      <c r="E454" s="9">
        <f t="shared" ref="E454:E517" si="7">E453+C454-D454</f>
        <v>1929.9000000001397</v>
      </c>
    </row>
    <row r="455" spans="1:5" ht="21" x14ac:dyDescent="0.25">
      <c r="A455" s="18">
        <v>45749</v>
      </c>
      <c r="B455" s="51" t="s">
        <v>150</v>
      </c>
      <c r="C455" s="9"/>
      <c r="D455" s="9">
        <v>300</v>
      </c>
      <c r="E455" s="9">
        <f t="shared" si="7"/>
        <v>1629.9000000001397</v>
      </c>
    </row>
    <row r="456" spans="1:5" ht="21" x14ac:dyDescent="0.25">
      <c r="A456" s="18">
        <v>45751</v>
      </c>
      <c r="B456" s="8" t="s">
        <v>1739</v>
      </c>
      <c r="C456" s="9">
        <v>61500</v>
      </c>
      <c r="D456" s="9"/>
      <c r="E456" s="9">
        <f t="shared" si="7"/>
        <v>63129.90000000014</v>
      </c>
    </row>
    <row r="457" spans="1:5" ht="21" x14ac:dyDescent="0.25">
      <c r="A457" s="18">
        <v>45751</v>
      </c>
      <c r="B457" s="8" t="s">
        <v>2357</v>
      </c>
      <c r="C457" s="9"/>
      <c r="D457" s="9">
        <v>61207</v>
      </c>
      <c r="E457" s="9">
        <f t="shared" si="7"/>
        <v>1922.9000000001397</v>
      </c>
    </row>
    <row r="458" spans="1:5" ht="21" x14ac:dyDescent="0.25">
      <c r="A458" s="18">
        <v>45756</v>
      </c>
      <c r="B458" s="8" t="s">
        <v>1739</v>
      </c>
      <c r="C458" s="9">
        <v>150000</v>
      </c>
      <c r="D458" s="9"/>
      <c r="E458" s="9">
        <f t="shared" si="7"/>
        <v>151922.90000000014</v>
      </c>
    </row>
    <row r="459" spans="1:5" ht="21" x14ac:dyDescent="0.25">
      <c r="A459" s="18">
        <v>45756</v>
      </c>
      <c r="B459" s="8" t="s">
        <v>1739</v>
      </c>
      <c r="C459" s="9">
        <v>33000</v>
      </c>
      <c r="D459" s="9"/>
      <c r="E459" s="9">
        <f t="shared" si="7"/>
        <v>184922.90000000014</v>
      </c>
    </row>
    <row r="460" spans="1:5" ht="21" x14ac:dyDescent="0.25">
      <c r="A460" s="18">
        <v>45756</v>
      </c>
      <c r="B460" s="8" t="s">
        <v>2357</v>
      </c>
      <c r="C460" s="9"/>
      <c r="D460" s="9">
        <v>182589</v>
      </c>
      <c r="E460" s="9">
        <f t="shared" si="7"/>
        <v>2333.9000000001397</v>
      </c>
    </row>
    <row r="461" spans="1:5" ht="21" x14ac:dyDescent="0.25">
      <c r="A461" s="18">
        <v>45757</v>
      </c>
      <c r="B461" s="8" t="s">
        <v>2292</v>
      </c>
      <c r="C461" s="9">
        <v>500000</v>
      </c>
      <c r="D461" s="9"/>
      <c r="E461" s="9">
        <f t="shared" si="7"/>
        <v>502333.90000000014</v>
      </c>
    </row>
    <row r="462" spans="1:5" ht="21" x14ac:dyDescent="0.25">
      <c r="A462" s="18">
        <v>45757</v>
      </c>
      <c r="B462" s="8" t="s">
        <v>2301</v>
      </c>
      <c r="C462" s="9"/>
      <c r="D462" s="9">
        <v>499998</v>
      </c>
      <c r="E462" s="9">
        <f t="shared" si="7"/>
        <v>2335.9000000001397</v>
      </c>
    </row>
    <row r="463" spans="1:5" ht="21" x14ac:dyDescent="0.25">
      <c r="A463" s="18">
        <v>45758</v>
      </c>
      <c r="B463" s="8" t="s">
        <v>2292</v>
      </c>
      <c r="C463" s="9">
        <v>495000</v>
      </c>
      <c r="D463" s="9"/>
      <c r="E463" s="9">
        <f t="shared" si="7"/>
        <v>497335.90000000014</v>
      </c>
    </row>
    <row r="464" spans="1:5" ht="21" x14ac:dyDescent="0.25">
      <c r="A464" s="18">
        <v>45758</v>
      </c>
      <c r="B464" s="8" t="s">
        <v>2301</v>
      </c>
      <c r="C464" s="9"/>
      <c r="D464" s="9">
        <v>494500</v>
      </c>
      <c r="E464" s="9">
        <f t="shared" si="7"/>
        <v>2835.9000000001397</v>
      </c>
    </row>
    <row r="465" spans="1:5" ht="21" x14ac:dyDescent="0.25">
      <c r="A465" s="18">
        <v>45763</v>
      </c>
      <c r="B465" s="8" t="s">
        <v>2292</v>
      </c>
      <c r="C465" s="9">
        <v>200000</v>
      </c>
      <c r="D465" s="9"/>
      <c r="E465" s="9">
        <f t="shared" si="7"/>
        <v>202835.90000000014</v>
      </c>
    </row>
    <row r="466" spans="1:5" ht="21" x14ac:dyDescent="0.25">
      <c r="A466" s="18">
        <v>45763</v>
      </c>
      <c r="B466" s="8" t="s">
        <v>1567</v>
      </c>
      <c r="C466" s="9"/>
      <c r="D466" s="9">
        <v>200145</v>
      </c>
      <c r="E466" s="9">
        <f t="shared" si="7"/>
        <v>2690.9000000001397</v>
      </c>
    </row>
    <row r="467" spans="1:5" ht="21" x14ac:dyDescent="0.25">
      <c r="A467" s="18">
        <v>45765</v>
      </c>
      <c r="B467" s="8" t="s">
        <v>2292</v>
      </c>
      <c r="C467" s="9">
        <v>200000</v>
      </c>
      <c r="D467" s="9"/>
      <c r="E467" s="9">
        <f t="shared" si="7"/>
        <v>202690.90000000014</v>
      </c>
    </row>
    <row r="468" spans="1:5" ht="21" x14ac:dyDescent="0.25">
      <c r="A468" s="18">
        <v>45765</v>
      </c>
      <c r="B468" s="8" t="s">
        <v>1567</v>
      </c>
      <c r="C468" s="9"/>
      <c r="D468" s="9">
        <v>199985</v>
      </c>
      <c r="E468" s="9">
        <f t="shared" si="7"/>
        <v>2705.9000000001397</v>
      </c>
    </row>
    <row r="469" spans="1:5" ht="21" x14ac:dyDescent="0.25">
      <c r="A469" s="18"/>
      <c r="B469" s="8"/>
      <c r="C469" s="9"/>
      <c r="D469" s="9"/>
      <c r="E469" s="9">
        <f t="shared" si="7"/>
        <v>2705.9000000001397</v>
      </c>
    </row>
    <row r="470" spans="1:5" ht="21" x14ac:dyDescent="0.25">
      <c r="A470" s="18"/>
      <c r="B470" s="8"/>
      <c r="C470" s="9"/>
      <c r="D470" s="9"/>
      <c r="E470" s="9">
        <f t="shared" si="7"/>
        <v>2705.9000000001397</v>
      </c>
    </row>
    <row r="471" spans="1:5" ht="21" x14ac:dyDescent="0.25">
      <c r="A471" s="18"/>
      <c r="B471" s="8"/>
      <c r="C471" s="9"/>
      <c r="D471" s="9"/>
      <c r="E471" s="9">
        <f t="shared" si="7"/>
        <v>2705.9000000001397</v>
      </c>
    </row>
    <row r="472" spans="1:5" ht="21" x14ac:dyDescent="0.25">
      <c r="A472" s="18"/>
      <c r="B472" s="8"/>
      <c r="C472" s="9"/>
      <c r="D472" s="9"/>
      <c r="E472" s="9">
        <f t="shared" si="7"/>
        <v>2705.9000000001397</v>
      </c>
    </row>
    <row r="473" spans="1:5" ht="21" x14ac:dyDescent="0.25">
      <c r="A473" s="18"/>
      <c r="B473" s="8"/>
      <c r="C473" s="9"/>
      <c r="D473" s="9"/>
      <c r="E473" s="9">
        <f t="shared" si="7"/>
        <v>2705.9000000001397</v>
      </c>
    </row>
    <row r="474" spans="1:5" ht="21" x14ac:dyDescent="0.25">
      <c r="A474" s="18"/>
      <c r="B474" s="8"/>
      <c r="C474" s="9"/>
      <c r="D474" s="9"/>
      <c r="E474" s="9">
        <f t="shared" si="7"/>
        <v>2705.9000000001397</v>
      </c>
    </row>
    <row r="475" spans="1:5" ht="21" x14ac:dyDescent="0.25">
      <c r="A475" s="18"/>
      <c r="B475" s="8"/>
      <c r="C475" s="9"/>
      <c r="D475" s="9"/>
      <c r="E475" s="9">
        <f t="shared" si="7"/>
        <v>2705.9000000001397</v>
      </c>
    </row>
    <row r="476" spans="1:5" ht="21" x14ac:dyDescent="0.25">
      <c r="A476" s="18"/>
      <c r="B476" s="8"/>
      <c r="C476" s="9"/>
      <c r="D476" s="9"/>
      <c r="E476" s="9">
        <f t="shared" si="7"/>
        <v>2705.9000000001397</v>
      </c>
    </row>
    <row r="477" spans="1:5" ht="21" x14ac:dyDescent="0.25">
      <c r="A477" s="18"/>
      <c r="B477" s="8"/>
      <c r="C477" s="9"/>
      <c r="D477" s="9"/>
      <c r="E477" s="9">
        <f t="shared" si="7"/>
        <v>2705.9000000001397</v>
      </c>
    </row>
    <row r="478" spans="1:5" ht="21" x14ac:dyDescent="0.25">
      <c r="A478" s="18"/>
      <c r="B478" s="8"/>
      <c r="C478" s="9"/>
      <c r="D478" s="9"/>
      <c r="E478" s="9">
        <f t="shared" si="7"/>
        <v>2705.9000000001397</v>
      </c>
    </row>
    <row r="479" spans="1:5" ht="21" x14ac:dyDescent="0.25">
      <c r="A479" s="18"/>
      <c r="B479" s="8"/>
      <c r="C479" s="9"/>
      <c r="D479" s="9"/>
      <c r="E479" s="9">
        <f t="shared" si="7"/>
        <v>2705.9000000001397</v>
      </c>
    </row>
    <row r="480" spans="1:5" ht="21" x14ac:dyDescent="0.25">
      <c r="A480" s="18"/>
      <c r="B480" s="8"/>
      <c r="C480" s="9"/>
      <c r="D480" s="9"/>
      <c r="E480" s="9">
        <f t="shared" si="7"/>
        <v>2705.9000000001397</v>
      </c>
    </row>
    <row r="481" spans="1:5" ht="21" x14ac:dyDescent="0.25">
      <c r="A481" s="18"/>
      <c r="B481" s="8"/>
      <c r="C481" s="9"/>
      <c r="D481" s="9"/>
      <c r="E481" s="9">
        <f t="shared" si="7"/>
        <v>2705.9000000001397</v>
      </c>
    </row>
    <row r="482" spans="1:5" ht="21" x14ac:dyDescent="0.25">
      <c r="A482" s="18"/>
      <c r="B482" s="8"/>
      <c r="C482" s="9"/>
      <c r="D482" s="9"/>
      <c r="E482" s="9">
        <f t="shared" si="7"/>
        <v>2705.9000000001397</v>
      </c>
    </row>
    <row r="483" spans="1:5" ht="21" x14ac:dyDescent="0.25">
      <c r="A483" s="18"/>
      <c r="B483" s="8"/>
      <c r="C483" s="9"/>
      <c r="D483" s="9"/>
      <c r="E483" s="9">
        <f t="shared" si="7"/>
        <v>2705.9000000001397</v>
      </c>
    </row>
    <row r="484" spans="1:5" ht="21" x14ac:dyDescent="0.25">
      <c r="A484" s="18"/>
      <c r="B484" s="8"/>
      <c r="C484" s="9"/>
      <c r="D484" s="9"/>
      <c r="E484" s="9">
        <f t="shared" si="7"/>
        <v>2705.9000000001397</v>
      </c>
    </row>
    <row r="485" spans="1:5" ht="21" x14ac:dyDescent="0.25">
      <c r="A485" s="18"/>
      <c r="B485" s="8"/>
      <c r="C485" s="9"/>
      <c r="D485" s="9"/>
      <c r="E485" s="9">
        <f t="shared" si="7"/>
        <v>2705.9000000001397</v>
      </c>
    </row>
    <row r="486" spans="1:5" ht="21" x14ac:dyDescent="0.25">
      <c r="A486" s="18"/>
      <c r="B486" s="8"/>
      <c r="C486" s="9"/>
      <c r="D486" s="9"/>
      <c r="E486" s="9">
        <f t="shared" si="7"/>
        <v>2705.9000000001397</v>
      </c>
    </row>
    <row r="487" spans="1:5" ht="21" x14ac:dyDescent="0.25">
      <c r="A487" s="18"/>
      <c r="B487" s="8"/>
      <c r="C487" s="9"/>
      <c r="D487" s="9"/>
      <c r="E487" s="9">
        <f t="shared" si="7"/>
        <v>2705.9000000001397</v>
      </c>
    </row>
    <row r="488" spans="1:5" ht="21" x14ac:dyDescent="0.25">
      <c r="A488" s="18"/>
      <c r="B488" s="8"/>
      <c r="C488" s="9"/>
      <c r="D488" s="9"/>
      <c r="E488" s="9">
        <f t="shared" si="7"/>
        <v>2705.9000000001397</v>
      </c>
    </row>
    <row r="489" spans="1:5" ht="21" x14ac:dyDescent="0.25">
      <c r="A489" s="18"/>
      <c r="B489" s="8"/>
      <c r="C489" s="9"/>
      <c r="D489" s="9"/>
      <c r="E489" s="9">
        <f t="shared" si="7"/>
        <v>2705.9000000001397</v>
      </c>
    </row>
    <row r="490" spans="1:5" ht="21" x14ac:dyDescent="0.25">
      <c r="A490" s="18"/>
      <c r="B490" s="8"/>
      <c r="C490" s="9"/>
      <c r="D490" s="9"/>
      <c r="E490" s="9">
        <f t="shared" si="7"/>
        <v>2705.9000000001397</v>
      </c>
    </row>
    <row r="491" spans="1:5" ht="21" x14ac:dyDescent="0.25">
      <c r="A491" s="18"/>
      <c r="B491" s="8"/>
      <c r="C491" s="9"/>
      <c r="D491" s="9"/>
      <c r="E491" s="9">
        <f t="shared" si="7"/>
        <v>2705.9000000001397</v>
      </c>
    </row>
    <row r="492" spans="1:5" ht="21" x14ac:dyDescent="0.25">
      <c r="A492" s="18"/>
      <c r="B492" s="8"/>
      <c r="C492" s="9"/>
      <c r="D492" s="9"/>
      <c r="E492" s="9">
        <f t="shared" si="7"/>
        <v>2705.9000000001397</v>
      </c>
    </row>
    <row r="493" spans="1:5" ht="21" x14ac:dyDescent="0.25">
      <c r="A493" s="18"/>
      <c r="B493" s="8"/>
      <c r="C493" s="9"/>
      <c r="D493" s="9"/>
      <c r="E493" s="9">
        <f t="shared" si="7"/>
        <v>2705.9000000001397</v>
      </c>
    </row>
    <row r="494" spans="1:5" ht="21" x14ac:dyDescent="0.25">
      <c r="A494" s="18"/>
      <c r="B494" s="8"/>
      <c r="C494" s="9"/>
      <c r="D494" s="9"/>
      <c r="E494" s="9">
        <f t="shared" si="7"/>
        <v>2705.9000000001397</v>
      </c>
    </row>
    <row r="495" spans="1:5" ht="21" x14ac:dyDescent="0.25">
      <c r="A495" s="18"/>
      <c r="B495" s="8"/>
      <c r="C495" s="9"/>
      <c r="D495" s="9"/>
      <c r="E495" s="9">
        <f t="shared" si="7"/>
        <v>2705.9000000001397</v>
      </c>
    </row>
    <row r="496" spans="1:5" ht="21" x14ac:dyDescent="0.25">
      <c r="A496" s="18"/>
      <c r="B496" s="8"/>
      <c r="C496" s="9"/>
      <c r="D496" s="9"/>
      <c r="E496" s="9">
        <f t="shared" si="7"/>
        <v>2705.9000000001397</v>
      </c>
    </row>
    <row r="497" spans="1:5" ht="21" x14ac:dyDescent="0.25">
      <c r="A497" s="18"/>
      <c r="B497" s="8"/>
      <c r="C497" s="9"/>
      <c r="D497" s="9"/>
      <c r="E497" s="9">
        <f t="shared" si="7"/>
        <v>2705.9000000001397</v>
      </c>
    </row>
    <row r="498" spans="1:5" ht="21" x14ac:dyDescent="0.25">
      <c r="A498" s="18"/>
      <c r="B498" s="8"/>
      <c r="C498" s="9"/>
      <c r="D498" s="9"/>
      <c r="E498" s="9">
        <f t="shared" si="7"/>
        <v>2705.9000000001397</v>
      </c>
    </row>
    <row r="499" spans="1:5" ht="21" x14ac:dyDescent="0.25">
      <c r="A499" s="18"/>
      <c r="B499" s="8"/>
      <c r="C499" s="9"/>
      <c r="D499" s="9"/>
      <c r="E499" s="9">
        <f t="shared" si="7"/>
        <v>2705.9000000001397</v>
      </c>
    </row>
    <row r="500" spans="1:5" ht="21" x14ac:dyDescent="0.25">
      <c r="A500" s="18"/>
      <c r="B500" s="8"/>
      <c r="C500" s="9"/>
      <c r="D500" s="9"/>
      <c r="E500" s="9">
        <f t="shared" si="7"/>
        <v>2705.9000000001397</v>
      </c>
    </row>
    <row r="501" spans="1:5" ht="21" x14ac:dyDescent="0.25">
      <c r="A501" s="18"/>
      <c r="B501" s="8"/>
      <c r="C501" s="9"/>
      <c r="D501" s="9"/>
      <c r="E501" s="9">
        <f t="shared" si="7"/>
        <v>2705.9000000001397</v>
      </c>
    </row>
    <row r="502" spans="1:5" ht="21" x14ac:dyDescent="0.25">
      <c r="A502" s="18"/>
      <c r="B502" s="8"/>
      <c r="C502" s="9"/>
      <c r="D502" s="9"/>
      <c r="E502" s="9">
        <f t="shared" si="7"/>
        <v>2705.9000000001397</v>
      </c>
    </row>
    <row r="503" spans="1:5" ht="21" x14ac:dyDescent="0.25">
      <c r="A503" s="18"/>
      <c r="B503" s="8"/>
      <c r="C503" s="9"/>
      <c r="D503" s="9"/>
      <c r="E503" s="9">
        <f t="shared" si="7"/>
        <v>2705.9000000001397</v>
      </c>
    </row>
    <row r="504" spans="1:5" ht="21" x14ac:dyDescent="0.25">
      <c r="A504" s="18"/>
      <c r="B504" s="8"/>
      <c r="C504" s="9"/>
      <c r="D504" s="9"/>
      <c r="E504" s="9">
        <f t="shared" si="7"/>
        <v>2705.9000000001397</v>
      </c>
    </row>
    <row r="505" spans="1:5" ht="21" x14ac:dyDescent="0.25">
      <c r="A505" s="18"/>
      <c r="B505" s="8"/>
      <c r="C505" s="9"/>
      <c r="D505" s="9"/>
      <c r="E505" s="9">
        <f t="shared" si="7"/>
        <v>2705.9000000001397</v>
      </c>
    </row>
    <row r="506" spans="1:5" ht="21" x14ac:dyDescent="0.25">
      <c r="A506" s="18"/>
      <c r="B506" s="8"/>
      <c r="C506" s="9"/>
      <c r="D506" s="9"/>
      <c r="E506" s="9">
        <f t="shared" si="7"/>
        <v>2705.9000000001397</v>
      </c>
    </row>
    <row r="507" spans="1:5" ht="21" x14ac:dyDescent="0.25">
      <c r="A507" s="18"/>
      <c r="B507" s="8"/>
      <c r="C507" s="9"/>
      <c r="D507" s="9"/>
      <c r="E507" s="9">
        <f t="shared" si="7"/>
        <v>2705.9000000001397</v>
      </c>
    </row>
    <row r="508" spans="1:5" ht="21" x14ac:dyDescent="0.25">
      <c r="A508" s="18"/>
      <c r="B508" s="8"/>
      <c r="C508" s="9"/>
      <c r="D508" s="9"/>
      <c r="E508" s="9">
        <f t="shared" si="7"/>
        <v>2705.9000000001397</v>
      </c>
    </row>
    <row r="509" spans="1:5" ht="21" x14ac:dyDescent="0.25">
      <c r="A509" s="18"/>
      <c r="B509" s="8"/>
      <c r="C509" s="9"/>
      <c r="D509" s="9"/>
      <c r="E509" s="9">
        <f t="shared" si="7"/>
        <v>2705.9000000001397</v>
      </c>
    </row>
    <row r="510" spans="1:5" ht="21" x14ac:dyDescent="0.25">
      <c r="A510" s="18"/>
      <c r="B510" s="8"/>
      <c r="C510" s="9"/>
      <c r="D510" s="9"/>
      <c r="E510" s="9">
        <f t="shared" si="7"/>
        <v>2705.9000000001397</v>
      </c>
    </row>
    <row r="511" spans="1:5" ht="21" x14ac:dyDescent="0.25">
      <c r="A511" s="18"/>
      <c r="B511" s="8"/>
      <c r="C511" s="9"/>
      <c r="D511" s="9"/>
      <c r="E511" s="9">
        <f t="shared" si="7"/>
        <v>2705.9000000001397</v>
      </c>
    </row>
    <row r="512" spans="1:5" ht="21" x14ac:dyDescent="0.25">
      <c r="A512" s="18"/>
      <c r="B512" s="8"/>
      <c r="C512" s="9"/>
      <c r="D512" s="9"/>
      <c r="E512" s="9">
        <f t="shared" si="7"/>
        <v>2705.9000000001397</v>
      </c>
    </row>
    <row r="513" spans="1:5" ht="21" x14ac:dyDescent="0.25">
      <c r="A513" s="18"/>
      <c r="B513" s="8"/>
      <c r="C513" s="9"/>
      <c r="D513" s="9"/>
      <c r="E513" s="9">
        <f t="shared" si="7"/>
        <v>2705.9000000001397</v>
      </c>
    </row>
    <row r="514" spans="1:5" ht="21" x14ac:dyDescent="0.25">
      <c r="A514" s="18"/>
      <c r="B514" s="8"/>
      <c r="C514" s="9"/>
      <c r="D514" s="9"/>
      <c r="E514" s="9">
        <f t="shared" si="7"/>
        <v>2705.9000000001397</v>
      </c>
    </row>
    <row r="515" spans="1:5" ht="21" x14ac:dyDescent="0.25">
      <c r="A515" s="18"/>
      <c r="B515" s="8"/>
      <c r="C515" s="9"/>
      <c r="D515" s="9"/>
      <c r="E515" s="9">
        <f t="shared" si="7"/>
        <v>2705.9000000001397</v>
      </c>
    </row>
    <row r="516" spans="1:5" ht="21" x14ac:dyDescent="0.25">
      <c r="A516" s="18"/>
      <c r="B516" s="8"/>
      <c r="C516" s="9"/>
      <c r="D516" s="9"/>
      <c r="E516" s="9">
        <f t="shared" si="7"/>
        <v>2705.9000000001397</v>
      </c>
    </row>
    <row r="517" spans="1:5" ht="21" x14ac:dyDescent="0.25">
      <c r="A517" s="18"/>
      <c r="B517" s="8"/>
      <c r="C517" s="9"/>
      <c r="D517" s="9"/>
      <c r="E517" s="9">
        <f t="shared" si="7"/>
        <v>2705.9000000001397</v>
      </c>
    </row>
    <row r="518" spans="1:5" ht="21" x14ac:dyDescent="0.25">
      <c r="A518" s="18"/>
      <c r="B518" s="8"/>
      <c r="C518" s="9"/>
      <c r="D518" s="9"/>
      <c r="E518" s="9">
        <f t="shared" ref="E518:E541" si="8">E517+C518-D518</f>
        <v>2705.9000000001397</v>
      </c>
    </row>
    <row r="519" spans="1:5" ht="21" x14ac:dyDescent="0.25">
      <c r="A519" s="18"/>
      <c r="B519" s="8"/>
      <c r="C519" s="9"/>
      <c r="D519" s="9"/>
      <c r="E519" s="9">
        <f t="shared" si="8"/>
        <v>2705.9000000001397</v>
      </c>
    </row>
    <row r="520" spans="1:5" ht="21" x14ac:dyDescent="0.25">
      <c r="A520" s="18"/>
      <c r="B520" s="8"/>
      <c r="C520" s="9"/>
      <c r="D520" s="9"/>
      <c r="E520" s="9">
        <f t="shared" si="8"/>
        <v>2705.9000000001397</v>
      </c>
    </row>
    <row r="521" spans="1:5" ht="21" x14ac:dyDescent="0.25">
      <c r="A521" s="18"/>
      <c r="B521" s="8"/>
      <c r="C521" s="9"/>
      <c r="D521" s="9"/>
      <c r="E521" s="9">
        <f t="shared" si="8"/>
        <v>2705.9000000001397</v>
      </c>
    </row>
    <row r="522" spans="1:5" ht="21" x14ac:dyDescent="0.25">
      <c r="A522" s="18"/>
      <c r="B522" s="8"/>
      <c r="C522" s="9"/>
      <c r="D522" s="9"/>
      <c r="E522" s="9">
        <f t="shared" si="8"/>
        <v>2705.9000000001397</v>
      </c>
    </row>
    <row r="523" spans="1:5" ht="21" x14ac:dyDescent="0.25">
      <c r="A523" s="18"/>
      <c r="B523" s="8"/>
      <c r="C523" s="9"/>
      <c r="D523" s="9"/>
      <c r="E523" s="9">
        <f t="shared" si="8"/>
        <v>2705.9000000001397</v>
      </c>
    </row>
    <row r="524" spans="1:5" ht="21" x14ac:dyDescent="0.25">
      <c r="A524" s="18"/>
      <c r="B524" s="8"/>
      <c r="C524" s="9"/>
      <c r="D524" s="9"/>
      <c r="E524" s="9">
        <f t="shared" si="8"/>
        <v>2705.9000000001397</v>
      </c>
    </row>
    <row r="525" spans="1:5" ht="21" x14ac:dyDescent="0.25">
      <c r="A525" s="18"/>
      <c r="B525" s="8"/>
      <c r="C525" s="9"/>
      <c r="D525" s="9"/>
      <c r="E525" s="9">
        <f t="shared" si="8"/>
        <v>2705.9000000001397</v>
      </c>
    </row>
    <row r="526" spans="1:5" ht="21" x14ac:dyDescent="0.25">
      <c r="A526" s="18"/>
      <c r="B526" s="8"/>
      <c r="C526" s="9"/>
      <c r="D526" s="9"/>
      <c r="E526" s="9">
        <f t="shared" si="8"/>
        <v>2705.9000000001397</v>
      </c>
    </row>
    <row r="527" spans="1:5" ht="21" x14ac:dyDescent="0.25">
      <c r="A527" s="18"/>
      <c r="B527" s="8"/>
      <c r="C527" s="9"/>
      <c r="D527" s="9"/>
      <c r="E527" s="9">
        <f t="shared" si="8"/>
        <v>2705.9000000001397</v>
      </c>
    </row>
    <row r="528" spans="1:5" ht="21" x14ac:dyDescent="0.25">
      <c r="A528" s="18"/>
      <c r="B528" s="8"/>
      <c r="C528" s="9"/>
      <c r="D528" s="9"/>
      <c r="E528" s="9">
        <f t="shared" si="8"/>
        <v>2705.9000000001397</v>
      </c>
    </row>
    <row r="529" spans="1:5" ht="21" x14ac:dyDescent="0.25">
      <c r="A529" s="18"/>
      <c r="B529" s="8"/>
      <c r="C529" s="9"/>
      <c r="D529" s="9"/>
      <c r="E529" s="9">
        <f t="shared" si="8"/>
        <v>2705.9000000001397</v>
      </c>
    </row>
    <row r="530" spans="1:5" ht="21" x14ac:dyDescent="0.25">
      <c r="A530" s="18"/>
      <c r="B530" s="8"/>
      <c r="C530" s="9"/>
      <c r="D530" s="9"/>
      <c r="E530" s="9">
        <f t="shared" si="8"/>
        <v>2705.9000000001397</v>
      </c>
    </row>
    <row r="531" spans="1:5" ht="21" x14ac:dyDescent="0.25">
      <c r="A531" s="18"/>
      <c r="B531" s="8"/>
      <c r="C531" s="9"/>
      <c r="D531" s="9"/>
      <c r="E531" s="9">
        <f t="shared" si="8"/>
        <v>2705.9000000001397</v>
      </c>
    </row>
    <row r="532" spans="1:5" ht="21" x14ac:dyDescent="0.25">
      <c r="A532" s="18"/>
      <c r="B532" s="8"/>
      <c r="C532" s="9"/>
      <c r="D532" s="9"/>
      <c r="E532" s="9">
        <f t="shared" si="8"/>
        <v>2705.9000000001397</v>
      </c>
    </row>
    <row r="533" spans="1:5" ht="21" x14ac:dyDescent="0.25">
      <c r="A533" s="18"/>
      <c r="B533" s="8"/>
      <c r="C533" s="9"/>
      <c r="D533" s="9"/>
      <c r="E533" s="9">
        <f t="shared" si="8"/>
        <v>2705.9000000001397</v>
      </c>
    </row>
    <row r="534" spans="1:5" ht="21" x14ac:dyDescent="0.25">
      <c r="A534" s="18"/>
      <c r="B534" s="8"/>
      <c r="C534" s="9"/>
      <c r="D534" s="9"/>
      <c r="E534" s="9">
        <f t="shared" si="8"/>
        <v>2705.9000000001397</v>
      </c>
    </row>
    <row r="535" spans="1:5" ht="21" x14ac:dyDescent="0.25">
      <c r="A535" s="18"/>
      <c r="B535" s="8"/>
      <c r="C535" s="9"/>
      <c r="D535" s="9"/>
      <c r="E535" s="9">
        <f t="shared" si="8"/>
        <v>2705.9000000001397</v>
      </c>
    </row>
    <row r="536" spans="1:5" ht="21" x14ac:dyDescent="0.25">
      <c r="A536" s="18"/>
      <c r="B536" s="8"/>
      <c r="C536" s="9"/>
      <c r="D536" s="9"/>
      <c r="E536" s="9">
        <f t="shared" si="8"/>
        <v>2705.9000000001397</v>
      </c>
    </row>
    <row r="537" spans="1:5" ht="21" x14ac:dyDescent="0.25">
      <c r="A537" s="18"/>
      <c r="B537" s="8"/>
      <c r="C537" s="9"/>
      <c r="D537" s="9"/>
      <c r="E537" s="9">
        <f t="shared" si="8"/>
        <v>2705.9000000001397</v>
      </c>
    </row>
    <row r="538" spans="1:5" ht="21" x14ac:dyDescent="0.25">
      <c r="A538" s="18"/>
      <c r="B538" s="8"/>
      <c r="C538" s="9"/>
      <c r="D538" s="9"/>
      <c r="E538" s="9">
        <f t="shared" si="8"/>
        <v>2705.9000000001397</v>
      </c>
    </row>
    <row r="539" spans="1:5" ht="21" x14ac:dyDescent="0.25">
      <c r="A539" s="18"/>
      <c r="B539" s="8"/>
      <c r="C539" s="9"/>
      <c r="D539" s="9"/>
      <c r="E539" s="9">
        <f t="shared" si="8"/>
        <v>2705.9000000001397</v>
      </c>
    </row>
    <row r="540" spans="1:5" ht="21" x14ac:dyDescent="0.25">
      <c r="A540" s="18"/>
      <c r="B540" s="8"/>
      <c r="C540" s="9"/>
      <c r="D540" s="9"/>
      <c r="E540" s="9">
        <f t="shared" si="8"/>
        <v>2705.9000000001397</v>
      </c>
    </row>
    <row r="541" spans="1:5" ht="21" x14ac:dyDescent="0.25">
      <c r="A541" s="18"/>
      <c r="B541" s="8"/>
      <c r="C541" s="9"/>
      <c r="D541" s="9"/>
      <c r="E541" s="9">
        <f t="shared" si="8"/>
        <v>2705.9000000001397</v>
      </c>
    </row>
    <row r="542" spans="1:5" ht="21" x14ac:dyDescent="0.25">
      <c r="B542" s="8"/>
    </row>
    <row r="543" spans="1:5" ht="21" x14ac:dyDescent="0.25">
      <c r="B543" s="8"/>
    </row>
    <row r="544" spans="1:5" ht="21" x14ac:dyDescent="0.25">
      <c r="B544" s="8"/>
    </row>
    <row r="545" spans="2:2" ht="21" x14ac:dyDescent="0.25">
      <c r="B545" s="8"/>
    </row>
    <row r="546" spans="2:2" ht="21" x14ac:dyDescent="0.25">
      <c r="B546" s="8"/>
    </row>
    <row r="547" spans="2:2" ht="21" x14ac:dyDescent="0.25">
      <c r="B547" s="8"/>
    </row>
    <row r="548" spans="2:2" ht="21" x14ac:dyDescent="0.25">
      <c r="B548" s="8"/>
    </row>
    <row r="549" spans="2:2" ht="21" x14ac:dyDescent="0.25">
      <c r="B549" s="8"/>
    </row>
    <row r="550" spans="2:2" ht="21" x14ac:dyDescent="0.25">
      <c r="B550" s="8"/>
    </row>
    <row r="551" spans="2:2" ht="21" x14ac:dyDescent="0.25">
      <c r="B551" s="8"/>
    </row>
    <row r="552" spans="2:2" ht="21" x14ac:dyDescent="0.25">
      <c r="B552" s="8"/>
    </row>
    <row r="553" spans="2:2" ht="21" x14ac:dyDescent="0.25">
      <c r="B553" s="8"/>
    </row>
    <row r="554" spans="2:2" ht="21" x14ac:dyDescent="0.25">
      <c r="B554" s="8"/>
    </row>
    <row r="555" spans="2:2" ht="21" x14ac:dyDescent="0.25">
      <c r="B555" s="8"/>
    </row>
    <row r="556" spans="2:2" ht="21" x14ac:dyDescent="0.25">
      <c r="B556" s="8"/>
    </row>
    <row r="557" spans="2:2" ht="21" x14ac:dyDescent="0.25">
      <c r="B557" s="8"/>
    </row>
    <row r="558" spans="2:2" ht="21" x14ac:dyDescent="0.25">
      <c r="B558" s="8"/>
    </row>
    <row r="559" spans="2:2" ht="21" x14ac:dyDescent="0.25">
      <c r="B559" s="8"/>
    </row>
    <row r="560" spans="2:2" ht="21" x14ac:dyDescent="0.25">
      <c r="B560" s="8"/>
    </row>
    <row r="561" spans="2:2" ht="21" x14ac:dyDescent="0.25">
      <c r="B561" s="8"/>
    </row>
    <row r="562" spans="2:2" ht="21" x14ac:dyDescent="0.25">
      <c r="B562" s="8"/>
    </row>
    <row r="563" spans="2:2" ht="21" x14ac:dyDescent="0.25">
      <c r="B563" s="8"/>
    </row>
    <row r="564" spans="2:2" ht="21" x14ac:dyDescent="0.25">
      <c r="B564" s="8"/>
    </row>
    <row r="565" spans="2:2" ht="21" x14ac:dyDescent="0.25">
      <c r="B565" s="8"/>
    </row>
    <row r="566" spans="2:2" ht="21" x14ac:dyDescent="0.25">
      <c r="B566" s="8"/>
    </row>
    <row r="567" spans="2:2" ht="21" x14ac:dyDescent="0.25">
      <c r="B567" s="8"/>
    </row>
    <row r="568" spans="2:2" ht="21" x14ac:dyDescent="0.25">
      <c r="B568" s="8"/>
    </row>
    <row r="569" spans="2:2" ht="21" x14ac:dyDescent="0.25">
      <c r="B569" s="8"/>
    </row>
    <row r="570" spans="2:2" ht="21" x14ac:dyDescent="0.25">
      <c r="B570" s="8"/>
    </row>
    <row r="571" spans="2:2" ht="21" x14ac:dyDescent="0.25">
      <c r="B571" s="8"/>
    </row>
    <row r="572" spans="2:2" ht="21" x14ac:dyDescent="0.25">
      <c r="B572" s="8"/>
    </row>
    <row r="573" spans="2:2" ht="21" x14ac:dyDescent="0.25">
      <c r="B573" s="8"/>
    </row>
    <row r="574" spans="2:2" ht="21" x14ac:dyDescent="0.25">
      <c r="B574" s="8"/>
    </row>
    <row r="575" spans="2:2" ht="21" x14ac:dyDescent="0.25">
      <c r="B575" s="8"/>
    </row>
    <row r="576" spans="2:2" ht="21" x14ac:dyDescent="0.25">
      <c r="B576" s="8"/>
    </row>
    <row r="577" spans="2:2" ht="21" x14ac:dyDescent="0.25">
      <c r="B577" s="8"/>
    </row>
    <row r="578" spans="2:2" ht="21" x14ac:dyDescent="0.25">
      <c r="B578" s="8"/>
    </row>
    <row r="579" spans="2:2" ht="21" x14ac:dyDescent="0.25">
      <c r="B579" s="8"/>
    </row>
    <row r="580" spans="2:2" ht="21" x14ac:dyDescent="0.25">
      <c r="B580" s="8"/>
    </row>
    <row r="581" spans="2:2" ht="21" x14ac:dyDescent="0.25">
      <c r="B581" s="8"/>
    </row>
    <row r="582" spans="2:2" ht="21" x14ac:dyDescent="0.25">
      <c r="B582" s="8"/>
    </row>
    <row r="583" spans="2:2" ht="21" x14ac:dyDescent="0.25">
      <c r="B583" s="8"/>
    </row>
    <row r="584" spans="2:2" ht="21" x14ac:dyDescent="0.25">
      <c r="B584" s="8"/>
    </row>
    <row r="585" spans="2:2" ht="21" x14ac:dyDescent="0.25">
      <c r="B585" s="8"/>
    </row>
    <row r="586" spans="2:2" ht="21" x14ac:dyDescent="0.25">
      <c r="B586" s="8"/>
    </row>
    <row r="587" spans="2:2" ht="21" x14ac:dyDescent="0.25">
      <c r="B587" s="8"/>
    </row>
    <row r="588" spans="2:2" ht="21" x14ac:dyDescent="0.25">
      <c r="B588" s="8"/>
    </row>
    <row r="589" spans="2:2" ht="21" x14ac:dyDescent="0.25">
      <c r="B589" s="8"/>
    </row>
    <row r="590" spans="2:2" ht="21" x14ac:dyDescent="0.25">
      <c r="B590" s="8"/>
    </row>
    <row r="591" spans="2:2" ht="21" x14ac:dyDescent="0.25">
      <c r="B591" s="8"/>
    </row>
    <row r="592" spans="2:2" ht="21" x14ac:dyDescent="0.25">
      <c r="B592" s="8"/>
    </row>
    <row r="593" spans="2:2" ht="21" x14ac:dyDescent="0.25">
      <c r="B593" s="8"/>
    </row>
    <row r="594" spans="2:2" ht="21" x14ac:dyDescent="0.25">
      <c r="B594" s="8"/>
    </row>
    <row r="595" spans="2:2" ht="21" x14ac:dyDescent="0.25">
      <c r="B595" s="8"/>
    </row>
    <row r="596" spans="2:2" ht="21" x14ac:dyDescent="0.25">
      <c r="B596" s="8"/>
    </row>
    <row r="597" spans="2:2" ht="21" x14ac:dyDescent="0.25">
      <c r="B597" s="8"/>
    </row>
    <row r="598" spans="2:2" ht="21" x14ac:dyDescent="0.25">
      <c r="B598" s="8"/>
    </row>
    <row r="599" spans="2:2" ht="21" x14ac:dyDescent="0.25">
      <c r="B599" s="8"/>
    </row>
    <row r="600" spans="2:2" ht="21" x14ac:dyDescent="0.25">
      <c r="B600" s="8"/>
    </row>
    <row r="601" spans="2:2" ht="21" x14ac:dyDescent="0.25">
      <c r="B601" s="8"/>
    </row>
    <row r="602" spans="2:2" ht="21" x14ac:dyDescent="0.25">
      <c r="B602" s="8"/>
    </row>
    <row r="603" spans="2:2" ht="21" x14ac:dyDescent="0.25">
      <c r="B603" s="8"/>
    </row>
    <row r="604" spans="2:2" ht="21" x14ac:dyDescent="0.25">
      <c r="B604" s="8"/>
    </row>
    <row r="605" spans="2:2" ht="21" x14ac:dyDescent="0.25">
      <c r="B605" s="8"/>
    </row>
    <row r="606" spans="2:2" ht="21" x14ac:dyDescent="0.25">
      <c r="B606" s="8"/>
    </row>
    <row r="607" spans="2:2" ht="21" x14ac:dyDescent="0.25">
      <c r="B607" s="8"/>
    </row>
    <row r="608" spans="2:2" ht="21" x14ac:dyDescent="0.25">
      <c r="B608" s="8"/>
    </row>
    <row r="609" spans="2:2" ht="21" x14ac:dyDescent="0.25">
      <c r="B609" s="8"/>
    </row>
    <row r="610" spans="2:2" ht="21" x14ac:dyDescent="0.25">
      <c r="B610" s="8"/>
    </row>
    <row r="611" spans="2:2" ht="21" x14ac:dyDescent="0.25">
      <c r="B611" s="8"/>
    </row>
    <row r="612" spans="2:2" ht="21" x14ac:dyDescent="0.25">
      <c r="B612" s="8"/>
    </row>
    <row r="613" spans="2:2" ht="21" x14ac:dyDescent="0.25">
      <c r="B613" s="8"/>
    </row>
    <row r="614" spans="2:2" ht="21" x14ac:dyDescent="0.25">
      <c r="B614" s="8"/>
    </row>
    <row r="615" spans="2:2" ht="21" x14ac:dyDescent="0.25">
      <c r="B615" s="8"/>
    </row>
    <row r="616" spans="2:2" ht="21" x14ac:dyDescent="0.25">
      <c r="B616" s="8"/>
    </row>
    <row r="617" spans="2:2" ht="21" x14ac:dyDescent="0.25">
      <c r="B617" s="8"/>
    </row>
    <row r="618" spans="2:2" ht="21" x14ac:dyDescent="0.25">
      <c r="B618" s="8"/>
    </row>
    <row r="619" spans="2:2" ht="21" x14ac:dyDescent="0.25">
      <c r="B619" s="8"/>
    </row>
    <row r="620" spans="2:2" ht="21" x14ac:dyDescent="0.25">
      <c r="B620" s="8"/>
    </row>
    <row r="621" spans="2:2" ht="21" x14ac:dyDescent="0.25">
      <c r="B621" s="8"/>
    </row>
    <row r="622" spans="2:2" ht="21" x14ac:dyDescent="0.25">
      <c r="B622" s="8"/>
    </row>
    <row r="623" spans="2:2" ht="21" x14ac:dyDescent="0.25">
      <c r="B623" s="8"/>
    </row>
    <row r="624" spans="2:2" ht="21" x14ac:dyDescent="0.25">
      <c r="B624" s="8"/>
    </row>
    <row r="625" spans="2:2" ht="21" x14ac:dyDescent="0.25">
      <c r="B625" s="8"/>
    </row>
    <row r="626" spans="2:2" ht="21" x14ac:dyDescent="0.25">
      <c r="B626" s="8"/>
    </row>
    <row r="627" spans="2:2" ht="21" x14ac:dyDescent="0.25">
      <c r="B627" s="8"/>
    </row>
    <row r="628" spans="2:2" ht="21" x14ac:dyDescent="0.25">
      <c r="B628" s="8"/>
    </row>
    <row r="629" spans="2:2" ht="21" x14ac:dyDescent="0.25">
      <c r="B629" s="8"/>
    </row>
    <row r="630" spans="2:2" ht="21" x14ac:dyDescent="0.25">
      <c r="B630" s="8"/>
    </row>
    <row r="631" spans="2:2" ht="21" x14ac:dyDescent="0.25">
      <c r="B631" s="8"/>
    </row>
    <row r="632" spans="2:2" ht="21" x14ac:dyDescent="0.25">
      <c r="B632" s="8"/>
    </row>
    <row r="633" spans="2:2" ht="21" x14ac:dyDescent="0.25">
      <c r="B633" s="8"/>
    </row>
    <row r="634" spans="2:2" ht="21" x14ac:dyDescent="0.25">
      <c r="B634" s="8"/>
    </row>
    <row r="635" spans="2:2" ht="21" x14ac:dyDescent="0.25">
      <c r="B635" s="8"/>
    </row>
    <row r="636" spans="2:2" ht="21" x14ac:dyDescent="0.25">
      <c r="B636" s="8"/>
    </row>
    <row r="637" spans="2:2" ht="21" x14ac:dyDescent="0.25">
      <c r="B637" s="8"/>
    </row>
    <row r="638" spans="2:2" ht="21" x14ac:dyDescent="0.25">
      <c r="B638" s="8"/>
    </row>
    <row r="639" spans="2:2" ht="21" x14ac:dyDescent="0.25">
      <c r="B639" s="8"/>
    </row>
    <row r="640" spans="2:2" ht="21" x14ac:dyDescent="0.25">
      <c r="B640" s="8"/>
    </row>
    <row r="641" spans="2:2" ht="21" x14ac:dyDescent="0.25">
      <c r="B641" s="8"/>
    </row>
    <row r="642" spans="2:2" ht="21" x14ac:dyDescent="0.25">
      <c r="B642" s="8"/>
    </row>
    <row r="643" spans="2:2" ht="21" x14ac:dyDescent="0.25">
      <c r="B643" s="8"/>
    </row>
    <row r="644" spans="2:2" ht="21" x14ac:dyDescent="0.25">
      <c r="B644" s="8"/>
    </row>
    <row r="645" spans="2:2" ht="21" x14ac:dyDescent="0.25">
      <c r="B645" s="8"/>
    </row>
    <row r="646" spans="2:2" ht="21" x14ac:dyDescent="0.25">
      <c r="B646" s="8"/>
    </row>
    <row r="647" spans="2:2" ht="21" x14ac:dyDescent="0.25">
      <c r="B647" s="8"/>
    </row>
    <row r="648" spans="2:2" ht="21" x14ac:dyDescent="0.25">
      <c r="B648" s="8"/>
    </row>
    <row r="649" spans="2:2" ht="21" x14ac:dyDescent="0.25">
      <c r="B649" s="8"/>
    </row>
    <row r="650" spans="2:2" ht="21" x14ac:dyDescent="0.25">
      <c r="B650" s="8"/>
    </row>
    <row r="651" spans="2:2" ht="21" x14ac:dyDescent="0.25">
      <c r="B651" s="8"/>
    </row>
    <row r="652" spans="2:2" ht="21" x14ac:dyDescent="0.25">
      <c r="B652" s="8"/>
    </row>
    <row r="653" spans="2:2" ht="21" x14ac:dyDescent="0.25">
      <c r="B653" s="8"/>
    </row>
    <row r="654" spans="2:2" ht="21" x14ac:dyDescent="0.25">
      <c r="B654" s="8"/>
    </row>
    <row r="655" spans="2:2" ht="21" x14ac:dyDescent="0.25">
      <c r="B655" s="8"/>
    </row>
    <row r="656" spans="2:2" ht="21" x14ac:dyDescent="0.25">
      <c r="B656" s="8"/>
    </row>
    <row r="657" spans="2:2" ht="21" x14ac:dyDescent="0.25">
      <c r="B657" s="8"/>
    </row>
    <row r="658" spans="2:2" ht="21" x14ac:dyDescent="0.25">
      <c r="B658" s="8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6"/>
  <dimension ref="A1:E104"/>
  <sheetViews>
    <sheetView topLeftCell="A8" workbookViewId="0">
      <selection activeCell="B13" sqref="B13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72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0</v>
      </c>
    </row>
    <row r="5" spans="1:5" ht="21" x14ac:dyDescent="0.25">
      <c r="A5" s="8" t="s">
        <v>1284</v>
      </c>
      <c r="B5" s="8" t="s">
        <v>1285</v>
      </c>
      <c r="C5" s="9">
        <v>132535.29999999999</v>
      </c>
      <c r="D5" s="9"/>
      <c r="E5" s="9">
        <f>E4+C5-D5</f>
        <v>132535.29999999999</v>
      </c>
    </row>
    <row r="6" spans="1:5" ht="21" x14ac:dyDescent="0.25">
      <c r="A6" s="18">
        <v>45399</v>
      </c>
      <c r="B6" s="8" t="s">
        <v>1285</v>
      </c>
      <c r="C6" s="9">
        <v>249945.3</v>
      </c>
      <c r="D6" s="9"/>
      <c r="E6" s="9">
        <f t="shared" ref="E6:E69" si="0">E5+C6-D6</f>
        <v>382480.6</v>
      </c>
    </row>
    <row r="7" spans="1:5" ht="21" x14ac:dyDescent="0.25">
      <c r="A7" s="18">
        <v>45399</v>
      </c>
      <c r="B7" s="8" t="s">
        <v>1288</v>
      </c>
      <c r="C7" s="9">
        <v>31272</v>
      </c>
      <c r="D7" s="9"/>
      <c r="E7" s="9">
        <f t="shared" si="0"/>
        <v>413752.6</v>
      </c>
    </row>
    <row r="8" spans="1:5" ht="21" x14ac:dyDescent="0.25">
      <c r="A8" s="18">
        <v>45400</v>
      </c>
      <c r="B8" s="8" t="s">
        <v>1299</v>
      </c>
      <c r="C8" s="9"/>
      <c r="D8" s="9">
        <v>382154</v>
      </c>
      <c r="E8" s="9">
        <f t="shared" si="0"/>
        <v>31598.599999999977</v>
      </c>
    </row>
    <row r="9" spans="1:5" ht="21" x14ac:dyDescent="0.25">
      <c r="A9" s="18">
        <v>45400</v>
      </c>
      <c r="B9" s="8" t="s">
        <v>150</v>
      </c>
      <c r="C9" s="9"/>
      <c r="D9" s="9">
        <v>31.37</v>
      </c>
      <c r="E9" s="9">
        <f t="shared" si="0"/>
        <v>31567.229999999978</v>
      </c>
    </row>
    <row r="10" spans="1:5" ht="21" x14ac:dyDescent="0.25">
      <c r="A10" s="18">
        <v>45401</v>
      </c>
      <c r="B10" s="8" t="s">
        <v>1302</v>
      </c>
      <c r="C10" s="9"/>
      <c r="D10" s="9">
        <v>31550</v>
      </c>
      <c r="E10" s="9">
        <f t="shared" si="0"/>
        <v>17.229999999977736</v>
      </c>
    </row>
    <row r="11" spans="1:5" ht="21" x14ac:dyDescent="0.25">
      <c r="A11" s="18">
        <v>45411</v>
      </c>
      <c r="B11" s="8" t="s">
        <v>1351</v>
      </c>
      <c r="C11" s="9">
        <v>31535.63</v>
      </c>
      <c r="D11" s="9"/>
      <c r="E11" s="9">
        <f t="shared" si="0"/>
        <v>31552.859999999979</v>
      </c>
    </row>
    <row r="12" spans="1:5" ht="21" x14ac:dyDescent="0.25">
      <c r="A12" s="18">
        <v>45412</v>
      </c>
      <c r="B12" s="8" t="s">
        <v>1356</v>
      </c>
      <c r="C12" s="9"/>
      <c r="D12" s="9">
        <v>31480</v>
      </c>
      <c r="E12" s="9">
        <f t="shared" si="0"/>
        <v>72.859999999978754</v>
      </c>
    </row>
    <row r="13" spans="1:5" ht="21" x14ac:dyDescent="0.25">
      <c r="A13" s="18">
        <v>45446</v>
      </c>
      <c r="B13" t="s">
        <v>1524</v>
      </c>
      <c r="C13" s="9">
        <v>694000</v>
      </c>
      <c r="D13" s="9"/>
      <c r="E13" s="9">
        <f t="shared" si="0"/>
        <v>694072.86</v>
      </c>
    </row>
    <row r="14" spans="1:5" ht="21" x14ac:dyDescent="0.25">
      <c r="A14" s="18">
        <v>45447</v>
      </c>
      <c r="B14" s="8" t="s">
        <v>1528</v>
      </c>
      <c r="C14" s="9"/>
      <c r="D14" s="9">
        <v>15723</v>
      </c>
      <c r="E14" s="9">
        <f t="shared" si="0"/>
        <v>678349.86</v>
      </c>
    </row>
    <row r="15" spans="1:5" ht="21" x14ac:dyDescent="0.25">
      <c r="A15" s="18">
        <v>45447</v>
      </c>
      <c r="B15" s="8" t="s">
        <v>1528</v>
      </c>
      <c r="C15" s="9"/>
      <c r="D15" s="9">
        <v>205643</v>
      </c>
      <c r="E15" s="9">
        <f t="shared" si="0"/>
        <v>472706.86</v>
      </c>
    </row>
    <row r="16" spans="1:5" ht="21" x14ac:dyDescent="0.25">
      <c r="A16" s="18">
        <v>45447</v>
      </c>
      <c r="B16" s="8" t="s">
        <v>1528</v>
      </c>
      <c r="C16" s="9"/>
      <c r="D16" s="9">
        <v>472610</v>
      </c>
      <c r="E16" s="9">
        <f t="shared" si="0"/>
        <v>96.85999999998603</v>
      </c>
    </row>
    <row r="17" spans="1:5" ht="21" x14ac:dyDescent="0.25">
      <c r="A17" s="18">
        <v>45509</v>
      </c>
      <c r="B17" s="8" t="s">
        <v>1714</v>
      </c>
      <c r="C17" s="9">
        <v>674952</v>
      </c>
      <c r="D17" s="9"/>
      <c r="E17" s="9">
        <f t="shared" si="0"/>
        <v>675048.86</v>
      </c>
    </row>
    <row r="18" spans="1:5" ht="21" x14ac:dyDescent="0.25">
      <c r="A18" s="18">
        <v>45510</v>
      </c>
      <c r="B18" s="51" t="s">
        <v>1567</v>
      </c>
      <c r="C18" s="9"/>
      <c r="D18" s="9">
        <v>81795</v>
      </c>
      <c r="E18" s="9">
        <f t="shared" si="0"/>
        <v>593253.86</v>
      </c>
    </row>
    <row r="19" spans="1:5" ht="21" x14ac:dyDescent="0.25">
      <c r="A19" s="18">
        <v>45510</v>
      </c>
      <c r="B19" s="51" t="s">
        <v>1567</v>
      </c>
      <c r="C19" s="9"/>
      <c r="D19" s="9">
        <v>200249</v>
      </c>
      <c r="E19" s="9">
        <f t="shared" si="0"/>
        <v>393004.86</v>
      </c>
    </row>
    <row r="20" spans="1:5" ht="21" x14ac:dyDescent="0.25">
      <c r="A20" s="18">
        <v>45511</v>
      </c>
      <c r="B20" s="8" t="s">
        <v>1528</v>
      </c>
      <c r="C20" s="9"/>
      <c r="D20" s="9">
        <v>50687</v>
      </c>
      <c r="E20" s="9">
        <f t="shared" si="0"/>
        <v>342317.86</v>
      </c>
    </row>
    <row r="21" spans="1:5" ht="21" x14ac:dyDescent="0.25">
      <c r="A21" s="18">
        <v>45511</v>
      </c>
      <c r="B21" s="8" t="s">
        <v>1528</v>
      </c>
      <c r="C21" s="9"/>
      <c r="D21" s="9">
        <v>100268</v>
      </c>
      <c r="E21" s="9">
        <f t="shared" si="0"/>
        <v>242049.86</v>
      </c>
    </row>
    <row r="22" spans="1:5" ht="21" x14ac:dyDescent="0.25">
      <c r="A22" s="18">
        <v>45512</v>
      </c>
      <c r="B22" s="8" t="s">
        <v>1528</v>
      </c>
      <c r="C22" s="9"/>
      <c r="D22" s="9">
        <v>241910</v>
      </c>
      <c r="E22" s="9">
        <f t="shared" si="0"/>
        <v>139.85999999998603</v>
      </c>
    </row>
    <row r="23" spans="1:5" ht="21" x14ac:dyDescent="0.25">
      <c r="A23" s="18">
        <v>45609</v>
      </c>
      <c r="B23" s="8" t="s">
        <v>1953</v>
      </c>
      <c r="C23" s="9">
        <v>61450</v>
      </c>
      <c r="D23" s="9"/>
      <c r="E23" s="9">
        <f t="shared" si="0"/>
        <v>61589.859999999986</v>
      </c>
    </row>
    <row r="24" spans="1:5" ht="21" x14ac:dyDescent="0.25">
      <c r="A24" s="18">
        <v>45609</v>
      </c>
      <c r="B24" s="8" t="s">
        <v>1552</v>
      </c>
      <c r="C24" s="9"/>
      <c r="D24" s="9">
        <v>61432</v>
      </c>
      <c r="E24" s="9">
        <f t="shared" si="0"/>
        <v>157.85999999998603</v>
      </c>
    </row>
    <row r="25" spans="1:5" ht="21" x14ac:dyDescent="0.25">
      <c r="A25" s="18">
        <v>45615</v>
      </c>
      <c r="B25" s="8" t="s">
        <v>1791</v>
      </c>
      <c r="C25" s="9">
        <v>315940</v>
      </c>
      <c r="D25" s="9"/>
      <c r="E25" s="9">
        <f t="shared" si="0"/>
        <v>316097.86</v>
      </c>
    </row>
    <row r="26" spans="1:5" ht="21" x14ac:dyDescent="0.25">
      <c r="A26" s="18">
        <v>45615</v>
      </c>
      <c r="B26" s="8" t="s">
        <v>1567</v>
      </c>
      <c r="C26" s="9"/>
      <c r="D26" s="9">
        <v>315923</v>
      </c>
      <c r="E26" s="9">
        <f t="shared" si="0"/>
        <v>174.85999999998603</v>
      </c>
    </row>
    <row r="27" spans="1:5" ht="21" x14ac:dyDescent="0.25">
      <c r="A27" s="18">
        <v>45624</v>
      </c>
      <c r="B27" s="8" t="s">
        <v>1288</v>
      </c>
      <c r="C27" s="9">
        <v>34963</v>
      </c>
      <c r="D27" s="9"/>
      <c r="E27" s="9">
        <f t="shared" si="0"/>
        <v>35137.859999999986</v>
      </c>
    </row>
    <row r="28" spans="1:5" ht="21" x14ac:dyDescent="0.25">
      <c r="A28" s="18">
        <v>45631</v>
      </c>
      <c r="B28" s="8" t="s">
        <v>2048</v>
      </c>
      <c r="C28" s="9"/>
      <c r="D28" s="9">
        <v>35120</v>
      </c>
      <c r="E28" s="9">
        <f t="shared" si="0"/>
        <v>17.85999999998603</v>
      </c>
    </row>
    <row r="29" spans="1:5" ht="21" x14ac:dyDescent="0.25">
      <c r="A29" s="8"/>
      <c r="B29" s="8"/>
      <c r="C29" s="9"/>
      <c r="D29" s="9"/>
      <c r="E29" s="9">
        <f t="shared" si="0"/>
        <v>17.85999999998603</v>
      </c>
    </row>
    <row r="30" spans="1:5" ht="21" x14ac:dyDescent="0.25">
      <c r="A30" s="8"/>
      <c r="B30" s="8"/>
      <c r="C30" s="9"/>
      <c r="D30" s="9"/>
      <c r="E30" s="9">
        <f t="shared" si="0"/>
        <v>17.85999999998603</v>
      </c>
    </row>
    <row r="31" spans="1:5" ht="21" x14ac:dyDescent="0.25">
      <c r="A31" s="8"/>
      <c r="B31" s="8"/>
      <c r="C31" s="9"/>
      <c r="D31" s="9"/>
      <c r="E31" s="9">
        <f t="shared" si="0"/>
        <v>17.85999999998603</v>
      </c>
    </row>
    <row r="32" spans="1:5" ht="21" x14ac:dyDescent="0.25">
      <c r="A32" s="8"/>
      <c r="B32" s="8"/>
      <c r="C32" s="9"/>
      <c r="D32" s="9"/>
      <c r="E32" s="9">
        <f t="shared" si="0"/>
        <v>17.85999999998603</v>
      </c>
    </row>
    <row r="33" spans="1:5" ht="21" x14ac:dyDescent="0.25">
      <c r="A33" s="8"/>
      <c r="B33" s="8"/>
      <c r="C33" s="9"/>
      <c r="D33" s="9"/>
      <c r="E33" s="9">
        <f t="shared" si="0"/>
        <v>17.85999999998603</v>
      </c>
    </row>
    <row r="34" spans="1:5" ht="21" x14ac:dyDescent="0.25">
      <c r="A34" s="8"/>
      <c r="B34" s="8"/>
      <c r="C34" s="9"/>
      <c r="D34" s="9"/>
      <c r="E34" s="9">
        <f t="shared" si="0"/>
        <v>17.85999999998603</v>
      </c>
    </row>
    <row r="35" spans="1:5" ht="21" x14ac:dyDescent="0.25">
      <c r="A35" s="8"/>
      <c r="B35" s="8"/>
      <c r="C35" s="9"/>
      <c r="D35" s="9"/>
      <c r="E35" s="9">
        <f t="shared" si="0"/>
        <v>17.85999999998603</v>
      </c>
    </row>
    <row r="36" spans="1:5" ht="21" x14ac:dyDescent="0.25">
      <c r="A36" s="8"/>
      <c r="B36" s="8"/>
      <c r="C36" s="9"/>
      <c r="D36" s="9"/>
      <c r="E36" s="9">
        <f t="shared" si="0"/>
        <v>17.85999999998603</v>
      </c>
    </row>
    <row r="37" spans="1:5" ht="21" x14ac:dyDescent="0.25">
      <c r="A37" s="8"/>
      <c r="B37" s="8"/>
      <c r="C37" s="9"/>
      <c r="D37" s="9"/>
      <c r="E37" s="9">
        <f t="shared" si="0"/>
        <v>17.85999999998603</v>
      </c>
    </row>
    <row r="38" spans="1:5" ht="21" x14ac:dyDescent="0.25">
      <c r="A38" s="8"/>
      <c r="B38" s="8"/>
      <c r="C38" s="9"/>
      <c r="D38" s="9"/>
      <c r="E38" s="9">
        <f t="shared" si="0"/>
        <v>17.85999999998603</v>
      </c>
    </row>
    <row r="39" spans="1:5" ht="21" x14ac:dyDescent="0.25">
      <c r="A39" s="8"/>
      <c r="B39" s="8"/>
      <c r="C39" s="9"/>
      <c r="D39" s="9"/>
      <c r="E39" s="9">
        <f t="shared" si="0"/>
        <v>17.85999999998603</v>
      </c>
    </row>
    <row r="40" spans="1:5" ht="21" x14ac:dyDescent="0.25">
      <c r="A40" s="8"/>
      <c r="B40" s="8"/>
      <c r="C40" s="9"/>
      <c r="D40" s="9"/>
      <c r="E40" s="9">
        <f t="shared" si="0"/>
        <v>17.85999999998603</v>
      </c>
    </row>
    <row r="41" spans="1:5" ht="21" x14ac:dyDescent="0.25">
      <c r="A41" s="8"/>
      <c r="B41" s="8"/>
      <c r="C41" s="9"/>
      <c r="D41" s="9"/>
      <c r="E41" s="9">
        <f t="shared" si="0"/>
        <v>17.85999999998603</v>
      </c>
    </row>
    <row r="42" spans="1:5" ht="21" x14ac:dyDescent="0.25">
      <c r="A42" s="8"/>
      <c r="B42" s="8"/>
      <c r="C42" s="9"/>
      <c r="D42" s="9"/>
      <c r="E42" s="9">
        <f t="shared" si="0"/>
        <v>17.85999999998603</v>
      </c>
    </row>
    <row r="43" spans="1:5" ht="21" x14ac:dyDescent="0.25">
      <c r="A43" s="8"/>
      <c r="B43" s="8"/>
      <c r="C43" s="9"/>
      <c r="D43" s="9"/>
      <c r="E43" s="9">
        <f t="shared" si="0"/>
        <v>17.85999999998603</v>
      </c>
    </row>
    <row r="44" spans="1:5" ht="21" x14ac:dyDescent="0.25">
      <c r="A44" s="8"/>
      <c r="B44" s="8"/>
      <c r="C44" s="9"/>
      <c r="D44" s="9"/>
      <c r="E44" s="9">
        <f t="shared" si="0"/>
        <v>17.85999999998603</v>
      </c>
    </row>
    <row r="45" spans="1:5" ht="21" x14ac:dyDescent="0.25">
      <c r="A45" s="8"/>
      <c r="B45" s="8"/>
      <c r="C45" s="9"/>
      <c r="D45" s="9"/>
      <c r="E45" s="9">
        <f t="shared" si="0"/>
        <v>17.85999999998603</v>
      </c>
    </row>
    <row r="46" spans="1:5" ht="21" x14ac:dyDescent="0.25">
      <c r="A46" s="8"/>
      <c r="B46" s="8"/>
      <c r="C46" s="9"/>
      <c r="D46" s="9"/>
      <c r="E46" s="9">
        <f t="shared" si="0"/>
        <v>17.85999999998603</v>
      </c>
    </row>
    <row r="47" spans="1:5" ht="21" x14ac:dyDescent="0.25">
      <c r="A47" s="8"/>
      <c r="B47" s="8"/>
      <c r="C47" s="9"/>
      <c r="D47" s="9"/>
      <c r="E47" s="9">
        <f t="shared" si="0"/>
        <v>17.85999999998603</v>
      </c>
    </row>
    <row r="48" spans="1:5" ht="21" x14ac:dyDescent="0.25">
      <c r="A48" s="8"/>
      <c r="B48" s="8"/>
      <c r="C48" s="9"/>
      <c r="D48" s="9"/>
      <c r="E48" s="9">
        <f t="shared" si="0"/>
        <v>17.85999999998603</v>
      </c>
    </row>
    <row r="49" spans="1:5" ht="21" x14ac:dyDescent="0.25">
      <c r="A49" s="8"/>
      <c r="B49" s="8"/>
      <c r="C49" s="9"/>
      <c r="D49" s="9"/>
      <c r="E49" s="9">
        <f t="shared" si="0"/>
        <v>17.85999999998603</v>
      </c>
    </row>
    <row r="50" spans="1:5" ht="21" x14ac:dyDescent="0.25">
      <c r="A50" s="8"/>
      <c r="B50" s="8"/>
      <c r="C50" s="9"/>
      <c r="D50" s="9"/>
      <c r="E50" s="9">
        <f t="shared" si="0"/>
        <v>17.85999999998603</v>
      </c>
    </row>
    <row r="51" spans="1:5" ht="21" x14ac:dyDescent="0.25">
      <c r="A51" s="8"/>
      <c r="B51" s="8"/>
      <c r="C51" s="9"/>
      <c r="D51" s="9"/>
      <c r="E51" s="9">
        <f t="shared" si="0"/>
        <v>17.85999999998603</v>
      </c>
    </row>
    <row r="52" spans="1:5" ht="21" x14ac:dyDescent="0.25">
      <c r="A52" s="8"/>
      <c r="B52" s="8"/>
      <c r="C52" s="9"/>
      <c r="D52" s="9"/>
      <c r="E52" s="9">
        <f t="shared" si="0"/>
        <v>17.85999999998603</v>
      </c>
    </row>
    <row r="53" spans="1:5" ht="21" x14ac:dyDescent="0.25">
      <c r="A53" s="8"/>
      <c r="B53" s="8"/>
      <c r="C53" s="9"/>
      <c r="D53" s="9"/>
      <c r="E53" s="9">
        <f t="shared" si="0"/>
        <v>17.85999999998603</v>
      </c>
    </row>
    <row r="54" spans="1:5" ht="21" x14ac:dyDescent="0.25">
      <c r="A54" s="8"/>
      <c r="B54" s="8"/>
      <c r="C54" s="9"/>
      <c r="D54" s="9"/>
      <c r="E54" s="9">
        <f t="shared" si="0"/>
        <v>17.85999999998603</v>
      </c>
    </row>
    <row r="55" spans="1:5" ht="21" x14ac:dyDescent="0.25">
      <c r="A55" s="8"/>
      <c r="B55" s="8"/>
      <c r="C55" s="9"/>
      <c r="D55" s="9"/>
      <c r="E55" s="9">
        <f t="shared" si="0"/>
        <v>17.85999999998603</v>
      </c>
    </row>
    <row r="56" spans="1:5" ht="21" x14ac:dyDescent="0.25">
      <c r="A56" s="8"/>
      <c r="B56" s="8"/>
      <c r="C56" s="9"/>
      <c r="D56" s="9"/>
      <c r="E56" s="9">
        <f t="shared" si="0"/>
        <v>17.85999999998603</v>
      </c>
    </row>
    <row r="57" spans="1:5" ht="21" x14ac:dyDescent="0.25">
      <c r="A57" s="8"/>
      <c r="B57" s="8"/>
      <c r="C57" s="9"/>
      <c r="D57" s="9"/>
      <c r="E57" s="9">
        <f t="shared" si="0"/>
        <v>17.85999999998603</v>
      </c>
    </row>
    <row r="58" spans="1:5" ht="21" x14ac:dyDescent="0.25">
      <c r="A58" s="8"/>
      <c r="B58" s="8"/>
      <c r="C58" s="9"/>
      <c r="D58" s="9"/>
      <c r="E58" s="9">
        <f t="shared" si="0"/>
        <v>17.85999999998603</v>
      </c>
    </row>
    <row r="59" spans="1:5" ht="21" x14ac:dyDescent="0.25">
      <c r="A59" s="8"/>
      <c r="B59" s="8"/>
      <c r="C59" s="9"/>
      <c r="D59" s="9"/>
      <c r="E59" s="9">
        <f t="shared" si="0"/>
        <v>17.85999999998603</v>
      </c>
    </row>
    <row r="60" spans="1:5" ht="21" x14ac:dyDescent="0.25">
      <c r="A60" s="8"/>
      <c r="B60" s="8"/>
      <c r="C60" s="9"/>
      <c r="D60" s="9"/>
      <c r="E60" s="9">
        <f t="shared" si="0"/>
        <v>17.85999999998603</v>
      </c>
    </row>
    <row r="61" spans="1:5" ht="21" x14ac:dyDescent="0.25">
      <c r="A61" s="8"/>
      <c r="B61" s="8"/>
      <c r="C61" s="9"/>
      <c r="D61" s="9"/>
      <c r="E61" s="9">
        <f t="shared" si="0"/>
        <v>17.85999999998603</v>
      </c>
    </row>
    <row r="62" spans="1:5" ht="21" x14ac:dyDescent="0.25">
      <c r="A62" s="8"/>
      <c r="B62" s="8"/>
      <c r="C62" s="9"/>
      <c r="D62" s="9"/>
      <c r="E62" s="9">
        <f t="shared" si="0"/>
        <v>17.85999999998603</v>
      </c>
    </row>
    <row r="63" spans="1:5" ht="21" x14ac:dyDescent="0.25">
      <c r="A63" s="8"/>
      <c r="B63" s="8"/>
      <c r="C63" s="9"/>
      <c r="D63" s="9"/>
      <c r="E63" s="9">
        <f t="shared" si="0"/>
        <v>17.85999999998603</v>
      </c>
    </row>
    <row r="64" spans="1:5" ht="21" x14ac:dyDescent="0.25">
      <c r="A64" s="8"/>
      <c r="B64" s="8"/>
      <c r="C64" s="9"/>
      <c r="D64" s="9"/>
      <c r="E64" s="9">
        <f t="shared" si="0"/>
        <v>17.85999999998603</v>
      </c>
    </row>
    <row r="65" spans="1:5" ht="21" x14ac:dyDescent="0.25">
      <c r="A65" s="8"/>
      <c r="B65" s="8"/>
      <c r="C65" s="9"/>
      <c r="D65" s="9"/>
      <c r="E65" s="9">
        <f t="shared" si="0"/>
        <v>17.85999999998603</v>
      </c>
    </row>
    <row r="66" spans="1:5" ht="21" x14ac:dyDescent="0.25">
      <c r="A66" s="8"/>
      <c r="B66" s="8"/>
      <c r="C66" s="9"/>
      <c r="D66" s="9"/>
      <c r="E66" s="9">
        <f t="shared" si="0"/>
        <v>17.85999999998603</v>
      </c>
    </row>
    <row r="67" spans="1:5" ht="21" x14ac:dyDescent="0.25">
      <c r="A67" s="8"/>
      <c r="B67" s="8"/>
      <c r="C67" s="9"/>
      <c r="D67" s="9"/>
      <c r="E67" s="9">
        <f t="shared" si="0"/>
        <v>17.85999999998603</v>
      </c>
    </row>
    <row r="68" spans="1:5" ht="21" x14ac:dyDescent="0.25">
      <c r="A68" s="8"/>
      <c r="B68" s="8"/>
      <c r="C68" s="9"/>
      <c r="D68" s="9"/>
      <c r="E68" s="9">
        <f t="shared" si="0"/>
        <v>17.85999999998603</v>
      </c>
    </row>
    <row r="69" spans="1:5" ht="21" x14ac:dyDescent="0.25">
      <c r="A69" s="8"/>
      <c r="B69" s="8"/>
      <c r="C69" s="9"/>
      <c r="D69" s="9"/>
      <c r="E69" s="9">
        <f t="shared" si="0"/>
        <v>17.85999999998603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17.85999999998603</v>
      </c>
    </row>
    <row r="71" spans="1:5" ht="21" x14ac:dyDescent="0.25">
      <c r="A71" s="8"/>
      <c r="B71" s="8"/>
      <c r="C71" s="9"/>
      <c r="D71" s="9"/>
      <c r="E71" s="9">
        <f t="shared" si="1"/>
        <v>17.85999999998603</v>
      </c>
    </row>
    <row r="72" spans="1:5" ht="21" x14ac:dyDescent="0.25">
      <c r="A72" s="8"/>
      <c r="B72" s="8"/>
      <c r="C72" s="9"/>
      <c r="D72" s="9"/>
      <c r="E72" s="9">
        <f t="shared" si="1"/>
        <v>17.85999999998603</v>
      </c>
    </row>
    <row r="73" spans="1:5" ht="21" x14ac:dyDescent="0.25">
      <c r="A73" s="8"/>
      <c r="B73" s="8"/>
      <c r="C73" s="9"/>
      <c r="D73" s="9"/>
      <c r="E73" s="9">
        <f t="shared" si="1"/>
        <v>17.85999999998603</v>
      </c>
    </row>
    <row r="74" spans="1:5" ht="21" x14ac:dyDescent="0.25">
      <c r="A74" s="8"/>
      <c r="B74" s="8"/>
      <c r="C74" s="9"/>
      <c r="D74" s="9"/>
      <c r="E74" s="9">
        <f t="shared" si="1"/>
        <v>17.85999999998603</v>
      </c>
    </row>
    <row r="75" spans="1:5" ht="21" x14ac:dyDescent="0.25">
      <c r="A75" s="8"/>
      <c r="B75" s="8"/>
      <c r="C75" s="9"/>
      <c r="D75" s="9"/>
      <c r="E75" s="9">
        <f t="shared" si="1"/>
        <v>17.85999999998603</v>
      </c>
    </row>
    <row r="76" spans="1:5" ht="21" x14ac:dyDescent="0.25">
      <c r="A76" s="8"/>
      <c r="B76" s="8"/>
      <c r="C76" s="9"/>
      <c r="D76" s="9"/>
      <c r="E76" s="9">
        <f t="shared" si="1"/>
        <v>17.85999999998603</v>
      </c>
    </row>
    <row r="77" spans="1:5" ht="21" x14ac:dyDescent="0.25">
      <c r="A77" s="8"/>
      <c r="B77" s="8"/>
      <c r="C77" s="9"/>
      <c r="D77" s="9"/>
      <c r="E77" s="9">
        <f t="shared" si="1"/>
        <v>17.85999999998603</v>
      </c>
    </row>
    <row r="78" spans="1:5" ht="21" x14ac:dyDescent="0.25">
      <c r="A78" s="8"/>
      <c r="B78" s="8"/>
      <c r="C78" s="9"/>
      <c r="D78" s="9"/>
      <c r="E78" s="9">
        <f t="shared" si="1"/>
        <v>17.85999999998603</v>
      </c>
    </row>
    <row r="79" spans="1:5" ht="21" x14ac:dyDescent="0.25">
      <c r="A79" s="8"/>
      <c r="B79" s="8"/>
      <c r="C79" s="9"/>
      <c r="D79" s="9"/>
      <c r="E79" s="9">
        <f t="shared" si="1"/>
        <v>17.85999999998603</v>
      </c>
    </row>
    <row r="80" spans="1:5" ht="21" x14ac:dyDescent="0.25">
      <c r="A80" s="8"/>
      <c r="B80" s="8"/>
      <c r="C80" s="9"/>
      <c r="D80" s="9"/>
      <c r="E80" s="9">
        <f t="shared" si="1"/>
        <v>17.85999999998603</v>
      </c>
    </row>
    <row r="81" spans="1:5" ht="21" x14ac:dyDescent="0.25">
      <c r="A81" s="8"/>
      <c r="B81" s="8"/>
      <c r="C81" s="9"/>
      <c r="D81" s="9"/>
      <c r="E81" s="9">
        <f t="shared" si="1"/>
        <v>17.85999999998603</v>
      </c>
    </row>
    <row r="82" spans="1:5" ht="21" x14ac:dyDescent="0.25">
      <c r="A82" s="8"/>
      <c r="B82" s="8"/>
      <c r="C82" s="9"/>
      <c r="D82" s="9"/>
      <c r="E82" s="9">
        <f t="shared" si="1"/>
        <v>17.85999999998603</v>
      </c>
    </row>
    <row r="83" spans="1:5" ht="21" x14ac:dyDescent="0.25">
      <c r="A83" s="8"/>
      <c r="B83" s="8"/>
      <c r="C83" s="9"/>
      <c r="D83" s="9"/>
      <c r="E83" s="9">
        <f t="shared" si="1"/>
        <v>17.85999999998603</v>
      </c>
    </row>
    <row r="84" spans="1:5" ht="21" x14ac:dyDescent="0.25">
      <c r="A84" s="8"/>
      <c r="B84" s="8"/>
      <c r="C84" s="9"/>
      <c r="D84" s="9"/>
      <c r="E84" s="9">
        <f t="shared" si="1"/>
        <v>17.85999999998603</v>
      </c>
    </row>
    <row r="85" spans="1:5" ht="21" x14ac:dyDescent="0.25">
      <c r="A85" s="8"/>
      <c r="B85" s="8"/>
      <c r="C85" s="9"/>
      <c r="D85" s="9"/>
      <c r="E85" s="9">
        <f t="shared" si="1"/>
        <v>17.85999999998603</v>
      </c>
    </row>
    <row r="86" spans="1:5" ht="21" x14ac:dyDescent="0.25">
      <c r="A86" s="8"/>
      <c r="B86" s="8"/>
      <c r="C86" s="9"/>
      <c r="D86" s="9"/>
      <c r="E86" s="9">
        <f t="shared" si="1"/>
        <v>17.85999999998603</v>
      </c>
    </row>
    <row r="87" spans="1:5" ht="21" x14ac:dyDescent="0.25">
      <c r="A87" s="8"/>
      <c r="B87" s="8"/>
      <c r="C87" s="9"/>
      <c r="D87" s="9"/>
      <c r="E87" s="9">
        <f t="shared" si="1"/>
        <v>17.85999999998603</v>
      </c>
    </row>
    <row r="88" spans="1:5" ht="21" x14ac:dyDescent="0.25">
      <c r="A88" s="8"/>
      <c r="B88" s="8"/>
      <c r="C88" s="9"/>
      <c r="D88" s="9"/>
      <c r="E88" s="9">
        <f t="shared" si="1"/>
        <v>17.85999999998603</v>
      </c>
    </row>
    <row r="89" spans="1:5" ht="21" x14ac:dyDescent="0.25">
      <c r="A89" s="8"/>
      <c r="B89" s="8"/>
      <c r="C89" s="9"/>
      <c r="D89" s="9"/>
      <c r="E89" s="9">
        <f t="shared" si="1"/>
        <v>17.85999999998603</v>
      </c>
    </row>
    <row r="90" spans="1:5" ht="21" x14ac:dyDescent="0.25">
      <c r="A90" s="8"/>
      <c r="B90" s="8"/>
      <c r="C90" s="9"/>
      <c r="D90" s="9"/>
      <c r="E90" s="9">
        <f t="shared" si="1"/>
        <v>17.85999999998603</v>
      </c>
    </row>
    <row r="91" spans="1:5" ht="21" x14ac:dyDescent="0.25">
      <c r="A91" s="8"/>
      <c r="B91" s="8"/>
      <c r="C91" s="9"/>
      <c r="D91" s="9"/>
      <c r="E91" s="9">
        <f t="shared" si="1"/>
        <v>17.85999999998603</v>
      </c>
    </row>
    <row r="92" spans="1:5" ht="21" x14ac:dyDescent="0.25">
      <c r="A92" s="8"/>
      <c r="B92" s="8"/>
      <c r="C92" s="9"/>
      <c r="D92" s="9"/>
      <c r="E92" s="9">
        <f t="shared" si="1"/>
        <v>17.85999999998603</v>
      </c>
    </row>
    <row r="93" spans="1:5" ht="21" x14ac:dyDescent="0.25">
      <c r="A93" s="8"/>
      <c r="B93" s="8"/>
      <c r="C93" s="9"/>
      <c r="D93" s="9"/>
      <c r="E93" s="9">
        <f t="shared" si="1"/>
        <v>17.85999999998603</v>
      </c>
    </row>
    <row r="94" spans="1:5" ht="21" x14ac:dyDescent="0.25">
      <c r="A94" s="8"/>
      <c r="B94" s="8"/>
      <c r="C94" s="9"/>
      <c r="D94" s="9"/>
      <c r="E94" s="9">
        <f t="shared" si="1"/>
        <v>17.85999999998603</v>
      </c>
    </row>
    <row r="95" spans="1:5" ht="21" x14ac:dyDescent="0.25">
      <c r="A95" s="8"/>
      <c r="B95" s="8"/>
      <c r="C95" s="9"/>
      <c r="D95" s="9"/>
      <c r="E95" s="9">
        <f t="shared" si="1"/>
        <v>17.85999999998603</v>
      </c>
    </row>
    <row r="96" spans="1:5" ht="21" x14ac:dyDescent="0.25">
      <c r="A96" s="8"/>
      <c r="B96" s="8"/>
      <c r="C96" s="9"/>
      <c r="D96" s="9"/>
      <c r="E96" s="9">
        <f t="shared" si="1"/>
        <v>17.85999999998603</v>
      </c>
    </row>
    <row r="97" spans="1:5" ht="21" x14ac:dyDescent="0.25">
      <c r="A97" s="8"/>
      <c r="B97" s="8"/>
      <c r="C97" s="9"/>
      <c r="D97" s="9"/>
      <c r="E97" s="9">
        <f t="shared" si="1"/>
        <v>17.85999999998603</v>
      </c>
    </row>
    <row r="98" spans="1:5" ht="21" x14ac:dyDescent="0.25">
      <c r="A98" s="8"/>
      <c r="B98" s="8"/>
      <c r="C98" s="9"/>
      <c r="D98" s="9"/>
      <c r="E98" s="9">
        <f t="shared" si="1"/>
        <v>17.85999999998603</v>
      </c>
    </row>
    <row r="99" spans="1:5" ht="21" x14ac:dyDescent="0.25">
      <c r="A99" s="8"/>
      <c r="B99" s="8"/>
      <c r="C99" s="9"/>
      <c r="D99" s="9"/>
      <c r="E99" s="9">
        <f t="shared" si="1"/>
        <v>17.85999999998603</v>
      </c>
    </row>
    <row r="100" spans="1:5" ht="21" x14ac:dyDescent="0.25">
      <c r="A100" s="8"/>
      <c r="B100" s="8"/>
      <c r="C100" s="9"/>
      <c r="D100" s="9"/>
      <c r="E100" s="9">
        <f t="shared" si="1"/>
        <v>17.85999999998603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7"/>
  <dimension ref="A1:E104"/>
  <sheetViews>
    <sheetView workbookViewId="0">
      <selection activeCell="A2" sqref="A2:E2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454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8"/>
  <dimension ref="A1:E104"/>
  <sheetViews>
    <sheetView workbookViewId="0">
      <selection activeCell="K19" sqref="K19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139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1112.5</v>
      </c>
    </row>
    <row r="5" spans="1:5" ht="21" x14ac:dyDescent="0.25">
      <c r="A5" s="8" t="s">
        <v>159</v>
      </c>
      <c r="B5" s="8" t="s">
        <v>162</v>
      </c>
      <c r="C5" s="9">
        <v>369025</v>
      </c>
      <c r="D5" s="9"/>
      <c r="E5" s="9">
        <f>E4+C5-D5</f>
        <v>370137.5</v>
      </c>
    </row>
    <row r="6" spans="1:5" ht="21" x14ac:dyDescent="0.25">
      <c r="A6" s="8" t="s">
        <v>173</v>
      </c>
      <c r="B6" s="8" t="s">
        <v>177</v>
      </c>
      <c r="C6" s="9"/>
      <c r="D6" s="9">
        <v>367230</v>
      </c>
      <c r="E6" s="9">
        <f t="shared" ref="E6:E69" si="0">E5+C6-D6</f>
        <v>2907.5</v>
      </c>
    </row>
    <row r="7" spans="1:5" ht="21" x14ac:dyDescent="0.25">
      <c r="A7" s="8" t="s">
        <v>173</v>
      </c>
      <c r="B7" s="8" t="s">
        <v>150</v>
      </c>
      <c r="C7" s="9"/>
      <c r="D7" s="9">
        <v>53.5</v>
      </c>
      <c r="E7" s="9">
        <f t="shared" si="0"/>
        <v>2854</v>
      </c>
    </row>
    <row r="8" spans="1:5" ht="21" x14ac:dyDescent="0.25">
      <c r="A8" s="18">
        <v>44938</v>
      </c>
      <c r="B8" s="8" t="s">
        <v>260</v>
      </c>
      <c r="C8" s="9">
        <v>2.19</v>
      </c>
      <c r="D8" s="9"/>
      <c r="E8" s="9">
        <f t="shared" si="0"/>
        <v>2856.19</v>
      </c>
    </row>
    <row r="9" spans="1:5" ht="21" x14ac:dyDescent="0.25">
      <c r="A9" s="18">
        <v>45286</v>
      </c>
      <c r="B9" s="8" t="s">
        <v>177</v>
      </c>
      <c r="C9" s="9"/>
      <c r="D9" s="9">
        <v>1600</v>
      </c>
      <c r="E9" s="9">
        <f t="shared" si="0"/>
        <v>1256.19</v>
      </c>
    </row>
    <row r="10" spans="1:5" ht="21" x14ac:dyDescent="0.25">
      <c r="A10" s="18">
        <v>45286</v>
      </c>
      <c r="B10" s="8" t="s">
        <v>150</v>
      </c>
      <c r="C10" s="9"/>
      <c r="D10" s="9">
        <v>0.5</v>
      </c>
      <c r="E10" s="9">
        <f t="shared" si="0"/>
        <v>1255.69</v>
      </c>
    </row>
    <row r="11" spans="1:5" ht="21" x14ac:dyDescent="0.25">
      <c r="A11" s="18">
        <v>45293</v>
      </c>
      <c r="B11" s="8" t="s">
        <v>150</v>
      </c>
      <c r="C11" s="9"/>
      <c r="D11" s="9">
        <v>210</v>
      </c>
      <c r="E11" s="9">
        <f t="shared" si="0"/>
        <v>1045.69</v>
      </c>
    </row>
    <row r="12" spans="1:5" ht="21" x14ac:dyDescent="0.25">
      <c r="A12" s="18">
        <v>45324</v>
      </c>
      <c r="B12" s="8" t="s">
        <v>756</v>
      </c>
      <c r="C12" s="9"/>
      <c r="D12" s="9">
        <v>210</v>
      </c>
      <c r="E12" s="9">
        <f t="shared" si="0"/>
        <v>835.69</v>
      </c>
    </row>
    <row r="13" spans="1:5" ht="21" x14ac:dyDescent="0.25">
      <c r="A13" s="18">
        <v>45320</v>
      </c>
      <c r="B13" s="8" t="s">
        <v>756</v>
      </c>
      <c r="C13" s="9"/>
      <c r="D13" s="9">
        <v>210</v>
      </c>
      <c r="E13" s="9">
        <f t="shared" si="0"/>
        <v>625.69000000000005</v>
      </c>
    </row>
    <row r="14" spans="1:5" ht="21" x14ac:dyDescent="0.25">
      <c r="A14" s="18">
        <v>45384</v>
      </c>
      <c r="B14" s="8" t="s">
        <v>756</v>
      </c>
      <c r="C14" s="9"/>
      <c r="D14" s="9">
        <v>210</v>
      </c>
      <c r="E14" s="9">
        <f t="shared" si="0"/>
        <v>415.69000000000005</v>
      </c>
    </row>
    <row r="15" spans="1:5" ht="21" x14ac:dyDescent="0.25">
      <c r="A15" s="18">
        <v>45412</v>
      </c>
      <c r="B15" s="8"/>
      <c r="C15" s="9"/>
      <c r="D15" s="9">
        <v>210</v>
      </c>
      <c r="E15" s="9">
        <f t="shared" si="0"/>
        <v>205.69000000000005</v>
      </c>
    </row>
    <row r="16" spans="1:5" ht="21" x14ac:dyDescent="0.25">
      <c r="A16" s="8"/>
      <c r="B16" s="8"/>
      <c r="C16" s="9"/>
      <c r="D16" s="9">
        <v>210</v>
      </c>
      <c r="E16" s="9">
        <f t="shared" si="0"/>
        <v>-4.3099999999999454</v>
      </c>
    </row>
    <row r="17" spans="1:5" ht="21" x14ac:dyDescent="0.25">
      <c r="A17" s="8"/>
      <c r="B17" s="8"/>
      <c r="C17" s="9"/>
      <c r="D17" s="9"/>
      <c r="E17" s="9">
        <f t="shared" si="0"/>
        <v>-4.3099999999999454</v>
      </c>
    </row>
    <row r="18" spans="1:5" ht="21" x14ac:dyDescent="0.25">
      <c r="A18" s="8"/>
      <c r="B18" s="8"/>
      <c r="C18" s="9"/>
      <c r="D18" s="9"/>
      <c r="E18" s="9">
        <f t="shared" si="0"/>
        <v>-4.3099999999999454</v>
      </c>
    </row>
    <row r="19" spans="1:5" ht="21" x14ac:dyDescent="0.25">
      <c r="A19" s="8"/>
      <c r="B19" s="8"/>
      <c r="C19" s="9"/>
      <c r="D19" s="9"/>
      <c r="E19" s="9">
        <f t="shared" si="0"/>
        <v>-4.3099999999999454</v>
      </c>
    </row>
    <row r="20" spans="1:5" ht="21" x14ac:dyDescent="0.25">
      <c r="A20" s="8"/>
      <c r="B20" s="8"/>
      <c r="C20" s="9"/>
      <c r="D20" s="9"/>
      <c r="E20" s="9">
        <f t="shared" si="0"/>
        <v>-4.3099999999999454</v>
      </c>
    </row>
    <row r="21" spans="1:5" ht="21" x14ac:dyDescent="0.25">
      <c r="A21" s="8"/>
      <c r="B21" s="8"/>
      <c r="C21" s="9"/>
      <c r="D21" s="9"/>
      <c r="E21" s="9">
        <f t="shared" si="0"/>
        <v>-4.3099999999999454</v>
      </c>
    </row>
    <row r="22" spans="1:5" ht="21" x14ac:dyDescent="0.25">
      <c r="A22" s="8"/>
      <c r="B22" s="8"/>
      <c r="C22" s="9"/>
      <c r="D22" s="9"/>
      <c r="E22" s="9">
        <f t="shared" si="0"/>
        <v>-4.3099999999999454</v>
      </c>
    </row>
    <row r="23" spans="1:5" ht="21" x14ac:dyDescent="0.25">
      <c r="A23" s="8"/>
      <c r="B23" s="8"/>
      <c r="C23" s="9"/>
      <c r="D23" s="9"/>
      <c r="E23" s="9">
        <f t="shared" si="0"/>
        <v>-4.3099999999999454</v>
      </c>
    </row>
    <row r="24" spans="1:5" ht="21" x14ac:dyDescent="0.25">
      <c r="A24" s="8"/>
      <c r="B24" s="8"/>
      <c r="C24" s="9"/>
      <c r="D24" s="9"/>
      <c r="E24" s="9">
        <f t="shared" si="0"/>
        <v>-4.3099999999999454</v>
      </c>
    </row>
    <row r="25" spans="1:5" ht="21" x14ac:dyDescent="0.25">
      <c r="A25" s="8"/>
      <c r="B25" s="8"/>
      <c r="C25" s="9"/>
      <c r="D25" s="9"/>
      <c r="E25" s="9">
        <f t="shared" si="0"/>
        <v>-4.3099999999999454</v>
      </c>
    </row>
    <row r="26" spans="1:5" ht="21" x14ac:dyDescent="0.25">
      <c r="A26" s="8"/>
      <c r="B26" s="8"/>
      <c r="C26" s="9"/>
      <c r="D26" s="9"/>
      <c r="E26" s="9">
        <f t="shared" si="0"/>
        <v>-4.3099999999999454</v>
      </c>
    </row>
    <row r="27" spans="1:5" ht="21" x14ac:dyDescent="0.25">
      <c r="A27" s="8"/>
      <c r="B27" s="8"/>
      <c r="C27" s="9"/>
      <c r="D27" s="9"/>
      <c r="E27" s="9">
        <f t="shared" si="0"/>
        <v>-4.3099999999999454</v>
      </c>
    </row>
    <row r="28" spans="1:5" ht="21" x14ac:dyDescent="0.25">
      <c r="A28" s="8"/>
      <c r="B28" s="8"/>
      <c r="C28" s="9"/>
      <c r="D28" s="9"/>
      <c r="E28" s="9">
        <f t="shared" si="0"/>
        <v>-4.3099999999999454</v>
      </c>
    </row>
    <row r="29" spans="1:5" ht="21" x14ac:dyDescent="0.25">
      <c r="A29" s="8"/>
      <c r="B29" s="8"/>
      <c r="C29" s="9"/>
      <c r="D29" s="9"/>
      <c r="E29" s="9">
        <f t="shared" si="0"/>
        <v>-4.3099999999999454</v>
      </c>
    </row>
    <row r="30" spans="1:5" ht="21" x14ac:dyDescent="0.25">
      <c r="A30" s="8"/>
      <c r="B30" s="8"/>
      <c r="C30" s="9"/>
      <c r="D30" s="9"/>
      <c r="E30" s="9">
        <f t="shared" si="0"/>
        <v>-4.3099999999999454</v>
      </c>
    </row>
    <row r="31" spans="1:5" ht="21" x14ac:dyDescent="0.25">
      <c r="A31" s="8"/>
      <c r="B31" s="8"/>
      <c r="C31" s="9"/>
      <c r="D31" s="9"/>
      <c r="E31" s="9">
        <f t="shared" si="0"/>
        <v>-4.3099999999999454</v>
      </c>
    </row>
    <row r="32" spans="1:5" ht="21" x14ac:dyDescent="0.25">
      <c r="A32" s="8"/>
      <c r="B32" s="8"/>
      <c r="C32" s="9"/>
      <c r="D32" s="9"/>
      <c r="E32" s="9">
        <f t="shared" si="0"/>
        <v>-4.3099999999999454</v>
      </c>
    </row>
    <row r="33" spans="1:5" ht="21" x14ac:dyDescent="0.25">
      <c r="A33" s="8"/>
      <c r="B33" s="8"/>
      <c r="C33" s="9"/>
      <c r="D33" s="9"/>
      <c r="E33" s="9">
        <f t="shared" si="0"/>
        <v>-4.3099999999999454</v>
      </c>
    </row>
    <row r="34" spans="1:5" ht="21" x14ac:dyDescent="0.25">
      <c r="A34" s="8"/>
      <c r="B34" s="8"/>
      <c r="C34" s="9"/>
      <c r="D34" s="9"/>
      <c r="E34" s="9">
        <f t="shared" si="0"/>
        <v>-4.3099999999999454</v>
      </c>
    </row>
    <row r="35" spans="1:5" ht="21" x14ac:dyDescent="0.25">
      <c r="A35" s="8"/>
      <c r="B35" s="8"/>
      <c r="C35" s="9"/>
      <c r="D35" s="9"/>
      <c r="E35" s="9">
        <f t="shared" si="0"/>
        <v>-4.3099999999999454</v>
      </c>
    </row>
    <row r="36" spans="1:5" ht="21" x14ac:dyDescent="0.25">
      <c r="A36" s="8"/>
      <c r="B36" s="8"/>
      <c r="C36" s="9"/>
      <c r="D36" s="9"/>
      <c r="E36" s="9">
        <f t="shared" si="0"/>
        <v>-4.3099999999999454</v>
      </c>
    </row>
    <row r="37" spans="1:5" ht="21" x14ac:dyDescent="0.25">
      <c r="A37" s="8"/>
      <c r="B37" s="8"/>
      <c r="C37" s="9"/>
      <c r="D37" s="9"/>
      <c r="E37" s="9">
        <f t="shared" si="0"/>
        <v>-4.3099999999999454</v>
      </c>
    </row>
    <row r="38" spans="1:5" ht="21" x14ac:dyDescent="0.25">
      <c r="A38" s="8"/>
      <c r="B38" s="8"/>
      <c r="C38" s="9"/>
      <c r="D38" s="9"/>
      <c r="E38" s="9">
        <f t="shared" si="0"/>
        <v>-4.3099999999999454</v>
      </c>
    </row>
    <row r="39" spans="1:5" ht="21" x14ac:dyDescent="0.25">
      <c r="A39" s="8"/>
      <c r="B39" s="8"/>
      <c r="C39" s="9"/>
      <c r="D39" s="9"/>
      <c r="E39" s="9">
        <f t="shared" si="0"/>
        <v>-4.3099999999999454</v>
      </c>
    </row>
    <row r="40" spans="1:5" ht="21" x14ac:dyDescent="0.25">
      <c r="A40" s="8"/>
      <c r="B40" s="8"/>
      <c r="C40" s="9"/>
      <c r="D40" s="9"/>
      <c r="E40" s="9">
        <f t="shared" si="0"/>
        <v>-4.3099999999999454</v>
      </c>
    </row>
    <row r="41" spans="1:5" ht="21" x14ac:dyDescent="0.25">
      <c r="A41" s="8"/>
      <c r="B41" s="8"/>
      <c r="C41" s="9"/>
      <c r="D41" s="9"/>
      <c r="E41" s="9">
        <f t="shared" si="0"/>
        <v>-4.3099999999999454</v>
      </c>
    </row>
    <row r="42" spans="1:5" ht="21" x14ac:dyDescent="0.25">
      <c r="A42" s="8"/>
      <c r="B42" s="8"/>
      <c r="C42" s="9"/>
      <c r="D42" s="9"/>
      <c r="E42" s="9">
        <f t="shared" si="0"/>
        <v>-4.3099999999999454</v>
      </c>
    </row>
    <row r="43" spans="1:5" ht="21" x14ac:dyDescent="0.25">
      <c r="A43" s="8"/>
      <c r="B43" s="8"/>
      <c r="C43" s="9"/>
      <c r="D43" s="9"/>
      <c r="E43" s="9">
        <f t="shared" si="0"/>
        <v>-4.3099999999999454</v>
      </c>
    </row>
    <row r="44" spans="1:5" ht="21" x14ac:dyDescent="0.25">
      <c r="A44" s="8"/>
      <c r="B44" s="8"/>
      <c r="C44" s="9"/>
      <c r="D44" s="9"/>
      <c r="E44" s="9">
        <f t="shared" si="0"/>
        <v>-4.3099999999999454</v>
      </c>
    </row>
    <row r="45" spans="1:5" ht="21" x14ac:dyDescent="0.25">
      <c r="A45" s="8"/>
      <c r="B45" s="8"/>
      <c r="C45" s="9"/>
      <c r="D45" s="9"/>
      <c r="E45" s="9">
        <f t="shared" si="0"/>
        <v>-4.3099999999999454</v>
      </c>
    </row>
    <row r="46" spans="1:5" ht="21" x14ac:dyDescent="0.25">
      <c r="A46" s="8"/>
      <c r="B46" s="8"/>
      <c r="C46" s="9"/>
      <c r="D46" s="9"/>
      <c r="E46" s="9">
        <f t="shared" si="0"/>
        <v>-4.3099999999999454</v>
      </c>
    </row>
    <row r="47" spans="1:5" ht="21" x14ac:dyDescent="0.25">
      <c r="A47" s="8"/>
      <c r="B47" s="8"/>
      <c r="C47" s="9"/>
      <c r="D47" s="9"/>
      <c r="E47" s="9">
        <f t="shared" si="0"/>
        <v>-4.3099999999999454</v>
      </c>
    </row>
    <row r="48" spans="1:5" ht="21" x14ac:dyDescent="0.25">
      <c r="A48" s="8"/>
      <c r="B48" s="8"/>
      <c r="C48" s="9"/>
      <c r="D48" s="9"/>
      <c r="E48" s="9">
        <f t="shared" si="0"/>
        <v>-4.3099999999999454</v>
      </c>
    </row>
    <row r="49" spans="1:5" ht="21" x14ac:dyDescent="0.25">
      <c r="A49" s="8"/>
      <c r="B49" s="8"/>
      <c r="C49" s="9"/>
      <c r="D49" s="9"/>
      <c r="E49" s="9">
        <f t="shared" si="0"/>
        <v>-4.3099999999999454</v>
      </c>
    </row>
    <row r="50" spans="1:5" ht="21" x14ac:dyDescent="0.25">
      <c r="A50" s="8"/>
      <c r="B50" s="8"/>
      <c r="C50" s="9"/>
      <c r="D50" s="9"/>
      <c r="E50" s="9">
        <f t="shared" si="0"/>
        <v>-4.3099999999999454</v>
      </c>
    </row>
    <row r="51" spans="1:5" ht="21" x14ac:dyDescent="0.25">
      <c r="A51" s="8"/>
      <c r="B51" s="8"/>
      <c r="C51" s="9"/>
      <c r="D51" s="9"/>
      <c r="E51" s="9">
        <f t="shared" si="0"/>
        <v>-4.3099999999999454</v>
      </c>
    </row>
    <row r="52" spans="1:5" ht="21" x14ac:dyDescent="0.25">
      <c r="A52" s="8"/>
      <c r="B52" s="8"/>
      <c r="C52" s="9"/>
      <c r="D52" s="9"/>
      <c r="E52" s="9">
        <f t="shared" si="0"/>
        <v>-4.3099999999999454</v>
      </c>
    </row>
    <row r="53" spans="1:5" ht="21" x14ac:dyDescent="0.25">
      <c r="A53" s="8"/>
      <c r="B53" s="8"/>
      <c r="C53" s="9"/>
      <c r="D53" s="9"/>
      <c r="E53" s="9">
        <f t="shared" si="0"/>
        <v>-4.3099999999999454</v>
      </c>
    </row>
    <row r="54" spans="1:5" ht="21" x14ac:dyDescent="0.25">
      <c r="A54" s="8"/>
      <c r="B54" s="8"/>
      <c r="C54" s="9"/>
      <c r="D54" s="9"/>
      <c r="E54" s="9">
        <f t="shared" si="0"/>
        <v>-4.3099999999999454</v>
      </c>
    </row>
    <row r="55" spans="1:5" ht="21" x14ac:dyDescent="0.25">
      <c r="A55" s="8"/>
      <c r="B55" s="8"/>
      <c r="C55" s="9"/>
      <c r="D55" s="9"/>
      <c r="E55" s="9">
        <f t="shared" si="0"/>
        <v>-4.3099999999999454</v>
      </c>
    </row>
    <row r="56" spans="1:5" ht="21" x14ac:dyDescent="0.25">
      <c r="A56" s="8"/>
      <c r="B56" s="8"/>
      <c r="C56" s="9"/>
      <c r="D56" s="9"/>
      <c r="E56" s="9">
        <f t="shared" si="0"/>
        <v>-4.3099999999999454</v>
      </c>
    </row>
    <row r="57" spans="1:5" ht="21" x14ac:dyDescent="0.25">
      <c r="A57" s="8"/>
      <c r="B57" s="8"/>
      <c r="C57" s="9"/>
      <c r="D57" s="9"/>
      <c r="E57" s="9">
        <f t="shared" si="0"/>
        <v>-4.3099999999999454</v>
      </c>
    </row>
    <row r="58" spans="1:5" ht="21" x14ac:dyDescent="0.25">
      <c r="A58" s="8"/>
      <c r="B58" s="8"/>
      <c r="C58" s="9"/>
      <c r="D58" s="9"/>
      <c r="E58" s="9">
        <f t="shared" si="0"/>
        <v>-4.3099999999999454</v>
      </c>
    </row>
    <row r="59" spans="1:5" ht="21" x14ac:dyDescent="0.25">
      <c r="A59" s="8"/>
      <c r="B59" s="8"/>
      <c r="C59" s="9"/>
      <c r="D59" s="9"/>
      <c r="E59" s="9">
        <f t="shared" si="0"/>
        <v>-4.3099999999999454</v>
      </c>
    </row>
    <row r="60" spans="1:5" ht="21" x14ac:dyDescent="0.25">
      <c r="A60" s="8"/>
      <c r="B60" s="8"/>
      <c r="C60" s="9"/>
      <c r="D60" s="9"/>
      <c r="E60" s="9">
        <f t="shared" si="0"/>
        <v>-4.3099999999999454</v>
      </c>
    </row>
    <row r="61" spans="1:5" ht="21" x14ac:dyDescent="0.25">
      <c r="A61" s="8"/>
      <c r="B61" s="8"/>
      <c r="C61" s="9"/>
      <c r="D61" s="9"/>
      <c r="E61" s="9">
        <f t="shared" si="0"/>
        <v>-4.3099999999999454</v>
      </c>
    </row>
    <row r="62" spans="1:5" ht="21" x14ac:dyDescent="0.25">
      <c r="A62" s="8"/>
      <c r="B62" s="8"/>
      <c r="C62" s="9"/>
      <c r="D62" s="9"/>
      <c r="E62" s="9">
        <f t="shared" si="0"/>
        <v>-4.3099999999999454</v>
      </c>
    </row>
    <row r="63" spans="1:5" ht="21" x14ac:dyDescent="0.25">
      <c r="A63" s="8"/>
      <c r="B63" s="8"/>
      <c r="C63" s="9"/>
      <c r="D63" s="9"/>
      <c r="E63" s="9">
        <f t="shared" si="0"/>
        <v>-4.3099999999999454</v>
      </c>
    </row>
    <row r="64" spans="1:5" ht="21" x14ac:dyDescent="0.25">
      <c r="A64" s="8"/>
      <c r="B64" s="8"/>
      <c r="C64" s="9"/>
      <c r="D64" s="9"/>
      <c r="E64" s="9">
        <f t="shared" si="0"/>
        <v>-4.3099999999999454</v>
      </c>
    </row>
    <row r="65" spans="1:5" ht="21" x14ac:dyDescent="0.25">
      <c r="A65" s="8"/>
      <c r="B65" s="8"/>
      <c r="C65" s="9"/>
      <c r="D65" s="9"/>
      <c r="E65" s="9">
        <f t="shared" si="0"/>
        <v>-4.3099999999999454</v>
      </c>
    </row>
    <row r="66" spans="1:5" ht="21" x14ac:dyDescent="0.25">
      <c r="A66" s="8"/>
      <c r="B66" s="8"/>
      <c r="C66" s="9"/>
      <c r="D66" s="9"/>
      <c r="E66" s="9">
        <f t="shared" si="0"/>
        <v>-4.3099999999999454</v>
      </c>
    </row>
    <row r="67" spans="1:5" ht="21" x14ac:dyDescent="0.25">
      <c r="A67" s="8"/>
      <c r="B67" s="8"/>
      <c r="C67" s="9"/>
      <c r="D67" s="9"/>
      <c r="E67" s="9">
        <f t="shared" si="0"/>
        <v>-4.3099999999999454</v>
      </c>
    </row>
    <row r="68" spans="1:5" ht="21" x14ac:dyDescent="0.25">
      <c r="A68" s="8"/>
      <c r="B68" s="8"/>
      <c r="C68" s="9"/>
      <c r="D68" s="9"/>
      <c r="E68" s="9">
        <f t="shared" si="0"/>
        <v>-4.3099999999999454</v>
      </c>
    </row>
    <row r="69" spans="1:5" ht="21" x14ac:dyDescent="0.25">
      <c r="A69" s="8"/>
      <c r="B69" s="8"/>
      <c r="C69" s="9"/>
      <c r="D69" s="9"/>
      <c r="E69" s="9">
        <f t="shared" si="0"/>
        <v>-4.3099999999999454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-4.3099999999999454</v>
      </c>
    </row>
    <row r="71" spans="1:5" ht="21" x14ac:dyDescent="0.25">
      <c r="A71" s="8"/>
      <c r="B71" s="8"/>
      <c r="C71" s="9"/>
      <c r="D71" s="9"/>
      <c r="E71" s="9">
        <f t="shared" si="1"/>
        <v>-4.3099999999999454</v>
      </c>
    </row>
    <row r="72" spans="1:5" ht="21" x14ac:dyDescent="0.25">
      <c r="A72" s="8"/>
      <c r="B72" s="8"/>
      <c r="C72" s="9"/>
      <c r="D72" s="9"/>
      <c r="E72" s="9">
        <f t="shared" si="1"/>
        <v>-4.3099999999999454</v>
      </c>
    </row>
    <row r="73" spans="1:5" ht="21" x14ac:dyDescent="0.25">
      <c r="A73" s="8"/>
      <c r="B73" s="8"/>
      <c r="C73" s="9"/>
      <c r="D73" s="9"/>
      <c r="E73" s="9">
        <f t="shared" si="1"/>
        <v>-4.3099999999999454</v>
      </c>
    </row>
    <row r="74" spans="1:5" ht="21" x14ac:dyDescent="0.25">
      <c r="A74" s="8"/>
      <c r="B74" s="8"/>
      <c r="C74" s="9"/>
      <c r="D74" s="9"/>
      <c r="E74" s="9">
        <f t="shared" si="1"/>
        <v>-4.3099999999999454</v>
      </c>
    </row>
    <row r="75" spans="1:5" ht="21" x14ac:dyDescent="0.25">
      <c r="A75" s="8"/>
      <c r="B75" s="8"/>
      <c r="C75" s="9"/>
      <c r="D75" s="9"/>
      <c r="E75" s="9">
        <f t="shared" si="1"/>
        <v>-4.3099999999999454</v>
      </c>
    </row>
    <row r="76" spans="1:5" ht="21" x14ac:dyDescent="0.25">
      <c r="A76" s="8"/>
      <c r="B76" s="8"/>
      <c r="C76" s="9"/>
      <c r="D76" s="9"/>
      <c r="E76" s="9">
        <f t="shared" si="1"/>
        <v>-4.3099999999999454</v>
      </c>
    </row>
    <row r="77" spans="1:5" ht="21" x14ac:dyDescent="0.25">
      <c r="A77" s="8"/>
      <c r="B77" s="8"/>
      <c r="C77" s="9"/>
      <c r="D77" s="9"/>
      <c r="E77" s="9">
        <f t="shared" si="1"/>
        <v>-4.3099999999999454</v>
      </c>
    </row>
    <row r="78" spans="1:5" ht="21" x14ac:dyDescent="0.25">
      <c r="A78" s="8"/>
      <c r="B78" s="8"/>
      <c r="C78" s="9"/>
      <c r="D78" s="9"/>
      <c r="E78" s="9">
        <f t="shared" si="1"/>
        <v>-4.3099999999999454</v>
      </c>
    </row>
    <row r="79" spans="1:5" ht="21" x14ac:dyDescent="0.25">
      <c r="A79" s="8"/>
      <c r="B79" s="8"/>
      <c r="C79" s="9"/>
      <c r="D79" s="9"/>
      <c r="E79" s="9">
        <f t="shared" si="1"/>
        <v>-4.3099999999999454</v>
      </c>
    </row>
    <row r="80" spans="1:5" ht="21" x14ac:dyDescent="0.25">
      <c r="A80" s="8"/>
      <c r="B80" s="8"/>
      <c r="C80" s="9"/>
      <c r="D80" s="9"/>
      <c r="E80" s="9">
        <f t="shared" si="1"/>
        <v>-4.3099999999999454</v>
      </c>
    </row>
    <row r="81" spans="1:5" ht="21" x14ac:dyDescent="0.25">
      <c r="A81" s="8"/>
      <c r="B81" s="8"/>
      <c r="C81" s="9"/>
      <c r="D81" s="9"/>
      <c r="E81" s="9">
        <f t="shared" si="1"/>
        <v>-4.3099999999999454</v>
      </c>
    </row>
    <row r="82" spans="1:5" ht="21" x14ac:dyDescent="0.25">
      <c r="A82" s="8"/>
      <c r="B82" s="8"/>
      <c r="C82" s="9"/>
      <c r="D82" s="9"/>
      <c r="E82" s="9">
        <f t="shared" si="1"/>
        <v>-4.3099999999999454</v>
      </c>
    </row>
    <row r="83" spans="1:5" ht="21" x14ac:dyDescent="0.25">
      <c r="A83" s="8"/>
      <c r="B83" s="8"/>
      <c r="C83" s="9"/>
      <c r="D83" s="9"/>
      <c r="E83" s="9">
        <f t="shared" si="1"/>
        <v>-4.3099999999999454</v>
      </c>
    </row>
    <row r="84" spans="1:5" ht="21" x14ac:dyDescent="0.25">
      <c r="A84" s="8"/>
      <c r="B84" s="8"/>
      <c r="C84" s="9"/>
      <c r="D84" s="9"/>
      <c r="E84" s="9">
        <f t="shared" si="1"/>
        <v>-4.3099999999999454</v>
      </c>
    </row>
    <row r="85" spans="1:5" ht="21" x14ac:dyDescent="0.25">
      <c r="A85" s="8"/>
      <c r="B85" s="8"/>
      <c r="C85" s="9"/>
      <c r="D85" s="9"/>
      <c r="E85" s="9">
        <f t="shared" si="1"/>
        <v>-4.3099999999999454</v>
      </c>
    </row>
    <row r="86" spans="1:5" ht="21" x14ac:dyDescent="0.25">
      <c r="A86" s="8"/>
      <c r="B86" s="8"/>
      <c r="C86" s="9"/>
      <c r="D86" s="9"/>
      <c r="E86" s="9">
        <f t="shared" si="1"/>
        <v>-4.3099999999999454</v>
      </c>
    </row>
    <row r="87" spans="1:5" ht="21" x14ac:dyDescent="0.25">
      <c r="A87" s="8"/>
      <c r="B87" s="8"/>
      <c r="C87" s="9"/>
      <c r="D87" s="9"/>
      <c r="E87" s="9">
        <f t="shared" si="1"/>
        <v>-4.3099999999999454</v>
      </c>
    </row>
    <row r="88" spans="1:5" ht="21" x14ac:dyDescent="0.25">
      <c r="A88" s="8"/>
      <c r="B88" s="8"/>
      <c r="C88" s="9"/>
      <c r="D88" s="9"/>
      <c r="E88" s="9">
        <f t="shared" si="1"/>
        <v>-4.3099999999999454</v>
      </c>
    </row>
    <row r="89" spans="1:5" ht="21" x14ac:dyDescent="0.25">
      <c r="A89" s="8"/>
      <c r="B89" s="8"/>
      <c r="C89" s="9"/>
      <c r="D89" s="9"/>
      <c r="E89" s="9">
        <f t="shared" si="1"/>
        <v>-4.3099999999999454</v>
      </c>
    </row>
    <row r="90" spans="1:5" ht="21" x14ac:dyDescent="0.25">
      <c r="A90" s="8"/>
      <c r="B90" s="8"/>
      <c r="C90" s="9"/>
      <c r="D90" s="9"/>
      <c r="E90" s="9">
        <f t="shared" si="1"/>
        <v>-4.3099999999999454</v>
      </c>
    </row>
    <row r="91" spans="1:5" ht="21" x14ac:dyDescent="0.25">
      <c r="A91" s="8"/>
      <c r="B91" s="8"/>
      <c r="C91" s="9"/>
      <c r="D91" s="9"/>
      <c r="E91" s="9">
        <f t="shared" si="1"/>
        <v>-4.3099999999999454</v>
      </c>
    </row>
    <row r="92" spans="1:5" ht="21" x14ac:dyDescent="0.25">
      <c r="A92" s="8"/>
      <c r="B92" s="8"/>
      <c r="C92" s="9"/>
      <c r="D92" s="9"/>
      <c r="E92" s="9">
        <f t="shared" si="1"/>
        <v>-4.3099999999999454</v>
      </c>
    </row>
    <row r="93" spans="1:5" ht="21" x14ac:dyDescent="0.25">
      <c r="A93" s="8"/>
      <c r="B93" s="8"/>
      <c r="C93" s="9"/>
      <c r="D93" s="9"/>
      <c r="E93" s="9">
        <f t="shared" si="1"/>
        <v>-4.3099999999999454</v>
      </c>
    </row>
    <row r="94" spans="1:5" ht="21" x14ac:dyDescent="0.25">
      <c r="A94" s="8"/>
      <c r="B94" s="8"/>
      <c r="C94" s="9"/>
      <c r="D94" s="9"/>
      <c r="E94" s="9">
        <f t="shared" si="1"/>
        <v>-4.3099999999999454</v>
      </c>
    </row>
    <row r="95" spans="1:5" ht="21" x14ac:dyDescent="0.25">
      <c r="A95" s="8"/>
      <c r="B95" s="8"/>
      <c r="C95" s="9"/>
      <c r="D95" s="9"/>
      <c r="E95" s="9">
        <f t="shared" si="1"/>
        <v>-4.3099999999999454</v>
      </c>
    </row>
    <row r="96" spans="1:5" ht="21" x14ac:dyDescent="0.25">
      <c r="A96" s="8"/>
      <c r="B96" s="8"/>
      <c r="C96" s="9"/>
      <c r="D96" s="9"/>
      <c r="E96" s="9">
        <f t="shared" si="1"/>
        <v>-4.3099999999999454</v>
      </c>
    </row>
    <row r="97" spans="1:5" ht="21" x14ac:dyDescent="0.25">
      <c r="A97" s="8"/>
      <c r="B97" s="8"/>
      <c r="C97" s="9"/>
      <c r="D97" s="9"/>
      <c r="E97" s="9">
        <f t="shared" si="1"/>
        <v>-4.3099999999999454</v>
      </c>
    </row>
    <row r="98" spans="1:5" ht="21" x14ac:dyDescent="0.25">
      <c r="A98" s="8"/>
      <c r="B98" s="8"/>
      <c r="C98" s="9"/>
      <c r="D98" s="9"/>
      <c r="E98" s="9">
        <f t="shared" si="1"/>
        <v>-4.3099999999999454</v>
      </c>
    </row>
    <row r="99" spans="1:5" ht="21" x14ac:dyDescent="0.25">
      <c r="A99" s="8"/>
      <c r="B99" s="8"/>
      <c r="C99" s="9"/>
      <c r="D99" s="9"/>
      <c r="E99" s="9">
        <f t="shared" si="1"/>
        <v>-4.3099999999999454</v>
      </c>
    </row>
    <row r="100" spans="1:5" ht="21" x14ac:dyDescent="0.25">
      <c r="A100" s="8"/>
      <c r="B100" s="8"/>
      <c r="C100" s="9"/>
      <c r="D100" s="9"/>
      <c r="E100" s="9">
        <f t="shared" si="1"/>
        <v>-4.3099999999999454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9"/>
  <dimension ref="A1:E104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140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80"/>
  <dimension ref="A1:K314"/>
  <sheetViews>
    <sheetView topLeftCell="A85" workbookViewId="0">
      <selection activeCell="B98" sqref="B98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style="13" bestFit="1" customWidth="1"/>
    <col min="4" max="4" width="20.33203125" style="13" customWidth="1"/>
    <col min="5" max="5" width="19.5" bestFit="1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35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29" t="s">
        <v>6</v>
      </c>
      <c r="D3" s="29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585.24</v>
      </c>
    </row>
    <row r="5" spans="1:5" ht="21" x14ac:dyDescent="0.25">
      <c r="A5" s="8" t="s">
        <v>159</v>
      </c>
      <c r="B5" s="8" t="s">
        <v>158</v>
      </c>
      <c r="C5" s="9">
        <v>561471.75</v>
      </c>
      <c r="D5" s="9"/>
      <c r="E5" s="9">
        <f>E4+C5-D5</f>
        <v>562056.99</v>
      </c>
    </row>
    <row r="6" spans="1:5" ht="21" x14ac:dyDescent="0.25">
      <c r="A6" s="8" t="s">
        <v>159</v>
      </c>
      <c r="B6" s="8" t="s">
        <v>161</v>
      </c>
      <c r="C6" s="9"/>
      <c r="D6" s="9">
        <v>561450</v>
      </c>
      <c r="E6" s="9">
        <f t="shared" ref="E6:E69" si="0">E5+C6-D6</f>
        <v>606.98999999999069</v>
      </c>
    </row>
    <row r="7" spans="1:5" ht="21" x14ac:dyDescent="0.25">
      <c r="A7" s="8" t="s">
        <v>159</v>
      </c>
      <c r="B7" s="8" t="s">
        <v>150</v>
      </c>
      <c r="C7" s="9"/>
      <c r="D7" s="9">
        <v>1.05</v>
      </c>
      <c r="E7" s="9">
        <f t="shared" si="0"/>
        <v>605.93999999999073</v>
      </c>
    </row>
    <row r="8" spans="1:5" ht="21" x14ac:dyDescent="0.25">
      <c r="A8" s="8" t="s">
        <v>252</v>
      </c>
      <c r="B8" s="8" t="s">
        <v>230</v>
      </c>
      <c r="C8" s="9"/>
      <c r="D8" s="9">
        <v>5.25</v>
      </c>
      <c r="E8" s="9">
        <f t="shared" si="0"/>
        <v>600.68999999999073</v>
      </c>
    </row>
    <row r="9" spans="1:5" ht="21" x14ac:dyDescent="0.25">
      <c r="A9" s="8" t="s">
        <v>252</v>
      </c>
      <c r="B9" s="8" t="s">
        <v>230</v>
      </c>
      <c r="C9" s="9"/>
      <c r="D9" s="9">
        <v>157.5</v>
      </c>
      <c r="E9" s="9">
        <f t="shared" si="0"/>
        <v>443.18999999999073</v>
      </c>
    </row>
    <row r="10" spans="1:5" ht="21" x14ac:dyDescent="0.25">
      <c r="A10" s="18" t="s">
        <v>423</v>
      </c>
      <c r="B10" s="8" t="s">
        <v>419</v>
      </c>
      <c r="C10" s="9">
        <v>352473</v>
      </c>
      <c r="D10" s="9"/>
      <c r="E10" s="9">
        <f t="shared" si="0"/>
        <v>352916.19</v>
      </c>
    </row>
    <row r="11" spans="1:5" ht="21" x14ac:dyDescent="0.25">
      <c r="A11" s="18" t="s">
        <v>423</v>
      </c>
      <c r="B11" s="8" t="s">
        <v>421</v>
      </c>
      <c r="C11" s="9"/>
      <c r="D11" s="9">
        <v>30000</v>
      </c>
      <c r="E11" s="9">
        <f t="shared" si="0"/>
        <v>322916.19</v>
      </c>
    </row>
    <row r="12" spans="1:5" ht="21" x14ac:dyDescent="0.25">
      <c r="A12" s="18" t="s">
        <v>423</v>
      </c>
      <c r="B12" s="8" t="s">
        <v>230</v>
      </c>
      <c r="C12" s="9"/>
      <c r="D12" s="9">
        <v>0.5</v>
      </c>
      <c r="E12" s="9">
        <f t="shared" si="0"/>
        <v>322915.69</v>
      </c>
    </row>
    <row r="13" spans="1:5" ht="21" x14ac:dyDescent="0.25">
      <c r="A13" s="18">
        <v>45293</v>
      </c>
      <c r="B13" s="8" t="s">
        <v>150</v>
      </c>
      <c r="C13" s="9"/>
      <c r="D13" s="9">
        <v>162.75</v>
      </c>
      <c r="E13" s="9">
        <f t="shared" si="0"/>
        <v>322752.94</v>
      </c>
    </row>
    <row r="14" spans="1:5" ht="21" x14ac:dyDescent="0.25">
      <c r="A14" s="18">
        <v>45293</v>
      </c>
      <c r="B14" s="8" t="s">
        <v>161</v>
      </c>
      <c r="C14" s="9"/>
      <c r="D14" s="9">
        <v>322000</v>
      </c>
      <c r="E14" s="9">
        <f t="shared" si="0"/>
        <v>752.94000000000233</v>
      </c>
    </row>
    <row r="15" spans="1:5" ht="21" x14ac:dyDescent="0.25">
      <c r="A15" s="18">
        <v>45293</v>
      </c>
      <c r="B15" s="8" t="s">
        <v>150</v>
      </c>
      <c r="C15" s="9"/>
      <c r="D15" s="9">
        <v>1.05</v>
      </c>
      <c r="E15" s="9">
        <f t="shared" si="0"/>
        <v>751.89000000000237</v>
      </c>
    </row>
    <row r="16" spans="1:5" ht="21" x14ac:dyDescent="0.25">
      <c r="A16" s="18">
        <v>45308</v>
      </c>
      <c r="B16" s="8" t="s">
        <v>584</v>
      </c>
      <c r="C16" s="9">
        <v>452411.75</v>
      </c>
      <c r="D16" s="9"/>
      <c r="E16" s="9">
        <f t="shared" si="0"/>
        <v>453163.64</v>
      </c>
    </row>
    <row r="17" spans="1:11" ht="21" x14ac:dyDescent="0.25">
      <c r="A17" s="18">
        <v>45308</v>
      </c>
      <c r="B17" s="8" t="s">
        <v>586</v>
      </c>
      <c r="C17" s="9"/>
      <c r="D17" s="9">
        <v>447910</v>
      </c>
      <c r="E17" s="9">
        <f t="shared" si="0"/>
        <v>5253.640000000014</v>
      </c>
    </row>
    <row r="18" spans="1:11" ht="21" x14ac:dyDescent="0.25">
      <c r="A18" s="18">
        <v>45308</v>
      </c>
      <c r="B18" s="8" t="s">
        <v>150</v>
      </c>
      <c r="C18" s="9"/>
      <c r="D18" s="9">
        <v>1.05</v>
      </c>
      <c r="E18" s="9">
        <f t="shared" si="0"/>
        <v>5252.5900000000138</v>
      </c>
    </row>
    <row r="19" spans="1:11" ht="21" x14ac:dyDescent="0.25">
      <c r="A19" s="18">
        <v>45314</v>
      </c>
      <c r="B19" s="8" t="s">
        <v>431</v>
      </c>
      <c r="C19" s="9"/>
      <c r="D19" s="9">
        <v>4400</v>
      </c>
      <c r="E19" s="9">
        <f t="shared" si="0"/>
        <v>852.59000000001379</v>
      </c>
    </row>
    <row r="20" spans="1:11" ht="21" x14ac:dyDescent="0.25">
      <c r="A20" s="18">
        <v>44955</v>
      </c>
      <c r="B20" s="8" t="s">
        <v>658</v>
      </c>
      <c r="C20" s="9">
        <v>456863.75</v>
      </c>
      <c r="D20" s="9"/>
      <c r="E20" s="9">
        <f t="shared" si="0"/>
        <v>457716.34</v>
      </c>
    </row>
    <row r="21" spans="1:11" ht="21" x14ac:dyDescent="0.25">
      <c r="A21" s="18">
        <v>44955</v>
      </c>
      <c r="B21" s="8" t="s">
        <v>150</v>
      </c>
      <c r="C21" s="9"/>
      <c r="D21" s="9">
        <v>0.5</v>
      </c>
      <c r="E21" s="9">
        <f t="shared" si="0"/>
        <v>457715.84</v>
      </c>
    </row>
    <row r="22" spans="1:11" ht="21" x14ac:dyDescent="0.25">
      <c r="A22" s="18">
        <v>44955</v>
      </c>
      <c r="B22" s="8" t="s">
        <v>650</v>
      </c>
      <c r="C22" s="9"/>
      <c r="D22" s="9">
        <v>457194</v>
      </c>
      <c r="E22" s="9">
        <f t="shared" si="0"/>
        <v>521.84000000002561</v>
      </c>
    </row>
    <row r="23" spans="1:11" ht="21" x14ac:dyDescent="0.25">
      <c r="A23" s="18">
        <v>44227</v>
      </c>
      <c r="B23" s="8" t="s">
        <v>150</v>
      </c>
      <c r="C23" s="9"/>
      <c r="D23" s="9">
        <v>1.05</v>
      </c>
      <c r="E23" s="9">
        <f t="shared" si="0"/>
        <v>520.79000000002566</v>
      </c>
    </row>
    <row r="24" spans="1:11" ht="21" x14ac:dyDescent="0.25">
      <c r="A24" s="18">
        <v>44227</v>
      </c>
      <c r="B24" s="8" t="s">
        <v>150</v>
      </c>
      <c r="C24" s="9"/>
      <c r="D24" s="9">
        <v>5.25</v>
      </c>
      <c r="E24" s="9">
        <f t="shared" si="0"/>
        <v>515.54000000002566</v>
      </c>
    </row>
    <row r="25" spans="1:11" ht="21" x14ac:dyDescent="0.25">
      <c r="A25" s="18">
        <v>45323</v>
      </c>
      <c r="B25" s="8" t="s">
        <v>150</v>
      </c>
      <c r="C25" s="9"/>
      <c r="D25" s="9">
        <v>157.5</v>
      </c>
      <c r="E25" s="9">
        <f t="shared" si="0"/>
        <v>358.04000000002566</v>
      </c>
    </row>
    <row r="26" spans="1:11" ht="21" x14ac:dyDescent="0.25">
      <c r="A26" s="18">
        <v>44960</v>
      </c>
      <c r="B26" s="8" t="s">
        <v>770</v>
      </c>
      <c r="C26" s="9">
        <v>215.44</v>
      </c>
      <c r="D26" s="9"/>
      <c r="E26" s="9">
        <f t="shared" si="0"/>
        <v>573.48000000002571</v>
      </c>
    </row>
    <row r="27" spans="1:11" ht="21" x14ac:dyDescent="0.25">
      <c r="A27" s="18">
        <v>45337</v>
      </c>
      <c r="B27" s="8" t="s">
        <v>666</v>
      </c>
      <c r="C27" s="9">
        <v>1510</v>
      </c>
      <c r="D27" s="9"/>
      <c r="E27" s="9">
        <f t="shared" si="0"/>
        <v>2083.4800000000259</v>
      </c>
    </row>
    <row r="28" spans="1:11" ht="21" x14ac:dyDescent="0.25">
      <c r="A28" s="18">
        <v>45337</v>
      </c>
      <c r="B28" s="8" t="s">
        <v>882</v>
      </c>
      <c r="C28" s="9"/>
      <c r="D28" s="9">
        <v>1624</v>
      </c>
      <c r="E28" s="9">
        <f t="shared" si="0"/>
        <v>459.48000000002594</v>
      </c>
      <c r="K28" t="s">
        <v>143</v>
      </c>
    </row>
    <row r="29" spans="1:11" ht="21" x14ac:dyDescent="0.25">
      <c r="A29" s="18">
        <v>45351</v>
      </c>
      <c r="B29" s="8" t="s">
        <v>150</v>
      </c>
      <c r="C29" s="9"/>
      <c r="D29" s="9">
        <v>162.75</v>
      </c>
      <c r="E29" s="9">
        <f t="shared" si="0"/>
        <v>296.73000000002594</v>
      </c>
      <c r="K29">
        <v>765150</v>
      </c>
    </row>
    <row r="30" spans="1:11" ht="21" x14ac:dyDescent="0.25">
      <c r="A30" s="18">
        <v>45360</v>
      </c>
      <c r="B30" s="8" t="s">
        <v>1094</v>
      </c>
      <c r="C30" s="9">
        <v>135880</v>
      </c>
      <c r="D30" s="9"/>
      <c r="E30" s="9">
        <f t="shared" si="0"/>
        <v>136176.73000000004</v>
      </c>
      <c r="K30">
        <v>981540</v>
      </c>
    </row>
    <row r="31" spans="1:11" ht="21" x14ac:dyDescent="0.25">
      <c r="A31" s="18">
        <v>45362</v>
      </c>
      <c r="B31" s="8" t="s">
        <v>1095</v>
      </c>
      <c r="C31" s="9"/>
      <c r="D31" s="9">
        <v>60123.199999999997</v>
      </c>
      <c r="E31" s="9">
        <f t="shared" si="0"/>
        <v>76053.530000000042</v>
      </c>
      <c r="K31">
        <v>127050</v>
      </c>
    </row>
    <row r="32" spans="1:11" ht="21" x14ac:dyDescent="0.25">
      <c r="A32" s="18">
        <v>45362</v>
      </c>
      <c r="B32" s="8" t="s">
        <v>150</v>
      </c>
      <c r="C32" s="9"/>
      <c r="D32" s="9">
        <v>1.05</v>
      </c>
      <c r="E32" s="9">
        <f t="shared" si="0"/>
        <v>76052.48000000004</v>
      </c>
    </row>
    <row r="33" spans="1:5" ht="21" x14ac:dyDescent="0.25">
      <c r="A33" s="18">
        <v>45365</v>
      </c>
      <c r="B33" s="8" t="s">
        <v>1117</v>
      </c>
      <c r="C33" s="9">
        <v>490683</v>
      </c>
      <c r="D33" s="9"/>
      <c r="E33" s="9">
        <f t="shared" si="0"/>
        <v>566735.48</v>
      </c>
    </row>
    <row r="34" spans="1:5" ht="21" x14ac:dyDescent="0.25">
      <c r="A34" s="18">
        <v>45366</v>
      </c>
      <c r="B34" s="8" t="s">
        <v>1118</v>
      </c>
      <c r="C34" s="9">
        <v>194385</v>
      </c>
      <c r="D34" s="9"/>
      <c r="E34" s="9">
        <f t="shared" si="0"/>
        <v>761120.48</v>
      </c>
    </row>
    <row r="35" spans="1:5" ht="21" x14ac:dyDescent="0.25">
      <c r="A35" s="18">
        <v>45367</v>
      </c>
      <c r="B35" s="8" t="s">
        <v>1098</v>
      </c>
      <c r="C35" s="9"/>
      <c r="D35" s="9">
        <v>750184</v>
      </c>
      <c r="E35" s="9">
        <f t="shared" si="0"/>
        <v>10936.479999999981</v>
      </c>
    </row>
    <row r="36" spans="1:5" ht="21" x14ac:dyDescent="0.25">
      <c r="A36" s="18">
        <v>45367</v>
      </c>
      <c r="B36" s="8" t="s">
        <v>150</v>
      </c>
      <c r="C36" s="9"/>
      <c r="D36" s="9">
        <v>1.05</v>
      </c>
      <c r="E36" s="9">
        <f t="shared" si="0"/>
        <v>10935.429999999982</v>
      </c>
    </row>
    <row r="37" spans="1:5" ht="21" x14ac:dyDescent="0.25">
      <c r="A37" s="18">
        <v>45367</v>
      </c>
      <c r="B37" s="8" t="s">
        <v>150</v>
      </c>
      <c r="C37" s="9"/>
      <c r="D37" s="9">
        <v>0.46</v>
      </c>
      <c r="E37" s="9">
        <f t="shared" si="0"/>
        <v>10934.969999999983</v>
      </c>
    </row>
    <row r="38" spans="1:5" ht="21" x14ac:dyDescent="0.25">
      <c r="A38" s="18">
        <v>45369</v>
      </c>
      <c r="B38" s="8" t="s">
        <v>882</v>
      </c>
      <c r="C38" s="9"/>
      <c r="D38" s="9">
        <v>1622.25</v>
      </c>
      <c r="E38" s="9">
        <f t="shared" si="0"/>
        <v>9312.719999999983</v>
      </c>
    </row>
    <row r="39" spans="1:5" ht="21" x14ac:dyDescent="0.25">
      <c r="A39" s="18">
        <v>45370</v>
      </c>
      <c r="B39" s="8" t="s">
        <v>1145</v>
      </c>
      <c r="C39" s="9">
        <v>547792</v>
      </c>
      <c r="D39" s="9"/>
      <c r="E39" s="9">
        <f t="shared" si="0"/>
        <v>557104.72</v>
      </c>
    </row>
    <row r="40" spans="1:5" ht="21" x14ac:dyDescent="0.25">
      <c r="A40" s="18">
        <v>45370</v>
      </c>
      <c r="B40" s="8" t="s">
        <v>1105</v>
      </c>
      <c r="C40" s="9"/>
      <c r="D40" s="9">
        <v>555156</v>
      </c>
      <c r="E40" s="9">
        <f t="shared" si="0"/>
        <v>1948.7199999999721</v>
      </c>
    </row>
    <row r="41" spans="1:5" ht="21" x14ac:dyDescent="0.25">
      <c r="A41" s="18">
        <v>45372</v>
      </c>
      <c r="B41" s="8" t="s">
        <v>1048</v>
      </c>
      <c r="C41" s="9">
        <v>479652</v>
      </c>
      <c r="D41" s="9"/>
      <c r="E41" s="9">
        <f t="shared" si="0"/>
        <v>481600.72</v>
      </c>
    </row>
    <row r="42" spans="1:5" ht="21" x14ac:dyDescent="0.25">
      <c r="A42" s="18">
        <v>45372</v>
      </c>
      <c r="B42" s="8" t="s">
        <v>1168</v>
      </c>
      <c r="C42" s="9"/>
      <c r="D42" s="9">
        <v>481125</v>
      </c>
      <c r="E42" s="9">
        <f t="shared" si="0"/>
        <v>475.71999999997206</v>
      </c>
    </row>
    <row r="43" spans="1:5" ht="21" x14ac:dyDescent="0.25">
      <c r="A43" s="18">
        <v>45372</v>
      </c>
      <c r="B43" s="8" t="s">
        <v>362</v>
      </c>
      <c r="C43" s="9"/>
      <c r="D43" s="9">
        <v>2.1</v>
      </c>
      <c r="E43" s="9">
        <f t="shared" si="0"/>
        <v>473.61999999997204</v>
      </c>
    </row>
    <row r="44" spans="1:5" ht="21" x14ac:dyDescent="0.25">
      <c r="A44" s="18">
        <v>45373</v>
      </c>
      <c r="B44" s="8" t="s">
        <v>1094</v>
      </c>
      <c r="C44" s="9">
        <v>106840</v>
      </c>
      <c r="D44" s="9"/>
      <c r="E44" s="9">
        <f t="shared" si="0"/>
        <v>107313.61999999997</v>
      </c>
    </row>
    <row r="45" spans="1:5" ht="21" x14ac:dyDescent="0.25">
      <c r="A45" s="18">
        <v>45374</v>
      </c>
      <c r="B45" s="8" t="s">
        <v>1098</v>
      </c>
      <c r="C45" s="9"/>
      <c r="D45" s="9">
        <v>106525</v>
      </c>
      <c r="E45" s="9">
        <f t="shared" si="0"/>
        <v>788.61999999996624</v>
      </c>
    </row>
    <row r="46" spans="1:5" ht="21" x14ac:dyDescent="0.25">
      <c r="A46" s="18">
        <v>45374</v>
      </c>
      <c r="B46" s="8" t="s">
        <v>150</v>
      </c>
      <c r="C46" s="9"/>
      <c r="D46" s="9">
        <v>1.05</v>
      </c>
      <c r="E46" s="9">
        <f t="shared" si="0"/>
        <v>787.56999999996629</v>
      </c>
    </row>
    <row r="47" spans="1:5" ht="21" x14ac:dyDescent="0.25">
      <c r="A47" s="18">
        <v>45374</v>
      </c>
      <c r="B47" s="8" t="s">
        <v>1145</v>
      </c>
      <c r="C47" s="9">
        <v>523030</v>
      </c>
      <c r="D47" s="9"/>
      <c r="E47" s="9">
        <f t="shared" si="0"/>
        <v>523817.56999999995</v>
      </c>
    </row>
    <row r="48" spans="1:5" ht="21" x14ac:dyDescent="0.25">
      <c r="A48" s="18">
        <v>45374</v>
      </c>
      <c r="B48" s="8" t="s">
        <v>1098</v>
      </c>
      <c r="C48" s="9"/>
      <c r="D48" s="9">
        <v>522755</v>
      </c>
      <c r="E48" s="9">
        <f t="shared" si="0"/>
        <v>1062.5699999999488</v>
      </c>
    </row>
    <row r="49" spans="1:5" ht="21" x14ac:dyDescent="0.25">
      <c r="A49" s="18">
        <v>45374</v>
      </c>
      <c r="B49" s="8" t="s">
        <v>150</v>
      </c>
      <c r="C49" s="9"/>
      <c r="D49" s="9">
        <v>1.05</v>
      </c>
      <c r="E49" s="9">
        <f t="shared" si="0"/>
        <v>1061.5199999999488</v>
      </c>
    </row>
    <row r="50" spans="1:5" ht="21" x14ac:dyDescent="0.25">
      <c r="A50" s="18">
        <v>45378</v>
      </c>
      <c r="B50" s="8" t="s">
        <v>1094</v>
      </c>
      <c r="C50" s="9">
        <v>392400</v>
      </c>
      <c r="D50" s="9"/>
      <c r="E50" s="9">
        <f t="shared" si="0"/>
        <v>393461.51999999996</v>
      </c>
    </row>
    <row r="51" spans="1:5" ht="21" x14ac:dyDescent="0.25">
      <c r="A51" s="18">
        <v>45379</v>
      </c>
      <c r="B51" s="8" t="s">
        <v>971</v>
      </c>
      <c r="C51" s="9"/>
      <c r="D51" s="9">
        <v>391764</v>
      </c>
      <c r="E51" s="9">
        <f t="shared" si="0"/>
        <v>1697.5199999999604</v>
      </c>
    </row>
    <row r="52" spans="1:5" ht="21" x14ac:dyDescent="0.25">
      <c r="A52" s="18">
        <v>45379</v>
      </c>
      <c r="B52" s="8" t="s">
        <v>150</v>
      </c>
      <c r="C52" s="9"/>
      <c r="D52" s="9">
        <v>1.05</v>
      </c>
      <c r="E52" s="9">
        <f t="shared" si="0"/>
        <v>1696.4699999999605</v>
      </c>
    </row>
    <row r="53" spans="1:5" ht="21" x14ac:dyDescent="0.25">
      <c r="A53" s="18">
        <v>45381</v>
      </c>
      <c r="B53" s="8" t="s">
        <v>150</v>
      </c>
      <c r="C53" s="9"/>
      <c r="D53" s="9">
        <v>162.5</v>
      </c>
      <c r="E53" s="9">
        <f t="shared" si="0"/>
        <v>1533.9699999999605</v>
      </c>
    </row>
    <row r="54" spans="1:5" ht="22" x14ac:dyDescent="0.25">
      <c r="A54" s="56">
        <v>45383</v>
      </c>
      <c r="B54" s="57" t="s">
        <v>1213</v>
      </c>
      <c r="C54" s="9">
        <v>415416</v>
      </c>
      <c r="D54" s="9"/>
      <c r="E54" s="9">
        <f t="shared" si="0"/>
        <v>416949.97</v>
      </c>
    </row>
    <row r="55" spans="1:5" ht="21" x14ac:dyDescent="0.25">
      <c r="A55" s="18">
        <v>45384</v>
      </c>
      <c r="B55" s="8" t="s">
        <v>1216</v>
      </c>
      <c r="C55" s="9"/>
      <c r="D55" s="9">
        <v>49998</v>
      </c>
      <c r="E55" s="9">
        <f t="shared" si="0"/>
        <v>366951.97</v>
      </c>
    </row>
    <row r="56" spans="1:5" ht="21" x14ac:dyDescent="0.25">
      <c r="A56" s="18">
        <v>45384</v>
      </c>
      <c r="B56" s="8" t="s">
        <v>1217</v>
      </c>
      <c r="C56" s="9"/>
      <c r="D56" s="9">
        <v>365412</v>
      </c>
      <c r="E56" s="9">
        <f t="shared" si="0"/>
        <v>1539.9699999999721</v>
      </c>
    </row>
    <row r="57" spans="1:5" ht="21" x14ac:dyDescent="0.25">
      <c r="A57" s="18">
        <v>45384</v>
      </c>
      <c r="B57" s="8" t="s">
        <v>1048</v>
      </c>
      <c r="C57" s="9">
        <v>102500</v>
      </c>
      <c r="D57" s="9"/>
      <c r="E57" s="9">
        <f t="shared" si="0"/>
        <v>104039.96999999997</v>
      </c>
    </row>
    <row r="58" spans="1:5" ht="21" x14ac:dyDescent="0.25">
      <c r="A58" s="18">
        <v>45384</v>
      </c>
      <c r="B58" s="8" t="s">
        <v>1094</v>
      </c>
      <c r="C58" s="9">
        <v>51460</v>
      </c>
      <c r="D58" s="9"/>
      <c r="E58" s="9">
        <f t="shared" si="0"/>
        <v>155499.96999999997</v>
      </c>
    </row>
    <row r="59" spans="1:5" ht="21" x14ac:dyDescent="0.25">
      <c r="A59" s="18">
        <v>45384</v>
      </c>
      <c r="B59" s="8" t="s">
        <v>822</v>
      </c>
      <c r="C59" s="9"/>
      <c r="D59" s="9">
        <v>34850</v>
      </c>
      <c r="E59" s="9">
        <f t="shared" si="0"/>
        <v>120649.96999999997</v>
      </c>
    </row>
    <row r="60" spans="1:5" ht="21" x14ac:dyDescent="0.25">
      <c r="A60" s="18">
        <v>45384</v>
      </c>
      <c r="B60" s="8" t="s">
        <v>1221</v>
      </c>
      <c r="C60" s="9"/>
      <c r="D60" s="9">
        <v>119255</v>
      </c>
      <c r="E60" s="9">
        <f t="shared" si="0"/>
        <v>1394.9699999999721</v>
      </c>
    </row>
    <row r="61" spans="1:5" ht="21" x14ac:dyDescent="0.25">
      <c r="A61" s="18">
        <v>45384</v>
      </c>
      <c r="B61" s="8" t="s">
        <v>1094</v>
      </c>
      <c r="C61" s="9">
        <v>115000</v>
      </c>
      <c r="D61" s="9"/>
      <c r="E61" s="9">
        <f t="shared" si="0"/>
        <v>116394.96999999997</v>
      </c>
    </row>
    <row r="62" spans="1:5" ht="21" x14ac:dyDescent="0.25">
      <c r="A62" s="18">
        <v>45384</v>
      </c>
      <c r="B62" s="8" t="s">
        <v>362</v>
      </c>
      <c r="C62" s="9"/>
      <c r="D62" s="9">
        <v>3.35</v>
      </c>
      <c r="E62" s="9">
        <f t="shared" si="0"/>
        <v>116391.61999999997</v>
      </c>
    </row>
    <row r="63" spans="1:5" ht="21" x14ac:dyDescent="0.25">
      <c r="A63" s="18">
        <v>45385</v>
      </c>
      <c r="B63" s="8" t="s">
        <v>1233</v>
      </c>
      <c r="C63" s="9"/>
      <c r="D63" s="9">
        <v>21798.51</v>
      </c>
      <c r="E63" s="9">
        <f t="shared" si="0"/>
        <v>94593.109999999971</v>
      </c>
    </row>
    <row r="64" spans="1:5" ht="21" x14ac:dyDescent="0.25">
      <c r="A64" s="18">
        <v>45385</v>
      </c>
      <c r="B64" s="8" t="s">
        <v>1234</v>
      </c>
      <c r="C64" s="9"/>
      <c r="D64" s="9">
        <v>92054.5</v>
      </c>
      <c r="E64" s="9">
        <f t="shared" si="0"/>
        <v>2538.6099999999715</v>
      </c>
    </row>
    <row r="65" spans="1:5" ht="22" x14ac:dyDescent="0.25">
      <c r="A65" s="18">
        <v>45387</v>
      </c>
      <c r="B65" s="57" t="s">
        <v>1213</v>
      </c>
      <c r="C65" s="9">
        <v>512806</v>
      </c>
      <c r="D65" s="9"/>
      <c r="E65" s="9">
        <f t="shared" si="0"/>
        <v>515344.61</v>
      </c>
    </row>
    <row r="66" spans="1:5" ht="21" x14ac:dyDescent="0.25">
      <c r="A66" s="18">
        <v>45388</v>
      </c>
      <c r="B66" s="8" t="s">
        <v>971</v>
      </c>
      <c r="C66" s="9"/>
      <c r="D66" s="9">
        <v>513855</v>
      </c>
      <c r="E66" s="9">
        <f t="shared" si="0"/>
        <v>1489.609999999986</v>
      </c>
    </row>
    <row r="67" spans="1:5" ht="21" x14ac:dyDescent="0.25">
      <c r="A67" s="18">
        <v>45388</v>
      </c>
      <c r="B67" s="8" t="s">
        <v>150</v>
      </c>
      <c r="C67" s="9"/>
      <c r="D67" s="9">
        <v>1.05</v>
      </c>
      <c r="E67" s="9">
        <f t="shared" si="0"/>
        <v>1488.5599999999861</v>
      </c>
    </row>
    <row r="68" spans="1:5" ht="21" x14ac:dyDescent="0.25">
      <c r="A68" s="18">
        <v>45400</v>
      </c>
      <c r="B68" s="8" t="s">
        <v>1094</v>
      </c>
      <c r="C68" s="9">
        <v>1082400</v>
      </c>
      <c r="D68" s="9"/>
      <c r="E68" s="9">
        <f t="shared" si="0"/>
        <v>1083888.56</v>
      </c>
    </row>
    <row r="69" spans="1:5" ht="21" x14ac:dyDescent="0.25">
      <c r="A69" s="18">
        <v>45400</v>
      </c>
      <c r="B69" s="8" t="s">
        <v>1086</v>
      </c>
      <c r="C69" s="9"/>
      <c r="D69" s="9">
        <v>694920</v>
      </c>
      <c r="E69" s="9">
        <f t="shared" si="0"/>
        <v>388968.56000000006</v>
      </c>
    </row>
    <row r="70" spans="1:5" ht="21" x14ac:dyDescent="0.25">
      <c r="A70" s="18">
        <v>45400</v>
      </c>
      <c r="B70" s="8" t="s">
        <v>150</v>
      </c>
      <c r="C70" s="9"/>
      <c r="D70" s="9">
        <v>1.05</v>
      </c>
      <c r="E70" s="9">
        <f t="shared" ref="E70:E133" si="1">E69+C70-D70</f>
        <v>388967.51000000007</v>
      </c>
    </row>
    <row r="71" spans="1:5" ht="21" x14ac:dyDescent="0.25">
      <c r="A71" s="18">
        <v>45400</v>
      </c>
      <c r="B71" s="8" t="s">
        <v>445</v>
      </c>
      <c r="C71" s="9"/>
      <c r="D71" s="9">
        <v>384526</v>
      </c>
      <c r="E71" s="9">
        <f t="shared" si="1"/>
        <v>4441.5100000000675</v>
      </c>
    </row>
    <row r="72" spans="1:5" ht="21" x14ac:dyDescent="0.25">
      <c r="A72" s="18">
        <v>45400</v>
      </c>
      <c r="B72" s="8" t="s">
        <v>1297</v>
      </c>
      <c r="C72" s="9"/>
      <c r="D72" s="9">
        <v>1528</v>
      </c>
      <c r="E72" s="9">
        <f t="shared" si="1"/>
        <v>2913.5100000000675</v>
      </c>
    </row>
    <row r="73" spans="1:5" ht="21" x14ac:dyDescent="0.25">
      <c r="A73" s="18">
        <v>45400</v>
      </c>
      <c r="B73" s="8" t="s">
        <v>150</v>
      </c>
      <c r="C73" s="9"/>
      <c r="D73" s="9">
        <v>6.8</v>
      </c>
      <c r="E73" s="9">
        <f t="shared" si="1"/>
        <v>2906.7100000000673</v>
      </c>
    </row>
    <row r="74" spans="1:5" ht="21" x14ac:dyDescent="0.25">
      <c r="A74" s="18">
        <v>45413</v>
      </c>
      <c r="B74" s="8" t="s">
        <v>150</v>
      </c>
      <c r="C74" s="9"/>
      <c r="D74" s="9">
        <v>157.5</v>
      </c>
      <c r="E74" s="9">
        <f t="shared" si="1"/>
        <v>2749.2100000000673</v>
      </c>
    </row>
    <row r="75" spans="1:5" ht="21" x14ac:dyDescent="0.25">
      <c r="A75" s="18">
        <v>45423</v>
      </c>
      <c r="B75" s="8" t="s">
        <v>1427</v>
      </c>
      <c r="C75" s="9">
        <v>512749</v>
      </c>
      <c r="D75" s="9"/>
      <c r="E75" s="9">
        <f t="shared" si="1"/>
        <v>515498.21000000008</v>
      </c>
    </row>
    <row r="76" spans="1:5" ht="21" x14ac:dyDescent="0.25">
      <c r="A76" s="18">
        <v>45425</v>
      </c>
      <c r="B76" s="8" t="s">
        <v>1429</v>
      </c>
      <c r="C76" s="9"/>
      <c r="D76" s="9">
        <v>513950</v>
      </c>
      <c r="E76" s="9">
        <f t="shared" si="1"/>
        <v>1548.2100000000792</v>
      </c>
    </row>
    <row r="77" spans="1:5" ht="21" x14ac:dyDescent="0.25">
      <c r="A77" s="18">
        <v>45427</v>
      </c>
      <c r="B77" s="8" t="s">
        <v>1433</v>
      </c>
      <c r="C77" s="9">
        <v>100520</v>
      </c>
      <c r="D77" s="9"/>
      <c r="E77" s="9">
        <f t="shared" si="1"/>
        <v>102068.21000000008</v>
      </c>
    </row>
    <row r="78" spans="1:5" ht="21" x14ac:dyDescent="0.25">
      <c r="A78" s="18">
        <v>45427</v>
      </c>
      <c r="B78" s="8" t="s">
        <v>362</v>
      </c>
      <c r="C78" s="9"/>
      <c r="D78" s="9">
        <v>1.05</v>
      </c>
      <c r="E78" s="9">
        <f t="shared" si="1"/>
        <v>102067.16000000008</v>
      </c>
    </row>
    <row r="79" spans="1:5" ht="21" x14ac:dyDescent="0.25">
      <c r="A79" s="18">
        <v>45428</v>
      </c>
      <c r="B79" s="8" t="s">
        <v>1434</v>
      </c>
      <c r="C79" s="9"/>
      <c r="D79" s="9">
        <v>1622.25</v>
      </c>
      <c r="E79" s="9">
        <f t="shared" si="1"/>
        <v>100444.91000000008</v>
      </c>
    </row>
    <row r="80" spans="1:5" ht="21" x14ac:dyDescent="0.25">
      <c r="A80" s="18">
        <v>45429</v>
      </c>
      <c r="B80" s="8" t="s">
        <v>1461</v>
      </c>
      <c r="C80" s="9"/>
      <c r="D80" s="9">
        <v>3500</v>
      </c>
      <c r="E80" s="9">
        <f t="shared" si="1"/>
        <v>96944.910000000076</v>
      </c>
    </row>
    <row r="81" spans="1:5" ht="21" x14ac:dyDescent="0.25">
      <c r="A81" s="18">
        <v>45430</v>
      </c>
      <c r="B81" s="8" t="s">
        <v>1471</v>
      </c>
      <c r="C81" s="9"/>
      <c r="D81" s="9">
        <v>14800</v>
      </c>
      <c r="E81" s="9">
        <f t="shared" si="1"/>
        <v>82144.910000000076</v>
      </c>
    </row>
    <row r="82" spans="1:5" ht="21" x14ac:dyDescent="0.25">
      <c r="A82" s="18">
        <v>45430</v>
      </c>
      <c r="B82" s="8" t="s">
        <v>362</v>
      </c>
      <c r="C82" s="9"/>
      <c r="D82" s="9">
        <v>0.5</v>
      </c>
      <c r="E82" s="9">
        <f t="shared" si="1"/>
        <v>82144.410000000076</v>
      </c>
    </row>
    <row r="83" spans="1:5" ht="21" x14ac:dyDescent="0.25">
      <c r="A83" s="18">
        <v>45434</v>
      </c>
      <c r="B83" s="8" t="s">
        <v>1482</v>
      </c>
      <c r="C83" s="9"/>
      <c r="D83" s="9">
        <v>7695</v>
      </c>
      <c r="E83" s="9">
        <f t="shared" si="1"/>
        <v>74449.410000000076</v>
      </c>
    </row>
    <row r="84" spans="1:5" ht="21" x14ac:dyDescent="0.25">
      <c r="A84" s="18">
        <v>45434</v>
      </c>
      <c r="B84" s="8" t="s">
        <v>150</v>
      </c>
      <c r="C84" s="9"/>
      <c r="D84" s="9">
        <v>0.5</v>
      </c>
      <c r="E84" s="9">
        <f t="shared" si="1"/>
        <v>74448.910000000076</v>
      </c>
    </row>
    <row r="85" spans="1:5" ht="21" x14ac:dyDescent="0.25">
      <c r="A85" s="18">
        <v>45437</v>
      </c>
      <c r="B85" s="8" t="s">
        <v>1485</v>
      </c>
      <c r="C85" s="9">
        <v>601498</v>
      </c>
      <c r="D85" s="9"/>
      <c r="E85" s="9">
        <f t="shared" si="1"/>
        <v>675946.91</v>
      </c>
    </row>
    <row r="86" spans="1:5" ht="21" x14ac:dyDescent="0.25">
      <c r="A86" s="18">
        <v>45437</v>
      </c>
      <c r="B86" s="8" t="s">
        <v>1471</v>
      </c>
      <c r="C86" s="9"/>
      <c r="D86" s="9">
        <v>670525</v>
      </c>
      <c r="E86" s="9">
        <f t="shared" si="1"/>
        <v>5421.9100000000326</v>
      </c>
    </row>
    <row r="87" spans="1:5" ht="21" x14ac:dyDescent="0.25">
      <c r="A87" s="18">
        <v>45437</v>
      </c>
      <c r="B87" s="8" t="s">
        <v>150</v>
      </c>
      <c r="C87" s="9"/>
      <c r="D87" s="9">
        <v>1.05</v>
      </c>
      <c r="E87" s="9">
        <f t="shared" si="1"/>
        <v>5420.8600000000324</v>
      </c>
    </row>
    <row r="88" spans="1:5" ht="21" x14ac:dyDescent="0.25">
      <c r="A88" s="18">
        <v>45441</v>
      </c>
      <c r="B88" s="8" t="s">
        <v>1485</v>
      </c>
      <c r="C88" s="9">
        <v>749250</v>
      </c>
      <c r="D88" s="9"/>
      <c r="E88" s="9">
        <f t="shared" si="1"/>
        <v>754670.86</v>
      </c>
    </row>
    <row r="89" spans="1:5" ht="21" x14ac:dyDescent="0.25">
      <c r="A89" s="18">
        <v>45442</v>
      </c>
      <c r="B89" s="8" t="s">
        <v>1471</v>
      </c>
      <c r="C89" s="9"/>
      <c r="D89" s="9">
        <v>753590</v>
      </c>
      <c r="E89" s="9">
        <f t="shared" si="1"/>
        <v>1080.859999999986</v>
      </c>
    </row>
    <row r="90" spans="1:5" ht="21" x14ac:dyDescent="0.25">
      <c r="A90" s="18">
        <v>45442</v>
      </c>
      <c r="B90" s="8" t="s">
        <v>150</v>
      </c>
      <c r="C90" s="9"/>
      <c r="D90" s="9">
        <v>5.25</v>
      </c>
      <c r="E90" s="9">
        <f t="shared" si="1"/>
        <v>1075.609999999986</v>
      </c>
    </row>
    <row r="91" spans="1:5" ht="21" x14ac:dyDescent="0.25">
      <c r="A91" s="18">
        <v>45443</v>
      </c>
      <c r="B91" s="8" t="s">
        <v>1512</v>
      </c>
      <c r="C91" s="9">
        <v>2050</v>
      </c>
      <c r="D91" s="9"/>
      <c r="E91" s="9">
        <f t="shared" si="1"/>
        <v>3125.609999999986</v>
      </c>
    </row>
    <row r="92" spans="1:5" ht="21" x14ac:dyDescent="0.25">
      <c r="A92" s="18">
        <v>45443</v>
      </c>
      <c r="B92" s="8" t="s">
        <v>1516</v>
      </c>
      <c r="C92" s="9"/>
      <c r="D92" s="9">
        <v>157.69999999999999</v>
      </c>
      <c r="E92" s="9">
        <f t="shared" si="1"/>
        <v>2967.9099999999862</v>
      </c>
    </row>
    <row r="93" spans="1:5" ht="21" x14ac:dyDescent="0.25">
      <c r="A93" s="18">
        <v>45457</v>
      </c>
      <c r="B93" s="8" t="s">
        <v>1135</v>
      </c>
      <c r="C93" s="9"/>
      <c r="D93" s="9">
        <v>1626.35</v>
      </c>
      <c r="E93" s="9">
        <f t="shared" si="1"/>
        <v>1341.5599999999863</v>
      </c>
    </row>
    <row r="94" spans="1:5" ht="21" x14ac:dyDescent="0.25">
      <c r="A94" s="18">
        <v>45474</v>
      </c>
      <c r="B94" s="8" t="s">
        <v>150</v>
      </c>
      <c r="C94" s="9"/>
      <c r="D94" s="9">
        <v>164</v>
      </c>
      <c r="E94" s="9">
        <f t="shared" si="1"/>
        <v>1177.5599999999863</v>
      </c>
    </row>
    <row r="95" spans="1:5" ht="21" x14ac:dyDescent="0.25">
      <c r="A95" s="18">
        <v>45492</v>
      </c>
      <c r="B95" s="8" t="s">
        <v>1694</v>
      </c>
      <c r="C95" s="9">
        <v>1607815</v>
      </c>
      <c r="D95" s="9"/>
      <c r="E95" s="9">
        <f t="shared" si="1"/>
        <v>1608992.56</v>
      </c>
    </row>
    <row r="96" spans="1:5" ht="21" x14ac:dyDescent="0.25">
      <c r="A96" s="18">
        <v>45492</v>
      </c>
      <c r="B96" s="8" t="s">
        <v>1695</v>
      </c>
      <c r="C96" s="9"/>
      <c r="D96" s="9">
        <v>781455</v>
      </c>
      <c r="E96" s="9">
        <f t="shared" si="1"/>
        <v>827537.56</v>
      </c>
    </row>
    <row r="97" spans="1:5" ht="21" x14ac:dyDescent="0.25">
      <c r="A97" s="18">
        <v>45492</v>
      </c>
      <c r="B97" s="8" t="s">
        <v>1695</v>
      </c>
      <c r="C97" s="9"/>
      <c r="D97" s="9">
        <v>718545</v>
      </c>
      <c r="E97" s="9">
        <f t="shared" si="1"/>
        <v>108992.56000000006</v>
      </c>
    </row>
    <row r="98" spans="1:5" ht="21" x14ac:dyDescent="0.25">
      <c r="A98" s="18">
        <v>45492</v>
      </c>
      <c r="B98" s="8" t="s">
        <v>1696</v>
      </c>
      <c r="C98" s="9"/>
      <c r="D98" s="9">
        <v>107188</v>
      </c>
      <c r="E98" s="9">
        <f t="shared" si="1"/>
        <v>1804.5600000000559</v>
      </c>
    </row>
    <row r="99" spans="1:5" ht="21" x14ac:dyDescent="0.25">
      <c r="A99" s="18">
        <v>45492</v>
      </c>
      <c r="B99" s="8" t="s">
        <v>150</v>
      </c>
      <c r="C99" s="9"/>
      <c r="D99" s="9">
        <v>3.15</v>
      </c>
      <c r="E99" s="9">
        <f t="shared" si="1"/>
        <v>1801.4100000000558</v>
      </c>
    </row>
    <row r="100" spans="1:5" ht="21" x14ac:dyDescent="0.25">
      <c r="A100" s="18">
        <v>45493</v>
      </c>
      <c r="B100" s="8" t="s">
        <v>1699</v>
      </c>
      <c r="C100" s="9"/>
      <c r="D100" s="9">
        <v>985</v>
      </c>
      <c r="E100" s="9">
        <f t="shared" si="1"/>
        <v>816.41000000005579</v>
      </c>
    </row>
    <row r="101" spans="1:5" ht="21" x14ac:dyDescent="0.25">
      <c r="A101" s="71">
        <v>45493</v>
      </c>
      <c r="B101" s="72" t="s">
        <v>150</v>
      </c>
      <c r="C101" s="82"/>
      <c r="D101" s="82">
        <v>52.1</v>
      </c>
      <c r="E101" s="9">
        <f>E100+C101-D101</f>
        <v>764.31000000005577</v>
      </c>
    </row>
    <row r="102" spans="1:5" ht="21" x14ac:dyDescent="0.25">
      <c r="A102" s="18">
        <v>45498</v>
      </c>
      <c r="B102" s="8" t="s">
        <v>1694</v>
      </c>
      <c r="C102" s="9">
        <v>760500</v>
      </c>
      <c r="D102" s="9"/>
      <c r="E102" s="9">
        <f>E101+C102-D102</f>
        <v>761264.31</v>
      </c>
    </row>
    <row r="103" spans="1:5" ht="21" x14ac:dyDescent="0.25">
      <c r="A103" s="18">
        <v>45498</v>
      </c>
      <c r="B103" s="8" t="s">
        <v>1694</v>
      </c>
      <c r="C103" s="9">
        <v>739500</v>
      </c>
      <c r="D103" s="9"/>
      <c r="E103" s="9">
        <f>E102+C103-D103</f>
        <v>1500764.31</v>
      </c>
    </row>
    <row r="104" spans="1:5" ht="21" x14ac:dyDescent="0.25">
      <c r="A104" s="18">
        <v>45498</v>
      </c>
      <c r="B104" s="8" t="s">
        <v>726</v>
      </c>
      <c r="C104" s="9"/>
      <c r="D104" s="9">
        <v>713774</v>
      </c>
      <c r="E104" s="9">
        <f t="shared" si="1"/>
        <v>786990.31</v>
      </c>
    </row>
    <row r="105" spans="1:5" ht="21" x14ac:dyDescent="0.25">
      <c r="A105" s="18">
        <v>45498</v>
      </c>
      <c r="B105" s="8" t="s">
        <v>726</v>
      </c>
      <c r="C105" s="30"/>
      <c r="D105" s="9">
        <v>785729</v>
      </c>
      <c r="E105" s="9">
        <f t="shared" si="1"/>
        <v>1261.3100000000559</v>
      </c>
    </row>
    <row r="106" spans="1:5" ht="21" x14ac:dyDescent="0.25">
      <c r="A106" s="18">
        <v>45504</v>
      </c>
      <c r="B106" s="18" t="s">
        <v>362</v>
      </c>
      <c r="C106" s="9"/>
      <c r="D106" s="9">
        <v>2.25</v>
      </c>
      <c r="E106" s="9">
        <f t="shared" si="1"/>
        <v>1259.0600000000559</v>
      </c>
    </row>
    <row r="107" spans="1:5" ht="21" x14ac:dyDescent="0.25">
      <c r="A107" s="18">
        <v>45504</v>
      </c>
      <c r="B107" s="18" t="s">
        <v>1708</v>
      </c>
      <c r="C107" s="9"/>
      <c r="D107" s="9">
        <v>5</v>
      </c>
      <c r="E107" s="9">
        <f t="shared" si="1"/>
        <v>1254.0600000000559</v>
      </c>
    </row>
    <row r="108" spans="1:5" ht="21" x14ac:dyDescent="0.25">
      <c r="A108" s="18">
        <v>45504</v>
      </c>
      <c r="B108" s="18" t="s">
        <v>362</v>
      </c>
      <c r="C108" s="9"/>
      <c r="D108" s="9">
        <v>157.75</v>
      </c>
      <c r="E108" s="9">
        <f t="shared" si="1"/>
        <v>1096.3100000000559</v>
      </c>
    </row>
    <row r="109" spans="1:5" ht="21" x14ac:dyDescent="0.25">
      <c r="A109" s="18">
        <v>45535</v>
      </c>
      <c r="B109" s="18" t="s">
        <v>1708</v>
      </c>
      <c r="C109" s="9"/>
      <c r="D109" s="9">
        <v>5</v>
      </c>
      <c r="E109" s="9">
        <f t="shared" si="1"/>
        <v>1091.3100000000559</v>
      </c>
    </row>
    <row r="110" spans="1:5" ht="21" x14ac:dyDescent="0.25">
      <c r="A110" s="18">
        <v>45535</v>
      </c>
      <c r="B110" s="18" t="s">
        <v>362</v>
      </c>
      <c r="C110" s="9"/>
      <c r="D110" s="9">
        <v>150</v>
      </c>
      <c r="E110" s="9">
        <f t="shared" si="1"/>
        <v>941.31000000005588</v>
      </c>
    </row>
    <row r="111" spans="1:5" ht="21" x14ac:dyDescent="0.25">
      <c r="A111" s="18">
        <v>45535</v>
      </c>
      <c r="B111" s="18" t="s">
        <v>362</v>
      </c>
      <c r="C111" s="9"/>
      <c r="D111" s="9">
        <v>7.75</v>
      </c>
      <c r="E111" s="9">
        <f t="shared" si="1"/>
        <v>933.56000000005588</v>
      </c>
    </row>
    <row r="112" spans="1:5" ht="21" x14ac:dyDescent="0.25">
      <c r="A112" s="18">
        <v>45535</v>
      </c>
      <c r="B112" s="18" t="s">
        <v>362</v>
      </c>
      <c r="C112" s="9"/>
      <c r="D112" s="9">
        <v>5</v>
      </c>
      <c r="E112" s="9">
        <f t="shared" si="1"/>
        <v>928.56000000005588</v>
      </c>
    </row>
    <row r="113" spans="1:7" ht="21" x14ac:dyDescent="0.25">
      <c r="A113" s="18">
        <v>45565</v>
      </c>
      <c r="B113" s="18" t="s">
        <v>362</v>
      </c>
      <c r="C113" s="9"/>
      <c r="D113" s="9">
        <v>157.75</v>
      </c>
      <c r="E113" s="9">
        <f t="shared" si="1"/>
        <v>770.81000000005588</v>
      </c>
    </row>
    <row r="114" spans="1:7" ht="21" x14ac:dyDescent="0.25">
      <c r="A114" s="18">
        <v>45587</v>
      </c>
      <c r="B114" s="18" t="s">
        <v>1694</v>
      </c>
      <c r="C114" s="9">
        <v>1248900</v>
      </c>
      <c r="D114" s="9"/>
      <c r="E114" s="9">
        <f t="shared" si="1"/>
        <v>1249670.81</v>
      </c>
    </row>
    <row r="115" spans="1:7" ht="21" x14ac:dyDescent="0.25">
      <c r="A115" s="18">
        <v>45587</v>
      </c>
      <c r="B115" s="18" t="s">
        <v>1694</v>
      </c>
      <c r="C115" s="9">
        <v>1246100</v>
      </c>
      <c r="D115" s="9"/>
      <c r="E115" s="9">
        <f t="shared" si="1"/>
        <v>2495770.81</v>
      </c>
    </row>
    <row r="116" spans="1:7" ht="21" x14ac:dyDescent="0.25">
      <c r="A116" s="18">
        <v>45587</v>
      </c>
      <c r="B116" s="18" t="s">
        <v>513</v>
      </c>
      <c r="C116" s="9"/>
      <c r="D116" s="9">
        <v>1263224</v>
      </c>
      <c r="E116" s="9">
        <f t="shared" si="1"/>
        <v>1232546.81</v>
      </c>
    </row>
    <row r="117" spans="1:7" ht="21" x14ac:dyDescent="0.25">
      <c r="A117" s="18">
        <v>45587</v>
      </c>
      <c r="B117" s="18" t="s">
        <v>1906</v>
      </c>
      <c r="C117" s="9"/>
      <c r="D117" s="9">
        <v>1231163</v>
      </c>
      <c r="E117" s="9">
        <f t="shared" si="1"/>
        <v>1383.8100000000559</v>
      </c>
    </row>
    <row r="118" spans="1:7" ht="21" x14ac:dyDescent="0.25">
      <c r="A118" s="18"/>
      <c r="B118" s="18"/>
      <c r="C118" s="9"/>
      <c r="D118" s="9">
        <v>2.1</v>
      </c>
      <c r="E118" s="9">
        <f t="shared" si="1"/>
        <v>1381.710000000056</v>
      </c>
    </row>
    <row r="119" spans="1:7" ht="21" x14ac:dyDescent="0.25">
      <c r="A119" s="18">
        <v>45302</v>
      </c>
      <c r="B119" s="18" t="s">
        <v>1920</v>
      </c>
      <c r="C119" s="9"/>
      <c r="D119" s="9">
        <v>150</v>
      </c>
      <c r="E119" s="9">
        <f t="shared" si="1"/>
        <v>1231.710000000056</v>
      </c>
    </row>
    <row r="120" spans="1:7" ht="21" x14ac:dyDescent="0.25">
      <c r="A120" s="18">
        <v>45302</v>
      </c>
      <c r="B120" s="18" t="s">
        <v>1920</v>
      </c>
      <c r="C120" s="9"/>
      <c r="D120" s="9">
        <v>12.75</v>
      </c>
      <c r="E120" s="9">
        <f t="shared" si="1"/>
        <v>1218.960000000056</v>
      </c>
    </row>
    <row r="121" spans="1:7" ht="21" x14ac:dyDescent="0.25">
      <c r="A121" s="18"/>
      <c r="B121" s="18"/>
      <c r="C121" s="9"/>
      <c r="D121" s="9">
        <v>162.75</v>
      </c>
      <c r="E121" s="9">
        <f t="shared" si="1"/>
        <v>1056.210000000056</v>
      </c>
    </row>
    <row r="122" spans="1:7" ht="21" x14ac:dyDescent="0.25">
      <c r="A122" s="18"/>
      <c r="B122" s="18"/>
      <c r="C122" s="9"/>
      <c r="D122" s="9">
        <v>325.5</v>
      </c>
      <c r="E122" s="9">
        <f t="shared" si="1"/>
        <v>730.71000000005597</v>
      </c>
      <c r="G122" s="14">
        <f>E122-730.71</f>
        <v>5.5933924159035087E-11</v>
      </c>
    </row>
    <row r="123" spans="1:7" ht="21" x14ac:dyDescent="0.25">
      <c r="A123" s="18">
        <v>45749</v>
      </c>
      <c r="B123" s="18" t="s">
        <v>362</v>
      </c>
      <c r="C123" s="9"/>
      <c r="D123" s="9">
        <v>300</v>
      </c>
      <c r="E123" s="9">
        <f t="shared" si="1"/>
        <v>430.71000000005597</v>
      </c>
    </row>
    <row r="124" spans="1:7" ht="21" x14ac:dyDescent="0.25">
      <c r="A124" s="18">
        <v>45749</v>
      </c>
      <c r="B124" s="18" t="s">
        <v>362</v>
      </c>
      <c r="C124" s="9"/>
      <c r="D124" s="9">
        <v>288</v>
      </c>
      <c r="E124" s="9">
        <f t="shared" si="1"/>
        <v>142.71000000005597</v>
      </c>
    </row>
    <row r="125" spans="1:7" ht="21" x14ac:dyDescent="0.25">
      <c r="A125" s="18"/>
      <c r="B125" s="18"/>
      <c r="C125" s="9"/>
      <c r="D125" s="9"/>
      <c r="E125" s="9">
        <f t="shared" si="1"/>
        <v>142.71000000005597</v>
      </c>
    </row>
    <row r="126" spans="1:7" ht="21" x14ac:dyDescent="0.25">
      <c r="A126" s="18"/>
      <c r="B126" s="18"/>
      <c r="C126" s="9"/>
      <c r="D126" s="9"/>
      <c r="E126" s="9">
        <f t="shared" si="1"/>
        <v>142.71000000005597</v>
      </c>
    </row>
    <row r="127" spans="1:7" ht="21" x14ac:dyDescent="0.25">
      <c r="A127" s="18"/>
      <c r="B127" s="18"/>
      <c r="C127" s="9"/>
      <c r="D127" s="9"/>
      <c r="E127" s="9">
        <f t="shared" si="1"/>
        <v>142.71000000005597</v>
      </c>
    </row>
    <row r="128" spans="1:7" ht="21" x14ac:dyDescent="0.25">
      <c r="A128" s="18"/>
      <c r="B128" s="18"/>
      <c r="C128" s="9"/>
      <c r="D128" s="9"/>
      <c r="E128" s="9">
        <f t="shared" si="1"/>
        <v>142.71000000005597</v>
      </c>
    </row>
    <row r="129" spans="1:5" ht="21" x14ac:dyDescent="0.25">
      <c r="A129" s="18"/>
      <c r="B129" s="18"/>
      <c r="C129" s="9"/>
      <c r="D129" s="9"/>
      <c r="E129" s="9">
        <f t="shared" si="1"/>
        <v>142.71000000005597</v>
      </c>
    </row>
    <row r="130" spans="1:5" ht="21" x14ac:dyDescent="0.25">
      <c r="A130" s="18"/>
      <c r="B130" s="18"/>
      <c r="C130" s="9"/>
      <c r="D130" s="9"/>
      <c r="E130" s="9">
        <f t="shared" si="1"/>
        <v>142.71000000005597</v>
      </c>
    </row>
    <row r="131" spans="1:5" ht="21" x14ac:dyDescent="0.25">
      <c r="A131" s="18"/>
      <c r="B131" s="18"/>
      <c r="C131" s="9"/>
      <c r="D131" s="9"/>
      <c r="E131" s="9">
        <f t="shared" si="1"/>
        <v>142.71000000005597</v>
      </c>
    </row>
    <row r="132" spans="1:5" ht="21" x14ac:dyDescent="0.25">
      <c r="A132" s="18"/>
      <c r="B132" s="18"/>
      <c r="C132" s="9"/>
      <c r="D132" s="9"/>
      <c r="E132" s="9">
        <f t="shared" si="1"/>
        <v>142.71000000005597</v>
      </c>
    </row>
    <row r="133" spans="1:5" ht="21" x14ac:dyDescent="0.25">
      <c r="A133" s="18"/>
      <c r="B133" s="18"/>
      <c r="C133" s="9"/>
      <c r="D133" s="9"/>
      <c r="E133" s="9">
        <f t="shared" si="1"/>
        <v>142.71000000005597</v>
      </c>
    </row>
    <row r="134" spans="1:5" ht="21" x14ac:dyDescent="0.25">
      <c r="A134" s="18"/>
      <c r="B134" s="18"/>
      <c r="C134" s="9"/>
      <c r="D134" s="9"/>
      <c r="E134" s="9">
        <f t="shared" ref="E134:E197" si="2">E133+C134-D134</f>
        <v>142.71000000005597</v>
      </c>
    </row>
    <row r="135" spans="1:5" ht="21" x14ac:dyDescent="0.25">
      <c r="A135" s="18"/>
      <c r="B135" s="18"/>
      <c r="C135" s="9"/>
      <c r="D135" s="9"/>
      <c r="E135" s="9">
        <f t="shared" si="2"/>
        <v>142.71000000005597</v>
      </c>
    </row>
    <row r="136" spans="1:5" ht="21" x14ac:dyDescent="0.25">
      <c r="A136" s="18"/>
      <c r="B136" s="18"/>
      <c r="C136" s="9"/>
      <c r="D136" s="9"/>
      <c r="E136" s="9">
        <f t="shared" si="2"/>
        <v>142.71000000005597</v>
      </c>
    </row>
    <row r="137" spans="1:5" ht="21" x14ac:dyDescent="0.25">
      <c r="A137" s="18"/>
      <c r="B137" s="18"/>
      <c r="C137" s="9"/>
      <c r="D137" s="9"/>
      <c r="E137" s="9">
        <f t="shared" si="2"/>
        <v>142.71000000005597</v>
      </c>
    </row>
    <row r="138" spans="1:5" ht="21" x14ac:dyDescent="0.25">
      <c r="A138" s="18"/>
      <c r="B138" s="18"/>
      <c r="C138" s="9"/>
      <c r="D138" s="9"/>
      <c r="E138" s="9">
        <f t="shared" si="2"/>
        <v>142.71000000005597</v>
      </c>
    </row>
    <row r="139" spans="1:5" ht="21" x14ac:dyDescent="0.25">
      <c r="A139" s="18"/>
      <c r="B139" s="18"/>
      <c r="C139" s="9"/>
      <c r="D139" s="9"/>
      <c r="E139" s="9">
        <f t="shared" si="2"/>
        <v>142.71000000005597</v>
      </c>
    </row>
    <row r="140" spans="1:5" ht="21" x14ac:dyDescent="0.25">
      <c r="A140" s="18"/>
      <c r="B140" s="18"/>
      <c r="C140" s="9"/>
      <c r="D140" s="9"/>
      <c r="E140" s="9">
        <f t="shared" si="2"/>
        <v>142.71000000005597</v>
      </c>
    </row>
    <row r="141" spans="1:5" ht="21" x14ac:dyDescent="0.25">
      <c r="A141" s="18"/>
      <c r="B141" s="18"/>
      <c r="C141" s="9"/>
      <c r="D141" s="9"/>
      <c r="E141" s="9">
        <f t="shared" si="2"/>
        <v>142.71000000005597</v>
      </c>
    </row>
    <row r="142" spans="1:5" ht="21" x14ac:dyDescent="0.25">
      <c r="A142" s="18"/>
      <c r="B142" s="18"/>
      <c r="C142" s="9"/>
      <c r="D142" s="9"/>
      <c r="E142" s="9">
        <f t="shared" si="2"/>
        <v>142.71000000005597</v>
      </c>
    </row>
    <row r="143" spans="1:5" ht="21" x14ac:dyDescent="0.25">
      <c r="A143" s="18"/>
      <c r="B143" s="18"/>
      <c r="C143" s="9"/>
      <c r="D143" s="9"/>
      <c r="E143" s="9">
        <f t="shared" si="2"/>
        <v>142.71000000005597</v>
      </c>
    </row>
    <row r="144" spans="1:5" ht="21" x14ac:dyDescent="0.25">
      <c r="A144" s="18"/>
      <c r="B144" s="18"/>
      <c r="C144" s="9"/>
      <c r="D144" s="9"/>
      <c r="E144" s="9">
        <f t="shared" si="2"/>
        <v>142.71000000005597</v>
      </c>
    </row>
    <row r="145" spans="1:5" ht="21" x14ac:dyDescent="0.25">
      <c r="A145" s="18"/>
      <c r="B145" s="18"/>
      <c r="C145" s="9"/>
      <c r="D145" s="9"/>
      <c r="E145" s="9">
        <f t="shared" si="2"/>
        <v>142.71000000005597</v>
      </c>
    </row>
    <row r="146" spans="1:5" ht="21" x14ac:dyDescent="0.25">
      <c r="A146" s="18"/>
      <c r="B146" s="18"/>
      <c r="C146" s="9"/>
      <c r="D146" s="9"/>
      <c r="E146" s="9">
        <f t="shared" si="2"/>
        <v>142.71000000005597</v>
      </c>
    </row>
    <row r="147" spans="1:5" ht="21" x14ac:dyDescent="0.25">
      <c r="A147" s="18"/>
      <c r="B147" s="18"/>
      <c r="C147" s="9"/>
      <c r="D147" s="9"/>
      <c r="E147" s="9">
        <f t="shared" si="2"/>
        <v>142.71000000005597</v>
      </c>
    </row>
    <row r="148" spans="1:5" ht="21" x14ac:dyDescent="0.25">
      <c r="A148" s="18"/>
      <c r="B148" s="18"/>
      <c r="C148" s="9"/>
      <c r="D148" s="9"/>
      <c r="E148" s="9">
        <f t="shared" si="2"/>
        <v>142.71000000005597</v>
      </c>
    </row>
    <row r="149" spans="1:5" ht="21" x14ac:dyDescent="0.25">
      <c r="A149" s="18"/>
      <c r="B149" s="18"/>
      <c r="C149" s="9"/>
      <c r="D149" s="9"/>
      <c r="E149" s="9">
        <f t="shared" si="2"/>
        <v>142.71000000005597</v>
      </c>
    </row>
    <row r="150" spans="1:5" ht="21" x14ac:dyDescent="0.25">
      <c r="A150" s="18"/>
      <c r="B150" s="18"/>
      <c r="C150" s="9"/>
      <c r="D150" s="9"/>
      <c r="E150" s="9">
        <f t="shared" si="2"/>
        <v>142.71000000005597</v>
      </c>
    </row>
    <row r="151" spans="1:5" ht="21" x14ac:dyDescent="0.25">
      <c r="A151" s="18"/>
      <c r="B151" s="18"/>
      <c r="C151" s="9"/>
      <c r="D151" s="9"/>
      <c r="E151" s="9">
        <f t="shared" si="2"/>
        <v>142.71000000005597</v>
      </c>
    </row>
    <row r="152" spans="1:5" ht="21" x14ac:dyDescent="0.25">
      <c r="A152" s="18"/>
      <c r="B152" s="18"/>
      <c r="C152" s="9"/>
      <c r="D152" s="9"/>
      <c r="E152" s="9">
        <f t="shared" si="2"/>
        <v>142.71000000005597</v>
      </c>
    </row>
    <row r="153" spans="1:5" ht="21" x14ac:dyDescent="0.25">
      <c r="A153" s="18"/>
      <c r="B153" s="18"/>
      <c r="C153" s="9"/>
      <c r="D153" s="9"/>
      <c r="E153" s="9">
        <f t="shared" si="2"/>
        <v>142.71000000005597</v>
      </c>
    </row>
    <row r="154" spans="1:5" ht="21" x14ac:dyDescent="0.25">
      <c r="A154" s="18"/>
      <c r="B154" s="18"/>
      <c r="C154" s="9"/>
      <c r="D154" s="9"/>
      <c r="E154" s="9">
        <f t="shared" si="2"/>
        <v>142.71000000005597</v>
      </c>
    </row>
    <row r="155" spans="1:5" ht="21" x14ac:dyDescent="0.25">
      <c r="A155" s="18"/>
      <c r="B155" s="18"/>
      <c r="C155" s="9"/>
      <c r="D155" s="9"/>
      <c r="E155" s="9">
        <f t="shared" si="2"/>
        <v>142.71000000005597</v>
      </c>
    </row>
    <row r="156" spans="1:5" ht="21" x14ac:dyDescent="0.25">
      <c r="A156" s="18"/>
      <c r="B156" s="18"/>
      <c r="C156" s="9"/>
      <c r="D156" s="9"/>
      <c r="E156" s="9">
        <f t="shared" si="2"/>
        <v>142.71000000005597</v>
      </c>
    </row>
    <row r="157" spans="1:5" ht="21" x14ac:dyDescent="0.25">
      <c r="A157" s="18"/>
      <c r="B157" s="18"/>
      <c r="C157" s="9"/>
      <c r="D157" s="9"/>
      <c r="E157" s="9">
        <f t="shared" si="2"/>
        <v>142.71000000005597</v>
      </c>
    </row>
    <row r="158" spans="1:5" ht="21" x14ac:dyDescent="0.25">
      <c r="A158" s="18"/>
      <c r="B158" s="18"/>
      <c r="C158" s="9"/>
      <c r="D158" s="9"/>
      <c r="E158" s="9">
        <f t="shared" si="2"/>
        <v>142.71000000005597</v>
      </c>
    </row>
    <row r="159" spans="1:5" ht="21" x14ac:dyDescent="0.25">
      <c r="A159" s="18"/>
      <c r="B159" s="18"/>
      <c r="C159" s="9"/>
      <c r="D159" s="9"/>
      <c r="E159" s="9">
        <f t="shared" si="2"/>
        <v>142.71000000005597</v>
      </c>
    </row>
    <row r="160" spans="1:5" ht="21" x14ac:dyDescent="0.25">
      <c r="A160" s="18"/>
      <c r="B160" s="18"/>
      <c r="C160" s="9"/>
      <c r="D160" s="9"/>
      <c r="E160" s="9">
        <f t="shared" si="2"/>
        <v>142.71000000005597</v>
      </c>
    </row>
    <row r="161" spans="1:5" ht="21" x14ac:dyDescent="0.25">
      <c r="A161" s="18"/>
      <c r="B161" s="18"/>
      <c r="C161" s="9"/>
      <c r="D161" s="9"/>
      <c r="E161" s="9">
        <f t="shared" si="2"/>
        <v>142.71000000005597</v>
      </c>
    </row>
    <row r="162" spans="1:5" ht="21" x14ac:dyDescent="0.25">
      <c r="A162" s="18"/>
      <c r="B162" s="18"/>
      <c r="C162" s="9"/>
      <c r="D162" s="9"/>
      <c r="E162" s="9">
        <f t="shared" si="2"/>
        <v>142.71000000005597</v>
      </c>
    </row>
    <row r="163" spans="1:5" ht="21" x14ac:dyDescent="0.25">
      <c r="A163" s="18"/>
      <c r="B163" s="18"/>
      <c r="C163" s="9"/>
      <c r="D163" s="9"/>
      <c r="E163" s="9">
        <f t="shared" si="2"/>
        <v>142.71000000005597</v>
      </c>
    </row>
    <row r="164" spans="1:5" ht="21" x14ac:dyDescent="0.25">
      <c r="A164" s="18"/>
      <c r="B164" s="18"/>
      <c r="C164" s="9"/>
      <c r="D164" s="9"/>
      <c r="E164" s="9">
        <f t="shared" si="2"/>
        <v>142.71000000005597</v>
      </c>
    </row>
    <row r="165" spans="1:5" ht="21" x14ac:dyDescent="0.25">
      <c r="A165" s="18"/>
      <c r="B165" s="18"/>
      <c r="C165" s="9"/>
      <c r="D165" s="9"/>
      <c r="E165" s="9">
        <f t="shared" si="2"/>
        <v>142.71000000005597</v>
      </c>
    </row>
    <row r="166" spans="1:5" ht="21" x14ac:dyDescent="0.25">
      <c r="A166" s="18"/>
      <c r="B166" s="18"/>
      <c r="C166" s="9"/>
      <c r="D166" s="9"/>
      <c r="E166" s="9">
        <f t="shared" si="2"/>
        <v>142.71000000005597</v>
      </c>
    </row>
    <row r="167" spans="1:5" ht="21" x14ac:dyDescent="0.25">
      <c r="A167" s="18"/>
      <c r="B167" s="18"/>
      <c r="C167" s="9"/>
      <c r="D167" s="9"/>
      <c r="E167" s="9">
        <f t="shared" si="2"/>
        <v>142.71000000005597</v>
      </c>
    </row>
    <row r="168" spans="1:5" ht="21" x14ac:dyDescent="0.25">
      <c r="A168" s="18"/>
      <c r="B168" s="18"/>
      <c r="C168" s="9"/>
      <c r="D168" s="9"/>
      <c r="E168" s="9">
        <f t="shared" si="2"/>
        <v>142.71000000005597</v>
      </c>
    </row>
    <row r="169" spans="1:5" ht="21" x14ac:dyDescent="0.25">
      <c r="A169" s="18"/>
      <c r="B169" s="18"/>
      <c r="C169" s="9"/>
      <c r="D169" s="9"/>
      <c r="E169" s="9">
        <f t="shared" si="2"/>
        <v>142.71000000005597</v>
      </c>
    </row>
    <row r="170" spans="1:5" ht="21" x14ac:dyDescent="0.25">
      <c r="A170" s="18"/>
      <c r="B170" s="18"/>
      <c r="C170" s="9"/>
      <c r="D170" s="9"/>
      <c r="E170" s="9">
        <f t="shared" si="2"/>
        <v>142.71000000005597</v>
      </c>
    </row>
    <row r="171" spans="1:5" ht="21" x14ac:dyDescent="0.25">
      <c r="A171" s="18"/>
      <c r="B171" s="18"/>
      <c r="C171" s="9"/>
      <c r="D171" s="9"/>
      <c r="E171" s="9">
        <f t="shared" si="2"/>
        <v>142.71000000005597</v>
      </c>
    </row>
    <row r="172" spans="1:5" ht="21" x14ac:dyDescent="0.25">
      <c r="A172" s="18"/>
      <c r="B172" s="18"/>
      <c r="C172" s="9"/>
      <c r="D172" s="9"/>
      <c r="E172" s="9">
        <f t="shared" si="2"/>
        <v>142.71000000005597</v>
      </c>
    </row>
    <row r="173" spans="1:5" ht="21" x14ac:dyDescent="0.25">
      <c r="A173" s="18"/>
      <c r="B173" s="18"/>
      <c r="C173" s="9"/>
      <c r="D173" s="9"/>
      <c r="E173" s="9">
        <f t="shared" si="2"/>
        <v>142.71000000005597</v>
      </c>
    </row>
    <row r="174" spans="1:5" ht="21" x14ac:dyDescent="0.25">
      <c r="A174" s="18"/>
      <c r="B174" s="18"/>
      <c r="C174" s="9"/>
      <c r="D174" s="9"/>
      <c r="E174" s="9">
        <f t="shared" si="2"/>
        <v>142.71000000005597</v>
      </c>
    </row>
    <row r="175" spans="1:5" ht="21" x14ac:dyDescent="0.25">
      <c r="A175" s="18"/>
      <c r="B175" s="18"/>
      <c r="C175" s="9"/>
      <c r="D175" s="9"/>
      <c r="E175" s="9">
        <f t="shared" si="2"/>
        <v>142.71000000005597</v>
      </c>
    </row>
    <row r="176" spans="1:5" ht="21" x14ac:dyDescent="0.25">
      <c r="A176" s="18"/>
      <c r="B176" s="18"/>
      <c r="C176" s="9"/>
      <c r="D176" s="9"/>
      <c r="E176" s="9">
        <f t="shared" si="2"/>
        <v>142.71000000005597</v>
      </c>
    </row>
    <row r="177" spans="1:5" ht="21" x14ac:dyDescent="0.25">
      <c r="A177" s="18"/>
      <c r="B177" s="18"/>
      <c r="C177" s="9"/>
      <c r="D177" s="9"/>
      <c r="E177" s="9">
        <f t="shared" si="2"/>
        <v>142.71000000005597</v>
      </c>
    </row>
    <row r="178" spans="1:5" ht="21" x14ac:dyDescent="0.25">
      <c r="A178" s="18"/>
      <c r="B178" s="18"/>
      <c r="C178" s="9"/>
      <c r="D178" s="9"/>
      <c r="E178" s="9">
        <f t="shared" si="2"/>
        <v>142.71000000005597</v>
      </c>
    </row>
    <row r="179" spans="1:5" ht="21" x14ac:dyDescent="0.25">
      <c r="A179" s="18"/>
      <c r="B179" s="18"/>
      <c r="C179" s="9"/>
      <c r="D179" s="9"/>
      <c r="E179" s="9">
        <f t="shared" si="2"/>
        <v>142.71000000005597</v>
      </c>
    </row>
    <row r="180" spans="1:5" ht="21" x14ac:dyDescent="0.25">
      <c r="A180" s="18"/>
      <c r="B180" s="18"/>
      <c r="C180" s="9"/>
      <c r="D180" s="9"/>
      <c r="E180" s="9">
        <f t="shared" si="2"/>
        <v>142.71000000005597</v>
      </c>
    </row>
    <row r="181" spans="1:5" ht="21" x14ac:dyDescent="0.25">
      <c r="A181" s="18"/>
      <c r="B181" s="18"/>
      <c r="C181" s="9"/>
      <c r="D181" s="9"/>
      <c r="E181" s="9">
        <f t="shared" si="2"/>
        <v>142.71000000005597</v>
      </c>
    </row>
    <row r="182" spans="1:5" ht="21" x14ac:dyDescent="0.25">
      <c r="A182" s="18"/>
      <c r="B182" s="18"/>
      <c r="C182" s="9"/>
      <c r="D182" s="9"/>
      <c r="E182" s="9">
        <f t="shared" si="2"/>
        <v>142.71000000005597</v>
      </c>
    </row>
    <row r="183" spans="1:5" ht="21" x14ac:dyDescent="0.25">
      <c r="A183" s="18"/>
      <c r="B183" s="18"/>
      <c r="C183" s="9"/>
      <c r="D183" s="9"/>
      <c r="E183" s="9">
        <f t="shared" si="2"/>
        <v>142.71000000005597</v>
      </c>
    </row>
    <row r="184" spans="1:5" ht="21" x14ac:dyDescent="0.25">
      <c r="A184" s="18"/>
      <c r="B184" s="18"/>
      <c r="C184" s="9"/>
      <c r="D184" s="9"/>
      <c r="E184" s="9">
        <f t="shared" si="2"/>
        <v>142.71000000005597</v>
      </c>
    </row>
    <row r="185" spans="1:5" ht="21" x14ac:dyDescent="0.25">
      <c r="A185" s="18"/>
      <c r="B185" s="18"/>
      <c r="C185" s="9"/>
      <c r="D185" s="9"/>
      <c r="E185" s="9">
        <f t="shared" si="2"/>
        <v>142.71000000005597</v>
      </c>
    </row>
    <row r="186" spans="1:5" ht="21" x14ac:dyDescent="0.25">
      <c r="A186" s="18"/>
      <c r="B186" s="18"/>
      <c r="C186" s="9"/>
      <c r="D186" s="9"/>
      <c r="E186" s="9">
        <f t="shared" si="2"/>
        <v>142.71000000005597</v>
      </c>
    </row>
    <row r="187" spans="1:5" ht="21" x14ac:dyDescent="0.25">
      <c r="A187" s="18"/>
      <c r="B187" s="18"/>
      <c r="C187" s="9"/>
      <c r="D187" s="9"/>
      <c r="E187" s="9">
        <f t="shared" si="2"/>
        <v>142.71000000005597</v>
      </c>
    </row>
    <row r="188" spans="1:5" ht="21" x14ac:dyDescent="0.25">
      <c r="A188" s="18"/>
      <c r="B188" s="18"/>
      <c r="C188" s="9"/>
      <c r="D188" s="9"/>
      <c r="E188" s="9">
        <f t="shared" si="2"/>
        <v>142.71000000005597</v>
      </c>
    </row>
    <row r="189" spans="1:5" ht="21" x14ac:dyDescent="0.25">
      <c r="A189" s="18"/>
      <c r="B189" s="18"/>
      <c r="C189" s="9"/>
      <c r="D189" s="9"/>
      <c r="E189" s="9">
        <f t="shared" si="2"/>
        <v>142.71000000005597</v>
      </c>
    </row>
    <row r="190" spans="1:5" ht="21" x14ac:dyDescent="0.25">
      <c r="A190" s="18"/>
      <c r="B190" s="18"/>
      <c r="C190" s="9"/>
      <c r="D190" s="9"/>
      <c r="E190" s="9">
        <f t="shared" si="2"/>
        <v>142.71000000005597</v>
      </c>
    </row>
    <row r="191" spans="1:5" ht="21" x14ac:dyDescent="0.25">
      <c r="A191" s="18"/>
      <c r="B191" s="18"/>
      <c r="C191" s="9"/>
      <c r="D191" s="9"/>
      <c r="E191" s="9">
        <f t="shared" si="2"/>
        <v>142.71000000005597</v>
      </c>
    </row>
    <row r="192" spans="1:5" ht="21" x14ac:dyDescent="0.25">
      <c r="A192" s="18"/>
      <c r="B192" s="18"/>
      <c r="C192" s="9"/>
      <c r="D192" s="9"/>
      <c r="E192" s="9">
        <f t="shared" si="2"/>
        <v>142.71000000005597</v>
      </c>
    </row>
    <row r="193" spans="1:5" ht="21" x14ac:dyDescent="0.25">
      <c r="A193" s="18"/>
      <c r="B193" s="18"/>
      <c r="C193" s="9"/>
      <c r="D193" s="9"/>
      <c r="E193" s="9">
        <f t="shared" si="2"/>
        <v>142.71000000005597</v>
      </c>
    </row>
    <row r="194" spans="1:5" ht="21" x14ac:dyDescent="0.25">
      <c r="A194" s="18"/>
      <c r="B194" s="18"/>
      <c r="C194" s="9"/>
      <c r="D194" s="9"/>
      <c r="E194" s="9">
        <f t="shared" si="2"/>
        <v>142.71000000005597</v>
      </c>
    </row>
    <row r="195" spans="1:5" ht="21" x14ac:dyDescent="0.25">
      <c r="A195" s="18"/>
      <c r="B195" s="18"/>
      <c r="C195" s="9"/>
      <c r="D195" s="9"/>
      <c r="E195" s="9">
        <f t="shared" si="2"/>
        <v>142.71000000005597</v>
      </c>
    </row>
    <row r="196" spans="1:5" ht="21" x14ac:dyDescent="0.25">
      <c r="A196" s="18"/>
      <c r="B196" s="18"/>
      <c r="C196" s="9"/>
      <c r="D196" s="9"/>
      <c r="E196" s="9">
        <f t="shared" si="2"/>
        <v>142.71000000005597</v>
      </c>
    </row>
    <row r="197" spans="1:5" ht="21" x14ac:dyDescent="0.25">
      <c r="A197" s="18"/>
      <c r="B197" s="18"/>
      <c r="C197" s="9"/>
      <c r="D197" s="9"/>
      <c r="E197" s="9">
        <f t="shared" si="2"/>
        <v>142.71000000005597</v>
      </c>
    </row>
    <row r="198" spans="1:5" ht="21" x14ac:dyDescent="0.25">
      <c r="A198" s="18"/>
      <c r="B198" s="18"/>
      <c r="C198" s="9"/>
      <c r="D198" s="9"/>
      <c r="E198" s="9">
        <f t="shared" ref="E198:E261" si="3">E197+C198-D198</f>
        <v>142.71000000005597</v>
      </c>
    </row>
    <row r="199" spans="1:5" ht="21" x14ac:dyDescent="0.25">
      <c r="A199" s="18"/>
      <c r="B199" s="18"/>
      <c r="C199" s="9"/>
      <c r="D199" s="9"/>
      <c r="E199" s="9">
        <f t="shared" si="3"/>
        <v>142.71000000005597</v>
      </c>
    </row>
    <row r="200" spans="1:5" ht="21" x14ac:dyDescent="0.25">
      <c r="A200" s="18"/>
      <c r="B200" s="18"/>
      <c r="C200" s="9"/>
      <c r="D200" s="9"/>
      <c r="E200" s="9">
        <f t="shared" si="3"/>
        <v>142.71000000005597</v>
      </c>
    </row>
    <row r="201" spans="1:5" ht="21" x14ac:dyDescent="0.25">
      <c r="A201" s="18"/>
      <c r="B201" s="18"/>
      <c r="C201" s="9"/>
      <c r="D201" s="9"/>
      <c r="E201" s="9">
        <f t="shared" si="3"/>
        <v>142.71000000005597</v>
      </c>
    </row>
    <row r="202" spans="1:5" ht="21" x14ac:dyDescent="0.25">
      <c r="A202" s="18"/>
      <c r="B202" s="18"/>
      <c r="C202" s="9"/>
      <c r="D202" s="9"/>
      <c r="E202" s="9">
        <f t="shared" si="3"/>
        <v>142.71000000005597</v>
      </c>
    </row>
    <row r="203" spans="1:5" ht="21" x14ac:dyDescent="0.25">
      <c r="A203" s="18"/>
      <c r="B203" s="18"/>
      <c r="C203" s="9"/>
      <c r="D203" s="9"/>
      <c r="E203" s="9">
        <f t="shared" si="3"/>
        <v>142.71000000005597</v>
      </c>
    </row>
    <row r="204" spans="1:5" ht="21" x14ac:dyDescent="0.25">
      <c r="A204" s="18"/>
      <c r="B204" s="18"/>
      <c r="C204" s="9"/>
      <c r="D204" s="9"/>
      <c r="E204" s="9">
        <f t="shared" si="3"/>
        <v>142.71000000005597</v>
      </c>
    </row>
    <row r="205" spans="1:5" ht="21" x14ac:dyDescent="0.25">
      <c r="A205" s="18"/>
      <c r="B205" s="18"/>
      <c r="C205" s="9"/>
      <c r="D205" s="9"/>
      <c r="E205" s="9">
        <f t="shared" si="3"/>
        <v>142.71000000005597</v>
      </c>
    </row>
    <row r="206" spans="1:5" ht="21" x14ac:dyDescent="0.25">
      <c r="A206" s="18"/>
      <c r="B206" s="18"/>
      <c r="C206" s="9"/>
      <c r="D206" s="9"/>
      <c r="E206" s="9">
        <f t="shared" si="3"/>
        <v>142.71000000005597</v>
      </c>
    </row>
    <row r="207" spans="1:5" ht="21" x14ac:dyDescent="0.25">
      <c r="A207" s="18"/>
      <c r="B207" s="18"/>
      <c r="C207" s="9"/>
      <c r="D207" s="9"/>
      <c r="E207" s="9">
        <f t="shared" si="3"/>
        <v>142.71000000005597</v>
      </c>
    </row>
    <row r="208" spans="1:5" ht="21" x14ac:dyDescent="0.25">
      <c r="A208" s="18"/>
      <c r="B208" s="18"/>
      <c r="C208" s="9"/>
      <c r="D208" s="9"/>
      <c r="E208" s="9">
        <f t="shared" si="3"/>
        <v>142.71000000005597</v>
      </c>
    </row>
    <row r="209" spans="1:5" ht="21" x14ac:dyDescent="0.25">
      <c r="A209" s="18"/>
      <c r="B209" s="18"/>
      <c r="C209" s="9"/>
      <c r="D209" s="9"/>
      <c r="E209" s="9">
        <f t="shared" si="3"/>
        <v>142.71000000005597</v>
      </c>
    </row>
    <row r="210" spans="1:5" ht="21" x14ac:dyDescent="0.25">
      <c r="A210" s="18"/>
      <c r="B210" s="18"/>
      <c r="C210" s="9"/>
      <c r="D210" s="9"/>
      <c r="E210" s="9">
        <f t="shared" si="3"/>
        <v>142.71000000005597</v>
      </c>
    </row>
    <row r="211" spans="1:5" ht="21" x14ac:dyDescent="0.25">
      <c r="A211" s="18"/>
      <c r="B211" s="18"/>
      <c r="C211" s="9"/>
      <c r="D211" s="9"/>
      <c r="E211" s="9">
        <f t="shared" si="3"/>
        <v>142.71000000005597</v>
      </c>
    </row>
    <row r="212" spans="1:5" ht="21" x14ac:dyDescent="0.25">
      <c r="A212" s="18"/>
      <c r="B212" s="18"/>
      <c r="C212" s="9"/>
      <c r="D212" s="9"/>
      <c r="E212" s="9">
        <f t="shared" si="3"/>
        <v>142.71000000005597</v>
      </c>
    </row>
    <row r="213" spans="1:5" ht="21" x14ac:dyDescent="0.25">
      <c r="A213" s="18"/>
      <c r="B213" s="18"/>
      <c r="C213" s="9"/>
      <c r="D213" s="9"/>
      <c r="E213" s="9">
        <f t="shared" si="3"/>
        <v>142.71000000005597</v>
      </c>
    </row>
    <row r="214" spans="1:5" ht="21" x14ac:dyDescent="0.25">
      <c r="A214" s="18"/>
      <c r="B214" s="18"/>
      <c r="C214" s="9"/>
      <c r="D214" s="9"/>
      <c r="E214" s="9">
        <f t="shared" si="3"/>
        <v>142.71000000005597</v>
      </c>
    </row>
    <row r="215" spans="1:5" ht="21" x14ac:dyDescent="0.25">
      <c r="A215" s="18"/>
      <c r="B215" s="18"/>
      <c r="C215" s="9"/>
      <c r="D215" s="9"/>
      <c r="E215" s="9">
        <f t="shared" si="3"/>
        <v>142.71000000005597</v>
      </c>
    </row>
    <row r="216" spans="1:5" ht="21" x14ac:dyDescent="0.25">
      <c r="A216" s="18"/>
      <c r="B216" s="18"/>
      <c r="C216" s="9"/>
      <c r="D216" s="9"/>
      <c r="E216" s="9">
        <f t="shared" si="3"/>
        <v>142.71000000005597</v>
      </c>
    </row>
    <row r="217" spans="1:5" ht="21" x14ac:dyDescent="0.25">
      <c r="A217" s="18"/>
      <c r="B217" s="18"/>
      <c r="C217" s="9"/>
      <c r="D217" s="9"/>
      <c r="E217" s="9">
        <f t="shared" si="3"/>
        <v>142.71000000005597</v>
      </c>
    </row>
    <row r="218" spans="1:5" ht="21" x14ac:dyDescent="0.25">
      <c r="A218" s="18"/>
      <c r="B218" s="18"/>
      <c r="C218" s="9"/>
      <c r="D218" s="9"/>
      <c r="E218" s="9">
        <f t="shared" si="3"/>
        <v>142.71000000005597</v>
      </c>
    </row>
    <row r="219" spans="1:5" ht="21" x14ac:dyDescent="0.25">
      <c r="A219" s="18"/>
      <c r="B219" s="18"/>
      <c r="C219" s="9"/>
      <c r="D219" s="9"/>
      <c r="E219" s="9">
        <f t="shared" si="3"/>
        <v>142.71000000005597</v>
      </c>
    </row>
    <row r="220" spans="1:5" ht="21" x14ac:dyDescent="0.25">
      <c r="A220" s="18"/>
      <c r="B220" s="18"/>
      <c r="C220" s="9"/>
      <c r="D220" s="9"/>
      <c r="E220" s="9">
        <f t="shared" si="3"/>
        <v>142.71000000005597</v>
      </c>
    </row>
    <row r="221" spans="1:5" ht="21" x14ac:dyDescent="0.25">
      <c r="A221" s="18"/>
      <c r="B221" s="18"/>
      <c r="C221" s="9"/>
      <c r="D221" s="9"/>
      <c r="E221" s="9">
        <f t="shared" si="3"/>
        <v>142.71000000005597</v>
      </c>
    </row>
    <row r="222" spans="1:5" ht="21" x14ac:dyDescent="0.25">
      <c r="A222" s="18"/>
      <c r="B222" s="18"/>
      <c r="C222" s="9"/>
      <c r="D222" s="9"/>
      <c r="E222" s="9">
        <f t="shared" si="3"/>
        <v>142.71000000005597</v>
      </c>
    </row>
    <row r="223" spans="1:5" ht="21" x14ac:dyDescent="0.25">
      <c r="A223" s="18"/>
      <c r="B223" s="18"/>
      <c r="C223" s="9"/>
      <c r="D223" s="9"/>
      <c r="E223" s="9">
        <f t="shared" si="3"/>
        <v>142.71000000005597</v>
      </c>
    </row>
    <row r="224" spans="1:5" ht="21" x14ac:dyDescent="0.25">
      <c r="A224" s="18"/>
      <c r="B224" s="18"/>
      <c r="C224" s="9"/>
      <c r="D224" s="9"/>
      <c r="E224" s="9">
        <f t="shared" si="3"/>
        <v>142.71000000005597</v>
      </c>
    </row>
    <row r="225" spans="1:5" ht="21" x14ac:dyDescent="0.25">
      <c r="A225" s="18"/>
      <c r="B225" s="18"/>
      <c r="C225" s="9"/>
      <c r="D225" s="9"/>
      <c r="E225" s="9">
        <f t="shared" si="3"/>
        <v>142.71000000005597</v>
      </c>
    </row>
    <row r="226" spans="1:5" ht="21" x14ac:dyDescent="0.25">
      <c r="A226" s="18"/>
      <c r="B226" s="18"/>
      <c r="C226" s="9"/>
      <c r="D226" s="9"/>
      <c r="E226" s="9">
        <f t="shared" si="3"/>
        <v>142.71000000005597</v>
      </c>
    </row>
    <row r="227" spans="1:5" ht="21" x14ac:dyDescent="0.25">
      <c r="A227" s="18"/>
      <c r="B227" s="18"/>
      <c r="C227" s="9"/>
      <c r="D227" s="9"/>
      <c r="E227" s="9">
        <f t="shared" si="3"/>
        <v>142.71000000005597</v>
      </c>
    </row>
    <row r="228" spans="1:5" ht="21" x14ac:dyDescent="0.25">
      <c r="A228" s="18"/>
      <c r="B228" s="18"/>
      <c r="C228" s="9"/>
      <c r="D228" s="9"/>
      <c r="E228" s="9">
        <f t="shared" si="3"/>
        <v>142.71000000005597</v>
      </c>
    </row>
    <row r="229" spans="1:5" ht="21" x14ac:dyDescent="0.25">
      <c r="A229" s="18"/>
      <c r="B229" s="18"/>
      <c r="C229" s="9"/>
      <c r="D229" s="9"/>
      <c r="E229" s="9">
        <f t="shared" si="3"/>
        <v>142.71000000005597</v>
      </c>
    </row>
    <row r="230" spans="1:5" ht="21" x14ac:dyDescent="0.25">
      <c r="A230" s="18"/>
      <c r="B230" s="18"/>
      <c r="C230" s="9"/>
      <c r="D230" s="9"/>
      <c r="E230" s="9">
        <f t="shared" si="3"/>
        <v>142.71000000005597</v>
      </c>
    </row>
    <row r="231" spans="1:5" ht="21" x14ac:dyDescent="0.25">
      <c r="A231" s="18"/>
      <c r="B231" s="18"/>
      <c r="C231" s="9"/>
      <c r="D231" s="9"/>
      <c r="E231" s="9">
        <f t="shared" si="3"/>
        <v>142.71000000005597</v>
      </c>
    </row>
    <row r="232" spans="1:5" ht="21" x14ac:dyDescent="0.25">
      <c r="A232" s="18"/>
      <c r="B232" s="18"/>
      <c r="C232" s="9"/>
      <c r="D232" s="9"/>
      <c r="E232" s="9">
        <f t="shared" si="3"/>
        <v>142.71000000005597</v>
      </c>
    </row>
    <row r="233" spans="1:5" ht="21" x14ac:dyDescent="0.25">
      <c r="A233" s="18"/>
      <c r="B233" s="18"/>
      <c r="C233" s="9"/>
      <c r="D233" s="9"/>
      <c r="E233" s="9">
        <f t="shared" si="3"/>
        <v>142.71000000005597</v>
      </c>
    </row>
    <row r="234" spans="1:5" ht="21" x14ac:dyDescent="0.25">
      <c r="A234" s="18"/>
      <c r="B234" s="18"/>
      <c r="C234" s="9"/>
      <c r="D234" s="9"/>
      <c r="E234" s="9">
        <f t="shared" si="3"/>
        <v>142.71000000005597</v>
      </c>
    </row>
    <row r="235" spans="1:5" ht="21" x14ac:dyDescent="0.25">
      <c r="A235" s="18"/>
      <c r="B235" s="18"/>
      <c r="C235" s="9"/>
      <c r="D235" s="9"/>
      <c r="E235" s="9">
        <f t="shared" si="3"/>
        <v>142.71000000005597</v>
      </c>
    </row>
    <row r="236" spans="1:5" ht="21" x14ac:dyDescent="0.25">
      <c r="A236" s="18"/>
      <c r="B236" s="18"/>
      <c r="C236" s="9"/>
      <c r="D236" s="9"/>
      <c r="E236" s="9">
        <f t="shared" si="3"/>
        <v>142.71000000005597</v>
      </c>
    </row>
    <row r="237" spans="1:5" ht="21" x14ac:dyDescent="0.25">
      <c r="A237" s="18"/>
      <c r="B237" s="18"/>
      <c r="C237" s="9"/>
      <c r="D237" s="9"/>
      <c r="E237" s="9">
        <f t="shared" si="3"/>
        <v>142.71000000005597</v>
      </c>
    </row>
    <row r="238" spans="1:5" ht="21" x14ac:dyDescent="0.25">
      <c r="A238" s="18"/>
      <c r="B238" s="18"/>
      <c r="C238" s="9"/>
      <c r="D238" s="9"/>
      <c r="E238" s="9">
        <f t="shared" si="3"/>
        <v>142.71000000005597</v>
      </c>
    </row>
    <row r="239" spans="1:5" ht="21" x14ac:dyDescent="0.25">
      <c r="A239" s="18"/>
      <c r="B239" s="18"/>
      <c r="C239" s="9"/>
      <c r="D239" s="9"/>
      <c r="E239" s="9">
        <f t="shared" si="3"/>
        <v>142.71000000005597</v>
      </c>
    </row>
    <row r="240" spans="1:5" ht="21" x14ac:dyDescent="0.25">
      <c r="A240" s="18"/>
      <c r="B240" s="18"/>
      <c r="C240" s="9"/>
      <c r="D240" s="9"/>
      <c r="E240" s="9">
        <f t="shared" si="3"/>
        <v>142.71000000005597</v>
      </c>
    </row>
    <row r="241" spans="1:5" ht="21" x14ac:dyDescent="0.25">
      <c r="A241" s="18"/>
      <c r="B241" s="18"/>
      <c r="C241" s="9"/>
      <c r="D241" s="9"/>
      <c r="E241" s="9">
        <f t="shared" si="3"/>
        <v>142.71000000005597</v>
      </c>
    </row>
    <row r="242" spans="1:5" ht="21" x14ac:dyDescent="0.25">
      <c r="A242" s="18"/>
      <c r="B242" s="18"/>
      <c r="C242" s="9"/>
      <c r="D242" s="9"/>
      <c r="E242" s="9">
        <f t="shared" si="3"/>
        <v>142.71000000005597</v>
      </c>
    </row>
    <row r="243" spans="1:5" ht="21" x14ac:dyDescent="0.25">
      <c r="A243" s="18"/>
      <c r="B243" s="18"/>
      <c r="C243" s="9"/>
      <c r="D243" s="9"/>
      <c r="E243" s="9">
        <f t="shared" si="3"/>
        <v>142.71000000005597</v>
      </c>
    </row>
    <row r="244" spans="1:5" ht="21" x14ac:dyDescent="0.25">
      <c r="A244" s="18"/>
      <c r="B244" s="18"/>
      <c r="C244" s="9"/>
      <c r="D244" s="9"/>
      <c r="E244" s="9">
        <f t="shared" si="3"/>
        <v>142.71000000005597</v>
      </c>
    </row>
    <row r="245" spans="1:5" ht="21" x14ac:dyDescent="0.25">
      <c r="A245" s="18"/>
      <c r="B245" s="18"/>
      <c r="C245" s="9"/>
      <c r="D245" s="9"/>
      <c r="E245" s="9">
        <f t="shared" si="3"/>
        <v>142.71000000005597</v>
      </c>
    </row>
    <row r="246" spans="1:5" ht="21" x14ac:dyDescent="0.25">
      <c r="A246" s="18"/>
      <c r="B246" s="18"/>
      <c r="C246" s="9"/>
      <c r="D246" s="9"/>
      <c r="E246" s="9">
        <f t="shared" si="3"/>
        <v>142.71000000005597</v>
      </c>
    </row>
    <row r="247" spans="1:5" ht="21" x14ac:dyDescent="0.25">
      <c r="A247" s="18"/>
      <c r="B247" s="18"/>
      <c r="C247" s="9"/>
      <c r="D247" s="9"/>
      <c r="E247" s="9">
        <f t="shared" si="3"/>
        <v>142.71000000005597</v>
      </c>
    </row>
    <row r="248" spans="1:5" ht="21" x14ac:dyDescent="0.25">
      <c r="A248" s="18"/>
      <c r="B248" s="18"/>
      <c r="C248" s="9"/>
      <c r="D248" s="9"/>
      <c r="E248" s="9">
        <f t="shared" si="3"/>
        <v>142.71000000005597</v>
      </c>
    </row>
    <row r="249" spans="1:5" ht="21" x14ac:dyDescent="0.25">
      <c r="A249" s="18"/>
      <c r="B249" s="18"/>
      <c r="C249" s="9"/>
      <c r="D249" s="9"/>
      <c r="E249" s="9">
        <f t="shared" si="3"/>
        <v>142.71000000005597</v>
      </c>
    </row>
    <row r="250" spans="1:5" ht="21" x14ac:dyDescent="0.25">
      <c r="A250" s="18"/>
      <c r="B250" s="18"/>
      <c r="C250" s="9"/>
      <c r="D250" s="9"/>
      <c r="E250" s="9">
        <f t="shared" si="3"/>
        <v>142.71000000005597</v>
      </c>
    </row>
    <row r="251" spans="1:5" ht="21" x14ac:dyDescent="0.25">
      <c r="A251" s="18"/>
      <c r="B251" s="18"/>
      <c r="C251" s="9"/>
      <c r="D251" s="9"/>
      <c r="E251" s="9">
        <f t="shared" si="3"/>
        <v>142.71000000005597</v>
      </c>
    </row>
    <row r="252" spans="1:5" ht="21" x14ac:dyDescent="0.25">
      <c r="A252" s="18"/>
      <c r="B252" s="18"/>
      <c r="C252" s="9"/>
      <c r="D252" s="9"/>
      <c r="E252" s="9">
        <f t="shared" si="3"/>
        <v>142.71000000005597</v>
      </c>
    </row>
    <row r="253" spans="1:5" ht="21" x14ac:dyDescent="0.25">
      <c r="A253" s="18"/>
      <c r="B253" s="18"/>
      <c r="C253" s="9"/>
      <c r="D253" s="9"/>
      <c r="E253" s="9">
        <f t="shared" si="3"/>
        <v>142.71000000005597</v>
      </c>
    </row>
    <row r="254" spans="1:5" ht="21" x14ac:dyDescent="0.25">
      <c r="A254" s="18"/>
      <c r="B254" s="18"/>
      <c r="C254" s="9"/>
      <c r="D254" s="9"/>
      <c r="E254" s="9">
        <f t="shared" si="3"/>
        <v>142.71000000005597</v>
      </c>
    </row>
    <row r="255" spans="1:5" ht="21" x14ac:dyDescent="0.25">
      <c r="A255" s="18"/>
      <c r="B255" s="18"/>
      <c r="C255" s="9"/>
      <c r="D255" s="9"/>
      <c r="E255" s="9">
        <f t="shared" si="3"/>
        <v>142.71000000005597</v>
      </c>
    </row>
    <row r="256" spans="1:5" ht="21" x14ac:dyDescent="0.25">
      <c r="A256" s="18"/>
      <c r="B256" s="18"/>
      <c r="C256" s="9"/>
      <c r="D256" s="9"/>
      <c r="E256" s="9">
        <f t="shared" si="3"/>
        <v>142.71000000005597</v>
      </c>
    </row>
    <row r="257" spans="1:5" ht="21" x14ac:dyDescent="0.25">
      <c r="A257" s="18"/>
      <c r="B257" s="18"/>
      <c r="C257" s="9"/>
      <c r="D257" s="9"/>
      <c r="E257" s="9">
        <f t="shared" si="3"/>
        <v>142.71000000005597</v>
      </c>
    </row>
    <row r="258" spans="1:5" ht="21" x14ac:dyDescent="0.25">
      <c r="A258" s="18"/>
      <c r="B258" s="18"/>
      <c r="C258" s="9"/>
      <c r="D258" s="9"/>
      <c r="E258" s="9">
        <f t="shared" si="3"/>
        <v>142.71000000005597</v>
      </c>
    </row>
    <row r="259" spans="1:5" ht="21" x14ac:dyDescent="0.25">
      <c r="A259" s="18"/>
      <c r="B259" s="18"/>
      <c r="C259" s="9"/>
      <c r="D259" s="9"/>
      <c r="E259" s="9">
        <f t="shared" si="3"/>
        <v>142.71000000005597</v>
      </c>
    </row>
    <row r="260" spans="1:5" ht="21" x14ac:dyDescent="0.25">
      <c r="A260" s="18"/>
      <c r="B260" s="18"/>
      <c r="C260" s="9"/>
      <c r="D260" s="9"/>
      <c r="E260" s="9">
        <f t="shared" si="3"/>
        <v>142.71000000005597</v>
      </c>
    </row>
    <row r="261" spans="1:5" ht="21" x14ac:dyDescent="0.25">
      <c r="A261" s="18"/>
      <c r="B261" s="18"/>
      <c r="C261" s="9"/>
      <c r="D261" s="9"/>
      <c r="E261" s="9">
        <f t="shared" si="3"/>
        <v>142.71000000005597</v>
      </c>
    </row>
    <row r="262" spans="1:5" ht="21" x14ac:dyDescent="0.25">
      <c r="A262" s="18"/>
      <c r="B262" s="18"/>
      <c r="C262" s="9"/>
      <c r="D262" s="9"/>
      <c r="E262" s="9">
        <f t="shared" ref="E262:E314" si="4">E261+C262-D262</f>
        <v>142.71000000005597</v>
      </c>
    </row>
    <row r="263" spans="1:5" ht="21" x14ac:dyDescent="0.25">
      <c r="A263" s="18"/>
      <c r="B263" s="18"/>
      <c r="C263" s="9"/>
      <c r="D263" s="9"/>
      <c r="E263" s="9">
        <f t="shared" si="4"/>
        <v>142.71000000005597</v>
      </c>
    </row>
    <row r="264" spans="1:5" ht="21" x14ac:dyDescent="0.25">
      <c r="A264" s="18"/>
      <c r="B264" s="18"/>
      <c r="C264" s="9"/>
      <c r="D264" s="9"/>
      <c r="E264" s="9">
        <f t="shared" si="4"/>
        <v>142.71000000005597</v>
      </c>
    </row>
    <row r="265" spans="1:5" ht="21" x14ac:dyDescent="0.25">
      <c r="A265" s="18"/>
      <c r="B265" s="18"/>
      <c r="C265" s="9"/>
      <c r="D265" s="9"/>
      <c r="E265" s="9">
        <f t="shared" si="4"/>
        <v>142.71000000005597</v>
      </c>
    </row>
    <row r="266" spans="1:5" ht="21" x14ac:dyDescent="0.25">
      <c r="A266" s="18"/>
      <c r="B266" s="18"/>
      <c r="C266" s="9"/>
      <c r="D266" s="9"/>
      <c r="E266" s="9">
        <f t="shared" si="4"/>
        <v>142.71000000005597</v>
      </c>
    </row>
    <row r="267" spans="1:5" ht="21" x14ac:dyDescent="0.25">
      <c r="A267" s="18"/>
      <c r="B267" s="18"/>
      <c r="C267" s="9"/>
      <c r="D267" s="9"/>
      <c r="E267" s="9">
        <f t="shared" si="4"/>
        <v>142.71000000005597</v>
      </c>
    </row>
    <row r="268" spans="1:5" ht="21" x14ac:dyDescent="0.25">
      <c r="A268" s="18"/>
      <c r="B268" s="18"/>
      <c r="C268" s="9"/>
      <c r="D268" s="9"/>
      <c r="E268" s="9">
        <f t="shared" si="4"/>
        <v>142.71000000005597</v>
      </c>
    </row>
    <row r="269" spans="1:5" ht="21" x14ac:dyDescent="0.25">
      <c r="A269" s="18"/>
      <c r="B269" s="18"/>
      <c r="C269" s="9"/>
      <c r="D269" s="9"/>
      <c r="E269" s="9">
        <f t="shared" si="4"/>
        <v>142.71000000005597</v>
      </c>
    </row>
    <row r="270" spans="1:5" ht="21" x14ac:dyDescent="0.25">
      <c r="A270" s="18"/>
      <c r="B270" s="18"/>
      <c r="C270" s="9"/>
      <c r="D270" s="9"/>
      <c r="E270" s="9">
        <f t="shared" si="4"/>
        <v>142.71000000005597</v>
      </c>
    </row>
    <row r="271" spans="1:5" ht="21" x14ac:dyDescent="0.25">
      <c r="A271" s="18"/>
      <c r="B271" s="18"/>
      <c r="C271" s="9"/>
      <c r="D271" s="9"/>
      <c r="E271" s="9">
        <f t="shared" si="4"/>
        <v>142.71000000005597</v>
      </c>
    </row>
    <row r="272" spans="1:5" ht="21" x14ac:dyDescent="0.25">
      <c r="A272" s="18"/>
      <c r="B272" s="18"/>
      <c r="C272" s="9"/>
      <c r="D272" s="9"/>
      <c r="E272" s="9">
        <f t="shared" si="4"/>
        <v>142.71000000005597</v>
      </c>
    </row>
    <row r="273" spans="1:5" ht="21" x14ac:dyDescent="0.25">
      <c r="A273" s="18"/>
      <c r="B273" s="18"/>
      <c r="C273" s="9"/>
      <c r="D273" s="9"/>
      <c r="E273" s="9">
        <f t="shared" si="4"/>
        <v>142.71000000005597</v>
      </c>
    </row>
    <row r="274" spans="1:5" ht="21" x14ac:dyDescent="0.25">
      <c r="A274" s="18"/>
      <c r="B274" s="18"/>
      <c r="C274" s="9"/>
      <c r="D274" s="9"/>
      <c r="E274" s="9">
        <f t="shared" si="4"/>
        <v>142.71000000005597</v>
      </c>
    </row>
    <row r="275" spans="1:5" ht="21" x14ac:dyDescent="0.25">
      <c r="A275" s="18"/>
      <c r="B275" s="18"/>
      <c r="C275" s="9"/>
      <c r="D275" s="9"/>
      <c r="E275" s="9">
        <f t="shared" si="4"/>
        <v>142.71000000005597</v>
      </c>
    </row>
    <row r="276" spans="1:5" ht="21" x14ac:dyDescent="0.25">
      <c r="A276" s="18"/>
      <c r="B276" s="18"/>
      <c r="C276" s="9"/>
      <c r="D276" s="9"/>
      <c r="E276" s="9">
        <f t="shared" si="4"/>
        <v>142.71000000005597</v>
      </c>
    </row>
    <row r="277" spans="1:5" ht="21" x14ac:dyDescent="0.25">
      <c r="A277" s="18"/>
      <c r="B277" s="18"/>
      <c r="C277" s="9"/>
      <c r="D277" s="9"/>
      <c r="E277" s="9">
        <f t="shared" si="4"/>
        <v>142.71000000005597</v>
      </c>
    </row>
    <row r="278" spans="1:5" ht="21" x14ac:dyDescent="0.25">
      <c r="A278" s="18"/>
      <c r="B278" s="18"/>
      <c r="C278" s="9"/>
      <c r="D278" s="9"/>
      <c r="E278" s="9">
        <f t="shared" si="4"/>
        <v>142.71000000005597</v>
      </c>
    </row>
    <row r="279" spans="1:5" ht="21" x14ac:dyDescent="0.25">
      <c r="A279" s="18"/>
      <c r="B279" s="18"/>
      <c r="C279" s="9"/>
      <c r="D279" s="9"/>
      <c r="E279" s="9">
        <f t="shared" si="4"/>
        <v>142.71000000005597</v>
      </c>
    </row>
    <row r="280" spans="1:5" ht="21" x14ac:dyDescent="0.25">
      <c r="A280" s="18"/>
      <c r="B280" s="18"/>
      <c r="C280" s="9"/>
      <c r="D280" s="9"/>
      <c r="E280" s="9">
        <f t="shared" si="4"/>
        <v>142.71000000005597</v>
      </c>
    </row>
    <row r="281" spans="1:5" ht="21" x14ac:dyDescent="0.25">
      <c r="A281" s="18"/>
      <c r="B281" s="18"/>
      <c r="C281" s="9"/>
      <c r="D281" s="9"/>
      <c r="E281" s="9">
        <f t="shared" si="4"/>
        <v>142.71000000005597</v>
      </c>
    </row>
    <row r="282" spans="1:5" ht="21" x14ac:dyDescent="0.25">
      <c r="A282" s="18"/>
      <c r="B282" s="18"/>
      <c r="C282" s="9"/>
      <c r="D282" s="9"/>
      <c r="E282" s="9">
        <f t="shared" si="4"/>
        <v>142.71000000005597</v>
      </c>
    </row>
    <row r="283" spans="1:5" ht="21" x14ac:dyDescent="0.25">
      <c r="A283" s="18"/>
      <c r="B283" s="18"/>
      <c r="C283" s="9"/>
      <c r="D283" s="9"/>
      <c r="E283" s="9">
        <f t="shared" si="4"/>
        <v>142.71000000005597</v>
      </c>
    </row>
    <row r="284" spans="1:5" ht="21" x14ac:dyDescent="0.25">
      <c r="A284" s="18"/>
      <c r="B284" s="18"/>
      <c r="C284" s="9"/>
      <c r="D284" s="9"/>
      <c r="E284" s="9">
        <f t="shared" si="4"/>
        <v>142.71000000005597</v>
      </c>
    </row>
    <row r="285" spans="1:5" ht="21" x14ac:dyDescent="0.25">
      <c r="A285" s="18"/>
      <c r="B285" s="18"/>
      <c r="C285" s="9"/>
      <c r="D285" s="9"/>
      <c r="E285" s="9">
        <f t="shared" si="4"/>
        <v>142.71000000005597</v>
      </c>
    </row>
    <row r="286" spans="1:5" ht="21" x14ac:dyDescent="0.25">
      <c r="A286" s="18"/>
      <c r="B286" s="18"/>
      <c r="C286" s="9"/>
      <c r="D286" s="9"/>
      <c r="E286" s="9">
        <f t="shared" si="4"/>
        <v>142.71000000005597</v>
      </c>
    </row>
    <row r="287" spans="1:5" ht="21" x14ac:dyDescent="0.25">
      <c r="A287" s="18"/>
      <c r="B287" s="18"/>
      <c r="C287" s="9"/>
      <c r="D287" s="9"/>
      <c r="E287" s="9">
        <f t="shared" si="4"/>
        <v>142.71000000005597</v>
      </c>
    </row>
    <row r="288" spans="1:5" ht="21" x14ac:dyDescent="0.25">
      <c r="A288" s="18"/>
      <c r="B288" s="18"/>
      <c r="C288" s="9"/>
      <c r="D288" s="9"/>
      <c r="E288" s="9">
        <f t="shared" si="4"/>
        <v>142.71000000005597</v>
      </c>
    </row>
    <row r="289" spans="1:5" ht="21" x14ac:dyDescent="0.25">
      <c r="A289" s="18"/>
      <c r="B289" s="18"/>
      <c r="C289" s="9"/>
      <c r="D289" s="9"/>
      <c r="E289" s="9">
        <f t="shared" si="4"/>
        <v>142.71000000005597</v>
      </c>
    </row>
    <row r="290" spans="1:5" ht="21" x14ac:dyDescent="0.25">
      <c r="A290" s="18"/>
      <c r="B290" s="18"/>
      <c r="C290" s="9"/>
      <c r="D290" s="9"/>
      <c r="E290" s="9">
        <f t="shared" si="4"/>
        <v>142.71000000005597</v>
      </c>
    </row>
    <row r="291" spans="1:5" ht="21" x14ac:dyDescent="0.25">
      <c r="A291" s="18"/>
      <c r="B291" s="18"/>
      <c r="C291" s="9"/>
      <c r="D291" s="9"/>
      <c r="E291" s="9">
        <f t="shared" si="4"/>
        <v>142.71000000005597</v>
      </c>
    </row>
    <row r="292" spans="1:5" ht="21" x14ac:dyDescent="0.25">
      <c r="A292" s="18"/>
      <c r="B292" s="18"/>
      <c r="C292" s="9"/>
      <c r="D292" s="9"/>
      <c r="E292" s="9">
        <f t="shared" si="4"/>
        <v>142.71000000005597</v>
      </c>
    </row>
    <row r="293" spans="1:5" ht="21" x14ac:dyDescent="0.25">
      <c r="A293" s="18"/>
      <c r="B293" s="18"/>
      <c r="C293" s="9"/>
      <c r="D293" s="9"/>
      <c r="E293" s="9">
        <f t="shared" si="4"/>
        <v>142.71000000005597</v>
      </c>
    </row>
    <row r="294" spans="1:5" ht="21" x14ac:dyDescent="0.25">
      <c r="A294" s="18"/>
      <c r="B294" s="18"/>
      <c r="C294" s="9"/>
      <c r="D294" s="9"/>
      <c r="E294" s="9">
        <f t="shared" si="4"/>
        <v>142.71000000005597</v>
      </c>
    </row>
    <row r="295" spans="1:5" ht="21" x14ac:dyDescent="0.25">
      <c r="A295" s="18"/>
      <c r="B295" s="18"/>
      <c r="C295" s="9"/>
      <c r="D295" s="9"/>
      <c r="E295" s="9">
        <f t="shared" si="4"/>
        <v>142.71000000005597</v>
      </c>
    </row>
    <row r="296" spans="1:5" ht="21" x14ac:dyDescent="0.25">
      <c r="A296" s="18"/>
      <c r="B296" s="18"/>
      <c r="C296" s="9"/>
      <c r="D296" s="9"/>
      <c r="E296" s="9">
        <f t="shared" si="4"/>
        <v>142.71000000005597</v>
      </c>
    </row>
    <row r="297" spans="1:5" ht="21" x14ac:dyDescent="0.25">
      <c r="A297" s="18"/>
      <c r="B297" s="18"/>
      <c r="C297" s="9"/>
      <c r="D297" s="9"/>
      <c r="E297" s="9">
        <f t="shared" si="4"/>
        <v>142.71000000005597</v>
      </c>
    </row>
    <row r="298" spans="1:5" ht="21" x14ac:dyDescent="0.25">
      <c r="A298" s="18"/>
      <c r="B298" s="18"/>
      <c r="C298" s="9"/>
      <c r="D298" s="9"/>
      <c r="E298" s="9">
        <f t="shared" si="4"/>
        <v>142.71000000005597</v>
      </c>
    </row>
    <row r="299" spans="1:5" ht="21" x14ac:dyDescent="0.25">
      <c r="A299" s="18"/>
      <c r="B299" s="18"/>
      <c r="C299" s="9"/>
      <c r="D299" s="9"/>
      <c r="E299" s="9">
        <f t="shared" si="4"/>
        <v>142.71000000005597</v>
      </c>
    </row>
    <row r="300" spans="1:5" ht="21" x14ac:dyDescent="0.25">
      <c r="A300" s="18"/>
      <c r="B300" s="18"/>
      <c r="C300" s="9"/>
      <c r="D300" s="9"/>
      <c r="E300" s="9">
        <f t="shared" si="4"/>
        <v>142.71000000005597</v>
      </c>
    </row>
    <row r="301" spans="1:5" ht="21" x14ac:dyDescent="0.25">
      <c r="A301" s="18"/>
      <c r="B301" s="18"/>
      <c r="C301" s="9"/>
      <c r="D301" s="9"/>
      <c r="E301" s="9">
        <f t="shared" si="4"/>
        <v>142.71000000005597</v>
      </c>
    </row>
    <row r="302" spans="1:5" ht="21" x14ac:dyDescent="0.25">
      <c r="A302" s="18"/>
      <c r="B302" s="18"/>
      <c r="C302" s="9"/>
      <c r="D302" s="9"/>
      <c r="E302" s="9">
        <f t="shared" si="4"/>
        <v>142.71000000005597</v>
      </c>
    </row>
    <row r="303" spans="1:5" ht="21" x14ac:dyDescent="0.25">
      <c r="A303" s="18"/>
      <c r="B303" s="18"/>
      <c r="C303" s="9"/>
      <c r="D303" s="9"/>
      <c r="E303" s="9">
        <f t="shared" si="4"/>
        <v>142.71000000005597</v>
      </c>
    </row>
    <row r="304" spans="1:5" ht="21" x14ac:dyDescent="0.25">
      <c r="A304" s="18"/>
      <c r="B304" s="18"/>
      <c r="C304" s="9"/>
      <c r="D304" s="9"/>
      <c r="E304" s="9">
        <f t="shared" si="4"/>
        <v>142.71000000005597</v>
      </c>
    </row>
    <row r="305" spans="5:5" ht="21" x14ac:dyDescent="0.25">
      <c r="E305" s="9">
        <f t="shared" si="4"/>
        <v>142.71000000005597</v>
      </c>
    </row>
    <row r="306" spans="5:5" ht="21" x14ac:dyDescent="0.25">
      <c r="E306" s="9">
        <f t="shared" si="4"/>
        <v>142.71000000005597</v>
      </c>
    </row>
    <row r="307" spans="5:5" ht="21" x14ac:dyDescent="0.25">
      <c r="E307" s="9">
        <f t="shared" si="4"/>
        <v>142.71000000005597</v>
      </c>
    </row>
    <row r="308" spans="5:5" ht="21" x14ac:dyDescent="0.25">
      <c r="E308" s="9">
        <f t="shared" si="4"/>
        <v>142.71000000005597</v>
      </c>
    </row>
    <row r="309" spans="5:5" ht="21" x14ac:dyDescent="0.25">
      <c r="E309" s="9">
        <f t="shared" si="4"/>
        <v>142.71000000005597</v>
      </c>
    </row>
    <row r="310" spans="5:5" ht="21" x14ac:dyDescent="0.25">
      <c r="E310" s="9">
        <f t="shared" si="4"/>
        <v>142.71000000005597</v>
      </c>
    </row>
    <row r="311" spans="5:5" ht="21" x14ac:dyDescent="0.25">
      <c r="E311" s="9">
        <f t="shared" si="4"/>
        <v>142.71000000005597</v>
      </c>
    </row>
    <row r="312" spans="5:5" ht="21" x14ac:dyDescent="0.25">
      <c r="E312" s="9">
        <f t="shared" si="4"/>
        <v>142.71000000005597</v>
      </c>
    </row>
    <row r="313" spans="5:5" ht="21" x14ac:dyDescent="0.25">
      <c r="E313" s="9">
        <f t="shared" si="4"/>
        <v>142.71000000005597</v>
      </c>
    </row>
    <row r="314" spans="5:5" ht="21" x14ac:dyDescent="0.25">
      <c r="E314" s="9">
        <f t="shared" si="4"/>
        <v>142.71000000005597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81"/>
  <dimension ref="A1:E104"/>
  <sheetViews>
    <sheetView topLeftCell="A79" workbookViewId="0">
      <selection activeCell="B92" sqref="B92"/>
    </sheetView>
  </sheetViews>
  <sheetFormatPr baseColWidth="10" defaultColWidth="8.83203125" defaultRowHeight="15" x14ac:dyDescent="0.2"/>
  <cols>
    <col min="1" max="1" width="17.332031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  <col min="6" max="12" width="9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36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-2.86</v>
      </c>
    </row>
    <row r="5" spans="1:5" ht="21" x14ac:dyDescent="0.25">
      <c r="A5" s="8" t="s">
        <v>252</v>
      </c>
      <c r="B5" s="8" t="s">
        <v>150</v>
      </c>
      <c r="C5" s="9"/>
      <c r="D5" s="9">
        <v>1.43</v>
      </c>
      <c r="E5" s="9">
        <f>E4+C5-D5</f>
        <v>-4.29</v>
      </c>
    </row>
    <row r="6" spans="1:5" ht="21" x14ac:dyDescent="0.25">
      <c r="A6" s="18">
        <v>45296</v>
      </c>
      <c r="B6" s="8" t="s">
        <v>479</v>
      </c>
      <c r="C6" s="9">
        <v>119740</v>
      </c>
      <c r="D6" s="9"/>
      <c r="E6" s="9">
        <f t="shared" ref="E6:E69" si="0">E5+C6-D6</f>
        <v>119735.71</v>
      </c>
    </row>
    <row r="7" spans="1:5" ht="21" x14ac:dyDescent="0.25">
      <c r="A7" s="18">
        <v>45296</v>
      </c>
      <c r="B7" s="8" t="s">
        <v>150</v>
      </c>
      <c r="C7" s="9"/>
      <c r="D7" s="9">
        <v>1.43</v>
      </c>
      <c r="E7" s="9">
        <f t="shared" si="0"/>
        <v>119734.28000000001</v>
      </c>
    </row>
    <row r="8" spans="1:5" ht="21" x14ac:dyDescent="0.25">
      <c r="A8" s="18">
        <v>45299</v>
      </c>
      <c r="B8" s="8" t="s">
        <v>489</v>
      </c>
      <c r="C8" s="9"/>
      <c r="D8" s="9">
        <v>119485</v>
      </c>
      <c r="E8" s="9">
        <f t="shared" si="0"/>
        <v>249.28000000001339</v>
      </c>
    </row>
    <row r="9" spans="1:5" ht="21" x14ac:dyDescent="0.25">
      <c r="A9" s="18">
        <v>45299</v>
      </c>
      <c r="B9" s="8" t="s">
        <v>150</v>
      </c>
      <c r="C9" s="9"/>
      <c r="D9" s="9">
        <v>14.29</v>
      </c>
      <c r="E9" s="9">
        <f t="shared" si="0"/>
        <v>234.9900000000134</v>
      </c>
    </row>
    <row r="10" spans="1:5" ht="21" x14ac:dyDescent="0.25">
      <c r="A10" s="18">
        <v>45300</v>
      </c>
      <c r="B10" s="8" t="s">
        <v>503</v>
      </c>
      <c r="C10" s="9">
        <v>19840</v>
      </c>
      <c r="D10" s="9"/>
      <c r="E10" s="9">
        <f t="shared" si="0"/>
        <v>20074.990000000013</v>
      </c>
    </row>
    <row r="11" spans="1:5" ht="21" x14ac:dyDescent="0.25">
      <c r="A11" s="18">
        <v>45300</v>
      </c>
      <c r="B11" s="8" t="s">
        <v>504</v>
      </c>
      <c r="C11" s="9">
        <v>19860</v>
      </c>
      <c r="D11" s="9"/>
      <c r="E11" s="9">
        <f t="shared" si="0"/>
        <v>39934.990000000013</v>
      </c>
    </row>
    <row r="12" spans="1:5" ht="21" x14ac:dyDescent="0.25">
      <c r="A12" s="18">
        <v>45300</v>
      </c>
      <c r="B12" s="8" t="s">
        <v>505</v>
      </c>
      <c r="C12" s="9">
        <v>25828</v>
      </c>
      <c r="D12" s="9"/>
      <c r="E12" s="9">
        <f t="shared" si="0"/>
        <v>65762.99000000002</v>
      </c>
    </row>
    <row r="13" spans="1:5" ht="21" x14ac:dyDescent="0.25">
      <c r="A13" s="18">
        <v>45300</v>
      </c>
      <c r="B13" s="8" t="s">
        <v>506</v>
      </c>
      <c r="C13" s="9">
        <v>24615</v>
      </c>
      <c r="D13" s="9"/>
      <c r="E13" s="9">
        <f t="shared" si="0"/>
        <v>90377.99000000002</v>
      </c>
    </row>
    <row r="14" spans="1:5" ht="21" x14ac:dyDescent="0.25">
      <c r="A14" s="18">
        <v>45301</v>
      </c>
      <c r="B14" s="8" t="s">
        <v>517</v>
      </c>
      <c r="C14" s="9"/>
      <c r="D14" s="9">
        <v>10905</v>
      </c>
      <c r="E14" s="9">
        <f t="shared" si="0"/>
        <v>79472.99000000002</v>
      </c>
    </row>
    <row r="15" spans="1:5" ht="21" x14ac:dyDescent="0.25">
      <c r="A15" s="18">
        <v>45301</v>
      </c>
      <c r="B15" s="8" t="s">
        <v>150</v>
      </c>
      <c r="C15" s="9"/>
      <c r="D15" s="9">
        <v>14.29</v>
      </c>
      <c r="E15" s="9">
        <f t="shared" si="0"/>
        <v>79458.700000000026</v>
      </c>
    </row>
    <row r="16" spans="1:5" ht="21" x14ac:dyDescent="0.25">
      <c r="A16" s="18">
        <v>45302</v>
      </c>
      <c r="B16" s="8" t="s">
        <v>519</v>
      </c>
      <c r="C16" s="9"/>
      <c r="D16" s="9">
        <v>79112</v>
      </c>
      <c r="E16" s="9">
        <f t="shared" si="0"/>
        <v>346.70000000002619</v>
      </c>
    </row>
    <row r="17" spans="1:5" ht="21" x14ac:dyDescent="0.25">
      <c r="A17" s="18">
        <v>45322</v>
      </c>
      <c r="B17" s="8" t="s">
        <v>150</v>
      </c>
      <c r="C17" s="9"/>
      <c r="D17" s="9">
        <v>1.43</v>
      </c>
      <c r="E17" s="9">
        <f t="shared" si="0"/>
        <v>345.27000000002619</v>
      </c>
    </row>
    <row r="18" spans="1:5" ht="21" x14ac:dyDescent="0.25">
      <c r="A18" s="18">
        <v>45323</v>
      </c>
      <c r="B18" s="8"/>
      <c r="C18" s="9"/>
      <c r="D18" s="9">
        <v>157.5</v>
      </c>
      <c r="E18" s="9">
        <f t="shared" si="0"/>
        <v>187.77000000002619</v>
      </c>
    </row>
    <row r="19" spans="1:5" ht="21" x14ac:dyDescent="0.25">
      <c r="A19" s="18">
        <v>45328</v>
      </c>
      <c r="B19" s="8" t="s">
        <v>801</v>
      </c>
      <c r="C19" s="9">
        <v>27931.759999999998</v>
      </c>
      <c r="D19" s="9"/>
      <c r="E19" s="9">
        <f t="shared" si="0"/>
        <v>28119.530000000024</v>
      </c>
    </row>
    <row r="20" spans="1:5" ht="21" x14ac:dyDescent="0.25">
      <c r="A20" s="18">
        <v>45329</v>
      </c>
      <c r="B20" s="8" t="s">
        <v>803</v>
      </c>
      <c r="C20" s="9"/>
      <c r="D20" s="9">
        <v>27800</v>
      </c>
      <c r="E20" s="9">
        <f t="shared" si="0"/>
        <v>319.5300000000243</v>
      </c>
    </row>
    <row r="21" spans="1:5" ht="21" x14ac:dyDescent="0.25">
      <c r="A21" s="18">
        <v>45338</v>
      </c>
      <c r="B21" s="8" t="s">
        <v>907</v>
      </c>
      <c r="C21" s="9">
        <v>137588</v>
      </c>
      <c r="D21" s="9"/>
      <c r="E21" s="9">
        <f t="shared" si="0"/>
        <v>137907.53000000003</v>
      </c>
    </row>
    <row r="22" spans="1:5" ht="21" x14ac:dyDescent="0.25">
      <c r="A22" s="18">
        <v>45341</v>
      </c>
      <c r="B22" s="8" t="s">
        <v>519</v>
      </c>
      <c r="C22" s="9"/>
      <c r="D22" s="9">
        <v>137820</v>
      </c>
      <c r="E22" s="9">
        <f t="shared" si="0"/>
        <v>87.53000000002794</v>
      </c>
    </row>
    <row r="23" spans="1:5" ht="21" x14ac:dyDescent="0.25">
      <c r="A23" s="18">
        <v>45351</v>
      </c>
      <c r="B23" s="8" t="s">
        <v>150</v>
      </c>
      <c r="C23" s="9"/>
      <c r="D23" s="9">
        <v>87.53</v>
      </c>
      <c r="E23" s="9">
        <f t="shared" si="0"/>
        <v>2.7938540370087139E-11</v>
      </c>
    </row>
    <row r="24" spans="1:5" ht="21" x14ac:dyDescent="0.25">
      <c r="A24" s="18">
        <v>45351</v>
      </c>
      <c r="B24" s="8" t="s">
        <v>150</v>
      </c>
      <c r="C24" s="9"/>
      <c r="D24" s="9">
        <v>71.400000000000006</v>
      </c>
      <c r="E24" s="9">
        <f t="shared" si="0"/>
        <v>-71.399999999972067</v>
      </c>
    </row>
    <row r="25" spans="1:5" ht="21" x14ac:dyDescent="0.25">
      <c r="A25" s="18">
        <v>45355</v>
      </c>
      <c r="B25" s="8" t="s">
        <v>1054</v>
      </c>
      <c r="C25" s="9">
        <v>16725</v>
      </c>
      <c r="D25" s="9"/>
      <c r="E25" s="9">
        <f t="shared" si="0"/>
        <v>16653.600000000028</v>
      </c>
    </row>
    <row r="26" spans="1:5" ht="21" x14ac:dyDescent="0.25">
      <c r="A26" s="18">
        <v>45327</v>
      </c>
      <c r="B26" s="8" t="s">
        <v>1064</v>
      </c>
      <c r="C26" s="9">
        <v>99900.26</v>
      </c>
      <c r="D26" s="9"/>
      <c r="E26" s="9">
        <f t="shared" si="0"/>
        <v>116553.86000000002</v>
      </c>
    </row>
    <row r="27" spans="1:5" ht="21" x14ac:dyDescent="0.25">
      <c r="A27" s="18">
        <v>45358</v>
      </c>
      <c r="B27" s="8" t="s">
        <v>1074</v>
      </c>
      <c r="C27" s="9"/>
      <c r="D27" s="9">
        <v>116450</v>
      </c>
      <c r="E27" s="9">
        <f t="shared" si="0"/>
        <v>103.86000000001513</v>
      </c>
    </row>
    <row r="28" spans="1:5" ht="21" x14ac:dyDescent="0.25">
      <c r="A28" s="18">
        <v>45359</v>
      </c>
      <c r="B28" s="8" t="s">
        <v>1081</v>
      </c>
      <c r="C28" s="9">
        <v>200453</v>
      </c>
      <c r="D28" s="9"/>
      <c r="E28" s="9">
        <f t="shared" si="0"/>
        <v>200556.86000000002</v>
      </c>
    </row>
    <row r="29" spans="1:5" ht="21" x14ac:dyDescent="0.25">
      <c r="A29" s="18">
        <v>45360</v>
      </c>
      <c r="B29" s="8" t="s">
        <v>1087</v>
      </c>
      <c r="C29" s="9"/>
      <c r="D29" s="9">
        <v>200325</v>
      </c>
      <c r="E29" s="9">
        <f t="shared" si="0"/>
        <v>231.86000000001513</v>
      </c>
    </row>
    <row r="30" spans="1:5" ht="21" x14ac:dyDescent="0.25">
      <c r="A30" s="18">
        <v>45364</v>
      </c>
      <c r="B30" s="8" t="s">
        <v>1108</v>
      </c>
      <c r="C30" s="9">
        <v>199950.3</v>
      </c>
      <c r="D30" s="9"/>
      <c r="E30" s="9">
        <f t="shared" si="0"/>
        <v>200182.16</v>
      </c>
    </row>
    <row r="31" spans="1:5" ht="21" x14ac:dyDescent="0.25">
      <c r="A31" s="18">
        <v>45364</v>
      </c>
      <c r="B31" s="8" t="s">
        <v>1087</v>
      </c>
      <c r="C31" s="9"/>
      <c r="D31" s="9">
        <v>199980</v>
      </c>
      <c r="E31" s="9">
        <f t="shared" si="0"/>
        <v>202.16000000000349</v>
      </c>
    </row>
    <row r="32" spans="1:5" ht="21" x14ac:dyDescent="0.25">
      <c r="A32" s="18">
        <v>45364</v>
      </c>
      <c r="B32" s="8" t="s">
        <v>150</v>
      </c>
      <c r="C32" s="9"/>
      <c r="D32" s="9">
        <v>14.29</v>
      </c>
      <c r="E32" s="9">
        <f t="shared" si="0"/>
        <v>187.8700000000035</v>
      </c>
    </row>
    <row r="33" spans="1:5" ht="21" x14ac:dyDescent="0.25">
      <c r="A33" s="18">
        <v>45364</v>
      </c>
      <c r="B33" s="8" t="s">
        <v>150</v>
      </c>
      <c r="C33" s="9"/>
      <c r="D33" s="9">
        <v>14.29</v>
      </c>
      <c r="E33" s="9">
        <f t="shared" si="0"/>
        <v>173.58000000000351</v>
      </c>
    </row>
    <row r="34" spans="1:5" ht="21" x14ac:dyDescent="0.25">
      <c r="A34" s="18">
        <v>45369</v>
      </c>
      <c r="B34" s="8" t="s">
        <v>1150</v>
      </c>
      <c r="C34" s="9">
        <v>50538</v>
      </c>
      <c r="D34" s="9"/>
      <c r="E34" s="9">
        <f t="shared" si="0"/>
        <v>50711.58</v>
      </c>
    </row>
    <row r="35" spans="1:5" ht="21" x14ac:dyDescent="0.25">
      <c r="A35" s="18">
        <v>45369</v>
      </c>
      <c r="B35" s="8" t="s">
        <v>1108</v>
      </c>
      <c r="C35" s="9">
        <v>49950.3</v>
      </c>
      <c r="D35" s="9"/>
      <c r="E35" s="9">
        <f t="shared" si="0"/>
        <v>100661.88</v>
      </c>
    </row>
    <row r="36" spans="1:5" ht="21" x14ac:dyDescent="0.25">
      <c r="A36" s="18">
        <v>45370</v>
      </c>
      <c r="B36" s="8" t="s">
        <v>1087</v>
      </c>
      <c r="C36" s="9"/>
      <c r="D36" s="9">
        <v>100350</v>
      </c>
      <c r="E36" s="9">
        <f t="shared" si="0"/>
        <v>311.88000000000466</v>
      </c>
    </row>
    <row r="37" spans="1:5" ht="21" x14ac:dyDescent="0.25">
      <c r="A37" s="18">
        <v>45370</v>
      </c>
      <c r="B37" s="8" t="s">
        <v>362</v>
      </c>
      <c r="C37" s="9"/>
      <c r="D37" s="9">
        <v>14.29</v>
      </c>
      <c r="E37" s="9">
        <f t="shared" si="0"/>
        <v>297.59000000000464</v>
      </c>
    </row>
    <row r="38" spans="1:5" ht="21" x14ac:dyDescent="0.25">
      <c r="A38" s="18">
        <v>45373</v>
      </c>
      <c r="B38" s="8" t="s">
        <v>1178</v>
      </c>
      <c r="C38" s="9">
        <v>50055.15</v>
      </c>
      <c r="D38" s="9"/>
      <c r="E38" s="9">
        <f t="shared" si="0"/>
        <v>50352.740000000005</v>
      </c>
    </row>
    <row r="39" spans="1:5" ht="21" x14ac:dyDescent="0.25">
      <c r="A39" s="18">
        <v>45374</v>
      </c>
      <c r="B39" s="8" t="s">
        <v>1184</v>
      </c>
      <c r="C39" s="9"/>
      <c r="D39" s="9">
        <v>50240</v>
      </c>
      <c r="E39" s="9">
        <f t="shared" si="0"/>
        <v>112.74000000000524</v>
      </c>
    </row>
    <row r="40" spans="1:5" ht="21" x14ac:dyDescent="0.25">
      <c r="A40" s="18">
        <v>45381</v>
      </c>
      <c r="B40" s="8" t="s">
        <v>150</v>
      </c>
      <c r="C40" s="9"/>
      <c r="D40" s="9">
        <v>112.65</v>
      </c>
      <c r="E40" s="9">
        <f t="shared" si="0"/>
        <v>9.0000000005233005E-2</v>
      </c>
    </row>
    <row r="41" spans="1:5" ht="21" x14ac:dyDescent="0.25">
      <c r="A41" s="18">
        <v>45384</v>
      </c>
      <c r="B41" s="8" t="s">
        <v>150</v>
      </c>
      <c r="C41" s="9"/>
      <c r="D41" s="9">
        <v>46.28</v>
      </c>
      <c r="E41" s="9">
        <f t="shared" si="0"/>
        <v>-46.189999999994768</v>
      </c>
    </row>
    <row r="42" spans="1:5" ht="21" x14ac:dyDescent="0.25">
      <c r="A42" s="18">
        <v>45398</v>
      </c>
      <c r="B42" s="8" t="s">
        <v>1276</v>
      </c>
      <c r="C42" s="9">
        <v>31499.599999999999</v>
      </c>
      <c r="D42" s="9"/>
      <c r="E42" s="9">
        <f t="shared" si="0"/>
        <v>31453.410000000003</v>
      </c>
    </row>
    <row r="43" spans="1:5" ht="21" x14ac:dyDescent="0.25">
      <c r="A43" s="18">
        <v>45399</v>
      </c>
      <c r="B43" s="8" t="s">
        <v>1287</v>
      </c>
      <c r="C43" s="9"/>
      <c r="D43" s="9">
        <v>31320</v>
      </c>
      <c r="E43" s="9">
        <f t="shared" si="0"/>
        <v>133.41000000000349</v>
      </c>
    </row>
    <row r="44" spans="1:5" ht="21" x14ac:dyDescent="0.25">
      <c r="A44" s="18">
        <v>45400</v>
      </c>
      <c r="B44" s="8" t="s">
        <v>1292</v>
      </c>
      <c r="C44" s="9">
        <v>204115</v>
      </c>
      <c r="D44" s="9"/>
      <c r="E44" s="9">
        <f t="shared" si="0"/>
        <v>204248.41</v>
      </c>
    </row>
    <row r="45" spans="1:5" ht="21" x14ac:dyDescent="0.25">
      <c r="A45" s="18">
        <v>45400</v>
      </c>
      <c r="B45" s="8" t="s">
        <v>150</v>
      </c>
      <c r="C45" s="9"/>
      <c r="D45" s="9">
        <v>14.29</v>
      </c>
      <c r="E45" s="9">
        <f t="shared" si="0"/>
        <v>204234.12</v>
      </c>
    </row>
    <row r="46" spans="1:5" ht="21" x14ac:dyDescent="0.25">
      <c r="A46" s="18">
        <v>45400</v>
      </c>
      <c r="B46" s="8" t="s">
        <v>1087</v>
      </c>
      <c r="C46" s="9"/>
      <c r="D46" s="9">
        <v>204135</v>
      </c>
      <c r="E46" s="9">
        <f t="shared" si="0"/>
        <v>99.119999999995343</v>
      </c>
    </row>
    <row r="47" spans="1:5" ht="21" x14ac:dyDescent="0.25">
      <c r="A47" s="18">
        <v>45400</v>
      </c>
      <c r="B47" s="8" t="s">
        <v>150</v>
      </c>
      <c r="C47" s="9"/>
      <c r="D47" s="9">
        <v>14.29</v>
      </c>
      <c r="E47" s="9">
        <f t="shared" si="0"/>
        <v>84.829999999995351</v>
      </c>
    </row>
    <row r="48" spans="1:5" ht="21" x14ac:dyDescent="0.25">
      <c r="A48" s="18">
        <v>45402</v>
      </c>
      <c r="B48" s="8" t="s">
        <v>1305</v>
      </c>
      <c r="C48" s="9">
        <v>162450.29999999999</v>
      </c>
      <c r="D48" s="9"/>
      <c r="E48" s="9">
        <f t="shared" si="0"/>
        <v>162535.12999999998</v>
      </c>
    </row>
    <row r="49" spans="1:5" ht="21" x14ac:dyDescent="0.25">
      <c r="A49" s="18">
        <v>45404</v>
      </c>
      <c r="B49" s="8" t="s">
        <v>1307</v>
      </c>
      <c r="C49" s="9"/>
      <c r="D49" s="9">
        <v>162355</v>
      </c>
      <c r="E49" s="9">
        <f t="shared" si="0"/>
        <v>180.12999999997555</v>
      </c>
    </row>
    <row r="50" spans="1:5" ht="21" x14ac:dyDescent="0.25">
      <c r="A50" s="18">
        <v>45404</v>
      </c>
      <c r="B50" s="8" t="s">
        <v>150</v>
      </c>
      <c r="C50" s="9"/>
      <c r="D50" s="9">
        <v>14.29</v>
      </c>
      <c r="E50" s="9">
        <f t="shared" si="0"/>
        <v>165.83999999997556</v>
      </c>
    </row>
    <row r="51" spans="1:5" ht="21" x14ac:dyDescent="0.25">
      <c r="A51" s="18">
        <v>45405</v>
      </c>
      <c r="B51" s="8" t="s">
        <v>1305</v>
      </c>
      <c r="C51" s="9">
        <v>176950.3</v>
      </c>
      <c r="D51" s="9"/>
      <c r="E51" s="9">
        <f t="shared" si="0"/>
        <v>177116.13999999996</v>
      </c>
    </row>
    <row r="52" spans="1:5" ht="21" x14ac:dyDescent="0.25">
      <c r="A52" s="18">
        <v>45406</v>
      </c>
      <c r="B52" s="8" t="s">
        <v>1087</v>
      </c>
      <c r="C52" s="9"/>
      <c r="D52" s="9">
        <v>177005</v>
      </c>
      <c r="E52" s="9">
        <f t="shared" si="0"/>
        <v>111.13999999995576</v>
      </c>
    </row>
    <row r="53" spans="1:5" ht="21" x14ac:dyDescent="0.25">
      <c r="A53" s="18">
        <v>45406</v>
      </c>
      <c r="B53" s="8" t="s">
        <v>150</v>
      </c>
      <c r="C53" s="9"/>
      <c r="D53" s="9">
        <v>14.29</v>
      </c>
      <c r="E53" s="9">
        <f t="shared" si="0"/>
        <v>96.84999999995577</v>
      </c>
    </row>
    <row r="54" spans="1:5" ht="21" x14ac:dyDescent="0.25">
      <c r="A54" s="18">
        <v>45406</v>
      </c>
      <c r="B54" s="8" t="s">
        <v>1327</v>
      </c>
      <c r="C54" s="9">
        <v>399045</v>
      </c>
      <c r="D54" s="9"/>
      <c r="E54" s="9">
        <f t="shared" si="0"/>
        <v>399141.85</v>
      </c>
    </row>
    <row r="55" spans="1:5" ht="21" x14ac:dyDescent="0.25">
      <c r="A55" s="18">
        <v>45406</v>
      </c>
      <c r="B55" s="8" t="s">
        <v>1328</v>
      </c>
      <c r="C55" s="9"/>
      <c r="D55" s="9">
        <v>24060</v>
      </c>
      <c r="E55" s="9">
        <f t="shared" si="0"/>
        <v>375081.85</v>
      </c>
    </row>
    <row r="56" spans="1:5" ht="21" x14ac:dyDescent="0.25">
      <c r="A56" s="18">
        <v>45407</v>
      </c>
      <c r="B56" s="8" t="s">
        <v>1330</v>
      </c>
      <c r="C56" s="9"/>
      <c r="D56" s="9">
        <v>374950</v>
      </c>
      <c r="E56" s="9">
        <f t="shared" si="0"/>
        <v>131.84999999997672</v>
      </c>
    </row>
    <row r="57" spans="1:5" ht="21" x14ac:dyDescent="0.25">
      <c r="A57" s="18">
        <v>45413</v>
      </c>
      <c r="B57" s="8" t="s">
        <v>150</v>
      </c>
      <c r="C57" s="9"/>
      <c r="D57" s="9">
        <v>1.43</v>
      </c>
      <c r="E57" s="9">
        <f t="shared" si="0"/>
        <v>130.41999999997671</v>
      </c>
    </row>
    <row r="58" spans="1:5" ht="21" x14ac:dyDescent="0.25">
      <c r="A58" s="18">
        <v>45413</v>
      </c>
      <c r="B58" s="8" t="s">
        <v>150</v>
      </c>
      <c r="C58" s="9"/>
      <c r="D58" s="9">
        <v>157.5</v>
      </c>
      <c r="E58" s="9">
        <f t="shared" si="0"/>
        <v>-27.08000000002329</v>
      </c>
    </row>
    <row r="59" spans="1:5" ht="21" x14ac:dyDescent="0.25">
      <c r="A59" s="18">
        <v>45414</v>
      </c>
      <c r="B59" s="8" t="s">
        <v>1305</v>
      </c>
      <c r="C59" s="9">
        <v>31650.3</v>
      </c>
      <c r="D59" s="9"/>
      <c r="E59" s="9">
        <f t="shared" si="0"/>
        <v>31623.219999999976</v>
      </c>
    </row>
    <row r="60" spans="1:5" ht="21" x14ac:dyDescent="0.25">
      <c r="A60" s="18">
        <v>45415</v>
      </c>
      <c r="B60" s="8" t="s">
        <v>1369</v>
      </c>
      <c r="C60" s="9"/>
      <c r="D60" s="9">
        <v>31600</v>
      </c>
      <c r="E60" s="9">
        <f t="shared" si="0"/>
        <v>23.219999999975698</v>
      </c>
    </row>
    <row r="61" spans="1:5" ht="21" x14ac:dyDescent="0.25">
      <c r="A61" s="18">
        <v>45418</v>
      </c>
      <c r="B61" s="8" t="s">
        <v>1400</v>
      </c>
      <c r="C61" s="9">
        <v>60150</v>
      </c>
      <c r="D61" s="9"/>
      <c r="E61" s="9">
        <f t="shared" si="0"/>
        <v>60173.219999999972</v>
      </c>
    </row>
    <row r="62" spans="1:5" ht="21" x14ac:dyDescent="0.25">
      <c r="A62" s="18">
        <v>45418</v>
      </c>
      <c r="B62" s="8" t="s">
        <v>1400</v>
      </c>
      <c r="C62" s="9">
        <v>194990</v>
      </c>
      <c r="D62" s="9"/>
      <c r="E62" s="9">
        <f t="shared" si="0"/>
        <v>255163.21999999997</v>
      </c>
    </row>
    <row r="63" spans="1:5" ht="21" x14ac:dyDescent="0.25">
      <c r="A63" s="18">
        <v>45785</v>
      </c>
      <c r="B63" s="8" t="s">
        <v>1403</v>
      </c>
      <c r="C63" s="9"/>
      <c r="D63" s="9">
        <v>100000</v>
      </c>
      <c r="E63" s="9">
        <f t="shared" si="0"/>
        <v>155163.21999999997</v>
      </c>
    </row>
    <row r="64" spans="1:5" ht="21" x14ac:dyDescent="0.25">
      <c r="A64" s="18">
        <v>45421</v>
      </c>
      <c r="B64" s="8" t="s">
        <v>1407</v>
      </c>
      <c r="C64" s="9"/>
      <c r="D64" s="9">
        <v>130000</v>
      </c>
      <c r="E64" s="9">
        <f t="shared" si="0"/>
        <v>25163.219999999972</v>
      </c>
    </row>
    <row r="65" spans="1:5" ht="21" x14ac:dyDescent="0.25">
      <c r="A65" s="18">
        <v>45421</v>
      </c>
      <c r="B65" s="8" t="s">
        <v>1406</v>
      </c>
      <c r="C65" s="9"/>
      <c r="D65" s="9">
        <v>25000</v>
      </c>
      <c r="E65" s="9">
        <f t="shared" si="0"/>
        <v>163.21999999997206</v>
      </c>
    </row>
    <row r="66" spans="1:5" ht="21" x14ac:dyDescent="0.25">
      <c r="A66" s="18">
        <v>45421</v>
      </c>
      <c r="B66" s="8"/>
      <c r="C66" s="9"/>
      <c r="D66" s="9">
        <v>158.93</v>
      </c>
      <c r="E66" s="9">
        <f t="shared" si="0"/>
        <v>4.2899999999720535</v>
      </c>
    </row>
    <row r="67" spans="1:5" ht="21" x14ac:dyDescent="0.25">
      <c r="A67" s="18">
        <v>45504</v>
      </c>
      <c r="B67" s="8" t="s">
        <v>150</v>
      </c>
      <c r="C67" s="9"/>
      <c r="D67" s="9">
        <v>317.86</v>
      </c>
      <c r="E67" s="9">
        <f t="shared" si="0"/>
        <v>-313.57000000002796</v>
      </c>
    </row>
    <row r="68" spans="1:5" ht="21" x14ac:dyDescent="0.25">
      <c r="A68" s="18">
        <v>45505</v>
      </c>
      <c r="B68" s="8" t="s">
        <v>1710</v>
      </c>
      <c r="C68" s="9">
        <v>1075570</v>
      </c>
      <c r="D68" s="9"/>
      <c r="E68" s="9">
        <f t="shared" si="0"/>
        <v>1075256.43</v>
      </c>
    </row>
    <row r="69" spans="1:5" ht="21" x14ac:dyDescent="0.25">
      <c r="A69" s="18">
        <v>45507</v>
      </c>
      <c r="B69" s="8" t="s">
        <v>1712</v>
      </c>
      <c r="C69" s="9"/>
      <c r="D69" s="9">
        <v>400108</v>
      </c>
      <c r="E69" s="9">
        <f t="shared" si="0"/>
        <v>675148.42999999993</v>
      </c>
    </row>
    <row r="70" spans="1:5" ht="21" x14ac:dyDescent="0.25">
      <c r="A70" s="18">
        <v>45507</v>
      </c>
      <c r="B70" s="8" t="s">
        <v>1713</v>
      </c>
      <c r="C70" s="9"/>
      <c r="D70" s="9">
        <v>675000</v>
      </c>
      <c r="E70" s="9">
        <f t="shared" ref="E70:E100" si="1">E69+C70-D70</f>
        <v>148.42999999993481</v>
      </c>
    </row>
    <row r="71" spans="1:5" ht="21" x14ac:dyDescent="0.25">
      <c r="A71" s="18">
        <v>45507</v>
      </c>
      <c r="B71" s="8" t="s">
        <v>230</v>
      </c>
      <c r="C71" s="9"/>
      <c r="D71" s="9">
        <v>14.2</v>
      </c>
      <c r="E71" s="9">
        <f t="shared" si="1"/>
        <v>134.22999999993482</v>
      </c>
    </row>
    <row r="72" spans="1:5" ht="21" x14ac:dyDescent="0.25">
      <c r="A72" s="18">
        <v>45535</v>
      </c>
      <c r="B72" s="8" t="s">
        <v>1740</v>
      </c>
      <c r="C72" s="9"/>
      <c r="D72" s="9">
        <v>1.36</v>
      </c>
      <c r="E72" s="9">
        <f t="shared" si="1"/>
        <v>132.86999999993481</v>
      </c>
    </row>
    <row r="73" spans="1:5" ht="21" x14ac:dyDescent="0.25">
      <c r="A73" s="8"/>
      <c r="B73" s="8"/>
      <c r="C73" s="9"/>
      <c r="D73" s="9">
        <v>132.87</v>
      </c>
      <c r="E73" s="9">
        <f t="shared" si="1"/>
        <v>-6.5199401433346793E-11</v>
      </c>
    </row>
    <row r="74" spans="1:5" ht="21" x14ac:dyDescent="0.25">
      <c r="A74" s="8"/>
      <c r="B74" s="8"/>
      <c r="C74" s="9"/>
      <c r="D74" s="9">
        <v>24.79</v>
      </c>
      <c r="E74" s="9">
        <f t="shared" si="1"/>
        <v>-24.790000000065199</v>
      </c>
    </row>
    <row r="75" spans="1:5" ht="21" x14ac:dyDescent="0.25">
      <c r="A75" s="18">
        <v>45560</v>
      </c>
      <c r="B75" s="8" t="s">
        <v>1710</v>
      </c>
      <c r="C75" s="9">
        <v>950970</v>
      </c>
      <c r="D75" s="9"/>
      <c r="E75" s="9">
        <f t="shared" si="1"/>
        <v>950945.21</v>
      </c>
    </row>
    <row r="76" spans="1:5" ht="21" x14ac:dyDescent="0.25">
      <c r="A76" s="18">
        <v>45560</v>
      </c>
      <c r="B76" s="8" t="s">
        <v>1074</v>
      </c>
      <c r="C76" s="9"/>
      <c r="D76" s="9">
        <v>405120</v>
      </c>
      <c r="E76" s="9">
        <f t="shared" si="1"/>
        <v>545825.21</v>
      </c>
    </row>
    <row r="77" spans="1:5" ht="21" x14ac:dyDescent="0.25">
      <c r="A77" s="18">
        <v>45561</v>
      </c>
      <c r="B77" s="8" t="s">
        <v>1794</v>
      </c>
      <c r="C77" s="9"/>
      <c r="D77" s="9">
        <v>256288.8</v>
      </c>
      <c r="E77" s="9">
        <f t="shared" si="1"/>
        <v>289536.40999999997</v>
      </c>
    </row>
    <row r="78" spans="1:5" ht="21" x14ac:dyDescent="0.25">
      <c r="A78" s="18">
        <v>45561</v>
      </c>
      <c r="B78" s="8" t="s">
        <v>1074</v>
      </c>
      <c r="C78" s="9"/>
      <c r="D78" s="9">
        <v>289320</v>
      </c>
      <c r="E78" s="9">
        <f t="shared" si="1"/>
        <v>216.40999999997439</v>
      </c>
    </row>
    <row r="79" spans="1:5" ht="21" x14ac:dyDescent="0.25">
      <c r="A79" s="18">
        <v>45565</v>
      </c>
      <c r="B79" s="8" t="s">
        <v>1841</v>
      </c>
      <c r="C79" s="9">
        <v>24990</v>
      </c>
      <c r="D79" s="9"/>
      <c r="E79" s="9">
        <f t="shared" si="1"/>
        <v>25206.409999999974</v>
      </c>
    </row>
    <row r="80" spans="1:5" ht="21" x14ac:dyDescent="0.25">
      <c r="A80" s="18">
        <v>45565</v>
      </c>
      <c r="B80" s="8" t="s">
        <v>230</v>
      </c>
      <c r="C80" s="9"/>
      <c r="D80" s="9">
        <v>7.0000000000000007E-2</v>
      </c>
      <c r="E80" s="9">
        <f t="shared" si="1"/>
        <v>25206.339999999975</v>
      </c>
    </row>
    <row r="81" spans="1:5" ht="21" x14ac:dyDescent="0.25">
      <c r="A81" s="18">
        <v>45565</v>
      </c>
      <c r="B81" s="8" t="s">
        <v>230</v>
      </c>
      <c r="C81" s="9"/>
      <c r="D81" s="9"/>
      <c r="E81" s="9">
        <f t="shared" si="1"/>
        <v>25206.339999999975</v>
      </c>
    </row>
    <row r="82" spans="1:5" ht="21" x14ac:dyDescent="0.25">
      <c r="A82" s="18">
        <v>45565</v>
      </c>
      <c r="B82" s="8" t="s">
        <v>230</v>
      </c>
      <c r="C82" s="9"/>
      <c r="D82" s="9">
        <v>158.86000000000001</v>
      </c>
      <c r="E82" s="9">
        <f t="shared" si="1"/>
        <v>25047.479999999974</v>
      </c>
    </row>
    <row r="83" spans="1:5" ht="21" x14ac:dyDescent="0.25">
      <c r="A83" s="18">
        <v>45567</v>
      </c>
      <c r="B83" s="8" t="s">
        <v>1852</v>
      </c>
      <c r="C83" s="9"/>
      <c r="D83" s="9">
        <v>7000</v>
      </c>
      <c r="E83" s="9">
        <f t="shared" si="1"/>
        <v>18047.479999999974</v>
      </c>
    </row>
    <row r="84" spans="1:5" ht="21" x14ac:dyDescent="0.25">
      <c r="A84" s="18">
        <v>45567</v>
      </c>
      <c r="B84" s="8" t="s">
        <v>1853</v>
      </c>
      <c r="C84" s="9"/>
      <c r="D84" s="9">
        <v>17920</v>
      </c>
      <c r="E84" s="9">
        <f t="shared" si="1"/>
        <v>127.4799999999741</v>
      </c>
    </row>
    <row r="85" spans="1:5" ht="21" x14ac:dyDescent="0.25">
      <c r="A85" s="18">
        <v>45567</v>
      </c>
      <c r="B85" s="8" t="s">
        <v>150</v>
      </c>
      <c r="C85" s="9"/>
      <c r="D85" s="9">
        <v>14.25</v>
      </c>
      <c r="E85" s="9">
        <f t="shared" si="1"/>
        <v>113.2299999999741</v>
      </c>
    </row>
    <row r="86" spans="1:5" ht="21" x14ac:dyDescent="0.25">
      <c r="A86" s="18">
        <v>45597</v>
      </c>
      <c r="B86" s="8" t="s">
        <v>1920</v>
      </c>
      <c r="C86" s="9"/>
      <c r="D86" s="9">
        <v>158.93</v>
      </c>
      <c r="E86" s="9">
        <f t="shared" si="1"/>
        <v>-45.700000000025909</v>
      </c>
    </row>
    <row r="87" spans="1:5" ht="21" x14ac:dyDescent="0.25">
      <c r="A87" s="18">
        <v>45624</v>
      </c>
      <c r="B87" s="8" t="s">
        <v>2026</v>
      </c>
      <c r="C87" s="9">
        <v>35255.800000000003</v>
      </c>
      <c r="D87" s="9"/>
      <c r="E87" s="9">
        <f t="shared" si="1"/>
        <v>35210.099999999977</v>
      </c>
    </row>
    <row r="88" spans="1:5" ht="21" x14ac:dyDescent="0.25">
      <c r="A88" s="18">
        <v>45624</v>
      </c>
      <c r="B88" s="8" t="s">
        <v>1287</v>
      </c>
      <c r="C88" s="9"/>
      <c r="D88" s="9">
        <v>35011</v>
      </c>
      <c r="E88" s="9">
        <f t="shared" si="1"/>
        <v>199.09999999997672</v>
      </c>
    </row>
    <row r="89" spans="1:5" ht="21" x14ac:dyDescent="0.25">
      <c r="A89" s="18">
        <v>45673</v>
      </c>
      <c r="B89" s="8" t="s">
        <v>2164</v>
      </c>
      <c r="C89" s="9">
        <v>30301</v>
      </c>
      <c r="D89" s="9"/>
      <c r="E89" s="9">
        <f t="shared" si="1"/>
        <v>30500.099999999977</v>
      </c>
    </row>
    <row r="90" spans="1:5" ht="21" x14ac:dyDescent="0.25">
      <c r="A90" s="18">
        <v>45674</v>
      </c>
      <c r="B90" s="8" t="s">
        <v>230</v>
      </c>
      <c r="C90" s="9"/>
      <c r="D90" s="9">
        <v>331.15</v>
      </c>
      <c r="E90" s="9">
        <f t="shared" si="1"/>
        <v>30168.949999999975</v>
      </c>
    </row>
    <row r="91" spans="1:5" ht="21" x14ac:dyDescent="0.25">
      <c r="A91" s="18">
        <v>45675</v>
      </c>
      <c r="B91" s="8" t="s">
        <v>2168</v>
      </c>
      <c r="C91" s="9"/>
      <c r="D91" s="9">
        <v>30026</v>
      </c>
      <c r="E91" s="9">
        <f t="shared" si="1"/>
        <v>142.94999999997526</v>
      </c>
    </row>
    <row r="92" spans="1:5" ht="21" x14ac:dyDescent="0.25">
      <c r="A92" s="18">
        <v>45686</v>
      </c>
      <c r="B92" s="8" t="s">
        <v>2187</v>
      </c>
      <c r="C92" s="9">
        <v>32093</v>
      </c>
      <c r="D92" s="9"/>
      <c r="E92" s="9">
        <f t="shared" si="1"/>
        <v>32235.949999999975</v>
      </c>
    </row>
    <row r="93" spans="1:5" ht="21" x14ac:dyDescent="0.25">
      <c r="A93" s="18">
        <v>45686</v>
      </c>
      <c r="B93" s="8" t="s">
        <v>2168</v>
      </c>
      <c r="C93" s="9"/>
      <c r="D93" s="9">
        <v>32000</v>
      </c>
      <c r="E93" s="9">
        <f t="shared" si="1"/>
        <v>235.94999999997526</v>
      </c>
    </row>
    <row r="94" spans="1:5" ht="21" x14ac:dyDescent="0.25">
      <c r="A94" s="18">
        <v>45717</v>
      </c>
      <c r="B94" s="8" t="s">
        <v>230</v>
      </c>
      <c r="C94" s="9"/>
      <c r="D94" s="9">
        <v>321.86</v>
      </c>
      <c r="E94" s="9">
        <f t="shared" si="1"/>
        <v>-85.910000000024752</v>
      </c>
    </row>
    <row r="95" spans="1:5" ht="21" x14ac:dyDescent="0.25">
      <c r="A95" s="8"/>
      <c r="B95" s="8"/>
      <c r="C95" s="9"/>
      <c r="D95" s="9"/>
      <c r="E95" s="9">
        <f t="shared" si="1"/>
        <v>-85.910000000024752</v>
      </c>
    </row>
    <row r="96" spans="1:5" ht="21" x14ac:dyDescent="0.25">
      <c r="A96" s="8"/>
      <c r="B96" s="8"/>
      <c r="C96" s="9"/>
      <c r="D96" s="9"/>
      <c r="E96" s="9">
        <f t="shared" si="1"/>
        <v>-85.910000000024752</v>
      </c>
    </row>
    <row r="97" spans="1:5" ht="21" x14ac:dyDescent="0.25">
      <c r="A97" s="8"/>
      <c r="B97" s="8"/>
      <c r="C97" s="9"/>
      <c r="D97" s="9"/>
      <c r="E97" s="9">
        <f t="shared" si="1"/>
        <v>-85.910000000024752</v>
      </c>
    </row>
    <row r="98" spans="1:5" ht="21" x14ac:dyDescent="0.25">
      <c r="A98" s="8"/>
      <c r="B98" s="8"/>
      <c r="C98" s="9"/>
      <c r="D98" s="9"/>
      <c r="E98" s="9">
        <f t="shared" si="1"/>
        <v>-85.910000000024752</v>
      </c>
    </row>
    <row r="99" spans="1:5" ht="21" x14ac:dyDescent="0.25">
      <c r="A99" s="8"/>
      <c r="B99" s="8"/>
      <c r="C99" s="9"/>
      <c r="D99" s="9"/>
      <c r="E99" s="9">
        <f t="shared" si="1"/>
        <v>-85.910000000024752</v>
      </c>
    </row>
    <row r="100" spans="1:5" ht="21" x14ac:dyDescent="0.25">
      <c r="A100" s="8"/>
      <c r="B100" s="8"/>
      <c r="C100" s="9"/>
      <c r="D100" s="9"/>
      <c r="E100" s="9">
        <f t="shared" si="1"/>
        <v>-85.910000000024752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82"/>
  <dimension ref="A1:H104"/>
  <sheetViews>
    <sheetView topLeftCell="A21" workbookViewId="0">
      <selection activeCell="D32" sqref="D32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43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475</v>
      </c>
    </row>
    <row r="5" spans="1:5" ht="21" x14ac:dyDescent="0.25">
      <c r="A5" s="8" t="s">
        <v>252</v>
      </c>
      <c r="B5" s="8" t="s">
        <v>230</v>
      </c>
      <c r="C5" s="9"/>
      <c r="D5" s="9">
        <v>26.25</v>
      </c>
      <c r="E5" s="9">
        <f>E4+C5-D5</f>
        <v>448.75</v>
      </c>
    </row>
    <row r="6" spans="1:5" ht="21" x14ac:dyDescent="0.25">
      <c r="A6" s="18">
        <v>45293</v>
      </c>
      <c r="B6" s="8" t="s">
        <v>230</v>
      </c>
      <c r="C6" s="9"/>
      <c r="D6" s="9">
        <v>525</v>
      </c>
      <c r="E6" s="9">
        <f t="shared" ref="E6:E69" si="0">E5+C6-D6</f>
        <v>-76.25</v>
      </c>
    </row>
    <row r="7" spans="1:5" ht="21" x14ac:dyDescent="0.25">
      <c r="A7" s="18">
        <v>45299</v>
      </c>
      <c r="B7" s="8" t="s">
        <v>501</v>
      </c>
      <c r="C7" s="9">
        <v>83108</v>
      </c>
      <c r="D7" s="9"/>
      <c r="E7" s="9">
        <f t="shared" si="0"/>
        <v>83031.75</v>
      </c>
    </row>
    <row r="8" spans="1:5" ht="21" x14ac:dyDescent="0.25">
      <c r="A8" s="18">
        <v>45300</v>
      </c>
      <c r="B8" s="8" t="s">
        <v>431</v>
      </c>
      <c r="C8" s="9"/>
      <c r="D8" s="9">
        <v>82780</v>
      </c>
      <c r="E8" s="9">
        <f t="shared" si="0"/>
        <v>251.75</v>
      </c>
    </row>
    <row r="9" spans="1:5" ht="21" x14ac:dyDescent="0.25">
      <c r="A9" s="18">
        <v>45300</v>
      </c>
      <c r="B9" s="8" t="s">
        <v>386</v>
      </c>
      <c r="C9" s="9"/>
      <c r="D9" s="9">
        <v>0.5</v>
      </c>
      <c r="E9" s="9">
        <f t="shared" si="0"/>
        <v>251.25</v>
      </c>
    </row>
    <row r="10" spans="1:5" ht="21" x14ac:dyDescent="0.25">
      <c r="A10" s="18">
        <v>45309</v>
      </c>
      <c r="B10" s="8" t="s">
        <v>558</v>
      </c>
      <c r="C10" s="9">
        <v>485181.75</v>
      </c>
      <c r="D10" s="9"/>
      <c r="E10" s="9">
        <f t="shared" si="0"/>
        <v>485433</v>
      </c>
    </row>
    <row r="11" spans="1:5" ht="21" x14ac:dyDescent="0.25">
      <c r="A11" s="18">
        <v>45310</v>
      </c>
      <c r="B11" s="8" t="s">
        <v>431</v>
      </c>
      <c r="C11" s="9"/>
      <c r="D11" s="9">
        <v>379500</v>
      </c>
      <c r="E11" s="9">
        <f t="shared" si="0"/>
        <v>105933</v>
      </c>
    </row>
    <row r="12" spans="1:5" ht="21" x14ac:dyDescent="0.25">
      <c r="A12" s="18">
        <v>45310</v>
      </c>
      <c r="B12" s="8" t="s">
        <v>386</v>
      </c>
      <c r="C12" s="9"/>
      <c r="D12" s="9">
        <v>0.5</v>
      </c>
      <c r="E12" s="9">
        <f t="shared" si="0"/>
        <v>105932.5</v>
      </c>
    </row>
    <row r="13" spans="1:5" ht="21" x14ac:dyDescent="0.25">
      <c r="A13" s="18">
        <v>45311</v>
      </c>
      <c r="B13" s="8" t="s">
        <v>431</v>
      </c>
      <c r="C13" s="9"/>
      <c r="D13" s="9">
        <v>101500</v>
      </c>
      <c r="E13" s="9">
        <f t="shared" si="0"/>
        <v>4432.5</v>
      </c>
    </row>
    <row r="14" spans="1:5" ht="21" x14ac:dyDescent="0.25">
      <c r="A14" s="18">
        <v>45314</v>
      </c>
      <c r="B14" s="8" t="s">
        <v>431</v>
      </c>
      <c r="C14" s="9"/>
      <c r="D14" s="9">
        <v>3500</v>
      </c>
      <c r="E14" s="9">
        <f t="shared" si="0"/>
        <v>932.5</v>
      </c>
    </row>
    <row r="15" spans="1:5" ht="21" x14ac:dyDescent="0.25">
      <c r="A15" s="18">
        <v>45314</v>
      </c>
      <c r="B15" s="8" t="s">
        <v>1024</v>
      </c>
      <c r="C15" s="9"/>
      <c r="D15" s="9">
        <v>1</v>
      </c>
      <c r="E15" s="9">
        <f t="shared" si="0"/>
        <v>931.5</v>
      </c>
    </row>
    <row r="16" spans="1:5" ht="21" x14ac:dyDescent="0.25">
      <c r="A16" s="18">
        <v>45322</v>
      </c>
      <c r="B16" s="8" t="s">
        <v>362</v>
      </c>
      <c r="C16" s="9"/>
      <c r="D16" s="9">
        <v>525</v>
      </c>
      <c r="E16" s="9">
        <f t="shared" si="0"/>
        <v>406.5</v>
      </c>
    </row>
    <row r="17" spans="1:5" ht="21" x14ac:dyDescent="0.25">
      <c r="A17" s="18">
        <v>45327</v>
      </c>
      <c r="B17" s="8" t="s">
        <v>799</v>
      </c>
      <c r="C17" s="9">
        <v>113</v>
      </c>
      <c r="D17" s="9"/>
      <c r="E17" s="9">
        <f t="shared" si="0"/>
        <v>519.5</v>
      </c>
    </row>
    <row r="18" spans="1:5" ht="21" x14ac:dyDescent="0.25">
      <c r="A18" s="18">
        <v>45351</v>
      </c>
      <c r="B18" s="8" t="s">
        <v>1023</v>
      </c>
      <c r="C18" s="9"/>
      <c r="D18" s="9">
        <v>525</v>
      </c>
      <c r="E18" s="9">
        <f t="shared" si="0"/>
        <v>-5.5</v>
      </c>
    </row>
    <row r="19" spans="1:5" ht="21" x14ac:dyDescent="0.25">
      <c r="A19" s="18">
        <v>45381</v>
      </c>
      <c r="B19" s="8" t="s">
        <v>351</v>
      </c>
      <c r="C19" s="9"/>
      <c r="D19" s="9">
        <v>525</v>
      </c>
      <c r="E19" s="9">
        <f t="shared" si="0"/>
        <v>-530.5</v>
      </c>
    </row>
    <row r="20" spans="1:5" ht="21" x14ac:dyDescent="0.25">
      <c r="A20" s="8"/>
      <c r="B20" s="8"/>
      <c r="C20" s="9"/>
      <c r="D20" s="9">
        <v>367.5</v>
      </c>
      <c r="E20" s="9">
        <f t="shared" si="0"/>
        <v>-898</v>
      </c>
    </row>
    <row r="21" spans="1:5" ht="21" x14ac:dyDescent="0.25">
      <c r="A21" s="8"/>
      <c r="B21" s="8"/>
      <c r="C21" s="9"/>
      <c r="D21" s="9">
        <v>367.5</v>
      </c>
      <c r="E21" s="9">
        <f t="shared" si="0"/>
        <v>-1265.5</v>
      </c>
    </row>
    <row r="22" spans="1:5" ht="21" x14ac:dyDescent="0.25">
      <c r="A22" s="8"/>
      <c r="B22" s="8"/>
      <c r="C22" s="9"/>
      <c r="D22" s="9">
        <v>368</v>
      </c>
      <c r="E22" s="9">
        <f t="shared" si="0"/>
        <v>-1633.5</v>
      </c>
    </row>
    <row r="23" spans="1:5" ht="21" x14ac:dyDescent="0.25">
      <c r="A23" s="8"/>
      <c r="B23" s="8" t="s">
        <v>351</v>
      </c>
      <c r="C23" s="9"/>
      <c r="D23" s="9">
        <v>367</v>
      </c>
      <c r="E23" s="9">
        <f t="shared" si="0"/>
        <v>-2000.5</v>
      </c>
    </row>
    <row r="24" spans="1:5" ht="21" x14ac:dyDescent="0.25">
      <c r="A24" s="8"/>
      <c r="B24" s="8"/>
      <c r="C24" s="9"/>
      <c r="D24" s="9">
        <v>350</v>
      </c>
      <c r="E24" s="9">
        <f t="shared" si="0"/>
        <v>-2350.5</v>
      </c>
    </row>
    <row r="25" spans="1:5" ht="21" x14ac:dyDescent="0.25">
      <c r="A25" s="8"/>
      <c r="B25" s="8"/>
      <c r="C25" s="9"/>
      <c r="D25" s="9">
        <v>17.5</v>
      </c>
      <c r="E25" s="9">
        <f t="shared" si="0"/>
        <v>-2368</v>
      </c>
    </row>
    <row r="26" spans="1:5" ht="21" x14ac:dyDescent="0.25">
      <c r="A26" s="18">
        <v>45301</v>
      </c>
      <c r="B26" s="8" t="s">
        <v>1872</v>
      </c>
      <c r="C26" s="9"/>
      <c r="D26" s="9">
        <v>350</v>
      </c>
      <c r="E26" s="9">
        <f t="shared" si="0"/>
        <v>-2718</v>
      </c>
    </row>
    <row r="27" spans="1:5" ht="21" x14ac:dyDescent="0.25">
      <c r="A27" s="18">
        <v>45301</v>
      </c>
      <c r="B27" s="8" t="s">
        <v>230</v>
      </c>
      <c r="C27" s="9"/>
      <c r="D27" s="9">
        <v>17.5</v>
      </c>
      <c r="E27" s="9">
        <f t="shared" si="0"/>
        <v>-2735.5</v>
      </c>
    </row>
    <row r="28" spans="1:5" ht="21" x14ac:dyDescent="0.25">
      <c r="A28" s="18">
        <v>45302</v>
      </c>
      <c r="B28" s="8" t="s">
        <v>230</v>
      </c>
      <c r="C28" s="9"/>
      <c r="D28" s="9">
        <v>367.5</v>
      </c>
      <c r="E28" s="9">
        <f t="shared" si="0"/>
        <v>-3103</v>
      </c>
    </row>
    <row r="29" spans="1:5" ht="21" x14ac:dyDescent="0.25">
      <c r="A29" s="8"/>
      <c r="B29" s="8"/>
      <c r="C29" s="9"/>
      <c r="D29" s="9">
        <v>367.5</v>
      </c>
      <c r="E29" s="9">
        <f t="shared" si="0"/>
        <v>-3470.5</v>
      </c>
    </row>
    <row r="30" spans="1:5" ht="21" x14ac:dyDescent="0.25">
      <c r="A30" s="8"/>
      <c r="B30" s="8"/>
      <c r="C30" s="9"/>
      <c r="D30" s="9">
        <v>367.5</v>
      </c>
      <c r="E30" s="9">
        <f t="shared" si="0"/>
        <v>-3838</v>
      </c>
    </row>
    <row r="31" spans="1:5" ht="21" x14ac:dyDescent="0.25">
      <c r="A31" s="18">
        <v>45717</v>
      </c>
      <c r="B31" s="8" t="s">
        <v>230</v>
      </c>
      <c r="C31" s="9"/>
      <c r="D31" s="9">
        <v>350</v>
      </c>
      <c r="E31" s="9">
        <f t="shared" si="0"/>
        <v>-4188</v>
      </c>
    </row>
    <row r="32" spans="1:5" ht="21" x14ac:dyDescent="0.25">
      <c r="A32" s="18">
        <v>45749</v>
      </c>
      <c r="B32" s="8" t="s">
        <v>230</v>
      </c>
      <c r="C32" s="9"/>
      <c r="D32" s="9">
        <v>350</v>
      </c>
      <c r="E32" s="9">
        <f t="shared" si="0"/>
        <v>-4538</v>
      </c>
    </row>
    <row r="33" spans="1:8" ht="21" x14ac:dyDescent="0.25">
      <c r="A33" s="8"/>
      <c r="B33" s="8"/>
      <c r="C33" s="9"/>
      <c r="D33" s="9"/>
      <c r="E33" s="9">
        <f t="shared" si="0"/>
        <v>-4538</v>
      </c>
    </row>
    <row r="34" spans="1:8" ht="21" x14ac:dyDescent="0.25">
      <c r="A34" s="8"/>
      <c r="B34" s="8"/>
      <c r="C34" s="9"/>
      <c r="D34" s="9"/>
      <c r="E34" s="9">
        <f t="shared" si="0"/>
        <v>-4538</v>
      </c>
    </row>
    <row r="35" spans="1:8" ht="21" x14ac:dyDescent="0.25">
      <c r="A35" s="8"/>
      <c r="B35" s="8"/>
      <c r="C35" s="9"/>
      <c r="D35" s="9"/>
      <c r="E35" s="9">
        <f t="shared" si="0"/>
        <v>-4538</v>
      </c>
      <c r="H35">
        <v>367.5</v>
      </c>
    </row>
    <row r="36" spans="1:8" ht="21" x14ac:dyDescent="0.25">
      <c r="A36" s="8"/>
      <c r="B36" s="8"/>
      <c r="C36" s="9"/>
      <c r="D36" s="9"/>
      <c r="E36" s="9">
        <f t="shared" si="0"/>
        <v>-4538</v>
      </c>
    </row>
    <row r="37" spans="1:8" ht="21" x14ac:dyDescent="0.25">
      <c r="A37" s="8"/>
      <c r="B37" s="8"/>
      <c r="C37" s="9"/>
      <c r="D37" s="9"/>
      <c r="E37" s="9">
        <f t="shared" si="0"/>
        <v>-4538</v>
      </c>
    </row>
    <row r="38" spans="1:8" ht="21" x14ac:dyDescent="0.25">
      <c r="A38" s="8"/>
      <c r="B38" s="8"/>
      <c r="C38" s="9"/>
      <c r="D38" s="9"/>
      <c r="E38" s="9">
        <f t="shared" si="0"/>
        <v>-4538</v>
      </c>
    </row>
    <row r="39" spans="1:8" ht="21" x14ac:dyDescent="0.25">
      <c r="A39" s="8"/>
      <c r="B39" s="8"/>
      <c r="C39" s="9"/>
      <c r="D39" s="9"/>
      <c r="E39" s="9">
        <f t="shared" si="0"/>
        <v>-4538</v>
      </c>
    </row>
    <row r="40" spans="1:8" ht="21" x14ac:dyDescent="0.25">
      <c r="A40" s="8"/>
      <c r="B40" s="8"/>
      <c r="C40" s="9"/>
      <c r="D40" s="9"/>
      <c r="E40" s="9">
        <f t="shared" si="0"/>
        <v>-4538</v>
      </c>
    </row>
    <row r="41" spans="1:8" ht="21" x14ac:dyDescent="0.25">
      <c r="A41" s="8"/>
      <c r="B41" s="8"/>
      <c r="C41" s="9"/>
      <c r="D41" s="9"/>
      <c r="E41" s="9">
        <f t="shared" si="0"/>
        <v>-4538</v>
      </c>
    </row>
    <row r="42" spans="1:8" ht="21" x14ac:dyDescent="0.25">
      <c r="A42" s="8"/>
      <c r="B42" s="8"/>
      <c r="C42" s="9"/>
      <c r="D42" s="9"/>
      <c r="E42" s="9">
        <f t="shared" si="0"/>
        <v>-4538</v>
      </c>
    </row>
    <row r="43" spans="1:8" ht="21" x14ac:dyDescent="0.25">
      <c r="A43" s="8"/>
      <c r="B43" s="8"/>
      <c r="C43" s="9"/>
      <c r="D43" s="9"/>
      <c r="E43" s="9">
        <f t="shared" si="0"/>
        <v>-4538</v>
      </c>
    </row>
    <row r="44" spans="1:8" ht="21" x14ac:dyDescent="0.25">
      <c r="A44" s="8"/>
      <c r="B44" s="8"/>
      <c r="C44" s="9"/>
      <c r="D44" s="9"/>
      <c r="E44" s="9">
        <f t="shared" si="0"/>
        <v>-4538</v>
      </c>
    </row>
    <row r="45" spans="1:8" ht="21" x14ac:dyDescent="0.25">
      <c r="A45" s="8"/>
      <c r="B45" s="8"/>
      <c r="C45" s="9"/>
      <c r="D45" s="9"/>
      <c r="E45" s="9">
        <f t="shared" si="0"/>
        <v>-4538</v>
      </c>
    </row>
    <row r="46" spans="1:8" ht="21" x14ac:dyDescent="0.25">
      <c r="A46" s="8"/>
      <c r="B46" s="8"/>
      <c r="C46" s="9"/>
      <c r="D46" s="9"/>
      <c r="E46" s="9">
        <f t="shared" si="0"/>
        <v>-4538</v>
      </c>
    </row>
    <row r="47" spans="1:8" ht="21" x14ac:dyDescent="0.25">
      <c r="A47" s="8"/>
      <c r="B47" s="8"/>
      <c r="C47" s="9"/>
      <c r="D47" s="9"/>
      <c r="E47" s="9">
        <f t="shared" si="0"/>
        <v>-4538</v>
      </c>
    </row>
    <row r="48" spans="1:8" ht="21" x14ac:dyDescent="0.25">
      <c r="A48" s="8"/>
      <c r="B48" s="8"/>
      <c r="C48" s="9"/>
      <c r="D48" s="9"/>
      <c r="E48" s="9">
        <f t="shared" si="0"/>
        <v>-4538</v>
      </c>
    </row>
    <row r="49" spans="1:5" ht="21" x14ac:dyDescent="0.25">
      <c r="A49" s="8"/>
      <c r="B49" s="8"/>
      <c r="C49" s="9"/>
      <c r="D49" s="9"/>
      <c r="E49" s="9">
        <f t="shared" si="0"/>
        <v>-4538</v>
      </c>
    </row>
    <row r="50" spans="1:5" ht="21" x14ac:dyDescent="0.25">
      <c r="A50" s="8"/>
      <c r="B50" s="8"/>
      <c r="C50" s="9"/>
      <c r="D50" s="9"/>
      <c r="E50" s="9">
        <f t="shared" si="0"/>
        <v>-4538</v>
      </c>
    </row>
    <row r="51" spans="1:5" ht="21" x14ac:dyDescent="0.25">
      <c r="A51" s="8"/>
      <c r="B51" s="8"/>
      <c r="C51" s="9"/>
      <c r="D51" s="9"/>
      <c r="E51" s="9">
        <f t="shared" si="0"/>
        <v>-4538</v>
      </c>
    </row>
    <row r="52" spans="1:5" ht="21" x14ac:dyDescent="0.25">
      <c r="A52" s="8"/>
      <c r="B52" s="8"/>
      <c r="C52" s="9"/>
      <c r="D52" s="9"/>
      <c r="E52" s="9">
        <f t="shared" si="0"/>
        <v>-4538</v>
      </c>
    </row>
    <row r="53" spans="1:5" ht="21" x14ac:dyDescent="0.25">
      <c r="A53" s="8"/>
      <c r="B53" s="8"/>
      <c r="C53" s="9"/>
      <c r="D53" s="9"/>
      <c r="E53" s="9">
        <f t="shared" si="0"/>
        <v>-4538</v>
      </c>
    </row>
    <row r="54" spans="1:5" ht="21" x14ac:dyDescent="0.25">
      <c r="A54" s="8"/>
      <c r="B54" s="8"/>
      <c r="C54" s="9"/>
      <c r="D54" s="9"/>
      <c r="E54" s="9">
        <f t="shared" si="0"/>
        <v>-4538</v>
      </c>
    </row>
    <row r="55" spans="1:5" ht="21" x14ac:dyDescent="0.25">
      <c r="A55" s="8"/>
      <c r="B55" s="8"/>
      <c r="C55" s="9"/>
      <c r="D55" s="9"/>
      <c r="E55" s="9">
        <f t="shared" si="0"/>
        <v>-4538</v>
      </c>
    </row>
    <row r="56" spans="1:5" ht="21" x14ac:dyDescent="0.25">
      <c r="A56" s="8"/>
      <c r="B56" s="8"/>
      <c r="C56" s="9"/>
      <c r="D56" s="9"/>
      <c r="E56" s="9">
        <f t="shared" si="0"/>
        <v>-4538</v>
      </c>
    </row>
    <row r="57" spans="1:5" ht="21" x14ac:dyDescent="0.25">
      <c r="A57" s="8"/>
      <c r="B57" s="8"/>
      <c r="C57" s="9"/>
      <c r="D57" s="9"/>
      <c r="E57" s="9">
        <f t="shared" si="0"/>
        <v>-4538</v>
      </c>
    </row>
    <row r="58" spans="1:5" ht="21" x14ac:dyDescent="0.25">
      <c r="A58" s="8"/>
      <c r="B58" s="8"/>
      <c r="C58" s="9"/>
      <c r="D58" s="9"/>
      <c r="E58" s="9">
        <f t="shared" si="0"/>
        <v>-4538</v>
      </c>
    </row>
    <row r="59" spans="1:5" ht="21" x14ac:dyDescent="0.25">
      <c r="A59" s="8"/>
      <c r="B59" s="8"/>
      <c r="C59" s="9"/>
      <c r="D59" s="9"/>
      <c r="E59" s="9">
        <f t="shared" si="0"/>
        <v>-4538</v>
      </c>
    </row>
    <row r="60" spans="1:5" ht="21" x14ac:dyDescent="0.25">
      <c r="A60" s="8"/>
      <c r="B60" s="8"/>
      <c r="C60" s="9"/>
      <c r="D60" s="9"/>
      <c r="E60" s="9">
        <f t="shared" si="0"/>
        <v>-4538</v>
      </c>
    </row>
    <row r="61" spans="1:5" ht="21" x14ac:dyDescent="0.25">
      <c r="A61" s="8"/>
      <c r="B61" s="8"/>
      <c r="C61" s="9"/>
      <c r="D61" s="9"/>
      <c r="E61" s="9">
        <f t="shared" si="0"/>
        <v>-4538</v>
      </c>
    </row>
    <row r="62" spans="1:5" ht="21" x14ac:dyDescent="0.25">
      <c r="A62" s="8"/>
      <c r="B62" s="8"/>
      <c r="C62" s="9"/>
      <c r="D62" s="9"/>
      <c r="E62" s="9">
        <f t="shared" si="0"/>
        <v>-4538</v>
      </c>
    </row>
    <row r="63" spans="1:5" ht="21" x14ac:dyDescent="0.25">
      <c r="A63" s="8"/>
      <c r="B63" s="8"/>
      <c r="C63" s="9"/>
      <c r="D63" s="9"/>
      <c r="E63" s="9">
        <f t="shared" si="0"/>
        <v>-4538</v>
      </c>
    </row>
    <row r="64" spans="1:5" ht="21" x14ac:dyDescent="0.25">
      <c r="A64" s="8"/>
      <c r="B64" s="8"/>
      <c r="C64" s="9"/>
      <c r="D64" s="9"/>
      <c r="E64" s="9">
        <f t="shared" si="0"/>
        <v>-4538</v>
      </c>
    </row>
    <row r="65" spans="1:5" ht="21" x14ac:dyDescent="0.25">
      <c r="A65" s="8"/>
      <c r="B65" s="8"/>
      <c r="C65" s="9"/>
      <c r="D65" s="9"/>
      <c r="E65" s="9">
        <f t="shared" si="0"/>
        <v>-4538</v>
      </c>
    </row>
    <row r="66" spans="1:5" ht="21" x14ac:dyDescent="0.25">
      <c r="A66" s="8"/>
      <c r="B66" s="8"/>
      <c r="C66" s="9"/>
      <c r="D66" s="9"/>
      <c r="E66" s="9">
        <f t="shared" si="0"/>
        <v>-4538</v>
      </c>
    </row>
    <row r="67" spans="1:5" ht="21" x14ac:dyDescent="0.25">
      <c r="A67" s="8"/>
      <c r="B67" s="8"/>
      <c r="C67" s="9"/>
      <c r="D67" s="9"/>
      <c r="E67" s="9">
        <f t="shared" si="0"/>
        <v>-4538</v>
      </c>
    </row>
    <row r="68" spans="1:5" ht="21" x14ac:dyDescent="0.25">
      <c r="A68" s="8"/>
      <c r="B68" s="8"/>
      <c r="C68" s="9"/>
      <c r="D68" s="9"/>
      <c r="E68" s="9">
        <f t="shared" si="0"/>
        <v>-4538</v>
      </c>
    </row>
    <row r="69" spans="1:5" ht="21" x14ac:dyDescent="0.25">
      <c r="A69" s="8"/>
      <c r="B69" s="8"/>
      <c r="C69" s="9"/>
      <c r="D69" s="9"/>
      <c r="E69" s="9">
        <f t="shared" si="0"/>
        <v>-4538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-4538</v>
      </c>
    </row>
    <row r="71" spans="1:5" ht="21" x14ac:dyDescent="0.25">
      <c r="A71" s="8"/>
      <c r="B71" s="8"/>
      <c r="C71" s="9"/>
      <c r="D71" s="9"/>
      <c r="E71" s="9">
        <f t="shared" si="1"/>
        <v>-4538</v>
      </c>
    </row>
    <row r="72" spans="1:5" ht="21" x14ac:dyDescent="0.25">
      <c r="A72" s="8"/>
      <c r="B72" s="8"/>
      <c r="C72" s="9"/>
      <c r="D72" s="9"/>
      <c r="E72" s="9">
        <f t="shared" si="1"/>
        <v>-4538</v>
      </c>
    </row>
    <row r="73" spans="1:5" ht="21" x14ac:dyDescent="0.25">
      <c r="A73" s="8"/>
      <c r="B73" s="8"/>
      <c r="C73" s="9"/>
      <c r="D73" s="9"/>
      <c r="E73" s="9">
        <f t="shared" si="1"/>
        <v>-4538</v>
      </c>
    </row>
    <row r="74" spans="1:5" ht="21" x14ac:dyDescent="0.25">
      <c r="A74" s="8"/>
      <c r="B74" s="8"/>
      <c r="C74" s="9"/>
      <c r="D74" s="9"/>
      <c r="E74" s="9">
        <f t="shared" si="1"/>
        <v>-4538</v>
      </c>
    </row>
    <row r="75" spans="1:5" ht="21" x14ac:dyDescent="0.25">
      <c r="A75" s="8"/>
      <c r="B75" s="8"/>
      <c r="C75" s="9"/>
      <c r="D75" s="9"/>
      <c r="E75" s="9">
        <f t="shared" si="1"/>
        <v>-4538</v>
      </c>
    </row>
    <row r="76" spans="1:5" ht="21" x14ac:dyDescent="0.25">
      <c r="A76" s="8"/>
      <c r="B76" s="8"/>
      <c r="C76" s="9"/>
      <c r="D76" s="9"/>
      <c r="E76" s="9">
        <f t="shared" si="1"/>
        <v>-4538</v>
      </c>
    </row>
    <row r="77" spans="1:5" ht="21" x14ac:dyDescent="0.25">
      <c r="A77" s="8"/>
      <c r="B77" s="8"/>
      <c r="C77" s="9"/>
      <c r="D77" s="9"/>
      <c r="E77" s="9">
        <f t="shared" si="1"/>
        <v>-4538</v>
      </c>
    </row>
    <row r="78" spans="1:5" ht="21" x14ac:dyDescent="0.25">
      <c r="A78" s="8"/>
      <c r="B78" s="8"/>
      <c r="C78" s="9"/>
      <c r="D78" s="9"/>
      <c r="E78" s="9">
        <f t="shared" si="1"/>
        <v>-4538</v>
      </c>
    </row>
    <row r="79" spans="1:5" ht="21" x14ac:dyDescent="0.25">
      <c r="A79" s="8"/>
      <c r="B79" s="8"/>
      <c r="C79" s="9"/>
      <c r="D79" s="9"/>
      <c r="E79" s="9">
        <f t="shared" si="1"/>
        <v>-4538</v>
      </c>
    </row>
    <row r="80" spans="1:5" ht="21" x14ac:dyDescent="0.25">
      <c r="A80" s="8"/>
      <c r="B80" s="8"/>
      <c r="C80" s="9"/>
      <c r="D80" s="9"/>
      <c r="E80" s="9">
        <f t="shared" si="1"/>
        <v>-4538</v>
      </c>
    </row>
    <row r="81" spans="1:5" ht="21" x14ac:dyDescent="0.25">
      <c r="A81" s="8"/>
      <c r="B81" s="8"/>
      <c r="C81" s="9"/>
      <c r="D81" s="9"/>
      <c r="E81" s="9">
        <f t="shared" si="1"/>
        <v>-4538</v>
      </c>
    </row>
    <row r="82" spans="1:5" ht="21" x14ac:dyDescent="0.25">
      <c r="A82" s="8"/>
      <c r="B82" s="8"/>
      <c r="C82" s="9"/>
      <c r="D82" s="9"/>
      <c r="E82" s="9">
        <f t="shared" si="1"/>
        <v>-4538</v>
      </c>
    </row>
    <row r="83" spans="1:5" ht="21" x14ac:dyDescent="0.25">
      <c r="A83" s="8"/>
      <c r="B83" s="8"/>
      <c r="C83" s="9"/>
      <c r="D83" s="9"/>
      <c r="E83" s="9">
        <f t="shared" si="1"/>
        <v>-4538</v>
      </c>
    </row>
    <row r="84" spans="1:5" ht="21" x14ac:dyDescent="0.25">
      <c r="A84" s="8"/>
      <c r="B84" s="8"/>
      <c r="C84" s="9"/>
      <c r="D84" s="9"/>
      <c r="E84" s="9">
        <f t="shared" si="1"/>
        <v>-4538</v>
      </c>
    </row>
    <row r="85" spans="1:5" ht="21" x14ac:dyDescent="0.25">
      <c r="A85" s="8"/>
      <c r="B85" s="8"/>
      <c r="C85" s="9"/>
      <c r="D85" s="9"/>
      <c r="E85" s="9">
        <f t="shared" si="1"/>
        <v>-4538</v>
      </c>
    </row>
    <row r="86" spans="1:5" ht="21" x14ac:dyDescent="0.25">
      <c r="A86" s="8"/>
      <c r="B86" s="8"/>
      <c r="C86" s="9"/>
      <c r="D86" s="9"/>
      <c r="E86" s="9">
        <f t="shared" si="1"/>
        <v>-4538</v>
      </c>
    </row>
    <row r="87" spans="1:5" ht="21" x14ac:dyDescent="0.25">
      <c r="A87" s="8"/>
      <c r="B87" s="8"/>
      <c r="C87" s="9"/>
      <c r="D87" s="9"/>
      <c r="E87" s="9">
        <f t="shared" si="1"/>
        <v>-4538</v>
      </c>
    </row>
    <row r="88" spans="1:5" ht="21" x14ac:dyDescent="0.25">
      <c r="A88" s="8"/>
      <c r="B88" s="8"/>
      <c r="C88" s="9"/>
      <c r="D88" s="9"/>
      <c r="E88" s="9">
        <f t="shared" si="1"/>
        <v>-4538</v>
      </c>
    </row>
    <row r="89" spans="1:5" ht="21" x14ac:dyDescent="0.25">
      <c r="A89" s="8"/>
      <c r="B89" s="8"/>
      <c r="C89" s="9"/>
      <c r="D89" s="9"/>
      <c r="E89" s="9">
        <f t="shared" si="1"/>
        <v>-4538</v>
      </c>
    </row>
    <row r="90" spans="1:5" ht="21" x14ac:dyDescent="0.25">
      <c r="A90" s="8"/>
      <c r="B90" s="8"/>
      <c r="C90" s="9"/>
      <c r="D90" s="9"/>
      <c r="E90" s="9">
        <f t="shared" si="1"/>
        <v>-4538</v>
      </c>
    </row>
    <row r="91" spans="1:5" ht="21" x14ac:dyDescent="0.25">
      <c r="A91" s="8"/>
      <c r="B91" s="8"/>
      <c r="C91" s="9"/>
      <c r="D91" s="9"/>
      <c r="E91" s="9">
        <f t="shared" si="1"/>
        <v>-4538</v>
      </c>
    </row>
    <row r="92" spans="1:5" ht="21" x14ac:dyDescent="0.25">
      <c r="A92" s="8"/>
      <c r="B92" s="8"/>
      <c r="C92" s="9"/>
      <c r="D92" s="9"/>
      <c r="E92" s="9">
        <f t="shared" si="1"/>
        <v>-4538</v>
      </c>
    </row>
    <row r="93" spans="1:5" ht="21" x14ac:dyDescent="0.25">
      <c r="A93" s="8"/>
      <c r="B93" s="8"/>
      <c r="C93" s="9"/>
      <c r="D93" s="9"/>
      <c r="E93" s="9">
        <f t="shared" si="1"/>
        <v>-4538</v>
      </c>
    </row>
    <row r="94" spans="1:5" ht="21" x14ac:dyDescent="0.25">
      <c r="A94" s="8"/>
      <c r="B94" s="8"/>
      <c r="C94" s="9"/>
      <c r="D94" s="9"/>
      <c r="E94" s="9">
        <f t="shared" si="1"/>
        <v>-4538</v>
      </c>
    </row>
    <row r="95" spans="1:5" ht="21" x14ac:dyDescent="0.25">
      <c r="A95" s="8"/>
      <c r="B95" s="8"/>
      <c r="C95" s="9"/>
      <c r="D95" s="9"/>
      <c r="E95" s="9">
        <f t="shared" si="1"/>
        <v>-4538</v>
      </c>
    </row>
    <row r="96" spans="1:5" ht="21" x14ac:dyDescent="0.25">
      <c r="A96" s="8"/>
      <c r="B96" s="8"/>
      <c r="C96" s="9"/>
      <c r="D96" s="9"/>
      <c r="E96" s="9">
        <f t="shared" si="1"/>
        <v>-4538</v>
      </c>
    </row>
    <row r="97" spans="1:5" ht="21" x14ac:dyDescent="0.25">
      <c r="A97" s="8"/>
      <c r="B97" s="8"/>
      <c r="C97" s="9"/>
      <c r="D97" s="9"/>
      <c r="E97" s="9">
        <f t="shared" si="1"/>
        <v>-4538</v>
      </c>
    </row>
    <row r="98" spans="1:5" ht="21" x14ac:dyDescent="0.25">
      <c r="A98" s="8"/>
      <c r="B98" s="8"/>
      <c r="C98" s="9"/>
      <c r="D98" s="9"/>
      <c r="E98" s="9">
        <f t="shared" si="1"/>
        <v>-4538</v>
      </c>
    </row>
    <row r="99" spans="1:5" ht="21" x14ac:dyDescent="0.25">
      <c r="A99" s="8"/>
      <c r="B99" s="8"/>
      <c r="C99" s="9"/>
      <c r="D99" s="9"/>
      <c r="E99" s="9">
        <f t="shared" si="1"/>
        <v>-4538</v>
      </c>
    </row>
    <row r="100" spans="1:5" ht="21" x14ac:dyDescent="0.25">
      <c r="A100" s="8"/>
      <c r="B100" s="8"/>
      <c r="C100" s="9"/>
      <c r="D100" s="9"/>
      <c r="E100" s="9">
        <f t="shared" si="1"/>
        <v>-4538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83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88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84"/>
  <dimension ref="A1:J347"/>
  <sheetViews>
    <sheetView topLeftCell="A113" workbookViewId="0">
      <selection activeCell="B123" sqref="B123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19.5" bestFit="1" customWidth="1"/>
  </cols>
  <sheetData>
    <row r="1" spans="1:10" ht="29" x14ac:dyDescent="0.35">
      <c r="A1" s="160" t="s">
        <v>47</v>
      </c>
      <c r="B1" s="160"/>
      <c r="C1" s="160"/>
      <c r="D1" s="160"/>
      <c r="E1" s="160"/>
    </row>
    <row r="2" spans="1:10" ht="26" x14ac:dyDescent="0.3">
      <c r="A2" s="161" t="s">
        <v>45</v>
      </c>
      <c r="B2" s="161"/>
      <c r="C2" s="161"/>
      <c r="D2" s="161"/>
      <c r="E2" s="161"/>
    </row>
    <row r="3" spans="1:10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10" ht="21" x14ac:dyDescent="0.25">
      <c r="A4" s="8" t="s">
        <v>49</v>
      </c>
      <c r="B4" s="8" t="s">
        <v>20</v>
      </c>
      <c r="C4" s="9"/>
      <c r="D4" s="9"/>
      <c r="E4" s="9">
        <v>1064.75</v>
      </c>
    </row>
    <row r="5" spans="1:10" ht="21" x14ac:dyDescent="0.25">
      <c r="A5" s="8" t="s">
        <v>227</v>
      </c>
      <c r="B5" s="8" t="s">
        <v>230</v>
      </c>
      <c r="C5" s="9"/>
      <c r="D5" s="9">
        <v>393.75</v>
      </c>
      <c r="E5" s="9">
        <f>E4+C5-D5</f>
        <v>671</v>
      </c>
    </row>
    <row r="6" spans="1:10" ht="21" x14ac:dyDescent="0.25">
      <c r="A6" s="18">
        <v>45293</v>
      </c>
      <c r="B6" s="8" t="s">
        <v>230</v>
      </c>
      <c r="C6" s="9"/>
      <c r="D6" s="9">
        <v>393.75</v>
      </c>
      <c r="E6" s="9">
        <f t="shared" ref="E6:E69" si="0">E5+C6-D6</f>
        <v>277.25</v>
      </c>
    </row>
    <row r="7" spans="1:10" ht="21" x14ac:dyDescent="0.25">
      <c r="A7" s="18">
        <v>45307</v>
      </c>
      <c r="B7" s="8" t="s">
        <v>558</v>
      </c>
      <c r="C7" s="9">
        <v>428934.75</v>
      </c>
      <c r="D7" s="9"/>
      <c r="E7" s="9">
        <f t="shared" si="0"/>
        <v>429212</v>
      </c>
    </row>
    <row r="8" spans="1:10" ht="21" x14ac:dyDescent="0.25">
      <c r="A8" s="18">
        <v>45307</v>
      </c>
      <c r="B8" s="8" t="s">
        <v>562</v>
      </c>
      <c r="C8" s="9"/>
      <c r="D8" s="9">
        <v>428512</v>
      </c>
      <c r="E8" s="9">
        <f t="shared" si="0"/>
        <v>700</v>
      </c>
    </row>
    <row r="9" spans="1:10" ht="21" x14ac:dyDescent="0.25">
      <c r="A9" s="18">
        <v>45307</v>
      </c>
      <c r="B9" s="8" t="s">
        <v>362</v>
      </c>
      <c r="C9" s="9"/>
      <c r="D9" s="9">
        <v>15.75</v>
      </c>
      <c r="E9" s="9">
        <f t="shared" si="0"/>
        <v>684.25</v>
      </c>
    </row>
    <row r="10" spans="1:10" ht="21" x14ac:dyDescent="0.25">
      <c r="A10" s="18">
        <v>45313</v>
      </c>
      <c r="B10" s="8" t="s">
        <v>558</v>
      </c>
      <c r="C10" s="9">
        <v>491009.75</v>
      </c>
      <c r="D10" s="9"/>
      <c r="E10" s="9">
        <f t="shared" si="0"/>
        <v>491694</v>
      </c>
    </row>
    <row r="11" spans="1:10" ht="21" x14ac:dyDescent="0.25">
      <c r="A11" s="18">
        <v>45313</v>
      </c>
      <c r="B11" s="8" t="s">
        <v>664</v>
      </c>
      <c r="C11" s="9">
        <v>532156</v>
      </c>
      <c r="D11" s="9"/>
      <c r="E11" s="9">
        <f t="shared" si="0"/>
        <v>1023850</v>
      </c>
    </row>
    <row r="12" spans="1:10" ht="21" x14ac:dyDescent="0.25">
      <c r="A12" s="18">
        <v>45313</v>
      </c>
      <c r="B12" s="8" t="s">
        <v>656</v>
      </c>
      <c r="C12" s="9"/>
      <c r="D12" s="9">
        <v>457324</v>
      </c>
      <c r="E12" s="9">
        <f t="shared" si="0"/>
        <v>566526</v>
      </c>
    </row>
    <row r="13" spans="1:10" ht="21" x14ac:dyDescent="0.25">
      <c r="A13" s="18">
        <v>45313</v>
      </c>
      <c r="B13" s="8" t="s">
        <v>669</v>
      </c>
      <c r="C13" s="9"/>
      <c r="D13" s="9">
        <v>410000</v>
      </c>
      <c r="E13" s="9">
        <f t="shared" si="0"/>
        <v>156526</v>
      </c>
    </row>
    <row r="14" spans="1:10" ht="21" x14ac:dyDescent="0.25">
      <c r="A14" s="18">
        <v>45313</v>
      </c>
      <c r="B14" s="8" t="s">
        <v>669</v>
      </c>
      <c r="C14" s="9"/>
      <c r="D14" s="9">
        <v>132000</v>
      </c>
      <c r="E14" s="9">
        <f t="shared" si="0"/>
        <v>24526</v>
      </c>
    </row>
    <row r="15" spans="1:10" ht="21" x14ac:dyDescent="0.25">
      <c r="A15" s="18">
        <v>45314</v>
      </c>
      <c r="B15" s="8" t="s">
        <v>669</v>
      </c>
      <c r="C15" s="9"/>
      <c r="D15" s="9">
        <v>23324</v>
      </c>
      <c r="E15" s="9">
        <f t="shared" si="0"/>
        <v>1202</v>
      </c>
    </row>
    <row r="16" spans="1:10" ht="21" x14ac:dyDescent="0.25">
      <c r="A16" s="8"/>
      <c r="B16" s="8"/>
      <c r="C16" s="9"/>
      <c r="D16" s="9">
        <v>15.75</v>
      </c>
      <c r="E16" s="9">
        <f t="shared" si="0"/>
        <v>1186.25</v>
      </c>
      <c r="I16">
        <v>191213.56</v>
      </c>
      <c r="J16">
        <f>101050+89950</f>
        <v>191000</v>
      </c>
    </row>
    <row r="17" spans="1:5" ht="21" x14ac:dyDescent="0.25">
      <c r="A17" s="8"/>
      <c r="B17" s="8"/>
      <c r="C17" s="9"/>
      <c r="D17" s="9">
        <v>15.75</v>
      </c>
      <c r="E17" s="9">
        <f t="shared" si="0"/>
        <v>1170.5</v>
      </c>
    </row>
    <row r="18" spans="1:5" ht="21" x14ac:dyDescent="0.25">
      <c r="A18" s="8"/>
      <c r="B18" s="8"/>
      <c r="C18" s="9"/>
      <c r="D18" s="9">
        <v>15.75</v>
      </c>
      <c r="E18" s="9">
        <f t="shared" si="0"/>
        <v>1154.75</v>
      </c>
    </row>
    <row r="19" spans="1:5" ht="21" x14ac:dyDescent="0.25">
      <c r="A19" s="18">
        <v>45320</v>
      </c>
      <c r="B19" s="8" t="s">
        <v>730</v>
      </c>
      <c r="C19" s="9"/>
      <c r="D19" s="9">
        <v>594</v>
      </c>
      <c r="E19" s="9">
        <f t="shared" si="0"/>
        <v>560.75</v>
      </c>
    </row>
    <row r="20" spans="1:5" ht="21" x14ac:dyDescent="0.25">
      <c r="A20" s="18">
        <v>45320</v>
      </c>
      <c r="B20" s="8" t="s">
        <v>386</v>
      </c>
      <c r="C20" s="9"/>
      <c r="D20" s="9">
        <v>393.75</v>
      </c>
      <c r="E20" s="9">
        <f t="shared" si="0"/>
        <v>167</v>
      </c>
    </row>
    <row r="21" spans="1:5" ht="21" x14ac:dyDescent="0.25">
      <c r="A21" s="18">
        <v>45321</v>
      </c>
      <c r="B21" s="8" t="s">
        <v>555</v>
      </c>
      <c r="C21" s="9">
        <v>189954</v>
      </c>
      <c r="D21" s="9"/>
      <c r="E21" s="9">
        <f t="shared" si="0"/>
        <v>190121</v>
      </c>
    </row>
    <row r="22" spans="1:5" ht="21" x14ac:dyDescent="0.25">
      <c r="A22" s="18">
        <v>45321</v>
      </c>
      <c r="B22" s="8" t="s">
        <v>736</v>
      </c>
      <c r="C22" s="9"/>
      <c r="D22" s="9">
        <v>184128</v>
      </c>
      <c r="E22" s="9">
        <f t="shared" si="0"/>
        <v>5993</v>
      </c>
    </row>
    <row r="23" spans="1:5" ht="21" x14ac:dyDescent="0.25">
      <c r="A23" s="18">
        <v>45321</v>
      </c>
      <c r="B23" s="8" t="s">
        <v>351</v>
      </c>
      <c r="C23" s="9"/>
      <c r="D23" s="9">
        <v>15.75</v>
      </c>
      <c r="E23" s="9">
        <f t="shared" si="0"/>
        <v>5977.25</v>
      </c>
    </row>
    <row r="24" spans="1:5" ht="21" x14ac:dyDescent="0.25">
      <c r="A24" s="18">
        <v>45331</v>
      </c>
      <c r="B24" s="8" t="s">
        <v>837</v>
      </c>
      <c r="C24" s="9">
        <v>22200</v>
      </c>
      <c r="D24" s="9"/>
      <c r="E24" s="9">
        <f t="shared" si="0"/>
        <v>28177.25</v>
      </c>
    </row>
    <row r="25" spans="1:5" ht="21" x14ac:dyDescent="0.25">
      <c r="A25" s="18">
        <v>45331</v>
      </c>
      <c r="B25" s="8" t="s">
        <v>839</v>
      </c>
      <c r="C25" s="9">
        <v>2010</v>
      </c>
      <c r="D25" s="9"/>
      <c r="E25" s="9">
        <f t="shared" si="0"/>
        <v>30187.25</v>
      </c>
    </row>
    <row r="26" spans="1:5" ht="21" x14ac:dyDescent="0.25">
      <c r="A26" s="18">
        <v>45331</v>
      </c>
      <c r="B26" s="8" t="s">
        <v>763</v>
      </c>
      <c r="C26" s="9">
        <v>15129</v>
      </c>
      <c r="D26" s="9"/>
      <c r="E26" s="9">
        <f t="shared" si="0"/>
        <v>45316.25</v>
      </c>
    </row>
    <row r="27" spans="1:5" ht="21" x14ac:dyDescent="0.25">
      <c r="A27" s="18">
        <v>45331</v>
      </c>
      <c r="B27" s="8" t="s">
        <v>842</v>
      </c>
      <c r="C27" s="9">
        <v>9055</v>
      </c>
      <c r="D27" s="9"/>
      <c r="E27" s="9">
        <f t="shared" si="0"/>
        <v>54371.25</v>
      </c>
    </row>
    <row r="28" spans="1:5" ht="21" x14ac:dyDescent="0.25">
      <c r="A28" s="18">
        <v>45331</v>
      </c>
      <c r="B28" s="8" t="s">
        <v>810</v>
      </c>
      <c r="C28" s="9">
        <v>915</v>
      </c>
      <c r="D28" s="9"/>
      <c r="E28" s="9">
        <f t="shared" si="0"/>
        <v>55286.25</v>
      </c>
    </row>
    <row r="29" spans="1:5" ht="21" x14ac:dyDescent="0.25">
      <c r="A29" s="18">
        <v>45331</v>
      </c>
      <c r="B29" s="8" t="s">
        <v>844</v>
      </c>
      <c r="C29" s="9"/>
      <c r="D29" s="9">
        <v>55095</v>
      </c>
      <c r="E29" s="9">
        <f t="shared" si="0"/>
        <v>191.25</v>
      </c>
    </row>
    <row r="30" spans="1:5" ht="21" x14ac:dyDescent="0.25">
      <c r="A30" s="18">
        <v>45336</v>
      </c>
      <c r="B30" s="8" t="s">
        <v>464</v>
      </c>
      <c r="C30" s="9">
        <v>71562</v>
      </c>
      <c r="D30" s="9"/>
      <c r="E30" s="9">
        <f t="shared" si="0"/>
        <v>71753.25</v>
      </c>
    </row>
    <row r="31" spans="1:5" ht="21" x14ac:dyDescent="0.25">
      <c r="A31" s="18">
        <v>45337</v>
      </c>
      <c r="B31" s="8" t="s">
        <v>879</v>
      </c>
      <c r="C31" s="9"/>
      <c r="D31" s="9">
        <v>1510</v>
      </c>
      <c r="E31" s="9">
        <f t="shared" si="0"/>
        <v>70243.25</v>
      </c>
    </row>
    <row r="32" spans="1:5" ht="21" x14ac:dyDescent="0.25">
      <c r="A32" s="18">
        <v>45338</v>
      </c>
      <c r="B32" s="8" t="s">
        <v>897</v>
      </c>
      <c r="C32" s="9"/>
      <c r="D32" s="9">
        <v>2531</v>
      </c>
      <c r="E32" s="9">
        <f t="shared" si="0"/>
        <v>67712.25</v>
      </c>
    </row>
    <row r="33" spans="1:8" ht="21" x14ac:dyDescent="0.25">
      <c r="A33" s="18">
        <v>45338</v>
      </c>
      <c r="B33" s="8" t="s">
        <v>150</v>
      </c>
      <c r="C33" s="9"/>
      <c r="D33" s="9">
        <v>15.75</v>
      </c>
      <c r="E33" s="9">
        <f t="shared" si="0"/>
        <v>67696.5</v>
      </c>
    </row>
    <row r="34" spans="1:8" ht="21" x14ac:dyDescent="0.25">
      <c r="A34" s="18">
        <v>45338</v>
      </c>
      <c r="B34" s="8" t="s">
        <v>898</v>
      </c>
      <c r="C34" s="9"/>
      <c r="D34" s="9">
        <v>2028</v>
      </c>
      <c r="E34" s="9">
        <f t="shared" si="0"/>
        <v>65668.5</v>
      </c>
    </row>
    <row r="35" spans="1:8" ht="21" x14ac:dyDescent="0.25">
      <c r="A35" s="18">
        <v>45338</v>
      </c>
      <c r="B35" s="8" t="s">
        <v>150</v>
      </c>
      <c r="C35" s="9"/>
      <c r="D35" s="9">
        <v>15.75</v>
      </c>
      <c r="E35" s="9">
        <f t="shared" si="0"/>
        <v>65652.75</v>
      </c>
    </row>
    <row r="36" spans="1:8" ht="21" x14ac:dyDescent="0.25">
      <c r="A36" s="18">
        <v>45338</v>
      </c>
      <c r="B36" s="8" t="s">
        <v>900</v>
      </c>
      <c r="C36" s="9"/>
      <c r="D36" s="9">
        <v>64995</v>
      </c>
      <c r="E36" s="9">
        <f t="shared" si="0"/>
        <v>657.75</v>
      </c>
    </row>
    <row r="37" spans="1:8" ht="21" x14ac:dyDescent="0.25">
      <c r="A37" s="18">
        <v>45338</v>
      </c>
      <c r="B37" s="8" t="s">
        <v>150</v>
      </c>
      <c r="C37" s="9"/>
      <c r="D37" s="9">
        <v>15.75</v>
      </c>
      <c r="E37" s="9">
        <f t="shared" si="0"/>
        <v>642</v>
      </c>
      <c r="H37">
        <v>472.5</v>
      </c>
    </row>
    <row r="38" spans="1:8" ht="21" x14ac:dyDescent="0.25">
      <c r="A38" s="18">
        <v>45348</v>
      </c>
      <c r="B38" s="8" t="s">
        <v>842</v>
      </c>
      <c r="C38" s="9">
        <v>10354</v>
      </c>
      <c r="D38" s="9"/>
      <c r="E38" s="9">
        <f t="shared" si="0"/>
        <v>10996</v>
      </c>
    </row>
    <row r="39" spans="1:8" ht="21" x14ac:dyDescent="0.25">
      <c r="A39" s="18">
        <v>45348</v>
      </c>
      <c r="B39" s="8" t="s">
        <v>969</v>
      </c>
      <c r="C39" s="9"/>
      <c r="D39" s="9">
        <v>9640.31</v>
      </c>
      <c r="E39" s="9">
        <f t="shared" si="0"/>
        <v>1355.6900000000005</v>
      </c>
    </row>
    <row r="40" spans="1:8" ht="21" x14ac:dyDescent="0.25">
      <c r="A40" s="18">
        <v>45348</v>
      </c>
      <c r="B40" s="8" t="s">
        <v>362</v>
      </c>
      <c r="C40" s="9"/>
      <c r="D40" s="9">
        <v>15.75</v>
      </c>
      <c r="E40" s="9">
        <f t="shared" si="0"/>
        <v>1339.9400000000005</v>
      </c>
    </row>
    <row r="41" spans="1:8" ht="21" x14ac:dyDescent="0.25">
      <c r="A41" s="18">
        <v>45350</v>
      </c>
      <c r="B41" s="8" t="s">
        <v>931</v>
      </c>
      <c r="C41" s="9"/>
      <c r="D41" s="9">
        <v>393.75</v>
      </c>
      <c r="E41" s="9">
        <f t="shared" si="0"/>
        <v>946.19000000000051</v>
      </c>
    </row>
    <row r="42" spans="1:8" ht="21" x14ac:dyDescent="0.25">
      <c r="A42" s="18">
        <v>45351</v>
      </c>
      <c r="B42" s="8" t="s">
        <v>1020</v>
      </c>
      <c r="C42" s="9">
        <v>998000</v>
      </c>
      <c r="D42" s="9"/>
      <c r="E42" s="9">
        <f t="shared" si="0"/>
        <v>998946.19</v>
      </c>
    </row>
    <row r="43" spans="1:8" ht="21" x14ac:dyDescent="0.25">
      <c r="A43" s="18">
        <v>45351</v>
      </c>
      <c r="B43" s="8" t="s">
        <v>1020</v>
      </c>
      <c r="C43" s="9">
        <v>987000</v>
      </c>
      <c r="D43" s="9"/>
      <c r="E43" s="9">
        <f t="shared" si="0"/>
        <v>1985946.19</v>
      </c>
    </row>
    <row r="44" spans="1:8" ht="21" x14ac:dyDescent="0.25">
      <c r="A44" s="18">
        <v>45351</v>
      </c>
      <c r="B44" s="8" t="s">
        <v>1020</v>
      </c>
      <c r="C44" s="9">
        <v>987000</v>
      </c>
      <c r="D44" s="9"/>
      <c r="E44" s="9">
        <f t="shared" si="0"/>
        <v>2972946.19</v>
      </c>
    </row>
    <row r="45" spans="1:8" ht="21" x14ac:dyDescent="0.25">
      <c r="A45" s="18">
        <v>45352</v>
      </c>
      <c r="B45" s="8" t="s">
        <v>818</v>
      </c>
      <c r="C45" s="9"/>
      <c r="D45" s="9">
        <v>499998</v>
      </c>
      <c r="E45" s="9">
        <f t="shared" si="0"/>
        <v>2472948.19</v>
      </c>
    </row>
    <row r="46" spans="1:8" ht="21" x14ac:dyDescent="0.25">
      <c r="A46" s="18">
        <v>45352</v>
      </c>
      <c r="B46" s="8" t="s">
        <v>818</v>
      </c>
      <c r="C46" s="9"/>
      <c r="D46" s="9">
        <v>499585</v>
      </c>
      <c r="E46" s="9">
        <f t="shared" si="0"/>
        <v>1973363.19</v>
      </c>
    </row>
    <row r="47" spans="1:8" ht="21" x14ac:dyDescent="0.25">
      <c r="A47" s="18">
        <v>45353</v>
      </c>
      <c r="B47" s="8" t="s">
        <v>1037</v>
      </c>
      <c r="C47" s="9"/>
      <c r="D47" s="9">
        <v>499998</v>
      </c>
      <c r="E47" s="9">
        <f t="shared" si="0"/>
        <v>1473365.19</v>
      </c>
    </row>
    <row r="48" spans="1:8" ht="21" x14ac:dyDescent="0.25">
      <c r="A48" s="18">
        <v>45353</v>
      </c>
      <c r="B48" s="8" t="s">
        <v>1037</v>
      </c>
      <c r="C48" s="9"/>
      <c r="D48" s="9">
        <v>499995</v>
      </c>
      <c r="E48" s="9">
        <f t="shared" si="0"/>
        <v>973370.19</v>
      </c>
    </row>
    <row r="49" spans="1:5" ht="21" x14ac:dyDescent="0.25">
      <c r="A49" s="18">
        <v>45355</v>
      </c>
      <c r="B49" s="8" t="s">
        <v>1045</v>
      </c>
      <c r="C49" s="9"/>
      <c r="D49" s="9">
        <v>82800</v>
      </c>
      <c r="E49" s="9">
        <f t="shared" si="0"/>
        <v>890570.19</v>
      </c>
    </row>
    <row r="50" spans="1:5" ht="21" x14ac:dyDescent="0.25">
      <c r="A50" s="18">
        <v>45355</v>
      </c>
      <c r="B50" s="51" t="s">
        <v>1046</v>
      </c>
      <c r="C50" s="9"/>
      <c r="D50" s="9">
        <v>485655</v>
      </c>
      <c r="E50" s="9">
        <f t="shared" si="0"/>
        <v>404915.18999999994</v>
      </c>
    </row>
    <row r="51" spans="1:5" ht="21" x14ac:dyDescent="0.25">
      <c r="A51" s="18">
        <v>45355</v>
      </c>
      <c r="B51" s="51" t="s">
        <v>1046</v>
      </c>
      <c r="C51" s="9"/>
      <c r="D51" s="9">
        <v>404235</v>
      </c>
      <c r="E51" s="9">
        <f t="shared" si="0"/>
        <v>680.18999999994412</v>
      </c>
    </row>
    <row r="52" spans="1:5" ht="21" x14ac:dyDescent="0.25">
      <c r="A52" s="18">
        <v>45357</v>
      </c>
      <c r="B52" s="8" t="s">
        <v>362</v>
      </c>
      <c r="C52" s="9"/>
      <c r="D52" s="9">
        <v>367.5</v>
      </c>
      <c r="E52" s="9">
        <f t="shared" si="0"/>
        <v>312.68999999994412</v>
      </c>
    </row>
    <row r="53" spans="1:5" ht="21" x14ac:dyDescent="0.25">
      <c r="A53" s="18">
        <v>45360</v>
      </c>
      <c r="B53" s="8" t="s">
        <v>1083</v>
      </c>
      <c r="C53" s="9">
        <v>489505.75</v>
      </c>
      <c r="D53" s="9"/>
      <c r="E53" s="9">
        <f t="shared" si="0"/>
        <v>489818.43999999994</v>
      </c>
    </row>
    <row r="54" spans="1:5" ht="21" x14ac:dyDescent="0.25">
      <c r="A54" s="18">
        <v>45360</v>
      </c>
      <c r="B54" s="8" t="s">
        <v>1086</v>
      </c>
      <c r="C54" s="9"/>
      <c r="D54" s="9">
        <v>489211</v>
      </c>
      <c r="E54" s="9">
        <f t="shared" si="0"/>
        <v>607.43999999994412</v>
      </c>
    </row>
    <row r="55" spans="1:5" ht="21" x14ac:dyDescent="0.25">
      <c r="A55" s="18">
        <v>45360</v>
      </c>
      <c r="B55" s="8" t="s">
        <v>362</v>
      </c>
      <c r="C55" s="9"/>
      <c r="D55" s="9">
        <v>15.75</v>
      </c>
      <c r="E55" s="9">
        <f t="shared" si="0"/>
        <v>591.68999999994412</v>
      </c>
    </row>
    <row r="56" spans="1:5" ht="21" x14ac:dyDescent="0.25">
      <c r="A56" s="18">
        <v>45376</v>
      </c>
      <c r="B56" s="8" t="s">
        <v>658</v>
      </c>
      <c r="C56" s="9">
        <v>484735.75</v>
      </c>
      <c r="D56" s="9"/>
      <c r="E56" s="9">
        <f t="shared" si="0"/>
        <v>485327.43999999994</v>
      </c>
    </row>
    <row r="57" spans="1:5" ht="21" x14ac:dyDescent="0.25">
      <c r="A57" s="18">
        <v>45377</v>
      </c>
      <c r="B57" s="8" t="s">
        <v>1086</v>
      </c>
      <c r="C57" s="9"/>
      <c r="D57" s="9">
        <v>484520</v>
      </c>
      <c r="E57" s="9">
        <f t="shared" si="0"/>
        <v>807.43999999994412</v>
      </c>
    </row>
    <row r="58" spans="1:5" ht="21" x14ac:dyDescent="0.25">
      <c r="A58" s="18">
        <v>45377</v>
      </c>
      <c r="B58" s="8" t="s">
        <v>362</v>
      </c>
      <c r="C58" s="9"/>
      <c r="D58" s="9">
        <v>15.75</v>
      </c>
      <c r="E58" s="9">
        <f t="shared" si="0"/>
        <v>791.68999999994412</v>
      </c>
    </row>
    <row r="59" spans="1:5" ht="21" x14ac:dyDescent="0.25">
      <c r="A59" s="18">
        <v>45379</v>
      </c>
      <c r="B59" s="8" t="s">
        <v>362</v>
      </c>
      <c r="C59" s="9"/>
      <c r="D59" s="9">
        <v>393.75</v>
      </c>
      <c r="E59" s="9">
        <f t="shared" si="0"/>
        <v>397.93999999994412</v>
      </c>
    </row>
    <row r="60" spans="1:5" ht="21" x14ac:dyDescent="0.25">
      <c r="A60" s="18">
        <v>45387</v>
      </c>
      <c r="B60" s="8" t="s">
        <v>1253</v>
      </c>
      <c r="C60" s="9">
        <v>254122</v>
      </c>
      <c r="D60" s="9"/>
      <c r="E60" s="9">
        <f t="shared" si="0"/>
        <v>254519.93999999994</v>
      </c>
    </row>
    <row r="61" spans="1:5" ht="21" x14ac:dyDescent="0.25">
      <c r="A61" s="18">
        <v>45387</v>
      </c>
      <c r="B61" s="8" t="s">
        <v>1086</v>
      </c>
      <c r="C61" s="9"/>
      <c r="D61" s="9">
        <v>252148</v>
      </c>
      <c r="E61" s="9">
        <f t="shared" si="0"/>
        <v>2371.9399999999441</v>
      </c>
    </row>
    <row r="62" spans="1:5" ht="21" x14ac:dyDescent="0.25">
      <c r="A62" s="18">
        <v>45398</v>
      </c>
      <c r="B62" s="8" t="s">
        <v>664</v>
      </c>
      <c r="C62" s="9">
        <v>230455</v>
      </c>
      <c r="D62" s="9"/>
      <c r="E62" s="9">
        <f t="shared" si="0"/>
        <v>232826.93999999994</v>
      </c>
    </row>
    <row r="63" spans="1:5" ht="21" x14ac:dyDescent="0.25">
      <c r="A63" s="18">
        <v>45398</v>
      </c>
      <c r="B63" s="8" t="s">
        <v>1086</v>
      </c>
      <c r="C63" s="9"/>
      <c r="D63" s="9">
        <v>230856</v>
      </c>
      <c r="E63" s="9">
        <f t="shared" si="0"/>
        <v>1970.9399999999441</v>
      </c>
    </row>
    <row r="64" spans="1:5" ht="21" x14ac:dyDescent="0.25">
      <c r="A64" s="18">
        <v>45398</v>
      </c>
      <c r="B64" s="8" t="s">
        <v>297</v>
      </c>
      <c r="C64" s="9"/>
      <c r="D64" s="9">
        <v>367.5</v>
      </c>
      <c r="E64" s="9">
        <f t="shared" si="0"/>
        <v>1603.4399999999441</v>
      </c>
    </row>
    <row r="65" spans="1:5" ht="21" x14ac:dyDescent="0.25">
      <c r="A65" s="18">
        <v>45398</v>
      </c>
      <c r="B65" s="8" t="s">
        <v>1278</v>
      </c>
      <c r="C65" s="9">
        <v>978942</v>
      </c>
      <c r="D65" s="9"/>
      <c r="E65" s="9">
        <f t="shared" si="0"/>
        <v>980545.44</v>
      </c>
    </row>
    <row r="66" spans="1:5" ht="21" x14ac:dyDescent="0.25">
      <c r="A66" s="18">
        <v>45398</v>
      </c>
      <c r="B66" s="8" t="s">
        <v>150</v>
      </c>
      <c r="C66" s="9"/>
      <c r="D66" s="9">
        <v>15.75</v>
      </c>
      <c r="E66" s="9">
        <f t="shared" si="0"/>
        <v>980529.69</v>
      </c>
    </row>
    <row r="67" spans="1:5" ht="21" x14ac:dyDescent="0.25">
      <c r="A67" s="18">
        <v>45398</v>
      </c>
      <c r="B67" s="8" t="s">
        <v>150</v>
      </c>
      <c r="C67" s="9"/>
      <c r="D67" s="9">
        <v>15.75</v>
      </c>
      <c r="E67" s="9">
        <f t="shared" si="0"/>
        <v>980513.94</v>
      </c>
    </row>
    <row r="68" spans="1:5" ht="21" x14ac:dyDescent="0.25">
      <c r="A68" s="18">
        <v>45398</v>
      </c>
      <c r="B68" s="8" t="s">
        <v>1279</v>
      </c>
      <c r="C68" s="9"/>
      <c r="D68" s="9">
        <v>430254</v>
      </c>
      <c r="E68" s="9">
        <f t="shared" si="0"/>
        <v>550259.93999999994</v>
      </c>
    </row>
    <row r="69" spans="1:5" ht="21" x14ac:dyDescent="0.25">
      <c r="A69" s="18">
        <v>45398</v>
      </c>
      <c r="B69" s="8" t="s">
        <v>1279</v>
      </c>
      <c r="C69" s="9"/>
      <c r="D69" s="9">
        <v>320452</v>
      </c>
      <c r="E69" s="9">
        <f t="shared" si="0"/>
        <v>229807.93999999994</v>
      </c>
    </row>
    <row r="70" spans="1:5" ht="21" x14ac:dyDescent="0.25">
      <c r="A70" s="18">
        <v>45399</v>
      </c>
      <c r="B70" s="8" t="s">
        <v>1286</v>
      </c>
      <c r="C70" s="9"/>
      <c r="D70" s="9">
        <v>225412</v>
      </c>
      <c r="E70" s="9">
        <f t="shared" ref="E70:E133" si="1">E69+C70-D70</f>
        <v>4395.9399999999441</v>
      </c>
    </row>
    <row r="71" spans="1:5" ht="21" x14ac:dyDescent="0.25">
      <c r="A71" s="18">
        <v>45399</v>
      </c>
      <c r="B71" s="8" t="s">
        <v>150</v>
      </c>
      <c r="C71" s="9"/>
      <c r="D71" s="9">
        <v>31.5</v>
      </c>
      <c r="E71" s="9">
        <f t="shared" si="1"/>
        <v>4364.4399999999441</v>
      </c>
    </row>
    <row r="72" spans="1:5" ht="21" x14ac:dyDescent="0.25">
      <c r="A72" s="18">
        <v>45400</v>
      </c>
      <c r="B72" s="8" t="s">
        <v>1294</v>
      </c>
      <c r="C72" s="9"/>
      <c r="D72" s="9">
        <v>1622.25</v>
      </c>
      <c r="E72" s="9">
        <f t="shared" si="1"/>
        <v>2742.1899999999441</v>
      </c>
    </row>
    <row r="73" spans="1:5" ht="21" x14ac:dyDescent="0.25">
      <c r="A73" s="18"/>
      <c r="B73" s="8"/>
      <c r="C73" s="9"/>
      <c r="D73" s="9">
        <v>472.5</v>
      </c>
      <c r="E73" s="9">
        <f t="shared" si="1"/>
        <v>2269.6899999999441</v>
      </c>
    </row>
    <row r="74" spans="1:5" ht="21" x14ac:dyDescent="0.25">
      <c r="A74" s="18">
        <v>45412</v>
      </c>
      <c r="B74" s="8" t="s">
        <v>1357</v>
      </c>
      <c r="C74" s="9">
        <v>1000000</v>
      </c>
      <c r="D74" s="9"/>
      <c r="E74" s="9">
        <f t="shared" si="1"/>
        <v>1002269.69</v>
      </c>
    </row>
    <row r="75" spans="1:5" ht="21" x14ac:dyDescent="0.25">
      <c r="A75" s="18">
        <v>45412</v>
      </c>
      <c r="B75" s="8" t="s">
        <v>818</v>
      </c>
      <c r="C75" s="9"/>
      <c r="D75" s="9">
        <v>208566</v>
      </c>
      <c r="E75" s="9">
        <f t="shared" si="1"/>
        <v>793703.69</v>
      </c>
    </row>
    <row r="76" spans="1:5" ht="21" x14ac:dyDescent="0.25">
      <c r="A76" s="18">
        <v>45412</v>
      </c>
      <c r="B76" s="8" t="s">
        <v>1086</v>
      </c>
      <c r="C76" s="9"/>
      <c r="D76" s="9">
        <v>749545</v>
      </c>
      <c r="E76" s="9">
        <f t="shared" si="1"/>
        <v>44158.689999999944</v>
      </c>
    </row>
    <row r="77" spans="1:5" ht="21" x14ac:dyDescent="0.25">
      <c r="A77" s="18">
        <v>45412</v>
      </c>
      <c r="B77" s="8" t="s">
        <v>362</v>
      </c>
      <c r="C77" s="9"/>
      <c r="D77" s="9">
        <v>31.5</v>
      </c>
      <c r="E77" s="9">
        <f t="shared" si="1"/>
        <v>44127.189999999944</v>
      </c>
    </row>
    <row r="78" spans="1:5" ht="21" x14ac:dyDescent="0.25">
      <c r="A78" s="18">
        <v>45418</v>
      </c>
      <c r="B78" s="8" t="s">
        <v>1354</v>
      </c>
      <c r="C78" s="9"/>
      <c r="D78" s="9">
        <v>43258</v>
      </c>
      <c r="E78" s="9">
        <f t="shared" si="1"/>
        <v>869.18999999994412</v>
      </c>
    </row>
    <row r="79" spans="1:5" ht="21" x14ac:dyDescent="0.25">
      <c r="A79" s="8"/>
      <c r="B79" s="8"/>
      <c r="C79" s="9"/>
      <c r="D79" s="9">
        <v>577.5</v>
      </c>
      <c r="E79" s="9">
        <f t="shared" si="1"/>
        <v>291.68999999994412</v>
      </c>
    </row>
    <row r="80" spans="1:5" ht="21" x14ac:dyDescent="0.25">
      <c r="A80" s="18">
        <v>45449</v>
      </c>
      <c r="B80" s="8" t="s">
        <v>1545</v>
      </c>
      <c r="C80" s="9">
        <v>200016</v>
      </c>
      <c r="D80" s="9"/>
      <c r="E80" s="9">
        <f t="shared" si="1"/>
        <v>200307.68999999994</v>
      </c>
    </row>
    <row r="81" spans="1:5" ht="21" x14ac:dyDescent="0.25">
      <c r="A81" s="18">
        <v>45449</v>
      </c>
      <c r="B81" s="8" t="s">
        <v>1538</v>
      </c>
      <c r="C81" s="9"/>
      <c r="D81" s="9">
        <v>199865</v>
      </c>
      <c r="E81" s="9">
        <f t="shared" si="1"/>
        <v>442.68999999994412</v>
      </c>
    </row>
    <row r="82" spans="1:5" ht="21" x14ac:dyDescent="0.25">
      <c r="A82" s="18">
        <v>45498</v>
      </c>
      <c r="B82" s="8" t="s">
        <v>1703</v>
      </c>
      <c r="C82" s="9">
        <v>2114</v>
      </c>
      <c r="D82" s="9"/>
      <c r="E82" s="9">
        <f t="shared" si="1"/>
        <v>2556.6899999999441</v>
      </c>
    </row>
    <row r="83" spans="1:5" ht="21" x14ac:dyDescent="0.25">
      <c r="A83" s="18">
        <v>45498</v>
      </c>
      <c r="B83" s="8" t="s">
        <v>150</v>
      </c>
      <c r="C83" s="9"/>
      <c r="D83" s="9">
        <f>577.5+577.5+472.5+472.5</f>
        <v>2100</v>
      </c>
      <c r="E83" s="9">
        <f t="shared" si="1"/>
        <v>456.68999999994412</v>
      </c>
    </row>
    <row r="84" spans="1:5" ht="21" x14ac:dyDescent="0.25">
      <c r="A84" s="18">
        <v>45506</v>
      </c>
      <c r="B84" s="8" t="s">
        <v>664</v>
      </c>
      <c r="C84" s="9">
        <v>65092</v>
      </c>
      <c r="D84" s="9"/>
      <c r="E84" s="9">
        <f t="shared" si="1"/>
        <v>65548.689999999944</v>
      </c>
    </row>
    <row r="85" spans="1:5" ht="21" x14ac:dyDescent="0.25">
      <c r="A85" s="18">
        <v>45506</v>
      </c>
      <c r="B85" s="8" t="s">
        <v>1711</v>
      </c>
      <c r="C85" s="9"/>
      <c r="D85" s="9">
        <v>65000</v>
      </c>
      <c r="E85" s="9">
        <f t="shared" si="1"/>
        <v>548.68999999994412</v>
      </c>
    </row>
    <row r="86" spans="1:5" ht="21" x14ac:dyDescent="0.25">
      <c r="A86" s="18">
        <v>45518</v>
      </c>
      <c r="B86" s="8" t="s">
        <v>1724</v>
      </c>
      <c r="C86" s="9">
        <v>2433</v>
      </c>
      <c r="D86" s="9"/>
      <c r="E86" s="9">
        <f t="shared" si="1"/>
        <v>2981.6899999999441</v>
      </c>
    </row>
    <row r="87" spans="1:5" ht="21" x14ac:dyDescent="0.25">
      <c r="A87" s="18">
        <v>45518</v>
      </c>
      <c r="B87" s="8" t="s">
        <v>1725</v>
      </c>
      <c r="C87" s="9"/>
      <c r="D87" s="9">
        <v>2298.5</v>
      </c>
      <c r="E87" s="9">
        <f t="shared" si="1"/>
        <v>683.18999999994412</v>
      </c>
    </row>
    <row r="88" spans="1:5" ht="21" x14ac:dyDescent="0.25">
      <c r="A88" s="18">
        <v>45518</v>
      </c>
      <c r="B88" s="8" t="s">
        <v>931</v>
      </c>
      <c r="C88" s="9"/>
      <c r="D88" s="9">
        <v>472.5</v>
      </c>
      <c r="E88" s="9">
        <f t="shared" si="1"/>
        <v>210.68999999994412</v>
      </c>
    </row>
    <row r="89" spans="1:5" ht="21" x14ac:dyDescent="0.25">
      <c r="A89" s="18">
        <v>45518</v>
      </c>
      <c r="B89" s="8" t="s">
        <v>362</v>
      </c>
      <c r="C89" s="9"/>
      <c r="D89" s="9">
        <v>15.75</v>
      </c>
      <c r="E89" s="9">
        <f t="shared" si="1"/>
        <v>194.93999999994412</v>
      </c>
    </row>
    <row r="90" spans="1:5" ht="21" x14ac:dyDescent="0.25">
      <c r="A90" s="18">
        <v>45541</v>
      </c>
      <c r="B90" s="8" t="s">
        <v>555</v>
      </c>
      <c r="C90" s="9">
        <v>13945</v>
      </c>
      <c r="D90" s="9"/>
      <c r="E90" s="9">
        <f t="shared" si="1"/>
        <v>14139.939999999944</v>
      </c>
    </row>
    <row r="91" spans="1:5" ht="21" x14ac:dyDescent="0.25">
      <c r="A91" s="18">
        <v>45541</v>
      </c>
      <c r="B91" s="8" t="s">
        <v>818</v>
      </c>
      <c r="C91" s="9"/>
      <c r="D91" s="9">
        <v>13958</v>
      </c>
      <c r="E91" s="9">
        <f t="shared" si="1"/>
        <v>181.93999999994412</v>
      </c>
    </row>
    <row r="92" spans="1:5" ht="21" x14ac:dyDescent="0.25">
      <c r="A92" s="18">
        <v>45541</v>
      </c>
      <c r="B92" s="8" t="s">
        <v>362</v>
      </c>
      <c r="C92" s="9"/>
      <c r="D92" s="9">
        <v>15.75</v>
      </c>
      <c r="E92" s="9">
        <f t="shared" si="1"/>
        <v>166.18999999994412</v>
      </c>
    </row>
    <row r="93" spans="1:5" ht="21" x14ac:dyDescent="0.25">
      <c r="A93" s="18">
        <v>45551</v>
      </c>
      <c r="B93" s="8" t="s">
        <v>1774</v>
      </c>
      <c r="C93" s="9">
        <v>99998</v>
      </c>
      <c r="D93" s="9"/>
      <c r="E93" s="9">
        <f t="shared" si="1"/>
        <v>100164.18999999994</v>
      </c>
    </row>
    <row r="94" spans="1:5" ht="21" x14ac:dyDescent="0.25">
      <c r="A94" s="18">
        <v>45551</v>
      </c>
      <c r="B94" s="8" t="s">
        <v>1775</v>
      </c>
      <c r="C94" s="9"/>
      <c r="D94" s="9">
        <v>99143</v>
      </c>
      <c r="E94" s="9">
        <f t="shared" si="1"/>
        <v>1021.1899999999441</v>
      </c>
    </row>
    <row r="95" spans="1:5" ht="21" x14ac:dyDescent="0.25">
      <c r="A95" s="18">
        <v>45562</v>
      </c>
      <c r="B95" s="8" t="s">
        <v>1796</v>
      </c>
      <c r="C95" s="9">
        <v>461448</v>
      </c>
      <c r="D95" s="9"/>
      <c r="E95" s="9">
        <f t="shared" si="1"/>
        <v>462469.18999999994</v>
      </c>
    </row>
    <row r="96" spans="1:5" ht="21" x14ac:dyDescent="0.25">
      <c r="A96" s="18">
        <v>45562</v>
      </c>
      <c r="B96" s="8" t="s">
        <v>1796</v>
      </c>
      <c r="C96" s="9">
        <v>396874</v>
      </c>
      <c r="D96" s="9"/>
      <c r="E96" s="9">
        <f t="shared" si="1"/>
        <v>859343.19</v>
      </c>
    </row>
    <row r="97" spans="1:5" ht="21" x14ac:dyDescent="0.25">
      <c r="A97" s="18">
        <v>45562</v>
      </c>
      <c r="B97" s="8" t="s">
        <v>1775</v>
      </c>
      <c r="C97" s="9"/>
      <c r="D97" s="9">
        <v>424832</v>
      </c>
      <c r="E97" s="9">
        <f t="shared" si="1"/>
        <v>434511.18999999994</v>
      </c>
    </row>
    <row r="98" spans="1:5" ht="21" x14ac:dyDescent="0.25">
      <c r="A98" s="18">
        <v>45562</v>
      </c>
      <c r="B98" s="8" t="s">
        <v>1775</v>
      </c>
      <c r="C98" s="9"/>
      <c r="D98" s="9">
        <v>432526</v>
      </c>
      <c r="E98" s="9">
        <f t="shared" si="1"/>
        <v>1985.1899999999441</v>
      </c>
    </row>
    <row r="99" spans="1:5" ht="21" x14ac:dyDescent="0.25">
      <c r="A99" s="18">
        <v>45563</v>
      </c>
      <c r="B99" s="8" t="s">
        <v>386</v>
      </c>
      <c r="C99" s="9"/>
      <c r="D99" s="9">
        <v>472.5</v>
      </c>
      <c r="E99" s="9">
        <f t="shared" si="1"/>
        <v>1512.6899999999441</v>
      </c>
    </row>
    <row r="100" spans="1:5" ht="21" x14ac:dyDescent="0.25">
      <c r="A100" s="18">
        <v>45563</v>
      </c>
      <c r="B100" s="8" t="s">
        <v>386</v>
      </c>
      <c r="C100" s="9"/>
      <c r="D100" s="9">
        <v>472.5</v>
      </c>
      <c r="E100" s="9">
        <f t="shared" si="1"/>
        <v>1040.1899999999441</v>
      </c>
    </row>
    <row r="101" spans="1:5" ht="21" x14ac:dyDescent="0.25">
      <c r="A101" s="71">
        <v>45563</v>
      </c>
      <c r="B101" s="72" t="s">
        <v>386</v>
      </c>
      <c r="C101" s="8"/>
      <c r="D101" s="8">
        <v>577.5</v>
      </c>
      <c r="E101" s="9">
        <f t="shared" si="1"/>
        <v>462.68999999994412</v>
      </c>
    </row>
    <row r="102" spans="1:5" ht="21" x14ac:dyDescent="0.25">
      <c r="A102" s="18">
        <v>45563</v>
      </c>
      <c r="B102" s="8" t="s">
        <v>1796</v>
      </c>
      <c r="C102" s="8">
        <v>499998</v>
      </c>
      <c r="D102" s="8"/>
      <c r="E102" s="9">
        <f t="shared" si="1"/>
        <v>500460.68999999994</v>
      </c>
    </row>
    <row r="103" spans="1:5" ht="21" x14ac:dyDescent="0.25">
      <c r="A103" s="18">
        <v>45563</v>
      </c>
      <c r="B103" s="8" t="s">
        <v>1796</v>
      </c>
      <c r="C103" s="8">
        <v>499984</v>
      </c>
      <c r="D103" s="8"/>
      <c r="E103" s="9">
        <f t="shared" si="1"/>
        <v>1000444.69</v>
      </c>
    </row>
    <row r="104" spans="1:5" ht="21" x14ac:dyDescent="0.25">
      <c r="A104" s="18">
        <v>45563</v>
      </c>
      <c r="B104" s="8" t="s">
        <v>1775</v>
      </c>
      <c r="C104" s="8"/>
      <c r="D104" s="8">
        <v>498112</v>
      </c>
      <c r="E104" s="9">
        <f t="shared" si="1"/>
        <v>502332.68999999994</v>
      </c>
    </row>
    <row r="105" spans="1:5" ht="21" x14ac:dyDescent="0.25">
      <c r="A105" s="18">
        <v>45563</v>
      </c>
      <c r="B105" s="8" t="s">
        <v>1775</v>
      </c>
      <c r="C105" s="17"/>
      <c r="D105" s="8">
        <v>499987</v>
      </c>
      <c r="E105" s="9">
        <f t="shared" si="1"/>
        <v>2345.6899999999441</v>
      </c>
    </row>
    <row r="106" spans="1:5" ht="21" x14ac:dyDescent="0.25">
      <c r="A106" s="17"/>
      <c r="B106" s="17"/>
      <c r="C106" s="17"/>
      <c r="D106" s="8">
        <v>1038.33</v>
      </c>
      <c r="E106" s="9">
        <f t="shared" si="1"/>
        <v>1307.3599999999442</v>
      </c>
    </row>
    <row r="107" spans="1:5" ht="21" x14ac:dyDescent="0.25">
      <c r="A107" s="18">
        <v>45565</v>
      </c>
      <c r="B107" s="8" t="s">
        <v>1796</v>
      </c>
      <c r="C107" s="9">
        <v>425761</v>
      </c>
      <c r="D107" s="8"/>
      <c r="E107" s="9">
        <f t="shared" si="1"/>
        <v>427068.35999999993</v>
      </c>
    </row>
    <row r="108" spans="1:5" ht="21" x14ac:dyDescent="0.25">
      <c r="A108" s="18">
        <v>45565</v>
      </c>
      <c r="B108" s="17" t="s">
        <v>1839</v>
      </c>
      <c r="C108" s="16">
        <v>262458</v>
      </c>
      <c r="D108" s="8"/>
      <c r="E108" s="9">
        <f t="shared" si="1"/>
        <v>689526.35999999987</v>
      </c>
    </row>
    <row r="109" spans="1:5" ht="21" x14ac:dyDescent="0.25">
      <c r="A109" s="18">
        <v>45565</v>
      </c>
      <c r="B109" s="8" t="s">
        <v>1775</v>
      </c>
      <c r="C109" s="17"/>
      <c r="D109" s="8">
        <v>198874</v>
      </c>
      <c r="E109" s="9">
        <f t="shared" si="1"/>
        <v>490652.35999999987</v>
      </c>
    </row>
    <row r="110" spans="1:5" ht="21" x14ac:dyDescent="0.25">
      <c r="A110" s="18">
        <v>45565</v>
      </c>
      <c r="B110" s="8" t="s">
        <v>1775</v>
      </c>
      <c r="C110" s="17"/>
      <c r="D110" s="8">
        <v>489549</v>
      </c>
      <c r="E110" s="9">
        <f t="shared" si="1"/>
        <v>1103.3599999998696</v>
      </c>
    </row>
    <row r="111" spans="1:5" ht="21" x14ac:dyDescent="0.25">
      <c r="A111" s="18">
        <v>45565</v>
      </c>
      <c r="B111" s="8" t="s">
        <v>1796</v>
      </c>
      <c r="C111" s="9">
        <v>125145</v>
      </c>
      <c r="D111" s="8"/>
      <c r="E111" s="9">
        <f t="shared" si="1"/>
        <v>126248.35999999987</v>
      </c>
    </row>
    <row r="112" spans="1:5" ht="21" x14ac:dyDescent="0.25">
      <c r="A112" s="18">
        <v>45565</v>
      </c>
      <c r="B112" s="8" t="s">
        <v>1842</v>
      </c>
      <c r="C112" s="17"/>
      <c r="D112" s="9">
        <v>124450</v>
      </c>
      <c r="E112" s="9">
        <f t="shared" si="1"/>
        <v>1798.3599999998696</v>
      </c>
    </row>
    <row r="113" spans="1:5" ht="21" x14ac:dyDescent="0.25">
      <c r="A113" s="18">
        <v>45567</v>
      </c>
      <c r="B113" s="17"/>
      <c r="C113" s="9">
        <v>119982</v>
      </c>
      <c r="D113" s="8"/>
      <c r="E113" s="9">
        <f t="shared" si="1"/>
        <v>121780.35999999987</v>
      </c>
    </row>
    <row r="114" spans="1:5" ht="21" x14ac:dyDescent="0.25">
      <c r="A114" s="18">
        <v>45567</v>
      </c>
      <c r="B114" s="17"/>
      <c r="C114" s="9"/>
      <c r="D114" s="8">
        <v>120309</v>
      </c>
      <c r="E114" s="9">
        <f t="shared" si="1"/>
        <v>1471.3599999998696</v>
      </c>
    </row>
    <row r="115" spans="1:5" ht="21" x14ac:dyDescent="0.25">
      <c r="A115" s="18">
        <v>45567</v>
      </c>
      <c r="B115" s="17"/>
      <c r="C115" s="9"/>
      <c r="D115" s="8">
        <v>15.75</v>
      </c>
      <c r="E115" s="9">
        <f t="shared" si="1"/>
        <v>1455.6099999998696</v>
      </c>
    </row>
    <row r="116" spans="1:5" ht="21" x14ac:dyDescent="0.25">
      <c r="A116" s="18">
        <v>45587</v>
      </c>
      <c r="B116" s="8" t="s">
        <v>1905</v>
      </c>
      <c r="C116" s="9">
        <v>999850</v>
      </c>
      <c r="D116" s="8"/>
      <c r="E116" s="9">
        <f t="shared" si="1"/>
        <v>1001305.6099999999</v>
      </c>
    </row>
    <row r="117" spans="1:5" ht="21" x14ac:dyDescent="0.25">
      <c r="A117" s="18">
        <v>45587</v>
      </c>
      <c r="B117" s="8" t="s">
        <v>1909</v>
      </c>
      <c r="C117" s="9"/>
      <c r="D117" s="8">
        <v>86334</v>
      </c>
      <c r="E117" s="9">
        <f t="shared" si="1"/>
        <v>914971.60999999987</v>
      </c>
    </row>
    <row r="118" spans="1:5" ht="21" x14ac:dyDescent="0.25">
      <c r="A118" s="18">
        <v>45587</v>
      </c>
      <c r="B118" s="8" t="s">
        <v>1286</v>
      </c>
      <c r="C118" s="9"/>
      <c r="D118" s="8">
        <v>425087</v>
      </c>
      <c r="E118" s="9">
        <f t="shared" si="1"/>
        <v>489884.60999999987</v>
      </c>
    </row>
    <row r="119" spans="1:5" ht="21" x14ac:dyDescent="0.25">
      <c r="A119" s="18">
        <v>45587</v>
      </c>
      <c r="B119" s="8" t="s">
        <v>1286</v>
      </c>
      <c r="C119" s="9"/>
      <c r="D119" s="8">
        <v>487099</v>
      </c>
      <c r="E119" s="9">
        <f t="shared" si="1"/>
        <v>2785.6099999998696</v>
      </c>
    </row>
    <row r="120" spans="1:5" ht="21" x14ac:dyDescent="0.25">
      <c r="A120" s="18">
        <v>45593</v>
      </c>
      <c r="B120" s="8" t="s">
        <v>1914</v>
      </c>
      <c r="C120" s="9"/>
      <c r="D120" s="8">
        <v>472.5</v>
      </c>
      <c r="E120" s="9">
        <f t="shared" si="1"/>
        <v>2313.1099999998696</v>
      </c>
    </row>
    <row r="121" spans="1:5" ht="21" x14ac:dyDescent="0.25">
      <c r="A121" s="18">
        <v>45624</v>
      </c>
      <c r="B121" s="8" t="s">
        <v>1914</v>
      </c>
      <c r="C121" s="9"/>
      <c r="D121" s="8">
        <v>472.5</v>
      </c>
      <c r="E121" s="9">
        <f t="shared" si="1"/>
        <v>1840.6099999998696</v>
      </c>
    </row>
    <row r="122" spans="1:5" ht="21" x14ac:dyDescent="0.25">
      <c r="A122" s="18">
        <v>45631</v>
      </c>
      <c r="B122" s="8" t="s">
        <v>2045</v>
      </c>
      <c r="C122" s="9">
        <v>159824</v>
      </c>
      <c r="D122" s="8"/>
      <c r="E122" s="9">
        <f t="shared" si="1"/>
        <v>161664.60999999987</v>
      </c>
    </row>
    <row r="123" spans="1:5" ht="21" x14ac:dyDescent="0.25">
      <c r="A123" s="18">
        <v>45631</v>
      </c>
      <c r="B123" s="8" t="s">
        <v>2046</v>
      </c>
      <c r="C123" s="9"/>
      <c r="D123" s="8">
        <v>159824</v>
      </c>
      <c r="E123" s="9">
        <f t="shared" si="1"/>
        <v>1840.6099999998696</v>
      </c>
    </row>
    <row r="124" spans="1:5" ht="21" x14ac:dyDescent="0.25">
      <c r="A124" s="18">
        <v>45685</v>
      </c>
      <c r="B124" s="8" t="s">
        <v>351</v>
      </c>
      <c r="C124" s="9"/>
      <c r="D124" s="8">
        <v>472.5</v>
      </c>
      <c r="E124" s="9">
        <f t="shared" si="1"/>
        <v>1368.1099999998696</v>
      </c>
    </row>
    <row r="125" spans="1:5" ht="21" x14ac:dyDescent="0.25">
      <c r="A125" s="18">
        <v>45685</v>
      </c>
      <c r="B125" s="8" t="s">
        <v>351</v>
      </c>
      <c r="C125" s="9"/>
      <c r="D125" s="8">
        <v>472.5</v>
      </c>
      <c r="E125" s="9">
        <f t="shared" si="1"/>
        <v>895.60999999986961</v>
      </c>
    </row>
    <row r="126" spans="1:5" ht="21" x14ac:dyDescent="0.25">
      <c r="A126" s="18"/>
      <c r="B126" s="8"/>
      <c r="C126" s="9"/>
      <c r="D126" s="8"/>
      <c r="E126" s="9">
        <f t="shared" si="1"/>
        <v>895.60999999986961</v>
      </c>
    </row>
    <row r="127" spans="1:5" ht="21" x14ac:dyDescent="0.25">
      <c r="A127" s="18"/>
      <c r="B127" s="8"/>
      <c r="C127" s="9"/>
      <c r="D127" s="8"/>
      <c r="E127" s="9">
        <f t="shared" si="1"/>
        <v>895.60999999986961</v>
      </c>
    </row>
    <row r="128" spans="1:5" ht="21" x14ac:dyDescent="0.25">
      <c r="A128" s="18"/>
      <c r="B128" s="8"/>
      <c r="C128" s="9"/>
      <c r="D128" s="8"/>
      <c r="E128" s="9">
        <f t="shared" si="1"/>
        <v>895.60999999986961</v>
      </c>
    </row>
    <row r="129" spans="1:5" ht="21" x14ac:dyDescent="0.25">
      <c r="A129" s="18"/>
      <c r="B129" s="8"/>
      <c r="C129" s="9"/>
      <c r="D129" s="8"/>
      <c r="E129" s="9">
        <f t="shared" si="1"/>
        <v>895.60999999986961</v>
      </c>
    </row>
    <row r="130" spans="1:5" ht="21" x14ac:dyDescent="0.25">
      <c r="A130" s="18"/>
      <c r="B130" s="8"/>
      <c r="C130" s="9"/>
      <c r="D130" s="8"/>
      <c r="E130" s="9">
        <f t="shared" si="1"/>
        <v>895.60999999986961</v>
      </c>
    </row>
    <row r="131" spans="1:5" ht="21" x14ac:dyDescent="0.25">
      <c r="A131" s="18"/>
      <c r="B131" s="8"/>
      <c r="C131" s="9"/>
      <c r="D131" s="8"/>
      <c r="E131" s="9">
        <f t="shared" si="1"/>
        <v>895.60999999986961</v>
      </c>
    </row>
    <row r="132" spans="1:5" ht="21" x14ac:dyDescent="0.25">
      <c r="A132" s="18"/>
      <c r="B132" s="8"/>
      <c r="C132" s="9"/>
      <c r="D132" s="8"/>
      <c r="E132" s="9">
        <f t="shared" si="1"/>
        <v>895.60999999986961</v>
      </c>
    </row>
    <row r="133" spans="1:5" ht="21" x14ac:dyDescent="0.25">
      <c r="A133" s="18"/>
      <c r="B133" s="8"/>
      <c r="C133" s="9"/>
      <c r="D133" s="8"/>
      <c r="E133" s="9">
        <f t="shared" si="1"/>
        <v>895.60999999986961</v>
      </c>
    </row>
    <row r="134" spans="1:5" ht="21" x14ac:dyDescent="0.25">
      <c r="A134" s="18"/>
      <c r="B134" s="8"/>
      <c r="C134" s="9"/>
      <c r="D134" s="8"/>
      <c r="E134" s="9">
        <f t="shared" ref="E134:E197" si="2">E133+C134-D134</f>
        <v>895.60999999986961</v>
      </c>
    </row>
    <row r="135" spans="1:5" ht="21" x14ac:dyDescent="0.25">
      <c r="A135" s="18"/>
      <c r="B135" s="8"/>
      <c r="C135" s="9"/>
      <c r="D135" s="8"/>
      <c r="E135" s="9">
        <f t="shared" si="2"/>
        <v>895.60999999986961</v>
      </c>
    </row>
    <row r="136" spans="1:5" ht="21" x14ac:dyDescent="0.25">
      <c r="A136" s="18"/>
      <c r="B136" s="8"/>
      <c r="C136" s="9"/>
      <c r="D136" s="8"/>
      <c r="E136" s="9">
        <f t="shared" si="2"/>
        <v>895.60999999986961</v>
      </c>
    </row>
    <row r="137" spans="1:5" ht="21" x14ac:dyDescent="0.25">
      <c r="A137" s="18"/>
      <c r="B137" s="8"/>
      <c r="C137" s="9"/>
      <c r="D137" s="8"/>
      <c r="E137" s="9">
        <f t="shared" si="2"/>
        <v>895.60999999986961</v>
      </c>
    </row>
    <row r="138" spans="1:5" ht="21" x14ac:dyDescent="0.25">
      <c r="A138" s="18"/>
      <c r="B138" s="8"/>
      <c r="C138" s="9"/>
      <c r="D138" s="8"/>
      <c r="E138" s="9">
        <f t="shared" si="2"/>
        <v>895.60999999986961</v>
      </c>
    </row>
    <row r="139" spans="1:5" ht="21" x14ac:dyDescent="0.25">
      <c r="A139" s="18"/>
      <c r="B139" s="8"/>
      <c r="C139" s="9"/>
      <c r="D139" s="8"/>
      <c r="E139" s="9">
        <f t="shared" si="2"/>
        <v>895.60999999986961</v>
      </c>
    </row>
    <row r="140" spans="1:5" ht="21" x14ac:dyDescent="0.25">
      <c r="A140" s="18"/>
      <c r="B140" s="8"/>
      <c r="C140" s="9"/>
      <c r="D140" s="8"/>
      <c r="E140" s="9">
        <f t="shared" si="2"/>
        <v>895.60999999986961</v>
      </c>
    </row>
    <row r="141" spans="1:5" ht="21" x14ac:dyDescent="0.25">
      <c r="A141" s="18"/>
      <c r="B141" s="8"/>
      <c r="C141" s="9"/>
      <c r="D141" s="8"/>
      <c r="E141" s="9">
        <f t="shared" si="2"/>
        <v>895.60999999986961</v>
      </c>
    </row>
    <row r="142" spans="1:5" ht="21" x14ac:dyDescent="0.25">
      <c r="A142" s="18"/>
      <c r="B142" s="8"/>
      <c r="C142" s="9"/>
      <c r="D142" s="8"/>
      <c r="E142" s="9">
        <f t="shared" si="2"/>
        <v>895.60999999986961</v>
      </c>
    </row>
    <row r="143" spans="1:5" ht="21" x14ac:dyDescent="0.25">
      <c r="A143" s="18"/>
      <c r="B143" s="8"/>
      <c r="C143" s="9"/>
      <c r="D143" s="8"/>
      <c r="E143" s="9">
        <f t="shared" si="2"/>
        <v>895.60999999986961</v>
      </c>
    </row>
    <row r="144" spans="1:5" ht="21" x14ac:dyDescent="0.25">
      <c r="A144" s="18"/>
      <c r="B144" s="8"/>
      <c r="C144" s="9"/>
      <c r="D144" s="8"/>
      <c r="E144" s="9">
        <f t="shared" si="2"/>
        <v>895.60999999986961</v>
      </c>
    </row>
    <row r="145" spans="1:5" ht="21" x14ac:dyDescent="0.25">
      <c r="A145" s="18"/>
      <c r="B145" s="8"/>
      <c r="C145" s="9"/>
      <c r="D145" s="8"/>
      <c r="E145" s="9">
        <f t="shared" si="2"/>
        <v>895.60999999986961</v>
      </c>
    </row>
    <row r="146" spans="1:5" ht="21" x14ac:dyDescent="0.25">
      <c r="A146" s="18"/>
      <c r="B146" s="8"/>
      <c r="C146" s="9"/>
      <c r="D146" s="8"/>
      <c r="E146" s="9">
        <f t="shared" si="2"/>
        <v>895.60999999986961</v>
      </c>
    </row>
    <row r="147" spans="1:5" ht="21" x14ac:dyDescent="0.25">
      <c r="A147" s="18"/>
      <c r="B147" s="8"/>
      <c r="C147" s="9"/>
      <c r="D147" s="8"/>
      <c r="E147" s="9">
        <f t="shared" si="2"/>
        <v>895.60999999986961</v>
      </c>
    </row>
    <row r="148" spans="1:5" ht="21" x14ac:dyDescent="0.25">
      <c r="A148" s="18"/>
      <c r="B148" s="8"/>
      <c r="C148" s="9"/>
      <c r="D148" s="8"/>
      <c r="E148" s="9">
        <f t="shared" si="2"/>
        <v>895.60999999986961</v>
      </c>
    </row>
    <row r="149" spans="1:5" ht="21" x14ac:dyDescent="0.25">
      <c r="A149" s="18"/>
      <c r="B149" s="8"/>
      <c r="C149" s="9"/>
      <c r="D149" s="8"/>
      <c r="E149" s="9">
        <f t="shared" si="2"/>
        <v>895.60999999986961</v>
      </c>
    </row>
    <row r="150" spans="1:5" ht="21" x14ac:dyDescent="0.25">
      <c r="A150" s="18"/>
      <c r="B150" s="8"/>
      <c r="C150" s="9"/>
      <c r="D150" s="8"/>
      <c r="E150" s="9">
        <f t="shared" si="2"/>
        <v>895.60999999986961</v>
      </c>
    </row>
    <row r="151" spans="1:5" ht="21" x14ac:dyDescent="0.25">
      <c r="A151" s="18"/>
      <c r="B151" s="8"/>
      <c r="C151" s="9"/>
      <c r="D151" s="8"/>
      <c r="E151" s="9">
        <f t="shared" si="2"/>
        <v>895.60999999986961</v>
      </c>
    </row>
    <row r="152" spans="1:5" ht="21" x14ac:dyDescent="0.25">
      <c r="A152" s="18"/>
      <c r="B152" s="8"/>
      <c r="C152" s="9"/>
      <c r="D152" s="8"/>
      <c r="E152" s="9">
        <f t="shared" si="2"/>
        <v>895.60999999986961</v>
      </c>
    </row>
    <row r="153" spans="1:5" ht="21" x14ac:dyDescent="0.25">
      <c r="A153" s="18"/>
      <c r="B153" s="8"/>
      <c r="C153" s="9"/>
      <c r="D153" s="8"/>
      <c r="E153" s="9">
        <f t="shared" si="2"/>
        <v>895.60999999986961</v>
      </c>
    </row>
    <row r="154" spans="1:5" ht="21" x14ac:dyDescent="0.25">
      <c r="A154" s="18"/>
      <c r="B154" s="8"/>
      <c r="C154" s="9"/>
      <c r="D154" s="8"/>
      <c r="E154" s="9">
        <f t="shared" si="2"/>
        <v>895.60999999986961</v>
      </c>
    </row>
    <row r="155" spans="1:5" ht="21" x14ac:dyDescent="0.25">
      <c r="A155" s="18"/>
      <c r="B155" s="8"/>
      <c r="C155" s="9"/>
      <c r="D155" s="8"/>
      <c r="E155" s="9">
        <f t="shared" si="2"/>
        <v>895.60999999986961</v>
      </c>
    </row>
    <row r="156" spans="1:5" ht="21" x14ac:dyDescent="0.25">
      <c r="A156" s="18"/>
      <c r="B156" s="8"/>
      <c r="C156" s="9"/>
      <c r="D156" s="8"/>
      <c r="E156" s="9">
        <f t="shared" si="2"/>
        <v>895.60999999986961</v>
      </c>
    </row>
    <row r="157" spans="1:5" ht="21" x14ac:dyDescent="0.25">
      <c r="A157" s="18"/>
      <c r="B157" s="8"/>
      <c r="C157" s="9"/>
      <c r="D157" s="8"/>
      <c r="E157" s="9">
        <f t="shared" si="2"/>
        <v>895.60999999986961</v>
      </c>
    </row>
    <row r="158" spans="1:5" ht="21" x14ac:dyDescent="0.25">
      <c r="A158" s="18"/>
      <c r="B158" s="8"/>
      <c r="C158" s="9"/>
      <c r="D158" s="8"/>
      <c r="E158" s="9">
        <f t="shared" si="2"/>
        <v>895.60999999986961</v>
      </c>
    </row>
    <row r="159" spans="1:5" ht="21" x14ac:dyDescent="0.25">
      <c r="A159" s="18"/>
      <c r="B159" s="8"/>
      <c r="C159" s="9"/>
      <c r="D159" s="8"/>
      <c r="E159" s="9">
        <f t="shared" si="2"/>
        <v>895.60999999986961</v>
      </c>
    </row>
    <row r="160" spans="1:5" ht="21" x14ac:dyDescent="0.25">
      <c r="A160" s="18"/>
      <c r="B160" s="8"/>
      <c r="C160" s="9"/>
      <c r="D160" s="8"/>
      <c r="E160" s="9">
        <f t="shared" si="2"/>
        <v>895.60999999986961</v>
      </c>
    </row>
    <row r="161" spans="1:5" ht="21" x14ac:dyDescent="0.25">
      <c r="A161" s="18"/>
      <c r="B161" s="8"/>
      <c r="C161" s="9"/>
      <c r="D161" s="8"/>
      <c r="E161" s="9">
        <f t="shared" si="2"/>
        <v>895.60999999986961</v>
      </c>
    </row>
    <row r="162" spans="1:5" ht="21" x14ac:dyDescent="0.25">
      <c r="A162" s="18"/>
      <c r="B162" s="8"/>
      <c r="C162" s="9"/>
      <c r="D162" s="8"/>
      <c r="E162" s="9">
        <f t="shared" si="2"/>
        <v>895.60999999986961</v>
      </c>
    </row>
    <row r="163" spans="1:5" ht="21" x14ac:dyDescent="0.25">
      <c r="A163" s="18"/>
      <c r="B163" s="8"/>
      <c r="C163" s="9"/>
      <c r="D163" s="8"/>
      <c r="E163" s="9">
        <f t="shared" si="2"/>
        <v>895.60999999986961</v>
      </c>
    </row>
    <row r="164" spans="1:5" ht="21" x14ac:dyDescent="0.25">
      <c r="A164" s="18"/>
      <c r="B164" s="8"/>
      <c r="C164" s="9"/>
      <c r="D164" s="8"/>
      <c r="E164" s="9">
        <f t="shared" si="2"/>
        <v>895.60999999986961</v>
      </c>
    </row>
    <row r="165" spans="1:5" ht="21" x14ac:dyDescent="0.25">
      <c r="A165" s="18"/>
      <c r="B165" s="8"/>
      <c r="C165" s="9"/>
      <c r="D165" s="8"/>
      <c r="E165" s="9">
        <f t="shared" si="2"/>
        <v>895.60999999986961</v>
      </c>
    </row>
    <row r="166" spans="1:5" ht="21" x14ac:dyDescent="0.25">
      <c r="A166" s="18"/>
      <c r="B166" s="8"/>
      <c r="C166" s="9"/>
      <c r="D166" s="8"/>
      <c r="E166" s="9">
        <f t="shared" si="2"/>
        <v>895.60999999986961</v>
      </c>
    </row>
    <row r="167" spans="1:5" ht="21" x14ac:dyDescent="0.25">
      <c r="A167" s="18"/>
      <c r="B167" s="8"/>
      <c r="C167" s="9"/>
      <c r="D167" s="8"/>
      <c r="E167" s="9">
        <f t="shared" si="2"/>
        <v>895.60999999986961</v>
      </c>
    </row>
    <row r="168" spans="1:5" ht="21" x14ac:dyDescent="0.25">
      <c r="A168" s="18"/>
      <c r="B168" s="8"/>
      <c r="C168" s="9"/>
      <c r="D168" s="8"/>
      <c r="E168" s="9">
        <f t="shared" si="2"/>
        <v>895.60999999986961</v>
      </c>
    </row>
    <row r="169" spans="1:5" ht="21" x14ac:dyDescent="0.25">
      <c r="A169" s="18"/>
      <c r="B169" s="8"/>
      <c r="C169" s="9"/>
      <c r="D169" s="8"/>
      <c r="E169" s="9">
        <f t="shared" si="2"/>
        <v>895.60999999986961</v>
      </c>
    </row>
    <row r="170" spans="1:5" ht="21" x14ac:dyDescent="0.25">
      <c r="A170" s="18"/>
      <c r="B170" s="8"/>
      <c r="C170" s="9"/>
      <c r="D170" s="8"/>
      <c r="E170" s="9">
        <f t="shared" si="2"/>
        <v>895.60999999986961</v>
      </c>
    </row>
    <row r="171" spans="1:5" ht="21" x14ac:dyDescent="0.25">
      <c r="A171" s="18"/>
      <c r="B171" s="8"/>
      <c r="C171" s="9"/>
      <c r="D171" s="8"/>
      <c r="E171" s="9">
        <f t="shared" si="2"/>
        <v>895.60999999986961</v>
      </c>
    </row>
    <row r="172" spans="1:5" ht="21" x14ac:dyDescent="0.25">
      <c r="A172" s="18"/>
      <c r="B172" s="8"/>
      <c r="C172" s="9"/>
      <c r="D172" s="8"/>
      <c r="E172" s="9">
        <f t="shared" si="2"/>
        <v>895.60999999986961</v>
      </c>
    </row>
    <row r="173" spans="1:5" ht="21" x14ac:dyDescent="0.25">
      <c r="A173" s="18"/>
      <c r="B173" s="8"/>
      <c r="C173" s="9"/>
      <c r="D173" s="8"/>
      <c r="E173" s="9">
        <f t="shared" si="2"/>
        <v>895.60999999986961</v>
      </c>
    </row>
    <row r="174" spans="1:5" ht="21" x14ac:dyDescent="0.25">
      <c r="A174" s="18"/>
      <c r="B174" s="8"/>
      <c r="C174" s="9"/>
      <c r="D174" s="8"/>
      <c r="E174" s="9">
        <f t="shared" si="2"/>
        <v>895.60999999986961</v>
      </c>
    </row>
    <row r="175" spans="1:5" ht="21" x14ac:dyDescent="0.25">
      <c r="A175" s="18"/>
      <c r="B175" s="8"/>
      <c r="C175" s="9"/>
      <c r="D175" s="8"/>
      <c r="E175" s="9">
        <f t="shared" si="2"/>
        <v>895.60999999986961</v>
      </c>
    </row>
    <row r="176" spans="1:5" ht="21" x14ac:dyDescent="0.25">
      <c r="A176" s="18"/>
      <c r="B176" s="8"/>
      <c r="C176" s="9"/>
      <c r="D176" s="8"/>
      <c r="E176" s="9">
        <f t="shared" si="2"/>
        <v>895.60999999986961</v>
      </c>
    </row>
    <row r="177" spans="1:5" ht="21" x14ac:dyDescent="0.25">
      <c r="A177" s="18"/>
      <c r="B177" s="8"/>
      <c r="C177" s="9"/>
      <c r="D177" s="8"/>
      <c r="E177" s="9">
        <f t="shared" si="2"/>
        <v>895.60999999986961</v>
      </c>
    </row>
    <row r="178" spans="1:5" ht="21" x14ac:dyDescent="0.25">
      <c r="A178" s="17"/>
      <c r="B178" s="8"/>
      <c r="C178" s="9"/>
      <c r="D178" s="8"/>
      <c r="E178" s="9">
        <f t="shared" si="2"/>
        <v>895.60999999986961</v>
      </c>
    </row>
    <row r="179" spans="1:5" ht="21" x14ac:dyDescent="0.25">
      <c r="A179" s="17"/>
      <c r="B179" s="8"/>
      <c r="C179" s="9"/>
      <c r="D179" s="8"/>
      <c r="E179" s="9">
        <f t="shared" si="2"/>
        <v>895.60999999986961</v>
      </c>
    </row>
    <row r="180" spans="1:5" ht="21" x14ac:dyDescent="0.25">
      <c r="A180" s="17"/>
      <c r="B180" s="8"/>
      <c r="C180" s="9"/>
      <c r="D180" s="8"/>
      <c r="E180" s="9">
        <f t="shared" si="2"/>
        <v>895.60999999986961</v>
      </c>
    </row>
    <row r="181" spans="1:5" ht="21" x14ac:dyDescent="0.25">
      <c r="A181" s="17"/>
      <c r="B181" s="8"/>
      <c r="C181" s="9"/>
      <c r="D181" s="8"/>
      <c r="E181" s="9">
        <f t="shared" si="2"/>
        <v>895.60999999986961</v>
      </c>
    </row>
    <row r="182" spans="1:5" ht="21" x14ac:dyDescent="0.25">
      <c r="A182" s="17"/>
      <c r="B182" s="8"/>
      <c r="C182" s="9"/>
      <c r="D182" s="8"/>
      <c r="E182" s="9">
        <f t="shared" si="2"/>
        <v>895.60999999986961</v>
      </c>
    </row>
    <row r="183" spans="1:5" ht="21" x14ac:dyDescent="0.25">
      <c r="A183" s="17"/>
      <c r="B183" s="8"/>
      <c r="C183" s="9"/>
      <c r="D183" s="8"/>
      <c r="E183" s="9">
        <f t="shared" si="2"/>
        <v>895.60999999986961</v>
      </c>
    </row>
    <row r="184" spans="1:5" ht="21" x14ac:dyDescent="0.25">
      <c r="A184" s="17"/>
      <c r="B184" s="8"/>
      <c r="C184" s="9"/>
      <c r="D184" s="8"/>
      <c r="E184" s="9">
        <f t="shared" si="2"/>
        <v>895.60999999986961</v>
      </c>
    </row>
    <row r="185" spans="1:5" ht="21" x14ac:dyDescent="0.25">
      <c r="A185" s="17"/>
      <c r="B185" s="8"/>
      <c r="C185" s="9"/>
      <c r="D185" s="8"/>
      <c r="E185" s="9">
        <f t="shared" si="2"/>
        <v>895.60999999986961</v>
      </c>
    </row>
    <row r="186" spans="1:5" ht="21" x14ac:dyDescent="0.25">
      <c r="A186" s="17"/>
      <c r="B186" s="8"/>
      <c r="C186" s="9"/>
      <c r="D186" s="8"/>
      <c r="E186" s="9">
        <f t="shared" si="2"/>
        <v>895.60999999986961</v>
      </c>
    </row>
    <row r="187" spans="1:5" ht="21" x14ac:dyDescent="0.25">
      <c r="A187" s="17"/>
      <c r="B187" s="8"/>
      <c r="C187" s="9"/>
      <c r="D187" s="8"/>
      <c r="E187" s="9">
        <f t="shared" si="2"/>
        <v>895.60999999986961</v>
      </c>
    </row>
    <row r="188" spans="1:5" ht="21" x14ac:dyDescent="0.25">
      <c r="A188" s="17"/>
      <c r="B188" s="8"/>
      <c r="C188" s="9"/>
      <c r="D188" s="8"/>
      <c r="E188" s="9">
        <f t="shared" si="2"/>
        <v>895.60999999986961</v>
      </c>
    </row>
    <row r="189" spans="1:5" ht="21" x14ac:dyDescent="0.25">
      <c r="A189" s="17"/>
      <c r="B189" s="8"/>
      <c r="C189" s="9"/>
      <c r="D189" s="8"/>
      <c r="E189" s="9">
        <f t="shared" si="2"/>
        <v>895.60999999986961</v>
      </c>
    </row>
    <row r="190" spans="1:5" ht="21" x14ac:dyDescent="0.25">
      <c r="A190" s="17"/>
      <c r="B190" s="8"/>
      <c r="C190" s="9"/>
      <c r="D190" s="8"/>
      <c r="E190" s="9">
        <f t="shared" si="2"/>
        <v>895.60999999986961</v>
      </c>
    </row>
    <row r="191" spans="1:5" ht="21" x14ac:dyDescent="0.25">
      <c r="A191" s="17"/>
      <c r="B191" s="8"/>
      <c r="C191" s="9"/>
      <c r="D191" s="8"/>
      <c r="E191" s="9">
        <f t="shared" si="2"/>
        <v>895.60999999986961</v>
      </c>
    </row>
    <row r="192" spans="1:5" ht="21" x14ac:dyDescent="0.25">
      <c r="A192" s="17"/>
      <c r="B192" s="8"/>
      <c r="C192" s="9"/>
      <c r="D192" s="8"/>
      <c r="E192" s="9">
        <f t="shared" si="2"/>
        <v>895.60999999986961</v>
      </c>
    </row>
    <row r="193" spans="1:5" ht="21" x14ac:dyDescent="0.25">
      <c r="A193" s="17"/>
      <c r="B193" s="8"/>
      <c r="C193" s="9"/>
      <c r="D193" s="8"/>
      <c r="E193" s="9">
        <f t="shared" si="2"/>
        <v>895.60999999986961</v>
      </c>
    </row>
    <row r="194" spans="1:5" ht="21" x14ac:dyDescent="0.25">
      <c r="A194" s="17"/>
      <c r="B194" s="8"/>
      <c r="C194" s="9"/>
      <c r="D194" s="8"/>
      <c r="E194" s="9">
        <f t="shared" si="2"/>
        <v>895.60999999986961</v>
      </c>
    </row>
    <row r="195" spans="1:5" ht="21" x14ac:dyDescent="0.25">
      <c r="A195" s="17"/>
      <c r="B195" s="8"/>
      <c r="C195" s="9"/>
      <c r="D195" s="8"/>
      <c r="E195" s="9">
        <f t="shared" si="2"/>
        <v>895.60999999986961</v>
      </c>
    </row>
    <row r="196" spans="1:5" ht="21" x14ac:dyDescent="0.25">
      <c r="A196" s="17"/>
      <c r="B196" s="8"/>
      <c r="C196" s="9"/>
      <c r="D196" s="8"/>
      <c r="E196" s="9">
        <f t="shared" si="2"/>
        <v>895.60999999986961</v>
      </c>
    </row>
    <row r="197" spans="1:5" ht="21" x14ac:dyDescent="0.25">
      <c r="A197" s="17"/>
      <c r="B197" s="8"/>
      <c r="C197" s="9"/>
      <c r="D197" s="8"/>
      <c r="E197" s="9">
        <f t="shared" si="2"/>
        <v>895.60999999986961</v>
      </c>
    </row>
    <row r="198" spans="1:5" ht="21" x14ac:dyDescent="0.25">
      <c r="A198" s="17"/>
      <c r="B198" s="8"/>
      <c r="C198" s="9"/>
      <c r="D198" s="8"/>
      <c r="E198" s="9">
        <f t="shared" ref="E198:E261" si="3">E197+C198-D198</f>
        <v>895.60999999986961</v>
      </c>
    </row>
    <row r="199" spans="1:5" ht="21" x14ac:dyDescent="0.25">
      <c r="A199" s="17"/>
      <c r="B199" s="8"/>
      <c r="C199" s="9"/>
      <c r="D199" s="8"/>
      <c r="E199" s="9">
        <f t="shared" si="3"/>
        <v>895.60999999986961</v>
      </c>
    </row>
    <row r="200" spans="1:5" ht="21" x14ac:dyDescent="0.25">
      <c r="A200" s="17"/>
      <c r="B200" s="8"/>
      <c r="C200" s="9"/>
      <c r="D200" s="8"/>
      <c r="E200" s="9">
        <f t="shared" si="3"/>
        <v>895.60999999986961</v>
      </c>
    </row>
    <row r="201" spans="1:5" ht="21" x14ac:dyDescent="0.25">
      <c r="A201" s="17"/>
      <c r="B201" s="8"/>
      <c r="C201" s="9"/>
      <c r="D201" s="8"/>
      <c r="E201" s="9">
        <f t="shared" si="3"/>
        <v>895.60999999986961</v>
      </c>
    </row>
    <row r="202" spans="1:5" ht="21" x14ac:dyDescent="0.25">
      <c r="A202" s="17"/>
      <c r="B202" s="8"/>
      <c r="C202" s="9"/>
      <c r="D202" s="8"/>
      <c r="E202" s="9">
        <f t="shared" si="3"/>
        <v>895.60999999986961</v>
      </c>
    </row>
    <row r="203" spans="1:5" ht="21" x14ac:dyDescent="0.25">
      <c r="A203" s="17"/>
      <c r="B203" s="8"/>
      <c r="C203" s="9"/>
      <c r="D203" s="8"/>
      <c r="E203" s="9">
        <f t="shared" si="3"/>
        <v>895.60999999986961</v>
      </c>
    </row>
    <row r="204" spans="1:5" ht="21" x14ac:dyDescent="0.25">
      <c r="A204" s="17"/>
      <c r="B204" s="8"/>
      <c r="C204" s="9"/>
      <c r="D204" s="8"/>
      <c r="E204" s="9">
        <f t="shared" si="3"/>
        <v>895.60999999986961</v>
      </c>
    </row>
    <row r="205" spans="1:5" ht="21" x14ac:dyDescent="0.25">
      <c r="A205" s="17"/>
      <c r="B205" s="8"/>
      <c r="C205" s="9"/>
      <c r="D205" s="8"/>
      <c r="E205" s="9">
        <f t="shared" si="3"/>
        <v>895.60999999986961</v>
      </c>
    </row>
    <row r="206" spans="1:5" ht="21" x14ac:dyDescent="0.25">
      <c r="A206" s="17"/>
      <c r="B206" s="8"/>
      <c r="C206" s="9"/>
      <c r="D206" s="8"/>
      <c r="E206" s="9">
        <f t="shared" si="3"/>
        <v>895.60999999986961</v>
      </c>
    </row>
    <row r="207" spans="1:5" ht="21" x14ac:dyDescent="0.25">
      <c r="A207" s="17"/>
      <c r="B207" s="8"/>
      <c r="C207" s="9"/>
      <c r="D207" s="8"/>
      <c r="E207" s="9">
        <f t="shared" si="3"/>
        <v>895.60999999986961</v>
      </c>
    </row>
    <row r="208" spans="1:5" ht="21" x14ac:dyDescent="0.25">
      <c r="A208" s="17"/>
      <c r="B208" s="8"/>
      <c r="C208" s="9"/>
      <c r="D208" s="8"/>
      <c r="E208" s="9">
        <f t="shared" si="3"/>
        <v>895.60999999986961</v>
      </c>
    </row>
    <row r="209" spans="1:5" ht="21" x14ac:dyDescent="0.25">
      <c r="A209" s="17"/>
      <c r="B209" s="8"/>
      <c r="C209" s="9"/>
      <c r="D209" s="8"/>
      <c r="E209" s="9">
        <f t="shared" si="3"/>
        <v>895.60999999986961</v>
      </c>
    </row>
    <row r="210" spans="1:5" ht="21" x14ac:dyDescent="0.25">
      <c r="A210" s="17"/>
      <c r="B210" s="8"/>
      <c r="C210" s="9"/>
      <c r="D210" s="8"/>
      <c r="E210" s="9">
        <f t="shared" si="3"/>
        <v>895.60999999986961</v>
      </c>
    </row>
    <row r="211" spans="1:5" ht="21" x14ac:dyDescent="0.25">
      <c r="A211" s="17"/>
      <c r="B211" s="8"/>
      <c r="C211" s="9"/>
      <c r="D211" s="8"/>
      <c r="E211" s="9">
        <f t="shared" si="3"/>
        <v>895.60999999986961</v>
      </c>
    </row>
    <row r="212" spans="1:5" ht="21" x14ac:dyDescent="0.25">
      <c r="A212" s="17"/>
      <c r="B212" s="8"/>
      <c r="C212" s="9"/>
      <c r="D212" s="8"/>
      <c r="E212" s="9">
        <f t="shared" si="3"/>
        <v>895.60999999986961</v>
      </c>
    </row>
    <row r="213" spans="1:5" ht="21" x14ac:dyDescent="0.25">
      <c r="A213" s="17"/>
      <c r="B213" s="8"/>
      <c r="C213" s="9"/>
      <c r="D213" s="8"/>
      <c r="E213" s="9">
        <f t="shared" si="3"/>
        <v>895.60999999986961</v>
      </c>
    </row>
    <row r="214" spans="1:5" ht="21" x14ac:dyDescent="0.25">
      <c r="A214" s="17"/>
      <c r="B214" s="8"/>
      <c r="C214" s="9"/>
      <c r="D214" s="8"/>
      <c r="E214" s="9">
        <f t="shared" si="3"/>
        <v>895.60999999986961</v>
      </c>
    </row>
    <row r="215" spans="1:5" ht="21" x14ac:dyDescent="0.25">
      <c r="A215" s="17"/>
      <c r="B215" s="8"/>
      <c r="C215" s="9"/>
      <c r="D215" s="8"/>
      <c r="E215" s="9">
        <f t="shared" si="3"/>
        <v>895.60999999986961</v>
      </c>
    </row>
    <row r="216" spans="1:5" ht="21" x14ac:dyDescent="0.25">
      <c r="A216" s="17"/>
      <c r="B216" s="8"/>
      <c r="C216" s="9"/>
      <c r="D216" s="8"/>
      <c r="E216" s="9">
        <f t="shared" si="3"/>
        <v>895.60999999986961</v>
      </c>
    </row>
    <row r="217" spans="1:5" ht="21" x14ac:dyDescent="0.25">
      <c r="A217" s="17"/>
      <c r="B217" s="8"/>
      <c r="C217" s="9"/>
      <c r="D217" s="8"/>
      <c r="E217" s="9">
        <f t="shared" si="3"/>
        <v>895.60999999986961</v>
      </c>
    </row>
    <row r="218" spans="1:5" ht="21" x14ac:dyDescent="0.25">
      <c r="A218" s="17"/>
      <c r="B218" s="8"/>
      <c r="C218" s="9"/>
      <c r="D218" s="8"/>
      <c r="E218" s="9">
        <f t="shared" si="3"/>
        <v>895.60999999986961</v>
      </c>
    </row>
    <row r="219" spans="1:5" ht="21" x14ac:dyDescent="0.25">
      <c r="A219" s="17"/>
      <c r="B219" s="8"/>
      <c r="C219" s="9"/>
      <c r="D219" s="8"/>
      <c r="E219" s="9">
        <f t="shared" si="3"/>
        <v>895.60999999986961</v>
      </c>
    </row>
    <row r="220" spans="1:5" ht="21" x14ac:dyDescent="0.25">
      <c r="A220" s="17"/>
      <c r="B220" s="8"/>
      <c r="C220" s="9"/>
      <c r="D220" s="8"/>
      <c r="E220" s="9">
        <f t="shared" si="3"/>
        <v>895.60999999986961</v>
      </c>
    </row>
    <row r="221" spans="1:5" ht="21" x14ac:dyDescent="0.25">
      <c r="A221" s="17"/>
      <c r="B221" s="8"/>
      <c r="C221" s="9"/>
      <c r="D221" s="8"/>
      <c r="E221" s="9">
        <f t="shared" si="3"/>
        <v>895.60999999986961</v>
      </c>
    </row>
    <row r="222" spans="1:5" ht="21" x14ac:dyDescent="0.25">
      <c r="A222" s="17"/>
      <c r="B222" s="8"/>
      <c r="C222" s="9"/>
      <c r="D222" s="8"/>
      <c r="E222" s="9">
        <f t="shared" si="3"/>
        <v>895.60999999986961</v>
      </c>
    </row>
    <row r="223" spans="1:5" ht="21" x14ac:dyDescent="0.25">
      <c r="A223" s="17"/>
      <c r="B223" s="8"/>
      <c r="C223" s="9"/>
      <c r="D223" s="8"/>
      <c r="E223" s="9">
        <f t="shared" si="3"/>
        <v>895.60999999986961</v>
      </c>
    </row>
    <row r="224" spans="1:5" ht="21" x14ac:dyDescent="0.25">
      <c r="A224" s="17"/>
      <c r="B224" s="8"/>
      <c r="C224" s="9"/>
      <c r="D224" s="8"/>
      <c r="E224" s="9">
        <f t="shared" si="3"/>
        <v>895.60999999986961</v>
      </c>
    </row>
    <row r="225" spans="1:5" ht="21" x14ac:dyDescent="0.25">
      <c r="A225" s="17"/>
      <c r="B225" s="8"/>
      <c r="C225" s="9"/>
      <c r="D225" s="8"/>
      <c r="E225" s="9">
        <f t="shared" si="3"/>
        <v>895.60999999986961</v>
      </c>
    </row>
    <row r="226" spans="1:5" ht="21" x14ac:dyDescent="0.25">
      <c r="A226" s="17"/>
      <c r="B226" s="8"/>
      <c r="C226" s="9"/>
      <c r="D226" s="8"/>
      <c r="E226" s="9">
        <f t="shared" si="3"/>
        <v>895.60999999986961</v>
      </c>
    </row>
    <row r="227" spans="1:5" ht="21" x14ac:dyDescent="0.25">
      <c r="A227" s="17"/>
      <c r="B227" s="8"/>
      <c r="C227" s="9"/>
      <c r="D227" s="8"/>
      <c r="E227" s="9">
        <f t="shared" si="3"/>
        <v>895.60999999986961</v>
      </c>
    </row>
    <row r="228" spans="1:5" ht="21" x14ac:dyDescent="0.25">
      <c r="A228" s="17"/>
      <c r="B228" s="8"/>
      <c r="C228" s="9"/>
      <c r="D228" s="8"/>
      <c r="E228" s="9">
        <f t="shared" si="3"/>
        <v>895.60999999986961</v>
      </c>
    </row>
    <row r="229" spans="1:5" ht="21" x14ac:dyDescent="0.25">
      <c r="A229" s="17"/>
      <c r="B229" s="8"/>
      <c r="C229" s="9"/>
      <c r="D229" s="8"/>
      <c r="E229" s="9">
        <f t="shared" si="3"/>
        <v>895.60999999986961</v>
      </c>
    </row>
    <row r="230" spans="1:5" ht="21" x14ac:dyDescent="0.25">
      <c r="A230" s="17"/>
      <c r="B230" s="8"/>
      <c r="C230" s="9"/>
      <c r="D230" s="8"/>
      <c r="E230" s="9">
        <f t="shared" si="3"/>
        <v>895.60999999986961</v>
      </c>
    </row>
    <row r="231" spans="1:5" ht="21" x14ac:dyDescent="0.25">
      <c r="A231" s="17"/>
      <c r="B231" s="8"/>
      <c r="C231" s="9"/>
      <c r="D231" s="8"/>
      <c r="E231" s="9">
        <f t="shared" si="3"/>
        <v>895.60999999986961</v>
      </c>
    </row>
    <row r="232" spans="1:5" ht="21" x14ac:dyDescent="0.25">
      <c r="A232" s="17"/>
      <c r="B232" s="8"/>
      <c r="C232" s="9"/>
      <c r="D232" s="8"/>
      <c r="E232" s="9">
        <f t="shared" si="3"/>
        <v>895.60999999986961</v>
      </c>
    </row>
    <row r="233" spans="1:5" ht="21" x14ac:dyDescent="0.25">
      <c r="A233" s="17"/>
      <c r="B233" s="8"/>
      <c r="C233" s="9"/>
      <c r="D233" s="8"/>
      <c r="E233" s="9">
        <f t="shared" si="3"/>
        <v>895.60999999986961</v>
      </c>
    </row>
    <row r="234" spans="1:5" ht="21" x14ac:dyDescent="0.25">
      <c r="A234" s="17"/>
      <c r="B234" s="8"/>
      <c r="C234" s="9"/>
      <c r="D234" s="8"/>
      <c r="E234" s="9">
        <f t="shared" si="3"/>
        <v>895.60999999986961</v>
      </c>
    </row>
    <row r="235" spans="1:5" ht="21" x14ac:dyDescent="0.25">
      <c r="A235" s="17"/>
      <c r="B235" s="8"/>
      <c r="C235" s="9"/>
      <c r="D235" s="8"/>
      <c r="E235" s="9">
        <f t="shared" si="3"/>
        <v>895.60999999986961</v>
      </c>
    </row>
    <row r="236" spans="1:5" ht="21" x14ac:dyDescent="0.25">
      <c r="A236" s="17"/>
      <c r="B236" s="8"/>
      <c r="C236" s="9"/>
      <c r="D236" s="8"/>
      <c r="E236" s="9">
        <f t="shared" si="3"/>
        <v>895.60999999986961</v>
      </c>
    </row>
    <row r="237" spans="1:5" ht="21" x14ac:dyDescent="0.25">
      <c r="A237" s="17"/>
      <c r="B237" s="8"/>
      <c r="C237" s="9"/>
      <c r="D237" s="8"/>
      <c r="E237" s="9">
        <f t="shared" si="3"/>
        <v>895.60999999986961</v>
      </c>
    </row>
    <row r="238" spans="1:5" ht="21" x14ac:dyDescent="0.25">
      <c r="A238" s="17"/>
      <c r="B238" s="8"/>
      <c r="C238" s="9"/>
      <c r="D238" s="8"/>
      <c r="E238" s="9">
        <f t="shared" si="3"/>
        <v>895.60999999986961</v>
      </c>
    </row>
    <row r="239" spans="1:5" ht="21" x14ac:dyDescent="0.25">
      <c r="A239" s="17"/>
      <c r="B239" s="8"/>
      <c r="C239" s="9"/>
      <c r="D239" s="8"/>
      <c r="E239" s="9">
        <f t="shared" si="3"/>
        <v>895.60999999986961</v>
      </c>
    </row>
    <row r="240" spans="1:5" ht="21" x14ac:dyDescent="0.25">
      <c r="A240" s="17"/>
      <c r="B240" s="17"/>
      <c r="C240" s="9"/>
      <c r="D240" s="8"/>
      <c r="E240" s="9">
        <f t="shared" si="3"/>
        <v>895.60999999986961</v>
      </c>
    </row>
    <row r="241" spans="1:5" ht="21" x14ac:dyDescent="0.25">
      <c r="A241" s="17"/>
      <c r="B241" s="17"/>
      <c r="C241" s="9"/>
      <c r="D241" s="8"/>
      <c r="E241" s="9">
        <f t="shared" si="3"/>
        <v>895.60999999986961</v>
      </c>
    </row>
    <row r="242" spans="1:5" ht="21" x14ac:dyDescent="0.25">
      <c r="A242" s="17"/>
      <c r="B242" s="17"/>
      <c r="C242" s="9"/>
      <c r="D242" s="8"/>
      <c r="E242" s="9">
        <f t="shared" si="3"/>
        <v>895.60999999986961</v>
      </c>
    </row>
    <row r="243" spans="1:5" ht="21" x14ac:dyDescent="0.25">
      <c r="A243" s="17"/>
      <c r="B243" s="17"/>
      <c r="C243" s="9"/>
      <c r="D243" s="8"/>
      <c r="E243" s="9">
        <f t="shared" si="3"/>
        <v>895.60999999986961</v>
      </c>
    </row>
    <row r="244" spans="1:5" ht="21" x14ac:dyDescent="0.25">
      <c r="A244" s="17"/>
      <c r="B244" s="17"/>
      <c r="C244" s="9"/>
      <c r="D244" s="8"/>
      <c r="E244" s="9">
        <f t="shared" si="3"/>
        <v>895.60999999986961</v>
      </c>
    </row>
    <row r="245" spans="1:5" ht="21" x14ac:dyDescent="0.25">
      <c r="A245" s="17"/>
      <c r="B245" s="17"/>
      <c r="C245" s="9"/>
      <c r="D245" s="8"/>
      <c r="E245" s="9">
        <f t="shared" si="3"/>
        <v>895.60999999986961</v>
      </c>
    </row>
    <row r="246" spans="1:5" ht="21" x14ac:dyDescent="0.25">
      <c r="A246" s="17"/>
      <c r="B246" s="17"/>
      <c r="C246" s="9"/>
      <c r="D246" s="8"/>
      <c r="E246" s="9">
        <f t="shared" si="3"/>
        <v>895.60999999986961</v>
      </c>
    </row>
    <row r="247" spans="1:5" ht="21" x14ac:dyDescent="0.25">
      <c r="A247" s="17"/>
      <c r="B247" s="17"/>
      <c r="C247" s="9"/>
      <c r="D247" s="8"/>
      <c r="E247" s="9">
        <f t="shared" si="3"/>
        <v>895.60999999986961</v>
      </c>
    </row>
    <row r="248" spans="1:5" ht="21" x14ac:dyDescent="0.25">
      <c r="A248" s="17"/>
      <c r="B248" s="17"/>
      <c r="C248" s="9"/>
      <c r="D248" s="8"/>
      <c r="E248" s="9">
        <f t="shared" si="3"/>
        <v>895.60999999986961</v>
      </c>
    </row>
    <row r="249" spans="1:5" ht="21" x14ac:dyDescent="0.25">
      <c r="A249" s="17"/>
      <c r="B249" s="17"/>
      <c r="C249" s="9"/>
      <c r="D249" s="8"/>
      <c r="E249" s="9">
        <f t="shared" si="3"/>
        <v>895.60999999986961</v>
      </c>
    </row>
    <row r="250" spans="1:5" ht="21" x14ac:dyDescent="0.25">
      <c r="A250" s="17"/>
      <c r="B250" s="17"/>
      <c r="C250" s="9"/>
      <c r="D250" s="8"/>
      <c r="E250" s="9">
        <f t="shared" si="3"/>
        <v>895.60999999986961</v>
      </c>
    </row>
    <row r="251" spans="1:5" ht="21" x14ac:dyDescent="0.25">
      <c r="A251" s="17"/>
      <c r="B251" s="17"/>
      <c r="C251" s="9"/>
      <c r="D251" s="8"/>
      <c r="E251" s="9">
        <f t="shared" si="3"/>
        <v>895.60999999986961</v>
      </c>
    </row>
    <row r="252" spans="1:5" ht="21" x14ac:dyDescent="0.25">
      <c r="A252" s="17"/>
      <c r="B252" s="17"/>
      <c r="C252" s="9"/>
      <c r="D252" s="8"/>
      <c r="E252" s="9">
        <f t="shared" si="3"/>
        <v>895.60999999986961</v>
      </c>
    </row>
    <row r="253" spans="1:5" ht="21" x14ac:dyDescent="0.25">
      <c r="A253" s="17"/>
      <c r="B253" s="17"/>
      <c r="C253" s="9"/>
      <c r="D253" s="8"/>
      <c r="E253" s="9">
        <f t="shared" si="3"/>
        <v>895.60999999986961</v>
      </c>
    </row>
    <row r="254" spans="1:5" ht="21" x14ac:dyDescent="0.25">
      <c r="A254" s="17"/>
      <c r="B254" s="17"/>
      <c r="C254" s="9"/>
      <c r="D254" s="8"/>
      <c r="E254" s="9">
        <f t="shared" si="3"/>
        <v>895.60999999986961</v>
      </c>
    </row>
    <row r="255" spans="1:5" ht="21" x14ac:dyDescent="0.25">
      <c r="A255" s="17"/>
      <c r="B255" s="17"/>
      <c r="C255" s="9"/>
      <c r="D255" s="8"/>
      <c r="E255" s="9">
        <f t="shared" si="3"/>
        <v>895.60999999986961</v>
      </c>
    </row>
    <row r="256" spans="1:5" ht="21" x14ac:dyDescent="0.25">
      <c r="A256" s="17"/>
      <c r="B256" s="17"/>
      <c r="C256" s="9"/>
      <c r="D256" s="8"/>
      <c r="E256" s="9">
        <f t="shared" si="3"/>
        <v>895.60999999986961</v>
      </c>
    </row>
    <row r="257" spans="1:5" ht="21" x14ac:dyDescent="0.25">
      <c r="A257" s="17"/>
      <c r="B257" s="17"/>
      <c r="C257" s="9"/>
      <c r="D257" s="8"/>
      <c r="E257" s="9">
        <f t="shared" si="3"/>
        <v>895.60999999986961</v>
      </c>
    </row>
    <row r="258" spans="1:5" ht="21" x14ac:dyDescent="0.25">
      <c r="A258" s="17"/>
      <c r="B258" s="17"/>
      <c r="C258" s="9"/>
      <c r="D258" s="8"/>
      <c r="E258" s="9">
        <f t="shared" si="3"/>
        <v>895.60999999986961</v>
      </c>
    </row>
    <row r="259" spans="1:5" ht="21" x14ac:dyDescent="0.25">
      <c r="A259" s="17"/>
      <c r="B259" s="17"/>
      <c r="C259" s="9"/>
      <c r="D259" s="8"/>
      <c r="E259" s="9">
        <f t="shared" si="3"/>
        <v>895.60999999986961</v>
      </c>
    </row>
    <row r="260" spans="1:5" ht="21" x14ac:dyDescent="0.25">
      <c r="A260" s="17"/>
      <c r="B260" s="17"/>
      <c r="C260" s="9"/>
      <c r="D260" s="8"/>
      <c r="E260" s="9">
        <f t="shared" si="3"/>
        <v>895.60999999986961</v>
      </c>
    </row>
    <row r="261" spans="1:5" ht="21" x14ac:dyDescent="0.25">
      <c r="A261" s="17"/>
      <c r="B261" s="17"/>
      <c r="C261" s="9"/>
      <c r="D261" s="8"/>
      <c r="E261" s="9">
        <f t="shared" si="3"/>
        <v>895.60999999986961</v>
      </c>
    </row>
    <row r="262" spans="1:5" ht="21" x14ac:dyDescent="0.25">
      <c r="A262" s="17"/>
      <c r="B262" s="17"/>
      <c r="C262" s="9"/>
      <c r="D262" s="8"/>
      <c r="E262" s="9">
        <f t="shared" ref="E262:E325" si="4">E261+C262-D262</f>
        <v>895.60999999986961</v>
      </c>
    </row>
    <row r="263" spans="1:5" ht="21" x14ac:dyDescent="0.25">
      <c r="A263" s="17"/>
      <c r="B263" s="17"/>
      <c r="C263" s="9"/>
      <c r="D263" s="8"/>
      <c r="E263" s="9">
        <f t="shared" si="4"/>
        <v>895.60999999986961</v>
      </c>
    </row>
    <row r="264" spans="1:5" ht="21" x14ac:dyDescent="0.25">
      <c r="A264" s="17"/>
      <c r="B264" s="17"/>
      <c r="C264" s="9"/>
      <c r="D264" s="8"/>
      <c r="E264" s="9">
        <f t="shared" si="4"/>
        <v>895.60999999986961</v>
      </c>
    </row>
    <row r="265" spans="1:5" ht="21" x14ac:dyDescent="0.25">
      <c r="A265" s="17"/>
      <c r="B265" s="17"/>
      <c r="C265" s="9"/>
      <c r="D265" s="8"/>
      <c r="E265" s="9">
        <f t="shared" si="4"/>
        <v>895.60999999986961</v>
      </c>
    </row>
    <row r="266" spans="1:5" ht="21" x14ac:dyDescent="0.25">
      <c r="A266" s="17"/>
      <c r="B266" s="17"/>
      <c r="C266" s="9"/>
      <c r="D266" s="8"/>
      <c r="E266" s="9">
        <f t="shared" si="4"/>
        <v>895.60999999986961</v>
      </c>
    </row>
    <row r="267" spans="1:5" ht="21" x14ac:dyDescent="0.25">
      <c r="A267" s="17"/>
      <c r="B267" s="17"/>
      <c r="C267" s="9"/>
      <c r="D267" s="8"/>
      <c r="E267" s="9">
        <f t="shared" si="4"/>
        <v>895.60999999986961</v>
      </c>
    </row>
    <row r="268" spans="1:5" ht="21" x14ac:dyDescent="0.25">
      <c r="A268" s="17"/>
      <c r="B268" s="17"/>
      <c r="C268" s="9"/>
      <c r="D268" s="8"/>
      <c r="E268" s="9">
        <f t="shared" si="4"/>
        <v>895.60999999986961</v>
      </c>
    </row>
    <row r="269" spans="1:5" ht="21" x14ac:dyDescent="0.25">
      <c r="A269" s="17"/>
      <c r="B269" s="17"/>
      <c r="C269" s="9"/>
      <c r="D269" s="8"/>
      <c r="E269" s="9">
        <f t="shared" si="4"/>
        <v>895.60999999986961</v>
      </c>
    </row>
    <row r="270" spans="1:5" ht="21" x14ac:dyDescent="0.25">
      <c r="A270" s="17"/>
      <c r="B270" s="17"/>
      <c r="C270" s="9"/>
      <c r="D270" s="8"/>
      <c r="E270" s="9">
        <f t="shared" si="4"/>
        <v>895.60999999986961</v>
      </c>
    </row>
    <row r="271" spans="1:5" ht="21" x14ac:dyDescent="0.25">
      <c r="A271" s="17"/>
      <c r="B271" s="17"/>
      <c r="C271" s="9"/>
      <c r="D271" s="8"/>
      <c r="E271" s="9">
        <f t="shared" si="4"/>
        <v>895.60999999986961</v>
      </c>
    </row>
    <row r="272" spans="1:5" ht="21" x14ac:dyDescent="0.25">
      <c r="A272" s="17"/>
      <c r="B272" s="17"/>
      <c r="C272" s="9"/>
      <c r="D272" s="8"/>
      <c r="E272" s="9">
        <f t="shared" si="4"/>
        <v>895.60999999986961</v>
      </c>
    </row>
    <row r="273" spans="1:5" ht="21" x14ac:dyDescent="0.25">
      <c r="A273" s="17"/>
      <c r="B273" s="17"/>
      <c r="C273" s="9"/>
      <c r="D273" s="8"/>
      <c r="E273" s="9">
        <f t="shared" si="4"/>
        <v>895.60999999986961</v>
      </c>
    </row>
    <row r="274" spans="1:5" ht="21" x14ac:dyDescent="0.25">
      <c r="A274" s="17"/>
      <c r="B274" s="17"/>
      <c r="C274" s="9"/>
      <c r="D274" s="8"/>
      <c r="E274" s="9">
        <f t="shared" si="4"/>
        <v>895.60999999986961</v>
      </c>
    </row>
    <row r="275" spans="1:5" ht="21" x14ac:dyDescent="0.25">
      <c r="A275" s="17"/>
      <c r="B275" s="17"/>
      <c r="C275" s="9"/>
      <c r="D275" s="8"/>
      <c r="E275" s="9">
        <f t="shared" si="4"/>
        <v>895.60999999986961</v>
      </c>
    </row>
    <row r="276" spans="1:5" ht="21" x14ac:dyDescent="0.25">
      <c r="A276" s="17"/>
      <c r="B276" s="17"/>
      <c r="C276" s="9"/>
      <c r="D276" s="8"/>
      <c r="E276" s="9">
        <f t="shared" si="4"/>
        <v>895.60999999986961</v>
      </c>
    </row>
    <row r="277" spans="1:5" ht="21" x14ac:dyDescent="0.25">
      <c r="A277" s="17"/>
      <c r="B277" s="17"/>
      <c r="C277" s="9"/>
      <c r="D277" s="8"/>
      <c r="E277" s="9">
        <f t="shared" si="4"/>
        <v>895.60999999986961</v>
      </c>
    </row>
    <row r="278" spans="1:5" ht="21" x14ac:dyDescent="0.25">
      <c r="A278" s="17"/>
      <c r="B278" s="17"/>
      <c r="C278" s="9"/>
      <c r="D278" s="8"/>
      <c r="E278" s="9">
        <f t="shared" si="4"/>
        <v>895.60999999986961</v>
      </c>
    </row>
    <row r="279" spans="1:5" ht="21" x14ac:dyDescent="0.25">
      <c r="A279" s="17"/>
      <c r="B279" s="17"/>
      <c r="C279" s="9"/>
      <c r="D279" s="8"/>
      <c r="E279" s="9">
        <f t="shared" si="4"/>
        <v>895.60999999986961</v>
      </c>
    </row>
    <row r="280" spans="1:5" ht="21" x14ac:dyDescent="0.25">
      <c r="A280" s="17"/>
      <c r="B280" s="17"/>
      <c r="C280" s="9"/>
      <c r="D280" s="8"/>
      <c r="E280" s="9">
        <f t="shared" si="4"/>
        <v>895.60999999986961</v>
      </c>
    </row>
    <row r="281" spans="1:5" ht="21" x14ac:dyDescent="0.25">
      <c r="A281" s="17"/>
      <c r="B281" s="17"/>
      <c r="C281" s="9"/>
      <c r="D281" s="8"/>
      <c r="E281" s="9">
        <f t="shared" si="4"/>
        <v>895.60999999986961</v>
      </c>
    </row>
    <row r="282" spans="1:5" ht="21" x14ac:dyDescent="0.25">
      <c r="A282" s="17"/>
      <c r="B282" s="17"/>
      <c r="C282" s="9"/>
      <c r="D282" s="8"/>
      <c r="E282" s="9">
        <f t="shared" si="4"/>
        <v>895.60999999986961</v>
      </c>
    </row>
    <row r="283" spans="1:5" ht="21" x14ac:dyDescent="0.25">
      <c r="A283" s="17"/>
      <c r="B283" s="17"/>
      <c r="C283" s="9"/>
      <c r="D283" s="8"/>
      <c r="E283" s="9">
        <f t="shared" si="4"/>
        <v>895.60999999986961</v>
      </c>
    </row>
    <row r="284" spans="1:5" ht="21" x14ac:dyDescent="0.25">
      <c r="A284" s="17"/>
      <c r="B284" s="17"/>
      <c r="C284" s="9"/>
      <c r="D284" s="8"/>
      <c r="E284" s="9">
        <f t="shared" si="4"/>
        <v>895.60999999986961</v>
      </c>
    </row>
    <row r="285" spans="1:5" ht="21" x14ac:dyDescent="0.25">
      <c r="A285" s="17"/>
      <c r="B285" s="17"/>
      <c r="C285" s="9"/>
      <c r="D285" s="8"/>
      <c r="E285" s="9">
        <f t="shared" si="4"/>
        <v>895.60999999986961</v>
      </c>
    </row>
    <row r="286" spans="1:5" ht="21" x14ac:dyDescent="0.25">
      <c r="A286" s="17"/>
      <c r="B286" s="17"/>
      <c r="C286" s="9"/>
      <c r="D286" s="8"/>
      <c r="E286" s="9">
        <f t="shared" si="4"/>
        <v>895.60999999986961</v>
      </c>
    </row>
    <row r="287" spans="1:5" ht="21" x14ac:dyDescent="0.25">
      <c r="A287" s="17"/>
      <c r="B287" s="17"/>
      <c r="C287" s="9"/>
      <c r="D287" s="8"/>
      <c r="E287" s="9">
        <f t="shared" si="4"/>
        <v>895.60999999986961</v>
      </c>
    </row>
    <row r="288" spans="1:5" ht="21" x14ac:dyDescent="0.25">
      <c r="A288" s="17"/>
      <c r="B288" s="17"/>
      <c r="C288" s="9"/>
      <c r="D288" s="8"/>
      <c r="E288" s="9">
        <f t="shared" si="4"/>
        <v>895.60999999986961</v>
      </c>
    </row>
    <row r="289" spans="1:5" ht="21" x14ac:dyDescent="0.25">
      <c r="A289" s="17"/>
      <c r="B289" s="17"/>
      <c r="C289" s="9"/>
      <c r="D289" s="8"/>
      <c r="E289" s="9">
        <f t="shared" si="4"/>
        <v>895.60999999986961</v>
      </c>
    </row>
    <row r="290" spans="1:5" ht="21" x14ac:dyDescent="0.25">
      <c r="A290" s="17"/>
      <c r="B290" s="17"/>
      <c r="C290" s="9"/>
      <c r="D290" s="8"/>
      <c r="E290" s="9">
        <f t="shared" si="4"/>
        <v>895.60999999986961</v>
      </c>
    </row>
    <row r="291" spans="1:5" ht="21" x14ac:dyDescent="0.25">
      <c r="A291" s="17"/>
      <c r="B291" s="17"/>
      <c r="C291" s="9"/>
      <c r="D291" s="8"/>
      <c r="E291" s="9">
        <f t="shared" si="4"/>
        <v>895.60999999986961</v>
      </c>
    </row>
    <row r="292" spans="1:5" ht="21" x14ac:dyDescent="0.25">
      <c r="A292" s="17"/>
      <c r="B292" s="17"/>
      <c r="C292" s="9"/>
      <c r="D292" s="8"/>
      <c r="E292" s="9">
        <f t="shared" si="4"/>
        <v>895.60999999986961</v>
      </c>
    </row>
    <row r="293" spans="1:5" ht="21" x14ac:dyDescent="0.25">
      <c r="A293" s="17"/>
      <c r="B293" s="17"/>
      <c r="C293" s="9"/>
      <c r="D293" s="8"/>
      <c r="E293" s="9">
        <f t="shared" si="4"/>
        <v>895.60999999986961</v>
      </c>
    </row>
    <row r="294" spans="1:5" ht="21" x14ac:dyDescent="0.25">
      <c r="A294" s="17"/>
      <c r="B294" s="17"/>
      <c r="C294" s="9"/>
      <c r="D294" s="8"/>
      <c r="E294" s="9">
        <f t="shared" si="4"/>
        <v>895.60999999986961</v>
      </c>
    </row>
    <row r="295" spans="1:5" ht="21" x14ac:dyDescent="0.25">
      <c r="A295" s="17"/>
      <c r="B295" s="17"/>
      <c r="C295" s="9"/>
      <c r="D295" s="8"/>
      <c r="E295" s="9">
        <f t="shared" si="4"/>
        <v>895.60999999986961</v>
      </c>
    </row>
    <row r="296" spans="1:5" ht="21" x14ac:dyDescent="0.25">
      <c r="A296" s="17"/>
      <c r="B296" s="17"/>
      <c r="C296" s="9"/>
      <c r="D296" s="8"/>
      <c r="E296" s="9">
        <f t="shared" si="4"/>
        <v>895.60999999986961</v>
      </c>
    </row>
    <row r="297" spans="1:5" ht="21" x14ac:dyDescent="0.25">
      <c r="A297" s="17"/>
      <c r="B297" s="17"/>
      <c r="C297" s="9"/>
      <c r="D297" s="8"/>
      <c r="E297" s="9">
        <f t="shared" si="4"/>
        <v>895.60999999986961</v>
      </c>
    </row>
    <row r="298" spans="1:5" ht="21" x14ac:dyDescent="0.25">
      <c r="A298" s="17"/>
      <c r="B298" s="17"/>
      <c r="C298" s="9"/>
      <c r="D298" s="8"/>
      <c r="E298" s="9">
        <f t="shared" si="4"/>
        <v>895.60999999986961</v>
      </c>
    </row>
    <row r="299" spans="1:5" ht="21" x14ac:dyDescent="0.25">
      <c r="A299" s="17"/>
      <c r="B299" s="17"/>
      <c r="C299" s="9"/>
      <c r="D299" s="8"/>
      <c r="E299" s="9">
        <f t="shared" si="4"/>
        <v>895.60999999986961</v>
      </c>
    </row>
    <row r="300" spans="1:5" ht="21" x14ac:dyDescent="0.25">
      <c r="A300" s="17"/>
      <c r="B300" s="17"/>
      <c r="C300" s="9"/>
      <c r="D300" s="8"/>
      <c r="E300" s="9">
        <f t="shared" si="4"/>
        <v>895.60999999986961</v>
      </c>
    </row>
    <row r="301" spans="1:5" ht="21" x14ac:dyDescent="0.25">
      <c r="A301" s="17"/>
      <c r="B301" s="17"/>
      <c r="C301" s="9"/>
      <c r="D301" s="8"/>
      <c r="E301" s="9">
        <f t="shared" si="4"/>
        <v>895.60999999986961</v>
      </c>
    </row>
    <row r="302" spans="1:5" ht="21" x14ac:dyDescent="0.25">
      <c r="A302" s="17"/>
      <c r="B302" s="17"/>
      <c r="C302" s="9"/>
      <c r="D302" s="8"/>
      <c r="E302" s="9">
        <f t="shared" si="4"/>
        <v>895.60999999986961</v>
      </c>
    </row>
    <row r="303" spans="1:5" ht="21" x14ac:dyDescent="0.25">
      <c r="A303" s="17"/>
      <c r="B303" s="17"/>
      <c r="C303" s="9"/>
      <c r="D303" s="8"/>
      <c r="E303" s="9">
        <f t="shared" si="4"/>
        <v>895.60999999986961</v>
      </c>
    </row>
    <row r="304" spans="1:5" ht="21" x14ac:dyDescent="0.25">
      <c r="A304" s="17"/>
      <c r="B304" s="17"/>
      <c r="C304" s="9"/>
      <c r="D304" s="8"/>
      <c r="E304" s="9">
        <f t="shared" si="4"/>
        <v>895.60999999986961</v>
      </c>
    </row>
    <row r="305" spans="1:5" ht="21" x14ac:dyDescent="0.25">
      <c r="A305" s="17"/>
      <c r="B305" s="17"/>
      <c r="C305" s="9"/>
      <c r="D305" s="8"/>
      <c r="E305" s="9">
        <f t="shared" si="4"/>
        <v>895.60999999986961</v>
      </c>
    </row>
    <row r="306" spans="1:5" ht="21" x14ac:dyDescent="0.25">
      <c r="A306" s="17"/>
      <c r="B306" s="17"/>
      <c r="C306" s="9"/>
      <c r="D306" s="8"/>
      <c r="E306" s="9">
        <f t="shared" si="4"/>
        <v>895.60999999986961</v>
      </c>
    </row>
    <row r="307" spans="1:5" ht="21" x14ac:dyDescent="0.25">
      <c r="A307" s="17"/>
      <c r="B307" s="17"/>
      <c r="C307" s="9"/>
      <c r="D307" s="8"/>
      <c r="E307" s="9">
        <f t="shared" si="4"/>
        <v>895.60999999986961</v>
      </c>
    </row>
    <row r="308" spans="1:5" ht="21" x14ac:dyDescent="0.25">
      <c r="A308" s="17"/>
      <c r="B308" s="17"/>
      <c r="C308" s="9"/>
      <c r="D308" s="8"/>
      <c r="E308" s="9">
        <f t="shared" si="4"/>
        <v>895.60999999986961</v>
      </c>
    </row>
    <row r="309" spans="1:5" ht="21" x14ac:dyDescent="0.25">
      <c r="A309" s="17"/>
      <c r="B309" s="17"/>
      <c r="C309" s="9"/>
      <c r="D309" s="8"/>
      <c r="E309" s="9">
        <f t="shared" si="4"/>
        <v>895.60999999986961</v>
      </c>
    </row>
    <row r="310" spans="1:5" ht="21" x14ac:dyDescent="0.25">
      <c r="A310" s="17"/>
      <c r="B310" s="17"/>
      <c r="C310" s="9"/>
      <c r="D310" s="8"/>
      <c r="E310" s="9">
        <f t="shared" si="4"/>
        <v>895.60999999986961</v>
      </c>
    </row>
    <row r="311" spans="1:5" ht="21" x14ac:dyDescent="0.25">
      <c r="A311" s="17"/>
      <c r="B311" s="17"/>
      <c r="C311" s="9"/>
      <c r="D311" s="8"/>
      <c r="E311" s="9">
        <f t="shared" si="4"/>
        <v>895.60999999986961</v>
      </c>
    </row>
    <row r="312" spans="1:5" ht="21" x14ac:dyDescent="0.25">
      <c r="A312" s="17"/>
      <c r="B312" s="17"/>
      <c r="C312" s="9"/>
      <c r="D312" s="8"/>
      <c r="E312" s="9">
        <f t="shared" si="4"/>
        <v>895.60999999986961</v>
      </c>
    </row>
    <row r="313" spans="1:5" ht="21" x14ac:dyDescent="0.25">
      <c r="A313" s="17"/>
      <c r="B313" s="17"/>
      <c r="C313" s="9"/>
      <c r="D313" s="8"/>
      <c r="E313" s="9">
        <f t="shared" si="4"/>
        <v>895.60999999986961</v>
      </c>
    </row>
    <row r="314" spans="1:5" ht="21" x14ac:dyDescent="0.25">
      <c r="A314" s="17"/>
      <c r="B314" s="17"/>
      <c r="C314" s="9"/>
      <c r="D314" s="8"/>
      <c r="E314" s="9">
        <f t="shared" si="4"/>
        <v>895.60999999986961</v>
      </c>
    </row>
    <row r="315" spans="1:5" ht="21" x14ac:dyDescent="0.25">
      <c r="A315" s="17"/>
      <c r="B315" s="17"/>
      <c r="C315" s="9"/>
      <c r="D315" s="8"/>
      <c r="E315" s="9">
        <f t="shared" si="4"/>
        <v>895.60999999986961</v>
      </c>
    </row>
    <row r="316" spans="1:5" ht="21" x14ac:dyDescent="0.25">
      <c r="A316" s="17"/>
      <c r="B316" s="17"/>
      <c r="C316" s="9"/>
      <c r="D316" s="8"/>
      <c r="E316" s="9">
        <f t="shared" si="4"/>
        <v>895.60999999986961</v>
      </c>
    </row>
    <row r="317" spans="1:5" ht="21" x14ac:dyDescent="0.25">
      <c r="A317" s="17"/>
      <c r="B317" s="17"/>
      <c r="C317" s="9"/>
      <c r="D317" s="8"/>
      <c r="E317" s="9">
        <f t="shared" si="4"/>
        <v>895.60999999986961</v>
      </c>
    </row>
    <row r="318" spans="1:5" ht="21" x14ac:dyDescent="0.25">
      <c r="A318" s="17"/>
      <c r="B318" s="17"/>
      <c r="C318" s="9"/>
      <c r="D318" s="8"/>
      <c r="E318" s="9">
        <f t="shared" si="4"/>
        <v>895.60999999986961</v>
      </c>
    </row>
    <row r="319" spans="1:5" ht="21" x14ac:dyDescent="0.25">
      <c r="A319" s="17"/>
      <c r="B319" s="17"/>
      <c r="C319" s="9"/>
      <c r="D319" s="8"/>
      <c r="E319" s="9">
        <f t="shared" si="4"/>
        <v>895.60999999986961</v>
      </c>
    </row>
    <row r="320" spans="1:5" ht="21" x14ac:dyDescent="0.25">
      <c r="A320" s="17"/>
      <c r="B320" s="17"/>
      <c r="C320" s="9"/>
      <c r="D320" s="8"/>
      <c r="E320" s="9">
        <f t="shared" si="4"/>
        <v>895.60999999986961</v>
      </c>
    </row>
    <row r="321" spans="1:5" ht="21" x14ac:dyDescent="0.25">
      <c r="A321" s="17"/>
      <c r="B321" s="17"/>
      <c r="C321" s="9"/>
      <c r="D321" s="8"/>
      <c r="E321" s="9">
        <f t="shared" si="4"/>
        <v>895.60999999986961</v>
      </c>
    </row>
    <row r="322" spans="1:5" ht="21" x14ac:dyDescent="0.25">
      <c r="A322" s="17"/>
      <c r="B322" s="17"/>
      <c r="C322" s="9"/>
      <c r="D322" s="8"/>
      <c r="E322" s="9">
        <f t="shared" si="4"/>
        <v>895.60999999986961</v>
      </c>
    </row>
    <row r="323" spans="1:5" ht="21" x14ac:dyDescent="0.25">
      <c r="A323" s="17"/>
      <c r="B323" s="17"/>
      <c r="C323" s="9"/>
      <c r="D323" s="8"/>
      <c r="E323" s="9">
        <f t="shared" si="4"/>
        <v>895.60999999986961</v>
      </c>
    </row>
    <row r="324" spans="1:5" ht="21" x14ac:dyDescent="0.25">
      <c r="A324" s="17"/>
      <c r="B324" s="17"/>
      <c r="C324" s="9"/>
      <c r="D324" s="8"/>
      <c r="E324" s="9">
        <f t="shared" si="4"/>
        <v>895.60999999986961</v>
      </c>
    </row>
    <row r="325" spans="1:5" ht="21" x14ac:dyDescent="0.25">
      <c r="A325" s="17"/>
      <c r="B325" s="17"/>
      <c r="C325" s="9"/>
      <c r="D325" s="8"/>
      <c r="E325" s="9">
        <f t="shared" si="4"/>
        <v>895.60999999986961</v>
      </c>
    </row>
    <row r="326" spans="1:5" ht="21" x14ac:dyDescent="0.25">
      <c r="A326" s="17"/>
      <c r="B326" s="17"/>
      <c r="C326" s="9"/>
      <c r="D326" s="8"/>
      <c r="E326" s="9">
        <f t="shared" ref="E326:E347" si="5">E325+C326-D326</f>
        <v>895.60999999986961</v>
      </c>
    </row>
    <row r="327" spans="1:5" ht="21" x14ac:dyDescent="0.25">
      <c r="A327" s="17"/>
      <c r="B327" s="17"/>
      <c r="C327" s="9"/>
      <c r="D327" s="8"/>
      <c r="E327" s="9">
        <f t="shared" si="5"/>
        <v>895.60999999986961</v>
      </c>
    </row>
    <row r="328" spans="1:5" ht="21" x14ac:dyDescent="0.25">
      <c r="A328" s="17"/>
      <c r="B328" s="17"/>
      <c r="C328" s="9"/>
      <c r="D328" s="8"/>
      <c r="E328" s="9">
        <f t="shared" si="5"/>
        <v>895.60999999986961</v>
      </c>
    </row>
    <row r="329" spans="1:5" ht="21" x14ac:dyDescent="0.25">
      <c r="A329" s="17"/>
      <c r="B329" s="17"/>
      <c r="C329" s="9"/>
      <c r="D329" s="8"/>
      <c r="E329" s="9">
        <f t="shared" si="5"/>
        <v>895.60999999986961</v>
      </c>
    </row>
    <row r="330" spans="1:5" ht="21" x14ac:dyDescent="0.25">
      <c r="A330" s="17"/>
      <c r="B330" s="17"/>
      <c r="C330" s="9"/>
      <c r="D330" s="8"/>
      <c r="E330" s="9">
        <f t="shared" si="5"/>
        <v>895.60999999986961</v>
      </c>
    </row>
    <row r="331" spans="1:5" ht="21" x14ac:dyDescent="0.25">
      <c r="A331" s="17"/>
      <c r="B331" s="17"/>
      <c r="C331" s="9"/>
      <c r="D331" s="8"/>
      <c r="E331" s="9">
        <f t="shared" si="5"/>
        <v>895.60999999986961</v>
      </c>
    </row>
    <row r="332" spans="1:5" ht="21" x14ac:dyDescent="0.25">
      <c r="A332" s="17"/>
      <c r="B332" s="17"/>
      <c r="C332" s="9"/>
      <c r="D332" s="8"/>
      <c r="E332" s="9">
        <f t="shared" si="5"/>
        <v>895.60999999986961</v>
      </c>
    </row>
    <row r="333" spans="1:5" ht="21" x14ac:dyDescent="0.25">
      <c r="A333" s="17"/>
      <c r="B333" s="17"/>
      <c r="C333" s="9"/>
      <c r="D333" s="8"/>
      <c r="E333" s="9">
        <f t="shared" si="5"/>
        <v>895.60999999986961</v>
      </c>
    </row>
    <row r="334" spans="1:5" ht="21" x14ac:dyDescent="0.25">
      <c r="A334" s="17"/>
      <c r="B334" s="17"/>
      <c r="C334" s="9"/>
      <c r="D334" s="8"/>
      <c r="E334" s="9">
        <f t="shared" si="5"/>
        <v>895.60999999986961</v>
      </c>
    </row>
    <row r="335" spans="1:5" ht="21" x14ac:dyDescent="0.25">
      <c r="A335" s="17"/>
      <c r="B335" s="17"/>
      <c r="C335" s="9"/>
      <c r="D335" s="8"/>
      <c r="E335" s="9">
        <f t="shared" si="5"/>
        <v>895.60999999986961</v>
      </c>
    </row>
    <row r="336" spans="1:5" ht="21" x14ac:dyDescent="0.25">
      <c r="A336" s="17"/>
      <c r="B336" s="17"/>
      <c r="C336" s="9"/>
      <c r="D336" s="8"/>
      <c r="E336" s="9">
        <f t="shared" si="5"/>
        <v>895.60999999986961</v>
      </c>
    </row>
    <row r="337" spans="1:5" ht="21" x14ac:dyDescent="0.25">
      <c r="A337" s="17"/>
      <c r="B337" s="17"/>
      <c r="C337" s="9"/>
      <c r="D337" s="8"/>
      <c r="E337" s="9">
        <f t="shared" si="5"/>
        <v>895.60999999986961</v>
      </c>
    </row>
    <row r="338" spans="1:5" ht="21" x14ac:dyDescent="0.25">
      <c r="A338" s="17"/>
      <c r="B338" s="17"/>
      <c r="C338" s="9"/>
      <c r="D338" s="8"/>
      <c r="E338" s="9">
        <f t="shared" si="5"/>
        <v>895.60999999986961</v>
      </c>
    </row>
    <row r="339" spans="1:5" ht="21" x14ac:dyDescent="0.25">
      <c r="A339" s="17"/>
      <c r="B339" s="17"/>
      <c r="C339" s="9"/>
      <c r="D339" s="8"/>
      <c r="E339" s="9">
        <f t="shared" si="5"/>
        <v>895.60999999986961</v>
      </c>
    </row>
    <row r="340" spans="1:5" ht="21" x14ac:dyDescent="0.25">
      <c r="A340" s="17"/>
      <c r="B340" s="17"/>
      <c r="C340" s="17"/>
      <c r="D340" s="17"/>
      <c r="E340" s="9">
        <f t="shared" si="5"/>
        <v>895.60999999986961</v>
      </c>
    </row>
    <row r="341" spans="1:5" ht="21" x14ac:dyDescent="0.25">
      <c r="E341" s="9">
        <f t="shared" si="5"/>
        <v>895.60999999986961</v>
      </c>
    </row>
    <row r="342" spans="1:5" ht="21" x14ac:dyDescent="0.25">
      <c r="E342" s="9">
        <f t="shared" si="5"/>
        <v>895.60999999986961</v>
      </c>
    </row>
    <row r="343" spans="1:5" ht="21" x14ac:dyDescent="0.25">
      <c r="E343" s="9">
        <f t="shared" si="5"/>
        <v>895.60999999986961</v>
      </c>
    </row>
    <row r="344" spans="1:5" ht="21" x14ac:dyDescent="0.25">
      <c r="E344" s="9">
        <f t="shared" si="5"/>
        <v>895.60999999986961</v>
      </c>
    </row>
    <row r="345" spans="1:5" ht="21" x14ac:dyDescent="0.25">
      <c r="E345" s="9">
        <f t="shared" si="5"/>
        <v>895.60999999986961</v>
      </c>
    </row>
    <row r="346" spans="1:5" ht="21" x14ac:dyDescent="0.25">
      <c r="E346" s="9">
        <f t="shared" si="5"/>
        <v>895.60999999986961</v>
      </c>
    </row>
    <row r="347" spans="1:5" ht="21" x14ac:dyDescent="0.25">
      <c r="E347" s="9">
        <f t="shared" si="5"/>
        <v>895.60999999986961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5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47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86"/>
  <dimension ref="A1:E104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50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44.5</v>
      </c>
    </row>
    <row r="5" spans="1:5" ht="21" x14ac:dyDescent="0.25">
      <c r="A5" s="8"/>
      <c r="B5" s="8"/>
      <c r="C5" s="9"/>
      <c r="D5" s="9"/>
      <c r="E5" s="9">
        <f>E4+C5-D5</f>
        <v>44.5</v>
      </c>
    </row>
    <row r="6" spans="1:5" ht="21" x14ac:dyDescent="0.25">
      <c r="A6" s="8"/>
      <c r="B6" s="8"/>
      <c r="C6" s="9"/>
      <c r="D6" s="9"/>
      <c r="E6" s="9">
        <f t="shared" ref="E6:E69" si="0">E5+C6-D6</f>
        <v>44.5</v>
      </c>
    </row>
    <row r="7" spans="1:5" ht="21" x14ac:dyDescent="0.25">
      <c r="A7" s="8"/>
      <c r="B7" s="8"/>
      <c r="C7" s="9"/>
      <c r="D7" s="9"/>
      <c r="E7" s="9">
        <f t="shared" si="0"/>
        <v>44.5</v>
      </c>
    </row>
    <row r="8" spans="1:5" ht="21" x14ac:dyDescent="0.25">
      <c r="A8" s="8"/>
      <c r="B8" s="8"/>
      <c r="C8" s="9"/>
      <c r="D8" s="9"/>
      <c r="E8" s="9">
        <f t="shared" si="0"/>
        <v>44.5</v>
      </c>
    </row>
    <row r="9" spans="1:5" ht="21" x14ac:dyDescent="0.25">
      <c r="A9" s="8"/>
      <c r="B9" s="8"/>
      <c r="C9" s="9"/>
      <c r="D9" s="9"/>
      <c r="E9" s="9">
        <f t="shared" si="0"/>
        <v>44.5</v>
      </c>
    </row>
    <row r="10" spans="1:5" ht="21" x14ac:dyDescent="0.25">
      <c r="A10" s="8"/>
      <c r="B10" s="8"/>
      <c r="C10" s="9"/>
      <c r="D10" s="9"/>
      <c r="E10" s="9">
        <f t="shared" si="0"/>
        <v>44.5</v>
      </c>
    </row>
    <row r="11" spans="1:5" ht="21" x14ac:dyDescent="0.25">
      <c r="A11" s="8"/>
      <c r="B11" s="8"/>
      <c r="C11" s="9"/>
      <c r="D11" s="9"/>
      <c r="E11" s="9">
        <f t="shared" si="0"/>
        <v>44.5</v>
      </c>
    </row>
    <row r="12" spans="1:5" ht="21" x14ac:dyDescent="0.25">
      <c r="A12" s="8"/>
      <c r="B12" s="8"/>
      <c r="C12" s="9"/>
      <c r="D12" s="9"/>
      <c r="E12" s="9">
        <f t="shared" si="0"/>
        <v>44.5</v>
      </c>
    </row>
    <row r="13" spans="1:5" ht="21" x14ac:dyDescent="0.25">
      <c r="A13" s="8"/>
      <c r="B13" s="8"/>
      <c r="C13" s="9"/>
      <c r="D13" s="9"/>
      <c r="E13" s="9">
        <f t="shared" si="0"/>
        <v>44.5</v>
      </c>
    </row>
    <row r="14" spans="1:5" ht="21" x14ac:dyDescent="0.25">
      <c r="A14" s="8"/>
      <c r="B14" s="8"/>
      <c r="C14" s="9"/>
      <c r="D14" s="9"/>
      <c r="E14" s="9">
        <f t="shared" si="0"/>
        <v>44.5</v>
      </c>
    </row>
    <row r="15" spans="1:5" ht="21" x14ac:dyDescent="0.25">
      <c r="A15" s="8"/>
      <c r="B15" s="8"/>
      <c r="C15" s="9"/>
      <c r="D15" s="9"/>
      <c r="E15" s="9">
        <f t="shared" si="0"/>
        <v>44.5</v>
      </c>
    </row>
    <row r="16" spans="1:5" ht="21" x14ac:dyDescent="0.25">
      <c r="A16" s="8"/>
      <c r="B16" s="8"/>
      <c r="C16" s="9"/>
      <c r="D16" s="9"/>
      <c r="E16" s="9">
        <f t="shared" si="0"/>
        <v>44.5</v>
      </c>
    </row>
    <row r="17" spans="1:5" ht="21" x14ac:dyDescent="0.25">
      <c r="A17" s="8"/>
      <c r="B17" s="8"/>
      <c r="C17" s="9"/>
      <c r="D17" s="9"/>
      <c r="E17" s="9">
        <f t="shared" si="0"/>
        <v>44.5</v>
      </c>
    </row>
    <row r="18" spans="1:5" ht="21" x14ac:dyDescent="0.25">
      <c r="A18" s="8"/>
      <c r="B18" s="8"/>
      <c r="C18" s="9"/>
      <c r="D18" s="9"/>
      <c r="E18" s="9">
        <f t="shared" si="0"/>
        <v>44.5</v>
      </c>
    </row>
    <row r="19" spans="1:5" ht="21" x14ac:dyDescent="0.25">
      <c r="A19" s="8"/>
      <c r="B19" s="8"/>
      <c r="C19" s="9"/>
      <c r="D19" s="9"/>
      <c r="E19" s="9">
        <f t="shared" si="0"/>
        <v>44.5</v>
      </c>
    </row>
    <row r="20" spans="1:5" ht="21" x14ac:dyDescent="0.25">
      <c r="A20" s="8"/>
      <c r="B20" s="8"/>
      <c r="C20" s="9"/>
      <c r="D20" s="9"/>
      <c r="E20" s="9">
        <f t="shared" si="0"/>
        <v>44.5</v>
      </c>
    </row>
    <row r="21" spans="1:5" ht="21" x14ac:dyDescent="0.25">
      <c r="A21" s="8"/>
      <c r="B21" s="8"/>
      <c r="C21" s="9"/>
      <c r="D21" s="9"/>
      <c r="E21" s="9">
        <f t="shared" si="0"/>
        <v>44.5</v>
      </c>
    </row>
    <row r="22" spans="1:5" ht="21" x14ac:dyDescent="0.25">
      <c r="A22" s="8"/>
      <c r="B22" s="8"/>
      <c r="C22" s="9"/>
      <c r="D22" s="9"/>
      <c r="E22" s="9">
        <f t="shared" si="0"/>
        <v>44.5</v>
      </c>
    </row>
    <row r="23" spans="1:5" ht="21" x14ac:dyDescent="0.25">
      <c r="A23" s="8"/>
      <c r="B23" s="8"/>
      <c r="C23" s="9"/>
      <c r="D23" s="9"/>
      <c r="E23" s="9">
        <f t="shared" si="0"/>
        <v>44.5</v>
      </c>
    </row>
    <row r="24" spans="1:5" ht="21" x14ac:dyDescent="0.25">
      <c r="A24" s="8"/>
      <c r="B24" s="8"/>
      <c r="C24" s="9"/>
      <c r="D24" s="9"/>
      <c r="E24" s="9">
        <f t="shared" si="0"/>
        <v>44.5</v>
      </c>
    </row>
    <row r="25" spans="1:5" ht="21" x14ac:dyDescent="0.25">
      <c r="A25" s="8"/>
      <c r="B25" s="8"/>
      <c r="C25" s="9"/>
      <c r="D25" s="9"/>
      <c r="E25" s="9">
        <f t="shared" si="0"/>
        <v>44.5</v>
      </c>
    </row>
    <row r="26" spans="1:5" ht="21" x14ac:dyDescent="0.25">
      <c r="A26" s="8"/>
      <c r="B26" s="8"/>
      <c r="C26" s="9"/>
      <c r="D26" s="9"/>
      <c r="E26" s="9">
        <f t="shared" si="0"/>
        <v>44.5</v>
      </c>
    </row>
    <row r="27" spans="1:5" ht="21" x14ac:dyDescent="0.25">
      <c r="A27" s="8"/>
      <c r="B27" s="8"/>
      <c r="C27" s="9"/>
      <c r="D27" s="9"/>
      <c r="E27" s="9">
        <f t="shared" si="0"/>
        <v>44.5</v>
      </c>
    </row>
    <row r="28" spans="1:5" ht="21" x14ac:dyDescent="0.25">
      <c r="A28" s="8"/>
      <c r="B28" s="8"/>
      <c r="C28" s="9"/>
      <c r="D28" s="9"/>
      <c r="E28" s="9">
        <f t="shared" si="0"/>
        <v>44.5</v>
      </c>
    </row>
    <row r="29" spans="1:5" ht="21" x14ac:dyDescent="0.25">
      <c r="A29" s="8"/>
      <c r="B29" s="8"/>
      <c r="C29" s="9"/>
      <c r="D29" s="9"/>
      <c r="E29" s="9">
        <f t="shared" si="0"/>
        <v>44.5</v>
      </c>
    </row>
    <row r="30" spans="1:5" ht="21" x14ac:dyDescent="0.25">
      <c r="A30" s="8"/>
      <c r="B30" s="8"/>
      <c r="C30" s="9"/>
      <c r="D30" s="9"/>
      <c r="E30" s="9">
        <f t="shared" si="0"/>
        <v>44.5</v>
      </c>
    </row>
    <row r="31" spans="1:5" ht="21" x14ac:dyDescent="0.25">
      <c r="A31" s="8"/>
      <c r="B31" s="8"/>
      <c r="C31" s="9"/>
      <c r="D31" s="9"/>
      <c r="E31" s="9">
        <f t="shared" si="0"/>
        <v>44.5</v>
      </c>
    </row>
    <row r="32" spans="1:5" ht="21" x14ac:dyDescent="0.25">
      <c r="A32" s="8"/>
      <c r="B32" s="8"/>
      <c r="C32" s="9"/>
      <c r="D32" s="9"/>
      <c r="E32" s="9">
        <f t="shared" si="0"/>
        <v>44.5</v>
      </c>
    </row>
    <row r="33" spans="1:5" ht="21" x14ac:dyDescent="0.25">
      <c r="A33" s="8"/>
      <c r="B33" s="8"/>
      <c r="C33" s="9"/>
      <c r="D33" s="9"/>
      <c r="E33" s="9">
        <f t="shared" si="0"/>
        <v>44.5</v>
      </c>
    </row>
    <row r="34" spans="1:5" ht="21" x14ac:dyDescent="0.25">
      <c r="A34" s="8"/>
      <c r="B34" s="8"/>
      <c r="C34" s="9"/>
      <c r="D34" s="9"/>
      <c r="E34" s="9">
        <f t="shared" si="0"/>
        <v>44.5</v>
      </c>
    </row>
    <row r="35" spans="1:5" ht="21" x14ac:dyDescent="0.25">
      <c r="A35" s="8"/>
      <c r="B35" s="8"/>
      <c r="C35" s="9"/>
      <c r="D35" s="9"/>
      <c r="E35" s="9">
        <f t="shared" si="0"/>
        <v>44.5</v>
      </c>
    </row>
    <row r="36" spans="1:5" ht="21" x14ac:dyDescent="0.25">
      <c r="A36" s="8"/>
      <c r="B36" s="8"/>
      <c r="C36" s="9"/>
      <c r="D36" s="9"/>
      <c r="E36" s="9">
        <f t="shared" si="0"/>
        <v>44.5</v>
      </c>
    </row>
    <row r="37" spans="1:5" ht="21" x14ac:dyDescent="0.25">
      <c r="A37" s="8"/>
      <c r="B37" s="8"/>
      <c r="C37" s="9"/>
      <c r="D37" s="9"/>
      <c r="E37" s="9">
        <f t="shared" si="0"/>
        <v>44.5</v>
      </c>
    </row>
    <row r="38" spans="1:5" ht="21" x14ac:dyDescent="0.25">
      <c r="A38" s="8"/>
      <c r="B38" s="8"/>
      <c r="C38" s="9"/>
      <c r="D38" s="9"/>
      <c r="E38" s="9">
        <f t="shared" si="0"/>
        <v>44.5</v>
      </c>
    </row>
    <row r="39" spans="1:5" ht="21" x14ac:dyDescent="0.25">
      <c r="A39" s="8"/>
      <c r="B39" s="8"/>
      <c r="C39" s="9"/>
      <c r="D39" s="9"/>
      <c r="E39" s="9">
        <f t="shared" si="0"/>
        <v>44.5</v>
      </c>
    </row>
    <row r="40" spans="1:5" ht="21" x14ac:dyDescent="0.25">
      <c r="A40" s="8"/>
      <c r="B40" s="8"/>
      <c r="C40" s="9"/>
      <c r="D40" s="9"/>
      <c r="E40" s="9">
        <f t="shared" si="0"/>
        <v>44.5</v>
      </c>
    </row>
    <row r="41" spans="1:5" ht="21" x14ac:dyDescent="0.25">
      <c r="A41" s="8"/>
      <c r="B41" s="8"/>
      <c r="C41" s="9"/>
      <c r="D41" s="9"/>
      <c r="E41" s="9">
        <f t="shared" si="0"/>
        <v>44.5</v>
      </c>
    </row>
    <row r="42" spans="1:5" ht="21" x14ac:dyDescent="0.25">
      <c r="A42" s="8"/>
      <c r="B42" s="8"/>
      <c r="C42" s="9"/>
      <c r="D42" s="9"/>
      <c r="E42" s="9">
        <f t="shared" si="0"/>
        <v>44.5</v>
      </c>
    </row>
    <row r="43" spans="1:5" ht="21" x14ac:dyDescent="0.25">
      <c r="A43" s="8"/>
      <c r="B43" s="8"/>
      <c r="C43" s="9"/>
      <c r="D43" s="9"/>
      <c r="E43" s="9">
        <f t="shared" si="0"/>
        <v>44.5</v>
      </c>
    </row>
    <row r="44" spans="1:5" ht="21" x14ac:dyDescent="0.25">
      <c r="A44" s="8"/>
      <c r="B44" s="8"/>
      <c r="C44" s="9"/>
      <c r="D44" s="9"/>
      <c r="E44" s="9">
        <f t="shared" si="0"/>
        <v>44.5</v>
      </c>
    </row>
    <row r="45" spans="1:5" ht="21" x14ac:dyDescent="0.25">
      <c r="A45" s="8"/>
      <c r="B45" s="8"/>
      <c r="C45" s="9"/>
      <c r="D45" s="9"/>
      <c r="E45" s="9">
        <f t="shared" si="0"/>
        <v>44.5</v>
      </c>
    </row>
    <row r="46" spans="1:5" ht="21" x14ac:dyDescent="0.25">
      <c r="A46" s="8"/>
      <c r="B46" s="8"/>
      <c r="C46" s="9"/>
      <c r="D46" s="9"/>
      <c r="E46" s="9">
        <f t="shared" si="0"/>
        <v>44.5</v>
      </c>
    </row>
    <row r="47" spans="1:5" ht="21" x14ac:dyDescent="0.25">
      <c r="A47" s="8"/>
      <c r="B47" s="8"/>
      <c r="C47" s="9"/>
      <c r="D47" s="9"/>
      <c r="E47" s="9">
        <f t="shared" si="0"/>
        <v>44.5</v>
      </c>
    </row>
    <row r="48" spans="1:5" ht="21" x14ac:dyDescent="0.25">
      <c r="A48" s="8"/>
      <c r="B48" s="8"/>
      <c r="C48" s="9"/>
      <c r="D48" s="9"/>
      <c r="E48" s="9">
        <f t="shared" si="0"/>
        <v>44.5</v>
      </c>
    </row>
    <row r="49" spans="1:5" ht="21" x14ac:dyDescent="0.25">
      <c r="A49" s="8"/>
      <c r="B49" s="8"/>
      <c r="C49" s="9"/>
      <c r="D49" s="9"/>
      <c r="E49" s="9">
        <f t="shared" si="0"/>
        <v>44.5</v>
      </c>
    </row>
    <row r="50" spans="1:5" ht="21" x14ac:dyDescent="0.25">
      <c r="A50" s="8"/>
      <c r="B50" s="8"/>
      <c r="C50" s="9"/>
      <c r="D50" s="9"/>
      <c r="E50" s="9">
        <f t="shared" si="0"/>
        <v>44.5</v>
      </c>
    </row>
    <row r="51" spans="1:5" ht="21" x14ac:dyDescent="0.25">
      <c r="A51" s="8"/>
      <c r="B51" s="8"/>
      <c r="C51" s="9"/>
      <c r="D51" s="9"/>
      <c r="E51" s="9">
        <f t="shared" si="0"/>
        <v>44.5</v>
      </c>
    </row>
    <row r="52" spans="1:5" ht="21" x14ac:dyDescent="0.25">
      <c r="A52" s="8"/>
      <c r="B52" s="8"/>
      <c r="C52" s="9"/>
      <c r="D52" s="9"/>
      <c r="E52" s="9">
        <f t="shared" si="0"/>
        <v>44.5</v>
      </c>
    </row>
    <row r="53" spans="1:5" ht="21" x14ac:dyDescent="0.25">
      <c r="A53" s="8"/>
      <c r="B53" s="8"/>
      <c r="C53" s="9"/>
      <c r="D53" s="9"/>
      <c r="E53" s="9">
        <f t="shared" si="0"/>
        <v>44.5</v>
      </c>
    </row>
    <row r="54" spans="1:5" ht="21" x14ac:dyDescent="0.25">
      <c r="A54" s="8"/>
      <c r="B54" s="8"/>
      <c r="C54" s="9"/>
      <c r="D54" s="9"/>
      <c r="E54" s="9">
        <f t="shared" si="0"/>
        <v>44.5</v>
      </c>
    </row>
    <row r="55" spans="1:5" ht="21" x14ac:dyDescent="0.25">
      <c r="A55" s="8"/>
      <c r="B55" s="8"/>
      <c r="C55" s="9"/>
      <c r="D55" s="9"/>
      <c r="E55" s="9">
        <f t="shared" si="0"/>
        <v>44.5</v>
      </c>
    </row>
    <row r="56" spans="1:5" ht="21" x14ac:dyDescent="0.25">
      <c r="A56" s="8"/>
      <c r="B56" s="8"/>
      <c r="C56" s="9"/>
      <c r="D56" s="9"/>
      <c r="E56" s="9">
        <f t="shared" si="0"/>
        <v>44.5</v>
      </c>
    </row>
    <row r="57" spans="1:5" ht="21" x14ac:dyDescent="0.25">
      <c r="A57" s="8"/>
      <c r="B57" s="8"/>
      <c r="C57" s="9"/>
      <c r="D57" s="9"/>
      <c r="E57" s="9">
        <f t="shared" si="0"/>
        <v>44.5</v>
      </c>
    </row>
    <row r="58" spans="1:5" ht="21" x14ac:dyDescent="0.25">
      <c r="A58" s="8"/>
      <c r="B58" s="8"/>
      <c r="C58" s="9"/>
      <c r="D58" s="9"/>
      <c r="E58" s="9">
        <f t="shared" si="0"/>
        <v>44.5</v>
      </c>
    </row>
    <row r="59" spans="1:5" ht="21" x14ac:dyDescent="0.25">
      <c r="A59" s="8"/>
      <c r="B59" s="8"/>
      <c r="C59" s="9"/>
      <c r="D59" s="9"/>
      <c r="E59" s="9">
        <f t="shared" si="0"/>
        <v>44.5</v>
      </c>
    </row>
    <row r="60" spans="1:5" ht="21" x14ac:dyDescent="0.25">
      <c r="A60" s="8"/>
      <c r="B60" s="8"/>
      <c r="C60" s="9"/>
      <c r="D60" s="9"/>
      <c r="E60" s="9">
        <f t="shared" si="0"/>
        <v>44.5</v>
      </c>
    </row>
    <row r="61" spans="1:5" ht="21" x14ac:dyDescent="0.25">
      <c r="A61" s="8"/>
      <c r="B61" s="8"/>
      <c r="C61" s="9"/>
      <c r="D61" s="9"/>
      <c r="E61" s="9">
        <f t="shared" si="0"/>
        <v>44.5</v>
      </c>
    </row>
    <row r="62" spans="1:5" ht="21" x14ac:dyDescent="0.25">
      <c r="A62" s="8"/>
      <c r="B62" s="8"/>
      <c r="C62" s="9"/>
      <c r="D62" s="9"/>
      <c r="E62" s="9">
        <f t="shared" si="0"/>
        <v>44.5</v>
      </c>
    </row>
    <row r="63" spans="1:5" ht="21" x14ac:dyDescent="0.25">
      <c r="A63" s="8"/>
      <c r="B63" s="8"/>
      <c r="C63" s="9"/>
      <c r="D63" s="9"/>
      <c r="E63" s="9">
        <f t="shared" si="0"/>
        <v>44.5</v>
      </c>
    </row>
    <row r="64" spans="1:5" ht="21" x14ac:dyDescent="0.25">
      <c r="A64" s="8"/>
      <c r="B64" s="8"/>
      <c r="C64" s="9"/>
      <c r="D64" s="9"/>
      <c r="E64" s="9">
        <f t="shared" si="0"/>
        <v>44.5</v>
      </c>
    </row>
    <row r="65" spans="1:5" ht="21" x14ac:dyDescent="0.25">
      <c r="A65" s="8"/>
      <c r="B65" s="8"/>
      <c r="C65" s="9"/>
      <c r="D65" s="9"/>
      <c r="E65" s="9">
        <f t="shared" si="0"/>
        <v>44.5</v>
      </c>
    </row>
    <row r="66" spans="1:5" ht="21" x14ac:dyDescent="0.25">
      <c r="A66" s="8"/>
      <c r="B66" s="8"/>
      <c r="C66" s="9"/>
      <c r="D66" s="9"/>
      <c r="E66" s="9">
        <f t="shared" si="0"/>
        <v>44.5</v>
      </c>
    </row>
    <row r="67" spans="1:5" ht="21" x14ac:dyDescent="0.25">
      <c r="A67" s="8"/>
      <c r="B67" s="8"/>
      <c r="C67" s="9"/>
      <c r="D67" s="9"/>
      <c r="E67" s="9">
        <f t="shared" si="0"/>
        <v>44.5</v>
      </c>
    </row>
    <row r="68" spans="1:5" ht="21" x14ac:dyDescent="0.25">
      <c r="A68" s="8"/>
      <c r="B68" s="8"/>
      <c r="C68" s="9"/>
      <c r="D68" s="9"/>
      <c r="E68" s="9">
        <f t="shared" si="0"/>
        <v>44.5</v>
      </c>
    </row>
    <row r="69" spans="1:5" ht="21" x14ac:dyDescent="0.25">
      <c r="A69" s="8"/>
      <c r="B69" s="8"/>
      <c r="C69" s="9"/>
      <c r="D69" s="9"/>
      <c r="E69" s="9">
        <f t="shared" si="0"/>
        <v>44.5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44.5</v>
      </c>
    </row>
    <row r="71" spans="1:5" ht="21" x14ac:dyDescent="0.25">
      <c r="A71" s="8"/>
      <c r="B71" s="8"/>
      <c r="C71" s="9"/>
      <c r="D71" s="9"/>
      <c r="E71" s="9">
        <f t="shared" si="1"/>
        <v>44.5</v>
      </c>
    </row>
    <row r="72" spans="1:5" ht="21" x14ac:dyDescent="0.25">
      <c r="A72" s="8"/>
      <c r="B72" s="8"/>
      <c r="C72" s="9"/>
      <c r="D72" s="9"/>
      <c r="E72" s="9">
        <f t="shared" si="1"/>
        <v>44.5</v>
      </c>
    </row>
    <row r="73" spans="1:5" ht="21" x14ac:dyDescent="0.25">
      <c r="A73" s="8"/>
      <c r="B73" s="8"/>
      <c r="C73" s="9"/>
      <c r="D73" s="9"/>
      <c r="E73" s="9">
        <f t="shared" si="1"/>
        <v>44.5</v>
      </c>
    </row>
    <row r="74" spans="1:5" ht="21" x14ac:dyDescent="0.25">
      <c r="A74" s="8"/>
      <c r="B74" s="8"/>
      <c r="C74" s="9"/>
      <c r="D74" s="9"/>
      <c r="E74" s="9">
        <f t="shared" si="1"/>
        <v>44.5</v>
      </c>
    </row>
    <row r="75" spans="1:5" ht="21" x14ac:dyDescent="0.25">
      <c r="A75" s="8"/>
      <c r="B75" s="8"/>
      <c r="C75" s="9"/>
      <c r="D75" s="9"/>
      <c r="E75" s="9">
        <f t="shared" si="1"/>
        <v>44.5</v>
      </c>
    </row>
    <row r="76" spans="1:5" ht="21" x14ac:dyDescent="0.25">
      <c r="A76" s="8"/>
      <c r="B76" s="8"/>
      <c r="C76" s="9"/>
      <c r="D76" s="9"/>
      <c r="E76" s="9">
        <f t="shared" si="1"/>
        <v>44.5</v>
      </c>
    </row>
    <row r="77" spans="1:5" ht="21" x14ac:dyDescent="0.25">
      <c r="A77" s="8"/>
      <c r="B77" s="8"/>
      <c r="C77" s="9"/>
      <c r="D77" s="9"/>
      <c r="E77" s="9">
        <f t="shared" si="1"/>
        <v>44.5</v>
      </c>
    </row>
    <row r="78" spans="1:5" ht="21" x14ac:dyDescent="0.25">
      <c r="A78" s="8"/>
      <c r="B78" s="8"/>
      <c r="C78" s="9"/>
      <c r="D78" s="9"/>
      <c r="E78" s="9">
        <f t="shared" si="1"/>
        <v>44.5</v>
      </c>
    </row>
    <row r="79" spans="1:5" ht="21" x14ac:dyDescent="0.25">
      <c r="A79" s="8"/>
      <c r="B79" s="8"/>
      <c r="C79" s="9"/>
      <c r="D79" s="9"/>
      <c r="E79" s="9">
        <f t="shared" si="1"/>
        <v>44.5</v>
      </c>
    </row>
    <row r="80" spans="1:5" ht="21" x14ac:dyDescent="0.25">
      <c r="A80" s="8"/>
      <c r="B80" s="8"/>
      <c r="C80" s="9"/>
      <c r="D80" s="9"/>
      <c r="E80" s="9">
        <f t="shared" si="1"/>
        <v>44.5</v>
      </c>
    </row>
    <row r="81" spans="1:5" ht="21" x14ac:dyDescent="0.25">
      <c r="A81" s="8"/>
      <c r="B81" s="8"/>
      <c r="C81" s="9"/>
      <c r="D81" s="9"/>
      <c r="E81" s="9">
        <f t="shared" si="1"/>
        <v>44.5</v>
      </c>
    </row>
    <row r="82" spans="1:5" ht="21" x14ac:dyDescent="0.25">
      <c r="A82" s="8"/>
      <c r="B82" s="8"/>
      <c r="C82" s="9"/>
      <c r="D82" s="9"/>
      <c r="E82" s="9">
        <f t="shared" si="1"/>
        <v>44.5</v>
      </c>
    </row>
    <row r="83" spans="1:5" ht="21" x14ac:dyDescent="0.25">
      <c r="A83" s="8"/>
      <c r="B83" s="8"/>
      <c r="C83" s="9"/>
      <c r="D83" s="9"/>
      <c r="E83" s="9">
        <f t="shared" si="1"/>
        <v>44.5</v>
      </c>
    </row>
    <row r="84" spans="1:5" ht="21" x14ac:dyDescent="0.25">
      <c r="A84" s="8"/>
      <c r="B84" s="8"/>
      <c r="C84" s="9"/>
      <c r="D84" s="9"/>
      <c r="E84" s="9">
        <f t="shared" si="1"/>
        <v>44.5</v>
      </c>
    </row>
    <row r="85" spans="1:5" ht="21" x14ac:dyDescent="0.25">
      <c r="A85" s="8"/>
      <c r="B85" s="8"/>
      <c r="C85" s="9"/>
      <c r="D85" s="9"/>
      <c r="E85" s="9">
        <f t="shared" si="1"/>
        <v>44.5</v>
      </c>
    </row>
    <row r="86" spans="1:5" ht="21" x14ac:dyDescent="0.25">
      <c r="A86" s="8"/>
      <c r="B86" s="8"/>
      <c r="C86" s="9"/>
      <c r="D86" s="9"/>
      <c r="E86" s="9">
        <f t="shared" si="1"/>
        <v>44.5</v>
      </c>
    </row>
    <row r="87" spans="1:5" ht="21" x14ac:dyDescent="0.25">
      <c r="A87" s="8"/>
      <c r="B87" s="8"/>
      <c r="C87" s="9"/>
      <c r="D87" s="9"/>
      <c r="E87" s="9">
        <f t="shared" si="1"/>
        <v>44.5</v>
      </c>
    </row>
    <row r="88" spans="1:5" ht="21" x14ac:dyDescent="0.25">
      <c r="A88" s="8"/>
      <c r="B88" s="8"/>
      <c r="C88" s="9"/>
      <c r="D88" s="9"/>
      <c r="E88" s="9">
        <f t="shared" si="1"/>
        <v>44.5</v>
      </c>
    </row>
    <row r="89" spans="1:5" ht="21" x14ac:dyDescent="0.25">
      <c r="A89" s="8"/>
      <c r="B89" s="8"/>
      <c r="C89" s="9"/>
      <c r="D89" s="9"/>
      <c r="E89" s="9">
        <f t="shared" si="1"/>
        <v>44.5</v>
      </c>
    </row>
    <row r="90" spans="1:5" ht="21" x14ac:dyDescent="0.25">
      <c r="A90" s="8"/>
      <c r="B90" s="8"/>
      <c r="C90" s="9"/>
      <c r="D90" s="9"/>
      <c r="E90" s="9">
        <f t="shared" si="1"/>
        <v>44.5</v>
      </c>
    </row>
    <row r="91" spans="1:5" ht="21" x14ac:dyDescent="0.25">
      <c r="A91" s="8"/>
      <c r="B91" s="8"/>
      <c r="C91" s="9"/>
      <c r="D91" s="9"/>
      <c r="E91" s="9">
        <f t="shared" si="1"/>
        <v>44.5</v>
      </c>
    </row>
    <row r="92" spans="1:5" ht="21" x14ac:dyDescent="0.25">
      <c r="A92" s="8"/>
      <c r="B92" s="8"/>
      <c r="C92" s="9"/>
      <c r="D92" s="9"/>
      <c r="E92" s="9">
        <f t="shared" si="1"/>
        <v>44.5</v>
      </c>
    </row>
    <row r="93" spans="1:5" ht="21" x14ac:dyDescent="0.25">
      <c r="A93" s="8"/>
      <c r="B93" s="8"/>
      <c r="C93" s="9"/>
      <c r="D93" s="9"/>
      <c r="E93" s="9">
        <f t="shared" si="1"/>
        <v>44.5</v>
      </c>
    </row>
    <row r="94" spans="1:5" ht="21" x14ac:dyDescent="0.25">
      <c r="A94" s="8"/>
      <c r="B94" s="8"/>
      <c r="C94" s="9"/>
      <c r="D94" s="9"/>
      <c r="E94" s="9">
        <f t="shared" si="1"/>
        <v>44.5</v>
      </c>
    </row>
    <row r="95" spans="1:5" ht="21" x14ac:dyDescent="0.25">
      <c r="A95" s="8"/>
      <c r="B95" s="8"/>
      <c r="C95" s="9"/>
      <c r="D95" s="9"/>
      <c r="E95" s="9">
        <f t="shared" si="1"/>
        <v>44.5</v>
      </c>
    </row>
    <row r="96" spans="1:5" ht="21" x14ac:dyDescent="0.25">
      <c r="A96" s="8"/>
      <c r="B96" s="8"/>
      <c r="C96" s="9"/>
      <c r="D96" s="9"/>
      <c r="E96" s="9">
        <f t="shared" si="1"/>
        <v>44.5</v>
      </c>
    </row>
    <row r="97" spans="1:5" ht="21" x14ac:dyDescent="0.25">
      <c r="A97" s="8"/>
      <c r="B97" s="8"/>
      <c r="C97" s="9"/>
      <c r="D97" s="9"/>
      <c r="E97" s="9">
        <f t="shared" si="1"/>
        <v>44.5</v>
      </c>
    </row>
    <row r="98" spans="1:5" ht="21" x14ac:dyDescent="0.25">
      <c r="A98" s="8"/>
      <c r="B98" s="8"/>
      <c r="C98" s="9"/>
      <c r="D98" s="9"/>
      <c r="E98" s="9">
        <f t="shared" si="1"/>
        <v>44.5</v>
      </c>
    </row>
    <row r="99" spans="1:5" ht="21" x14ac:dyDescent="0.25">
      <c r="A99" s="8"/>
      <c r="B99" s="8"/>
      <c r="C99" s="9"/>
      <c r="D99" s="9"/>
      <c r="E99" s="9">
        <f t="shared" si="1"/>
        <v>44.5</v>
      </c>
    </row>
    <row r="100" spans="1:5" ht="21" x14ac:dyDescent="0.25">
      <c r="A100" s="8"/>
      <c r="B100" s="8"/>
      <c r="C100" s="9"/>
      <c r="D100" s="9"/>
      <c r="E100" s="9">
        <f t="shared" si="1"/>
        <v>44.5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87"/>
  <dimension ref="A1:E104"/>
  <sheetViews>
    <sheetView workbookViewId="0">
      <selection activeCell="H15" sqref="H15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50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27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88"/>
  <dimension ref="A1:E104"/>
  <sheetViews>
    <sheetView topLeftCell="A3" workbookViewId="0">
      <selection activeCell="A22" sqref="A22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51</v>
      </c>
      <c r="B1" s="160"/>
      <c r="C1" s="160"/>
      <c r="D1" s="160"/>
      <c r="E1" s="160"/>
    </row>
    <row r="2" spans="1:5" ht="26" x14ac:dyDescent="0.3">
      <c r="A2" s="161" t="s">
        <v>12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232.3</v>
      </c>
    </row>
    <row r="5" spans="1:5" ht="21" x14ac:dyDescent="0.25">
      <c r="A5" s="18">
        <v>44895</v>
      </c>
      <c r="B5" s="8" t="s">
        <v>230</v>
      </c>
      <c r="C5" s="9"/>
      <c r="D5" s="9">
        <v>27.5</v>
      </c>
      <c r="E5" s="9">
        <f>E4+C5-D5</f>
        <v>204.8</v>
      </c>
    </row>
    <row r="6" spans="1:5" ht="21" x14ac:dyDescent="0.25">
      <c r="A6" s="18">
        <v>44938</v>
      </c>
      <c r="B6" s="8" t="s">
        <v>230</v>
      </c>
      <c r="C6" s="9"/>
      <c r="D6" s="9">
        <v>204.8</v>
      </c>
      <c r="E6" s="9">
        <f t="shared" ref="E6:E69" si="0">E5+C6-D6</f>
        <v>0</v>
      </c>
    </row>
    <row r="7" spans="1:5" ht="21" x14ac:dyDescent="0.25">
      <c r="A7" s="18">
        <v>45307</v>
      </c>
      <c r="B7" s="8" t="s">
        <v>570</v>
      </c>
      <c r="C7" s="9">
        <v>12083</v>
      </c>
      <c r="D7" s="9"/>
      <c r="E7" s="9">
        <f t="shared" si="0"/>
        <v>12083</v>
      </c>
    </row>
    <row r="8" spans="1:5" ht="21" x14ac:dyDescent="0.25">
      <c r="A8" s="18">
        <v>45307</v>
      </c>
      <c r="B8" s="8" t="s">
        <v>571</v>
      </c>
      <c r="C8" s="9">
        <v>3845</v>
      </c>
      <c r="D8" s="9"/>
      <c r="E8" s="9">
        <f t="shared" si="0"/>
        <v>15928</v>
      </c>
    </row>
    <row r="9" spans="1:5" ht="21" x14ac:dyDescent="0.25">
      <c r="A9" s="18"/>
      <c r="B9" s="8"/>
      <c r="C9" s="9"/>
      <c r="D9" s="9"/>
      <c r="E9" s="9">
        <f t="shared" si="0"/>
        <v>15928</v>
      </c>
    </row>
    <row r="10" spans="1:5" ht="21" x14ac:dyDescent="0.25">
      <c r="A10" s="18">
        <v>45307</v>
      </c>
      <c r="B10" s="8" t="s">
        <v>579</v>
      </c>
      <c r="C10" s="9">
        <v>10000</v>
      </c>
      <c r="D10" s="9"/>
      <c r="E10" s="9">
        <f t="shared" si="0"/>
        <v>25928</v>
      </c>
    </row>
    <row r="11" spans="1:5" ht="21" x14ac:dyDescent="0.25">
      <c r="A11" s="18">
        <v>45307</v>
      </c>
      <c r="B11" s="8" t="s">
        <v>386</v>
      </c>
      <c r="C11" s="9"/>
      <c r="D11" s="9">
        <v>996.2</v>
      </c>
      <c r="E11" s="9">
        <f t="shared" si="0"/>
        <v>24931.8</v>
      </c>
    </row>
    <row r="12" spans="1:5" ht="21" x14ac:dyDescent="0.25">
      <c r="A12" s="18">
        <v>45309</v>
      </c>
      <c r="B12" s="8" t="s">
        <v>599</v>
      </c>
      <c r="C12" s="9">
        <v>385139</v>
      </c>
      <c r="D12" s="9"/>
      <c r="E12" s="9">
        <f t="shared" si="0"/>
        <v>410070.8</v>
      </c>
    </row>
    <row r="13" spans="1:5" ht="21" x14ac:dyDescent="0.25">
      <c r="A13" s="18">
        <v>45309</v>
      </c>
      <c r="B13" s="8" t="s">
        <v>600</v>
      </c>
      <c r="C13" s="9"/>
      <c r="D13" s="9">
        <v>385000</v>
      </c>
      <c r="E13" s="9">
        <f t="shared" si="0"/>
        <v>25070.799999999988</v>
      </c>
    </row>
    <row r="14" spans="1:5" ht="21" x14ac:dyDescent="0.25">
      <c r="A14" s="18">
        <v>45311</v>
      </c>
      <c r="B14" s="8" t="s">
        <v>634</v>
      </c>
      <c r="C14" s="9"/>
      <c r="D14" s="9">
        <v>3100</v>
      </c>
      <c r="E14" s="9">
        <f t="shared" si="0"/>
        <v>21970.799999999988</v>
      </c>
    </row>
    <row r="15" spans="1:5" ht="21" x14ac:dyDescent="0.25">
      <c r="A15" s="18">
        <v>45311</v>
      </c>
      <c r="B15" s="8" t="s">
        <v>637</v>
      </c>
      <c r="C15" s="9"/>
      <c r="D15" s="9">
        <v>15500</v>
      </c>
      <c r="E15" s="9">
        <f t="shared" si="0"/>
        <v>6470.7999999999884</v>
      </c>
    </row>
    <row r="16" spans="1:5" ht="21" x14ac:dyDescent="0.25">
      <c r="A16" s="18">
        <v>45311</v>
      </c>
      <c r="B16" s="8" t="s">
        <v>638</v>
      </c>
      <c r="C16" s="9"/>
      <c r="D16" s="9">
        <v>3350</v>
      </c>
      <c r="E16" s="9">
        <f t="shared" si="0"/>
        <v>3120.7999999999884</v>
      </c>
    </row>
    <row r="17" spans="1:5" ht="21" x14ac:dyDescent="0.25">
      <c r="A17" s="18">
        <v>45311</v>
      </c>
      <c r="B17" s="8"/>
      <c r="C17" s="9"/>
      <c r="D17" s="9">
        <v>614.15</v>
      </c>
      <c r="E17" s="9">
        <f t="shared" si="0"/>
        <v>2506.6499999999883</v>
      </c>
    </row>
    <row r="18" spans="1:5" ht="21" x14ac:dyDescent="0.25">
      <c r="A18" s="18">
        <v>45330</v>
      </c>
      <c r="B18" s="8" t="s">
        <v>835</v>
      </c>
      <c r="C18" s="9"/>
      <c r="D18" s="9">
        <v>1374.53</v>
      </c>
      <c r="E18" s="9">
        <f t="shared" si="0"/>
        <v>1132.1199999999883</v>
      </c>
    </row>
    <row r="19" spans="1:5" ht="21" x14ac:dyDescent="0.25">
      <c r="A19" s="18">
        <v>45350</v>
      </c>
      <c r="B19" s="8" t="s">
        <v>985</v>
      </c>
      <c r="C19" s="9">
        <v>200100</v>
      </c>
      <c r="D19" s="9"/>
      <c r="E19" s="9">
        <f t="shared" si="0"/>
        <v>201232.12</v>
      </c>
    </row>
    <row r="20" spans="1:5" ht="21" x14ac:dyDescent="0.25">
      <c r="A20" s="18">
        <v>45351</v>
      </c>
      <c r="B20" s="8" t="s">
        <v>1022</v>
      </c>
      <c r="C20" s="9"/>
      <c r="D20" s="9">
        <v>50000</v>
      </c>
      <c r="E20" s="9">
        <f t="shared" si="0"/>
        <v>151232.12</v>
      </c>
    </row>
    <row r="21" spans="1:5" ht="21" x14ac:dyDescent="0.25">
      <c r="A21" s="18">
        <v>45351</v>
      </c>
      <c r="B21" s="8" t="s">
        <v>722</v>
      </c>
      <c r="C21" s="9"/>
      <c r="D21" s="9">
        <v>614.25</v>
      </c>
      <c r="E21" s="9">
        <f t="shared" si="0"/>
        <v>150617.87</v>
      </c>
    </row>
    <row r="22" spans="1:5" ht="21" x14ac:dyDescent="0.25">
      <c r="A22" s="18">
        <v>45352</v>
      </c>
      <c r="B22" s="8" t="s">
        <v>1036</v>
      </c>
      <c r="C22" s="9"/>
      <c r="D22" s="9">
        <v>150000</v>
      </c>
      <c r="E22" s="9">
        <f t="shared" si="0"/>
        <v>617.86999999999534</v>
      </c>
    </row>
    <row r="23" spans="1:5" ht="21" x14ac:dyDescent="0.25">
      <c r="A23" s="18">
        <v>45365</v>
      </c>
      <c r="B23" s="8" t="s">
        <v>1119</v>
      </c>
      <c r="C23" s="9">
        <v>496842</v>
      </c>
      <c r="D23" s="9"/>
      <c r="E23" s="9">
        <f t="shared" si="0"/>
        <v>497459.87</v>
      </c>
    </row>
    <row r="24" spans="1:5" ht="21" x14ac:dyDescent="0.25">
      <c r="A24" s="18">
        <v>45366</v>
      </c>
      <c r="B24" s="8" t="s">
        <v>600</v>
      </c>
      <c r="C24" s="9"/>
      <c r="D24" s="9">
        <v>305000</v>
      </c>
      <c r="E24" s="9">
        <f t="shared" si="0"/>
        <v>192459.87</v>
      </c>
    </row>
    <row r="25" spans="1:5" ht="21" x14ac:dyDescent="0.25">
      <c r="A25" s="18">
        <v>45367</v>
      </c>
      <c r="B25" s="8" t="s">
        <v>1125</v>
      </c>
      <c r="C25" s="9"/>
      <c r="D25" s="9">
        <v>150255</v>
      </c>
      <c r="E25" s="9">
        <f t="shared" si="0"/>
        <v>42204.869999999995</v>
      </c>
    </row>
    <row r="26" spans="1:5" ht="21" x14ac:dyDescent="0.25">
      <c r="A26" s="18">
        <v>45367</v>
      </c>
      <c r="B26" s="8" t="s">
        <v>386</v>
      </c>
      <c r="C26" s="9"/>
      <c r="D26" s="9">
        <v>3.15</v>
      </c>
      <c r="E26" s="9">
        <f t="shared" si="0"/>
        <v>42201.719999999994</v>
      </c>
    </row>
    <row r="27" spans="1:5" ht="24.75" customHeight="1" x14ac:dyDescent="0.25">
      <c r="A27" s="18">
        <v>45374</v>
      </c>
      <c r="B27" s="8" t="s">
        <v>1187</v>
      </c>
      <c r="C27" s="9">
        <v>496836</v>
      </c>
      <c r="D27" s="9"/>
      <c r="E27" s="9">
        <f t="shared" si="0"/>
        <v>539037.72</v>
      </c>
    </row>
    <row r="28" spans="1:5" ht="21" x14ac:dyDescent="0.25">
      <c r="A28" s="18">
        <v>45374</v>
      </c>
      <c r="B28" s="8" t="s">
        <v>1059</v>
      </c>
      <c r="C28" s="9"/>
      <c r="D28" s="9">
        <v>538235</v>
      </c>
      <c r="E28" s="9">
        <f t="shared" si="0"/>
        <v>802.71999999997206</v>
      </c>
    </row>
    <row r="29" spans="1:5" ht="21" x14ac:dyDescent="0.25">
      <c r="A29" s="18">
        <v>45374</v>
      </c>
      <c r="B29" s="8" t="s">
        <v>386</v>
      </c>
      <c r="C29" s="9"/>
      <c r="D29" s="9">
        <v>4.2</v>
      </c>
      <c r="E29" s="9">
        <f t="shared" si="0"/>
        <v>798.51999999997201</v>
      </c>
    </row>
    <row r="30" spans="1:5" ht="21" x14ac:dyDescent="0.25">
      <c r="A30" s="18">
        <v>45381</v>
      </c>
      <c r="B30" s="8" t="s">
        <v>362</v>
      </c>
      <c r="C30" s="9"/>
      <c r="D30" s="9">
        <v>614.25</v>
      </c>
      <c r="E30" s="9">
        <f t="shared" si="0"/>
        <v>184.26999999997201</v>
      </c>
    </row>
    <row r="31" spans="1:5" ht="21" x14ac:dyDescent="0.25">
      <c r="A31" s="18">
        <v>45384</v>
      </c>
      <c r="B31" s="8" t="s">
        <v>1219</v>
      </c>
      <c r="C31" s="9">
        <v>497625</v>
      </c>
      <c r="D31" s="9"/>
      <c r="E31" s="9">
        <f t="shared" si="0"/>
        <v>497809.26999999996</v>
      </c>
    </row>
    <row r="32" spans="1:5" ht="21" x14ac:dyDescent="0.25">
      <c r="A32" s="18">
        <v>45384</v>
      </c>
      <c r="B32" s="8" t="s">
        <v>1059</v>
      </c>
      <c r="C32" s="9"/>
      <c r="D32" s="9">
        <v>496245</v>
      </c>
      <c r="E32" s="9">
        <f t="shared" si="0"/>
        <v>1564.2699999999604</v>
      </c>
    </row>
    <row r="33" spans="1:5" ht="21" x14ac:dyDescent="0.25">
      <c r="A33" s="18">
        <v>45384</v>
      </c>
      <c r="B33" s="8" t="s">
        <v>362</v>
      </c>
      <c r="C33" s="9"/>
      <c r="D33" s="9">
        <v>4.3</v>
      </c>
      <c r="E33" s="9">
        <f t="shared" si="0"/>
        <v>1559.9699999999605</v>
      </c>
    </row>
    <row r="34" spans="1:5" ht="21" x14ac:dyDescent="0.25">
      <c r="A34" s="18">
        <v>45387</v>
      </c>
      <c r="B34" s="8" t="s">
        <v>1219</v>
      </c>
      <c r="C34" s="9">
        <v>499792</v>
      </c>
      <c r="D34" s="9"/>
      <c r="E34" s="9">
        <f t="shared" si="0"/>
        <v>501351.97</v>
      </c>
    </row>
    <row r="35" spans="1:5" ht="21" x14ac:dyDescent="0.25">
      <c r="A35" s="18">
        <v>45388</v>
      </c>
      <c r="B35" s="8" t="s">
        <v>1059</v>
      </c>
      <c r="C35" s="9"/>
      <c r="D35" s="9">
        <v>490895</v>
      </c>
      <c r="E35" s="9">
        <f t="shared" si="0"/>
        <v>10456.969999999972</v>
      </c>
    </row>
    <row r="36" spans="1:5" ht="21" x14ac:dyDescent="0.25">
      <c r="A36" s="18">
        <v>45388</v>
      </c>
      <c r="B36" s="8" t="s">
        <v>386</v>
      </c>
      <c r="C36" s="9"/>
      <c r="D36" s="9">
        <v>4.2</v>
      </c>
      <c r="E36" s="9">
        <f t="shared" si="0"/>
        <v>10452.769999999971</v>
      </c>
    </row>
    <row r="37" spans="1:5" ht="21" x14ac:dyDescent="0.25">
      <c r="A37" s="18">
        <v>45397</v>
      </c>
      <c r="B37" s="8" t="s">
        <v>1268</v>
      </c>
      <c r="C37" s="9">
        <v>494791</v>
      </c>
      <c r="D37" s="9"/>
      <c r="E37" s="9">
        <f t="shared" si="0"/>
        <v>505243.76999999996</v>
      </c>
    </row>
    <row r="38" spans="1:5" ht="21" x14ac:dyDescent="0.25">
      <c r="A38" s="18">
        <v>45397</v>
      </c>
      <c r="B38" s="8" t="s">
        <v>1180</v>
      </c>
      <c r="C38" s="9"/>
      <c r="D38" s="9">
        <v>484575</v>
      </c>
      <c r="E38" s="9">
        <f t="shared" si="0"/>
        <v>20668.76999999996</v>
      </c>
    </row>
    <row r="39" spans="1:5" ht="21" x14ac:dyDescent="0.25">
      <c r="A39" s="18">
        <v>45397</v>
      </c>
      <c r="B39" s="8" t="s">
        <v>150</v>
      </c>
      <c r="C39" s="9"/>
      <c r="D39" s="9">
        <v>4.2</v>
      </c>
      <c r="E39" s="9">
        <f t="shared" si="0"/>
        <v>20664.56999999996</v>
      </c>
    </row>
    <row r="40" spans="1:5" ht="21" x14ac:dyDescent="0.25">
      <c r="A40" s="18">
        <v>45399</v>
      </c>
      <c r="B40" s="8" t="s">
        <v>1291</v>
      </c>
      <c r="C40" s="9"/>
      <c r="D40" s="9">
        <v>15500</v>
      </c>
      <c r="E40" s="9">
        <f t="shared" si="0"/>
        <v>5164.5699999999597</v>
      </c>
    </row>
    <row r="41" spans="1:5" ht="21" x14ac:dyDescent="0.25">
      <c r="A41" s="18">
        <v>45412</v>
      </c>
      <c r="B41" s="8" t="s">
        <v>386</v>
      </c>
      <c r="C41" s="9"/>
      <c r="D41" s="9">
        <v>614.25</v>
      </c>
      <c r="E41" s="9">
        <f t="shared" si="0"/>
        <v>4550.3199999999597</v>
      </c>
    </row>
    <row r="42" spans="1:5" ht="21" x14ac:dyDescent="0.25">
      <c r="A42" s="18">
        <v>45440</v>
      </c>
      <c r="B42" s="9" t="s">
        <v>1494</v>
      </c>
      <c r="C42" s="9"/>
      <c r="D42" s="9">
        <v>1000</v>
      </c>
      <c r="E42" s="9">
        <f t="shared" si="0"/>
        <v>3550.3199999999597</v>
      </c>
    </row>
    <row r="43" spans="1:5" ht="21" x14ac:dyDescent="0.25">
      <c r="A43" s="18">
        <v>45443</v>
      </c>
      <c r="B43" s="8"/>
      <c r="C43" s="9"/>
      <c r="D43" s="9">
        <v>614.25</v>
      </c>
      <c r="E43" s="9">
        <f t="shared" si="0"/>
        <v>2936.0699999999597</v>
      </c>
    </row>
    <row r="44" spans="1:5" ht="21" x14ac:dyDescent="0.25">
      <c r="A44" s="18">
        <v>45443</v>
      </c>
      <c r="B44" s="8" t="s">
        <v>386</v>
      </c>
      <c r="C44" s="9"/>
      <c r="D44" s="9">
        <v>704</v>
      </c>
      <c r="E44" s="9">
        <f t="shared" si="0"/>
        <v>2232.0699999999597</v>
      </c>
    </row>
    <row r="45" spans="1:5" ht="21" x14ac:dyDescent="0.25">
      <c r="A45" s="8"/>
      <c r="B45" s="8"/>
      <c r="C45" s="9"/>
      <c r="D45" s="9"/>
      <c r="E45" s="9">
        <f t="shared" si="0"/>
        <v>2232.0699999999597</v>
      </c>
    </row>
    <row r="46" spans="1:5" ht="21" x14ac:dyDescent="0.25">
      <c r="A46" s="8"/>
      <c r="B46" s="8"/>
      <c r="C46" s="9"/>
      <c r="D46" s="9"/>
      <c r="E46" s="9">
        <f t="shared" si="0"/>
        <v>2232.0699999999597</v>
      </c>
    </row>
    <row r="47" spans="1:5" ht="21" x14ac:dyDescent="0.25">
      <c r="A47" s="8"/>
      <c r="B47" s="8"/>
      <c r="C47" s="9"/>
      <c r="D47" s="9"/>
      <c r="E47" s="9">
        <f t="shared" si="0"/>
        <v>2232.0699999999597</v>
      </c>
    </row>
    <row r="48" spans="1:5" ht="21" x14ac:dyDescent="0.25">
      <c r="A48" s="8"/>
      <c r="B48" s="8"/>
      <c r="C48" s="9"/>
      <c r="D48" s="9"/>
      <c r="E48" s="9">
        <f t="shared" si="0"/>
        <v>2232.0699999999597</v>
      </c>
    </row>
    <row r="49" spans="1:5" ht="21" x14ac:dyDescent="0.25">
      <c r="A49" s="8"/>
      <c r="B49" s="8"/>
      <c r="C49" s="9"/>
      <c r="D49" s="9"/>
      <c r="E49" s="9">
        <f t="shared" si="0"/>
        <v>2232.0699999999597</v>
      </c>
    </row>
    <row r="50" spans="1:5" ht="21" x14ac:dyDescent="0.25">
      <c r="A50" s="8"/>
      <c r="B50" s="8"/>
      <c r="C50" s="9"/>
      <c r="D50" s="9"/>
      <c r="E50" s="9">
        <f t="shared" si="0"/>
        <v>2232.0699999999597</v>
      </c>
    </row>
    <row r="51" spans="1:5" ht="21" x14ac:dyDescent="0.25">
      <c r="A51" s="8"/>
      <c r="B51" s="8"/>
      <c r="C51" s="9"/>
      <c r="D51" s="9"/>
      <c r="E51" s="9">
        <f t="shared" si="0"/>
        <v>2232.0699999999597</v>
      </c>
    </row>
    <row r="52" spans="1:5" ht="21" x14ac:dyDescent="0.25">
      <c r="A52" s="8"/>
      <c r="B52" s="8"/>
      <c r="C52" s="9"/>
      <c r="D52" s="9"/>
      <c r="E52" s="9">
        <f t="shared" si="0"/>
        <v>2232.0699999999597</v>
      </c>
    </row>
    <row r="53" spans="1:5" ht="21" x14ac:dyDescent="0.25">
      <c r="A53" s="8"/>
      <c r="B53" s="8"/>
      <c r="C53" s="9"/>
      <c r="D53" s="9"/>
      <c r="E53" s="9">
        <f t="shared" si="0"/>
        <v>2232.0699999999597</v>
      </c>
    </row>
    <row r="54" spans="1:5" ht="21" x14ac:dyDescent="0.25">
      <c r="A54" s="8"/>
      <c r="B54" s="8"/>
      <c r="C54" s="9"/>
      <c r="D54" s="9"/>
      <c r="E54" s="9">
        <f t="shared" si="0"/>
        <v>2232.0699999999597</v>
      </c>
    </row>
    <row r="55" spans="1:5" ht="21" x14ac:dyDescent="0.25">
      <c r="A55" s="8"/>
      <c r="B55" s="8"/>
      <c r="C55" s="9"/>
      <c r="D55" s="9"/>
      <c r="E55" s="9">
        <f t="shared" si="0"/>
        <v>2232.0699999999597</v>
      </c>
    </row>
    <row r="56" spans="1:5" ht="21" x14ac:dyDescent="0.25">
      <c r="A56" s="8"/>
      <c r="B56" s="8"/>
      <c r="C56" s="9"/>
      <c r="D56" s="9"/>
      <c r="E56" s="9">
        <f t="shared" si="0"/>
        <v>2232.0699999999597</v>
      </c>
    </row>
    <row r="57" spans="1:5" ht="21" x14ac:dyDescent="0.25">
      <c r="A57" s="8"/>
      <c r="B57" s="8"/>
      <c r="C57" s="9"/>
      <c r="D57" s="9"/>
      <c r="E57" s="9">
        <f t="shared" si="0"/>
        <v>2232.0699999999597</v>
      </c>
    </row>
    <row r="58" spans="1:5" ht="21" x14ac:dyDescent="0.25">
      <c r="A58" s="8"/>
      <c r="B58" s="8"/>
      <c r="C58" s="9"/>
      <c r="D58" s="9"/>
      <c r="E58" s="9">
        <f t="shared" si="0"/>
        <v>2232.0699999999597</v>
      </c>
    </row>
    <row r="59" spans="1:5" ht="21" x14ac:dyDescent="0.25">
      <c r="A59" s="8"/>
      <c r="B59" s="8"/>
      <c r="C59" s="9"/>
      <c r="D59" s="9"/>
      <c r="E59" s="9">
        <f t="shared" si="0"/>
        <v>2232.0699999999597</v>
      </c>
    </row>
    <row r="60" spans="1:5" ht="21" x14ac:dyDescent="0.25">
      <c r="A60" s="8"/>
      <c r="B60" s="8"/>
      <c r="C60" s="9"/>
      <c r="D60" s="9"/>
      <c r="E60" s="9">
        <f t="shared" si="0"/>
        <v>2232.0699999999597</v>
      </c>
    </row>
    <row r="61" spans="1:5" ht="21" x14ac:dyDescent="0.25">
      <c r="A61" s="8"/>
      <c r="B61" s="8"/>
      <c r="C61" s="9"/>
      <c r="D61" s="9"/>
      <c r="E61" s="9">
        <f t="shared" si="0"/>
        <v>2232.0699999999597</v>
      </c>
    </row>
    <row r="62" spans="1:5" ht="21" x14ac:dyDescent="0.25">
      <c r="A62" s="8"/>
      <c r="B62" s="8"/>
      <c r="C62" s="9"/>
      <c r="D62" s="9"/>
      <c r="E62" s="9">
        <f t="shared" si="0"/>
        <v>2232.0699999999597</v>
      </c>
    </row>
    <row r="63" spans="1:5" ht="21" x14ac:dyDescent="0.25">
      <c r="A63" s="8"/>
      <c r="B63" s="8"/>
      <c r="C63" s="9"/>
      <c r="D63" s="9"/>
      <c r="E63" s="9">
        <f t="shared" si="0"/>
        <v>2232.0699999999597</v>
      </c>
    </row>
    <row r="64" spans="1:5" ht="21" x14ac:dyDescent="0.25">
      <c r="A64" s="8"/>
      <c r="B64" s="8"/>
      <c r="C64" s="9"/>
      <c r="D64" s="9"/>
      <c r="E64" s="9">
        <f t="shared" si="0"/>
        <v>2232.0699999999597</v>
      </c>
    </row>
    <row r="65" spans="1:5" ht="21" x14ac:dyDescent="0.25">
      <c r="A65" s="8"/>
      <c r="B65" s="8"/>
      <c r="C65" s="9"/>
      <c r="D65" s="9"/>
      <c r="E65" s="9">
        <f t="shared" si="0"/>
        <v>2232.0699999999597</v>
      </c>
    </row>
    <row r="66" spans="1:5" ht="21" x14ac:dyDescent="0.25">
      <c r="A66" s="8"/>
      <c r="B66" s="8"/>
      <c r="C66" s="9"/>
      <c r="D66" s="9"/>
      <c r="E66" s="9">
        <f t="shared" si="0"/>
        <v>2232.0699999999597</v>
      </c>
    </row>
    <row r="67" spans="1:5" ht="21" x14ac:dyDescent="0.25">
      <c r="A67" s="8"/>
      <c r="B67" s="8"/>
      <c r="C67" s="9"/>
      <c r="D67" s="9"/>
      <c r="E67" s="9">
        <f t="shared" si="0"/>
        <v>2232.0699999999597</v>
      </c>
    </row>
    <row r="68" spans="1:5" ht="21" x14ac:dyDescent="0.25">
      <c r="A68" s="8"/>
      <c r="B68" s="8"/>
      <c r="C68" s="9"/>
      <c r="D68" s="9"/>
      <c r="E68" s="9">
        <f t="shared" si="0"/>
        <v>2232.0699999999597</v>
      </c>
    </row>
    <row r="69" spans="1:5" ht="21" x14ac:dyDescent="0.25">
      <c r="A69" s="8"/>
      <c r="B69" s="8"/>
      <c r="C69" s="9"/>
      <c r="D69" s="9"/>
      <c r="E69" s="9">
        <f t="shared" si="0"/>
        <v>2232.0699999999597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2232.0699999999597</v>
      </c>
    </row>
    <row r="71" spans="1:5" ht="21" x14ac:dyDescent="0.25">
      <c r="A71" s="8"/>
      <c r="B71" s="8"/>
      <c r="C71" s="9"/>
      <c r="D71" s="9"/>
      <c r="E71" s="9">
        <f t="shared" si="1"/>
        <v>2232.0699999999597</v>
      </c>
    </row>
    <row r="72" spans="1:5" ht="21" x14ac:dyDescent="0.25">
      <c r="A72" s="8"/>
      <c r="B72" s="8"/>
      <c r="C72" s="9"/>
      <c r="D72" s="9"/>
      <c r="E72" s="9">
        <f t="shared" si="1"/>
        <v>2232.0699999999597</v>
      </c>
    </row>
    <row r="73" spans="1:5" ht="21" x14ac:dyDescent="0.25">
      <c r="A73" s="8"/>
      <c r="B73" s="8"/>
      <c r="C73" s="9"/>
      <c r="D73" s="9"/>
      <c r="E73" s="9">
        <f t="shared" si="1"/>
        <v>2232.0699999999597</v>
      </c>
    </row>
    <row r="74" spans="1:5" ht="21" x14ac:dyDescent="0.25">
      <c r="A74" s="8"/>
      <c r="B74" s="8"/>
      <c r="C74" s="9"/>
      <c r="D74" s="9"/>
      <c r="E74" s="9">
        <f t="shared" si="1"/>
        <v>2232.0699999999597</v>
      </c>
    </row>
    <row r="75" spans="1:5" ht="21" x14ac:dyDescent="0.25">
      <c r="A75" s="8"/>
      <c r="B75" s="8"/>
      <c r="C75" s="9"/>
      <c r="D75" s="9"/>
      <c r="E75" s="9">
        <f t="shared" si="1"/>
        <v>2232.0699999999597</v>
      </c>
    </row>
    <row r="76" spans="1:5" ht="21" x14ac:dyDescent="0.25">
      <c r="A76" s="8"/>
      <c r="B76" s="8"/>
      <c r="C76" s="9"/>
      <c r="D76" s="9"/>
      <c r="E76" s="9">
        <f t="shared" si="1"/>
        <v>2232.0699999999597</v>
      </c>
    </row>
    <row r="77" spans="1:5" ht="21" x14ac:dyDescent="0.25">
      <c r="A77" s="8"/>
      <c r="B77" s="8"/>
      <c r="C77" s="9"/>
      <c r="D77" s="9"/>
      <c r="E77" s="9">
        <f t="shared" si="1"/>
        <v>2232.0699999999597</v>
      </c>
    </row>
    <row r="78" spans="1:5" ht="21" x14ac:dyDescent="0.25">
      <c r="A78" s="8"/>
      <c r="B78" s="8"/>
      <c r="C78" s="9"/>
      <c r="D78" s="9"/>
      <c r="E78" s="9">
        <f t="shared" si="1"/>
        <v>2232.0699999999597</v>
      </c>
    </row>
    <row r="79" spans="1:5" ht="21" x14ac:dyDescent="0.25">
      <c r="A79" s="8"/>
      <c r="B79" s="8"/>
      <c r="C79" s="9"/>
      <c r="D79" s="9"/>
      <c r="E79" s="9">
        <f t="shared" si="1"/>
        <v>2232.0699999999597</v>
      </c>
    </row>
    <row r="80" spans="1:5" ht="21" x14ac:dyDescent="0.25">
      <c r="A80" s="8"/>
      <c r="B80" s="8"/>
      <c r="C80" s="9"/>
      <c r="D80" s="9"/>
      <c r="E80" s="9">
        <f t="shared" si="1"/>
        <v>2232.0699999999597</v>
      </c>
    </row>
    <row r="81" spans="1:5" ht="21" x14ac:dyDescent="0.25">
      <c r="A81" s="8"/>
      <c r="B81" s="8"/>
      <c r="C81" s="9"/>
      <c r="D81" s="9"/>
      <c r="E81" s="9">
        <f t="shared" si="1"/>
        <v>2232.0699999999597</v>
      </c>
    </row>
    <row r="82" spans="1:5" ht="21" x14ac:dyDescent="0.25">
      <c r="A82" s="8"/>
      <c r="B82" s="8"/>
      <c r="C82" s="9"/>
      <c r="D82" s="9"/>
      <c r="E82" s="9">
        <f t="shared" si="1"/>
        <v>2232.0699999999597</v>
      </c>
    </row>
    <row r="83" spans="1:5" ht="21" x14ac:dyDescent="0.25">
      <c r="A83" s="8"/>
      <c r="B83" s="8"/>
      <c r="C83" s="9"/>
      <c r="D83" s="9"/>
      <c r="E83" s="9">
        <f t="shared" si="1"/>
        <v>2232.0699999999597</v>
      </c>
    </row>
    <row r="84" spans="1:5" ht="21" x14ac:dyDescent="0.25">
      <c r="A84" s="8"/>
      <c r="B84" s="8"/>
      <c r="C84" s="9"/>
      <c r="D84" s="9"/>
      <c r="E84" s="9">
        <f t="shared" si="1"/>
        <v>2232.0699999999597</v>
      </c>
    </row>
    <row r="85" spans="1:5" ht="21" x14ac:dyDescent="0.25">
      <c r="A85" s="8"/>
      <c r="B85" s="8"/>
      <c r="C85" s="9"/>
      <c r="D85" s="9"/>
      <c r="E85" s="9">
        <f t="shared" si="1"/>
        <v>2232.0699999999597</v>
      </c>
    </row>
    <row r="86" spans="1:5" ht="21" x14ac:dyDescent="0.25">
      <c r="A86" s="8"/>
      <c r="B86" s="8"/>
      <c r="C86" s="9"/>
      <c r="D86" s="9"/>
      <c r="E86" s="9">
        <f t="shared" si="1"/>
        <v>2232.0699999999597</v>
      </c>
    </row>
    <row r="87" spans="1:5" ht="21" x14ac:dyDescent="0.25">
      <c r="A87" s="8"/>
      <c r="B87" s="8"/>
      <c r="C87" s="9"/>
      <c r="D87" s="9"/>
      <c r="E87" s="9">
        <f t="shared" si="1"/>
        <v>2232.0699999999597</v>
      </c>
    </row>
    <row r="88" spans="1:5" ht="21" x14ac:dyDescent="0.25">
      <c r="A88" s="8"/>
      <c r="B88" s="8"/>
      <c r="C88" s="9"/>
      <c r="D88" s="9"/>
      <c r="E88" s="9">
        <f t="shared" si="1"/>
        <v>2232.0699999999597</v>
      </c>
    </row>
    <row r="89" spans="1:5" ht="21" x14ac:dyDescent="0.25">
      <c r="A89" s="8"/>
      <c r="B89" s="8"/>
      <c r="C89" s="9"/>
      <c r="D89" s="9"/>
      <c r="E89" s="9">
        <f t="shared" si="1"/>
        <v>2232.0699999999597</v>
      </c>
    </row>
    <row r="90" spans="1:5" ht="21" x14ac:dyDescent="0.25">
      <c r="A90" s="8"/>
      <c r="B90" s="8"/>
      <c r="C90" s="9"/>
      <c r="D90" s="9"/>
      <c r="E90" s="9">
        <f t="shared" si="1"/>
        <v>2232.0699999999597</v>
      </c>
    </row>
    <row r="91" spans="1:5" ht="21" x14ac:dyDescent="0.25">
      <c r="A91" s="8"/>
      <c r="B91" s="8"/>
      <c r="C91" s="9"/>
      <c r="D91" s="9"/>
      <c r="E91" s="9">
        <f t="shared" si="1"/>
        <v>2232.0699999999597</v>
      </c>
    </row>
    <row r="92" spans="1:5" ht="21" x14ac:dyDescent="0.25">
      <c r="A92" s="8"/>
      <c r="B92" s="8"/>
      <c r="C92" s="9"/>
      <c r="D92" s="9"/>
      <c r="E92" s="9">
        <f t="shared" si="1"/>
        <v>2232.0699999999597</v>
      </c>
    </row>
    <row r="93" spans="1:5" ht="21" x14ac:dyDescent="0.25">
      <c r="A93" s="8"/>
      <c r="B93" s="8"/>
      <c r="C93" s="9"/>
      <c r="D93" s="9"/>
      <c r="E93" s="9">
        <f t="shared" si="1"/>
        <v>2232.0699999999597</v>
      </c>
    </row>
    <row r="94" spans="1:5" ht="21" x14ac:dyDescent="0.25">
      <c r="A94" s="8"/>
      <c r="B94" s="8"/>
      <c r="C94" s="9"/>
      <c r="D94" s="9"/>
      <c r="E94" s="9">
        <f t="shared" si="1"/>
        <v>2232.0699999999597</v>
      </c>
    </row>
    <row r="95" spans="1:5" ht="21" x14ac:dyDescent="0.25">
      <c r="A95" s="8"/>
      <c r="B95" s="8"/>
      <c r="C95" s="9"/>
      <c r="D95" s="9"/>
      <c r="E95" s="9">
        <f t="shared" si="1"/>
        <v>2232.0699999999597</v>
      </c>
    </row>
    <row r="96" spans="1:5" ht="21" x14ac:dyDescent="0.25">
      <c r="A96" s="8"/>
      <c r="B96" s="8"/>
      <c r="C96" s="9"/>
      <c r="D96" s="9"/>
      <c r="E96" s="9">
        <f t="shared" si="1"/>
        <v>2232.0699999999597</v>
      </c>
    </row>
    <row r="97" spans="1:5" ht="21" x14ac:dyDescent="0.25">
      <c r="A97" s="8"/>
      <c r="B97" s="8"/>
      <c r="C97" s="9"/>
      <c r="D97" s="9"/>
      <c r="E97" s="9">
        <f t="shared" si="1"/>
        <v>2232.0699999999597</v>
      </c>
    </row>
    <row r="98" spans="1:5" ht="21" x14ac:dyDescent="0.25">
      <c r="A98" s="8"/>
      <c r="B98" s="8"/>
      <c r="C98" s="9"/>
      <c r="D98" s="9"/>
      <c r="E98" s="9">
        <f t="shared" si="1"/>
        <v>2232.0699999999597</v>
      </c>
    </row>
    <row r="99" spans="1:5" ht="21" x14ac:dyDescent="0.25">
      <c r="A99" s="8"/>
      <c r="B99" s="8"/>
      <c r="C99" s="9"/>
      <c r="D99" s="9"/>
      <c r="E99" s="9">
        <f t="shared" si="1"/>
        <v>2232.0699999999597</v>
      </c>
    </row>
    <row r="100" spans="1:5" ht="21" x14ac:dyDescent="0.25">
      <c r="A100" s="8"/>
      <c r="B100" s="8"/>
      <c r="C100" s="9"/>
      <c r="D100" s="9"/>
      <c r="E100" s="9">
        <f t="shared" si="1"/>
        <v>2232.0699999999597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9"/>
  <dimension ref="A1:E104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51</v>
      </c>
      <c r="B1" s="160"/>
      <c r="C1" s="160"/>
      <c r="D1" s="160"/>
      <c r="E1" s="160"/>
    </row>
    <row r="2" spans="1:5" ht="26" x14ac:dyDescent="0.3">
      <c r="A2" s="161" t="s">
        <v>13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90"/>
  <dimension ref="A1:E104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9.5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51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146</v>
      </c>
      <c r="B4" s="8" t="s">
        <v>147</v>
      </c>
      <c r="C4" s="9"/>
      <c r="D4" s="9"/>
      <c r="E4" s="9">
        <v>547.6</v>
      </c>
    </row>
    <row r="5" spans="1:5" ht="21" x14ac:dyDescent="0.25">
      <c r="A5" s="8" t="s">
        <v>185</v>
      </c>
      <c r="B5" s="8" t="s">
        <v>148</v>
      </c>
      <c r="C5" s="9">
        <v>101000</v>
      </c>
      <c r="D5" s="9"/>
      <c r="E5" s="9">
        <f>E4+C5-D5</f>
        <v>101547.6</v>
      </c>
    </row>
    <row r="6" spans="1:5" ht="21" x14ac:dyDescent="0.25">
      <c r="A6" s="8" t="s">
        <v>185</v>
      </c>
      <c r="B6" s="8" t="s">
        <v>186</v>
      </c>
      <c r="C6" s="9">
        <v>200000</v>
      </c>
      <c r="D6" s="9"/>
      <c r="E6" s="9">
        <f t="shared" ref="E6:E69" si="0">E5+C6-D6</f>
        <v>301547.59999999998</v>
      </c>
    </row>
    <row r="7" spans="1:5" ht="21" x14ac:dyDescent="0.25">
      <c r="A7" s="8" t="s">
        <v>185</v>
      </c>
      <c r="B7" s="8" t="s">
        <v>187</v>
      </c>
      <c r="C7" s="9"/>
      <c r="D7" s="9">
        <v>154273</v>
      </c>
      <c r="E7" s="9">
        <f t="shared" si="0"/>
        <v>147274.59999999998</v>
      </c>
    </row>
    <row r="8" spans="1:5" ht="21" x14ac:dyDescent="0.25">
      <c r="A8" s="8" t="s">
        <v>185</v>
      </c>
      <c r="B8" s="8" t="s">
        <v>187</v>
      </c>
      <c r="C8" s="9"/>
      <c r="D8" s="9">
        <v>145727</v>
      </c>
      <c r="E8" s="9">
        <f t="shared" si="0"/>
        <v>1547.5999999999767</v>
      </c>
    </row>
    <row r="9" spans="1:5" ht="21" x14ac:dyDescent="0.25">
      <c r="A9" s="18">
        <v>44938</v>
      </c>
      <c r="B9" s="8" t="s">
        <v>186</v>
      </c>
      <c r="C9" s="9">
        <v>29000</v>
      </c>
      <c r="D9" s="9"/>
      <c r="E9" s="9">
        <f t="shared" si="0"/>
        <v>30547.599999999977</v>
      </c>
    </row>
    <row r="10" spans="1:5" ht="21" x14ac:dyDescent="0.25">
      <c r="A10" s="18">
        <v>44938</v>
      </c>
      <c r="B10" s="8" t="s">
        <v>187</v>
      </c>
      <c r="C10" s="9"/>
      <c r="D10" s="9">
        <v>30165</v>
      </c>
      <c r="E10" s="9">
        <f t="shared" si="0"/>
        <v>382.59999999997672</v>
      </c>
    </row>
    <row r="11" spans="1:5" ht="21" x14ac:dyDescent="0.25">
      <c r="A11" s="18">
        <v>45150</v>
      </c>
      <c r="B11" s="8" t="s">
        <v>230</v>
      </c>
      <c r="C11" s="9"/>
      <c r="D11" s="9">
        <v>99</v>
      </c>
      <c r="E11" s="9">
        <f t="shared" si="0"/>
        <v>283.59999999997672</v>
      </c>
    </row>
    <row r="12" spans="1:5" ht="21" x14ac:dyDescent="0.25">
      <c r="A12" s="18">
        <v>45272</v>
      </c>
      <c r="B12" s="8" t="s">
        <v>148</v>
      </c>
      <c r="C12" s="9">
        <v>590000</v>
      </c>
      <c r="D12" s="9"/>
      <c r="E12" s="9">
        <f t="shared" si="0"/>
        <v>590283.6</v>
      </c>
    </row>
    <row r="13" spans="1:5" ht="21" x14ac:dyDescent="0.25">
      <c r="A13" s="18">
        <v>45272</v>
      </c>
      <c r="B13" s="8" t="s">
        <v>278</v>
      </c>
      <c r="C13" s="9"/>
      <c r="D13" s="9">
        <v>590014</v>
      </c>
      <c r="E13" s="9">
        <f t="shared" si="0"/>
        <v>269.59999999997672</v>
      </c>
    </row>
    <row r="14" spans="1:5" ht="21" x14ac:dyDescent="0.25">
      <c r="A14" s="8" t="s">
        <v>304</v>
      </c>
      <c r="B14" s="8" t="s">
        <v>148</v>
      </c>
      <c r="C14" s="9">
        <v>498000</v>
      </c>
      <c r="D14" s="9"/>
      <c r="E14" s="9">
        <f t="shared" si="0"/>
        <v>498269.6</v>
      </c>
    </row>
    <row r="15" spans="1:5" ht="21" x14ac:dyDescent="0.25">
      <c r="A15" s="8" t="s">
        <v>304</v>
      </c>
      <c r="B15" s="8" t="s">
        <v>278</v>
      </c>
      <c r="C15" s="9"/>
      <c r="D15" s="9">
        <v>498137</v>
      </c>
      <c r="E15" s="9">
        <f t="shared" si="0"/>
        <v>132.59999999997672</v>
      </c>
    </row>
    <row r="16" spans="1:5" ht="21" x14ac:dyDescent="0.25">
      <c r="A16" s="8" t="s">
        <v>320</v>
      </c>
      <c r="B16" s="8" t="s">
        <v>148</v>
      </c>
      <c r="C16" s="9">
        <v>35000</v>
      </c>
      <c r="D16" s="9"/>
      <c r="E16" s="9">
        <f t="shared" si="0"/>
        <v>35132.599999999977</v>
      </c>
    </row>
    <row r="17" spans="1:5" ht="21" x14ac:dyDescent="0.25">
      <c r="A17" s="8" t="s">
        <v>320</v>
      </c>
      <c r="B17" s="8" t="s">
        <v>324</v>
      </c>
      <c r="C17" s="9"/>
      <c r="D17" s="9">
        <v>35000</v>
      </c>
      <c r="E17" s="9">
        <f t="shared" si="0"/>
        <v>132.59999999997672</v>
      </c>
    </row>
    <row r="18" spans="1:5" ht="21" x14ac:dyDescent="0.25">
      <c r="A18" s="18">
        <v>45355</v>
      </c>
      <c r="B18" s="8" t="s">
        <v>1053</v>
      </c>
      <c r="C18" s="9"/>
      <c r="D18" s="9">
        <v>132.6</v>
      </c>
      <c r="E18" s="9">
        <f t="shared" si="0"/>
        <v>-2.3277380023500882E-11</v>
      </c>
    </row>
    <row r="19" spans="1:5" ht="21" x14ac:dyDescent="0.25">
      <c r="A19" s="8"/>
      <c r="B19" s="8"/>
      <c r="C19" s="9"/>
      <c r="D19" s="9"/>
      <c r="E19" s="9">
        <f t="shared" si="0"/>
        <v>-2.3277380023500882E-11</v>
      </c>
    </row>
    <row r="20" spans="1:5" ht="21" x14ac:dyDescent="0.25">
      <c r="A20" s="8"/>
      <c r="B20" s="8"/>
      <c r="C20" s="9"/>
      <c r="D20" s="9"/>
      <c r="E20" s="9">
        <f t="shared" si="0"/>
        <v>-2.3277380023500882E-11</v>
      </c>
    </row>
    <row r="21" spans="1:5" ht="21" x14ac:dyDescent="0.25">
      <c r="A21" s="8"/>
      <c r="B21" s="8"/>
      <c r="C21" s="9"/>
      <c r="D21" s="9"/>
      <c r="E21" s="9">
        <f t="shared" si="0"/>
        <v>-2.3277380023500882E-11</v>
      </c>
    </row>
    <row r="22" spans="1:5" ht="21" x14ac:dyDescent="0.25">
      <c r="A22" s="8"/>
      <c r="B22" s="8"/>
      <c r="C22" s="9"/>
      <c r="D22" s="9"/>
      <c r="E22" s="9">
        <f t="shared" si="0"/>
        <v>-2.3277380023500882E-11</v>
      </c>
    </row>
    <row r="23" spans="1:5" ht="21" x14ac:dyDescent="0.25">
      <c r="A23" s="8"/>
      <c r="B23" s="8"/>
      <c r="C23" s="9"/>
      <c r="D23" s="9"/>
      <c r="E23" s="9">
        <f t="shared" si="0"/>
        <v>-2.3277380023500882E-11</v>
      </c>
    </row>
    <row r="24" spans="1:5" ht="21" x14ac:dyDescent="0.25">
      <c r="A24" s="8"/>
      <c r="B24" s="8"/>
      <c r="C24" s="9"/>
      <c r="D24" s="9"/>
      <c r="E24" s="9">
        <f t="shared" si="0"/>
        <v>-2.3277380023500882E-11</v>
      </c>
    </row>
    <row r="25" spans="1:5" ht="21" x14ac:dyDescent="0.25">
      <c r="A25" s="8"/>
      <c r="B25" s="8"/>
      <c r="C25" s="9"/>
      <c r="D25" s="9"/>
      <c r="E25" s="9">
        <f t="shared" si="0"/>
        <v>-2.3277380023500882E-11</v>
      </c>
    </row>
    <row r="26" spans="1:5" ht="21" x14ac:dyDescent="0.25">
      <c r="A26" s="8"/>
      <c r="B26" s="8"/>
      <c r="C26" s="9"/>
      <c r="D26" s="9"/>
      <c r="E26" s="9">
        <f t="shared" si="0"/>
        <v>-2.3277380023500882E-11</v>
      </c>
    </row>
    <row r="27" spans="1:5" ht="21" x14ac:dyDescent="0.25">
      <c r="A27" s="8"/>
      <c r="B27" s="8"/>
      <c r="C27" s="9"/>
      <c r="D27" s="9"/>
      <c r="E27" s="9">
        <f t="shared" si="0"/>
        <v>-2.3277380023500882E-11</v>
      </c>
    </row>
    <row r="28" spans="1:5" ht="21" x14ac:dyDescent="0.25">
      <c r="A28" s="8"/>
      <c r="B28" s="8"/>
      <c r="C28" s="9"/>
      <c r="D28" s="9"/>
      <c r="E28" s="9">
        <f t="shared" si="0"/>
        <v>-2.3277380023500882E-11</v>
      </c>
    </row>
    <row r="29" spans="1:5" ht="21" x14ac:dyDescent="0.25">
      <c r="A29" s="8"/>
      <c r="B29" s="8"/>
      <c r="C29" s="9"/>
      <c r="D29" s="9"/>
      <c r="E29" s="9">
        <f t="shared" si="0"/>
        <v>-2.3277380023500882E-11</v>
      </c>
    </row>
    <row r="30" spans="1:5" ht="21" x14ac:dyDescent="0.25">
      <c r="A30" s="8"/>
      <c r="B30" s="8"/>
      <c r="C30" s="9"/>
      <c r="D30" s="9"/>
      <c r="E30" s="9">
        <f t="shared" si="0"/>
        <v>-2.3277380023500882E-11</v>
      </c>
    </row>
    <row r="31" spans="1:5" ht="21" x14ac:dyDescent="0.25">
      <c r="A31" s="8"/>
      <c r="B31" s="8"/>
      <c r="C31" s="9"/>
      <c r="D31" s="9"/>
      <c r="E31" s="9">
        <f t="shared" si="0"/>
        <v>-2.3277380023500882E-11</v>
      </c>
    </row>
    <row r="32" spans="1:5" ht="21" x14ac:dyDescent="0.25">
      <c r="A32" s="8"/>
      <c r="B32" s="8"/>
      <c r="C32" s="9"/>
      <c r="D32" s="9"/>
      <c r="E32" s="9">
        <f t="shared" si="0"/>
        <v>-2.3277380023500882E-11</v>
      </c>
    </row>
    <row r="33" spans="1:5" ht="21" x14ac:dyDescent="0.25">
      <c r="A33" s="8"/>
      <c r="B33" s="8"/>
      <c r="C33" s="9"/>
      <c r="D33" s="9"/>
      <c r="E33" s="9">
        <f t="shared" si="0"/>
        <v>-2.3277380023500882E-11</v>
      </c>
    </row>
    <row r="34" spans="1:5" ht="21" x14ac:dyDescent="0.25">
      <c r="A34" s="8"/>
      <c r="B34" s="8"/>
      <c r="C34" s="9"/>
      <c r="D34" s="9"/>
      <c r="E34" s="9">
        <f t="shared" si="0"/>
        <v>-2.3277380023500882E-11</v>
      </c>
    </row>
    <row r="35" spans="1:5" ht="21" x14ac:dyDescent="0.25">
      <c r="A35" s="8"/>
      <c r="B35" s="8"/>
      <c r="C35" s="9"/>
      <c r="D35" s="9"/>
      <c r="E35" s="9">
        <f t="shared" si="0"/>
        <v>-2.3277380023500882E-11</v>
      </c>
    </row>
    <row r="36" spans="1:5" ht="21" x14ac:dyDescent="0.25">
      <c r="A36" s="8"/>
      <c r="B36" s="8"/>
      <c r="C36" s="9"/>
      <c r="D36" s="9"/>
      <c r="E36" s="9">
        <f t="shared" si="0"/>
        <v>-2.3277380023500882E-11</v>
      </c>
    </row>
    <row r="37" spans="1:5" ht="21" x14ac:dyDescent="0.25">
      <c r="A37" s="8"/>
      <c r="B37" s="8"/>
      <c r="C37" s="9"/>
      <c r="D37" s="9"/>
      <c r="E37" s="9">
        <f t="shared" si="0"/>
        <v>-2.3277380023500882E-11</v>
      </c>
    </row>
    <row r="38" spans="1:5" ht="21" x14ac:dyDescent="0.25">
      <c r="A38" s="8"/>
      <c r="B38" s="8"/>
      <c r="C38" s="9"/>
      <c r="D38" s="9"/>
      <c r="E38" s="9">
        <f t="shared" si="0"/>
        <v>-2.3277380023500882E-11</v>
      </c>
    </row>
    <row r="39" spans="1:5" ht="21" x14ac:dyDescent="0.25">
      <c r="A39" s="8"/>
      <c r="B39" s="8"/>
      <c r="C39" s="9"/>
      <c r="D39" s="9"/>
      <c r="E39" s="9">
        <f t="shared" si="0"/>
        <v>-2.3277380023500882E-11</v>
      </c>
    </row>
    <row r="40" spans="1:5" ht="21" x14ac:dyDescent="0.25">
      <c r="A40" s="8"/>
      <c r="B40" s="8"/>
      <c r="C40" s="9"/>
      <c r="D40" s="9"/>
      <c r="E40" s="9">
        <f t="shared" si="0"/>
        <v>-2.3277380023500882E-11</v>
      </c>
    </row>
    <row r="41" spans="1:5" ht="21" x14ac:dyDescent="0.25">
      <c r="A41" s="8"/>
      <c r="B41" s="8"/>
      <c r="C41" s="9"/>
      <c r="D41" s="9"/>
      <c r="E41" s="9">
        <f t="shared" si="0"/>
        <v>-2.3277380023500882E-11</v>
      </c>
    </row>
    <row r="42" spans="1:5" ht="21" x14ac:dyDescent="0.25">
      <c r="A42" s="8"/>
      <c r="B42" s="8"/>
      <c r="C42" s="9"/>
      <c r="D42" s="9"/>
      <c r="E42" s="9">
        <f t="shared" si="0"/>
        <v>-2.3277380023500882E-11</v>
      </c>
    </row>
    <row r="43" spans="1:5" ht="21" x14ac:dyDescent="0.25">
      <c r="A43" s="8"/>
      <c r="B43" s="8"/>
      <c r="C43" s="9"/>
      <c r="D43" s="9"/>
      <c r="E43" s="9">
        <f t="shared" si="0"/>
        <v>-2.3277380023500882E-11</v>
      </c>
    </row>
    <row r="44" spans="1:5" ht="21" x14ac:dyDescent="0.25">
      <c r="A44" s="8"/>
      <c r="B44" s="8"/>
      <c r="C44" s="9"/>
      <c r="D44" s="9"/>
      <c r="E44" s="9">
        <f t="shared" si="0"/>
        <v>-2.3277380023500882E-11</v>
      </c>
    </row>
    <row r="45" spans="1:5" ht="21" x14ac:dyDescent="0.25">
      <c r="A45" s="8"/>
      <c r="B45" s="8"/>
      <c r="C45" s="9"/>
      <c r="D45" s="9"/>
      <c r="E45" s="9">
        <f t="shared" si="0"/>
        <v>-2.3277380023500882E-11</v>
      </c>
    </row>
    <row r="46" spans="1:5" ht="21" x14ac:dyDescent="0.25">
      <c r="A46" s="8"/>
      <c r="B46" s="8"/>
      <c r="C46" s="9"/>
      <c r="D46" s="9"/>
      <c r="E46" s="9">
        <f t="shared" si="0"/>
        <v>-2.3277380023500882E-11</v>
      </c>
    </row>
    <row r="47" spans="1:5" ht="21" x14ac:dyDescent="0.25">
      <c r="A47" s="8"/>
      <c r="B47" s="8"/>
      <c r="C47" s="9"/>
      <c r="D47" s="9"/>
      <c r="E47" s="9">
        <f t="shared" si="0"/>
        <v>-2.3277380023500882E-11</v>
      </c>
    </row>
    <row r="48" spans="1:5" ht="21" x14ac:dyDescent="0.25">
      <c r="A48" s="8"/>
      <c r="B48" s="8"/>
      <c r="C48" s="9"/>
      <c r="D48" s="9"/>
      <c r="E48" s="9">
        <f t="shared" si="0"/>
        <v>-2.3277380023500882E-11</v>
      </c>
    </row>
    <row r="49" spans="1:5" ht="21" x14ac:dyDescent="0.25">
      <c r="A49" s="8"/>
      <c r="B49" s="8"/>
      <c r="C49" s="9"/>
      <c r="D49" s="9"/>
      <c r="E49" s="9">
        <f t="shared" si="0"/>
        <v>-2.3277380023500882E-11</v>
      </c>
    </row>
    <row r="50" spans="1:5" ht="21" x14ac:dyDescent="0.25">
      <c r="A50" s="8"/>
      <c r="B50" s="8"/>
      <c r="C50" s="9"/>
      <c r="D50" s="9"/>
      <c r="E50" s="9">
        <f t="shared" si="0"/>
        <v>-2.3277380023500882E-11</v>
      </c>
    </row>
    <row r="51" spans="1:5" ht="21" x14ac:dyDescent="0.25">
      <c r="A51" s="8"/>
      <c r="B51" s="8"/>
      <c r="C51" s="9"/>
      <c r="D51" s="9"/>
      <c r="E51" s="9">
        <f t="shared" si="0"/>
        <v>-2.3277380023500882E-11</v>
      </c>
    </row>
    <row r="52" spans="1:5" ht="21" x14ac:dyDescent="0.25">
      <c r="A52" s="8"/>
      <c r="B52" s="8"/>
      <c r="C52" s="9"/>
      <c r="D52" s="9"/>
      <c r="E52" s="9">
        <f t="shared" si="0"/>
        <v>-2.3277380023500882E-11</v>
      </c>
    </row>
    <row r="53" spans="1:5" ht="21" x14ac:dyDescent="0.25">
      <c r="A53" s="8"/>
      <c r="B53" s="8"/>
      <c r="C53" s="9"/>
      <c r="D53" s="9"/>
      <c r="E53" s="9">
        <f t="shared" si="0"/>
        <v>-2.3277380023500882E-11</v>
      </c>
    </row>
    <row r="54" spans="1:5" ht="21" x14ac:dyDescent="0.25">
      <c r="A54" s="8"/>
      <c r="B54" s="8"/>
      <c r="C54" s="9"/>
      <c r="D54" s="9"/>
      <c r="E54" s="9">
        <f t="shared" si="0"/>
        <v>-2.3277380023500882E-11</v>
      </c>
    </row>
    <row r="55" spans="1:5" ht="21" x14ac:dyDescent="0.25">
      <c r="A55" s="8"/>
      <c r="B55" s="8"/>
      <c r="C55" s="9"/>
      <c r="D55" s="9"/>
      <c r="E55" s="9">
        <f t="shared" si="0"/>
        <v>-2.3277380023500882E-11</v>
      </c>
    </row>
    <row r="56" spans="1:5" ht="21" x14ac:dyDescent="0.25">
      <c r="A56" s="8"/>
      <c r="B56" s="8"/>
      <c r="C56" s="9"/>
      <c r="D56" s="9"/>
      <c r="E56" s="9">
        <f t="shared" si="0"/>
        <v>-2.3277380023500882E-11</v>
      </c>
    </row>
    <row r="57" spans="1:5" ht="21" x14ac:dyDescent="0.25">
      <c r="A57" s="8"/>
      <c r="B57" s="8"/>
      <c r="C57" s="9"/>
      <c r="D57" s="9"/>
      <c r="E57" s="9">
        <f t="shared" si="0"/>
        <v>-2.3277380023500882E-11</v>
      </c>
    </row>
    <row r="58" spans="1:5" ht="21" x14ac:dyDescent="0.25">
      <c r="A58" s="8"/>
      <c r="B58" s="8"/>
      <c r="C58" s="9"/>
      <c r="D58" s="9"/>
      <c r="E58" s="9">
        <f t="shared" si="0"/>
        <v>-2.3277380023500882E-11</v>
      </c>
    </row>
    <row r="59" spans="1:5" ht="21" x14ac:dyDescent="0.25">
      <c r="A59" s="8"/>
      <c r="B59" s="8"/>
      <c r="C59" s="9"/>
      <c r="D59" s="9"/>
      <c r="E59" s="9">
        <f t="shared" si="0"/>
        <v>-2.3277380023500882E-11</v>
      </c>
    </row>
    <row r="60" spans="1:5" ht="21" x14ac:dyDescent="0.25">
      <c r="A60" s="8"/>
      <c r="B60" s="8"/>
      <c r="C60" s="9"/>
      <c r="D60" s="9"/>
      <c r="E60" s="9">
        <f t="shared" si="0"/>
        <v>-2.3277380023500882E-11</v>
      </c>
    </row>
    <row r="61" spans="1:5" ht="21" x14ac:dyDescent="0.25">
      <c r="A61" s="8"/>
      <c r="B61" s="8"/>
      <c r="C61" s="9"/>
      <c r="D61" s="9"/>
      <c r="E61" s="9">
        <f t="shared" si="0"/>
        <v>-2.3277380023500882E-11</v>
      </c>
    </row>
    <row r="62" spans="1:5" ht="21" x14ac:dyDescent="0.25">
      <c r="A62" s="8"/>
      <c r="B62" s="8"/>
      <c r="C62" s="9"/>
      <c r="D62" s="9"/>
      <c r="E62" s="9">
        <f t="shared" si="0"/>
        <v>-2.3277380023500882E-11</v>
      </c>
    </row>
    <row r="63" spans="1:5" ht="21" x14ac:dyDescent="0.25">
      <c r="A63" s="8"/>
      <c r="B63" s="8"/>
      <c r="C63" s="9"/>
      <c r="D63" s="9"/>
      <c r="E63" s="9">
        <f t="shared" si="0"/>
        <v>-2.3277380023500882E-11</v>
      </c>
    </row>
    <row r="64" spans="1:5" ht="21" x14ac:dyDescent="0.25">
      <c r="A64" s="8"/>
      <c r="B64" s="8"/>
      <c r="C64" s="9"/>
      <c r="D64" s="9"/>
      <c r="E64" s="9">
        <f t="shared" si="0"/>
        <v>-2.3277380023500882E-11</v>
      </c>
    </row>
    <row r="65" spans="1:5" ht="21" x14ac:dyDescent="0.25">
      <c r="A65" s="8"/>
      <c r="B65" s="8"/>
      <c r="C65" s="9"/>
      <c r="D65" s="9"/>
      <c r="E65" s="9">
        <f t="shared" si="0"/>
        <v>-2.3277380023500882E-11</v>
      </c>
    </row>
    <row r="66" spans="1:5" ht="21" x14ac:dyDescent="0.25">
      <c r="A66" s="8"/>
      <c r="B66" s="8"/>
      <c r="C66" s="9"/>
      <c r="D66" s="9"/>
      <c r="E66" s="9">
        <f t="shared" si="0"/>
        <v>-2.3277380023500882E-11</v>
      </c>
    </row>
    <row r="67" spans="1:5" ht="21" x14ac:dyDescent="0.25">
      <c r="A67" s="8"/>
      <c r="B67" s="8"/>
      <c r="C67" s="9"/>
      <c r="D67" s="9"/>
      <c r="E67" s="9">
        <f t="shared" si="0"/>
        <v>-2.3277380023500882E-11</v>
      </c>
    </row>
    <row r="68" spans="1:5" ht="21" x14ac:dyDescent="0.25">
      <c r="A68" s="8"/>
      <c r="B68" s="8"/>
      <c r="C68" s="9"/>
      <c r="D68" s="9"/>
      <c r="E68" s="9">
        <f t="shared" si="0"/>
        <v>-2.3277380023500882E-11</v>
      </c>
    </row>
    <row r="69" spans="1:5" ht="21" x14ac:dyDescent="0.25">
      <c r="A69" s="8"/>
      <c r="B69" s="8"/>
      <c r="C69" s="9"/>
      <c r="D69" s="9"/>
      <c r="E69" s="9">
        <f t="shared" si="0"/>
        <v>-2.3277380023500882E-11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-2.3277380023500882E-11</v>
      </c>
    </row>
    <row r="71" spans="1:5" ht="21" x14ac:dyDescent="0.25">
      <c r="A71" s="8"/>
      <c r="B71" s="8"/>
      <c r="C71" s="9"/>
      <c r="D71" s="9"/>
      <c r="E71" s="9">
        <f t="shared" si="1"/>
        <v>-2.3277380023500882E-11</v>
      </c>
    </row>
    <row r="72" spans="1:5" ht="21" x14ac:dyDescent="0.25">
      <c r="A72" s="8"/>
      <c r="B72" s="8"/>
      <c r="C72" s="9"/>
      <c r="D72" s="9"/>
      <c r="E72" s="9">
        <f t="shared" si="1"/>
        <v>-2.3277380023500882E-11</v>
      </c>
    </row>
    <row r="73" spans="1:5" ht="21" x14ac:dyDescent="0.25">
      <c r="A73" s="8"/>
      <c r="B73" s="8"/>
      <c r="C73" s="9"/>
      <c r="D73" s="9"/>
      <c r="E73" s="9">
        <f t="shared" si="1"/>
        <v>-2.3277380023500882E-11</v>
      </c>
    </row>
    <row r="74" spans="1:5" ht="21" x14ac:dyDescent="0.25">
      <c r="A74" s="8"/>
      <c r="B74" s="8"/>
      <c r="C74" s="9"/>
      <c r="D74" s="9"/>
      <c r="E74" s="9">
        <f t="shared" si="1"/>
        <v>-2.3277380023500882E-11</v>
      </c>
    </row>
    <row r="75" spans="1:5" ht="21" x14ac:dyDescent="0.25">
      <c r="A75" s="8"/>
      <c r="B75" s="8"/>
      <c r="C75" s="9"/>
      <c r="D75" s="9"/>
      <c r="E75" s="9">
        <f t="shared" si="1"/>
        <v>-2.3277380023500882E-11</v>
      </c>
    </row>
    <row r="76" spans="1:5" ht="21" x14ac:dyDescent="0.25">
      <c r="A76" s="8"/>
      <c r="B76" s="8"/>
      <c r="C76" s="9"/>
      <c r="D76" s="9"/>
      <c r="E76" s="9">
        <f t="shared" si="1"/>
        <v>-2.3277380023500882E-11</v>
      </c>
    </row>
    <row r="77" spans="1:5" ht="21" x14ac:dyDescent="0.25">
      <c r="A77" s="8"/>
      <c r="B77" s="8"/>
      <c r="C77" s="9"/>
      <c r="D77" s="9"/>
      <c r="E77" s="9">
        <f t="shared" si="1"/>
        <v>-2.3277380023500882E-11</v>
      </c>
    </row>
    <row r="78" spans="1:5" ht="21" x14ac:dyDescent="0.25">
      <c r="A78" s="8"/>
      <c r="B78" s="8"/>
      <c r="C78" s="9"/>
      <c r="D78" s="9"/>
      <c r="E78" s="9">
        <f t="shared" si="1"/>
        <v>-2.3277380023500882E-11</v>
      </c>
    </row>
    <row r="79" spans="1:5" ht="21" x14ac:dyDescent="0.25">
      <c r="A79" s="8"/>
      <c r="B79" s="8"/>
      <c r="C79" s="9"/>
      <c r="D79" s="9"/>
      <c r="E79" s="9">
        <f t="shared" si="1"/>
        <v>-2.3277380023500882E-11</v>
      </c>
    </row>
    <row r="80" spans="1:5" ht="21" x14ac:dyDescent="0.25">
      <c r="A80" s="8"/>
      <c r="B80" s="8"/>
      <c r="C80" s="9"/>
      <c r="D80" s="9"/>
      <c r="E80" s="9">
        <f t="shared" si="1"/>
        <v>-2.3277380023500882E-11</v>
      </c>
    </row>
    <row r="81" spans="1:5" ht="21" x14ac:dyDescent="0.25">
      <c r="A81" s="8"/>
      <c r="B81" s="8"/>
      <c r="C81" s="9"/>
      <c r="D81" s="9"/>
      <c r="E81" s="9">
        <f t="shared" si="1"/>
        <v>-2.3277380023500882E-11</v>
      </c>
    </row>
    <row r="82" spans="1:5" ht="21" x14ac:dyDescent="0.25">
      <c r="A82" s="8"/>
      <c r="B82" s="8"/>
      <c r="C82" s="9"/>
      <c r="D82" s="9"/>
      <c r="E82" s="9">
        <f t="shared" si="1"/>
        <v>-2.3277380023500882E-11</v>
      </c>
    </row>
    <row r="83" spans="1:5" ht="21" x14ac:dyDescent="0.25">
      <c r="A83" s="8"/>
      <c r="B83" s="8"/>
      <c r="C83" s="9"/>
      <c r="D83" s="9"/>
      <c r="E83" s="9">
        <f t="shared" si="1"/>
        <v>-2.3277380023500882E-11</v>
      </c>
    </row>
    <row r="84" spans="1:5" ht="21" x14ac:dyDescent="0.25">
      <c r="A84" s="8"/>
      <c r="B84" s="8"/>
      <c r="C84" s="9"/>
      <c r="D84" s="9"/>
      <c r="E84" s="9">
        <f t="shared" si="1"/>
        <v>-2.3277380023500882E-11</v>
      </c>
    </row>
    <row r="85" spans="1:5" ht="21" x14ac:dyDescent="0.25">
      <c r="A85" s="8"/>
      <c r="B85" s="8"/>
      <c r="C85" s="9"/>
      <c r="D85" s="9"/>
      <c r="E85" s="9">
        <f t="shared" si="1"/>
        <v>-2.3277380023500882E-11</v>
      </c>
    </row>
    <row r="86" spans="1:5" ht="21" x14ac:dyDescent="0.25">
      <c r="A86" s="8"/>
      <c r="B86" s="8"/>
      <c r="C86" s="9"/>
      <c r="D86" s="9"/>
      <c r="E86" s="9">
        <f t="shared" si="1"/>
        <v>-2.3277380023500882E-11</v>
      </c>
    </row>
    <row r="87" spans="1:5" ht="21" x14ac:dyDescent="0.25">
      <c r="A87" s="8"/>
      <c r="B87" s="8"/>
      <c r="C87" s="9"/>
      <c r="D87" s="9"/>
      <c r="E87" s="9">
        <f t="shared" si="1"/>
        <v>-2.3277380023500882E-11</v>
      </c>
    </row>
    <row r="88" spans="1:5" ht="21" x14ac:dyDescent="0.25">
      <c r="A88" s="8"/>
      <c r="B88" s="8"/>
      <c r="C88" s="9"/>
      <c r="D88" s="9"/>
      <c r="E88" s="9">
        <f t="shared" si="1"/>
        <v>-2.3277380023500882E-11</v>
      </c>
    </row>
    <row r="89" spans="1:5" ht="21" x14ac:dyDescent="0.25">
      <c r="A89" s="8"/>
      <c r="B89" s="8"/>
      <c r="C89" s="9"/>
      <c r="D89" s="9"/>
      <c r="E89" s="9">
        <f t="shared" si="1"/>
        <v>-2.3277380023500882E-11</v>
      </c>
    </row>
    <row r="90" spans="1:5" ht="21" x14ac:dyDescent="0.25">
      <c r="A90" s="8"/>
      <c r="B90" s="8"/>
      <c r="C90" s="9"/>
      <c r="D90" s="9"/>
      <c r="E90" s="9">
        <f t="shared" si="1"/>
        <v>-2.3277380023500882E-11</v>
      </c>
    </row>
    <row r="91" spans="1:5" ht="21" x14ac:dyDescent="0.25">
      <c r="A91" s="8"/>
      <c r="B91" s="8"/>
      <c r="C91" s="9"/>
      <c r="D91" s="9"/>
      <c r="E91" s="9">
        <f t="shared" si="1"/>
        <v>-2.3277380023500882E-11</v>
      </c>
    </row>
    <row r="92" spans="1:5" ht="21" x14ac:dyDescent="0.25">
      <c r="A92" s="8"/>
      <c r="B92" s="8"/>
      <c r="C92" s="9"/>
      <c r="D92" s="9"/>
      <c r="E92" s="9">
        <f t="shared" si="1"/>
        <v>-2.3277380023500882E-11</v>
      </c>
    </row>
    <row r="93" spans="1:5" ht="21" x14ac:dyDescent="0.25">
      <c r="A93" s="8"/>
      <c r="B93" s="8"/>
      <c r="C93" s="9"/>
      <c r="D93" s="9"/>
      <c r="E93" s="9">
        <f t="shared" si="1"/>
        <v>-2.3277380023500882E-11</v>
      </c>
    </row>
    <row r="94" spans="1:5" ht="21" x14ac:dyDescent="0.25">
      <c r="A94" s="8"/>
      <c r="B94" s="8"/>
      <c r="C94" s="9"/>
      <c r="D94" s="9"/>
      <c r="E94" s="9">
        <f t="shared" si="1"/>
        <v>-2.3277380023500882E-11</v>
      </c>
    </row>
    <row r="95" spans="1:5" ht="21" x14ac:dyDescent="0.25">
      <c r="A95" s="8"/>
      <c r="B95" s="8"/>
      <c r="C95" s="9"/>
      <c r="D95" s="9"/>
      <c r="E95" s="9">
        <f t="shared" si="1"/>
        <v>-2.3277380023500882E-11</v>
      </c>
    </row>
    <row r="96" spans="1:5" ht="21" x14ac:dyDescent="0.25">
      <c r="A96" s="8"/>
      <c r="B96" s="8"/>
      <c r="C96" s="9"/>
      <c r="D96" s="9"/>
      <c r="E96" s="9">
        <f t="shared" si="1"/>
        <v>-2.3277380023500882E-11</v>
      </c>
    </row>
    <row r="97" spans="1:5" ht="21" x14ac:dyDescent="0.25">
      <c r="A97" s="8"/>
      <c r="B97" s="8"/>
      <c r="C97" s="9"/>
      <c r="D97" s="9"/>
      <c r="E97" s="9">
        <f t="shared" si="1"/>
        <v>-2.3277380023500882E-11</v>
      </c>
    </row>
    <row r="98" spans="1:5" ht="21" x14ac:dyDescent="0.25">
      <c r="A98" s="8"/>
      <c r="B98" s="8"/>
      <c r="C98" s="9"/>
      <c r="D98" s="9"/>
      <c r="E98" s="9">
        <f t="shared" si="1"/>
        <v>-2.3277380023500882E-11</v>
      </c>
    </row>
    <row r="99" spans="1:5" ht="21" x14ac:dyDescent="0.25">
      <c r="A99" s="8"/>
      <c r="B99" s="8"/>
      <c r="C99" s="9"/>
      <c r="D99" s="9"/>
      <c r="E99" s="9">
        <f t="shared" si="1"/>
        <v>-2.3277380023500882E-11</v>
      </c>
    </row>
    <row r="100" spans="1:5" ht="21" x14ac:dyDescent="0.25">
      <c r="A100" s="8"/>
      <c r="B100" s="8"/>
      <c r="C100" s="9"/>
      <c r="D100" s="9"/>
      <c r="E100" s="9">
        <f t="shared" si="1"/>
        <v>-2.3277380023500882E-11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91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51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27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92"/>
  <dimension ref="A1:E382"/>
  <sheetViews>
    <sheetView topLeftCell="A150" workbookViewId="0">
      <selection activeCell="A167" sqref="A167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9.5" bestFit="1" customWidth="1"/>
  </cols>
  <sheetData>
    <row r="1" spans="1:5" ht="29" x14ac:dyDescent="0.35">
      <c r="A1" s="160" t="s">
        <v>51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27</v>
      </c>
      <c r="B4" s="8" t="s">
        <v>20</v>
      </c>
      <c r="C4" s="9"/>
      <c r="D4" s="9"/>
      <c r="E4" s="9">
        <v>0</v>
      </c>
    </row>
    <row r="5" spans="1:5" ht="21" x14ac:dyDescent="0.25">
      <c r="A5" s="8" t="s">
        <v>481</v>
      </c>
      <c r="B5" s="8" t="s">
        <v>214</v>
      </c>
      <c r="C5" s="9">
        <v>124762</v>
      </c>
      <c r="D5" s="9"/>
      <c r="E5" s="9">
        <f>E4+C5-D5</f>
        <v>124762</v>
      </c>
    </row>
    <row r="6" spans="1:5" ht="21" x14ac:dyDescent="0.25">
      <c r="A6" s="18">
        <v>45297</v>
      </c>
      <c r="B6" s="8" t="s">
        <v>386</v>
      </c>
      <c r="C6" s="9"/>
      <c r="D6" s="9">
        <v>157.5</v>
      </c>
      <c r="E6" s="9">
        <f t="shared" ref="E6:E69" si="0">E5+C6-D6</f>
        <v>124604.5</v>
      </c>
    </row>
    <row r="7" spans="1:5" ht="21" x14ac:dyDescent="0.25">
      <c r="A7" s="18">
        <v>45299</v>
      </c>
      <c r="B7" s="8" t="s">
        <v>353</v>
      </c>
      <c r="C7" s="9"/>
      <c r="D7" s="9">
        <v>124050</v>
      </c>
      <c r="E7" s="9">
        <f t="shared" si="0"/>
        <v>554.5</v>
      </c>
    </row>
    <row r="8" spans="1:5" ht="21" x14ac:dyDescent="0.25">
      <c r="A8" s="18">
        <v>45299</v>
      </c>
      <c r="B8" s="8" t="s">
        <v>386</v>
      </c>
      <c r="C8" s="9"/>
      <c r="D8" s="9">
        <v>15.75</v>
      </c>
      <c r="E8" s="9">
        <f t="shared" si="0"/>
        <v>538.75</v>
      </c>
    </row>
    <row r="9" spans="1:5" ht="21" x14ac:dyDescent="0.25">
      <c r="A9" s="18">
        <v>45303</v>
      </c>
      <c r="B9" s="8" t="s">
        <v>542</v>
      </c>
      <c r="C9" s="9">
        <v>36907</v>
      </c>
      <c r="D9" s="9"/>
      <c r="E9" s="9">
        <f t="shared" si="0"/>
        <v>37445.75</v>
      </c>
    </row>
    <row r="10" spans="1:5" ht="21" x14ac:dyDescent="0.25">
      <c r="A10" s="18">
        <v>45303</v>
      </c>
      <c r="B10" s="8" t="s">
        <v>543</v>
      </c>
      <c r="C10" s="9"/>
      <c r="D10" s="9">
        <v>35000</v>
      </c>
      <c r="E10" s="9">
        <f t="shared" si="0"/>
        <v>2445.75</v>
      </c>
    </row>
    <row r="11" spans="1:5" ht="21" x14ac:dyDescent="0.25">
      <c r="A11" s="18">
        <v>45303</v>
      </c>
      <c r="B11" s="8" t="s">
        <v>386</v>
      </c>
      <c r="C11" s="9"/>
      <c r="D11" s="9">
        <v>15.75</v>
      </c>
      <c r="E11" s="9">
        <f t="shared" si="0"/>
        <v>2430</v>
      </c>
    </row>
    <row r="12" spans="1:5" ht="21" x14ac:dyDescent="0.25">
      <c r="A12" s="18">
        <v>45309</v>
      </c>
      <c r="B12" s="8" t="s">
        <v>597</v>
      </c>
      <c r="C12" s="9">
        <v>538994.75</v>
      </c>
      <c r="D12" s="9"/>
      <c r="E12" s="9">
        <f t="shared" si="0"/>
        <v>541424.75</v>
      </c>
    </row>
    <row r="13" spans="1:5" ht="21" x14ac:dyDescent="0.25">
      <c r="A13" s="18">
        <v>45309</v>
      </c>
      <c r="B13" s="8" t="s">
        <v>602</v>
      </c>
      <c r="C13" s="9"/>
      <c r="D13" s="9">
        <v>498334</v>
      </c>
      <c r="E13" s="9">
        <f>E12+C13-D13</f>
        <v>43090.75</v>
      </c>
    </row>
    <row r="14" spans="1:5" ht="21" x14ac:dyDescent="0.25">
      <c r="A14" s="18">
        <v>45313</v>
      </c>
      <c r="B14" s="8" t="s">
        <v>660</v>
      </c>
      <c r="C14" s="9"/>
      <c r="D14" s="9">
        <v>40000</v>
      </c>
      <c r="E14" s="9">
        <f t="shared" si="0"/>
        <v>3090.75</v>
      </c>
    </row>
    <row r="15" spans="1:5" ht="21" x14ac:dyDescent="0.25">
      <c r="A15" s="18">
        <v>45313</v>
      </c>
      <c r="B15" s="8" t="s">
        <v>386</v>
      </c>
      <c r="C15" s="9"/>
      <c r="D15" s="9">
        <v>15.75</v>
      </c>
      <c r="E15" s="9">
        <f t="shared" si="0"/>
        <v>3075</v>
      </c>
    </row>
    <row r="16" spans="1:5" ht="21" x14ac:dyDescent="0.25">
      <c r="A16" s="18">
        <v>45314</v>
      </c>
      <c r="B16" s="8" t="s">
        <v>386</v>
      </c>
      <c r="C16" s="9"/>
      <c r="D16" s="9">
        <v>15.75</v>
      </c>
      <c r="E16" s="9">
        <f t="shared" si="0"/>
        <v>3059.25</v>
      </c>
    </row>
    <row r="17" spans="1:5" ht="21" x14ac:dyDescent="0.25">
      <c r="A17" s="18">
        <v>45314</v>
      </c>
      <c r="B17" s="8" t="s">
        <v>386</v>
      </c>
      <c r="C17" s="9"/>
      <c r="D17" s="9">
        <v>15.75</v>
      </c>
      <c r="E17" s="9">
        <f t="shared" si="0"/>
        <v>3043.5</v>
      </c>
    </row>
    <row r="18" spans="1:5" ht="21" x14ac:dyDescent="0.25">
      <c r="A18" s="18">
        <v>45318</v>
      </c>
      <c r="B18" s="8" t="s">
        <v>386</v>
      </c>
      <c r="C18" s="9"/>
      <c r="D18" s="9">
        <v>52.5</v>
      </c>
      <c r="E18" s="9">
        <f t="shared" si="0"/>
        <v>2991</v>
      </c>
    </row>
    <row r="19" spans="1:5" ht="21" x14ac:dyDescent="0.25">
      <c r="A19" s="18">
        <v>45323</v>
      </c>
      <c r="B19" s="8" t="s">
        <v>757</v>
      </c>
      <c r="C19" s="9"/>
      <c r="D19" s="9">
        <v>588</v>
      </c>
      <c r="E19" s="9">
        <f t="shared" si="0"/>
        <v>2403</v>
      </c>
    </row>
    <row r="20" spans="1:5" ht="21" x14ac:dyDescent="0.25">
      <c r="A20" s="18">
        <v>45324</v>
      </c>
      <c r="B20" s="8" t="s">
        <v>759</v>
      </c>
      <c r="C20" s="9"/>
      <c r="D20" s="9">
        <v>530</v>
      </c>
      <c r="E20" s="9">
        <f t="shared" si="0"/>
        <v>1873</v>
      </c>
    </row>
    <row r="21" spans="1:5" ht="21" x14ac:dyDescent="0.25">
      <c r="A21" s="18">
        <v>45324</v>
      </c>
      <c r="B21" s="8" t="s">
        <v>386</v>
      </c>
      <c r="C21" s="9"/>
      <c r="D21" s="9">
        <v>15.75</v>
      </c>
      <c r="E21" s="9">
        <f t="shared" si="0"/>
        <v>1857.25</v>
      </c>
    </row>
    <row r="22" spans="1:5" ht="21" x14ac:dyDescent="0.25">
      <c r="A22" s="18">
        <v>45324</v>
      </c>
      <c r="B22" s="8" t="s">
        <v>386</v>
      </c>
      <c r="C22" s="9"/>
      <c r="D22" s="9">
        <v>15.75</v>
      </c>
      <c r="E22" s="9">
        <f t="shared" si="0"/>
        <v>1841.5</v>
      </c>
    </row>
    <row r="23" spans="1:5" ht="21" x14ac:dyDescent="0.25">
      <c r="A23" s="18">
        <v>45329</v>
      </c>
      <c r="B23" s="8" t="s">
        <v>807</v>
      </c>
      <c r="C23" s="9">
        <v>130164</v>
      </c>
      <c r="D23" s="9"/>
      <c r="E23" s="9">
        <f t="shared" si="0"/>
        <v>132005.5</v>
      </c>
    </row>
    <row r="24" spans="1:5" ht="21" x14ac:dyDescent="0.25">
      <c r="A24" s="18">
        <v>45329</v>
      </c>
      <c r="B24" s="8" t="s">
        <v>808</v>
      </c>
      <c r="C24" s="9"/>
      <c r="D24" s="9">
        <v>130513</v>
      </c>
      <c r="E24" s="9">
        <f t="shared" si="0"/>
        <v>1492.5</v>
      </c>
    </row>
    <row r="25" spans="1:5" ht="21" x14ac:dyDescent="0.25">
      <c r="A25" s="18">
        <v>45329</v>
      </c>
      <c r="B25" s="8" t="s">
        <v>150</v>
      </c>
      <c r="C25" s="9"/>
      <c r="D25" s="9">
        <v>15.75</v>
      </c>
      <c r="E25" s="9">
        <f t="shared" si="0"/>
        <v>1476.75</v>
      </c>
    </row>
    <row r="26" spans="1:5" ht="21" x14ac:dyDescent="0.25">
      <c r="A26" s="18">
        <v>45330</v>
      </c>
      <c r="B26" s="8" t="s">
        <v>828</v>
      </c>
      <c r="C26" s="9">
        <v>125258</v>
      </c>
      <c r="D26" s="9"/>
      <c r="E26" s="9">
        <f t="shared" si="0"/>
        <v>126734.75</v>
      </c>
    </row>
    <row r="27" spans="1:5" ht="21" x14ac:dyDescent="0.25">
      <c r="A27" s="18">
        <v>45330</v>
      </c>
      <c r="B27" s="8" t="s">
        <v>832</v>
      </c>
      <c r="C27" s="9"/>
      <c r="D27" s="9">
        <v>125025</v>
      </c>
      <c r="E27" s="9">
        <f t="shared" si="0"/>
        <v>1709.75</v>
      </c>
    </row>
    <row r="28" spans="1:5" ht="21" x14ac:dyDescent="0.25">
      <c r="A28" s="18">
        <v>45342</v>
      </c>
      <c r="B28" s="8" t="s">
        <v>917</v>
      </c>
      <c r="C28" s="9">
        <v>101425</v>
      </c>
      <c r="D28" s="9"/>
      <c r="E28" s="9">
        <f t="shared" si="0"/>
        <v>103134.75</v>
      </c>
    </row>
    <row r="29" spans="1:5" ht="21" x14ac:dyDescent="0.25">
      <c r="A29" s="18">
        <v>45342</v>
      </c>
      <c r="B29" s="8" t="s">
        <v>920</v>
      </c>
      <c r="C29" s="9"/>
      <c r="D29" s="9">
        <v>89650</v>
      </c>
      <c r="E29" s="9">
        <f t="shared" si="0"/>
        <v>13484.75</v>
      </c>
    </row>
    <row r="30" spans="1:5" ht="21" x14ac:dyDescent="0.25">
      <c r="A30" s="18">
        <v>45344</v>
      </c>
      <c r="B30" s="8" t="s">
        <v>952</v>
      </c>
      <c r="C30" s="9"/>
      <c r="D30" s="9">
        <v>10985</v>
      </c>
      <c r="E30" s="9">
        <f t="shared" si="0"/>
        <v>2499.75</v>
      </c>
    </row>
    <row r="31" spans="1:5" ht="21" x14ac:dyDescent="0.25">
      <c r="A31" s="18">
        <v>45346</v>
      </c>
      <c r="B31" s="8" t="s">
        <v>939</v>
      </c>
      <c r="C31" s="9">
        <v>104255</v>
      </c>
      <c r="D31" s="9"/>
      <c r="E31" s="9">
        <f t="shared" si="0"/>
        <v>106754.75</v>
      </c>
    </row>
    <row r="32" spans="1:5" ht="21" x14ac:dyDescent="0.25">
      <c r="A32" s="18">
        <v>45350</v>
      </c>
      <c r="B32" s="8" t="s">
        <v>981</v>
      </c>
      <c r="C32" s="9">
        <v>911408</v>
      </c>
      <c r="D32" s="9"/>
      <c r="E32" s="9">
        <f t="shared" si="0"/>
        <v>1018162.75</v>
      </c>
    </row>
    <row r="33" spans="1:5" ht="21" x14ac:dyDescent="0.25">
      <c r="A33" s="18">
        <v>45350</v>
      </c>
      <c r="B33" s="8" t="s">
        <v>362</v>
      </c>
      <c r="C33" s="9"/>
      <c r="D33" s="9">
        <v>52.5</v>
      </c>
      <c r="E33" s="9">
        <f t="shared" si="0"/>
        <v>1018110.25</v>
      </c>
    </row>
    <row r="34" spans="1:5" ht="21" x14ac:dyDescent="0.25">
      <c r="A34" s="18">
        <v>45350</v>
      </c>
      <c r="B34" s="8" t="s">
        <v>982</v>
      </c>
      <c r="C34" s="9"/>
      <c r="D34" s="9">
        <v>367000</v>
      </c>
      <c r="E34" s="9">
        <f t="shared" si="0"/>
        <v>651110.25</v>
      </c>
    </row>
    <row r="35" spans="1:5" ht="21" x14ac:dyDescent="0.25">
      <c r="A35" s="18">
        <v>45350</v>
      </c>
      <c r="B35" s="8" t="s">
        <v>983</v>
      </c>
      <c r="C35" s="9"/>
      <c r="D35" s="9">
        <v>150000</v>
      </c>
      <c r="E35" s="9">
        <f t="shared" si="0"/>
        <v>501110.25</v>
      </c>
    </row>
    <row r="36" spans="1:5" ht="21" x14ac:dyDescent="0.25">
      <c r="A36" s="18">
        <v>45350</v>
      </c>
      <c r="B36" s="8" t="s">
        <v>984</v>
      </c>
      <c r="C36" s="9"/>
      <c r="D36" s="9">
        <v>200100</v>
      </c>
      <c r="E36" s="9">
        <f t="shared" si="0"/>
        <v>301010.25</v>
      </c>
    </row>
    <row r="37" spans="1:5" ht="21" x14ac:dyDescent="0.25">
      <c r="A37" s="18">
        <v>45350</v>
      </c>
      <c r="B37" s="8" t="s">
        <v>150</v>
      </c>
      <c r="C37" s="9"/>
      <c r="D37" s="9">
        <v>15.75</v>
      </c>
      <c r="E37" s="9">
        <f t="shared" si="0"/>
        <v>300994.5</v>
      </c>
    </row>
    <row r="38" spans="1:5" ht="21" x14ac:dyDescent="0.25">
      <c r="A38" s="18">
        <v>45350</v>
      </c>
      <c r="B38" s="8" t="s">
        <v>150</v>
      </c>
      <c r="C38" s="9"/>
      <c r="D38" s="9">
        <v>15.75</v>
      </c>
      <c r="E38" s="9">
        <f t="shared" si="0"/>
        <v>300978.75</v>
      </c>
    </row>
    <row r="39" spans="1:5" ht="21" x14ac:dyDescent="0.25">
      <c r="A39" s="18">
        <v>45350</v>
      </c>
      <c r="B39" s="8" t="s">
        <v>150</v>
      </c>
      <c r="C39" s="9"/>
      <c r="D39" s="9">
        <v>15.75</v>
      </c>
      <c r="E39" s="9">
        <f t="shared" si="0"/>
        <v>300963</v>
      </c>
    </row>
    <row r="40" spans="1:5" ht="21" x14ac:dyDescent="0.25">
      <c r="A40" s="18">
        <v>45350</v>
      </c>
      <c r="B40" s="8" t="s">
        <v>991</v>
      </c>
      <c r="C40" s="9"/>
      <c r="D40" s="9">
        <v>249200</v>
      </c>
      <c r="E40" s="9">
        <f t="shared" si="0"/>
        <v>51763</v>
      </c>
    </row>
    <row r="41" spans="1:5" ht="21" x14ac:dyDescent="0.25">
      <c r="A41" s="18">
        <v>45355</v>
      </c>
      <c r="B41" s="8" t="s">
        <v>1048</v>
      </c>
      <c r="C41" s="9">
        <v>529048</v>
      </c>
      <c r="D41" s="9"/>
      <c r="E41" s="9">
        <f t="shared" si="0"/>
        <v>580811</v>
      </c>
    </row>
    <row r="42" spans="1:5" ht="21" x14ac:dyDescent="0.25">
      <c r="A42" s="18">
        <v>45356</v>
      </c>
      <c r="B42" s="8" t="s">
        <v>1060</v>
      </c>
      <c r="C42" s="9"/>
      <c r="D42" s="9">
        <v>528291</v>
      </c>
      <c r="E42" s="9">
        <f t="shared" si="0"/>
        <v>52520</v>
      </c>
    </row>
    <row r="43" spans="1:5" ht="21" x14ac:dyDescent="0.25">
      <c r="A43" s="18">
        <v>45356</v>
      </c>
      <c r="B43" s="8" t="s">
        <v>386</v>
      </c>
      <c r="C43" s="9"/>
      <c r="D43" s="9">
        <v>15.75</v>
      </c>
      <c r="E43" s="9">
        <f t="shared" si="0"/>
        <v>52504.25</v>
      </c>
    </row>
    <row r="44" spans="1:5" ht="21" x14ac:dyDescent="0.25">
      <c r="A44" s="18">
        <v>45358</v>
      </c>
      <c r="B44" s="8" t="s">
        <v>1075</v>
      </c>
      <c r="C44" s="9">
        <v>495762.75</v>
      </c>
      <c r="D44" s="9"/>
      <c r="E44" s="9">
        <f t="shared" si="0"/>
        <v>548267</v>
      </c>
    </row>
    <row r="45" spans="1:5" ht="21" x14ac:dyDescent="0.25">
      <c r="A45" s="18">
        <v>45359</v>
      </c>
      <c r="B45" s="8" t="s">
        <v>1060</v>
      </c>
      <c r="C45" s="9"/>
      <c r="D45" s="9">
        <v>490255</v>
      </c>
      <c r="E45" s="9">
        <f t="shared" si="0"/>
        <v>58012</v>
      </c>
    </row>
    <row r="46" spans="1:5" ht="21" x14ac:dyDescent="0.25">
      <c r="A46" s="18">
        <v>45359</v>
      </c>
      <c r="B46" s="8" t="s">
        <v>150</v>
      </c>
      <c r="C46" s="9"/>
      <c r="D46" s="9">
        <v>15.75</v>
      </c>
      <c r="E46" s="9">
        <f t="shared" si="0"/>
        <v>57996.25</v>
      </c>
    </row>
    <row r="47" spans="1:5" ht="21" x14ac:dyDescent="0.25">
      <c r="A47" s="18">
        <v>45363</v>
      </c>
      <c r="B47" s="8" t="s">
        <v>1048</v>
      </c>
      <c r="C47" s="9">
        <v>497502</v>
      </c>
      <c r="D47" s="9"/>
      <c r="E47" s="9">
        <f t="shared" si="0"/>
        <v>555498.25</v>
      </c>
    </row>
    <row r="48" spans="1:5" ht="21" x14ac:dyDescent="0.25">
      <c r="A48" s="18">
        <v>45363</v>
      </c>
      <c r="B48" s="8" t="s">
        <v>1060</v>
      </c>
      <c r="C48" s="9"/>
      <c r="D48" s="9">
        <v>497823</v>
      </c>
      <c r="E48" s="9">
        <f t="shared" si="0"/>
        <v>57675.25</v>
      </c>
    </row>
    <row r="49" spans="1:5" ht="21" x14ac:dyDescent="0.25">
      <c r="A49" s="18">
        <v>45363</v>
      </c>
      <c r="B49" s="8" t="s">
        <v>910</v>
      </c>
      <c r="C49" s="9"/>
      <c r="D49" s="9">
        <v>15.75</v>
      </c>
      <c r="E49" s="9">
        <f t="shared" si="0"/>
        <v>57659.5</v>
      </c>
    </row>
    <row r="50" spans="1:5" ht="21" x14ac:dyDescent="0.25">
      <c r="A50" s="18">
        <v>45364</v>
      </c>
      <c r="B50" s="8" t="s">
        <v>1048</v>
      </c>
      <c r="C50" s="9">
        <v>499638</v>
      </c>
      <c r="D50" s="9"/>
      <c r="E50" s="9">
        <f t="shared" si="0"/>
        <v>557297.5</v>
      </c>
    </row>
    <row r="51" spans="1:5" ht="21" x14ac:dyDescent="0.25">
      <c r="A51" s="18">
        <v>45365</v>
      </c>
      <c r="B51" s="8" t="s">
        <v>1086</v>
      </c>
      <c r="C51" s="9"/>
      <c r="D51" s="9">
        <v>501633</v>
      </c>
      <c r="E51" s="9">
        <f t="shared" si="0"/>
        <v>55664.5</v>
      </c>
    </row>
    <row r="52" spans="1:5" ht="21" x14ac:dyDescent="0.25">
      <c r="A52" s="18">
        <v>45367</v>
      </c>
      <c r="B52" s="8" t="s">
        <v>1128</v>
      </c>
      <c r="C52" s="9">
        <v>521763</v>
      </c>
      <c r="D52" s="9"/>
      <c r="E52" s="9">
        <f t="shared" si="0"/>
        <v>577427.5</v>
      </c>
    </row>
    <row r="53" spans="1:5" ht="21" x14ac:dyDescent="0.25">
      <c r="A53" s="18">
        <v>45367</v>
      </c>
      <c r="B53" s="8" t="s">
        <v>1060</v>
      </c>
      <c r="C53" s="9"/>
      <c r="D53" s="9">
        <v>505655</v>
      </c>
      <c r="E53" s="9">
        <f t="shared" si="0"/>
        <v>71772.5</v>
      </c>
    </row>
    <row r="54" spans="1:5" ht="21" x14ac:dyDescent="0.25">
      <c r="A54" s="18">
        <v>45367</v>
      </c>
      <c r="B54" s="8" t="s">
        <v>977</v>
      </c>
      <c r="C54" s="9"/>
      <c r="D54" s="9">
        <v>15.75</v>
      </c>
      <c r="E54" s="9">
        <f t="shared" si="0"/>
        <v>71756.75</v>
      </c>
    </row>
    <row r="55" spans="1:5" ht="21" x14ac:dyDescent="0.25">
      <c r="A55" s="18">
        <v>45367</v>
      </c>
      <c r="B55" s="8" t="s">
        <v>977</v>
      </c>
      <c r="C55" s="9"/>
      <c r="D55" s="9">
        <v>15.75</v>
      </c>
      <c r="E55" s="9">
        <f t="shared" si="0"/>
        <v>71741</v>
      </c>
    </row>
    <row r="56" spans="1:5" ht="21" x14ac:dyDescent="0.25">
      <c r="A56" s="18">
        <v>45370</v>
      </c>
      <c r="B56" s="8" t="s">
        <v>1128</v>
      </c>
      <c r="C56" s="9">
        <v>473896</v>
      </c>
      <c r="D56" s="9"/>
      <c r="E56" s="9">
        <f t="shared" si="0"/>
        <v>545637</v>
      </c>
    </row>
    <row r="57" spans="1:5" ht="21" x14ac:dyDescent="0.25">
      <c r="A57" s="18">
        <v>45370</v>
      </c>
      <c r="B57" s="8" t="s">
        <v>1060</v>
      </c>
      <c r="C57" s="9"/>
      <c r="D57" s="9">
        <v>298112</v>
      </c>
      <c r="E57" s="9">
        <f t="shared" si="0"/>
        <v>247525</v>
      </c>
    </row>
    <row r="58" spans="1:5" ht="21" x14ac:dyDescent="0.25">
      <c r="A58" s="18">
        <v>45370</v>
      </c>
      <c r="B58" s="8" t="s">
        <v>1105</v>
      </c>
      <c r="C58" s="9"/>
      <c r="D58" s="9">
        <v>195155</v>
      </c>
      <c r="E58" s="9">
        <f t="shared" si="0"/>
        <v>52370</v>
      </c>
    </row>
    <row r="59" spans="1:5" ht="21" x14ac:dyDescent="0.25">
      <c r="A59" s="18">
        <v>45370</v>
      </c>
      <c r="B59" s="8" t="s">
        <v>386</v>
      </c>
      <c r="C59" s="9"/>
      <c r="D59" s="9">
        <v>15.75</v>
      </c>
      <c r="E59" s="9">
        <f t="shared" si="0"/>
        <v>52354.25</v>
      </c>
    </row>
    <row r="60" spans="1:5" ht="21" x14ac:dyDescent="0.25">
      <c r="A60" s="18">
        <v>45370</v>
      </c>
      <c r="B60" s="8" t="s">
        <v>362</v>
      </c>
      <c r="C60" s="9"/>
      <c r="D60" s="9">
        <v>15.75</v>
      </c>
      <c r="E60" s="9">
        <f t="shared" si="0"/>
        <v>52338.5</v>
      </c>
    </row>
    <row r="61" spans="1:5" ht="21" x14ac:dyDescent="0.25">
      <c r="A61" s="18">
        <v>45371</v>
      </c>
      <c r="B61" s="8" t="s">
        <v>1157</v>
      </c>
      <c r="C61" s="9">
        <v>400000</v>
      </c>
      <c r="D61" s="9"/>
      <c r="E61" s="9">
        <f t="shared" si="0"/>
        <v>452338.5</v>
      </c>
    </row>
    <row r="62" spans="1:5" ht="21" x14ac:dyDescent="0.25">
      <c r="A62" s="18">
        <v>45371</v>
      </c>
      <c r="B62" s="8" t="s">
        <v>1157</v>
      </c>
      <c r="C62" s="9">
        <v>100000</v>
      </c>
      <c r="D62" s="9"/>
      <c r="E62" s="9">
        <f t="shared" si="0"/>
        <v>552338.5</v>
      </c>
    </row>
    <row r="63" spans="1:5" ht="21" x14ac:dyDescent="0.25">
      <c r="A63" s="18">
        <v>45371</v>
      </c>
      <c r="B63" s="8" t="s">
        <v>1098</v>
      </c>
      <c r="C63" s="9"/>
      <c r="D63" s="9">
        <v>501233</v>
      </c>
      <c r="E63" s="9">
        <f t="shared" si="0"/>
        <v>51105.5</v>
      </c>
    </row>
    <row r="64" spans="1:5" ht="21" x14ac:dyDescent="0.25">
      <c r="A64" s="18">
        <v>45371</v>
      </c>
      <c r="B64" s="8" t="s">
        <v>386</v>
      </c>
      <c r="C64" s="9"/>
      <c r="D64" s="9">
        <v>15.75</v>
      </c>
      <c r="E64" s="9">
        <f t="shared" si="0"/>
        <v>51089.75</v>
      </c>
    </row>
    <row r="65" spans="1:5" ht="21" x14ac:dyDescent="0.25">
      <c r="A65" s="18">
        <v>45372</v>
      </c>
      <c r="B65" s="8" t="s">
        <v>1157</v>
      </c>
      <c r="C65" s="9">
        <v>69000</v>
      </c>
      <c r="D65" s="9"/>
      <c r="E65" s="9">
        <f t="shared" si="0"/>
        <v>120089.75</v>
      </c>
    </row>
    <row r="66" spans="1:5" ht="21" x14ac:dyDescent="0.25">
      <c r="A66" s="18">
        <v>45373</v>
      </c>
      <c r="B66" s="8" t="s">
        <v>1048</v>
      </c>
      <c r="C66" s="9">
        <v>494682</v>
      </c>
      <c r="D66" s="9"/>
      <c r="E66" s="9">
        <f t="shared" si="0"/>
        <v>614771.75</v>
      </c>
    </row>
    <row r="67" spans="1:5" ht="21" x14ac:dyDescent="0.25">
      <c r="A67" s="18">
        <v>45373</v>
      </c>
      <c r="B67" s="8" t="s">
        <v>1086</v>
      </c>
      <c r="C67" s="9"/>
      <c r="D67" s="9">
        <v>230544</v>
      </c>
      <c r="E67" s="9">
        <f t="shared" si="0"/>
        <v>384227.75</v>
      </c>
    </row>
    <row r="68" spans="1:5" ht="21" x14ac:dyDescent="0.25">
      <c r="A68" s="18">
        <v>45373</v>
      </c>
      <c r="B68" s="8" t="s">
        <v>1180</v>
      </c>
      <c r="C68" s="9"/>
      <c r="D68" s="9">
        <v>332548</v>
      </c>
      <c r="E68" s="9">
        <f t="shared" si="0"/>
        <v>51679.75</v>
      </c>
    </row>
    <row r="69" spans="1:5" ht="21" x14ac:dyDescent="0.25">
      <c r="A69" s="18">
        <v>45373</v>
      </c>
      <c r="B69" s="8" t="s">
        <v>386</v>
      </c>
      <c r="C69" s="9"/>
      <c r="D69" s="9">
        <v>15.75</v>
      </c>
      <c r="E69" s="9">
        <f t="shared" si="0"/>
        <v>51664</v>
      </c>
    </row>
    <row r="70" spans="1:5" ht="21" x14ac:dyDescent="0.25">
      <c r="A70" s="18">
        <v>45373</v>
      </c>
      <c r="B70" s="8" t="s">
        <v>386</v>
      </c>
      <c r="C70" s="9"/>
      <c r="D70" s="9">
        <v>15.75</v>
      </c>
      <c r="E70" s="9">
        <f t="shared" ref="E70:E133" si="1">E69+C70-D70</f>
        <v>51648.25</v>
      </c>
    </row>
    <row r="71" spans="1:5" ht="21" x14ac:dyDescent="0.25">
      <c r="A71" s="18">
        <v>45376</v>
      </c>
      <c r="B71" s="8" t="s">
        <v>658</v>
      </c>
      <c r="C71" s="9">
        <v>497655.75</v>
      </c>
      <c r="D71" s="9"/>
      <c r="E71" s="9">
        <f t="shared" si="1"/>
        <v>549304</v>
      </c>
    </row>
    <row r="72" spans="1:5" ht="21" x14ac:dyDescent="0.25">
      <c r="A72" s="18">
        <v>45377</v>
      </c>
      <c r="B72" s="8" t="s">
        <v>1060</v>
      </c>
      <c r="C72" s="9"/>
      <c r="D72" s="9">
        <v>164150</v>
      </c>
      <c r="E72" s="9">
        <f t="shared" si="1"/>
        <v>385154</v>
      </c>
    </row>
    <row r="73" spans="1:5" ht="21" x14ac:dyDescent="0.25">
      <c r="A73" s="18">
        <v>45377</v>
      </c>
      <c r="B73" s="8" t="s">
        <v>386</v>
      </c>
      <c r="C73" s="9"/>
      <c r="D73" s="9">
        <v>15.75</v>
      </c>
      <c r="E73" s="9">
        <f t="shared" si="1"/>
        <v>385138.25</v>
      </c>
    </row>
    <row r="74" spans="1:5" ht="21" x14ac:dyDescent="0.25">
      <c r="A74" s="18">
        <v>45378</v>
      </c>
      <c r="B74" s="8" t="s">
        <v>1197</v>
      </c>
      <c r="C74" s="9"/>
      <c r="D74" s="9">
        <v>125255</v>
      </c>
      <c r="E74" s="9">
        <f t="shared" si="1"/>
        <v>259883.25</v>
      </c>
    </row>
    <row r="75" spans="1:5" ht="21" x14ac:dyDescent="0.25">
      <c r="A75" s="18">
        <v>45378</v>
      </c>
      <c r="B75" s="8" t="s">
        <v>1086</v>
      </c>
      <c r="C75" s="9"/>
      <c r="D75" s="9">
        <v>100815</v>
      </c>
      <c r="E75" s="9">
        <f t="shared" si="1"/>
        <v>159068.25</v>
      </c>
    </row>
    <row r="76" spans="1:5" ht="21" x14ac:dyDescent="0.25">
      <c r="A76" s="18">
        <v>45378</v>
      </c>
      <c r="B76" s="8" t="s">
        <v>362</v>
      </c>
      <c r="C76" s="9"/>
      <c r="D76" s="9">
        <v>15.75</v>
      </c>
      <c r="E76" s="9">
        <f t="shared" si="1"/>
        <v>159052.5</v>
      </c>
    </row>
    <row r="77" spans="1:5" ht="21" x14ac:dyDescent="0.25">
      <c r="A77" s="18">
        <v>45379</v>
      </c>
      <c r="B77" s="8" t="s">
        <v>150</v>
      </c>
      <c r="C77" s="9"/>
      <c r="D77" s="9">
        <v>52.5</v>
      </c>
      <c r="E77" s="9">
        <f t="shared" si="1"/>
        <v>159000</v>
      </c>
    </row>
    <row r="78" spans="1:5" ht="21" x14ac:dyDescent="0.25">
      <c r="A78" s="18">
        <v>45379</v>
      </c>
      <c r="B78" s="8" t="s">
        <v>1086</v>
      </c>
      <c r="C78" s="9"/>
      <c r="D78" s="9">
        <v>108000</v>
      </c>
      <c r="E78" s="9">
        <f t="shared" si="1"/>
        <v>51000</v>
      </c>
    </row>
    <row r="79" spans="1:5" ht="21" x14ac:dyDescent="0.25">
      <c r="A79" s="18">
        <v>45379</v>
      </c>
      <c r="B79" s="8" t="s">
        <v>150</v>
      </c>
      <c r="C79" s="9"/>
      <c r="D79" s="9">
        <v>15.75</v>
      </c>
      <c r="E79" s="9">
        <f t="shared" si="1"/>
        <v>50984.25</v>
      </c>
    </row>
    <row r="80" spans="1:5" ht="21" x14ac:dyDescent="0.25">
      <c r="A80" s="18">
        <v>45385</v>
      </c>
      <c r="B80" s="8" t="s">
        <v>1048</v>
      </c>
      <c r="C80" s="9">
        <v>497593</v>
      </c>
      <c r="D80" s="9"/>
      <c r="E80" s="9">
        <f t="shared" si="1"/>
        <v>548577.25</v>
      </c>
    </row>
    <row r="81" spans="1:5" ht="21" x14ac:dyDescent="0.25">
      <c r="A81" s="18">
        <v>45385</v>
      </c>
      <c r="B81" s="8" t="s">
        <v>1231</v>
      </c>
      <c r="C81" s="9"/>
      <c r="D81" s="9">
        <v>250170</v>
      </c>
      <c r="E81" s="9">
        <f t="shared" si="1"/>
        <v>298407.25</v>
      </c>
    </row>
    <row r="82" spans="1:5" ht="21" x14ac:dyDescent="0.25">
      <c r="A82" s="18">
        <v>45385</v>
      </c>
      <c r="B82" s="8" t="s">
        <v>362</v>
      </c>
      <c r="C82" s="9"/>
      <c r="D82" s="9">
        <v>15.75</v>
      </c>
      <c r="E82" s="9">
        <f t="shared" si="1"/>
        <v>298391.5</v>
      </c>
    </row>
    <row r="83" spans="1:5" ht="21" x14ac:dyDescent="0.25">
      <c r="A83" s="18">
        <v>45385</v>
      </c>
      <c r="B83" s="8" t="s">
        <v>1105</v>
      </c>
      <c r="C83" s="9"/>
      <c r="D83" s="9">
        <v>238766</v>
      </c>
      <c r="E83" s="9">
        <f t="shared" si="1"/>
        <v>59625.5</v>
      </c>
    </row>
    <row r="84" spans="1:5" ht="21" x14ac:dyDescent="0.25">
      <c r="A84" s="18">
        <v>45385</v>
      </c>
      <c r="B84" s="8" t="s">
        <v>362</v>
      </c>
      <c r="C84" s="9"/>
      <c r="D84" s="9">
        <v>15.75</v>
      </c>
      <c r="E84" s="9">
        <f t="shared" si="1"/>
        <v>59609.75</v>
      </c>
    </row>
    <row r="85" spans="1:5" ht="21" x14ac:dyDescent="0.25">
      <c r="A85" s="18">
        <v>45386</v>
      </c>
      <c r="B85" s="8" t="s">
        <v>1086</v>
      </c>
      <c r="C85" s="9"/>
      <c r="D85" s="9">
        <v>58864</v>
      </c>
      <c r="E85" s="9">
        <f t="shared" si="1"/>
        <v>745.75</v>
      </c>
    </row>
    <row r="86" spans="1:5" ht="21" x14ac:dyDescent="0.25">
      <c r="A86" s="18">
        <v>45386</v>
      </c>
      <c r="B86" s="51" t="s">
        <v>351</v>
      </c>
      <c r="C86" s="9"/>
      <c r="D86" s="9">
        <v>15.75</v>
      </c>
      <c r="E86" s="9">
        <f t="shared" si="1"/>
        <v>730</v>
      </c>
    </row>
    <row r="87" spans="1:5" ht="21" x14ac:dyDescent="0.25">
      <c r="A87" s="18">
        <v>45397</v>
      </c>
      <c r="B87" s="8" t="s">
        <v>1265</v>
      </c>
      <c r="C87" s="9">
        <v>496831</v>
      </c>
      <c r="D87" s="9"/>
      <c r="E87" s="9">
        <f t="shared" si="1"/>
        <v>497561</v>
      </c>
    </row>
    <row r="88" spans="1:5" ht="21" x14ac:dyDescent="0.25">
      <c r="A88" s="18">
        <v>45397</v>
      </c>
      <c r="B88" s="8" t="s">
        <v>1269</v>
      </c>
      <c r="C88" s="9"/>
      <c r="D88" s="9">
        <v>150211</v>
      </c>
      <c r="E88" s="9">
        <f t="shared" si="1"/>
        <v>347350</v>
      </c>
    </row>
    <row r="89" spans="1:5" ht="21" x14ac:dyDescent="0.25">
      <c r="A89" s="18">
        <v>45397</v>
      </c>
      <c r="B89" s="8" t="s">
        <v>150</v>
      </c>
      <c r="C89" s="9"/>
      <c r="D89" s="9">
        <v>15.75</v>
      </c>
      <c r="E89" s="9">
        <f t="shared" si="1"/>
        <v>347334.25</v>
      </c>
    </row>
    <row r="90" spans="1:5" ht="21" x14ac:dyDescent="0.25">
      <c r="A90" s="18">
        <v>45397</v>
      </c>
      <c r="B90" s="8" t="s">
        <v>1060</v>
      </c>
      <c r="C90" s="9"/>
      <c r="D90" s="9">
        <v>336420</v>
      </c>
      <c r="E90" s="9">
        <f t="shared" si="1"/>
        <v>10914.25</v>
      </c>
    </row>
    <row r="91" spans="1:5" ht="21" x14ac:dyDescent="0.25">
      <c r="A91" s="18">
        <v>45397</v>
      </c>
      <c r="B91" s="8" t="s">
        <v>150</v>
      </c>
      <c r="C91" s="9"/>
      <c r="D91" s="9">
        <v>15.75</v>
      </c>
      <c r="E91" s="9">
        <f t="shared" si="1"/>
        <v>10898.5</v>
      </c>
    </row>
    <row r="92" spans="1:5" ht="21" x14ac:dyDescent="0.25">
      <c r="A92" s="18">
        <v>45397</v>
      </c>
      <c r="B92" s="8" t="s">
        <v>1275</v>
      </c>
      <c r="C92" s="9"/>
      <c r="D92" s="9">
        <v>2050</v>
      </c>
      <c r="E92" s="9">
        <f t="shared" si="1"/>
        <v>8848.5</v>
      </c>
    </row>
    <row r="93" spans="1:5" ht="21" x14ac:dyDescent="0.25">
      <c r="A93" s="18">
        <v>45399</v>
      </c>
      <c r="B93" s="8" t="s">
        <v>1029</v>
      </c>
      <c r="C93" s="9">
        <v>225412</v>
      </c>
      <c r="D93" s="9"/>
      <c r="E93" s="9">
        <f t="shared" si="1"/>
        <v>234260.5</v>
      </c>
    </row>
    <row r="94" spans="1:5" ht="21" x14ac:dyDescent="0.25">
      <c r="A94" s="18">
        <v>45399</v>
      </c>
      <c r="B94" s="8" t="s">
        <v>1226</v>
      </c>
      <c r="C94" s="9"/>
      <c r="D94" s="9">
        <v>229875</v>
      </c>
      <c r="E94" s="9">
        <f t="shared" si="1"/>
        <v>4385.5</v>
      </c>
    </row>
    <row r="95" spans="1:5" ht="21" x14ac:dyDescent="0.25">
      <c r="A95" s="18">
        <v>45399</v>
      </c>
      <c r="B95" s="8" t="s">
        <v>1048</v>
      </c>
      <c r="C95" s="9">
        <v>497062</v>
      </c>
      <c r="D95" s="9"/>
      <c r="E95" s="9">
        <f t="shared" si="1"/>
        <v>501447.5</v>
      </c>
    </row>
    <row r="96" spans="1:5" ht="21" x14ac:dyDescent="0.25">
      <c r="A96" s="18">
        <v>45399</v>
      </c>
      <c r="B96" s="8" t="s">
        <v>982</v>
      </c>
      <c r="C96" s="9"/>
      <c r="D96" s="9">
        <v>498526</v>
      </c>
      <c r="E96" s="9">
        <f t="shared" si="1"/>
        <v>2921.5</v>
      </c>
    </row>
    <row r="97" spans="1:5" ht="21" x14ac:dyDescent="0.25">
      <c r="A97" s="18">
        <v>45399</v>
      </c>
      <c r="B97" s="8" t="s">
        <v>1165</v>
      </c>
      <c r="C97" s="9">
        <v>146510</v>
      </c>
      <c r="D97" s="9"/>
      <c r="E97" s="9">
        <f t="shared" si="1"/>
        <v>149431.5</v>
      </c>
    </row>
    <row r="98" spans="1:5" ht="21" x14ac:dyDescent="0.25">
      <c r="A98" s="18">
        <v>45399</v>
      </c>
      <c r="B98" s="8" t="s">
        <v>982</v>
      </c>
      <c r="C98" s="9"/>
      <c r="D98" s="9">
        <v>146474</v>
      </c>
      <c r="E98" s="9">
        <f t="shared" si="1"/>
        <v>2957.5</v>
      </c>
    </row>
    <row r="99" spans="1:5" ht="21" x14ac:dyDescent="0.25">
      <c r="A99" s="18">
        <v>45412</v>
      </c>
      <c r="B99" s="8" t="s">
        <v>362</v>
      </c>
      <c r="C99" s="9"/>
      <c r="D99" s="9">
        <v>178.5</v>
      </c>
      <c r="E99" s="9">
        <f t="shared" si="1"/>
        <v>2779</v>
      </c>
    </row>
    <row r="100" spans="1:5" ht="21" x14ac:dyDescent="0.25">
      <c r="A100" s="18">
        <v>45428</v>
      </c>
      <c r="B100" s="8" t="s">
        <v>1436</v>
      </c>
      <c r="C100" s="9">
        <v>492011</v>
      </c>
      <c r="D100" s="9"/>
      <c r="E100" s="9">
        <f t="shared" si="1"/>
        <v>494790</v>
      </c>
    </row>
    <row r="101" spans="1:5" ht="21" x14ac:dyDescent="0.25">
      <c r="A101" s="18">
        <v>45428</v>
      </c>
      <c r="B101" s="9" t="s">
        <v>807</v>
      </c>
      <c r="C101" s="9">
        <v>249566</v>
      </c>
      <c r="D101" s="9"/>
      <c r="E101" s="9">
        <f t="shared" si="1"/>
        <v>744356</v>
      </c>
    </row>
    <row r="102" spans="1:5" ht="21" x14ac:dyDescent="0.25">
      <c r="A102" s="18">
        <v>45428</v>
      </c>
      <c r="B102" s="9" t="s">
        <v>1441</v>
      </c>
      <c r="C102" s="9"/>
      <c r="D102" s="9">
        <v>738000</v>
      </c>
      <c r="E102" s="9">
        <f t="shared" si="1"/>
        <v>6356</v>
      </c>
    </row>
    <row r="103" spans="1:5" ht="21" x14ac:dyDescent="0.25">
      <c r="A103" s="18">
        <v>45428</v>
      </c>
      <c r="B103" s="9" t="s">
        <v>351</v>
      </c>
      <c r="C103" s="9"/>
      <c r="D103" s="9">
        <v>152</v>
      </c>
      <c r="E103" s="9">
        <f t="shared" si="1"/>
        <v>6204</v>
      </c>
    </row>
    <row r="104" spans="1:5" ht="21" x14ac:dyDescent="0.25">
      <c r="A104" s="18">
        <v>45430</v>
      </c>
      <c r="B104" s="9" t="s">
        <v>1470</v>
      </c>
      <c r="C104" s="9">
        <v>14800</v>
      </c>
      <c r="D104" s="9"/>
      <c r="E104" s="9">
        <f t="shared" si="1"/>
        <v>21004</v>
      </c>
    </row>
    <row r="105" spans="1:5" ht="21" x14ac:dyDescent="0.25">
      <c r="A105" s="18">
        <v>45430</v>
      </c>
      <c r="B105" s="9" t="s">
        <v>1269</v>
      </c>
      <c r="C105" s="9"/>
      <c r="D105" s="9">
        <v>15150</v>
      </c>
      <c r="E105" s="9">
        <f t="shared" si="1"/>
        <v>5854</v>
      </c>
    </row>
    <row r="106" spans="1:5" ht="21" x14ac:dyDescent="0.25">
      <c r="A106" s="18">
        <v>45430</v>
      </c>
      <c r="B106" s="9" t="s">
        <v>362</v>
      </c>
      <c r="C106" s="9"/>
      <c r="D106" s="9">
        <v>15.75</v>
      </c>
      <c r="E106" s="9">
        <f t="shared" si="1"/>
        <v>5838.25</v>
      </c>
    </row>
    <row r="107" spans="1:5" ht="21" x14ac:dyDescent="0.25">
      <c r="A107" s="18">
        <v>45437</v>
      </c>
      <c r="B107" s="9" t="s">
        <v>1470</v>
      </c>
      <c r="C107" s="9">
        <v>670525</v>
      </c>
      <c r="D107" s="9"/>
      <c r="E107" s="9">
        <f t="shared" si="1"/>
        <v>676363.25</v>
      </c>
    </row>
    <row r="108" spans="1:5" ht="21" x14ac:dyDescent="0.25">
      <c r="A108" s="18">
        <v>45439</v>
      </c>
      <c r="B108" s="9" t="s">
        <v>1388</v>
      </c>
      <c r="C108" s="9"/>
      <c r="D108" s="9">
        <v>671128</v>
      </c>
      <c r="E108" s="9">
        <f t="shared" si="1"/>
        <v>5235.25</v>
      </c>
    </row>
    <row r="109" spans="1:5" ht="21" x14ac:dyDescent="0.25">
      <c r="A109" s="18">
        <v>45440</v>
      </c>
      <c r="B109" s="9" t="s">
        <v>362</v>
      </c>
      <c r="C109" s="9"/>
      <c r="D109" s="9">
        <v>131.5</v>
      </c>
      <c r="E109" s="9">
        <f t="shared" si="1"/>
        <v>5103.75</v>
      </c>
    </row>
    <row r="110" spans="1:5" ht="21" x14ac:dyDescent="0.25">
      <c r="A110" s="18">
        <v>45440</v>
      </c>
      <c r="B110" s="8" t="s">
        <v>1157</v>
      </c>
      <c r="C110" s="9">
        <v>367000</v>
      </c>
      <c r="D110" s="9"/>
      <c r="E110" s="9">
        <f t="shared" si="1"/>
        <v>372103.75</v>
      </c>
    </row>
    <row r="111" spans="1:5" ht="21" x14ac:dyDescent="0.25">
      <c r="A111" s="18">
        <v>45441</v>
      </c>
      <c r="B111" s="9"/>
      <c r="D111" s="9">
        <v>371450</v>
      </c>
      <c r="E111" s="9">
        <f>E110+C112-D111</f>
        <v>754243.75</v>
      </c>
    </row>
    <row r="112" spans="1:5" ht="21" x14ac:dyDescent="0.25">
      <c r="A112" s="18">
        <v>45442</v>
      </c>
      <c r="B112" s="9" t="s">
        <v>1470</v>
      </c>
      <c r="C112" s="9">
        <v>753590</v>
      </c>
      <c r="D112" s="9"/>
      <c r="E112" s="9">
        <f>E111+C113-D112</f>
        <v>754243.75</v>
      </c>
    </row>
    <row r="113" spans="1:5" ht="21" x14ac:dyDescent="0.25">
      <c r="A113" s="18">
        <v>45442</v>
      </c>
      <c r="B113" s="9" t="s">
        <v>660</v>
      </c>
      <c r="C113" s="9"/>
      <c r="D113" s="9">
        <v>261075</v>
      </c>
      <c r="E113" s="9">
        <f t="shared" si="1"/>
        <v>493168.75</v>
      </c>
    </row>
    <row r="114" spans="1:5" ht="21" x14ac:dyDescent="0.25">
      <c r="A114" s="18">
        <v>45442</v>
      </c>
      <c r="B114" s="9" t="s">
        <v>150</v>
      </c>
      <c r="C114" s="9"/>
      <c r="D114" s="9">
        <v>15.75</v>
      </c>
      <c r="E114" s="9">
        <f t="shared" si="1"/>
        <v>493153</v>
      </c>
    </row>
    <row r="115" spans="1:5" ht="21" x14ac:dyDescent="0.25">
      <c r="A115" s="18">
        <v>45442</v>
      </c>
      <c r="B115" s="9" t="s">
        <v>1503</v>
      </c>
      <c r="C115" s="9"/>
      <c r="D115" s="9">
        <v>490500</v>
      </c>
      <c r="E115" s="9">
        <f t="shared" si="1"/>
        <v>2653</v>
      </c>
    </row>
    <row r="116" spans="1:5" ht="21" x14ac:dyDescent="0.25">
      <c r="A116" s="18">
        <v>45442</v>
      </c>
      <c r="B116" s="9" t="s">
        <v>351</v>
      </c>
      <c r="C116" s="9"/>
      <c r="D116" s="9">
        <v>15.75</v>
      </c>
      <c r="E116" s="9">
        <f t="shared" si="1"/>
        <v>2637.25</v>
      </c>
    </row>
    <row r="117" spans="1:5" ht="21" x14ac:dyDescent="0.25">
      <c r="A117" s="18">
        <v>45442</v>
      </c>
      <c r="B117" s="9" t="s">
        <v>1507</v>
      </c>
      <c r="C117" s="9">
        <v>509985</v>
      </c>
      <c r="D117" s="9"/>
      <c r="E117" s="9">
        <f t="shared" si="1"/>
        <v>512622.25</v>
      </c>
    </row>
    <row r="118" spans="1:5" ht="21" x14ac:dyDescent="0.25">
      <c r="A118" s="18">
        <v>45442</v>
      </c>
      <c r="B118" s="9" t="s">
        <v>1509</v>
      </c>
      <c r="C118" s="9"/>
      <c r="D118" s="9">
        <v>499550</v>
      </c>
      <c r="E118" s="9">
        <f t="shared" si="1"/>
        <v>13072.25</v>
      </c>
    </row>
    <row r="119" spans="1:5" ht="21" x14ac:dyDescent="0.25">
      <c r="A119" s="18">
        <v>45442</v>
      </c>
      <c r="B119" s="9" t="s">
        <v>362</v>
      </c>
      <c r="C119" s="9"/>
      <c r="D119" s="9">
        <v>15.75</v>
      </c>
      <c r="E119" s="9">
        <f t="shared" si="1"/>
        <v>13056.5</v>
      </c>
    </row>
    <row r="120" spans="1:5" ht="21" x14ac:dyDescent="0.25">
      <c r="A120" s="18">
        <v>45443</v>
      </c>
      <c r="B120" s="9" t="s">
        <v>1388</v>
      </c>
      <c r="C120" s="9"/>
      <c r="D120" s="9">
        <v>2885</v>
      </c>
      <c r="E120" s="9">
        <f t="shared" si="1"/>
        <v>10171.5</v>
      </c>
    </row>
    <row r="121" spans="1:5" ht="21" x14ac:dyDescent="0.25">
      <c r="A121" s="18">
        <v>45443</v>
      </c>
      <c r="B121" s="9" t="s">
        <v>1513</v>
      </c>
      <c r="C121" s="9"/>
      <c r="D121" s="9">
        <v>1975</v>
      </c>
      <c r="E121" s="9">
        <f t="shared" si="1"/>
        <v>8196.5</v>
      </c>
    </row>
    <row r="122" spans="1:5" ht="21" x14ac:dyDescent="0.25">
      <c r="A122" s="18">
        <v>45443</v>
      </c>
      <c r="B122" s="9" t="s">
        <v>362</v>
      </c>
      <c r="C122" s="9"/>
      <c r="D122" s="9">
        <v>15.75</v>
      </c>
      <c r="E122" s="9">
        <f t="shared" si="1"/>
        <v>8180.75</v>
      </c>
    </row>
    <row r="123" spans="1:5" ht="21" x14ac:dyDescent="0.25">
      <c r="A123" s="18">
        <v>45443</v>
      </c>
      <c r="B123" s="9" t="s">
        <v>1519</v>
      </c>
      <c r="C123" s="9">
        <v>300287</v>
      </c>
      <c r="D123" s="9"/>
      <c r="E123" s="9">
        <f t="shared" si="1"/>
        <v>308467.75</v>
      </c>
    </row>
    <row r="124" spans="1:5" ht="21" x14ac:dyDescent="0.25">
      <c r="A124" s="18">
        <v>45446</v>
      </c>
      <c r="B124" s="9" t="s">
        <v>1520</v>
      </c>
      <c r="C124" s="9"/>
      <c r="D124" s="9">
        <v>94140</v>
      </c>
      <c r="E124" s="9">
        <f t="shared" si="1"/>
        <v>214327.75</v>
      </c>
    </row>
    <row r="125" spans="1:5" ht="21" x14ac:dyDescent="0.25">
      <c r="A125" s="18">
        <v>45447</v>
      </c>
      <c r="B125" s="8" t="s">
        <v>1060</v>
      </c>
      <c r="C125" s="9"/>
      <c r="D125" s="9">
        <v>149050</v>
      </c>
      <c r="E125" s="9">
        <f t="shared" si="1"/>
        <v>65277.75</v>
      </c>
    </row>
    <row r="126" spans="1:5" ht="21" x14ac:dyDescent="0.25">
      <c r="A126" s="18">
        <v>45447</v>
      </c>
      <c r="B126" s="9" t="s">
        <v>1534</v>
      </c>
      <c r="C126" s="9">
        <v>125191</v>
      </c>
      <c r="D126" s="9"/>
      <c r="E126" s="9">
        <f t="shared" si="1"/>
        <v>190468.75</v>
      </c>
    </row>
    <row r="127" spans="1:5" ht="21" x14ac:dyDescent="0.25">
      <c r="A127" s="18">
        <v>45447</v>
      </c>
      <c r="B127" s="9" t="s">
        <v>660</v>
      </c>
      <c r="C127" s="9"/>
      <c r="D127" s="9">
        <v>172156</v>
      </c>
      <c r="E127" s="9">
        <f t="shared" si="1"/>
        <v>18312.75</v>
      </c>
    </row>
    <row r="128" spans="1:5" ht="21" x14ac:dyDescent="0.25">
      <c r="A128" s="18">
        <v>45447</v>
      </c>
      <c r="B128" s="9" t="s">
        <v>351</v>
      </c>
      <c r="C128" s="9"/>
      <c r="D128" s="9">
        <v>47.25</v>
      </c>
      <c r="E128" s="9">
        <f t="shared" si="1"/>
        <v>18265.5</v>
      </c>
    </row>
    <row r="129" spans="1:5" ht="21" x14ac:dyDescent="0.25">
      <c r="A129" s="18">
        <v>45448</v>
      </c>
      <c r="B129" s="9" t="s">
        <v>1539</v>
      </c>
      <c r="C129" s="9">
        <v>457265</v>
      </c>
      <c r="D129" s="9"/>
      <c r="E129" s="9">
        <f t="shared" si="1"/>
        <v>475530.5</v>
      </c>
    </row>
    <row r="130" spans="1:5" ht="21" x14ac:dyDescent="0.25">
      <c r="A130" s="18">
        <v>45448</v>
      </c>
      <c r="B130" s="9" t="s">
        <v>1477</v>
      </c>
      <c r="C130" s="9">
        <v>458580</v>
      </c>
      <c r="D130" s="9"/>
      <c r="E130" s="9">
        <f t="shared" si="1"/>
        <v>934110.5</v>
      </c>
    </row>
    <row r="131" spans="1:5" ht="21" x14ac:dyDescent="0.25">
      <c r="A131" s="18">
        <v>45448</v>
      </c>
      <c r="B131" s="9" t="s">
        <v>1541</v>
      </c>
      <c r="C131" s="9">
        <v>149125</v>
      </c>
      <c r="D131" s="9"/>
      <c r="E131" s="9">
        <f t="shared" si="1"/>
        <v>1083235.5</v>
      </c>
    </row>
    <row r="132" spans="1:5" ht="21" x14ac:dyDescent="0.25">
      <c r="A132" s="18">
        <v>45448</v>
      </c>
      <c r="B132" s="9" t="s">
        <v>982</v>
      </c>
      <c r="C132" s="9"/>
      <c r="D132" s="9">
        <v>500800</v>
      </c>
      <c r="E132" s="9">
        <f t="shared" si="1"/>
        <v>582435.5</v>
      </c>
    </row>
    <row r="133" spans="1:5" ht="21" x14ac:dyDescent="0.25">
      <c r="A133" s="18">
        <v>45448</v>
      </c>
      <c r="B133" s="9" t="s">
        <v>982</v>
      </c>
      <c r="C133" s="9"/>
      <c r="D133" s="9">
        <v>581300</v>
      </c>
      <c r="E133" s="9">
        <f t="shared" si="1"/>
        <v>1135.5</v>
      </c>
    </row>
    <row r="134" spans="1:5" ht="21" x14ac:dyDescent="0.25">
      <c r="A134" s="18">
        <v>45448</v>
      </c>
      <c r="B134" s="9" t="s">
        <v>150</v>
      </c>
      <c r="C134" s="9"/>
      <c r="D134" s="9">
        <v>15.75</v>
      </c>
      <c r="E134" s="9">
        <f t="shared" ref="E134:E197" si="2">E133+C134-D134</f>
        <v>1119.75</v>
      </c>
    </row>
    <row r="135" spans="1:5" ht="21" x14ac:dyDescent="0.25">
      <c r="A135" s="18">
        <v>45448</v>
      </c>
      <c r="B135" s="9" t="s">
        <v>150</v>
      </c>
      <c r="C135" s="9"/>
      <c r="D135" s="9">
        <v>15.75</v>
      </c>
      <c r="E135" s="9">
        <f t="shared" si="2"/>
        <v>1104</v>
      </c>
    </row>
    <row r="136" spans="1:5" ht="21" x14ac:dyDescent="0.25">
      <c r="A136" s="18">
        <v>45449</v>
      </c>
      <c r="B136" s="9" t="s">
        <v>1029</v>
      </c>
      <c r="C136" s="9">
        <v>199865</v>
      </c>
      <c r="D136" s="9"/>
      <c r="E136" s="9">
        <f t="shared" si="2"/>
        <v>200969</v>
      </c>
    </row>
    <row r="137" spans="1:5" ht="21" x14ac:dyDescent="0.25">
      <c r="A137" s="18">
        <v>45449</v>
      </c>
      <c r="B137" s="9" t="s">
        <v>982</v>
      </c>
      <c r="C137" s="9"/>
      <c r="D137" s="9">
        <v>200150</v>
      </c>
      <c r="E137" s="9">
        <f t="shared" si="2"/>
        <v>819</v>
      </c>
    </row>
    <row r="138" spans="1:5" ht="21" x14ac:dyDescent="0.25">
      <c r="A138" s="18">
        <v>45451</v>
      </c>
      <c r="B138" s="9" t="s">
        <v>917</v>
      </c>
      <c r="C138" s="9">
        <v>2215</v>
      </c>
      <c r="D138" s="9"/>
      <c r="E138" s="9">
        <f t="shared" si="2"/>
        <v>3034</v>
      </c>
    </row>
    <row r="139" spans="1:5" ht="21" x14ac:dyDescent="0.25">
      <c r="A139" s="18">
        <v>45451</v>
      </c>
      <c r="B139" s="9" t="s">
        <v>917</v>
      </c>
      <c r="C139" s="9">
        <v>50885</v>
      </c>
      <c r="D139" s="9"/>
      <c r="E139" s="9">
        <f t="shared" si="2"/>
        <v>53919</v>
      </c>
    </row>
    <row r="140" spans="1:5" ht="21" x14ac:dyDescent="0.25">
      <c r="A140" s="18">
        <v>45451</v>
      </c>
      <c r="B140" s="9" t="s">
        <v>1551</v>
      </c>
      <c r="C140" s="9"/>
      <c r="D140" s="9">
        <v>2140</v>
      </c>
      <c r="E140" s="9">
        <f t="shared" si="2"/>
        <v>51779</v>
      </c>
    </row>
    <row r="141" spans="1:5" ht="21" x14ac:dyDescent="0.25">
      <c r="A141" s="18">
        <v>45451</v>
      </c>
      <c r="B141" s="9" t="s">
        <v>660</v>
      </c>
      <c r="C141" s="9"/>
      <c r="D141" s="9">
        <v>50150</v>
      </c>
      <c r="E141" s="9">
        <f t="shared" si="2"/>
        <v>1629</v>
      </c>
    </row>
    <row r="142" spans="1:5" ht="21" x14ac:dyDescent="0.25">
      <c r="A142" s="18">
        <v>45451</v>
      </c>
      <c r="B142" s="9" t="s">
        <v>150</v>
      </c>
      <c r="C142" s="9"/>
      <c r="D142" s="9">
        <v>15.75</v>
      </c>
      <c r="E142" s="9">
        <f t="shared" si="2"/>
        <v>1613.25</v>
      </c>
    </row>
    <row r="143" spans="1:5" ht="21" x14ac:dyDescent="0.25">
      <c r="A143" s="18">
        <v>45451</v>
      </c>
      <c r="B143" s="9" t="s">
        <v>150</v>
      </c>
      <c r="C143" s="9"/>
      <c r="D143" s="9">
        <v>15.75</v>
      </c>
      <c r="E143" s="9">
        <f t="shared" si="2"/>
        <v>1597.5</v>
      </c>
    </row>
    <row r="144" spans="1:5" ht="21" x14ac:dyDescent="0.25">
      <c r="A144" s="18">
        <v>45453</v>
      </c>
      <c r="B144" s="9" t="s">
        <v>1556</v>
      </c>
      <c r="C144" s="9">
        <v>367358</v>
      </c>
      <c r="D144" s="9"/>
      <c r="E144" s="9">
        <f t="shared" si="2"/>
        <v>368955.5</v>
      </c>
    </row>
    <row r="145" spans="1:5" ht="21" x14ac:dyDescent="0.25">
      <c r="A145" s="18">
        <v>45453</v>
      </c>
      <c r="B145" s="9" t="s">
        <v>1557</v>
      </c>
      <c r="C145" s="9"/>
      <c r="D145" s="9">
        <v>367000</v>
      </c>
      <c r="E145" s="9">
        <f t="shared" si="2"/>
        <v>1955.5</v>
      </c>
    </row>
    <row r="146" spans="1:5" ht="21" x14ac:dyDescent="0.25">
      <c r="A146" s="18">
        <v>45453</v>
      </c>
      <c r="B146" s="9" t="s">
        <v>362</v>
      </c>
      <c r="C146" s="9"/>
      <c r="D146" s="9">
        <v>15.75</v>
      </c>
      <c r="E146" s="9">
        <f t="shared" si="2"/>
        <v>1939.75</v>
      </c>
    </row>
    <row r="147" spans="1:5" ht="21" x14ac:dyDescent="0.25">
      <c r="A147" s="18">
        <v>45457</v>
      </c>
      <c r="B147" s="9" t="s">
        <v>1583</v>
      </c>
      <c r="C147" s="9">
        <v>507733</v>
      </c>
      <c r="D147" s="9"/>
      <c r="E147" s="9">
        <f t="shared" si="2"/>
        <v>509672.75</v>
      </c>
    </row>
    <row r="148" spans="1:5" ht="21" x14ac:dyDescent="0.25">
      <c r="A148" s="18">
        <v>45457</v>
      </c>
      <c r="B148" s="9" t="s">
        <v>1583</v>
      </c>
      <c r="C148" s="9">
        <v>400922</v>
      </c>
      <c r="D148" s="9"/>
      <c r="E148" s="9">
        <f t="shared" si="2"/>
        <v>910594.75</v>
      </c>
    </row>
    <row r="149" spans="1:5" ht="21" x14ac:dyDescent="0.25">
      <c r="A149" s="18">
        <v>45457</v>
      </c>
      <c r="B149" s="9" t="s">
        <v>1584</v>
      </c>
      <c r="C149" s="9"/>
      <c r="D149" s="9">
        <v>908400</v>
      </c>
      <c r="E149" s="9">
        <f t="shared" si="2"/>
        <v>2194.75</v>
      </c>
    </row>
    <row r="150" spans="1:5" ht="21" x14ac:dyDescent="0.25">
      <c r="A150" s="18">
        <v>45457</v>
      </c>
      <c r="B150" s="9" t="s">
        <v>362</v>
      </c>
      <c r="C150" s="9"/>
      <c r="D150" s="9">
        <v>15.75</v>
      </c>
      <c r="E150" s="9">
        <f t="shared" si="2"/>
        <v>2179</v>
      </c>
    </row>
    <row r="151" spans="1:5" ht="21" x14ac:dyDescent="0.25">
      <c r="A151" s="18">
        <v>45463</v>
      </c>
      <c r="B151" s="9" t="s">
        <v>1157</v>
      </c>
      <c r="C151" s="9">
        <v>734000</v>
      </c>
      <c r="D151" s="9"/>
      <c r="E151" s="9">
        <f t="shared" si="2"/>
        <v>736179</v>
      </c>
    </row>
    <row r="152" spans="1:5" ht="21" x14ac:dyDescent="0.25">
      <c r="A152" s="18">
        <v>45463</v>
      </c>
      <c r="B152" s="9" t="s">
        <v>1593</v>
      </c>
      <c r="C152" s="9"/>
      <c r="D152" s="9">
        <v>734800</v>
      </c>
      <c r="E152" s="9">
        <f t="shared" si="2"/>
        <v>1379</v>
      </c>
    </row>
    <row r="153" spans="1:5" ht="21" x14ac:dyDescent="0.25">
      <c r="A153" s="18">
        <v>45464</v>
      </c>
      <c r="B153" s="9" t="s">
        <v>917</v>
      </c>
      <c r="C153" s="9">
        <v>498140</v>
      </c>
      <c r="D153" s="9"/>
      <c r="E153" s="9">
        <f t="shared" si="2"/>
        <v>499519</v>
      </c>
    </row>
    <row r="154" spans="1:5" ht="21" x14ac:dyDescent="0.25">
      <c r="A154" s="18">
        <v>45464</v>
      </c>
      <c r="B154" s="9" t="s">
        <v>917</v>
      </c>
      <c r="C154" s="9">
        <v>237060</v>
      </c>
      <c r="D154" s="9"/>
      <c r="E154" s="9">
        <f t="shared" si="2"/>
        <v>736579</v>
      </c>
    </row>
    <row r="155" spans="1:5" ht="21" x14ac:dyDescent="0.25">
      <c r="A155" s="18">
        <v>45464</v>
      </c>
      <c r="B155" s="9" t="s">
        <v>1388</v>
      </c>
      <c r="C155" s="9"/>
      <c r="D155" s="9">
        <v>734850</v>
      </c>
      <c r="E155" s="9">
        <f t="shared" si="2"/>
        <v>1729</v>
      </c>
    </row>
    <row r="156" spans="1:5" ht="21" x14ac:dyDescent="0.25">
      <c r="A156" s="18">
        <v>45464</v>
      </c>
      <c r="B156" s="9" t="s">
        <v>1603</v>
      </c>
      <c r="C156" s="9">
        <v>424559</v>
      </c>
      <c r="D156" s="9"/>
      <c r="E156" s="9">
        <f t="shared" si="2"/>
        <v>426288</v>
      </c>
    </row>
    <row r="157" spans="1:5" ht="21" x14ac:dyDescent="0.25">
      <c r="A157" s="18">
        <v>45464</v>
      </c>
      <c r="B157" s="9" t="s">
        <v>1604</v>
      </c>
      <c r="C157" s="9">
        <v>608648</v>
      </c>
      <c r="D157" s="9"/>
      <c r="E157" s="9">
        <f t="shared" si="2"/>
        <v>1034936</v>
      </c>
    </row>
    <row r="158" spans="1:5" ht="21" x14ac:dyDescent="0.25">
      <c r="A158" s="18">
        <v>45464</v>
      </c>
      <c r="B158" s="9" t="s">
        <v>1606</v>
      </c>
      <c r="C158" s="9">
        <v>476965</v>
      </c>
      <c r="D158" s="9"/>
      <c r="E158" s="9">
        <f t="shared" si="2"/>
        <v>1511901</v>
      </c>
    </row>
    <row r="159" spans="1:5" ht="21" x14ac:dyDescent="0.25">
      <c r="A159" s="18">
        <v>45464</v>
      </c>
      <c r="B159" s="9" t="s">
        <v>694</v>
      </c>
      <c r="C159" s="9"/>
      <c r="D159" s="9">
        <v>734800</v>
      </c>
      <c r="E159" s="9">
        <f t="shared" si="2"/>
        <v>777101</v>
      </c>
    </row>
    <row r="160" spans="1:5" ht="21" x14ac:dyDescent="0.25">
      <c r="A160" s="18">
        <v>45464</v>
      </c>
      <c r="B160" s="9" t="s">
        <v>1608</v>
      </c>
      <c r="C160" s="9"/>
      <c r="D160" s="9">
        <v>776124</v>
      </c>
      <c r="E160" s="9">
        <f t="shared" si="2"/>
        <v>977</v>
      </c>
    </row>
    <row r="161" spans="1:5" ht="21" x14ac:dyDescent="0.25">
      <c r="A161" s="18">
        <v>45465</v>
      </c>
      <c r="B161" s="9" t="s">
        <v>1627</v>
      </c>
      <c r="C161" s="9">
        <v>583379</v>
      </c>
      <c r="D161" s="9"/>
      <c r="E161" s="9">
        <f t="shared" si="2"/>
        <v>584356</v>
      </c>
    </row>
    <row r="162" spans="1:5" ht="21" x14ac:dyDescent="0.25">
      <c r="A162" s="18">
        <v>45467</v>
      </c>
      <c r="B162" s="9" t="s">
        <v>1636</v>
      </c>
      <c r="C162" s="9">
        <v>249544</v>
      </c>
      <c r="D162" s="9"/>
      <c r="E162" s="9">
        <f t="shared" si="2"/>
        <v>833900</v>
      </c>
    </row>
    <row r="163" spans="1:5" ht="21" x14ac:dyDescent="0.25">
      <c r="A163" s="18">
        <v>45467</v>
      </c>
      <c r="B163" s="9" t="s">
        <v>1592</v>
      </c>
      <c r="C163" s="9">
        <v>299158</v>
      </c>
      <c r="D163" s="9"/>
      <c r="E163" s="9">
        <f t="shared" si="2"/>
        <v>1133058</v>
      </c>
    </row>
    <row r="164" spans="1:5" ht="21" x14ac:dyDescent="0.25">
      <c r="A164" s="18">
        <v>45467</v>
      </c>
      <c r="B164" s="9" t="s">
        <v>1637</v>
      </c>
      <c r="C164" s="9"/>
      <c r="D164" s="9">
        <v>1128285.3999999999</v>
      </c>
      <c r="E164" s="9">
        <f t="shared" si="2"/>
        <v>4772.6000000000931</v>
      </c>
    </row>
    <row r="165" spans="1:5" ht="21" x14ac:dyDescent="0.25">
      <c r="A165" s="18">
        <v>45467</v>
      </c>
      <c r="B165" s="9" t="s">
        <v>1639</v>
      </c>
      <c r="C165" s="9"/>
      <c r="D165" s="9">
        <v>3500</v>
      </c>
      <c r="E165" s="9">
        <f t="shared" si="2"/>
        <v>1272.6000000000931</v>
      </c>
    </row>
    <row r="166" spans="1:5" ht="21" x14ac:dyDescent="0.25">
      <c r="A166" s="18"/>
      <c r="B166" s="9"/>
      <c r="C166" s="9"/>
      <c r="D166" s="9"/>
      <c r="E166" s="9">
        <f t="shared" si="2"/>
        <v>1272.6000000000931</v>
      </c>
    </row>
    <row r="167" spans="1:5" ht="21" x14ac:dyDescent="0.25">
      <c r="A167" s="18"/>
      <c r="B167" s="9"/>
      <c r="C167" s="9"/>
      <c r="D167" s="9"/>
      <c r="E167" s="9">
        <f t="shared" si="2"/>
        <v>1272.6000000000931</v>
      </c>
    </row>
    <row r="168" spans="1:5" ht="21" x14ac:dyDescent="0.25">
      <c r="A168" s="18"/>
      <c r="B168" s="9"/>
      <c r="C168" s="9"/>
      <c r="D168" s="9"/>
      <c r="E168" s="9">
        <f t="shared" si="2"/>
        <v>1272.6000000000931</v>
      </c>
    </row>
    <row r="169" spans="1:5" ht="21" x14ac:dyDescent="0.25">
      <c r="A169" s="18"/>
      <c r="B169" s="9"/>
      <c r="C169" s="9"/>
      <c r="D169" s="9"/>
      <c r="E169" s="9">
        <f t="shared" si="2"/>
        <v>1272.6000000000931</v>
      </c>
    </row>
    <row r="170" spans="1:5" ht="21" x14ac:dyDescent="0.25">
      <c r="A170" s="18"/>
      <c r="B170" s="9"/>
      <c r="C170" s="9"/>
      <c r="D170" s="9"/>
      <c r="E170" s="9">
        <f t="shared" si="2"/>
        <v>1272.6000000000931</v>
      </c>
    </row>
    <row r="171" spans="1:5" ht="21" x14ac:dyDescent="0.25">
      <c r="A171" s="18"/>
      <c r="B171" s="9"/>
      <c r="C171" s="9"/>
      <c r="D171" s="9"/>
      <c r="E171" s="9">
        <f t="shared" si="2"/>
        <v>1272.6000000000931</v>
      </c>
    </row>
    <row r="172" spans="1:5" ht="21" x14ac:dyDescent="0.25">
      <c r="A172" s="18"/>
      <c r="B172" s="9"/>
      <c r="C172" s="9"/>
      <c r="D172" s="9"/>
      <c r="E172" s="9">
        <f t="shared" si="2"/>
        <v>1272.6000000000931</v>
      </c>
    </row>
    <row r="173" spans="1:5" ht="21" x14ac:dyDescent="0.25">
      <c r="A173" s="18"/>
      <c r="B173" s="9"/>
      <c r="C173" s="9"/>
      <c r="D173" s="9"/>
      <c r="E173" s="9">
        <f t="shared" si="2"/>
        <v>1272.6000000000931</v>
      </c>
    </row>
    <row r="174" spans="1:5" ht="21" x14ac:dyDescent="0.25">
      <c r="A174" s="18"/>
      <c r="B174" s="9"/>
      <c r="C174" s="9"/>
      <c r="D174" s="9"/>
      <c r="E174" s="9">
        <f t="shared" si="2"/>
        <v>1272.6000000000931</v>
      </c>
    </row>
    <row r="175" spans="1:5" ht="21" x14ac:dyDescent="0.25">
      <c r="A175" s="18"/>
      <c r="B175" s="9"/>
      <c r="C175" s="9"/>
      <c r="D175" s="9"/>
      <c r="E175" s="9">
        <f t="shared" si="2"/>
        <v>1272.6000000000931</v>
      </c>
    </row>
    <row r="176" spans="1:5" ht="21" x14ac:dyDescent="0.25">
      <c r="A176" s="18"/>
      <c r="B176" s="9"/>
      <c r="C176" s="9"/>
      <c r="D176" s="9"/>
      <c r="E176" s="9">
        <f t="shared" si="2"/>
        <v>1272.6000000000931</v>
      </c>
    </row>
    <row r="177" spans="1:5" ht="21" x14ac:dyDescent="0.25">
      <c r="A177" s="18"/>
      <c r="B177" s="9"/>
      <c r="C177" s="9"/>
      <c r="D177" s="9"/>
      <c r="E177" s="9">
        <f t="shared" si="2"/>
        <v>1272.6000000000931</v>
      </c>
    </row>
    <row r="178" spans="1:5" ht="21" x14ac:dyDescent="0.25">
      <c r="A178" s="18"/>
      <c r="B178" s="9"/>
      <c r="C178" s="9"/>
      <c r="D178" s="9"/>
      <c r="E178" s="9">
        <f t="shared" si="2"/>
        <v>1272.6000000000931</v>
      </c>
    </row>
    <row r="179" spans="1:5" ht="21" x14ac:dyDescent="0.25">
      <c r="A179" s="18"/>
      <c r="B179" s="9"/>
      <c r="C179" s="9"/>
      <c r="D179" s="9"/>
      <c r="E179" s="9">
        <f t="shared" si="2"/>
        <v>1272.6000000000931</v>
      </c>
    </row>
    <row r="180" spans="1:5" ht="21" x14ac:dyDescent="0.25">
      <c r="A180" s="18"/>
      <c r="B180" s="9"/>
      <c r="C180" s="9"/>
      <c r="D180" s="9"/>
      <c r="E180" s="9">
        <f t="shared" si="2"/>
        <v>1272.6000000000931</v>
      </c>
    </row>
    <row r="181" spans="1:5" ht="21" x14ac:dyDescent="0.25">
      <c r="A181" s="18"/>
      <c r="B181" s="9"/>
      <c r="C181" s="9"/>
      <c r="D181" s="9"/>
      <c r="E181" s="9">
        <f t="shared" si="2"/>
        <v>1272.6000000000931</v>
      </c>
    </row>
    <row r="182" spans="1:5" ht="21" x14ac:dyDescent="0.25">
      <c r="A182" s="18"/>
      <c r="B182" s="9"/>
      <c r="C182" s="9"/>
      <c r="D182" s="9"/>
      <c r="E182" s="9">
        <f t="shared" si="2"/>
        <v>1272.6000000000931</v>
      </c>
    </row>
    <row r="183" spans="1:5" ht="21" x14ac:dyDescent="0.25">
      <c r="A183" s="18"/>
      <c r="B183" s="9"/>
      <c r="C183" s="9"/>
      <c r="D183" s="9"/>
      <c r="E183" s="9">
        <f t="shared" si="2"/>
        <v>1272.6000000000931</v>
      </c>
    </row>
    <row r="184" spans="1:5" ht="21" x14ac:dyDescent="0.25">
      <c r="A184" s="18"/>
      <c r="B184" s="9"/>
      <c r="C184" s="9"/>
      <c r="D184" s="9"/>
      <c r="E184" s="9">
        <f t="shared" si="2"/>
        <v>1272.6000000000931</v>
      </c>
    </row>
    <row r="185" spans="1:5" ht="21" x14ac:dyDescent="0.25">
      <c r="A185" s="18"/>
      <c r="B185" s="9"/>
      <c r="C185" s="9"/>
      <c r="D185" s="9"/>
      <c r="E185" s="9">
        <f t="shared" si="2"/>
        <v>1272.6000000000931</v>
      </c>
    </row>
    <row r="186" spans="1:5" ht="21" x14ac:dyDescent="0.25">
      <c r="A186" s="18"/>
      <c r="B186" s="9"/>
      <c r="C186" s="9"/>
      <c r="D186" s="9"/>
      <c r="E186" s="9">
        <f t="shared" si="2"/>
        <v>1272.6000000000931</v>
      </c>
    </row>
    <row r="187" spans="1:5" ht="21" x14ac:dyDescent="0.25">
      <c r="A187" s="18"/>
      <c r="B187" s="9"/>
      <c r="C187" s="9"/>
      <c r="D187" s="9"/>
      <c r="E187" s="9">
        <f t="shared" si="2"/>
        <v>1272.6000000000931</v>
      </c>
    </row>
    <row r="188" spans="1:5" ht="21" x14ac:dyDescent="0.25">
      <c r="A188" s="18"/>
      <c r="B188" s="9"/>
      <c r="C188" s="9"/>
      <c r="D188" s="9"/>
      <c r="E188" s="9">
        <f t="shared" si="2"/>
        <v>1272.6000000000931</v>
      </c>
    </row>
    <row r="189" spans="1:5" ht="21" x14ac:dyDescent="0.25">
      <c r="A189" s="18"/>
      <c r="B189" s="9"/>
      <c r="C189" s="9"/>
      <c r="D189" s="9"/>
      <c r="E189" s="9">
        <f t="shared" si="2"/>
        <v>1272.6000000000931</v>
      </c>
    </row>
    <row r="190" spans="1:5" ht="21" x14ac:dyDescent="0.25">
      <c r="A190" s="18"/>
      <c r="B190" s="9"/>
      <c r="C190" s="9"/>
      <c r="D190" s="9"/>
      <c r="E190" s="9">
        <f t="shared" si="2"/>
        <v>1272.6000000000931</v>
      </c>
    </row>
    <row r="191" spans="1:5" ht="21" x14ac:dyDescent="0.25">
      <c r="A191" s="18"/>
      <c r="B191" s="9"/>
      <c r="C191" s="9"/>
      <c r="D191" s="9"/>
      <c r="E191" s="9">
        <f t="shared" si="2"/>
        <v>1272.6000000000931</v>
      </c>
    </row>
    <row r="192" spans="1:5" ht="21" x14ac:dyDescent="0.25">
      <c r="A192" s="18"/>
      <c r="B192" s="9"/>
      <c r="C192" s="9"/>
      <c r="D192" s="9"/>
      <c r="E192" s="9">
        <f t="shared" si="2"/>
        <v>1272.6000000000931</v>
      </c>
    </row>
    <row r="193" spans="1:5" ht="21" x14ac:dyDescent="0.25">
      <c r="A193" s="18"/>
      <c r="B193" s="9"/>
      <c r="C193" s="9"/>
      <c r="D193" s="9"/>
      <c r="E193" s="9">
        <f t="shared" si="2"/>
        <v>1272.6000000000931</v>
      </c>
    </row>
    <row r="194" spans="1:5" ht="21" x14ac:dyDescent="0.25">
      <c r="A194" s="18"/>
      <c r="B194" s="9"/>
      <c r="C194" s="9"/>
      <c r="D194" s="9"/>
      <c r="E194" s="9">
        <f t="shared" si="2"/>
        <v>1272.6000000000931</v>
      </c>
    </row>
    <row r="195" spans="1:5" ht="21" x14ac:dyDescent="0.25">
      <c r="A195" s="18"/>
      <c r="B195" s="9"/>
      <c r="C195" s="9"/>
      <c r="D195" s="9"/>
      <c r="E195" s="9">
        <f t="shared" si="2"/>
        <v>1272.6000000000931</v>
      </c>
    </row>
    <row r="196" spans="1:5" ht="21" x14ac:dyDescent="0.25">
      <c r="A196" s="18"/>
      <c r="B196" s="9"/>
      <c r="C196" s="9"/>
      <c r="D196" s="9"/>
      <c r="E196" s="9">
        <f t="shared" si="2"/>
        <v>1272.6000000000931</v>
      </c>
    </row>
    <row r="197" spans="1:5" ht="21" x14ac:dyDescent="0.25">
      <c r="A197" s="18"/>
      <c r="B197" s="9"/>
      <c r="C197" s="9"/>
      <c r="D197" s="9"/>
      <c r="E197" s="9">
        <f t="shared" si="2"/>
        <v>1272.6000000000931</v>
      </c>
    </row>
    <row r="198" spans="1:5" ht="21" x14ac:dyDescent="0.25">
      <c r="A198" s="18"/>
      <c r="B198" s="9"/>
      <c r="C198" s="9"/>
      <c r="D198" s="9"/>
      <c r="E198" s="9">
        <f t="shared" ref="E198:E261" si="3">E197+C198-D198</f>
        <v>1272.6000000000931</v>
      </c>
    </row>
    <row r="199" spans="1:5" ht="21" x14ac:dyDescent="0.25">
      <c r="A199" s="18"/>
      <c r="B199" s="9"/>
      <c r="C199" s="9"/>
      <c r="D199" s="9"/>
      <c r="E199" s="9">
        <f t="shared" si="3"/>
        <v>1272.6000000000931</v>
      </c>
    </row>
    <row r="200" spans="1:5" ht="21" x14ac:dyDescent="0.25">
      <c r="A200" s="18"/>
      <c r="B200" s="9"/>
      <c r="C200" s="9"/>
      <c r="D200" s="9"/>
      <c r="E200" s="9">
        <f t="shared" si="3"/>
        <v>1272.6000000000931</v>
      </c>
    </row>
    <row r="201" spans="1:5" ht="21" x14ac:dyDescent="0.25">
      <c r="A201" s="18"/>
      <c r="B201" s="9"/>
      <c r="C201" s="9"/>
      <c r="D201" s="9"/>
      <c r="E201" s="9">
        <f t="shared" si="3"/>
        <v>1272.6000000000931</v>
      </c>
    </row>
    <row r="202" spans="1:5" ht="21" x14ac:dyDescent="0.25">
      <c r="A202" s="18"/>
      <c r="B202" s="9"/>
      <c r="C202" s="9"/>
      <c r="D202" s="9"/>
      <c r="E202" s="9">
        <f t="shared" si="3"/>
        <v>1272.6000000000931</v>
      </c>
    </row>
    <row r="203" spans="1:5" ht="21" x14ac:dyDescent="0.25">
      <c r="A203" s="18"/>
      <c r="B203" s="9"/>
      <c r="C203" s="9"/>
      <c r="D203" s="9"/>
      <c r="E203" s="9">
        <f t="shared" si="3"/>
        <v>1272.6000000000931</v>
      </c>
    </row>
    <row r="204" spans="1:5" ht="21" x14ac:dyDescent="0.25">
      <c r="A204" s="18"/>
      <c r="B204" s="9"/>
      <c r="C204" s="9"/>
      <c r="D204" s="9"/>
      <c r="E204" s="9">
        <f t="shared" si="3"/>
        <v>1272.6000000000931</v>
      </c>
    </row>
    <row r="205" spans="1:5" ht="21" x14ac:dyDescent="0.25">
      <c r="A205" s="18"/>
      <c r="B205" s="9"/>
      <c r="C205" s="9"/>
      <c r="D205" s="9"/>
      <c r="E205" s="9">
        <f t="shared" si="3"/>
        <v>1272.6000000000931</v>
      </c>
    </row>
    <row r="206" spans="1:5" ht="21" x14ac:dyDescent="0.25">
      <c r="A206" s="18"/>
      <c r="B206" s="9"/>
      <c r="C206" s="9"/>
      <c r="D206" s="9"/>
      <c r="E206" s="9">
        <f t="shared" si="3"/>
        <v>1272.6000000000931</v>
      </c>
    </row>
    <row r="207" spans="1:5" ht="21" x14ac:dyDescent="0.25">
      <c r="A207" s="18"/>
      <c r="B207" s="9"/>
      <c r="C207" s="9"/>
      <c r="D207" s="9"/>
      <c r="E207" s="9">
        <f t="shared" si="3"/>
        <v>1272.6000000000931</v>
      </c>
    </row>
    <row r="208" spans="1:5" ht="21" x14ac:dyDescent="0.25">
      <c r="A208" s="9"/>
      <c r="B208" s="9"/>
      <c r="C208" s="9"/>
      <c r="D208" s="9"/>
      <c r="E208" s="9">
        <f t="shared" si="3"/>
        <v>1272.6000000000931</v>
      </c>
    </row>
    <row r="209" spans="1:5" ht="21" x14ac:dyDescent="0.25">
      <c r="A209" s="9"/>
      <c r="B209" s="9"/>
      <c r="C209" s="9"/>
      <c r="D209" s="9"/>
      <c r="E209" s="9">
        <f t="shared" si="3"/>
        <v>1272.6000000000931</v>
      </c>
    </row>
    <row r="210" spans="1:5" ht="21" x14ac:dyDescent="0.25">
      <c r="A210" s="9"/>
      <c r="B210" s="9"/>
      <c r="C210" s="9"/>
      <c r="D210" s="9"/>
      <c r="E210" s="9">
        <f t="shared" si="3"/>
        <v>1272.6000000000931</v>
      </c>
    </row>
    <row r="211" spans="1:5" ht="21" x14ac:dyDescent="0.25">
      <c r="A211" s="9"/>
      <c r="B211" s="9"/>
      <c r="C211" s="9"/>
      <c r="D211" s="9"/>
      <c r="E211" s="9">
        <f t="shared" si="3"/>
        <v>1272.6000000000931</v>
      </c>
    </row>
    <row r="212" spans="1:5" ht="21" x14ac:dyDescent="0.25">
      <c r="A212" s="9"/>
      <c r="B212" s="9"/>
      <c r="C212" s="9"/>
      <c r="D212" s="9"/>
      <c r="E212" s="9">
        <f t="shared" si="3"/>
        <v>1272.6000000000931</v>
      </c>
    </row>
    <row r="213" spans="1:5" ht="21" x14ac:dyDescent="0.25">
      <c r="A213" s="9"/>
      <c r="B213" s="9"/>
      <c r="C213" s="9"/>
      <c r="D213" s="9"/>
      <c r="E213" s="9">
        <f t="shared" si="3"/>
        <v>1272.6000000000931</v>
      </c>
    </row>
    <row r="214" spans="1:5" ht="21" x14ac:dyDescent="0.25">
      <c r="A214" s="9"/>
      <c r="B214" s="9"/>
      <c r="C214" s="9"/>
      <c r="D214" s="9"/>
      <c r="E214" s="9">
        <f t="shared" si="3"/>
        <v>1272.6000000000931</v>
      </c>
    </row>
    <row r="215" spans="1:5" ht="21" x14ac:dyDescent="0.25">
      <c r="A215" s="9"/>
      <c r="B215" s="9"/>
      <c r="C215" s="9"/>
      <c r="D215" s="9"/>
      <c r="E215" s="9">
        <f t="shared" si="3"/>
        <v>1272.6000000000931</v>
      </c>
    </row>
    <row r="216" spans="1:5" ht="21" x14ac:dyDescent="0.25">
      <c r="A216" s="9"/>
      <c r="B216" s="9"/>
      <c r="C216" s="9"/>
      <c r="D216" s="9"/>
      <c r="E216" s="9">
        <f t="shared" si="3"/>
        <v>1272.6000000000931</v>
      </c>
    </row>
    <row r="217" spans="1:5" ht="21" x14ac:dyDescent="0.25">
      <c r="A217" s="9"/>
      <c r="B217" s="9"/>
      <c r="C217" s="9"/>
      <c r="D217" s="9"/>
      <c r="E217" s="9">
        <f t="shared" si="3"/>
        <v>1272.6000000000931</v>
      </c>
    </row>
    <row r="218" spans="1:5" ht="21" x14ac:dyDescent="0.25">
      <c r="A218" s="9"/>
      <c r="B218" s="9"/>
      <c r="C218" s="9"/>
      <c r="D218" s="9"/>
      <c r="E218" s="9">
        <f t="shared" si="3"/>
        <v>1272.6000000000931</v>
      </c>
    </row>
    <row r="219" spans="1:5" ht="21" x14ac:dyDescent="0.25">
      <c r="A219" s="9"/>
      <c r="B219" s="9"/>
      <c r="C219" s="9"/>
      <c r="D219" s="9"/>
      <c r="E219" s="9">
        <f t="shared" si="3"/>
        <v>1272.6000000000931</v>
      </c>
    </row>
    <row r="220" spans="1:5" ht="21" x14ac:dyDescent="0.25">
      <c r="A220" s="9"/>
      <c r="B220" s="9"/>
      <c r="C220" s="9"/>
      <c r="D220" s="9"/>
      <c r="E220" s="9">
        <f t="shared" si="3"/>
        <v>1272.6000000000931</v>
      </c>
    </row>
    <row r="221" spans="1:5" ht="21" x14ac:dyDescent="0.25">
      <c r="A221" s="9"/>
      <c r="B221" s="9"/>
      <c r="C221" s="9"/>
      <c r="D221" s="9"/>
      <c r="E221" s="9">
        <f t="shared" si="3"/>
        <v>1272.6000000000931</v>
      </c>
    </row>
    <row r="222" spans="1:5" ht="21" x14ac:dyDescent="0.25">
      <c r="A222" s="9"/>
      <c r="B222" s="9"/>
      <c r="C222" s="9"/>
      <c r="D222" s="9"/>
      <c r="E222" s="9">
        <f t="shared" si="3"/>
        <v>1272.6000000000931</v>
      </c>
    </row>
    <row r="223" spans="1:5" ht="21" x14ac:dyDescent="0.25">
      <c r="A223" s="9"/>
      <c r="B223" s="9"/>
      <c r="C223" s="9"/>
      <c r="D223" s="9"/>
      <c r="E223" s="9">
        <f t="shared" si="3"/>
        <v>1272.6000000000931</v>
      </c>
    </row>
    <row r="224" spans="1:5" ht="21" x14ac:dyDescent="0.25">
      <c r="A224" s="9"/>
      <c r="B224" s="9"/>
      <c r="C224" s="9"/>
      <c r="D224" s="9"/>
      <c r="E224" s="9">
        <f t="shared" si="3"/>
        <v>1272.6000000000931</v>
      </c>
    </row>
    <row r="225" spans="1:5" ht="21" x14ac:dyDescent="0.25">
      <c r="A225" s="9"/>
      <c r="B225" s="9"/>
      <c r="C225" s="9"/>
      <c r="D225" s="9"/>
      <c r="E225" s="9">
        <f t="shared" si="3"/>
        <v>1272.6000000000931</v>
      </c>
    </row>
    <row r="226" spans="1:5" ht="21" x14ac:dyDescent="0.25">
      <c r="A226" s="9"/>
      <c r="B226" s="9"/>
      <c r="C226" s="9"/>
      <c r="D226" s="9"/>
      <c r="E226" s="9">
        <f t="shared" si="3"/>
        <v>1272.6000000000931</v>
      </c>
    </row>
    <row r="227" spans="1:5" ht="21" x14ac:dyDescent="0.25">
      <c r="A227" s="9"/>
      <c r="B227" s="9"/>
      <c r="C227" s="9"/>
      <c r="D227" s="9"/>
      <c r="E227" s="9">
        <f t="shared" si="3"/>
        <v>1272.6000000000931</v>
      </c>
    </row>
    <row r="228" spans="1:5" ht="21" x14ac:dyDescent="0.25">
      <c r="A228" s="9"/>
      <c r="B228" s="9"/>
      <c r="C228" s="9"/>
      <c r="D228" s="9"/>
      <c r="E228" s="9">
        <f t="shared" si="3"/>
        <v>1272.6000000000931</v>
      </c>
    </row>
    <row r="229" spans="1:5" ht="21" x14ac:dyDescent="0.25">
      <c r="A229" s="9"/>
      <c r="B229" s="9"/>
      <c r="C229" s="9"/>
      <c r="D229" s="9"/>
      <c r="E229" s="9">
        <f t="shared" si="3"/>
        <v>1272.6000000000931</v>
      </c>
    </row>
    <row r="230" spans="1:5" ht="21" x14ac:dyDescent="0.25">
      <c r="A230" s="9"/>
      <c r="B230" s="9"/>
      <c r="C230" s="9"/>
      <c r="D230" s="9"/>
      <c r="E230" s="9">
        <f t="shared" si="3"/>
        <v>1272.6000000000931</v>
      </c>
    </row>
    <row r="231" spans="1:5" ht="21" x14ac:dyDescent="0.25">
      <c r="A231" s="9"/>
      <c r="B231" s="9"/>
      <c r="C231" s="9"/>
      <c r="D231" s="9"/>
      <c r="E231" s="9">
        <f t="shared" si="3"/>
        <v>1272.6000000000931</v>
      </c>
    </row>
    <row r="232" spans="1:5" ht="21" x14ac:dyDescent="0.25">
      <c r="A232" s="9"/>
      <c r="B232" s="9"/>
      <c r="C232" s="9"/>
      <c r="D232" s="9"/>
      <c r="E232" s="9">
        <f t="shared" si="3"/>
        <v>1272.6000000000931</v>
      </c>
    </row>
    <row r="233" spans="1:5" ht="21" x14ac:dyDescent="0.25">
      <c r="A233" s="9"/>
      <c r="B233" s="9"/>
      <c r="C233" s="9"/>
      <c r="D233" s="9"/>
      <c r="E233" s="9">
        <f t="shared" si="3"/>
        <v>1272.6000000000931</v>
      </c>
    </row>
    <row r="234" spans="1:5" ht="21" x14ac:dyDescent="0.25">
      <c r="A234" s="9"/>
      <c r="B234" s="9"/>
      <c r="C234" s="9"/>
      <c r="D234" s="9"/>
      <c r="E234" s="9">
        <f t="shared" si="3"/>
        <v>1272.6000000000931</v>
      </c>
    </row>
    <row r="235" spans="1:5" ht="21" x14ac:dyDescent="0.25">
      <c r="A235" s="9"/>
      <c r="B235" s="9"/>
      <c r="C235" s="9"/>
      <c r="D235" s="9"/>
      <c r="E235" s="9">
        <f t="shared" si="3"/>
        <v>1272.6000000000931</v>
      </c>
    </row>
    <row r="236" spans="1:5" ht="21" x14ac:dyDescent="0.25">
      <c r="A236" s="9"/>
      <c r="B236" s="9"/>
      <c r="C236" s="9"/>
      <c r="D236" s="9"/>
      <c r="E236" s="9">
        <f t="shared" si="3"/>
        <v>1272.6000000000931</v>
      </c>
    </row>
    <row r="237" spans="1:5" ht="21" x14ac:dyDescent="0.25">
      <c r="A237" s="9"/>
      <c r="B237" s="9"/>
      <c r="C237" s="9"/>
      <c r="D237" s="9"/>
      <c r="E237" s="9">
        <f t="shared" si="3"/>
        <v>1272.6000000000931</v>
      </c>
    </row>
    <row r="238" spans="1:5" ht="21" x14ac:dyDescent="0.25">
      <c r="A238" s="9"/>
      <c r="B238" s="9"/>
      <c r="C238" s="9"/>
      <c r="D238" s="9"/>
      <c r="E238" s="9">
        <f t="shared" si="3"/>
        <v>1272.6000000000931</v>
      </c>
    </row>
    <row r="239" spans="1:5" ht="21" x14ac:dyDescent="0.25">
      <c r="A239" s="9"/>
      <c r="B239" s="9"/>
      <c r="C239" s="9"/>
      <c r="D239" s="9"/>
      <c r="E239" s="9">
        <f t="shared" si="3"/>
        <v>1272.6000000000931</v>
      </c>
    </row>
    <row r="240" spans="1:5" ht="21" x14ac:dyDescent="0.25">
      <c r="A240" s="9"/>
      <c r="B240" s="9"/>
      <c r="C240" s="9"/>
      <c r="D240" s="9"/>
      <c r="E240" s="9">
        <f t="shared" si="3"/>
        <v>1272.6000000000931</v>
      </c>
    </row>
    <row r="241" spans="1:5" ht="21" x14ac:dyDescent="0.25">
      <c r="A241" s="9"/>
      <c r="B241" s="9"/>
      <c r="C241" s="9"/>
      <c r="D241" s="9"/>
      <c r="E241" s="9">
        <f t="shared" si="3"/>
        <v>1272.6000000000931</v>
      </c>
    </row>
    <row r="242" spans="1:5" ht="21" x14ac:dyDescent="0.25">
      <c r="A242" s="9"/>
      <c r="B242" s="9"/>
      <c r="C242" s="9"/>
      <c r="D242" s="9"/>
      <c r="E242" s="9">
        <f t="shared" si="3"/>
        <v>1272.6000000000931</v>
      </c>
    </row>
    <row r="243" spans="1:5" ht="21" x14ac:dyDescent="0.25">
      <c r="A243" s="9"/>
      <c r="B243" s="9"/>
      <c r="C243" s="9"/>
      <c r="D243" s="9"/>
      <c r="E243" s="9">
        <f t="shared" si="3"/>
        <v>1272.6000000000931</v>
      </c>
    </row>
    <row r="244" spans="1:5" ht="21" x14ac:dyDescent="0.25">
      <c r="A244" s="9"/>
      <c r="B244" s="9"/>
      <c r="C244" s="9"/>
      <c r="D244" s="9"/>
      <c r="E244" s="9">
        <f t="shared" si="3"/>
        <v>1272.6000000000931</v>
      </c>
    </row>
    <row r="245" spans="1:5" ht="21" x14ac:dyDescent="0.25">
      <c r="A245" s="9"/>
      <c r="B245" s="9"/>
      <c r="C245" s="9"/>
      <c r="D245" s="9"/>
      <c r="E245" s="9">
        <f t="shared" si="3"/>
        <v>1272.6000000000931</v>
      </c>
    </row>
    <row r="246" spans="1:5" ht="21" x14ac:dyDescent="0.25">
      <c r="A246" s="9"/>
      <c r="B246" s="9"/>
      <c r="C246" s="9"/>
      <c r="D246" s="9"/>
      <c r="E246" s="9">
        <f t="shared" si="3"/>
        <v>1272.6000000000931</v>
      </c>
    </row>
    <row r="247" spans="1:5" ht="21" x14ac:dyDescent="0.25">
      <c r="A247" s="9"/>
      <c r="B247" s="9"/>
      <c r="C247" s="9"/>
      <c r="D247" s="9"/>
      <c r="E247" s="9">
        <f t="shared" si="3"/>
        <v>1272.6000000000931</v>
      </c>
    </row>
    <row r="248" spans="1:5" ht="21" x14ac:dyDescent="0.25">
      <c r="A248" s="9"/>
      <c r="B248" s="9"/>
      <c r="C248" s="9"/>
      <c r="D248" s="9"/>
      <c r="E248" s="9">
        <f t="shared" si="3"/>
        <v>1272.6000000000931</v>
      </c>
    </row>
    <row r="249" spans="1:5" ht="21" x14ac:dyDescent="0.25">
      <c r="A249" s="9"/>
      <c r="B249" s="9"/>
      <c r="C249" s="9"/>
      <c r="D249" s="9"/>
      <c r="E249" s="9">
        <f t="shared" si="3"/>
        <v>1272.6000000000931</v>
      </c>
    </row>
    <row r="250" spans="1:5" ht="21" x14ac:dyDescent="0.25">
      <c r="A250" s="9"/>
      <c r="B250" s="9"/>
      <c r="C250" s="9"/>
      <c r="D250" s="9"/>
      <c r="E250" s="9">
        <f t="shared" si="3"/>
        <v>1272.6000000000931</v>
      </c>
    </row>
    <row r="251" spans="1:5" ht="21" x14ac:dyDescent="0.25">
      <c r="A251" s="9"/>
      <c r="B251" s="9"/>
      <c r="C251" s="9"/>
      <c r="D251" s="9"/>
      <c r="E251" s="9">
        <f t="shared" si="3"/>
        <v>1272.6000000000931</v>
      </c>
    </row>
    <row r="252" spans="1:5" ht="21" x14ac:dyDescent="0.25">
      <c r="A252" s="9"/>
      <c r="B252" s="9"/>
      <c r="C252" s="9"/>
      <c r="D252" s="9"/>
      <c r="E252" s="9">
        <f t="shared" si="3"/>
        <v>1272.6000000000931</v>
      </c>
    </row>
    <row r="253" spans="1:5" ht="21" x14ac:dyDescent="0.25">
      <c r="A253" s="9"/>
      <c r="B253" s="9"/>
      <c r="C253" s="9"/>
      <c r="D253" s="9"/>
      <c r="E253" s="9">
        <f t="shared" si="3"/>
        <v>1272.6000000000931</v>
      </c>
    </row>
    <row r="254" spans="1:5" ht="21" x14ac:dyDescent="0.25">
      <c r="A254" s="9"/>
      <c r="B254" s="9"/>
      <c r="C254" s="9"/>
      <c r="D254" s="9"/>
      <c r="E254" s="9">
        <f t="shared" si="3"/>
        <v>1272.6000000000931</v>
      </c>
    </row>
    <row r="255" spans="1:5" ht="21" x14ac:dyDescent="0.25">
      <c r="A255" s="9"/>
      <c r="B255" s="9"/>
      <c r="C255" s="9"/>
      <c r="D255" s="9"/>
      <c r="E255" s="9">
        <f t="shared" si="3"/>
        <v>1272.6000000000931</v>
      </c>
    </row>
    <row r="256" spans="1:5" ht="21" x14ac:dyDescent="0.25">
      <c r="A256" s="9"/>
      <c r="B256" s="9"/>
      <c r="C256" s="9"/>
      <c r="D256" s="9"/>
      <c r="E256" s="9">
        <f t="shared" si="3"/>
        <v>1272.6000000000931</v>
      </c>
    </row>
    <row r="257" spans="1:5" ht="21" x14ac:dyDescent="0.25">
      <c r="A257" s="9"/>
      <c r="B257" s="9"/>
      <c r="C257" s="9"/>
      <c r="D257" s="9"/>
      <c r="E257" s="9">
        <f t="shared" si="3"/>
        <v>1272.6000000000931</v>
      </c>
    </row>
    <row r="258" spans="1:5" ht="21" x14ac:dyDescent="0.25">
      <c r="A258" s="9"/>
      <c r="B258" s="9"/>
      <c r="C258" s="9"/>
      <c r="D258" s="9"/>
      <c r="E258" s="9">
        <f t="shared" si="3"/>
        <v>1272.6000000000931</v>
      </c>
    </row>
    <row r="259" spans="1:5" ht="21" x14ac:dyDescent="0.25">
      <c r="A259" s="9"/>
      <c r="B259" s="9"/>
      <c r="C259" s="9"/>
      <c r="D259" s="9"/>
      <c r="E259" s="9">
        <f t="shared" si="3"/>
        <v>1272.6000000000931</v>
      </c>
    </row>
    <row r="260" spans="1:5" ht="21" x14ac:dyDescent="0.25">
      <c r="A260" s="9"/>
      <c r="B260" s="9"/>
      <c r="C260" s="9"/>
      <c r="D260" s="9"/>
      <c r="E260" s="9">
        <f t="shared" si="3"/>
        <v>1272.6000000000931</v>
      </c>
    </row>
    <row r="261" spans="1:5" ht="21" x14ac:dyDescent="0.25">
      <c r="A261" s="9"/>
      <c r="B261" s="9"/>
      <c r="C261" s="9"/>
      <c r="D261" s="9"/>
      <c r="E261" s="9">
        <f t="shared" si="3"/>
        <v>1272.6000000000931</v>
      </c>
    </row>
    <row r="262" spans="1:5" ht="21" x14ac:dyDescent="0.25">
      <c r="A262" s="9"/>
      <c r="B262" s="9"/>
      <c r="C262" s="9"/>
      <c r="D262" s="9"/>
      <c r="E262" s="9">
        <f t="shared" ref="E262:E325" si="4">E261+C262-D262</f>
        <v>1272.6000000000931</v>
      </c>
    </row>
    <row r="263" spans="1:5" ht="21" x14ac:dyDescent="0.25">
      <c r="A263" s="9"/>
      <c r="B263" s="9"/>
      <c r="C263" s="9"/>
      <c r="D263" s="9"/>
      <c r="E263" s="9">
        <f t="shared" si="4"/>
        <v>1272.6000000000931</v>
      </c>
    </row>
    <row r="264" spans="1:5" ht="21" x14ac:dyDescent="0.25">
      <c r="A264" s="9"/>
      <c r="B264" s="9"/>
      <c r="C264" s="9"/>
      <c r="D264" s="9"/>
      <c r="E264" s="9">
        <f t="shared" si="4"/>
        <v>1272.6000000000931</v>
      </c>
    </row>
    <row r="265" spans="1:5" ht="21" x14ac:dyDescent="0.25">
      <c r="A265" s="9"/>
      <c r="B265" s="9"/>
      <c r="C265" s="9"/>
      <c r="D265" s="9"/>
      <c r="E265" s="9">
        <f t="shared" si="4"/>
        <v>1272.6000000000931</v>
      </c>
    </row>
    <row r="266" spans="1:5" ht="21" x14ac:dyDescent="0.25">
      <c r="A266" s="9"/>
      <c r="B266" s="9"/>
      <c r="C266" s="9"/>
      <c r="D266" s="9"/>
      <c r="E266" s="9">
        <f t="shared" si="4"/>
        <v>1272.6000000000931</v>
      </c>
    </row>
    <row r="267" spans="1:5" ht="21" x14ac:dyDescent="0.25">
      <c r="A267" s="9"/>
      <c r="B267" s="9"/>
      <c r="C267" s="9"/>
      <c r="D267" s="9"/>
      <c r="E267" s="9">
        <f t="shared" si="4"/>
        <v>1272.6000000000931</v>
      </c>
    </row>
    <row r="268" spans="1:5" ht="21" x14ac:dyDescent="0.25">
      <c r="A268" s="9"/>
      <c r="B268" s="9"/>
      <c r="C268" s="9"/>
      <c r="D268" s="9"/>
      <c r="E268" s="9">
        <f t="shared" si="4"/>
        <v>1272.6000000000931</v>
      </c>
    </row>
    <row r="269" spans="1:5" ht="21" x14ac:dyDescent="0.25">
      <c r="A269" s="9"/>
      <c r="B269" s="9"/>
      <c r="C269" s="9"/>
      <c r="D269" s="9"/>
      <c r="E269" s="9">
        <f t="shared" si="4"/>
        <v>1272.6000000000931</v>
      </c>
    </row>
    <row r="270" spans="1:5" ht="21" x14ac:dyDescent="0.25">
      <c r="A270" s="9"/>
      <c r="B270" s="9"/>
      <c r="C270" s="9"/>
      <c r="D270" s="9"/>
      <c r="E270" s="9">
        <f t="shared" si="4"/>
        <v>1272.6000000000931</v>
      </c>
    </row>
    <row r="271" spans="1:5" ht="21" x14ac:dyDescent="0.25">
      <c r="A271" s="9"/>
      <c r="B271" s="9"/>
      <c r="C271" s="9"/>
      <c r="D271" s="9"/>
      <c r="E271" s="9">
        <f t="shared" si="4"/>
        <v>1272.6000000000931</v>
      </c>
    </row>
    <row r="272" spans="1:5" ht="21" x14ac:dyDescent="0.25">
      <c r="A272" s="9"/>
      <c r="B272" s="9"/>
      <c r="C272" s="9"/>
      <c r="D272" s="9"/>
      <c r="E272" s="9">
        <f t="shared" si="4"/>
        <v>1272.6000000000931</v>
      </c>
    </row>
    <row r="273" spans="1:5" ht="21" x14ac:dyDescent="0.25">
      <c r="A273" s="9"/>
      <c r="B273" s="9"/>
      <c r="C273" s="9"/>
      <c r="D273" s="9"/>
      <c r="E273" s="9">
        <f t="shared" si="4"/>
        <v>1272.6000000000931</v>
      </c>
    </row>
    <row r="274" spans="1:5" ht="21" x14ac:dyDescent="0.25">
      <c r="A274" s="9"/>
      <c r="B274" s="9"/>
      <c r="C274" s="9"/>
      <c r="D274" s="9"/>
      <c r="E274" s="9">
        <f t="shared" si="4"/>
        <v>1272.6000000000931</v>
      </c>
    </row>
    <row r="275" spans="1:5" ht="21" x14ac:dyDescent="0.25">
      <c r="A275" s="9"/>
      <c r="B275" s="9"/>
      <c r="C275" s="9"/>
      <c r="D275" s="9"/>
      <c r="E275" s="9">
        <f t="shared" si="4"/>
        <v>1272.6000000000931</v>
      </c>
    </row>
    <row r="276" spans="1:5" ht="21" x14ac:dyDescent="0.25">
      <c r="A276" s="9"/>
      <c r="B276" s="9"/>
      <c r="C276" s="9"/>
      <c r="D276" s="9"/>
      <c r="E276" s="9">
        <f t="shared" si="4"/>
        <v>1272.6000000000931</v>
      </c>
    </row>
    <row r="277" spans="1:5" ht="21" x14ac:dyDescent="0.25">
      <c r="A277" s="9"/>
      <c r="B277" s="9"/>
      <c r="C277" s="9"/>
      <c r="D277" s="9"/>
      <c r="E277" s="9">
        <f t="shared" si="4"/>
        <v>1272.6000000000931</v>
      </c>
    </row>
    <row r="278" spans="1:5" ht="21" x14ac:dyDescent="0.25">
      <c r="A278" s="9"/>
      <c r="B278" s="9"/>
      <c r="C278" s="9"/>
      <c r="D278" s="9"/>
      <c r="E278" s="9">
        <f t="shared" si="4"/>
        <v>1272.6000000000931</v>
      </c>
    </row>
    <row r="279" spans="1:5" ht="21" x14ac:dyDescent="0.25">
      <c r="A279" s="9"/>
      <c r="B279" s="9"/>
      <c r="C279" s="9"/>
      <c r="D279" s="9"/>
      <c r="E279" s="9">
        <f t="shared" si="4"/>
        <v>1272.6000000000931</v>
      </c>
    </row>
    <row r="280" spans="1:5" ht="21" x14ac:dyDescent="0.25">
      <c r="A280" s="9"/>
      <c r="B280" s="9"/>
      <c r="C280" s="9"/>
      <c r="D280" s="9"/>
      <c r="E280" s="9">
        <f t="shared" si="4"/>
        <v>1272.6000000000931</v>
      </c>
    </row>
    <row r="281" spans="1:5" ht="21" x14ac:dyDescent="0.25">
      <c r="A281" s="9"/>
      <c r="B281" s="9"/>
      <c r="C281" s="9"/>
      <c r="D281" s="9"/>
      <c r="E281" s="9">
        <f t="shared" si="4"/>
        <v>1272.6000000000931</v>
      </c>
    </row>
    <row r="282" spans="1:5" ht="21" x14ac:dyDescent="0.25">
      <c r="A282" s="9"/>
      <c r="B282" s="9"/>
      <c r="C282" s="9"/>
      <c r="D282" s="9"/>
      <c r="E282" s="9">
        <f t="shared" si="4"/>
        <v>1272.6000000000931</v>
      </c>
    </row>
    <row r="283" spans="1:5" ht="21" x14ac:dyDescent="0.25">
      <c r="A283" s="9"/>
      <c r="B283" s="9"/>
      <c r="C283" s="9"/>
      <c r="D283" s="9"/>
      <c r="E283" s="9">
        <f t="shared" si="4"/>
        <v>1272.6000000000931</v>
      </c>
    </row>
    <row r="284" spans="1:5" ht="21" x14ac:dyDescent="0.25">
      <c r="A284" s="9"/>
      <c r="B284" s="9"/>
      <c r="C284" s="9"/>
      <c r="D284" s="9"/>
      <c r="E284" s="9">
        <f t="shared" si="4"/>
        <v>1272.6000000000931</v>
      </c>
    </row>
    <row r="285" spans="1:5" ht="21" x14ac:dyDescent="0.25">
      <c r="A285" s="9"/>
      <c r="B285" s="9"/>
      <c r="C285" s="9"/>
      <c r="D285" s="9"/>
      <c r="E285" s="9">
        <f t="shared" si="4"/>
        <v>1272.6000000000931</v>
      </c>
    </row>
    <row r="286" spans="1:5" ht="21" x14ac:dyDescent="0.25">
      <c r="A286" s="9"/>
      <c r="B286" s="9"/>
      <c r="C286" s="9"/>
      <c r="D286" s="9"/>
      <c r="E286" s="9">
        <f t="shared" si="4"/>
        <v>1272.6000000000931</v>
      </c>
    </row>
    <row r="287" spans="1:5" ht="21" x14ac:dyDescent="0.25">
      <c r="A287" s="9"/>
      <c r="B287" s="9"/>
      <c r="C287" s="9"/>
      <c r="D287" s="9"/>
      <c r="E287" s="9">
        <f t="shared" si="4"/>
        <v>1272.6000000000931</v>
      </c>
    </row>
    <row r="288" spans="1:5" ht="21" x14ac:dyDescent="0.25">
      <c r="A288" s="9"/>
      <c r="B288" s="9"/>
      <c r="C288" s="9"/>
      <c r="D288" s="9"/>
      <c r="E288" s="9">
        <f t="shared" si="4"/>
        <v>1272.6000000000931</v>
      </c>
    </row>
    <row r="289" spans="1:5" ht="21" x14ac:dyDescent="0.25">
      <c r="A289" s="9"/>
      <c r="B289" s="9"/>
      <c r="C289" s="9"/>
      <c r="D289" s="9"/>
      <c r="E289" s="9">
        <f t="shared" si="4"/>
        <v>1272.6000000000931</v>
      </c>
    </row>
    <row r="290" spans="1:5" ht="21" x14ac:dyDescent="0.25">
      <c r="A290" s="9"/>
      <c r="B290" s="9"/>
      <c r="C290" s="9"/>
      <c r="D290" s="9"/>
      <c r="E290" s="9">
        <f t="shared" si="4"/>
        <v>1272.6000000000931</v>
      </c>
    </row>
    <row r="291" spans="1:5" ht="21" x14ac:dyDescent="0.25">
      <c r="A291" s="9"/>
      <c r="B291" s="9"/>
      <c r="C291" s="9"/>
      <c r="D291" s="9"/>
      <c r="E291" s="9">
        <f t="shared" si="4"/>
        <v>1272.6000000000931</v>
      </c>
    </row>
    <row r="292" spans="1:5" ht="21" x14ac:dyDescent="0.25">
      <c r="A292" s="9"/>
      <c r="B292" s="9"/>
      <c r="C292" s="9"/>
      <c r="D292" s="9"/>
      <c r="E292" s="9">
        <f t="shared" si="4"/>
        <v>1272.6000000000931</v>
      </c>
    </row>
    <row r="293" spans="1:5" ht="21" x14ac:dyDescent="0.25">
      <c r="A293" s="9"/>
      <c r="B293" s="9"/>
      <c r="C293" s="9"/>
      <c r="D293" s="9"/>
      <c r="E293" s="9">
        <f t="shared" si="4"/>
        <v>1272.6000000000931</v>
      </c>
    </row>
    <row r="294" spans="1:5" ht="21" x14ac:dyDescent="0.25">
      <c r="A294" s="9"/>
      <c r="B294" s="9"/>
      <c r="C294" s="9"/>
      <c r="D294" s="9"/>
      <c r="E294" s="9">
        <f t="shared" si="4"/>
        <v>1272.6000000000931</v>
      </c>
    </row>
    <row r="295" spans="1:5" ht="21" x14ac:dyDescent="0.25">
      <c r="A295" s="9"/>
      <c r="B295" s="9"/>
      <c r="C295" s="9"/>
      <c r="D295" s="9"/>
      <c r="E295" s="9">
        <f t="shared" si="4"/>
        <v>1272.6000000000931</v>
      </c>
    </row>
    <row r="296" spans="1:5" ht="21" x14ac:dyDescent="0.25">
      <c r="A296" s="9"/>
      <c r="B296" s="9"/>
      <c r="C296" s="9"/>
      <c r="D296" s="9"/>
      <c r="E296" s="9">
        <f t="shared" si="4"/>
        <v>1272.6000000000931</v>
      </c>
    </row>
    <row r="297" spans="1:5" ht="21" x14ac:dyDescent="0.25">
      <c r="A297" s="9"/>
      <c r="B297" s="9"/>
      <c r="C297" s="9"/>
      <c r="D297" s="9"/>
      <c r="E297" s="9">
        <f t="shared" si="4"/>
        <v>1272.6000000000931</v>
      </c>
    </row>
    <row r="298" spans="1:5" ht="21" x14ac:dyDescent="0.25">
      <c r="A298" s="9"/>
      <c r="B298" s="9"/>
      <c r="C298" s="9"/>
      <c r="D298" s="9"/>
      <c r="E298" s="9">
        <f t="shared" si="4"/>
        <v>1272.6000000000931</v>
      </c>
    </row>
    <row r="299" spans="1:5" ht="21" x14ac:dyDescent="0.25">
      <c r="A299" s="9"/>
      <c r="B299" s="9"/>
      <c r="C299" s="9"/>
      <c r="D299" s="9"/>
      <c r="E299" s="9">
        <f t="shared" si="4"/>
        <v>1272.6000000000931</v>
      </c>
    </row>
    <row r="300" spans="1:5" ht="21" x14ac:dyDescent="0.25">
      <c r="A300" s="9"/>
      <c r="B300" s="9"/>
      <c r="C300" s="9"/>
      <c r="D300" s="9"/>
      <c r="E300" s="9">
        <f t="shared" si="4"/>
        <v>1272.6000000000931</v>
      </c>
    </row>
    <row r="301" spans="1:5" ht="21" x14ac:dyDescent="0.25">
      <c r="A301" s="9"/>
      <c r="B301" s="9"/>
      <c r="C301" s="9"/>
      <c r="D301" s="9"/>
      <c r="E301" s="9">
        <f t="shared" si="4"/>
        <v>1272.6000000000931</v>
      </c>
    </row>
    <row r="302" spans="1:5" ht="21" x14ac:dyDescent="0.25">
      <c r="A302" s="9"/>
      <c r="B302" s="9"/>
      <c r="C302" s="9"/>
      <c r="D302" s="9"/>
      <c r="E302" s="9">
        <f t="shared" si="4"/>
        <v>1272.6000000000931</v>
      </c>
    </row>
    <row r="303" spans="1:5" ht="21" x14ac:dyDescent="0.25">
      <c r="A303" s="9"/>
      <c r="B303" s="9"/>
      <c r="C303" s="9"/>
      <c r="D303" s="9"/>
      <c r="E303" s="9">
        <f t="shared" si="4"/>
        <v>1272.6000000000931</v>
      </c>
    </row>
    <row r="304" spans="1:5" ht="21" x14ac:dyDescent="0.25">
      <c r="A304" s="9"/>
      <c r="B304" s="9"/>
      <c r="C304" s="9"/>
      <c r="D304" s="9"/>
      <c r="E304" s="9">
        <f t="shared" si="4"/>
        <v>1272.6000000000931</v>
      </c>
    </row>
    <row r="305" spans="1:5" ht="21" x14ac:dyDescent="0.25">
      <c r="A305" s="9"/>
      <c r="B305" s="9"/>
      <c r="C305" s="9"/>
      <c r="D305" s="9"/>
      <c r="E305" s="9">
        <f t="shared" si="4"/>
        <v>1272.6000000000931</v>
      </c>
    </row>
    <row r="306" spans="1:5" ht="21" x14ac:dyDescent="0.25">
      <c r="A306" s="9"/>
      <c r="B306" s="9"/>
      <c r="C306" s="9"/>
      <c r="D306" s="9"/>
      <c r="E306" s="9">
        <f t="shared" si="4"/>
        <v>1272.6000000000931</v>
      </c>
    </row>
    <row r="307" spans="1:5" ht="21" x14ac:dyDescent="0.25">
      <c r="A307" s="9"/>
      <c r="B307" s="9"/>
      <c r="C307" s="9"/>
      <c r="D307" s="9"/>
      <c r="E307" s="9">
        <f t="shared" si="4"/>
        <v>1272.6000000000931</v>
      </c>
    </row>
    <row r="308" spans="1:5" ht="21" x14ac:dyDescent="0.25">
      <c r="A308" s="9"/>
      <c r="B308" s="9"/>
      <c r="C308" s="9"/>
      <c r="D308" s="9"/>
      <c r="E308" s="9">
        <f t="shared" si="4"/>
        <v>1272.6000000000931</v>
      </c>
    </row>
    <row r="309" spans="1:5" ht="21" x14ac:dyDescent="0.25">
      <c r="A309" s="9"/>
      <c r="B309" s="9"/>
      <c r="C309" s="9"/>
      <c r="D309" s="9"/>
      <c r="E309" s="9">
        <f t="shared" si="4"/>
        <v>1272.6000000000931</v>
      </c>
    </row>
    <row r="310" spans="1:5" ht="21" x14ac:dyDescent="0.25">
      <c r="A310" s="9"/>
      <c r="B310" s="9"/>
      <c r="C310" s="9"/>
      <c r="D310" s="9"/>
      <c r="E310" s="9">
        <f t="shared" si="4"/>
        <v>1272.6000000000931</v>
      </c>
    </row>
    <row r="311" spans="1:5" ht="21" x14ac:dyDescent="0.25">
      <c r="A311" s="9"/>
      <c r="B311" s="9"/>
      <c r="C311" s="9"/>
      <c r="D311" s="9"/>
      <c r="E311" s="9">
        <f t="shared" si="4"/>
        <v>1272.6000000000931</v>
      </c>
    </row>
    <row r="312" spans="1:5" ht="21" x14ac:dyDescent="0.25">
      <c r="A312" s="9"/>
      <c r="B312" s="9"/>
      <c r="C312" s="9"/>
      <c r="D312" s="9"/>
      <c r="E312" s="9">
        <f t="shared" si="4"/>
        <v>1272.6000000000931</v>
      </c>
    </row>
    <row r="313" spans="1:5" ht="21" x14ac:dyDescent="0.25">
      <c r="A313" s="9"/>
      <c r="B313" s="9"/>
      <c r="C313" s="9"/>
      <c r="D313" s="9"/>
      <c r="E313" s="9">
        <f t="shared" si="4"/>
        <v>1272.6000000000931</v>
      </c>
    </row>
    <row r="314" spans="1:5" ht="21" x14ac:dyDescent="0.25">
      <c r="A314" s="9"/>
      <c r="B314" s="9"/>
      <c r="C314" s="9"/>
      <c r="D314" s="9"/>
      <c r="E314" s="9">
        <f t="shared" si="4"/>
        <v>1272.6000000000931</v>
      </c>
    </row>
    <row r="315" spans="1:5" ht="21" x14ac:dyDescent="0.25">
      <c r="A315" s="9"/>
      <c r="B315" s="9"/>
      <c r="C315" s="9"/>
      <c r="D315" s="9"/>
      <c r="E315" s="9">
        <f t="shared" si="4"/>
        <v>1272.6000000000931</v>
      </c>
    </row>
    <row r="316" spans="1:5" ht="21" x14ac:dyDescent="0.25">
      <c r="A316" s="9"/>
      <c r="B316" s="9"/>
      <c r="C316" s="9"/>
      <c r="D316" s="9"/>
      <c r="E316" s="9">
        <f t="shared" si="4"/>
        <v>1272.6000000000931</v>
      </c>
    </row>
    <row r="317" spans="1:5" ht="21" x14ac:dyDescent="0.25">
      <c r="A317" s="9"/>
      <c r="B317" s="9"/>
      <c r="C317" s="9"/>
      <c r="D317" s="9"/>
      <c r="E317" s="9">
        <f t="shared" si="4"/>
        <v>1272.6000000000931</v>
      </c>
    </row>
    <row r="318" spans="1:5" ht="21" x14ac:dyDescent="0.25">
      <c r="A318" s="9"/>
      <c r="B318" s="9"/>
      <c r="C318" s="9"/>
      <c r="D318" s="9"/>
      <c r="E318" s="9">
        <f t="shared" si="4"/>
        <v>1272.6000000000931</v>
      </c>
    </row>
    <row r="319" spans="1:5" ht="21" x14ac:dyDescent="0.25">
      <c r="A319" s="9"/>
      <c r="B319" s="9"/>
      <c r="C319" s="9"/>
      <c r="D319" s="9"/>
      <c r="E319" s="9">
        <f t="shared" si="4"/>
        <v>1272.6000000000931</v>
      </c>
    </row>
    <row r="320" spans="1:5" ht="21" x14ac:dyDescent="0.25">
      <c r="A320" s="9"/>
      <c r="B320" s="9"/>
      <c r="C320" s="9"/>
      <c r="D320" s="9"/>
      <c r="E320" s="9">
        <f t="shared" si="4"/>
        <v>1272.6000000000931</v>
      </c>
    </row>
    <row r="321" spans="1:5" ht="21" x14ac:dyDescent="0.25">
      <c r="A321" s="9"/>
      <c r="B321" s="9"/>
      <c r="C321" s="9"/>
      <c r="D321" s="9"/>
      <c r="E321" s="9">
        <f t="shared" si="4"/>
        <v>1272.6000000000931</v>
      </c>
    </row>
    <row r="322" spans="1:5" ht="21" x14ac:dyDescent="0.25">
      <c r="A322" s="9"/>
      <c r="B322" s="9"/>
      <c r="C322" s="9"/>
      <c r="D322" s="9"/>
      <c r="E322" s="9">
        <f t="shared" si="4"/>
        <v>1272.6000000000931</v>
      </c>
    </row>
    <row r="323" spans="1:5" ht="21" x14ac:dyDescent="0.25">
      <c r="A323" s="9"/>
      <c r="B323" s="9"/>
      <c r="C323" s="9"/>
      <c r="D323" s="9"/>
      <c r="E323" s="9">
        <f t="shared" si="4"/>
        <v>1272.6000000000931</v>
      </c>
    </row>
    <row r="324" spans="1:5" ht="21" x14ac:dyDescent="0.25">
      <c r="A324" s="9"/>
      <c r="B324" s="9"/>
      <c r="C324" s="9"/>
      <c r="D324" s="9"/>
      <c r="E324" s="9">
        <f t="shared" si="4"/>
        <v>1272.6000000000931</v>
      </c>
    </row>
    <row r="325" spans="1:5" ht="21" x14ac:dyDescent="0.25">
      <c r="A325" s="9"/>
      <c r="B325" s="9"/>
      <c r="C325" s="9"/>
      <c r="D325" s="9"/>
      <c r="E325" s="9">
        <f t="shared" si="4"/>
        <v>1272.6000000000931</v>
      </c>
    </row>
    <row r="326" spans="1:5" ht="21" x14ac:dyDescent="0.25">
      <c r="A326" s="9"/>
      <c r="B326" s="9"/>
      <c r="C326" s="9"/>
      <c r="D326" s="9"/>
      <c r="E326" s="9">
        <f t="shared" ref="E326:E382" si="5">E325+C326-D326</f>
        <v>1272.6000000000931</v>
      </c>
    </row>
    <row r="327" spans="1:5" ht="21" x14ac:dyDescent="0.25">
      <c r="A327" s="9"/>
      <c r="B327" s="9"/>
      <c r="C327" s="9"/>
      <c r="D327" s="9"/>
      <c r="E327" s="9">
        <f t="shared" si="5"/>
        <v>1272.6000000000931</v>
      </c>
    </row>
    <row r="328" spans="1:5" ht="21" x14ac:dyDescent="0.25">
      <c r="A328" s="9"/>
      <c r="B328" s="9"/>
      <c r="C328" s="9"/>
      <c r="D328" s="9"/>
      <c r="E328" s="9">
        <f t="shared" si="5"/>
        <v>1272.6000000000931</v>
      </c>
    </row>
    <row r="329" spans="1:5" ht="21" x14ac:dyDescent="0.25">
      <c r="A329" s="9"/>
      <c r="B329" s="9"/>
      <c r="C329" s="9"/>
      <c r="D329" s="9"/>
      <c r="E329" s="9">
        <f t="shared" si="5"/>
        <v>1272.6000000000931</v>
      </c>
    </row>
    <row r="330" spans="1:5" ht="21" x14ac:dyDescent="0.25">
      <c r="A330" s="9"/>
      <c r="B330" s="9"/>
      <c r="C330" s="9"/>
      <c r="D330" s="9"/>
      <c r="E330" s="9">
        <f t="shared" si="5"/>
        <v>1272.6000000000931</v>
      </c>
    </row>
    <row r="331" spans="1:5" ht="21" x14ac:dyDescent="0.25">
      <c r="A331" s="9"/>
      <c r="B331" s="9"/>
      <c r="C331" s="9"/>
      <c r="D331" s="9"/>
      <c r="E331" s="9">
        <f t="shared" si="5"/>
        <v>1272.6000000000931</v>
      </c>
    </row>
    <row r="332" spans="1:5" ht="21" x14ac:dyDescent="0.25">
      <c r="A332" s="9"/>
      <c r="B332" s="9"/>
      <c r="C332" s="9"/>
      <c r="D332" s="9"/>
      <c r="E332" s="9">
        <f t="shared" si="5"/>
        <v>1272.6000000000931</v>
      </c>
    </row>
    <row r="333" spans="1:5" ht="21" x14ac:dyDescent="0.25">
      <c r="A333" s="9"/>
      <c r="B333" s="9"/>
      <c r="C333" s="9"/>
      <c r="D333" s="9"/>
      <c r="E333" s="9">
        <f t="shared" si="5"/>
        <v>1272.6000000000931</v>
      </c>
    </row>
    <row r="334" spans="1:5" ht="21" x14ac:dyDescent="0.25">
      <c r="A334" s="9"/>
      <c r="B334" s="9"/>
      <c r="C334" s="9"/>
      <c r="D334" s="9"/>
      <c r="E334" s="9">
        <f t="shared" si="5"/>
        <v>1272.6000000000931</v>
      </c>
    </row>
    <row r="335" spans="1:5" ht="21" x14ac:dyDescent="0.25">
      <c r="A335" s="9"/>
      <c r="B335" s="9"/>
      <c r="C335" s="9"/>
      <c r="D335" s="9"/>
      <c r="E335" s="9">
        <f t="shared" si="5"/>
        <v>1272.6000000000931</v>
      </c>
    </row>
    <row r="336" spans="1:5" ht="21" x14ac:dyDescent="0.25">
      <c r="A336" s="9"/>
      <c r="B336" s="9"/>
      <c r="C336" s="9"/>
      <c r="D336" s="9"/>
      <c r="E336" s="9">
        <f t="shared" si="5"/>
        <v>1272.6000000000931</v>
      </c>
    </row>
    <row r="337" spans="1:5" ht="21" x14ac:dyDescent="0.25">
      <c r="A337" s="9"/>
      <c r="B337" s="9"/>
      <c r="C337" s="9"/>
      <c r="D337" s="9"/>
      <c r="E337" s="9">
        <f t="shared" si="5"/>
        <v>1272.6000000000931</v>
      </c>
    </row>
    <row r="338" spans="1:5" ht="21" x14ac:dyDescent="0.25">
      <c r="A338" s="9"/>
      <c r="B338" s="9"/>
      <c r="C338" s="9"/>
      <c r="D338" s="9"/>
      <c r="E338" s="9">
        <f t="shared" si="5"/>
        <v>1272.6000000000931</v>
      </c>
    </row>
    <row r="339" spans="1:5" ht="21" x14ac:dyDescent="0.25">
      <c r="A339" s="9"/>
      <c r="B339" s="9"/>
      <c r="C339" s="9"/>
      <c r="D339" s="9"/>
      <c r="E339" s="9">
        <f t="shared" si="5"/>
        <v>1272.6000000000931</v>
      </c>
    </row>
    <row r="340" spans="1:5" ht="21" x14ac:dyDescent="0.25">
      <c r="A340" s="9"/>
      <c r="B340" s="9"/>
      <c r="C340" s="9"/>
      <c r="D340" s="9"/>
      <c r="E340" s="9">
        <f t="shared" si="5"/>
        <v>1272.6000000000931</v>
      </c>
    </row>
    <row r="341" spans="1:5" ht="21" x14ac:dyDescent="0.25">
      <c r="A341" s="9"/>
      <c r="B341" s="9"/>
      <c r="C341" s="9"/>
      <c r="D341" s="9"/>
      <c r="E341" s="9">
        <f t="shared" si="5"/>
        <v>1272.6000000000931</v>
      </c>
    </row>
    <row r="342" spans="1:5" ht="21" x14ac:dyDescent="0.25">
      <c r="A342" s="9"/>
      <c r="B342" s="9"/>
      <c r="C342" s="9"/>
      <c r="D342" s="9"/>
      <c r="E342" s="9">
        <f t="shared" si="5"/>
        <v>1272.6000000000931</v>
      </c>
    </row>
    <row r="343" spans="1:5" ht="21" x14ac:dyDescent="0.25">
      <c r="A343" s="9"/>
      <c r="B343" s="9"/>
      <c r="C343" s="9"/>
      <c r="D343" s="9"/>
      <c r="E343" s="9">
        <f t="shared" si="5"/>
        <v>1272.6000000000931</v>
      </c>
    </row>
    <row r="344" spans="1:5" ht="21" x14ac:dyDescent="0.25">
      <c r="A344" s="9"/>
      <c r="B344" s="9"/>
      <c r="C344" s="9"/>
      <c r="D344" s="9"/>
      <c r="E344" s="9">
        <f t="shared" si="5"/>
        <v>1272.6000000000931</v>
      </c>
    </row>
    <row r="345" spans="1:5" ht="21" x14ac:dyDescent="0.25">
      <c r="A345" s="9"/>
      <c r="B345" s="9"/>
      <c r="C345" s="9"/>
      <c r="D345" s="9"/>
      <c r="E345" s="9">
        <f t="shared" si="5"/>
        <v>1272.6000000000931</v>
      </c>
    </row>
    <row r="346" spans="1:5" ht="21" x14ac:dyDescent="0.25">
      <c r="A346" s="9"/>
      <c r="B346" s="9"/>
      <c r="C346" s="9"/>
      <c r="D346" s="9"/>
      <c r="E346" s="9">
        <f t="shared" si="5"/>
        <v>1272.6000000000931</v>
      </c>
    </row>
    <row r="347" spans="1:5" ht="21" x14ac:dyDescent="0.25">
      <c r="A347" s="9"/>
      <c r="B347" s="9"/>
      <c r="C347" s="9"/>
      <c r="D347" s="9"/>
      <c r="E347" s="9">
        <f t="shared" si="5"/>
        <v>1272.6000000000931</v>
      </c>
    </row>
    <row r="348" spans="1:5" ht="21" x14ac:dyDescent="0.25">
      <c r="A348" s="9"/>
      <c r="B348" s="9"/>
      <c r="C348" s="9"/>
      <c r="D348" s="9"/>
      <c r="E348" s="9">
        <f t="shared" si="5"/>
        <v>1272.6000000000931</v>
      </c>
    </row>
    <row r="349" spans="1:5" ht="21" x14ac:dyDescent="0.25">
      <c r="A349" s="9"/>
      <c r="B349" s="9"/>
      <c r="C349" s="9"/>
      <c r="D349" s="9"/>
      <c r="E349" s="9">
        <f t="shared" si="5"/>
        <v>1272.6000000000931</v>
      </c>
    </row>
    <row r="350" spans="1:5" ht="21" x14ac:dyDescent="0.25">
      <c r="A350" s="9"/>
      <c r="B350" s="9"/>
      <c r="C350" s="9"/>
      <c r="D350" s="9"/>
      <c r="E350" s="9">
        <f t="shared" si="5"/>
        <v>1272.6000000000931</v>
      </c>
    </row>
    <row r="351" spans="1:5" ht="21" x14ac:dyDescent="0.25">
      <c r="A351" s="9"/>
      <c r="B351" s="9"/>
      <c r="C351" s="9"/>
      <c r="D351" s="9"/>
      <c r="E351" s="9">
        <f t="shared" si="5"/>
        <v>1272.6000000000931</v>
      </c>
    </row>
    <row r="352" spans="1:5" ht="21" x14ac:dyDescent="0.25">
      <c r="A352" s="9"/>
      <c r="B352" s="9"/>
      <c r="C352" s="9"/>
      <c r="D352" s="9"/>
      <c r="E352" s="9">
        <f t="shared" si="5"/>
        <v>1272.6000000000931</v>
      </c>
    </row>
    <row r="353" spans="1:5" ht="21" x14ac:dyDescent="0.25">
      <c r="A353" s="9"/>
      <c r="B353" s="9"/>
      <c r="C353" s="9"/>
      <c r="D353" s="9"/>
      <c r="E353" s="9">
        <f t="shared" si="5"/>
        <v>1272.6000000000931</v>
      </c>
    </row>
    <row r="354" spans="1:5" ht="21" x14ac:dyDescent="0.25">
      <c r="A354" s="9"/>
      <c r="B354" s="9"/>
      <c r="C354" s="9"/>
      <c r="D354" s="9"/>
      <c r="E354" s="9">
        <f t="shared" si="5"/>
        <v>1272.6000000000931</v>
      </c>
    </row>
    <row r="355" spans="1:5" ht="21" x14ac:dyDescent="0.25">
      <c r="A355" s="9"/>
      <c r="B355" s="9"/>
      <c r="C355" s="9"/>
      <c r="D355" s="9"/>
      <c r="E355" s="9">
        <f t="shared" si="5"/>
        <v>1272.6000000000931</v>
      </c>
    </row>
    <row r="356" spans="1:5" ht="21" x14ac:dyDescent="0.25">
      <c r="A356" s="9"/>
      <c r="B356" s="9"/>
      <c r="C356" s="9"/>
      <c r="D356" s="9"/>
      <c r="E356" s="9">
        <f t="shared" si="5"/>
        <v>1272.6000000000931</v>
      </c>
    </row>
    <row r="357" spans="1:5" ht="21" x14ac:dyDescent="0.25">
      <c r="A357" s="9"/>
      <c r="B357" s="9"/>
      <c r="C357" s="9"/>
      <c r="D357" s="9"/>
      <c r="E357" s="9">
        <f t="shared" si="5"/>
        <v>1272.6000000000931</v>
      </c>
    </row>
    <row r="358" spans="1:5" ht="21" x14ac:dyDescent="0.25">
      <c r="A358" s="9"/>
      <c r="B358" s="9"/>
      <c r="C358" s="9"/>
      <c r="D358" s="9"/>
      <c r="E358" s="9">
        <f t="shared" si="5"/>
        <v>1272.6000000000931</v>
      </c>
    </row>
    <row r="359" spans="1:5" ht="21" x14ac:dyDescent="0.25">
      <c r="A359" s="9"/>
      <c r="B359" s="9"/>
      <c r="C359" s="9"/>
      <c r="D359" s="9"/>
      <c r="E359" s="9">
        <f t="shared" si="5"/>
        <v>1272.6000000000931</v>
      </c>
    </row>
    <row r="360" spans="1:5" ht="21" x14ac:dyDescent="0.25">
      <c r="A360" s="9"/>
      <c r="B360" s="9"/>
      <c r="C360" s="9"/>
      <c r="D360" s="9"/>
      <c r="E360" s="9">
        <f t="shared" si="5"/>
        <v>1272.6000000000931</v>
      </c>
    </row>
    <row r="361" spans="1:5" ht="21" x14ac:dyDescent="0.25">
      <c r="A361" s="9"/>
      <c r="B361" s="9"/>
      <c r="C361" s="9"/>
      <c r="D361" s="9"/>
      <c r="E361" s="9">
        <f t="shared" si="5"/>
        <v>1272.6000000000931</v>
      </c>
    </row>
    <row r="362" spans="1:5" ht="21" x14ac:dyDescent="0.25">
      <c r="A362" s="9"/>
      <c r="B362" s="9"/>
      <c r="C362" s="9"/>
      <c r="D362" s="9"/>
      <c r="E362" s="9">
        <f t="shared" si="5"/>
        <v>1272.6000000000931</v>
      </c>
    </row>
    <row r="363" spans="1:5" ht="21" x14ac:dyDescent="0.25">
      <c r="A363" s="9"/>
      <c r="B363" s="9"/>
      <c r="C363" s="9"/>
      <c r="D363" s="9"/>
      <c r="E363" s="9">
        <f t="shared" si="5"/>
        <v>1272.6000000000931</v>
      </c>
    </row>
    <row r="364" spans="1:5" ht="21" x14ac:dyDescent="0.25">
      <c r="A364" s="9"/>
      <c r="B364" s="9"/>
      <c r="C364" s="9"/>
      <c r="D364" s="9"/>
      <c r="E364" s="9">
        <f t="shared" si="5"/>
        <v>1272.6000000000931</v>
      </c>
    </row>
    <row r="365" spans="1:5" ht="21" x14ac:dyDescent="0.25">
      <c r="A365" s="9"/>
      <c r="B365" s="9"/>
      <c r="C365" s="9"/>
      <c r="D365" s="9"/>
      <c r="E365" s="9">
        <f t="shared" si="5"/>
        <v>1272.6000000000931</v>
      </c>
    </row>
    <row r="366" spans="1:5" ht="21" x14ac:dyDescent="0.25">
      <c r="A366" s="9"/>
      <c r="B366" s="9"/>
      <c r="C366" s="9"/>
      <c r="D366" s="9"/>
      <c r="E366" s="9">
        <f t="shared" si="5"/>
        <v>1272.6000000000931</v>
      </c>
    </row>
    <row r="367" spans="1:5" ht="21" x14ac:dyDescent="0.25">
      <c r="A367" s="9"/>
      <c r="B367" s="9"/>
      <c r="C367" s="9"/>
      <c r="D367" s="9"/>
      <c r="E367" s="9">
        <f t="shared" si="5"/>
        <v>1272.6000000000931</v>
      </c>
    </row>
    <row r="368" spans="1:5" ht="21" x14ac:dyDescent="0.25">
      <c r="A368" s="9"/>
      <c r="B368" s="9"/>
      <c r="C368" s="9"/>
      <c r="D368" s="9"/>
      <c r="E368" s="9">
        <f t="shared" si="5"/>
        <v>1272.6000000000931</v>
      </c>
    </row>
    <row r="369" spans="1:5" ht="21" x14ac:dyDescent="0.25">
      <c r="A369" s="9"/>
      <c r="B369" s="9"/>
      <c r="C369" s="9"/>
      <c r="D369" s="9"/>
      <c r="E369" s="9">
        <f t="shared" si="5"/>
        <v>1272.6000000000931</v>
      </c>
    </row>
    <row r="370" spans="1:5" ht="21" x14ac:dyDescent="0.25">
      <c r="A370" s="9"/>
      <c r="B370" s="9"/>
      <c r="C370" s="9"/>
      <c r="D370" s="9"/>
      <c r="E370" s="9">
        <f t="shared" si="5"/>
        <v>1272.6000000000931</v>
      </c>
    </row>
    <row r="371" spans="1:5" ht="21" x14ac:dyDescent="0.25">
      <c r="A371" s="9"/>
      <c r="B371" s="9"/>
      <c r="C371" s="9"/>
      <c r="D371" s="9"/>
      <c r="E371" s="9">
        <f t="shared" si="5"/>
        <v>1272.6000000000931</v>
      </c>
    </row>
    <row r="372" spans="1:5" ht="21" x14ac:dyDescent="0.25">
      <c r="A372" s="9"/>
      <c r="B372" s="9"/>
      <c r="C372" s="9"/>
      <c r="D372" s="9"/>
      <c r="E372" s="9">
        <f t="shared" si="5"/>
        <v>1272.6000000000931</v>
      </c>
    </row>
    <row r="373" spans="1:5" ht="21" x14ac:dyDescent="0.25">
      <c r="A373" s="9"/>
      <c r="B373" s="9"/>
      <c r="C373" s="9"/>
      <c r="D373" s="9"/>
      <c r="E373" s="9">
        <f t="shared" si="5"/>
        <v>1272.6000000000931</v>
      </c>
    </row>
    <row r="374" spans="1:5" ht="21" x14ac:dyDescent="0.25">
      <c r="A374" s="9"/>
      <c r="B374" s="9"/>
      <c r="C374" s="9"/>
      <c r="D374" s="9"/>
      <c r="E374" s="9">
        <f t="shared" si="5"/>
        <v>1272.6000000000931</v>
      </c>
    </row>
    <row r="375" spans="1:5" ht="21" x14ac:dyDescent="0.25">
      <c r="A375" s="9"/>
      <c r="B375" s="9"/>
      <c r="C375" s="9"/>
      <c r="D375" s="9"/>
      <c r="E375" s="9">
        <f t="shared" si="5"/>
        <v>1272.6000000000931</v>
      </c>
    </row>
    <row r="376" spans="1:5" ht="21" x14ac:dyDescent="0.25">
      <c r="A376" s="9"/>
      <c r="B376" s="9"/>
      <c r="C376" s="9"/>
      <c r="D376" s="9"/>
      <c r="E376" s="9">
        <f t="shared" si="5"/>
        <v>1272.6000000000931</v>
      </c>
    </row>
    <row r="377" spans="1:5" ht="21" x14ac:dyDescent="0.25">
      <c r="A377" s="9"/>
      <c r="B377" s="9"/>
      <c r="C377" s="9"/>
      <c r="D377" s="9"/>
      <c r="E377" s="9">
        <f t="shared" si="5"/>
        <v>1272.6000000000931</v>
      </c>
    </row>
    <row r="378" spans="1:5" ht="21" x14ac:dyDescent="0.25">
      <c r="A378" s="9"/>
      <c r="B378" s="9"/>
      <c r="C378" s="9"/>
      <c r="D378" s="9"/>
      <c r="E378" s="9">
        <f t="shared" si="5"/>
        <v>1272.6000000000931</v>
      </c>
    </row>
    <row r="379" spans="1:5" ht="21" x14ac:dyDescent="0.25">
      <c r="A379" s="9"/>
      <c r="B379" s="9"/>
      <c r="C379" s="9"/>
      <c r="D379" s="9"/>
      <c r="E379" s="9">
        <f t="shared" si="5"/>
        <v>1272.6000000000931</v>
      </c>
    </row>
    <row r="380" spans="1:5" ht="21" x14ac:dyDescent="0.25">
      <c r="A380" s="9"/>
      <c r="B380" s="9"/>
      <c r="C380" s="9"/>
      <c r="D380" s="9"/>
      <c r="E380" s="9">
        <f t="shared" si="5"/>
        <v>1272.6000000000931</v>
      </c>
    </row>
    <row r="381" spans="1:5" ht="21" x14ac:dyDescent="0.25">
      <c r="A381" s="9"/>
      <c r="B381" s="9"/>
      <c r="C381" s="9"/>
      <c r="D381" s="9"/>
      <c r="E381" s="9">
        <f t="shared" si="5"/>
        <v>1272.6000000000931</v>
      </c>
    </row>
    <row r="382" spans="1:5" ht="21" x14ac:dyDescent="0.25">
      <c r="A382" s="9"/>
      <c r="B382" s="9"/>
      <c r="C382" s="9"/>
      <c r="D382" s="9"/>
      <c r="E382" s="9">
        <f t="shared" si="5"/>
        <v>1272.6000000000931</v>
      </c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93"/>
  <dimension ref="A1:G104"/>
  <sheetViews>
    <sheetView topLeftCell="A36" workbookViewId="0">
      <selection activeCell="B19" sqref="B19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51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27</v>
      </c>
      <c r="B4" s="8" t="s">
        <v>20</v>
      </c>
      <c r="C4" s="9"/>
      <c r="D4" s="9"/>
      <c r="E4" s="9">
        <v>0</v>
      </c>
    </row>
    <row r="5" spans="1:5" ht="21" x14ac:dyDescent="0.25">
      <c r="A5" s="18">
        <v>45301</v>
      </c>
      <c r="B5" s="8" t="s">
        <v>514</v>
      </c>
      <c r="C5" s="9">
        <v>271300</v>
      </c>
      <c r="D5" s="9"/>
      <c r="E5" s="9">
        <f>E4+C5-D5</f>
        <v>271300</v>
      </c>
    </row>
    <row r="6" spans="1:5" ht="21" x14ac:dyDescent="0.25">
      <c r="A6" s="18">
        <v>45301</v>
      </c>
      <c r="B6" s="8" t="s">
        <v>515</v>
      </c>
      <c r="C6" s="9"/>
      <c r="D6" s="9">
        <v>134285</v>
      </c>
      <c r="E6" s="9">
        <f t="shared" ref="E6:E69" si="0">E5+C6-D6</f>
        <v>137015</v>
      </c>
    </row>
    <row r="7" spans="1:5" ht="21" x14ac:dyDescent="0.25">
      <c r="A7" s="18">
        <v>45301</v>
      </c>
      <c r="B7" s="8" t="s">
        <v>515</v>
      </c>
      <c r="C7" s="9"/>
      <c r="D7" s="9">
        <v>136985</v>
      </c>
      <c r="E7" s="9">
        <f t="shared" si="0"/>
        <v>30</v>
      </c>
    </row>
    <row r="8" spans="1:5" ht="21" x14ac:dyDescent="0.25">
      <c r="A8" s="18">
        <v>45302</v>
      </c>
      <c r="B8" s="8" t="s">
        <v>514</v>
      </c>
      <c r="C8" s="9">
        <v>135500</v>
      </c>
      <c r="D8" s="9"/>
      <c r="E8" s="9">
        <f t="shared" si="0"/>
        <v>135530</v>
      </c>
    </row>
    <row r="9" spans="1:5" ht="21" x14ac:dyDescent="0.25">
      <c r="A9" s="18">
        <v>45302</v>
      </c>
      <c r="B9" s="8" t="s">
        <v>514</v>
      </c>
      <c r="C9" s="9">
        <v>77500</v>
      </c>
      <c r="D9" s="9"/>
      <c r="E9" s="9">
        <f t="shared" si="0"/>
        <v>213030</v>
      </c>
    </row>
    <row r="10" spans="1:5" ht="21" x14ac:dyDescent="0.25">
      <c r="A10" s="18">
        <v>45302</v>
      </c>
      <c r="B10" s="8" t="s">
        <v>515</v>
      </c>
      <c r="C10" s="9"/>
      <c r="D10" s="9">
        <v>106781</v>
      </c>
      <c r="E10" s="9">
        <f t="shared" si="0"/>
        <v>106249</v>
      </c>
    </row>
    <row r="11" spans="1:5" ht="21" x14ac:dyDescent="0.25">
      <c r="A11" s="18">
        <v>45302</v>
      </c>
      <c r="B11" s="8" t="s">
        <v>515</v>
      </c>
      <c r="C11" s="9"/>
      <c r="D11" s="9">
        <v>105733</v>
      </c>
      <c r="E11" s="9">
        <f t="shared" si="0"/>
        <v>516</v>
      </c>
    </row>
    <row r="12" spans="1:5" ht="21" x14ac:dyDescent="0.25">
      <c r="A12" s="18">
        <v>45302</v>
      </c>
      <c r="B12" s="8" t="s">
        <v>386</v>
      </c>
      <c r="C12" s="9"/>
      <c r="D12" s="9">
        <v>63</v>
      </c>
      <c r="E12" s="9">
        <f t="shared" si="0"/>
        <v>453</v>
      </c>
    </row>
    <row r="13" spans="1:5" ht="21" x14ac:dyDescent="0.25">
      <c r="A13" s="18">
        <v>45315</v>
      </c>
      <c r="B13" s="8" t="s">
        <v>514</v>
      </c>
      <c r="C13" s="9">
        <v>130110</v>
      </c>
      <c r="D13" s="9"/>
      <c r="E13" s="9">
        <f t="shared" si="0"/>
        <v>130563</v>
      </c>
    </row>
    <row r="14" spans="1:5" ht="21" x14ac:dyDescent="0.25">
      <c r="A14" s="18">
        <v>45315</v>
      </c>
      <c r="B14" s="8" t="s">
        <v>514</v>
      </c>
      <c r="C14" s="9">
        <v>136500</v>
      </c>
      <c r="D14" s="9"/>
      <c r="E14" s="9">
        <f t="shared" si="0"/>
        <v>267063</v>
      </c>
    </row>
    <row r="15" spans="1:5" ht="21" x14ac:dyDescent="0.25">
      <c r="A15" s="18">
        <v>45315</v>
      </c>
      <c r="B15" s="8" t="s">
        <v>515</v>
      </c>
      <c r="C15" s="9"/>
      <c r="D15" s="9">
        <v>100158</v>
      </c>
      <c r="E15" s="9">
        <f t="shared" si="0"/>
        <v>166905</v>
      </c>
    </row>
    <row r="16" spans="1:5" ht="21" x14ac:dyDescent="0.25">
      <c r="A16" s="18">
        <v>45315</v>
      </c>
      <c r="B16" s="8" t="s">
        <v>565</v>
      </c>
      <c r="C16" s="9"/>
      <c r="D16" s="9">
        <v>95871</v>
      </c>
      <c r="E16" s="9">
        <f t="shared" si="0"/>
        <v>71034</v>
      </c>
    </row>
    <row r="17" spans="1:5" ht="21" x14ac:dyDescent="0.25">
      <c r="A17" s="18">
        <v>45316</v>
      </c>
      <c r="B17" s="8" t="s">
        <v>514</v>
      </c>
      <c r="C17" s="9">
        <v>33500</v>
      </c>
      <c r="D17" s="9"/>
      <c r="E17" s="9">
        <f t="shared" si="0"/>
        <v>104534</v>
      </c>
    </row>
    <row r="18" spans="1:5" ht="21" x14ac:dyDescent="0.25">
      <c r="A18" s="18">
        <v>45316</v>
      </c>
      <c r="B18" s="8" t="s">
        <v>514</v>
      </c>
      <c r="C18" s="9">
        <v>135300</v>
      </c>
      <c r="D18" s="9"/>
      <c r="E18" s="9">
        <f t="shared" si="0"/>
        <v>239834</v>
      </c>
    </row>
    <row r="19" spans="1:5" ht="21" x14ac:dyDescent="0.25">
      <c r="A19" s="18">
        <v>45316</v>
      </c>
      <c r="B19" s="8" t="s">
        <v>697</v>
      </c>
      <c r="C19" s="9"/>
      <c r="D19" s="9">
        <v>98998</v>
      </c>
      <c r="E19" s="9">
        <f t="shared" si="0"/>
        <v>140836</v>
      </c>
    </row>
    <row r="20" spans="1:5" ht="21" x14ac:dyDescent="0.25">
      <c r="A20" s="18">
        <v>45316</v>
      </c>
      <c r="B20" s="8" t="s">
        <v>515</v>
      </c>
      <c r="C20" s="9"/>
      <c r="D20" s="9">
        <v>128535</v>
      </c>
      <c r="E20" s="9">
        <f t="shared" si="0"/>
        <v>12301</v>
      </c>
    </row>
    <row r="21" spans="1:5" ht="21" x14ac:dyDescent="0.25">
      <c r="A21" s="18">
        <v>45316</v>
      </c>
      <c r="B21" s="8" t="s">
        <v>515</v>
      </c>
      <c r="C21" s="9"/>
      <c r="D21" s="9">
        <v>12231</v>
      </c>
      <c r="E21" s="9">
        <f t="shared" si="0"/>
        <v>70</v>
      </c>
    </row>
    <row r="22" spans="1:5" ht="21" x14ac:dyDescent="0.25">
      <c r="A22" s="18">
        <v>45316</v>
      </c>
      <c r="B22" s="8" t="s">
        <v>150</v>
      </c>
      <c r="C22" s="9"/>
      <c r="D22" s="9">
        <v>21</v>
      </c>
      <c r="E22" s="9">
        <f t="shared" si="0"/>
        <v>49</v>
      </c>
    </row>
    <row r="23" spans="1:5" ht="21" x14ac:dyDescent="0.25">
      <c r="A23" s="18">
        <v>45320</v>
      </c>
      <c r="B23" s="8" t="s">
        <v>524</v>
      </c>
      <c r="C23" s="9">
        <v>133217</v>
      </c>
      <c r="D23" s="9"/>
      <c r="E23" s="9">
        <f t="shared" si="0"/>
        <v>133266</v>
      </c>
    </row>
    <row r="24" spans="1:5" ht="21" x14ac:dyDescent="0.25">
      <c r="A24" s="18">
        <v>45320</v>
      </c>
      <c r="B24" s="8" t="s">
        <v>929</v>
      </c>
      <c r="C24" s="9"/>
      <c r="D24" s="9">
        <v>133121</v>
      </c>
      <c r="E24" s="9">
        <f t="shared" si="0"/>
        <v>145</v>
      </c>
    </row>
    <row r="25" spans="1:5" ht="21" x14ac:dyDescent="0.25">
      <c r="A25" s="18">
        <v>45320</v>
      </c>
      <c r="B25" s="8" t="s">
        <v>150</v>
      </c>
      <c r="C25" s="9"/>
      <c r="D25" s="9">
        <v>39.479999999999997</v>
      </c>
      <c r="E25" s="9">
        <f t="shared" ref="E25:E30" si="1">E24+C25-D25</f>
        <v>105.52000000000001</v>
      </c>
    </row>
    <row r="26" spans="1:5" ht="21" x14ac:dyDescent="0.25">
      <c r="A26" s="18">
        <v>45320</v>
      </c>
      <c r="B26" s="8" t="s">
        <v>150</v>
      </c>
      <c r="C26" s="9"/>
      <c r="D26" s="9">
        <v>1.97</v>
      </c>
      <c r="E26" s="9">
        <f t="shared" si="1"/>
        <v>103.55000000000001</v>
      </c>
    </row>
    <row r="27" spans="1:5" ht="21" x14ac:dyDescent="0.25">
      <c r="A27" s="18">
        <v>45320</v>
      </c>
      <c r="B27" s="8" t="s">
        <v>371</v>
      </c>
      <c r="C27" s="9">
        <v>25234</v>
      </c>
      <c r="D27" s="9"/>
      <c r="E27" s="9">
        <f t="shared" si="1"/>
        <v>25337.55</v>
      </c>
    </row>
    <row r="28" spans="1:5" ht="21" x14ac:dyDescent="0.25">
      <c r="A28" s="18">
        <v>45321</v>
      </c>
      <c r="B28" s="8" t="s">
        <v>371</v>
      </c>
      <c r="C28" s="9">
        <v>140003</v>
      </c>
      <c r="D28" s="9"/>
      <c r="E28" s="9">
        <f t="shared" si="1"/>
        <v>165340.54999999999</v>
      </c>
    </row>
    <row r="29" spans="1:5" ht="21" x14ac:dyDescent="0.25">
      <c r="A29" s="18">
        <v>45321</v>
      </c>
      <c r="B29" s="8" t="s">
        <v>929</v>
      </c>
      <c r="C29" s="9"/>
      <c r="D29" s="9">
        <v>160138</v>
      </c>
      <c r="E29" s="9">
        <f t="shared" si="1"/>
        <v>5202.5499999999884</v>
      </c>
    </row>
    <row r="30" spans="1:5" ht="21" x14ac:dyDescent="0.25">
      <c r="A30" s="18">
        <v>45321</v>
      </c>
      <c r="B30" s="8" t="s">
        <v>150</v>
      </c>
      <c r="C30" s="9"/>
      <c r="D30" s="9">
        <v>39.479999999999997</v>
      </c>
      <c r="E30" s="9">
        <f t="shared" si="1"/>
        <v>5163.0699999999888</v>
      </c>
    </row>
    <row r="31" spans="1:5" ht="21" x14ac:dyDescent="0.25">
      <c r="A31" s="18">
        <v>45321</v>
      </c>
      <c r="B31" s="8" t="s">
        <v>150</v>
      </c>
      <c r="C31" s="9"/>
      <c r="D31" s="9">
        <v>1.97</v>
      </c>
      <c r="E31" s="9">
        <f t="shared" si="0"/>
        <v>5161.0999999999885</v>
      </c>
    </row>
    <row r="32" spans="1:5" ht="21" x14ac:dyDescent="0.25">
      <c r="A32" s="18">
        <v>45350</v>
      </c>
      <c r="B32" s="8" t="s">
        <v>150</v>
      </c>
      <c r="C32" s="9"/>
      <c r="D32" s="9">
        <v>21</v>
      </c>
      <c r="E32" s="9">
        <f t="shared" si="0"/>
        <v>5140.0999999999885</v>
      </c>
    </row>
    <row r="33" spans="1:5" ht="21" x14ac:dyDescent="0.25">
      <c r="A33" s="18">
        <v>45369</v>
      </c>
      <c r="B33" s="8" t="s">
        <v>1140</v>
      </c>
      <c r="C33" s="9"/>
      <c r="D33" s="9">
        <v>3125</v>
      </c>
      <c r="E33" s="9">
        <f t="shared" si="0"/>
        <v>2015.0999999999885</v>
      </c>
    </row>
    <row r="34" spans="1:5" ht="21" x14ac:dyDescent="0.25">
      <c r="A34" s="18">
        <v>45379</v>
      </c>
      <c r="B34" s="8" t="s">
        <v>150</v>
      </c>
      <c r="C34" s="9"/>
      <c r="D34" s="9">
        <v>21</v>
      </c>
      <c r="E34" s="9">
        <f t="shared" si="0"/>
        <v>1994.0999999999885</v>
      </c>
    </row>
    <row r="35" spans="1:5" ht="21" x14ac:dyDescent="0.25">
      <c r="A35" s="18">
        <v>45412</v>
      </c>
      <c r="B35" s="8" t="s">
        <v>362</v>
      </c>
      <c r="C35" s="9"/>
      <c r="D35" s="9">
        <v>52.5</v>
      </c>
      <c r="E35" s="9">
        <f t="shared" si="0"/>
        <v>1941.5999999999885</v>
      </c>
    </row>
    <row r="36" spans="1:5" ht="21" x14ac:dyDescent="0.25">
      <c r="A36" s="18">
        <v>45419</v>
      </c>
      <c r="B36" s="8" t="s">
        <v>1401</v>
      </c>
      <c r="C36" s="9">
        <v>144850</v>
      </c>
      <c r="D36" s="9"/>
      <c r="E36" s="9">
        <f t="shared" si="0"/>
        <v>146791.59999999998</v>
      </c>
    </row>
    <row r="37" spans="1:5" ht="21" x14ac:dyDescent="0.25">
      <c r="A37" s="18">
        <v>45419</v>
      </c>
      <c r="B37" s="8" t="s">
        <v>565</v>
      </c>
      <c r="C37" s="9"/>
      <c r="D37" s="9">
        <v>146750</v>
      </c>
      <c r="E37" s="9">
        <f t="shared" si="0"/>
        <v>41.599999999976717</v>
      </c>
    </row>
    <row r="38" spans="1:5" ht="21" x14ac:dyDescent="0.25">
      <c r="A38" s="18">
        <v>45422</v>
      </c>
      <c r="B38" s="8" t="s">
        <v>1378</v>
      </c>
      <c r="C38" s="9">
        <v>85840</v>
      </c>
      <c r="D38" s="9"/>
      <c r="E38" s="9">
        <f t="shared" si="0"/>
        <v>85881.599999999977</v>
      </c>
    </row>
    <row r="39" spans="1:5" ht="21" x14ac:dyDescent="0.25">
      <c r="A39" s="18">
        <v>45422</v>
      </c>
      <c r="B39" s="8" t="s">
        <v>1378</v>
      </c>
      <c r="C39" s="9">
        <v>79033</v>
      </c>
      <c r="D39" s="9"/>
      <c r="E39" s="9">
        <f t="shared" si="0"/>
        <v>164914.59999999998</v>
      </c>
    </row>
    <row r="40" spans="1:5" ht="21" x14ac:dyDescent="0.25">
      <c r="A40" s="18">
        <v>45422</v>
      </c>
      <c r="B40" s="8" t="s">
        <v>1414</v>
      </c>
      <c r="C40" s="9"/>
      <c r="D40" s="9">
        <v>164800</v>
      </c>
      <c r="E40" s="9">
        <f t="shared" si="0"/>
        <v>114.59999999997672</v>
      </c>
    </row>
    <row r="41" spans="1:5" ht="21" x14ac:dyDescent="0.25">
      <c r="A41" s="18">
        <v>45426</v>
      </c>
      <c r="B41" s="8" t="s">
        <v>1378</v>
      </c>
      <c r="C41" s="9">
        <v>76294</v>
      </c>
      <c r="D41" s="9"/>
      <c r="E41" s="9">
        <f t="shared" si="0"/>
        <v>76408.599999999977</v>
      </c>
    </row>
    <row r="42" spans="1:5" ht="21" x14ac:dyDescent="0.25">
      <c r="A42" s="18">
        <v>45426</v>
      </c>
      <c r="B42" s="8" t="s">
        <v>1378</v>
      </c>
      <c r="C42" s="9">
        <v>90558</v>
      </c>
      <c r="D42" s="9"/>
      <c r="E42" s="9">
        <f t="shared" si="0"/>
        <v>166966.59999999998</v>
      </c>
    </row>
    <row r="43" spans="1:5" ht="21" x14ac:dyDescent="0.25">
      <c r="A43" s="18">
        <v>45426</v>
      </c>
      <c r="B43" s="8" t="s">
        <v>1414</v>
      </c>
      <c r="C43" s="9"/>
      <c r="D43" s="9">
        <v>166900</v>
      </c>
      <c r="E43" s="9">
        <f t="shared" si="0"/>
        <v>66.599999999976717</v>
      </c>
    </row>
    <row r="44" spans="1:5" ht="21" x14ac:dyDescent="0.25">
      <c r="A44" s="18">
        <v>45426</v>
      </c>
      <c r="B44" s="8" t="s">
        <v>150</v>
      </c>
      <c r="C44" s="9"/>
      <c r="D44" s="9">
        <v>52.5</v>
      </c>
      <c r="E44" s="9">
        <f t="shared" si="0"/>
        <v>14.099999999976717</v>
      </c>
    </row>
    <row r="45" spans="1:5" ht="21" x14ac:dyDescent="0.25">
      <c r="A45" s="18">
        <v>45470</v>
      </c>
      <c r="B45" s="8" t="s">
        <v>1657</v>
      </c>
      <c r="C45" s="9">
        <v>6122</v>
      </c>
      <c r="D45" s="9"/>
      <c r="E45" s="9">
        <f t="shared" si="0"/>
        <v>6136.0999999999767</v>
      </c>
    </row>
    <row r="46" spans="1:5" ht="21" x14ac:dyDescent="0.25">
      <c r="A46" s="18">
        <v>45470</v>
      </c>
      <c r="B46" s="8" t="s">
        <v>1658</v>
      </c>
      <c r="C46" s="9"/>
      <c r="D46" s="9">
        <v>6080</v>
      </c>
      <c r="E46" s="9">
        <f t="shared" si="0"/>
        <v>56.099999999976717</v>
      </c>
    </row>
    <row r="47" spans="1:5" ht="21" x14ac:dyDescent="0.25">
      <c r="A47" s="18">
        <v>45471</v>
      </c>
      <c r="B47" s="8" t="s">
        <v>1657</v>
      </c>
      <c r="C47" s="9">
        <v>2154</v>
      </c>
      <c r="D47" s="9"/>
      <c r="E47" s="9">
        <f t="shared" si="0"/>
        <v>2210.0999999999767</v>
      </c>
    </row>
    <row r="48" spans="1:5" ht="21" x14ac:dyDescent="0.25">
      <c r="A48" s="18">
        <v>45471</v>
      </c>
      <c r="B48" s="8" t="s">
        <v>1658</v>
      </c>
      <c r="C48" s="9"/>
      <c r="D48" s="9">
        <v>2075</v>
      </c>
      <c r="E48" s="9">
        <f t="shared" si="0"/>
        <v>135.09999999997672</v>
      </c>
    </row>
    <row r="49" spans="1:5" ht="21" x14ac:dyDescent="0.25">
      <c r="A49" s="8"/>
      <c r="B49" s="8"/>
      <c r="C49" s="9"/>
      <c r="D49" s="9"/>
      <c r="E49" s="9">
        <f t="shared" si="0"/>
        <v>135.09999999997672</v>
      </c>
    </row>
    <row r="50" spans="1:5" ht="21" x14ac:dyDescent="0.25">
      <c r="A50" s="8"/>
      <c r="B50" s="8"/>
      <c r="C50" s="9"/>
      <c r="D50" s="9"/>
      <c r="E50" s="9">
        <f t="shared" si="0"/>
        <v>135.09999999997672</v>
      </c>
    </row>
    <row r="51" spans="1:5" ht="21" x14ac:dyDescent="0.25">
      <c r="A51" s="8"/>
      <c r="B51" s="8"/>
      <c r="C51" s="9"/>
      <c r="D51" s="9"/>
      <c r="E51" s="9">
        <f t="shared" si="0"/>
        <v>135.09999999997672</v>
      </c>
    </row>
    <row r="52" spans="1:5" ht="21" x14ac:dyDescent="0.25">
      <c r="A52" s="8"/>
      <c r="B52" s="8"/>
      <c r="C52" s="9"/>
      <c r="D52" s="9"/>
      <c r="E52" s="9">
        <f t="shared" si="0"/>
        <v>135.09999999997672</v>
      </c>
    </row>
    <row r="53" spans="1:5" ht="21" x14ac:dyDescent="0.25">
      <c r="A53" s="8"/>
      <c r="B53" s="8"/>
      <c r="C53" s="9"/>
      <c r="D53" s="9"/>
      <c r="E53" s="9">
        <f t="shared" si="0"/>
        <v>135.09999999997672</v>
      </c>
    </row>
    <row r="54" spans="1:5" ht="21" x14ac:dyDescent="0.25">
      <c r="A54" s="8"/>
      <c r="B54" s="8"/>
      <c r="C54" s="9"/>
      <c r="D54" s="9"/>
      <c r="E54" s="9">
        <f t="shared" si="0"/>
        <v>135.09999999997672</v>
      </c>
    </row>
    <row r="55" spans="1:5" ht="21" x14ac:dyDescent="0.25">
      <c r="A55" s="8"/>
      <c r="B55" s="8"/>
      <c r="C55" s="9"/>
      <c r="D55" s="9"/>
      <c r="E55" s="9">
        <f t="shared" si="0"/>
        <v>135.09999999997672</v>
      </c>
    </row>
    <row r="56" spans="1:5" ht="21" x14ac:dyDescent="0.25">
      <c r="A56" s="8"/>
      <c r="B56" s="8"/>
      <c r="C56" s="9"/>
      <c r="D56" s="9"/>
      <c r="E56" s="9">
        <f t="shared" si="0"/>
        <v>135.09999999997672</v>
      </c>
    </row>
    <row r="57" spans="1:5" ht="21" x14ac:dyDescent="0.25">
      <c r="A57" s="8"/>
      <c r="B57" s="8"/>
      <c r="C57" s="9"/>
      <c r="D57" s="9"/>
      <c r="E57" s="9">
        <f t="shared" si="0"/>
        <v>135.09999999997672</v>
      </c>
    </row>
    <row r="58" spans="1:5" ht="21" x14ac:dyDescent="0.25">
      <c r="A58" s="8"/>
      <c r="B58" s="8"/>
      <c r="C58" s="9"/>
      <c r="D58" s="9"/>
      <c r="E58" s="9">
        <f t="shared" si="0"/>
        <v>135.09999999997672</v>
      </c>
    </row>
    <row r="59" spans="1:5" ht="21" x14ac:dyDescent="0.25">
      <c r="A59" s="8"/>
      <c r="B59" s="8"/>
      <c r="C59" s="9"/>
      <c r="D59" s="9"/>
      <c r="E59" s="9">
        <f t="shared" si="0"/>
        <v>135.09999999997672</v>
      </c>
    </row>
    <row r="60" spans="1:5" ht="21" x14ac:dyDescent="0.25">
      <c r="A60" s="8"/>
      <c r="B60" s="8"/>
      <c r="C60" s="9"/>
      <c r="D60" s="9"/>
      <c r="E60" s="9">
        <f t="shared" si="0"/>
        <v>135.09999999997672</v>
      </c>
    </row>
    <row r="61" spans="1:5" ht="21" x14ac:dyDescent="0.25">
      <c r="A61" s="8"/>
      <c r="B61" s="8"/>
      <c r="C61" s="9"/>
      <c r="D61" s="9"/>
      <c r="E61" s="9">
        <f t="shared" si="0"/>
        <v>135.09999999997672</v>
      </c>
    </row>
    <row r="62" spans="1:5" ht="21" x14ac:dyDescent="0.25">
      <c r="A62" s="8"/>
      <c r="B62" s="8"/>
      <c r="C62" s="9"/>
      <c r="D62" s="9"/>
      <c r="E62" s="9">
        <f t="shared" si="0"/>
        <v>135.09999999997672</v>
      </c>
    </row>
    <row r="63" spans="1:5" ht="21" x14ac:dyDescent="0.25">
      <c r="A63" s="8"/>
      <c r="B63" s="8"/>
      <c r="C63" s="9"/>
      <c r="D63" s="9"/>
      <c r="E63" s="9">
        <f t="shared" si="0"/>
        <v>135.09999999997672</v>
      </c>
    </row>
    <row r="64" spans="1:5" ht="21" x14ac:dyDescent="0.25">
      <c r="A64" s="8"/>
      <c r="B64" s="8"/>
      <c r="C64" s="9"/>
      <c r="D64" s="9"/>
      <c r="E64" s="9">
        <f t="shared" si="0"/>
        <v>135.09999999997672</v>
      </c>
    </row>
    <row r="65" spans="1:5" ht="21" x14ac:dyDescent="0.25">
      <c r="A65" s="8"/>
      <c r="B65" s="8"/>
      <c r="C65" s="9"/>
      <c r="D65" s="9"/>
      <c r="E65" s="9">
        <f t="shared" si="0"/>
        <v>135.09999999997672</v>
      </c>
    </row>
    <row r="66" spans="1:5" ht="21" x14ac:dyDescent="0.25">
      <c r="A66" s="8"/>
      <c r="B66" s="8"/>
      <c r="C66" s="9"/>
      <c r="D66" s="9"/>
      <c r="E66" s="9">
        <f t="shared" si="0"/>
        <v>135.09999999997672</v>
      </c>
    </row>
    <row r="67" spans="1:5" ht="21" x14ac:dyDescent="0.25">
      <c r="A67" s="8"/>
      <c r="B67" s="8"/>
      <c r="C67" s="9"/>
      <c r="D67" s="9"/>
      <c r="E67" s="9">
        <f t="shared" si="0"/>
        <v>135.09999999997672</v>
      </c>
    </row>
    <row r="68" spans="1:5" ht="21" x14ac:dyDescent="0.25">
      <c r="A68" s="8"/>
      <c r="B68" s="8"/>
      <c r="C68" s="9"/>
      <c r="D68" s="9"/>
      <c r="E68" s="9">
        <f t="shared" si="0"/>
        <v>135.09999999997672</v>
      </c>
    </row>
    <row r="69" spans="1:5" ht="21" x14ac:dyDescent="0.25">
      <c r="A69" s="8"/>
      <c r="B69" s="8"/>
      <c r="C69" s="9"/>
      <c r="D69" s="9"/>
      <c r="E69" s="9">
        <f t="shared" si="0"/>
        <v>135.09999999997672</v>
      </c>
    </row>
    <row r="70" spans="1:5" ht="21" x14ac:dyDescent="0.25">
      <c r="A70" s="8"/>
      <c r="B70" s="8"/>
      <c r="C70" s="9"/>
      <c r="D70" s="9"/>
      <c r="E70" s="9">
        <f t="shared" ref="E70:E100" si="2">E69+C70-D70</f>
        <v>135.09999999997672</v>
      </c>
    </row>
    <row r="71" spans="1:5" ht="21" x14ac:dyDescent="0.25">
      <c r="A71" s="8"/>
      <c r="B71" s="8"/>
      <c r="C71" s="9"/>
      <c r="D71" s="9"/>
      <c r="E71" s="9">
        <f t="shared" si="2"/>
        <v>135.09999999997672</v>
      </c>
    </row>
    <row r="72" spans="1:5" ht="21" x14ac:dyDescent="0.25">
      <c r="A72" s="8"/>
      <c r="B72" s="8"/>
      <c r="C72" s="9"/>
      <c r="D72" s="9"/>
      <c r="E72" s="9">
        <f t="shared" si="2"/>
        <v>135.09999999997672</v>
      </c>
    </row>
    <row r="73" spans="1:5" ht="21" x14ac:dyDescent="0.25">
      <c r="A73" s="8"/>
      <c r="B73" s="8"/>
      <c r="C73" s="9"/>
      <c r="D73" s="9"/>
      <c r="E73" s="9">
        <f t="shared" si="2"/>
        <v>135.09999999997672</v>
      </c>
    </row>
    <row r="74" spans="1:5" ht="21" x14ac:dyDescent="0.25">
      <c r="A74" s="8"/>
      <c r="B74" s="8"/>
      <c r="C74" s="9"/>
      <c r="D74" s="9"/>
      <c r="E74" s="9">
        <f t="shared" si="2"/>
        <v>135.09999999997672</v>
      </c>
    </row>
    <row r="75" spans="1:5" ht="21" x14ac:dyDescent="0.25">
      <c r="A75" s="8"/>
      <c r="B75" s="8"/>
      <c r="C75" s="9"/>
      <c r="D75" s="9"/>
      <c r="E75" s="9">
        <f t="shared" si="2"/>
        <v>135.09999999997672</v>
      </c>
    </row>
    <row r="76" spans="1:5" ht="21" x14ac:dyDescent="0.25">
      <c r="A76" s="8"/>
      <c r="B76" s="8"/>
      <c r="C76" s="9"/>
      <c r="D76" s="9"/>
      <c r="E76" s="9">
        <f t="shared" si="2"/>
        <v>135.09999999997672</v>
      </c>
    </row>
    <row r="77" spans="1:5" ht="21" x14ac:dyDescent="0.25">
      <c r="A77" s="8"/>
      <c r="B77" s="8"/>
      <c r="C77" s="9"/>
      <c r="D77" s="9"/>
      <c r="E77" s="9">
        <f t="shared" si="2"/>
        <v>135.09999999997672</v>
      </c>
    </row>
    <row r="78" spans="1:5" ht="21" x14ac:dyDescent="0.25">
      <c r="A78" s="8"/>
      <c r="B78" s="8"/>
      <c r="C78" s="9"/>
      <c r="D78" s="9"/>
      <c r="E78" s="9">
        <f t="shared" si="2"/>
        <v>135.09999999997672</v>
      </c>
    </row>
    <row r="79" spans="1:5" ht="21" x14ac:dyDescent="0.25">
      <c r="A79" s="8"/>
      <c r="B79" s="8"/>
      <c r="C79" s="9"/>
      <c r="D79" s="9"/>
      <c r="E79" s="9">
        <f t="shared" si="2"/>
        <v>135.09999999997672</v>
      </c>
    </row>
    <row r="80" spans="1:5" ht="21" x14ac:dyDescent="0.25">
      <c r="A80" s="8"/>
      <c r="B80" s="8"/>
      <c r="C80" s="9"/>
      <c r="D80" s="9"/>
      <c r="E80" s="9">
        <f t="shared" si="2"/>
        <v>135.09999999997672</v>
      </c>
    </row>
    <row r="81" spans="1:7" ht="21" x14ac:dyDescent="0.25">
      <c r="A81" s="8"/>
      <c r="B81" s="8"/>
      <c r="C81" s="9"/>
      <c r="D81" s="9"/>
      <c r="E81" s="9">
        <f t="shared" si="2"/>
        <v>135.09999999997672</v>
      </c>
    </row>
    <row r="82" spans="1:7" ht="21" x14ac:dyDescent="0.25">
      <c r="A82" s="8"/>
      <c r="B82" s="8"/>
      <c r="C82" s="9"/>
      <c r="D82" s="9"/>
      <c r="E82" s="9">
        <f t="shared" si="2"/>
        <v>135.09999999997672</v>
      </c>
    </row>
    <row r="83" spans="1:7" ht="21" x14ac:dyDescent="0.25">
      <c r="A83" s="8"/>
      <c r="B83" s="8"/>
      <c r="C83" s="9"/>
      <c r="D83" s="9"/>
      <c r="E83" s="9">
        <f t="shared" si="2"/>
        <v>135.09999999997672</v>
      </c>
    </row>
    <row r="84" spans="1:7" ht="21" x14ac:dyDescent="0.25">
      <c r="A84" s="8"/>
      <c r="B84" s="8"/>
      <c r="C84" s="9"/>
      <c r="D84" s="9"/>
      <c r="E84" s="9">
        <f t="shared" si="2"/>
        <v>135.09999999997672</v>
      </c>
    </row>
    <row r="85" spans="1:7" ht="21" x14ac:dyDescent="0.25">
      <c r="A85" s="8"/>
      <c r="B85" s="8"/>
      <c r="C85" s="9"/>
      <c r="D85" s="9"/>
      <c r="E85" s="9">
        <f t="shared" si="2"/>
        <v>135.09999999997672</v>
      </c>
    </row>
    <row r="86" spans="1:7" ht="21" x14ac:dyDescent="0.25">
      <c r="A86" s="8"/>
      <c r="B86" s="8"/>
      <c r="C86" s="9"/>
      <c r="D86" s="9"/>
      <c r="E86" s="9">
        <f t="shared" si="2"/>
        <v>135.09999999997672</v>
      </c>
      <c r="G86">
        <f>490500+10400+499550</f>
        <v>1000450</v>
      </c>
    </row>
    <row r="87" spans="1:7" ht="21" x14ac:dyDescent="0.25">
      <c r="A87" s="8"/>
      <c r="B87" s="8"/>
      <c r="C87" s="9"/>
      <c r="D87" s="9"/>
      <c r="E87" s="9">
        <f t="shared" si="2"/>
        <v>135.09999999997672</v>
      </c>
    </row>
    <row r="88" spans="1:7" ht="21" x14ac:dyDescent="0.25">
      <c r="A88" s="8"/>
      <c r="B88" s="8"/>
      <c r="C88" s="9"/>
      <c r="D88" s="9"/>
      <c r="E88" s="9">
        <f t="shared" si="2"/>
        <v>135.09999999997672</v>
      </c>
    </row>
    <row r="89" spans="1:7" ht="21" x14ac:dyDescent="0.25">
      <c r="A89" s="8"/>
      <c r="B89" s="8"/>
      <c r="C89" s="9"/>
      <c r="D89" s="9"/>
      <c r="E89" s="9">
        <f t="shared" si="2"/>
        <v>135.09999999997672</v>
      </c>
    </row>
    <row r="90" spans="1:7" ht="21" x14ac:dyDescent="0.25">
      <c r="A90" s="8"/>
      <c r="B90" s="8"/>
      <c r="C90" s="9"/>
      <c r="D90" s="9"/>
      <c r="E90" s="9">
        <f t="shared" si="2"/>
        <v>135.09999999997672</v>
      </c>
    </row>
    <row r="91" spans="1:7" ht="21" x14ac:dyDescent="0.25">
      <c r="A91" s="8"/>
      <c r="B91" s="8"/>
      <c r="C91" s="9"/>
      <c r="D91" s="9"/>
      <c r="E91" s="9">
        <f t="shared" si="2"/>
        <v>135.09999999997672</v>
      </c>
    </row>
    <row r="92" spans="1:7" ht="21" x14ac:dyDescent="0.25">
      <c r="A92" s="8"/>
      <c r="B92" s="8"/>
      <c r="C92" s="9"/>
      <c r="D92" s="9"/>
      <c r="E92" s="9">
        <f t="shared" si="2"/>
        <v>135.09999999997672</v>
      </c>
    </row>
    <row r="93" spans="1:7" ht="21" x14ac:dyDescent="0.25">
      <c r="A93" s="8"/>
      <c r="B93" s="8"/>
      <c r="C93" s="9"/>
      <c r="D93" s="9"/>
      <c r="E93" s="9">
        <f t="shared" si="2"/>
        <v>135.09999999997672</v>
      </c>
    </row>
    <row r="94" spans="1:7" ht="21" x14ac:dyDescent="0.25">
      <c r="A94" s="8"/>
      <c r="B94" s="8"/>
      <c r="C94" s="9"/>
      <c r="D94" s="9"/>
      <c r="E94" s="9">
        <f t="shared" si="2"/>
        <v>135.09999999997672</v>
      </c>
    </row>
    <row r="95" spans="1:7" ht="21" x14ac:dyDescent="0.25">
      <c r="A95" s="8"/>
      <c r="B95" s="8"/>
      <c r="C95" s="9"/>
      <c r="D95" s="9"/>
      <c r="E95" s="9">
        <f t="shared" si="2"/>
        <v>135.09999999997672</v>
      </c>
    </row>
    <row r="96" spans="1:7" ht="21" x14ac:dyDescent="0.25">
      <c r="A96" s="8"/>
      <c r="B96" s="8"/>
      <c r="C96" s="9"/>
      <c r="D96" s="9"/>
      <c r="E96" s="9">
        <f t="shared" si="2"/>
        <v>135.09999999997672</v>
      </c>
    </row>
    <row r="97" spans="1:5" ht="21" x14ac:dyDescent="0.25">
      <c r="A97" s="8"/>
      <c r="B97" s="8"/>
      <c r="C97" s="9"/>
      <c r="D97" s="9"/>
      <c r="E97" s="9">
        <f t="shared" si="2"/>
        <v>135.09999999997672</v>
      </c>
    </row>
    <row r="98" spans="1:5" ht="21" x14ac:dyDescent="0.25">
      <c r="A98" s="8"/>
      <c r="B98" s="8"/>
      <c r="C98" s="9"/>
      <c r="D98" s="9"/>
      <c r="E98" s="9">
        <f t="shared" si="2"/>
        <v>135.09999999997672</v>
      </c>
    </row>
    <row r="99" spans="1:5" ht="21" x14ac:dyDescent="0.25">
      <c r="A99" s="8"/>
      <c r="B99" s="8"/>
      <c r="C99" s="9"/>
      <c r="D99" s="9"/>
      <c r="E99" s="9">
        <f t="shared" si="2"/>
        <v>135.09999999997672</v>
      </c>
    </row>
    <row r="100" spans="1:5" ht="21" x14ac:dyDescent="0.25">
      <c r="A100" s="8"/>
      <c r="B100" s="8"/>
      <c r="C100" s="9"/>
      <c r="D100" s="9"/>
      <c r="E100" s="9">
        <f t="shared" si="2"/>
        <v>135.09999999997672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94"/>
  <dimension ref="A1:E104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51</v>
      </c>
      <c r="B1" s="160"/>
      <c r="C1" s="160"/>
      <c r="D1" s="160"/>
      <c r="E1" s="160"/>
    </row>
    <row r="2" spans="1:5" ht="26" x14ac:dyDescent="0.3">
      <c r="A2" s="161" t="s">
        <v>28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49</v>
      </c>
      <c r="B4" s="8" t="s">
        <v>20</v>
      </c>
      <c r="C4" s="9"/>
      <c r="D4" s="9"/>
      <c r="E4" s="9">
        <v>10744</v>
      </c>
    </row>
    <row r="5" spans="1:5" ht="21" x14ac:dyDescent="0.25">
      <c r="A5" s="8"/>
      <c r="B5" s="8"/>
      <c r="C5" s="9"/>
      <c r="D5" s="9"/>
      <c r="E5" s="9">
        <f>E4+C5-D5</f>
        <v>10744</v>
      </c>
    </row>
    <row r="6" spans="1:5" ht="21" x14ac:dyDescent="0.25">
      <c r="A6" s="8"/>
      <c r="B6" s="8"/>
      <c r="C6" s="9"/>
      <c r="D6" s="9"/>
      <c r="E6" s="9">
        <f t="shared" ref="E6:E69" si="0">E5+C6-D6</f>
        <v>10744</v>
      </c>
    </row>
    <row r="7" spans="1:5" ht="21" x14ac:dyDescent="0.25">
      <c r="A7" s="8"/>
      <c r="B7" s="8"/>
      <c r="C7" s="9"/>
      <c r="D7" s="9"/>
      <c r="E7" s="9">
        <f t="shared" si="0"/>
        <v>10744</v>
      </c>
    </row>
    <row r="8" spans="1:5" ht="21" x14ac:dyDescent="0.25">
      <c r="A8" s="8"/>
      <c r="B8" s="8"/>
      <c r="C8" s="9"/>
      <c r="D8" s="9"/>
      <c r="E8" s="9">
        <f t="shared" si="0"/>
        <v>10744</v>
      </c>
    </row>
    <row r="9" spans="1:5" ht="21" x14ac:dyDescent="0.25">
      <c r="A9" s="8"/>
      <c r="B9" s="8"/>
      <c r="C9" s="9"/>
      <c r="D9" s="9"/>
      <c r="E9" s="9">
        <f t="shared" si="0"/>
        <v>10744</v>
      </c>
    </row>
    <row r="10" spans="1:5" ht="21" x14ac:dyDescent="0.25">
      <c r="A10" s="8"/>
      <c r="B10" s="8"/>
      <c r="C10" s="9"/>
      <c r="D10" s="9"/>
      <c r="E10" s="9">
        <f t="shared" si="0"/>
        <v>10744</v>
      </c>
    </row>
    <row r="11" spans="1:5" ht="21" x14ac:dyDescent="0.25">
      <c r="A11" s="8"/>
      <c r="B11" s="8"/>
      <c r="C11" s="9"/>
      <c r="D11" s="9"/>
      <c r="E11" s="9">
        <f t="shared" si="0"/>
        <v>10744</v>
      </c>
    </row>
    <row r="12" spans="1:5" ht="21" x14ac:dyDescent="0.25">
      <c r="A12" s="8"/>
      <c r="B12" s="8"/>
      <c r="C12" s="9"/>
      <c r="D12" s="9"/>
      <c r="E12" s="9">
        <f t="shared" si="0"/>
        <v>10744</v>
      </c>
    </row>
    <row r="13" spans="1:5" ht="21" x14ac:dyDescent="0.25">
      <c r="A13" s="8"/>
      <c r="B13" s="8"/>
      <c r="C13" s="9"/>
      <c r="D13" s="9"/>
      <c r="E13" s="9">
        <f t="shared" si="0"/>
        <v>10744</v>
      </c>
    </row>
    <row r="14" spans="1:5" ht="21" x14ac:dyDescent="0.25">
      <c r="A14" s="8"/>
      <c r="B14" s="8"/>
      <c r="C14" s="9"/>
      <c r="D14" s="9"/>
      <c r="E14" s="9">
        <f t="shared" si="0"/>
        <v>10744</v>
      </c>
    </row>
    <row r="15" spans="1:5" ht="21" x14ac:dyDescent="0.25">
      <c r="A15" s="8"/>
      <c r="B15" s="8"/>
      <c r="C15" s="9"/>
      <c r="D15" s="9"/>
      <c r="E15" s="9">
        <f t="shared" si="0"/>
        <v>10744</v>
      </c>
    </row>
    <row r="16" spans="1:5" ht="21" x14ac:dyDescent="0.25">
      <c r="A16" s="8"/>
      <c r="B16" s="8"/>
      <c r="C16" s="9"/>
      <c r="D16" s="9"/>
      <c r="E16" s="9">
        <f t="shared" si="0"/>
        <v>10744</v>
      </c>
    </row>
    <row r="17" spans="1:5" ht="21" x14ac:dyDescent="0.25">
      <c r="A17" s="8"/>
      <c r="B17" s="8"/>
      <c r="C17" s="9"/>
      <c r="D17" s="9"/>
      <c r="E17" s="9">
        <f t="shared" si="0"/>
        <v>10744</v>
      </c>
    </row>
    <row r="18" spans="1:5" ht="21" x14ac:dyDescent="0.25">
      <c r="A18" s="8"/>
      <c r="B18" s="8"/>
      <c r="C18" s="9"/>
      <c r="D18" s="9"/>
      <c r="E18" s="9">
        <f t="shared" si="0"/>
        <v>10744</v>
      </c>
    </row>
    <row r="19" spans="1:5" ht="21" x14ac:dyDescent="0.25">
      <c r="A19" s="8"/>
      <c r="B19" s="8"/>
      <c r="C19" s="9"/>
      <c r="D19" s="9"/>
      <c r="E19" s="9">
        <f t="shared" si="0"/>
        <v>10744</v>
      </c>
    </row>
    <row r="20" spans="1:5" ht="21" x14ac:dyDescent="0.25">
      <c r="A20" s="8"/>
      <c r="B20" s="8"/>
      <c r="C20" s="9"/>
      <c r="D20" s="9"/>
      <c r="E20" s="9">
        <f t="shared" si="0"/>
        <v>10744</v>
      </c>
    </row>
    <row r="21" spans="1:5" ht="21" x14ac:dyDescent="0.25">
      <c r="A21" s="8"/>
      <c r="B21" s="8"/>
      <c r="C21" s="9"/>
      <c r="D21" s="9"/>
      <c r="E21" s="9">
        <f t="shared" si="0"/>
        <v>10744</v>
      </c>
    </row>
    <row r="22" spans="1:5" ht="21" x14ac:dyDescent="0.25">
      <c r="A22" s="8"/>
      <c r="B22" s="8"/>
      <c r="C22" s="9"/>
      <c r="D22" s="9"/>
      <c r="E22" s="9">
        <f t="shared" si="0"/>
        <v>10744</v>
      </c>
    </row>
    <row r="23" spans="1:5" ht="21" x14ac:dyDescent="0.25">
      <c r="A23" s="8"/>
      <c r="B23" s="8"/>
      <c r="C23" s="9"/>
      <c r="D23" s="9"/>
      <c r="E23" s="9">
        <f t="shared" si="0"/>
        <v>10744</v>
      </c>
    </row>
    <row r="24" spans="1:5" ht="21" x14ac:dyDescent="0.25">
      <c r="A24" s="8"/>
      <c r="B24" s="8"/>
      <c r="C24" s="9"/>
      <c r="D24" s="9"/>
      <c r="E24" s="9">
        <f t="shared" si="0"/>
        <v>10744</v>
      </c>
    </row>
    <row r="25" spans="1:5" ht="21" x14ac:dyDescent="0.25">
      <c r="A25" s="8"/>
      <c r="B25" s="8"/>
      <c r="C25" s="9"/>
      <c r="D25" s="9"/>
      <c r="E25" s="9">
        <f t="shared" si="0"/>
        <v>10744</v>
      </c>
    </row>
    <row r="26" spans="1:5" ht="21" x14ac:dyDescent="0.25">
      <c r="A26" s="8"/>
      <c r="B26" s="8"/>
      <c r="C26" s="9"/>
      <c r="D26" s="9"/>
      <c r="E26" s="9">
        <f t="shared" si="0"/>
        <v>10744</v>
      </c>
    </row>
    <row r="27" spans="1:5" ht="21" x14ac:dyDescent="0.25">
      <c r="A27" s="8"/>
      <c r="B27" s="8"/>
      <c r="C27" s="9"/>
      <c r="D27" s="9"/>
      <c r="E27" s="9">
        <f t="shared" si="0"/>
        <v>10744</v>
      </c>
    </row>
    <row r="28" spans="1:5" ht="21" x14ac:dyDescent="0.25">
      <c r="A28" s="8"/>
      <c r="B28" s="8"/>
      <c r="C28" s="9"/>
      <c r="D28" s="9"/>
      <c r="E28" s="9">
        <f t="shared" si="0"/>
        <v>10744</v>
      </c>
    </row>
    <row r="29" spans="1:5" ht="21" x14ac:dyDescent="0.25">
      <c r="A29" s="8"/>
      <c r="B29" s="8"/>
      <c r="C29" s="9"/>
      <c r="D29" s="9"/>
      <c r="E29" s="9">
        <f t="shared" si="0"/>
        <v>10744</v>
      </c>
    </row>
    <row r="30" spans="1:5" ht="21" x14ac:dyDescent="0.25">
      <c r="A30" s="8"/>
      <c r="B30" s="8"/>
      <c r="C30" s="9"/>
      <c r="D30" s="9"/>
      <c r="E30" s="9">
        <f t="shared" si="0"/>
        <v>10744</v>
      </c>
    </row>
    <row r="31" spans="1:5" ht="21" x14ac:dyDescent="0.25">
      <c r="A31" s="8"/>
      <c r="B31" s="8"/>
      <c r="C31" s="9"/>
      <c r="D31" s="9"/>
      <c r="E31" s="9">
        <f t="shared" si="0"/>
        <v>10744</v>
      </c>
    </row>
    <row r="32" spans="1:5" ht="21" x14ac:dyDescent="0.25">
      <c r="A32" s="8"/>
      <c r="B32" s="8"/>
      <c r="C32" s="9"/>
      <c r="D32" s="9"/>
      <c r="E32" s="9">
        <f t="shared" si="0"/>
        <v>10744</v>
      </c>
    </row>
    <row r="33" spans="1:5" ht="21" x14ac:dyDescent="0.25">
      <c r="A33" s="8"/>
      <c r="B33" s="8"/>
      <c r="C33" s="9"/>
      <c r="D33" s="9"/>
      <c r="E33" s="9">
        <f t="shared" si="0"/>
        <v>10744</v>
      </c>
    </row>
    <row r="34" spans="1:5" ht="21" x14ac:dyDescent="0.25">
      <c r="A34" s="8"/>
      <c r="B34" s="8"/>
      <c r="C34" s="9"/>
      <c r="D34" s="9"/>
      <c r="E34" s="9">
        <f t="shared" si="0"/>
        <v>10744</v>
      </c>
    </row>
    <row r="35" spans="1:5" ht="21" x14ac:dyDescent="0.25">
      <c r="A35" s="8"/>
      <c r="B35" s="8"/>
      <c r="C35" s="9"/>
      <c r="D35" s="9"/>
      <c r="E35" s="9">
        <f t="shared" si="0"/>
        <v>10744</v>
      </c>
    </row>
    <row r="36" spans="1:5" ht="21" x14ac:dyDescent="0.25">
      <c r="A36" s="8"/>
      <c r="B36" s="8"/>
      <c r="C36" s="9"/>
      <c r="D36" s="9"/>
      <c r="E36" s="9">
        <f t="shared" si="0"/>
        <v>10744</v>
      </c>
    </row>
    <row r="37" spans="1:5" ht="21" x14ac:dyDescent="0.25">
      <c r="A37" s="8"/>
      <c r="B37" s="8"/>
      <c r="C37" s="9"/>
      <c r="D37" s="9"/>
      <c r="E37" s="9">
        <f t="shared" si="0"/>
        <v>10744</v>
      </c>
    </row>
    <row r="38" spans="1:5" ht="21" x14ac:dyDescent="0.25">
      <c r="A38" s="8"/>
      <c r="B38" s="8"/>
      <c r="C38" s="9"/>
      <c r="D38" s="9"/>
      <c r="E38" s="9">
        <f t="shared" si="0"/>
        <v>10744</v>
      </c>
    </row>
    <row r="39" spans="1:5" ht="21" x14ac:dyDescent="0.25">
      <c r="A39" s="8"/>
      <c r="B39" s="8"/>
      <c r="C39" s="9"/>
      <c r="D39" s="9"/>
      <c r="E39" s="9">
        <f t="shared" si="0"/>
        <v>10744</v>
      </c>
    </row>
    <row r="40" spans="1:5" ht="21" x14ac:dyDescent="0.25">
      <c r="A40" s="8"/>
      <c r="B40" s="8"/>
      <c r="C40" s="9"/>
      <c r="D40" s="9"/>
      <c r="E40" s="9">
        <f t="shared" si="0"/>
        <v>10744</v>
      </c>
    </row>
    <row r="41" spans="1:5" ht="21" x14ac:dyDescent="0.25">
      <c r="A41" s="8"/>
      <c r="B41" s="8"/>
      <c r="C41" s="9"/>
      <c r="D41" s="9"/>
      <c r="E41" s="9">
        <f t="shared" si="0"/>
        <v>10744</v>
      </c>
    </row>
    <row r="42" spans="1:5" ht="21" x14ac:dyDescent="0.25">
      <c r="A42" s="8"/>
      <c r="B42" s="8"/>
      <c r="C42" s="9"/>
      <c r="D42" s="9"/>
      <c r="E42" s="9">
        <f t="shared" si="0"/>
        <v>10744</v>
      </c>
    </row>
    <row r="43" spans="1:5" ht="21" x14ac:dyDescent="0.25">
      <c r="A43" s="8"/>
      <c r="B43" s="8"/>
      <c r="C43" s="9"/>
      <c r="D43" s="9"/>
      <c r="E43" s="9">
        <f t="shared" si="0"/>
        <v>10744</v>
      </c>
    </row>
    <row r="44" spans="1:5" ht="21" x14ac:dyDescent="0.25">
      <c r="A44" s="8"/>
      <c r="B44" s="8"/>
      <c r="C44" s="9"/>
      <c r="D44" s="9"/>
      <c r="E44" s="9">
        <f t="shared" si="0"/>
        <v>10744</v>
      </c>
    </row>
    <row r="45" spans="1:5" ht="21" x14ac:dyDescent="0.25">
      <c r="A45" s="8"/>
      <c r="B45" s="8"/>
      <c r="C45" s="9"/>
      <c r="D45" s="9"/>
      <c r="E45" s="9">
        <f t="shared" si="0"/>
        <v>10744</v>
      </c>
    </row>
    <row r="46" spans="1:5" ht="21" x14ac:dyDescent="0.25">
      <c r="A46" s="8"/>
      <c r="B46" s="8"/>
      <c r="C46" s="9"/>
      <c r="D46" s="9"/>
      <c r="E46" s="9">
        <f t="shared" si="0"/>
        <v>10744</v>
      </c>
    </row>
    <row r="47" spans="1:5" ht="21" x14ac:dyDescent="0.25">
      <c r="A47" s="8"/>
      <c r="B47" s="8"/>
      <c r="C47" s="9"/>
      <c r="D47" s="9"/>
      <c r="E47" s="9">
        <f t="shared" si="0"/>
        <v>10744</v>
      </c>
    </row>
    <row r="48" spans="1:5" ht="21" x14ac:dyDescent="0.25">
      <c r="A48" s="8"/>
      <c r="B48" s="8"/>
      <c r="C48" s="9"/>
      <c r="D48" s="9"/>
      <c r="E48" s="9">
        <f t="shared" si="0"/>
        <v>10744</v>
      </c>
    </row>
    <row r="49" spans="1:5" ht="21" x14ac:dyDescent="0.25">
      <c r="A49" s="8"/>
      <c r="B49" s="8"/>
      <c r="C49" s="9"/>
      <c r="D49" s="9"/>
      <c r="E49" s="9">
        <f t="shared" si="0"/>
        <v>10744</v>
      </c>
    </row>
    <row r="50" spans="1:5" ht="21" x14ac:dyDescent="0.25">
      <c r="A50" s="8"/>
      <c r="B50" s="8"/>
      <c r="C50" s="9"/>
      <c r="D50" s="9"/>
      <c r="E50" s="9">
        <f t="shared" si="0"/>
        <v>10744</v>
      </c>
    </row>
    <row r="51" spans="1:5" ht="21" x14ac:dyDescent="0.25">
      <c r="A51" s="8"/>
      <c r="B51" s="8"/>
      <c r="C51" s="9"/>
      <c r="D51" s="9"/>
      <c r="E51" s="9">
        <f t="shared" si="0"/>
        <v>10744</v>
      </c>
    </row>
    <row r="52" spans="1:5" ht="21" x14ac:dyDescent="0.25">
      <c r="A52" s="8"/>
      <c r="B52" s="8"/>
      <c r="C52" s="9"/>
      <c r="D52" s="9"/>
      <c r="E52" s="9">
        <f t="shared" si="0"/>
        <v>10744</v>
      </c>
    </row>
    <row r="53" spans="1:5" ht="21" x14ac:dyDescent="0.25">
      <c r="A53" s="8"/>
      <c r="B53" s="8"/>
      <c r="C53" s="9"/>
      <c r="D53" s="9"/>
      <c r="E53" s="9">
        <f t="shared" si="0"/>
        <v>10744</v>
      </c>
    </row>
    <row r="54" spans="1:5" ht="21" x14ac:dyDescent="0.25">
      <c r="A54" s="8"/>
      <c r="B54" s="8"/>
      <c r="C54" s="9"/>
      <c r="D54" s="9"/>
      <c r="E54" s="9">
        <f t="shared" si="0"/>
        <v>10744</v>
      </c>
    </row>
    <row r="55" spans="1:5" ht="21" x14ac:dyDescent="0.25">
      <c r="A55" s="8"/>
      <c r="B55" s="8"/>
      <c r="C55" s="9"/>
      <c r="D55" s="9"/>
      <c r="E55" s="9">
        <f t="shared" si="0"/>
        <v>10744</v>
      </c>
    </row>
    <row r="56" spans="1:5" ht="21" x14ac:dyDescent="0.25">
      <c r="A56" s="8"/>
      <c r="B56" s="8"/>
      <c r="C56" s="9"/>
      <c r="D56" s="9"/>
      <c r="E56" s="9">
        <f t="shared" si="0"/>
        <v>10744</v>
      </c>
    </row>
    <row r="57" spans="1:5" ht="21" x14ac:dyDescent="0.25">
      <c r="A57" s="8"/>
      <c r="B57" s="8"/>
      <c r="C57" s="9"/>
      <c r="D57" s="9"/>
      <c r="E57" s="9">
        <f t="shared" si="0"/>
        <v>10744</v>
      </c>
    </row>
    <row r="58" spans="1:5" ht="21" x14ac:dyDescent="0.25">
      <c r="A58" s="8"/>
      <c r="B58" s="8"/>
      <c r="C58" s="9"/>
      <c r="D58" s="9"/>
      <c r="E58" s="9">
        <f t="shared" si="0"/>
        <v>10744</v>
      </c>
    </row>
    <row r="59" spans="1:5" ht="21" x14ac:dyDescent="0.25">
      <c r="A59" s="8"/>
      <c r="B59" s="8"/>
      <c r="C59" s="9"/>
      <c r="D59" s="9"/>
      <c r="E59" s="9">
        <f t="shared" si="0"/>
        <v>10744</v>
      </c>
    </row>
    <row r="60" spans="1:5" ht="21" x14ac:dyDescent="0.25">
      <c r="A60" s="8"/>
      <c r="B60" s="8"/>
      <c r="C60" s="9"/>
      <c r="D60" s="9"/>
      <c r="E60" s="9">
        <f t="shared" si="0"/>
        <v>10744</v>
      </c>
    </row>
    <row r="61" spans="1:5" ht="21" x14ac:dyDescent="0.25">
      <c r="A61" s="8"/>
      <c r="B61" s="8"/>
      <c r="C61" s="9"/>
      <c r="D61" s="9"/>
      <c r="E61" s="9">
        <f t="shared" si="0"/>
        <v>10744</v>
      </c>
    </row>
    <row r="62" spans="1:5" ht="21" x14ac:dyDescent="0.25">
      <c r="A62" s="8"/>
      <c r="B62" s="8"/>
      <c r="C62" s="9"/>
      <c r="D62" s="9"/>
      <c r="E62" s="9">
        <f t="shared" si="0"/>
        <v>10744</v>
      </c>
    </row>
    <row r="63" spans="1:5" ht="21" x14ac:dyDescent="0.25">
      <c r="A63" s="8"/>
      <c r="B63" s="8"/>
      <c r="C63" s="9"/>
      <c r="D63" s="9"/>
      <c r="E63" s="9">
        <f t="shared" si="0"/>
        <v>10744</v>
      </c>
    </row>
    <row r="64" spans="1:5" ht="21" x14ac:dyDescent="0.25">
      <c r="A64" s="8"/>
      <c r="B64" s="8"/>
      <c r="C64" s="9"/>
      <c r="D64" s="9"/>
      <c r="E64" s="9">
        <f t="shared" si="0"/>
        <v>10744</v>
      </c>
    </row>
    <row r="65" spans="1:5" ht="21" x14ac:dyDescent="0.25">
      <c r="A65" s="8"/>
      <c r="B65" s="8"/>
      <c r="C65" s="9"/>
      <c r="D65" s="9"/>
      <c r="E65" s="9">
        <f t="shared" si="0"/>
        <v>10744</v>
      </c>
    </row>
    <row r="66" spans="1:5" ht="21" x14ac:dyDescent="0.25">
      <c r="A66" s="8"/>
      <c r="B66" s="8"/>
      <c r="C66" s="9"/>
      <c r="D66" s="9"/>
      <c r="E66" s="9">
        <f t="shared" si="0"/>
        <v>10744</v>
      </c>
    </row>
    <row r="67" spans="1:5" ht="21" x14ac:dyDescent="0.25">
      <c r="A67" s="8"/>
      <c r="B67" s="8"/>
      <c r="C67" s="9"/>
      <c r="D67" s="9"/>
      <c r="E67" s="9">
        <f t="shared" si="0"/>
        <v>10744</v>
      </c>
    </row>
    <row r="68" spans="1:5" ht="21" x14ac:dyDescent="0.25">
      <c r="A68" s="8"/>
      <c r="B68" s="8"/>
      <c r="C68" s="9"/>
      <c r="D68" s="9"/>
      <c r="E68" s="9">
        <f t="shared" si="0"/>
        <v>10744</v>
      </c>
    </row>
    <row r="69" spans="1:5" ht="21" x14ac:dyDescent="0.25">
      <c r="A69" s="8"/>
      <c r="B69" s="8"/>
      <c r="C69" s="9"/>
      <c r="D69" s="9"/>
      <c r="E69" s="9">
        <f t="shared" si="0"/>
        <v>10744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10744</v>
      </c>
    </row>
    <row r="71" spans="1:5" ht="21" x14ac:dyDescent="0.25">
      <c r="A71" s="8"/>
      <c r="B71" s="8"/>
      <c r="C71" s="9"/>
      <c r="D71" s="9"/>
      <c r="E71" s="9">
        <f t="shared" si="1"/>
        <v>10744</v>
      </c>
    </row>
    <row r="72" spans="1:5" ht="21" x14ac:dyDescent="0.25">
      <c r="A72" s="8"/>
      <c r="B72" s="8"/>
      <c r="C72" s="9"/>
      <c r="D72" s="9"/>
      <c r="E72" s="9">
        <f t="shared" si="1"/>
        <v>10744</v>
      </c>
    </row>
    <row r="73" spans="1:5" ht="21" x14ac:dyDescent="0.25">
      <c r="A73" s="8"/>
      <c r="B73" s="8"/>
      <c r="C73" s="9"/>
      <c r="D73" s="9"/>
      <c r="E73" s="9">
        <f t="shared" si="1"/>
        <v>10744</v>
      </c>
    </row>
    <row r="74" spans="1:5" ht="21" x14ac:dyDescent="0.25">
      <c r="A74" s="8"/>
      <c r="B74" s="8"/>
      <c r="C74" s="9"/>
      <c r="D74" s="9"/>
      <c r="E74" s="9">
        <f t="shared" si="1"/>
        <v>10744</v>
      </c>
    </row>
    <row r="75" spans="1:5" ht="21" x14ac:dyDescent="0.25">
      <c r="A75" s="8"/>
      <c r="B75" s="8"/>
      <c r="C75" s="9"/>
      <c r="D75" s="9"/>
      <c r="E75" s="9">
        <f t="shared" si="1"/>
        <v>10744</v>
      </c>
    </row>
    <row r="76" spans="1:5" ht="21" x14ac:dyDescent="0.25">
      <c r="A76" s="8"/>
      <c r="B76" s="8"/>
      <c r="C76" s="9"/>
      <c r="D76" s="9"/>
      <c r="E76" s="9">
        <f t="shared" si="1"/>
        <v>10744</v>
      </c>
    </row>
    <row r="77" spans="1:5" ht="21" x14ac:dyDescent="0.25">
      <c r="A77" s="8"/>
      <c r="B77" s="8"/>
      <c r="C77" s="9"/>
      <c r="D77" s="9"/>
      <c r="E77" s="9">
        <f t="shared" si="1"/>
        <v>10744</v>
      </c>
    </row>
    <row r="78" spans="1:5" ht="21" x14ac:dyDescent="0.25">
      <c r="A78" s="8"/>
      <c r="B78" s="8"/>
      <c r="C78" s="9"/>
      <c r="D78" s="9"/>
      <c r="E78" s="9">
        <f t="shared" si="1"/>
        <v>10744</v>
      </c>
    </row>
    <row r="79" spans="1:5" ht="21" x14ac:dyDescent="0.25">
      <c r="A79" s="8"/>
      <c r="B79" s="8"/>
      <c r="C79" s="9"/>
      <c r="D79" s="9"/>
      <c r="E79" s="9">
        <f t="shared" si="1"/>
        <v>10744</v>
      </c>
    </row>
    <row r="80" spans="1:5" ht="21" x14ac:dyDescent="0.25">
      <c r="A80" s="8"/>
      <c r="B80" s="8"/>
      <c r="C80" s="9"/>
      <c r="D80" s="9"/>
      <c r="E80" s="9">
        <f t="shared" si="1"/>
        <v>10744</v>
      </c>
    </row>
    <row r="81" spans="1:5" ht="21" x14ac:dyDescent="0.25">
      <c r="A81" s="8"/>
      <c r="B81" s="8"/>
      <c r="C81" s="9"/>
      <c r="D81" s="9"/>
      <c r="E81" s="9">
        <f t="shared" si="1"/>
        <v>10744</v>
      </c>
    </row>
    <row r="82" spans="1:5" ht="21" x14ac:dyDescent="0.25">
      <c r="A82" s="8"/>
      <c r="B82" s="8"/>
      <c r="C82" s="9"/>
      <c r="D82" s="9"/>
      <c r="E82" s="9">
        <f t="shared" si="1"/>
        <v>10744</v>
      </c>
    </row>
    <row r="83" spans="1:5" ht="21" x14ac:dyDescent="0.25">
      <c r="A83" s="8"/>
      <c r="B83" s="8"/>
      <c r="C83" s="9"/>
      <c r="D83" s="9"/>
      <c r="E83" s="9">
        <f t="shared" si="1"/>
        <v>10744</v>
      </c>
    </row>
    <row r="84" spans="1:5" ht="21" x14ac:dyDescent="0.25">
      <c r="A84" s="8"/>
      <c r="B84" s="8"/>
      <c r="C84" s="9"/>
      <c r="D84" s="9"/>
      <c r="E84" s="9">
        <f t="shared" si="1"/>
        <v>10744</v>
      </c>
    </row>
    <row r="85" spans="1:5" ht="21" x14ac:dyDescent="0.25">
      <c r="A85" s="8"/>
      <c r="B85" s="8"/>
      <c r="C85" s="9"/>
      <c r="D85" s="9"/>
      <c r="E85" s="9">
        <f t="shared" si="1"/>
        <v>10744</v>
      </c>
    </row>
    <row r="86" spans="1:5" ht="21" x14ac:dyDescent="0.25">
      <c r="A86" s="8"/>
      <c r="B86" s="8"/>
      <c r="C86" s="9"/>
      <c r="D86" s="9"/>
      <c r="E86" s="9">
        <f t="shared" si="1"/>
        <v>10744</v>
      </c>
    </row>
    <row r="87" spans="1:5" ht="21" x14ac:dyDescent="0.25">
      <c r="A87" s="8"/>
      <c r="B87" s="8"/>
      <c r="C87" s="9"/>
      <c r="D87" s="9"/>
      <c r="E87" s="9">
        <f t="shared" si="1"/>
        <v>10744</v>
      </c>
    </row>
    <row r="88" spans="1:5" ht="21" x14ac:dyDescent="0.25">
      <c r="A88" s="8"/>
      <c r="B88" s="8"/>
      <c r="C88" s="9"/>
      <c r="D88" s="9"/>
      <c r="E88" s="9">
        <f t="shared" si="1"/>
        <v>10744</v>
      </c>
    </row>
    <row r="89" spans="1:5" ht="21" x14ac:dyDescent="0.25">
      <c r="A89" s="8"/>
      <c r="B89" s="8"/>
      <c r="C89" s="9"/>
      <c r="D89" s="9"/>
      <c r="E89" s="9">
        <f t="shared" si="1"/>
        <v>10744</v>
      </c>
    </row>
    <row r="90" spans="1:5" ht="21" x14ac:dyDescent="0.25">
      <c r="A90" s="8"/>
      <c r="B90" s="8"/>
      <c r="C90" s="9"/>
      <c r="D90" s="9"/>
      <c r="E90" s="9">
        <f t="shared" si="1"/>
        <v>10744</v>
      </c>
    </row>
    <row r="91" spans="1:5" ht="21" x14ac:dyDescent="0.25">
      <c r="A91" s="8"/>
      <c r="B91" s="8"/>
      <c r="C91" s="9"/>
      <c r="D91" s="9"/>
      <c r="E91" s="9">
        <f t="shared" si="1"/>
        <v>10744</v>
      </c>
    </row>
    <row r="92" spans="1:5" ht="21" x14ac:dyDescent="0.25">
      <c r="A92" s="8"/>
      <c r="B92" s="8"/>
      <c r="C92" s="9"/>
      <c r="D92" s="9"/>
      <c r="E92" s="9">
        <f t="shared" si="1"/>
        <v>10744</v>
      </c>
    </row>
    <row r="93" spans="1:5" ht="21" x14ac:dyDescent="0.25">
      <c r="A93" s="8"/>
      <c r="B93" s="8"/>
      <c r="C93" s="9"/>
      <c r="D93" s="9"/>
      <c r="E93" s="9">
        <f t="shared" si="1"/>
        <v>10744</v>
      </c>
    </row>
    <row r="94" spans="1:5" ht="21" x14ac:dyDescent="0.25">
      <c r="A94" s="8"/>
      <c r="B94" s="8"/>
      <c r="C94" s="9"/>
      <c r="D94" s="9"/>
      <c r="E94" s="9">
        <f t="shared" si="1"/>
        <v>10744</v>
      </c>
    </row>
    <row r="95" spans="1:5" ht="21" x14ac:dyDescent="0.25">
      <c r="A95" s="8"/>
      <c r="B95" s="8"/>
      <c r="C95" s="9"/>
      <c r="D95" s="9"/>
      <c r="E95" s="9">
        <f t="shared" si="1"/>
        <v>10744</v>
      </c>
    </row>
    <row r="96" spans="1:5" ht="21" x14ac:dyDescent="0.25">
      <c r="A96" s="8"/>
      <c r="B96" s="8"/>
      <c r="C96" s="9"/>
      <c r="D96" s="9"/>
      <c r="E96" s="9">
        <f t="shared" si="1"/>
        <v>10744</v>
      </c>
    </row>
    <row r="97" spans="1:5" ht="21" x14ac:dyDescent="0.25">
      <c r="A97" s="8"/>
      <c r="B97" s="8"/>
      <c r="C97" s="9"/>
      <c r="D97" s="9"/>
      <c r="E97" s="9">
        <f t="shared" si="1"/>
        <v>10744</v>
      </c>
    </row>
    <row r="98" spans="1:5" ht="21" x14ac:dyDescent="0.25">
      <c r="A98" s="8"/>
      <c r="B98" s="8"/>
      <c r="C98" s="9"/>
      <c r="D98" s="9"/>
      <c r="E98" s="9">
        <f t="shared" si="1"/>
        <v>10744</v>
      </c>
    </row>
    <row r="99" spans="1:5" ht="21" x14ac:dyDescent="0.25">
      <c r="A99" s="8"/>
      <c r="B99" s="8"/>
      <c r="C99" s="9"/>
      <c r="D99" s="9"/>
      <c r="E99" s="9">
        <f t="shared" si="1"/>
        <v>10744</v>
      </c>
    </row>
    <row r="100" spans="1:5" ht="21" x14ac:dyDescent="0.25">
      <c r="A100" s="8"/>
      <c r="B100" s="8"/>
      <c r="C100" s="9"/>
      <c r="D100" s="9"/>
      <c r="E100" s="9">
        <f t="shared" si="1"/>
        <v>10744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5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71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2401</v>
      </c>
      <c r="C4" s="9"/>
      <c r="D4" s="9"/>
      <c r="E4" s="9">
        <v>-899.42</v>
      </c>
    </row>
    <row r="5" spans="1:5" ht="21" x14ac:dyDescent="0.25">
      <c r="A5" s="18" t="s">
        <v>2864</v>
      </c>
      <c r="B5" s="8" t="s">
        <v>259</v>
      </c>
      <c r="C5" s="9"/>
      <c r="D5" s="9">
        <v>315</v>
      </c>
      <c r="E5" s="9">
        <f>E4+C5-D5</f>
        <v>-1214.42</v>
      </c>
    </row>
    <row r="6" spans="1:5" ht="21" x14ac:dyDescent="0.25">
      <c r="A6" s="18" t="s">
        <v>2861</v>
      </c>
      <c r="B6" s="8" t="s">
        <v>259</v>
      </c>
      <c r="C6" s="9"/>
      <c r="D6" s="9">
        <v>315</v>
      </c>
      <c r="E6" s="9">
        <f t="shared" ref="E6:E69" si="0">E5+C6-D6</f>
        <v>-1529.42</v>
      </c>
    </row>
    <row r="7" spans="1:5" ht="21" x14ac:dyDescent="0.25">
      <c r="A7" s="18" t="s">
        <v>3005</v>
      </c>
      <c r="B7" s="8" t="s">
        <v>259</v>
      </c>
      <c r="C7" s="9"/>
      <c r="D7" s="9">
        <v>315</v>
      </c>
      <c r="E7" s="9">
        <f t="shared" si="0"/>
        <v>-1844.42</v>
      </c>
    </row>
    <row r="8" spans="1:5" ht="21" x14ac:dyDescent="0.25">
      <c r="A8" s="18" t="s">
        <v>3084</v>
      </c>
      <c r="B8" s="8" t="s">
        <v>2751</v>
      </c>
      <c r="C8" s="9">
        <v>12000</v>
      </c>
      <c r="D8" s="9"/>
      <c r="E8" s="9">
        <f t="shared" si="0"/>
        <v>10155.58</v>
      </c>
    </row>
    <row r="9" spans="1:5" ht="21" x14ac:dyDescent="0.25">
      <c r="A9" s="18" t="s">
        <v>3089</v>
      </c>
      <c r="B9" s="8" t="s">
        <v>3091</v>
      </c>
      <c r="C9" s="9"/>
      <c r="D9" s="9">
        <v>8333</v>
      </c>
      <c r="E9" s="9">
        <f t="shared" si="0"/>
        <v>1822.58</v>
      </c>
    </row>
    <row r="10" spans="1:5" ht="21" x14ac:dyDescent="0.25">
      <c r="A10" s="18" t="s">
        <v>3121</v>
      </c>
      <c r="B10" s="8" t="s">
        <v>259</v>
      </c>
      <c r="C10" s="9"/>
      <c r="D10" s="9">
        <v>315</v>
      </c>
      <c r="E10" s="9">
        <f t="shared" si="0"/>
        <v>1507.58</v>
      </c>
    </row>
    <row r="11" spans="1:5" ht="21" x14ac:dyDescent="0.25">
      <c r="A11" s="18" t="s">
        <v>3686</v>
      </c>
      <c r="B11" s="8" t="s">
        <v>259</v>
      </c>
      <c r="C11" s="9"/>
      <c r="D11" s="9">
        <v>1507.58</v>
      </c>
      <c r="E11" s="9">
        <f t="shared" si="0"/>
        <v>0</v>
      </c>
    </row>
    <row r="12" spans="1:5" ht="21" x14ac:dyDescent="0.25">
      <c r="A12" s="18" t="s">
        <v>3686</v>
      </c>
      <c r="B12" s="8" t="s">
        <v>259</v>
      </c>
      <c r="C12" s="9"/>
      <c r="D12" s="9">
        <v>67.42</v>
      </c>
      <c r="E12" s="9">
        <f t="shared" si="0"/>
        <v>-67.42</v>
      </c>
    </row>
    <row r="13" spans="1:5" ht="21" x14ac:dyDescent="0.25">
      <c r="A13" s="18"/>
      <c r="B13" s="8"/>
      <c r="C13" s="9"/>
      <c r="D13" s="9"/>
      <c r="E13" s="9">
        <f t="shared" si="0"/>
        <v>-67.42</v>
      </c>
    </row>
    <row r="14" spans="1:5" ht="21" x14ac:dyDescent="0.25">
      <c r="A14" s="18"/>
      <c r="B14" s="8"/>
      <c r="C14" s="9"/>
      <c r="D14" s="9"/>
      <c r="E14" s="9">
        <f t="shared" si="0"/>
        <v>-67.42</v>
      </c>
    </row>
    <row r="15" spans="1:5" ht="21" x14ac:dyDescent="0.25">
      <c r="A15" s="18"/>
      <c r="B15" s="8"/>
      <c r="C15" s="9"/>
      <c r="D15" s="9"/>
      <c r="E15" s="9">
        <f t="shared" si="0"/>
        <v>-67.42</v>
      </c>
    </row>
    <row r="16" spans="1:5" ht="21" x14ac:dyDescent="0.25">
      <c r="A16" s="18"/>
      <c r="B16" s="8"/>
      <c r="C16" s="9"/>
      <c r="D16" s="9"/>
      <c r="E16" s="9">
        <f t="shared" si="0"/>
        <v>-67.42</v>
      </c>
    </row>
    <row r="17" spans="1:5" ht="21" x14ac:dyDescent="0.25">
      <c r="A17" s="18"/>
      <c r="B17" s="8"/>
      <c r="C17" s="9"/>
      <c r="D17" s="9"/>
      <c r="E17" s="9">
        <f t="shared" si="0"/>
        <v>-67.42</v>
      </c>
    </row>
    <row r="18" spans="1:5" ht="21" x14ac:dyDescent="0.25">
      <c r="A18" s="18"/>
      <c r="B18" s="8"/>
      <c r="C18" s="9"/>
      <c r="D18" s="9"/>
      <c r="E18" s="9">
        <f t="shared" si="0"/>
        <v>-67.42</v>
      </c>
    </row>
    <row r="19" spans="1:5" ht="21" x14ac:dyDescent="0.25">
      <c r="A19" s="18"/>
      <c r="B19" s="8"/>
      <c r="C19" s="9"/>
      <c r="D19" s="9"/>
      <c r="E19" s="9">
        <f t="shared" si="0"/>
        <v>-67.42</v>
      </c>
    </row>
    <row r="20" spans="1:5" ht="21" x14ac:dyDescent="0.25">
      <c r="A20" s="8"/>
      <c r="B20" s="8"/>
      <c r="C20" s="9"/>
      <c r="D20" s="9"/>
      <c r="E20" s="9">
        <f t="shared" si="0"/>
        <v>-67.42</v>
      </c>
    </row>
    <row r="21" spans="1:5" ht="21" x14ac:dyDescent="0.25">
      <c r="A21" s="8"/>
      <c r="B21" s="8"/>
      <c r="C21" s="9"/>
      <c r="D21" s="9"/>
      <c r="E21" s="9">
        <f t="shared" si="0"/>
        <v>-67.42</v>
      </c>
    </row>
    <row r="22" spans="1:5" ht="21" x14ac:dyDescent="0.25">
      <c r="A22" s="18"/>
      <c r="B22" s="8"/>
      <c r="C22" s="9"/>
      <c r="D22" s="9"/>
      <c r="E22" s="9">
        <f t="shared" si="0"/>
        <v>-67.42</v>
      </c>
    </row>
    <row r="23" spans="1:5" ht="21" x14ac:dyDescent="0.25">
      <c r="A23" s="18"/>
      <c r="B23" s="8"/>
      <c r="C23" s="9"/>
      <c r="D23" s="9"/>
      <c r="E23" s="9">
        <f t="shared" si="0"/>
        <v>-67.42</v>
      </c>
    </row>
    <row r="24" spans="1:5" ht="21" x14ac:dyDescent="0.25">
      <c r="A24" s="18"/>
      <c r="B24" s="8"/>
      <c r="C24" s="9"/>
      <c r="D24" s="9"/>
      <c r="E24" s="9">
        <f t="shared" si="0"/>
        <v>-67.42</v>
      </c>
    </row>
    <row r="25" spans="1:5" ht="21" x14ac:dyDescent="0.25">
      <c r="A25" s="18"/>
      <c r="B25" s="8"/>
      <c r="C25" s="9"/>
      <c r="D25" s="9"/>
      <c r="E25" s="9">
        <f t="shared" si="0"/>
        <v>-67.42</v>
      </c>
    </row>
    <row r="26" spans="1:5" ht="21" x14ac:dyDescent="0.25">
      <c r="A26" s="18"/>
      <c r="B26" s="8"/>
      <c r="C26" s="9"/>
      <c r="D26" s="9"/>
      <c r="E26" s="9">
        <f t="shared" si="0"/>
        <v>-67.42</v>
      </c>
    </row>
    <row r="27" spans="1:5" ht="21" x14ac:dyDescent="0.25">
      <c r="A27" s="18"/>
      <c r="B27" s="8"/>
      <c r="C27" s="9"/>
      <c r="D27" s="9"/>
      <c r="E27" s="9">
        <f t="shared" si="0"/>
        <v>-67.42</v>
      </c>
    </row>
    <row r="28" spans="1:5" ht="21" x14ac:dyDescent="0.25">
      <c r="A28" s="18"/>
      <c r="B28" s="8"/>
      <c r="C28" s="9"/>
      <c r="D28" s="9"/>
      <c r="E28" s="9">
        <f t="shared" si="0"/>
        <v>-67.42</v>
      </c>
    </row>
    <row r="29" spans="1:5" ht="21" x14ac:dyDescent="0.25">
      <c r="A29" s="18"/>
      <c r="B29" s="8"/>
      <c r="C29" s="9"/>
      <c r="D29" s="9"/>
      <c r="E29" s="9">
        <f t="shared" si="0"/>
        <v>-67.42</v>
      </c>
    </row>
    <row r="30" spans="1:5" ht="21" x14ac:dyDescent="0.25">
      <c r="A30" s="18"/>
      <c r="B30" s="8"/>
      <c r="C30" s="9"/>
      <c r="D30" s="9"/>
      <c r="E30" s="9">
        <f t="shared" si="0"/>
        <v>-67.42</v>
      </c>
    </row>
    <row r="31" spans="1:5" ht="21" x14ac:dyDescent="0.25">
      <c r="A31" s="18"/>
      <c r="B31" s="8"/>
      <c r="C31" s="9"/>
      <c r="D31" s="9"/>
      <c r="E31" s="9">
        <f t="shared" si="0"/>
        <v>-67.42</v>
      </c>
    </row>
    <row r="32" spans="1:5" ht="21" x14ac:dyDescent="0.25">
      <c r="A32" s="18"/>
      <c r="B32" s="8"/>
      <c r="C32" s="9"/>
      <c r="D32" s="9"/>
      <c r="E32" s="9">
        <f t="shared" si="0"/>
        <v>-67.42</v>
      </c>
    </row>
    <row r="33" spans="1:5" ht="21" x14ac:dyDescent="0.25">
      <c r="A33" s="18"/>
      <c r="B33" s="8"/>
      <c r="C33" s="9"/>
      <c r="D33" s="9"/>
      <c r="E33" s="9">
        <f t="shared" si="0"/>
        <v>-67.42</v>
      </c>
    </row>
    <row r="34" spans="1:5" ht="21" x14ac:dyDescent="0.25">
      <c r="A34" s="8"/>
      <c r="B34" s="8"/>
      <c r="C34" s="9"/>
      <c r="D34" s="9"/>
      <c r="E34" s="9">
        <f t="shared" si="0"/>
        <v>-67.42</v>
      </c>
    </row>
    <row r="35" spans="1:5" ht="21" x14ac:dyDescent="0.25">
      <c r="A35" s="18"/>
      <c r="B35" s="8"/>
      <c r="C35" s="9"/>
      <c r="D35" s="9"/>
      <c r="E35" s="9">
        <f t="shared" si="0"/>
        <v>-67.42</v>
      </c>
    </row>
    <row r="36" spans="1:5" ht="21" x14ac:dyDescent="0.25">
      <c r="A36" s="18"/>
      <c r="B36" s="8"/>
      <c r="C36" s="9"/>
      <c r="D36" s="9"/>
      <c r="E36" s="9">
        <f t="shared" si="0"/>
        <v>-67.42</v>
      </c>
    </row>
    <row r="37" spans="1:5" ht="21" x14ac:dyDescent="0.25">
      <c r="A37" s="18"/>
      <c r="B37" s="8"/>
      <c r="C37" s="9"/>
      <c r="D37" s="9"/>
      <c r="E37" s="9">
        <f t="shared" si="0"/>
        <v>-67.42</v>
      </c>
    </row>
    <row r="38" spans="1:5" ht="21" x14ac:dyDescent="0.25">
      <c r="A38" s="18"/>
      <c r="B38" s="8"/>
      <c r="C38" s="9"/>
      <c r="D38" s="9"/>
      <c r="E38" s="9">
        <f t="shared" si="0"/>
        <v>-67.42</v>
      </c>
    </row>
    <row r="39" spans="1:5" ht="21" x14ac:dyDescent="0.25">
      <c r="A39" s="8"/>
      <c r="B39" s="8"/>
      <c r="C39" s="9"/>
      <c r="D39" s="9"/>
      <c r="E39" s="9">
        <f t="shared" si="0"/>
        <v>-67.42</v>
      </c>
    </row>
    <row r="40" spans="1:5" ht="21" x14ac:dyDescent="0.25">
      <c r="A40" s="8"/>
      <c r="B40" s="8"/>
      <c r="C40" s="9"/>
      <c r="D40" s="9"/>
      <c r="E40" s="9">
        <f t="shared" si="0"/>
        <v>-67.42</v>
      </c>
    </row>
    <row r="41" spans="1:5" ht="21" x14ac:dyDescent="0.25">
      <c r="A41" s="8"/>
      <c r="B41" s="8"/>
      <c r="C41" s="9"/>
      <c r="D41" s="9"/>
      <c r="E41" s="9">
        <f t="shared" si="0"/>
        <v>-67.42</v>
      </c>
    </row>
    <row r="42" spans="1:5" ht="21" x14ac:dyDescent="0.25">
      <c r="A42" s="8"/>
      <c r="B42" s="8"/>
      <c r="C42" s="9"/>
      <c r="D42" s="9"/>
      <c r="E42" s="9">
        <f t="shared" si="0"/>
        <v>-67.42</v>
      </c>
    </row>
    <row r="43" spans="1:5" ht="21" x14ac:dyDescent="0.25">
      <c r="A43" s="8"/>
      <c r="B43" s="8"/>
      <c r="C43" s="9"/>
      <c r="D43" s="9"/>
      <c r="E43" s="9">
        <f t="shared" si="0"/>
        <v>-67.42</v>
      </c>
    </row>
    <row r="44" spans="1:5" ht="21" x14ac:dyDescent="0.25">
      <c r="A44" s="8"/>
      <c r="B44" s="8"/>
      <c r="C44" s="9"/>
      <c r="D44" s="9"/>
      <c r="E44" s="9">
        <f t="shared" si="0"/>
        <v>-67.42</v>
      </c>
    </row>
    <row r="45" spans="1:5" ht="21" x14ac:dyDescent="0.25">
      <c r="A45" s="8"/>
      <c r="B45" s="8"/>
      <c r="C45" s="9"/>
      <c r="D45" s="9"/>
      <c r="E45" s="9">
        <f t="shared" si="0"/>
        <v>-67.42</v>
      </c>
    </row>
    <row r="46" spans="1:5" ht="21" x14ac:dyDescent="0.25">
      <c r="A46" s="8"/>
      <c r="B46" s="8"/>
      <c r="C46" s="9"/>
      <c r="D46" s="9"/>
      <c r="E46" s="9">
        <f t="shared" si="0"/>
        <v>-67.42</v>
      </c>
    </row>
    <row r="47" spans="1:5" ht="21" x14ac:dyDescent="0.25">
      <c r="A47" s="8"/>
      <c r="B47" s="8"/>
      <c r="C47" s="9"/>
      <c r="D47" s="9"/>
      <c r="E47" s="9">
        <f t="shared" si="0"/>
        <v>-67.42</v>
      </c>
    </row>
    <row r="48" spans="1:5" ht="21" x14ac:dyDescent="0.25">
      <c r="A48" s="8"/>
      <c r="B48" s="8"/>
      <c r="C48" s="9"/>
      <c r="D48" s="9"/>
      <c r="E48" s="9">
        <f t="shared" si="0"/>
        <v>-67.42</v>
      </c>
    </row>
    <row r="49" spans="1:5" ht="21" x14ac:dyDescent="0.25">
      <c r="A49" s="8"/>
      <c r="B49" s="8"/>
      <c r="C49" s="9"/>
      <c r="D49" s="9"/>
      <c r="E49" s="9">
        <f t="shared" si="0"/>
        <v>-67.42</v>
      </c>
    </row>
    <row r="50" spans="1:5" ht="21" x14ac:dyDescent="0.25">
      <c r="A50" s="8"/>
      <c r="B50" s="8"/>
      <c r="C50" s="9"/>
      <c r="D50" s="9"/>
      <c r="E50" s="9">
        <f t="shared" si="0"/>
        <v>-67.42</v>
      </c>
    </row>
    <row r="51" spans="1:5" ht="21" x14ac:dyDescent="0.25">
      <c r="A51" s="8"/>
      <c r="B51" s="8"/>
      <c r="C51" s="9"/>
      <c r="D51" s="9"/>
      <c r="E51" s="9">
        <f t="shared" si="0"/>
        <v>-67.42</v>
      </c>
    </row>
    <row r="52" spans="1:5" ht="21" x14ac:dyDescent="0.25">
      <c r="A52" s="8"/>
      <c r="B52" s="8"/>
      <c r="C52" s="9"/>
      <c r="D52" s="9"/>
      <c r="E52" s="9">
        <f t="shared" si="0"/>
        <v>-67.42</v>
      </c>
    </row>
    <row r="53" spans="1:5" ht="21" x14ac:dyDescent="0.25">
      <c r="A53" s="8"/>
      <c r="B53" s="8"/>
      <c r="C53" s="9"/>
      <c r="D53" s="9"/>
      <c r="E53" s="9">
        <f t="shared" si="0"/>
        <v>-67.42</v>
      </c>
    </row>
    <row r="54" spans="1:5" ht="21" x14ac:dyDescent="0.25">
      <c r="A54" s="8"/>
      <c r="B54" s="8"/>
      <c r="C54" s="9"/>
      <c r="D54" s="9"/>
      <c r="E54" s="9">
        <f t="shared" si="0"/>
        <v>-67.42</v>
      </c>
    </row>
    <row r="55" spans="1:5" ht="21" x14ac:dyDescent="0.25">
      <c r="A55" s="8"/>
      <c r="B55" s="8"/>
      <c r="C55" s="9"/>
      <c r="D55" s="9"/>
      <c r="E55" s="9">
        <f t="shared" si="0"/>
        <v>-67.42</v>
      </c>
    </row>
    <row r="56" spans="1:5" ht="21" x14ac:dyDescent="0.25">
      <c r="A56" s="8"/>
      <c r="B56" s="8"/>
      <c r="C56" s="9"/>
      <c r="D56" s="9"/>
      <c r="E56" s="9">
        <f t="shared" si="0"/>
        <v>-67.42</v>
      </c>
    </row>
    <row r="57" spans="1:5" ht="21" x14ac:dyDescent="0.25">
      <c r="A57" s="8"/>
      <c r="B57" s="8"/>
      <c r="C57" s="9"/>
      <c r="D57" s="9"/>
      <c r="E57" s="9">
        <f t="shared" si="0"/>
        <v>-67.42</v>
      </c>
    </row>
    <row r="58" spans="1:5" ht="21" x14ac:dyDescent="0.25">
      <c r="A58" s="8"/>
      <c r="B58" s="8"/>
      <c r="C58" s="9"/>
      <c r="D58" s="9"/>
      <c r="E58" s="9">
        <f t="shared" si="0"/>
        <v>-67.42</v>
      </c>
    </row>
    <row r="59" spans="1:5" ht="21" x14ac:dyDescent="0.25">
      <c r="A59" s="8"/>
      <c r="B59" s="8"/>
      <c r="C59" s="9"/>
      <c r="D59" s="9"/>
      <c r="E59" s="9">
        <f t="shared" si="0"/>
        <v>-67.42</v>
      </c>
    </row>
    <row r="60" spans="1:5" ht="21" x14ac:dyDescent="0.25">
      <c r="A60" s="8"/>
      <c r="B60" s="8"/>
      <c r="C60" s="9"/>
      <c r="D60" s="9"/>
      <c r="E60" s="9">
        <f t="shared" si="0"/>
        <v>-67.42</v>
      </c>
    </row>
    <row r="61" spans="1:5" ht="21" x14ac:dyDescent="0.25">
      <c r="A61" s="8"/>
      <c r="B61" s="8"/>
      <c r="C61" s="9"/>
      <c r="D61" s="9"/>
      <c r="E61" s="9">
        <f t="shared" si="0"/>
        <v>-67.42</v>
      </c>
    </row>
    <row r="62" spans="1:5" ht="21" x14ac:dyDescent="0.25">
      <c r="A62" s="8"/>
      <c r="B62" s="8"/>
      <c r="C62" s="9"/>
      <c r="D62" s="9"/>
      <c r="E62" s="9">
        <f t="shared" si="0"/>
        <v>-67.42</v>
      </c>
    </row>
    <row r="63" spans="1:5" ht="21" x14ac:dyDescent="0.25">
      <c r="A63" s="8"/>
      <c r="B63" s="8"/>
      <c r="C63" s="9"/>
      <c r="D63" s="9"/>
      <c r="E63" s="9">
        <f t="shared" si="0"/>
        <v>-67.42</v>
      </c>
    </row>
    <row r="64" spans="1:5" ht="21" x14ac:dyDescent="0.25">
      <c r="A64" s="8"/>
      <c r="B64" s="8"/>
      <c r="C64" s="9"/>
      <c r="D64" s="9"/>
      <c r="E64" s="9">
        <f t="shared" si="0"/>
        <v>-67.42</v>
      </c>
    </row>
    <row r="65" spans="1:5" ht="21" x14ac:dyDescent="0.25">
      <c r="A65" s="8"/>
      <c r="B65" s="8"/>
      <c r="C65" s="9"/>
      <c r="D65" s="9"/>
      <c r="E65" s="9">
        <f t="shared" si="0"/>
        <v>-67.42</v>
      </c>
    </row>
    <row r="66" spans="1:5" ht="21" x14ac:dyDescent="0.25">
      <c r="A66" s="8"/>
      <c r="B66" s="8"/>
      <c r="C66" s="9"/>
      <c r="D66" s="9"/>
      <c r="E66" s="9">
        <f t="shared" si="0"/>
        <v>-67.42</v>
      </c>
    </row>
    <row r="67" spans="1:5" ht="21" x14ac:dyDescent="0.25">
      <c r="A67" s="8"/>
      <c r="B67" s="8"/>
      <c r="C67" s="9"/>
      <c r="D67" s="9"/>
      <c r="E67" s="9">
        <f t="shared" si="0"/>
        <v>-67.42</v>
      </c>
    </row>
    <row r="68" spans="1:5" ht="21" x14ac:dyDescent="0.25">
      <c r="A68" s="8"/>
      <c r="B68" s="8"/>
      <c r="C68" s="9"/>
      <c r="D68" s="9"/>
      <c r="E68" s="9">
        <f t="shared" si="0"/>
        <v>-67.42</v>
      </c>
    </row>
    <row r="69" spans="1:5" ht="21" x14ac:dyDescent="0.25">
      <c r="A69" s="8"/>
      <c r="B69" s="8"/>
      <c r="C69" s="9"/>
      <c r="D69" s="9"/>
      <c r="E69" s="9">
        <f t="shared" si="0"/>
        <v>-67.42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-67.42</v>
      </c>
    </row>
    <row r="71" spans="1:5" ht="21" x14ac:dyDescent="0.25">
      <c r="A71" s="8"/>
      <c r="B71" s="8"/>
      <c r="C71" s="9"/>
      <c r="D71" s="9"/>
      <c r="E71" s="9">
        <f t="shared" si="1"/>
        <v>-67.42</v>
      </c>
    </row>
    <row r="72" spans="1:5" ht="21" x14ac:dyDescent="0.25">
      <c r="A72" s="8"/>
      <c r="B72" s="8"/>
      <c r="C72" s="9"/>
      <c r="D72" s="9"/>
      <c r="E72" s="9">
        <f t="shared" si="1"/>
        <v>-67.42</v>
      </c>
    </row>
    <row r="73" spans="1:5" ht="21" x14ac:dyDescent="0.25">
      <c r="A73" s="8"/>
      <c r="B73" s="8"/>
      <c r="C73" s="9"/>
      <c r="D73" s="9"/>
      <c r="E73" s="9">
        <f t="shared" si="1"/>
        <v>-67.42</v>
      </c>
    </row>
    <row r="74" spans="1:5" ht="21" x14ac:dyDescent="0.25">
      <c r="A74" s="8"/>
      <c r="B74" s="8"/>
      <c r="C74" s="9"/>
      <c r="D74" s="9"/>
      <c r="E74" s="9">
        <f t="shared" si="1"/>
        <v>-67.42</v>
      </c>
    </row>
    <row r="75" spans="1:5" ht="21" x14ac:dyDescent="0.25">
      <c r="A75" s="8"/>
      <c r="B75" s="8"/>
      <c r="C75" s="9"/>
      <c r="D75" s="9"/>
      <c r="E75" s="9">
        <f t="shared" si="1"/>
        <v>-67.42</v>
      </c>
    </row>
    <row r="76" spans="1:5" ht="21" x14ac:dyDescent="0.25">
      <c r="A76" s="8"/>
      <c r="B76" s="8"/>
      <c r="C76" s="9"/>
      <c r="D76" s="9"/>
      <c r="E76" s="9">
        <f t="shared" si="1"/>
        <v>-67.42</v>
      </c>
    </row>
    <row r="77" spans="1:5" ht="21" x14ac:dyDescent="0.25">
      <c r="A77" s="8"/>
      <c r="B77" s="8"/>
      <c r="C77" s="9"/>
      <c r="D77" s="9"/>
      <c r="E77" s="9">
        <f t="shared" si="1"/>
        <v>-67.42</v>
      </c>
    </row>
    <row r="78" spans="1:5" ht="21" x14ac:dyDescent="0.25">
      <c r="A78" s="8"/>
      <c r="B78" s="8"/>
      <c r="C78" s="9"/>
      <c r="D78" s="9"/>
      <c r="E78" s="9">
        <f t="shared" si="1"/>
        <v>-67.42</v>
      </c>
    </row>
    <row r="79" spans="1:5" ht="21" x14ac:dyDescent="0.25">
      <c r="A79" s="8"/>
      <c r="B79" s="8"/>
      <c r="C79" s="9"/>
      <c r="D79" s="9"/>
      <c r="E79" s="9">
        <f t="shared" si="1"/>
        <v>-67.42</v>
      </c>
    </row>
    <row r="80" spans="1:5" ht="21" x14ac:dyDescent="0.25">
      <c r="A80" s="8"/>
      <c r="B80" s="8"/>
      <c r="C80" s="9"/>
      <c r="D80" s="9"/>
      <c r="E80" s="9">
        <f t="shared" si="1"/>
        <v>-67.42</v>
      </c>
    </row>
    <row r="81" spans="1:5" ht="21" x14ac:dyDescent="0.25">
      <c r="A81" s="8"/>
      <c r="B81" s="8"/>
      <c r="C81" s="9"/>
      <c r="D81" s="9"/>
      <c r="E81" s="9">
        <f t="shared" si="1"/>
        <v>-67.42</v>
      </c>
    </row>
    <row r="82" spans="1:5" ht="21" x14ac:dyDescent="0.25">
      <c r="A82" s="8"/>
      <c r="B82" s="8"/>
      <c r="C82" s="9"/>
      <c r="D82" s="9"/>
      <c r="E82" s="9">
        <f t="shared" si="1"/>
        <v>-67.42</v>
      </c>
    </row>
    <row r="83" spans="1:5" ht="21" x14ac:dyDescent="0.25">
      <c r="A83" s="8"/>
      <c r="B83" s="8"/>
      <c r="C83" s="9"/>
      <c r="D83" s="9"/>
      <c r="E83" s="9">
        <f t="shared" si="1"/>
        <v>-67.42</v>
      </c>
    </row>
    <row r="84" spans="1:5" ht="21" x14ac:dyDescent="0.25">
      <c r="A84" s="8"/>
      <c r="B84" s="8"/>
      <c r="C84" s="9"/>
      <c r="D84" s="9"/>
      <c r="E84" s="9">
        <f t="shared" si="1"/>
        <v>-67.42</v>
      </c>
    </row>
    <row r="85" spans="1:5" ht="21" x14ac:dyDescent="0.25">
      <c r="A85" s="8"/>
      <c r="B85" s="8"/>
      <c r="C85" s="9"/>
      <c r="D85" s="9"/>
      <c r="E85" s="9">
        <f t="shared" si="1"/>
        <v>-67.42</v>
      </c>
    </row>
    <row r="86" spans="1:5" ht="21" x14ac:dyDescent="0.25">
      <c r="A86" s="8"/>
      <c r="B86" s="8"/>
      <c r="C86" s="9"/>
      <c r="D86" s="9"/>
      <c r="E86" s="9">
        <f t="shared" si="1"/>
        <v>-67.42</v>
      </c>
    </row>
    <row r="87" spans="1:5" ht="21" x14ac:dyDescent="0.25">
      <c r="A87" s="8"/>
      <c r="B87" s="8"/>
      <c r="C87" s="9"/>
      <c r="D87" s="9"/>
      <c r="E87" s="9">
        <f t="shared" si="1"/>
        <v>-67.42</v>
      </c>
    </row>
    <row r="88" spans="1:5" ht="21" x14ac:dyDescent="0.25">
      <c r="A88" s="8"/>
      <c r="B88" s="8"/>
      <c r="C88" s="9"/>
      <c r="D88" s="9"/>
      <c r="E88" s="9">
        <f t="shared" si="1"/>
        <v>-67.42</v>
      </c>
    </row>
    <row r="89" spans="1:5" ht="21" x14ac:dyDescent="0.25">
      <c r="A89" s="8"/>
      <c r="B89" s="8"/>
      <c r="C89" s="9"/>
      <c r="D89" s="9"/>
      <c r="E89" s="9">
        <f t="shared" si="1"/>
        <v>-67.42</v>
      </c>
    </row>
    <row r="90" spans="1:5" ht="21" x14ac:dyDescent="0.25">
      <c r="A90" s="8"/>
      <c r="B90" s="8"/>
      <c r="C90" s="9"/>
      <c r="D90" s="9"/>
      <c r="E90" s="9">
        <f t="shared" si="1"/>
        <v>-67.42</v>
      </c>
    </row>
    <row r="91" spans="1:5" ht="21" x14ac:dyDescent="0.25">
      <c r="A91" s="8"/>
      <c r="B91" s="8"/>
      <c r="C91" s="9"/>
      <c r="D91" s="9"/>
      <c r="E91" s="9">
        <f t="shared" si="1"/>
        <v>-67.42</v>
      </c>
    </row>
    <row r="92" spans="1:5" ht="21" x14ac:dyDescent="0.25">
      <c r="A92" s="8"/>
      <c r="B92" s="8"/>
      <c r="C92" s="9"/>
      <c r="D92" s="9"/>
      <c r="E92" s="9">
        <f t="shared" si="1"/>
        <v>-67.42</v>
      </c>
    </row>
    <row r="93" spans="1:5" ht="21" x14ac:dyDescent="0.25">
      <c r="A93" s="8"/>
      <c r="B93" s="8"/>
      <c r="C93" s="9"/>
      <c r="D93" s="9"/>
      <c r="E93" s="9">
        <f t="shared" si="1"/>
        <v>-67.42</v>
      </c>
    </row>
    <row r="94" spans="1:5" ht="21" x14ac:dyDescent="0.25">
      <c r="A94" s="8"/>
      <c r="B94" s="8"/>
      <c r="C94" s="9"/>
      <c r="D94" s="9"/>
      <c r="E94" s="9">
        <f t="shared" si="1"/>
        <v>-67.42</v>
      </c>
    </row>
    <row r="95" spans="1:5" ht="21" x14ac:dyDescent="0.25">
      <c r="A95" s="8"/>
      <c r="B95" s="8"/>
      <c r="C95" s="9"/>
      <c r="D95" s="9"/>
      <c r="E95" s="9">
        <f t="shared" si="1"/>
        <v>-67.42</v>
      </c>
    </row>
    <row r="96" spans="1:5" ht="21" x14ac:dyDescent="0.25">
      <c r="A96" s="8"/>
      <c r="B96" s="8"/>
      <c r="C96" s="9"/>
      <c r="D96" s="9"/>
      <c r="E96" s="9">
        <f t="shared" si="1"/>
        <v>-67.42</v>
      </c>
    </row>
    <row r="97" spans="1:5" ht="21" x14ac:dyDescent="0.25">
      <c r="A97" s="8"/>
      <c r="B97" s="8"/>
      <c r="C97" s="9"/>
      <c r="D97" s="9"/>
      <c r="E97" s="9">
        <f t="shared" si="1"/>
        <v>-67.42</v>
      </c>
    </row>
    <row r="98" spans="1:5" ht="21" x14ac:dyDescent="0.25">
      <c r="A98" s="8"/>
      <c r="B98" s="8"/>
      <c r="C98" s="9"/>
      <c r="D98" s="9"/>
      <c r="E98" s="9">
        <f t="shared" si="1"/>
        <v>-67.42</v>
      </c>
    </row>
    <row r="99" spans="1:5" ht="21" x14ac:dyDescent="0.25">
      <c r="A99" s="8"/>
      <c r="B99" s="8"/>
      <c r="C99" s="9"/>
      <c r="D99" s="9"/>
      <c r="E99" s="9">
        <f t="shared" si="1"/>
        <v>-67.42</v>
      </c>
    </row>
    <row r="100" spans="1:5" ht="21" x14ac:dyDescent="0.25">
      <c r="A100" s="8"/>
      <c r="B100" s="8"/>
      <c r="C100" s="9"/>
      <c r="D100" s="9"/>
      <c r="E100" s="9">
        <f t="shared" si="1"/>
        <v>-67.42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96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72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20</v>
      </c>
      <c r="C4" s="9"/>
      <c r="D4" s="9"/>
      <c r="E4" s="9">
        <v>27.89</v>
      </c>
    </row>
    <row r="5" spans="1:5" ht="21" x14ac:dyDescent="0.25">
      <c r="A5" s="8"/>
      <c r="B5" s="8"/>
      <c r="C5" s="9"/>
      <c r="D5" s="9"/>
      <c r="E5" s="9">
        <f>E4+C5-D5</f>
        <v>27.89</v>
      </c>
    </row>
    <row r="6" spans="1:5" ht="21" x14ac:dyDescent="0.25">
      <c r="A6" s="8"/>
      <c r="B6" s="8"/>
      <c r="C6" s="9"/>
      <c r="D6" s="9"/>
      <c r="E6" s="9">
        <f t="shared" ref="E6:E69" si="0">E5+C6-D6</f>
        <v>27.89</v>
      </c>
    </row>
    <row r="7" spans="1:5" ht="21" x14ac:dyDescent="0.25">
      <c r="A7" s="8"/>
      <c r="B7" s="8"/>
      <c r="C7" s="9"/>
      <c r="D7" s="9"/>
      <c r="E7" s="9">
        <f t="shared" si="0"/>
        <v>27.89</v>
      </c>
    </row>
    <row r="8" spans="1:5" ht="21" x14ac:dyDescent="0.25">
      <c r="A8" s="8"/>
      <c r="B8" s="8"/>
      <c r="C8" s="9"/>
      <c r="D8" s="9"/>
      <c r="E8" s="9">
        <f t="shared" si="0"/>
        <v>27.89</v>
      </c>
    </row>
    <row r="9" spans="1:5" ht="21" x14ac:dyDescent="0.25">
      <c r="A9" s="8"/>
      <c r="B9" s="8"/>
      <c r="C9" s="9"/>
      <c r="D9" s="9"/>
      <c r="E9" s="9">
        <f t="shared" si="0"/>
        <v>27.89</v>
      </c>
    </row>
    <row r="10" spans="1:5" ht="21" x14ac:dyDescent="0.25">
      <c r="A10" s="8"/>
      <c r="B10" s="8"/>
      <c r="C10" s="9"/>
      <c r="D10" s="9"/>
      <c r="E10" s="9">
        <f t="shared" si="0"/>
        <v>27.89</v>
      </c>
    </row>
    <row r="11" spans="1:5" ht="21" x14ac:dyDescent="0.25">
      <c r="A11" s="8"/>
      <c r="B11" s="8"/>
      <c r="C11" s="9"/>
      <c r="D11" s="9"/>
      <c r="E11" s="9">
        <f t="shared" si="0"/>
        <v>27.89</v>
      </c>
    </row>
    <row r="12" spans="1:5" ht="21" x14ac:dyDescent="0.25">
      <c r="A12" s="8"/>
      <c r="B12" s="8"/>
      <c r="C12" s="9"/>
      <c r="D12" s="9"/>
      <c r="E12" s="9">
        <f t="shared" si="0"/>
        <v>27.89</v>
      </c>
    </row>
    <row r="13" spans="1:5" ht="21" x14ac:dyDescent="0.25">
      <c r="A13" s="8"/>
      <c r="B13" s="8"/>
      <c r="C13" s="9"/>
      <c r="D13" s="9"/>
      <c r="E13" s="9">
        <f t="shared" si="0"/>
        <v>27.89</v>
      </c>
    </row>
    <row r="14" spans="1:5" ht="21" x14ac:dyDescent="0.25">
      <c r="A14" s="8"/>
      <c r="B14" s="8"/>
      <c r="C14" s="9"/>
      <c r="D14" s="9"/>
      <c r="E14" s="9">
        <f t="shared" si="0"/>
        <v>27.89</v>
      </c>
    </row>
    <row r="15" spans="1:5" ht="21" x14ac:dyDescent="0.25">
      <c r="A15" s="8"/>
      <c r="B15" s="8"/>
      <c r="C15" s="9"/>
      <c r="D15" s="9"/>
      <c r="E15" s="9">
        <f t="shared" si="0"/>
        <v>27.89</v>
      </c>
    </row>
    <row r="16" spans="1:5" ht="21" x14ac:dyDescent="0.25">
      <c r="A16" s="8"/>
      <c r="B16" s="8"/>
      <c r="C16" s="9"/>
      <c r="D16" s="9"/>
      <c r="E16" s="9">
        <f t="shared" si="0"/>
        <v>27.89</v>
      </c>
    </row>
    <row r="17" spans="1:5" ht="21" x14ac:dyDescent="0.25">
      <c r="A17" s="8"/>
      <c r="B17" s="8"/>
      <c r="C17" s="9"/>
      <c r="D17" s="9"/>
      <c r="E17" s="9">
        <f t="shared" si="0"/>
        <v>27.89</v>
      </c>
    </row>
    <row r="18" spans="1:5" ht="21" x14ac:dyDescent="0.25">
      <c r="A18" s="8"/>
      <c r="B18" s="8"/>
      <c r="C18" s="9"/>
      <c r="D18" s="9"/>
      <c r="E18" s="9">
        <f t="shared" si="0"/>
        <v>27.89</v>
      </c>
    </row>
    <row r="19" spans="1:5" ht="21" x14ac:dyDescent="0.25">
      <c r="A19" s="8"/>
      <c r="B19" s="8"/>
      <c r="C19" s="9"/>
      <c r="D19" s="9"/>
      <c r="E19" s="9">
        <f t="shared" si="0"/>
        <v>27.89</v>
      </c>
    </row>
    <row r="20" spans="1:5" ht="21" x14ac:dyDescent="0.25">
      <c r="A20" s="8"/>
      <c r="B20" s="8"/>
      <c r="C20" s="9"/>
      <c r="D20" s="9"/>
      <c r="E20" s="9">
        <f t="shared" si="0"/>
        <v>27.89</v>
      </c>
    </row>
    <row r="21" spans="1:5" ht="21" x14ac:dyDescent="0.25">
      <c r="A21" s="8"/>
      <c r="B21" s="8"/>
      <c r="C21" s="9"/>
      <c r="D21" s="9"/>
      <c r="E21" s="9">
        <f t="shared" si="0"/>
        <v>27.89</v>
      </c>
    </row>
    <row r="22" spans="1:5" ht="21" x14ac:dyDescent="0.25">
      <c r="A22" s="8"/>
      <c r="B22" s="8"/>
      <c r="C22" s="9"/>
      <c r="D22" s="9"/>
      <c r="E22" s="9">
        <f t="shared" si="0"/>
        <v>27.89</v>
      </c>
    </row>
    <row r="23" spans="1:5" ht="21" x14ac:dyDescent="0.25">
      <c r="A23" s="8"/>
      <c r="B23" s="8"/>
      <c r="C23" s="9"/>
      <c r="D23" s="9"/>
      <c r="E23" s="9">
        <f t="shared" si="0"/>
        <v>27.89</v>
      </c>
    </row>
    <row r="24" spans="1:5" ht="21" x14ac:dyDescent="0.25">
      <c r="A24" s="8"/>
      <c r="B24" s="8"/>
      <c r="C24" s="9"/>
      <c r="D24" s="9"/>
      <c r="E24" s="9">
        <f t="shared" si="0"/>
        <v>27.89</v>
      </c>
    </row>
    <row r="25" spans="1:5" ht="21" x14ac:dyDescent="0.25">
      <c r="A25" s="8"/>
      <c r="B25" s="8"/>
      <c r="C25" s="9"/>
      <c r="D25" s="9"/>
      <c r="E25" s="9">
        <f t="shared" si="0"/>
        <v>27.89</v>
      </c>
    </row>
    <row r="26" spans="1:5" ht="21" x14ac:dyDescent="0.25">
      <c r="A26" s="8"/>
      <c r="B26" s="8"/>
      <c r="C26" s="9"/>
      <c r="D26" s="9"/>
      <c r="E26" s="9">
        <f t="shared" si="0"/>
        <v>27.89</v>
      </c>
    </row>
    <row r="27" spans="1:5" ht="21" x14ac:dyDescent="0.25">
      <c r="A27" s="8"/>
      <c r="B27" s="8"/>
      <c r="C27" s="9"/>
      <c r="D27" s="9"/>
      <c r="E27" s="9">
        <f t="shared" si="0"/>
        <v>27.89</v>
      </c>
    </row>
    <row r="28" spans="1:5" ht="21" x14ac:dyDescent="0.25">
      <c r="A28" s="8"/>
      <c r="B28" s="8"/>
      <c r="C28" s="9"/>
      <c r="D28" s="9"/>
      <c r="E28" s="9">
        <f t="shared" si="0"/>
        <v>27.89</v>
      </c>
    </row>
    <row r="29" spans="1:5" ht="21" x14ac:dyDescent="0.25">
      <c r="A29" s="8"/>
      <c r="B29" s="8"/>
      <c r="C29" s="9"/>
      <c r="D29" s="9"/>
      <c r="E29" s="9">
        <f t="shared" si="0"/>
        <v>27.89</v>
      </c>
    </row>
    <row r="30" spans="1:5" ht="21" x14ac:dyDescent="0.25">
      <c r="A30" s="8"/>
      <c r="B30" s="8"/>
      <c r="C30" s="9"/>
      <c r="D30" s="9"/>
      <c r="E30" s="9">
        <f t="shared" si="0"/>
        <v>27.89</v>
      </c>
    </row>
    <row r="31" spans="1:5" ht="21" x14ac:dyDescent="0.25">
      <c r="A31" s="8"/>
      <c r="B31" s="8"/>
      <c r="C31" s="9"/>
      <c r="D31" s="9"/>
      <c r="E31" s="9">
        <f t="shared" si="0"/>
        <v>27.89</v>
      </c>
    </row>
    <row r="32" spans="1:5" ht="21" x14ac:dyDescent="0.25">
      <c r="A32" s="8"/>
      <c r="B32" s="8"/>
      <c r="C32" s="9"/>
      <c r="D32" s="9"/>
      <c r="E32" s="9">
        <f t="shared" si="0"/>
        <v>27.89</v>
      </c>
    </row>
    <row r="33" spans="1:5" ht="21" x14ac:dyDescent="0.25">
      <c r="A33" s="8"/>
      <c r="B33" s="8"/>
      <c r="C33" s="9"/>
      <c r="D33" s="9"/>
      <c r="E33" s="9">
        <f t="shared" si="0"/>
        <v>27.89</v>
      </c>
    </row>
    <row r="34" spans="1:5" ht="21" x14ac:dyDescent="0.25">
      <c r="A34" s="8"/>
      <c r="B34" s="8"/>
      <c r="C34" s="9"/>
      <c r="D34" s="9"/>
      <c r="E34" s="9">
        <f t="shared" si="0"/>
        <v>27.89</v>
      </c>
    </row>
    <row r="35" spans="1:5" ht="21" x14ac:dyDescent="0.25">
      <c r="A35" s="8"/>
      <c r="B35" s="8"/>
      <c r="C35" s="9"/>
      <c r="D35" s="9"/>
      <c r="E35" s="9">
        <f t="shared" si="0"/>
        <v>27.89</v>
      </c>
    </row>
    <row r="36" spans="1:5" ht="21" x14ac:dyDescent="0.25">
      <c r="A36" s="8"/>
      <c r="B36" s="8"/>
      <c r="C36" s="9"/>
      <c r="D36" s="9"/>
      <c r="E36" s="9">
        <f t="shared" si="0"/>
        <v>27.89</v>
      </c>
    </row>
    <row r="37" spans="1:5" ht="21" x14ac:dyDescent="0.25">
      <c r="A37" s="8"/>
      <c r="B37" s="8"/>
      <c r="C37" s="9"/>
      <c r="D37" s="9"/>
      <c r="E37" s="9">
        <f t="shared" si="0"/>
        <v>27.89</v>
      </c>
    </row>
    <row r="38" spans="1:5" ht="21" x14ac:dyDescent="0.25">
      <c r="A38" s="8"/>
      <c r="B38" s="8"/>
      <c r="C38" s="9"/>
      <c r="D38" s="9"/>
      <c r="E38" s="9">
        <f t="shared" si="0"/>
        <v>27.89</v>
      </c>
    </row>
    <row r="39" spans="1:5" ht="21" x14ac:dyDescent="0.25">
      <c r="A39" s="8"/>
      <c r="B39" s="8"/>
      <c r="C39" s="9"/>
      <c r="D39" s="9"/>
      <c r="E39" s="9">
        <f t="shared" si="0"/>
        <v>27.89</v>
      </c>
    </row>
    <row r="40" spans="1:5" ht="21" x14ac:dyDescent="0.25">
      <c r="A40" s="8"/>
      <c r="B40" s="8"/>
      <c r="C40" s="9"/>
      <c r="D40" s="9"/>
      <c r="E40" s="9">
        <f t="shared" si="0"/>
        <v>27.89</v>
      </c>
    </row>
    <row r="41" spans="1:5" ht="21" x14ac:dyDescent="0.25">
      <c r="A41" s="8"/>
      <c r="B41" s="8"/>
      <c r="C41" s="9"/>
      <c r="D41" s="9"/>
      <c r="E41" s="9">
        <f t="shared" si="0"/>
        <v>27.89</v>
      </c>
    </row>
    <row r="42" spans="1:5" ht="21" x14ac:dyDescent="0.25">
      <c r="A42" s="8"/>
      <c r="B42" s="8"/>
      <c r="C42" s="9"/>
      <c r="D42" s="9"/>
      <c r="E42" s="9">
        <f t="shared" si="0"/>
        <v>27.89</v>
      </c>
    </row>
    <row r="43" spans="1:5" ht="21" x14ac:dyDescent="0.25">
      <c r="A43" s="8"/>
      <c r="B43" s="8"/>
      <c r="C43" s="9"/>
      <c r="D43" s="9"/>
      <c r="E43" s="9">
        <f t="shared" si="0"/>
        <v>27.89</v>
      </c>
    </row>
    <row r="44" spans="1:5" ht="21" x14ac:dyDescent="0.25">
      <c r="A44" s="8"/>
      <c r="B44" s="8"/>
      <c r="C44" s="9"/>
      <c r="D44" s="9"/>
      <c r="E44" s="9">
        <f t="shared" si="0"/>
        <v>27.89</v>
      </c>
    </row>
    <row r="45" spans="1:5" ht="21" x14ac:dyDescent="0.25">
      <c r="A45" s="8"/>
      <c r="B45" s="8"/>
      <c r="C45" s="9"/>
      <c r="D45" s="9"/>
      <c r="E45" s="9">
        <f t="shared" si="0"/>
        <v>27.89</v>
      </c>
    </row>
    <row r="46" spans="1:5" ht="21" x14ac:dyDescent="0.25">
      <c r="A46" s="8"/>
      <c r="B46" s="8"/>
      <c r="C46" s="9"/>
      <c r="D46" s="9"/>
      <c r="E46" s="9">
        <f t="shared" si="0"/>
        <v>27.89</v>
      </c>
    </row>
    <row r="47" spans="1:5" ht="21" x14ac:dyDescent="0.25">
      <c r="A47" s="8"/>
      <c r="B47" s="8"/>
      <c r="C47" s="9"/>
      <c r="D47" s="9"/>
      <c r="E47" s="9">
        <f t="shared" si="0"/>
        <v>27.89</v>
      </c>
    </row>
    <row r="48" spans="1:5" ht="21" x14ac:dyDescent="0.25">
      <c r="A48" s="8"/>
      <c r="B48" s="8"/>
      <c r="C48" s="9"/>
      <c r="D48" s="9"/>
      <c r="E48" s="9">
        <f t="shared" si="0"/>
        <v>27.89</v>
      </c>
    </row>
    <row r="49" spans="1:5" ht="21" x14ac:dyDescent="0.25">
      <c r="A49" s="8"/>
      <c r="B49" s="8"/>
      <c r="C49" s="9"/>
      <c r="D49" s="9"/>
      <c r="E49" s="9">
        <f t="shared" si="0"/>
        <v>27.89</v>
      </c>
    </row>
    <row r="50" spans="1:5" ht="21" x14ac:dyDescent="0.25">
      <c r="A50" s="8"/>
      <c r="B50" s="8"/>
      <c r="C50" s="9"/>
      <c r="D50" s="9"/>
      <c r="E50" s="9">
        <f t="shared" si="0"/>
        <v>27.89</v>
      </c>
    </row>
    <row r="51" spans="1:5" ht="21" x14ac:dyDescent="0.25">
      <c r="A51" s="8"/>
      <c r="B51" s="8"/>
      <c r="C51" s="9"/>
      <c r="D51" s="9"/>
      <c r="E51" s="9">
        <f t="shared" si="0"/>
        <v>27.89</v>
      </c>
    </row>
    <row r="52" spans="1:5" ht="21" x14ac:dyDescent="0.25">
      <c r="A52" s="8"/>
      <c r="B52" s="8"/>
      <c r="C52" s="9"/>
      <c r="D52" s="9"/>
      <c r="E52" s="9">
        <f t="shared" si="0"/>
        <v>27.89</v>
      </c>
    </row>
    <row r="53" spans="1:5" ht="21" x14ac:dyDescent="0.25">
      <c r="A53" s="8"/>
      <c r="B53" s="8"/>
      <c r="C53" s="9"/>
      <c r="D53" s="9"/>
      <c r="E53" s="9">
        <f t="shared" si="0"/>
        <v>27.89</v>
      </c>
    </row>
    <row r="54" spans="1:5" ht="21" x14ac:dyDescent="0.25">
      <c r="A54" s="8"/>
      <c r="B54" s="8"/>
      <c r="C54" s="9"/>
      <c r="D54" s="9"/>
      <c r="E54" s="9">
        <f t="shared" si="0"/>
        <v>27.89</v>
      </c>
    </row>
    <row r="55" spans="1:5" ht="21" x14ac:dyDescent="0.25">
      <c r="A55" s="8"/>
      <c r="B55" s="8"/>
      <c r="C55" s="9"/>
      <c r="D55" s="9"/>
      <c r="E55" s="9">
        <f t="shared" si="0"/>
        <v>27.89</v>
      </c>
    </row>
    <row r="56" spans="1:5" ht="21" x14ac:dyDescent="0.25">
      <c r="A56" s="8"/>
      <c r="B56" s="8"/>
      <c r="C56" s="9"/>
      <c r="D56" s="9"/>
      <c r="E56" s="9">
        <f t="shared" si="0"/>
        <v>27.89</v>
      </c>
    </row>
    <row r="57" spans="1:5" ht="21" x14ac:dyDescent="0.25">
      <c r="A57" s="8"/>
      <c r="B57" s="8"/>
      <c r="C57" s="9"/>
      <c r="D57" s="9"/>
      <c r="E57" s="9">
        <f t="shared" si="0"/>
        <v>27.89</v>
      </c>
    </row>
    <row r="58" spans="1:5" ht="21" x14ac:dyDescent="0.25">
      <c r="A58" s="8"/>
      <c r="B58" s="8"/>
      <c r="C58" s="9"/>
      <c r="D58" s="9"/>
      <c r="E58" s="9">
        <f t="shared" si="0"/>
        <v>27.89</v>
      </c>
    </row>
    <row r="59" spans="1:5" ht="21" x14ac:dyDescent="0.25">
      <c r="A59" s="8"/>
      <c r="B59" s="8"/>
      <c r="C59" s="9"/>
      <c r="D59" s="9"/>
      <c r="E59" s="9">
        <f t="shared" si="0"/>
        <v>27.89</v>
      </c>
    </row>
    <row r="60" spans="1:5" ht="21" x14ac:dyDescent="0.25">
      <c r="A60" s="8"/>
      <c r="B60" s="8"/>
      <c r="C60" s="9"/>
      <c r="D60" s="9"/>
      <c r="E60" s="9">
        <f t="shared" si="0"/>
        <v>27.89</v>
      </c>
    </row>
    <row r="61" spans="1:5" ht="21" x14ac:dyDescent="0.25">
      <c r="A61" s="8"/>
      <c r="B61" s="8"/>
      <c r="C61" s="9"/>
      <c r="D61" s="9"/>
      <c r="E61" s="9">
        <f t="shared" si="0"/>
        <v>27.89</v>
      </c>
    </row>
    <row r="62" spans="1:5" ht="21" x14ac:dyDescent="0.25">
      <c r="A62" s="8"/>
      <c r="B62" s="8"/>
      <c r="C62" s="9"/>
      <c r="D62" s="9"/>
      <c r="E62" s="9">
        <f t="shared" si="0"/>
        <v>27.89</v>
      </c>
    </row>
    <row r="63" spans="1:5" ht="21" x14ac:dyDescent="0.25">
      <c r="A63" s="8"/>
      <c r="B63" s="8"/>
      <c r="C63" s="9"/>
      <c r="D63" s="9"/>
      <c r="E63" s="9">
        <f t="shared" si="0"/>
        <v>27.89</v>
      </c>
    </row>
    <row r="64" spans="1:5" ht="21" x14ac:dyDescent="0.25">
      <c r="A64" s="8"/>
      <c r="B64" s="8"/>
      <c r="C64" s="9"/>
      <c r="D64" s="9"/>
      <c r="E64" s="9">
        <f t="shared" si="0"/>
        <v>27.89</v>
      </c>
    </row>
    <row r="65" spans="1:5" ht="21" x14ac:dyDescent="0.25">
      <c r="A65" s="8"/>
      <c r="B65" s="8"/>
      <c r="C65" s="9"/>
      <c r="D65" s="9"/>
      <c r="E65" s="9">
        <f t="shared" si="0"/>
        <v>27.89</v>
      </c>
    </row>
    <row r="66" spans="1:5" ht="21" x14ac:dyDescent="0.25">
      <c r="A66" s="8"/>
      <c r="B66" s="8"/>
      <c r="C66" s="9"/>
      <c r="D66" s="9"/>
      <c r="E66" s="9">
        <f t="shared" si="0"/>
        <v>27.89</v>
      </c>
    </row>
    <row r="67" spans="1:5" ht="21" x14ac:dyDescent="0.25">
      <c r="A67" s="8"/>
      <c r="B67" s="8"/>
      <c r="C67" s="9"/>
      <c r="D67" s="9"/>
      <c r="E67" s="9">
        <f t="shared" si="0"/>
        <v>27.89</v>
      </c>
    </row>
    <row r="68" spans="1:5" ht="21" x14ac:dyDescent="0.25">
      <c r="A68" s="8"/>
      <c r="B68" s="8"/>
      <c r="C68" s="9"/>
      <c r="D68" s="9"/>
      <c r="E68" s="9">
        <f t="shared" si="0"/>
        <v>27.89</v>
      </c>
    </row>
    <row r="69" spans="1:5" ht="21" x14ac:dyDescent="0.25">
      <c r="A69" s="8"/>
      <c r="B69" s="8"/>
      <c r="C69" s="9"/>
      <c r="D69" s="9"/>
      <c r="E69" s="9">
        <f t="shared" si="0"/>
        <v>27.89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27.89</v>
      </c>
    </row>
    <row r="71" spans="1:5" ht="21" x14ac:dyDescent="0.25">
      <c r="A71" s="8"/>
      <c r="B71" s="8"/>
      <c r="C71" s="9"/>
      <c r="D71" s="9"/>
      <c r="E71" s="9">
        <f t="shared" si="1"/>
        <v>27.89</v>
      </c>
    </row>
    <row r="72" spans="1:5" ht="21" x14ac:dyDescent="0.25">
      <c r="A72" s="8"/>
      <c r="B72" s="8"/>
      <c r="C72" s="9"/>
      <c r="D72" s="9"/>
      <c r="E72" s="9">
        <f t="shared" si="1"/>
        <v>27.89</v>
      </c>
    </row>
    <row r="73" spans="1:5" ht="21" x14ac:dyDescent="0.25">
      <c r="A73" s="8"/>
      <c r="B73" s="8"/>
      <c r="C73" s="9"/>
      <c r="D73" s="9"/>
      <c r="E73" s="9">
        <f t="shared" si="1"/>
        <v>27.89</v>
      </c>
    </row>
    <row r="74" spans="1:5" ht="21" x14ac:dyDescent="0.25">
      <c r="A74" s="8"/>
      <c r="B74" s="8"/>
      <c r="C74" s="9"/>
      <c r="D74" s="9"/>
      <c r="E74" s="9">
        <f t="shared" si="1"/>
        <v>27.89</v>
      </c>
    </row>
    <row r="75" spans="1:5" ht="21" x14ac:dyDescent="0.25">
      <c r="A75" s="8"/>
      <c r="B75" s="8"/>
      <c r="C75" s="9"/>
      <c r="D75" s="9"/>
      <c r="E75" s="9">
        <f t="shared" si="1"/>
        <v>27.89</v>
      </c>
    </row>
    <row r="76" spans="1:5" ht="21" x14ac:dyDescent="0.25">
      <c r="A76" s="8"/>
      <c r="B76" s="8"/>
      <c r="C76" s="9"/>
      <c r="D76" s="9"/>
      <c r="E76" s="9">
        <f t="shared" si="1"/>
        <v>27.89</v>
      </c>
    </row>
    <row r="77" spans="1:5" ht="21" x14ac:dyDescent="0.25">
      <c r="A77" s="8"/>
      <c r="B77" s="8"/>
      <c r="C77" s="9"/>
      <c r="D77" s="9"/>
      <c r="E77" s="9">
        <f t="shared" si="1"/>
        <v>27.89</v>
      </c>
    </row>
    <row r="78" spans="1:5" ht="21" x14ac:dyDescent="0.25">
      <c r="A78" s="8"/>
      <c r="B78" s="8"/>
      <c r="C78" s="9"/>
      <c r="D78" s="9"/>
      <c r="E78" s="9">
        <f t="shared" si="1"/>
        <v>27.89</v>
      </c>
    </row>
    <row r="79" spans="1:5" ht="21" x14ac:dyDescent="0.25">
      <c r="A79" s="8"/>
      <c r="B79" s="8"/>
      <c r="C79" s="9"/>
      <c r="D79" s="9"/>
      <c r="E79" s="9">
        <f t="shared" si="1"/>
        <v>27.89</v>
      </c>
    </row>
    <row r="80" spans="1:5" ht="21" x14ac:dyDescent="0.25">
      <c r="A80" s="8"/>
      <c r="B80" s="8"/>
      <c r="C80" s="9"/>
      <c r="D80" s="9"/>
      <c r="E80" s="9">
        <f t="shared" si="1"/>
        <v>27.89</v>
      </c>
    </row>
    <row r="81" spans="1:5" ht="21" x14ac:dyDescent="0.25">
      <c r="A81" s="8"/>
      <c r="B81" s="8"/>
      <c r="C81" s="9"/>
      <c r="D81" s="9"/>
      <c r="E81" s="9">
        <f t="shared" si="1"/>
        <v>27.89</v>
      </c>
    </row>
    <row r="82" spans="1:5" ht="21" x14ac:dyDescent="0.25">
      <c r="A82" s="8"/>
      <c r="B82" s="8"/>
      <c r="C82" s="9"/>
      <c r="D82" s="9"/>
      <c r="E82" s="9">
        <f t="shared" si="1"/>
        <v>27.89</v>
      </c>
    </row>
    <row r="83" spans="1:5" ht="21" x14ac:dyDescent="0.25">
      <c r="A83" s="8"/>
      <c r="B83" s="8"/>
      <c r="C83" s="9"/>
      <c r="D83" s="9"/>
      <c r="E83" s="9">
        <f t="shared" si="1"/>
        <v>27.89</v>
      </c>
    </row>
    <row r="84" spans="1:5" ht="21" x14ac:dyDescent="0.25">
      <c r="A84" s="8"/>
      <c r="B84" s="8"/>
      <c r="C84" s="9"/>
      <c r="D84" s="9"/>
      <c r="E84" s="9">
        <f t="shared" si="1"/>
        <v>27.89</v>
      </c>
    </row>
    <row r="85" spans="1:5" ht="21" x14ac:dyDescent="0.25">
      <c r="A85" s="8"/>
      <c r="B85" s="8"/>
      <c r="C85" s="9"/>
      <c r="D85" s="9"/>
      <c r="E85" s="9">
        <f t="shared" si="1"/>
        <v>27.89</v>
      </c>
    </row>
    <row r="86" spans="1:5" ht="21" x14ac:dyDescent="0.25">
      <c r="A86" s="8"/>
      <c r="B86" s="8"/>
      <c r="C86" s="9"/>
      <c r="D86" s="9"/>
      <c r="E86" s="9">
        <f t="shared" si="1"/>
        <v>27.89</v>
      </c>
    </row>
    <row r="87" spans="1:5" ht="21" x14ac:dyDescent="0.25">
      <c r="A87" s="8"/>
      <c r="B87" s="8"/>
      <c r="C87" s="9"/>
      <c r="D87" s="9"/>
      <c r="E87" s="9">
        <f t="shared" si="1"/>
        <v>27.89</v>
      </c>
    </row>
    <row r="88" spans="1:5" ht="21" x14ac:dyDescent="0.25">
      <c r="A88" s="8"/>
      <c r="B88" s="8"/>
      <c r="C88" s="9"/>
      <c r="D88" s="9"/>
      <c r="E88" s="9">
        <f t="shared" si="1"/>
        <v>27.89</v>
      </c>
    </row>
    <row r="89" spans="1:5" ht="21" x14ac:dyDescent="0.25">
      <c r="A89" s="8"/>
      <c r="B89" s="8"/>
      <c r="C89" s="9"/>
      <c r="D89" s="9"/>
      <c r="E89" s="9">
        <f t="shared" si="1"/>
        <v>27.89</v>
      </c>
    </row>
    <row r="90" spans="1:5" ht="21" x14ac:dyDescent="0.25">
      <c r="A90" s="8"/>
      <c r="B90" s="8"/>
      <c r="C90" s="9"/>
      <c r="D90" s="9"/>
      <c r="E90" s="9">
        <f t="shared" si="1"/>
        <v>27.89</v>
      </c>
    </row>
    <row r="91" spans="1:5" ht="21" x14ac:dyDescent="0.25">
      <c r="A91" s="8"/>
      <c r="B91" s="8"/>
      <c r="C91" s="9"/>
      <c r="D91" s="9"/>
      <c r="E91" s="9">
        <f t="shared" si="1"/>
        <v>27.89</v>
      </c>
    </row>
    <row r="92" spans="1:5" ht="21" x14ac:dyDescent="0.25">
      <c r="A92" s="8"/>
      <c r="B92" s="8"/>
      <c r="C92" s="9"/>
      <c r="D92" s="9"/>
      <c r="E92" s="9">
        <f t="shared" si="1"/>
        <v>27.89</v>
      </c>
    </row>
    <row r="93" spans="1:5" ht="21" x14ac:dyDescent="0.25">
      <c r="A93" s="8"/>
      <c r="B93" s="8"/>
      <c r="C93" s="9"/>
      <c r="D93" s="9"/>
      <c r="E93" s="9">
        <f t="shared" si="1"/>
        <v>27.89</v>
      </c>
    </row>
    <row r="94" spans="1:5" ht="21" x14ac:dyDescent="0.25">
      <c r="A94" s="8"/>
      <c r="B94" s="8"/>
      <c r="C94" s="9"/>
      <c r="D94" s="9"/>
      <c r="E94" s="9">
        <f t="shared" si="1"/>
        <v>27.89</v>
      </c>
    </row>
    <row r="95" spans="1:5" ht="21" x14ac:dyDescent="0.25">
      <c r="A95" s="8"/>
      <c r="B95" s="8"/>
      <c r="C95" s="9"/>
      <c r="D95" s="9"/>
      <c r="E95" s="9">
        <f t="shared" si="1"/>
        <v>27.89</v>
      </c>
    </row>
    <row r="96" spans="1:5" ht="21" x14ac:dyDescent="0.25">
      <c r="A96" s="8"/>
      <c r="B96" s="8"/>
      <c r="C96" s="9"/>
      <c r="D96" s="9"/>
      <c r="E96" s="9">
        <f t="shared" si="1"/>
        <v>27.89</v>
      </c>
    </row>
    <row r="97" spans="1:5" ht="21" x14ac:dyDescent="0.25">
      <c r="A97" s="8"/>
      <c r="B97" s="8"/>
      <c r="C97" s="9"/>
      <c r="D97" s="9"/>
      <c r="E97" s="9">
        <f t="shared" si="1"/>
        <v>27.89</v>
      </c>
    </row>
    <row r="98" spans="1:5" ht="21" x14ac:dyDescent="0.25">
      <c r="A98" s="8"/>
      <c r="B98" s="8"/>
      <c r="C98" s="9"/>
      <c r="D98" s="9"/>
      <c r="E98" s="9">
        <f t="shared" si="1"/>
        <v>27.89</v>
      </c>
    </row>
    <row r="99" spans="1:5" ht="21" x14ac:dyDescent="0.25">
      <c r="A99" s="8"/>
      <c r="B99" s="8"/>
      <c r="C99" s="9"/>
      <c r="D99" s="9"/>
      <c r="E99" s="9">
        <f t="shared" si="1"/>
        <v>27.89</v>
      </c>
    </row>
    <row r="100" spans="1:5" ht="21" x14ac:dyDescent="0.25">
      <c r="A100" s="8"/>
      <c r="B100" s="8"/>
      <c r="C100" s="9"/>
      <c r="D100" s="9"/>
      <c r="E100" s="9">
        <f t="shared" si="1"/>
        <v>27.89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97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.5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2401</v>
      </c>
      <c r="C4" s="9"/>
      <c r="D4" s="9"/>
      <c r="E4" s="9">
        <v>-445.21</v>
      </c>
    </row>
    <row r="5" spans="1:5" ht="21" x14ac:dyDescent="0.25">
      <c r="A5" s="18">
        <v>45876</v>
      </c>
      <c r="B5" s="8" t="s">
        <v>259</v>
      </c>
      <c r="C5" s="9"/>
      <c r="D5" s="9">
        <v>210</v>
      </c>
      <c r="E5" s="9">
        <f>E4+C5-D5</f>
        <v>-655.21</v>
      </c>
    </row>
    <row r="6" spans="1:5" ht="21" x14ac:dyDescent="0.25">
      <c r="A6" s="18"/>
      <c r="B6" s="8"/>
      <c r="C6" s="9"/>
      <c r="D6" s="9"/>
      <c r="E6" s="9">
        <f t="shared" ref="E6:E69" si="0">E5+C6-D6</f>
        <v>-655.21</v>
      </c>
    </row>
    <row r="7" spans="1:5" ht="21" x14ac:dyDescent="0.25">
      <c r="A7" s="18"/>
      <c r="B7" s="8"/>
      <c r="C7" s="9"/>
      <c r="D7" s="9"/>
      <c r="E7" s="9">
        <f t="shared" si="0"/>
        <v>-655.21</v>
      </c>
    </row>
    <row r="8" spans="1:5" ht="21" x14ac:dyDescent="0.25">
      <c r="A8" s="18"/>
      <c r="B8" s="8"/>
      <c r="C8" s="9"/>
      <c r="D8" s="9"/>
      <c r="E8" s="9">
        <f t="shared" si="0"/>
        <v>-655.21</v>
      </c>
    </row>
    <row r="9" spans="1:5" ht="21" x14ac:dyDescent="0.25">
      <c r="A9" s="18"/>
      <c r="B9" s="8"/>
      <c r="C9" s="9"/>
      <c r="D9" s="9"/>
      <c r="E9" s="9">
        <f t="shared" si="0"/>
        <v>-655.21</v>
      </c>
    </row>
    <row r="10" spans="1:5" ht="21" x14ac:dyDescent="0.25">
      <c r="A10" s="18"/>
      <c r="B10" s="8"/>
      <c r="C10" s="9"/>
      <c r="D10" s="9"/>
      <c r="E10" s="9">
        <f t="shared" si="0"/>
        <v>-655.21</v>
      </c>
    </row>
    <row r="11" spans="1:5" ht="21" x14ac:dyDescent="0.25">
      <c r="A11" s="18"/>
      <c r="B11" s="8"/>
      <c r="C11" s="9"/>
      <c r="D11" s="9"/>
      <c r="E11" s="9">
        <f t="shared" si="0"/>
        <v>-655.21</v>
      </c>
    </row>
    <row r="12" spans="1:5" ht="21" x14ac:dyDescent="0.25">
      <c r="A12" s="18"/>
      <c r="B12" s="8"/>
      <c r="C12" s="9"/>
      <c r="D12" s="9"/>
      <c r="E12" s="9">
        <f t="shared" si="0"/>
        <v>-655.21</v>
      </c>
    </row>
    <row r="13" spans="1:5" ht="21" x14ac:dyDescent="0.25">
      <c r="A13" s="8"/>
      <c r="B13" s="8"/>
      <c r="C13" s="9"/>
      <c r="D13" s="9"/>
      <c r="E13" s="9">
        <f t="shared" si="0"/>
        <v>-655.21</v>
      </c>
    </row>
    <row r="14" spans="1:5" ht="21" x14ac:dyDescent="0.25">
      <c r="A14" s="8"/>
      <c r="B14" s="8"/>
      <c r="C14" s="9"/>
      <c r="D14" s="9"/>
      <c r="E14" s="9">
        <f t="shared" si="0"/>
        <v>-655.21</v>
      </c>
    </row>
    <row r="15" spans="1:5" ht="21" x14ac:dyDescent="0.25">
      <c r="A15" s="8"/>
      <c r="B15" s="8"/>
      <c r="C15" s="9"/>
      <c r="D15" s="9"/>
      <c r="E15" s="9">
        <f t="shared" si="0"/>
        <v>-655.21</v>
      </c>
    </row>
    <row r="16" spans="1:5" ht="21" x14ac:dyDescent="0.25">
      <c r="A16" s="8"/>
      <c r="B16" s="8"/>
      <c r="C16" s="9"/>
      <c r="D16" s="9"/>
      <c r="E16" s="9">
        <f t="shared" si="0"/>
        <v>-655.21</v>
      </c>
    </row>
    <row r="17" spans="1:5" ht="21" x14ac:dyDescent="0.25">
      <c r="A17" s="8"/>
      <c r="B17" s="8"/>
      <c r="C17" s="9"/>
      <c r="D17" s="9"/>
      <c r="E17" s="9">
        <f t="shared" si="0"/>
        <v>-655.21</v>
      </c>
    </row>
    <row r="18" spans="1:5" ht="21" x14ac:dyDescent="0.25">
      <c r="A18" s="8"/>
      <c r="B18" s="8"/>
      <c r="C18" s="9"/>
      <c r="D18" s="9"/>
      <c r="E18" s="9">
        <f t="shared" si="0"/>
        <v>-655.21</v>
      </c>
    </row>
    <row r="19" spans="1:5" ht="21" x14ac:dyDescent="0.25">
      <c r="A19" s="8"/>
      <c r="B19" s="8"/>
      <c r="C19" s="9"/>
      <c r="D19" s="9"/>
      <c r="E19" s="9">
        <f t="shared" si="0"/>
        <v>-655.21</v>
      </c>
    </row>
    <row r="20" spans="1:5" ht="21" x14ac:dyDescent="0.25">
      <c r="A20" s="8"/>
      <c r="B20" s="8"/>
      <c r="C20" s="9"/>
      <c r="D20" s="9"/>
      <c r="E20" s="9">
        <f t="shared" si="0"/>
        <v>-655.21</v>
      </c>
    </row>
    <row r="21" spans="1:5" ht="21" x14ac:dyDescent="0.25">
      <c r="A21" s="8"/>
      <c r="B21" s="8"/>
      <c r="C21" s="9"/>
      <c r="D21" s="9"/>
      <c r="E21" s="9">
        <f t="shared" si="0"/>
        <v>-655.21</v>
      </c>
    </row>
    <row r="22" spans="1:5" ht="21" x14ac:dyDescent="0.25">
      <c r="A22" s="8"/>
      <c r="B22" s="8"/>
      <c r="C22" s="9"/>
      <c r="D22" s="9"/>
      <c r="E22" s="9">
        <f t="shared" si="0"/>
        <v>-655.21</v>
      </c>
    </row>
    <row r="23" spans="1:5" ht="21" x14ac:dyDescent="0.25">
      <c r="A23" s="8"/>
      <c r="B23" s="8"/>
      <c r="C23" s="9"/>
      <c r="D23" s="9"/>
      <c r="E23" s="9">
        <f t="shared" si="0"/>
        <v>-655.21</v>
      </c>
    </row>
    <row r="24" spans="1:5" ht="21" x14ac:dyDescent="0.25">
      <c r="A24" s="8"/>
      <c r="B24" s="8"/>
      <c r="C24" s="9"/>
      <c r="D24" s="9"/>
      <c r="E24" s="9">
        <f t="shared" si="0"/>
        <v>-655.21</v>
      </c>
    </row>
    <row r="25" spans="1:5" ht="21" x14ac:dyDescent="0.25">
      <c r="A25" s="8"/>
      <c r="B25" s="8"/>
      <c r="C25" s="9"/>
      <c r="D25" s="9"/>
      <c r="E25" s="9">
        <f t="shared" si="0"/>
        <v>-655.21</v>
      </c>
    </row>
    <row r="26" spans="1:5" ht="21" x14ac:dyDescent="0.25">
      <c r="A26" s="8"/>
      <c r="B26" s="8"/>
      <c r="C26" s="9"/>
      <c r="D26" s="9"/>
      <c r="E26" s="9">
        <f t="shared" si="0"/>
        <v>-655.21</v>
      </c>
    </row>
    <row r="27" spans="1:5" ht="21" x14ac:dyDescent="0.25">
      <c r="A27" s="8"/>
      <c r="B27" s="8"/>
      <c r="C27" s="9"/>
      <c r="D27" s="9"/>
      <c r="E27" s="9">
        <f t="shared" si="0"/>
        <v>-655.21</v>
      </c>
    </row>
    <row r="28" spans="1:5" ht="21" x14ac:dyDescent="0.25">
      <c r="A28" s="8"/>
      <c r="B28" s="8"/>
      <c r="C28" s="9"/>
      <c r="D28" s="9"/>
      <c r="E28" s="9">
        <f t="shared" si="0"/>
        <v>-655.21</v>
      </c>
    </row>
    <row r="29" spans="1:5" ht="21" x14ac:dyDescent="0.25">
      <c r="A29" s="8"/>
      <c r="B29" s="8"/>
      <c r="C29" s="9"/>
      <c r="D29" s="9"/>
      <c r="E29" s="9">
        <f t="shared" si="0"/>
        <v>-655.21</v>
      </c>
    </row>
    <row r="30" spans="1:5" ht="21" x14ac:dyDescent="0.25">
      <c r="A30" s="8"/>
      <c r="B30" s="8"/>
      <c r="C30" s="9"/>
      <c r="D30" s="9"/>
      <c r="E30" s="9">
        <f t="shared" si="0"/>
        <v>-655.21</v>
      </c>
    </row>
    <row r="31" spans="1:5" ht="21" x14ac:dyDescent="0.25">
      <c r="A31" s="8"/>
      <c r="B31" s="8"/>
      <c r="C31" s="9"/>
      <c r="D31" s="9"/>
      <c r="E31" s="9">
        <f t="shared" si="0"/>
        <v>-655.21</v>
      </c>
    </row>
    <row r="32" spans="1:5" ht="21" x14ac:dyDescent="0.25">
      <c r="A32" s="8"/>
      <c r="B32" s="8"/>
      <c r="C32" s="9"/>
      <c r="D32" s="9"/>
      <c r="E32" s="9">
        <f t="shared" si="0"/>
        <v>-655.21</v>
      </c>
    </row>
    <row r="33" spans="1:5" ht="21" x14ac:dyDescent="0.25">
      <c r="A33" s="8"/>
      <c r="B33" s="8"/>
      <c r="C33" s="9"/>
      <c r="D33" s="9"/>
      <c r="E33" s="9">
        <f t="shared" si="0"/>
        <v>-655.21</v>
      </c>
    </row>
    <row r="34" spans="1:5" ht="21" x14ac:dyDescent="0.25">
      <c r="A34" s="8"/>
      <c r="B34" s="8"/>
      <c r="C34" s="9"/>
      <c r="D34" s="9"/>
      <c r="E34" s="9">
        <f t="shared" si="0"/>
        <v>-655.21</v>
      </c>
    </row>
    <row r="35" spans="1:5" ht="21" x14ac:dyDescent="0.25">
      <c r="A35" s="8"/>
      <c r="B35" s="8"/>
      <c r="C35" s="9"/>
      <c r="D35" s="9"/>
      <c r="E35" s="9">
        <f t="shared" si="0"/>
        <v>-655.21</v>
      </c>
    </row>
    <row r="36" spans="1:5" ht="21" x14ac:dyDescent="0.25">
      <c r="A36" s="8"/>
      <c r="B36" s="8"/>
      <c r="C36" s="9"/>
      <c r="D36" s="9"/>
      <c r="E36" s="9">
        <f t="shared" si="0"/>
        <v>-655.21</v>
      </c>
    </row>
    <row r="37" spans="1:5" ht="21" x14ac:dyDescent="0.25">
      <c r="A37" s="8"/>
      <c r="B37" s="8"/>
      <c r="C37" s="9"/>
      <c r="D37" s="9"/>
      <c r="E37" s="9">
        <f t="shared" si="0"/>
        <v>-655.21</v>
      </c>
    </row>
    <row r="38" spans="1:5" ht="21" x14ac:dyDescent="0.25">
      <c r="A38" s="8"/>
      <c r="B38" s="8"/>
      <c r="C38" s="9"/>
      <c r="D38" s="9"/>
      <c r="E38" s="9">
        <f t="shared" si="0"/>
        <v>-655.21</v>
      </c>
    </row>
    <row r="39" spans="1:5" ht="21" x14ac:dyDescent="0.25">
      <c r="A39" s="8"/>
      <c r="B39" s="8"/>
      <c r="C39" s="9"/>
      <c r="D39" s="9"/>
      <c r="E39" s="9">
        <f t="shared" si="0"/>
        <v>-655.21</v>
      </c>
    </row>
    <row r="40" spans="1:5" ht="21" x14ac:dyDescent="0.25">
      <c r="A40" s="8"/>
      <c r="B40" s="8"/>
      <c r="C40" s="9"/>
      <c r="D40" s="9"/>
      <c r="E40" s="9">
        <f t="shared" si="0"/>
        <v>-655.21</v>
      </c>
    </row>
    <row r="41" spans="1:5" ht="21" x14ac:dyDescent="0.25">
      <c r="A41" s="8"/>
      <c r="B41" s="8"/>
      <c r="C41" s="9"/>
      <c r="D41" s="9"/>
      <c r="E41" s="9">
        <f t="shared" si="0"/>
        <v>-655.21</v>
      </c>
    </row>
    <row r="42" spans="1:5" ht="21" x14ac:dyDescent="0.25">
      <c r="A42" s="8"/>
      <c r="B42" s="8"/>
      <c r="C42" s="9"/>
      <c r="D42" s="9"/>
      <c r="E42" s="9">
        <f t="shared" si="0"/>
        <v>-655.21</v>
      </c>
    </row>
    <row r="43" spans="1:5" ht="21" x14ac:dyDescent="0.25">
      <c r="A43" s="8"/>
      <c r="B43" s="8"/>
      <c r="C43" s="9"/>
      <c r="D43" s="9"/>
      <c r="E43" s="9">
        <f t="shared" si="0"/>
        <v>-655.21</v>
      </c>
    </row>
    <row r="44" spans="1:5" ht="21" x14ac:dyDescent="0.25">
      <c r="A44" s="8"/>
      <c r="B44" s="8"/>
      <c r="C44" s="9"/>
      <c r="D44" s="9"/>
      <c r="E44" s="9">
        <f t="shared" si="0"/>
        <v>-655.21</v>
      </c>
    </row>
    <row r="45" spans="1:5" ht="21" x14ac:dyDescent="0.25">
      <c r="A45" s="8"/>
      <c r="B45" s="8"/>
      <c r="C45" s="9"/>
      <c r="D45" s="9"/>
      <c r="E45" s="9">
        <f t="shared" si="0"/>
        <v>-655.21</v>
      </c>
    </row>
    <row r="46" spans="1:5" ht="21" x14ac:dyDescent="0.25">
      <c r="A46" s="8"/>
      <c r="B46" s="8"/>
      <c r="C46" s="9"/>
      <c r="D46" s="9"/>
      <c r="E46" s="9">
        <f t="shared" si="0"/>
        <v>-655.21</v>
      </c>
    </row>
    <row r="47" spans="1:5" ht="21" x14ac:dyDescent="0.25">
      <c r="A47" s="8"/>
      <c r="B47" s="8"/>
      <c r="C47" s="9"/>
      <c r="D47" s="9"/>
      <c r="E47" s="9">
        <f t="shared" si="0"/>
        <v>-655.21</v>
      </c>
    </row>
    <row r="48" spans="1:5" ht="21" x14ac:dyDescent="0.25">
      <c r="A48" s="8"/>
      <c r="B48" s="8"/>
      <c r="C48" s="9"/>
      <c r="D48" s="9"/>
      <c r="E48" s="9">
        <f t="shared" si="0"/>
        <v>-655.21</v>
      </c>
    </row>
    <row r="49" spans="1:5" ht="21" x14ac:dyDescent="0.25">
      <c r="A49" s="8"/>
      <c r="B49" s="8"/>
      <c r="C49" s="9"/>
      <c r="D49" s="9"/>
      <c r="E49" s="9">
        <f t="shared" si="0"/>
        <v>-655.21</v>
      </c>
    </row>
    <row r="50" spans="1:5" ht="21" x14ac:dyDescent="0.25">
      <c r="A50" s="8"/>
      <c r="B50" s="8"/>
      <c r="C50" s="9"/>
      <c r="D50" s="9"/>
      <c r="E50" s="9">
        <f t="shared" si="0"/>
        <v>-655.21</v>
      </c>
    </row>
    <row r="51" spans="1:5" ht="21" x14ac:dyDescent="0.25">
      <c r="A51" s="8"/>
      <c r="B51" s="8"/>
      <c r="C51" s="9"/>
      <c r="D51" s="9"/>
      <c r="E51" s="9">
        <f t="shared" si="0"/>
        <v>-655.21</v>
      </c>
    </row>
    <row r="52" spans="1:5" ht="21" x14ac:dyDescent="0.25">
      <c r="A52" s="8"/>
      <c r="B52" s="8"/>
      <c r="C52" s="9"/>
      <c r="D52" s="9"/>
      <c r="E52" s="9">
        <f t="shared" si="0"/>
        <v>-655.21</v>
      </c>
    </row>
    <row r="53" spans="1:5" ht="21" x14ac:dyDescent="0.25">
      <c r="A53" s="8"/>
      <c r="B53" s="8"/>
      <c r="C53" s="9"/>
      <c r="D53" s="9"/>
      <c r="E53" s="9">
        <f t="shared" si="0"/>
        <v>-655.21</v>
      </c>
    </row>
    <row r="54" spans="1:5" ht="21" x14ac:dyDescent="0.25">
      <c r="A54" s="8"/>
      <c r="B54" s="8"/>
      <c r="C54" s="9"/>
      <c r="D54" s="9"/>
      <c r="E54" s="9">
        <f t="shared" si="0"/>
        <v>-655.21</v>
      </c>
    </row>
    <row r="55" spans="1:5" ht="21" x14ac:dyDescent="0.25">
      <c r="A55" s="8"/>
      <c r="B55" s="8"/>
      <c r="C55" s="9"/>
      <c r="D55" s="9"/>
      <c r="E55" s="9">
        <f t="shared" si="0"/>
        <v>-655.21</v>
      </c>
    </row>
    <row r="56" spans="1:5" ht="21" x14ac:dyDescent="0.25">
      <c r="A56" s="8"/>
      <c r="B56" s="8"/>
      <c r="C56" s="9"/>
      <c r="D56" s="9"/>
      <c r="E56" s="9">
        <f t="shared" si="0"/>
        <v>-655.21</v>
      </c>
    </row>
    <row r="57" spans="1:5" ht="21" x14ac:dyDescent="0.25">
      <c r="A57" s="8"/>
      <c r="B57" s="8"/>
      <c r="C57" s="9"/>
      <c r="D57" s="9"/>
      <c r="E57" s="9">
        <f t="shared" si="0"/>
        <v>-655.21</v>
      </c>
    </row>
    <row r="58" spans="1:5" ht="21" x14ac:dyDescent="0.25">
      <c r="A58" s="8"/>
      <c r="B58" s="8"/>
      <c r="C58" s="9"/>
      <c r="D58" s="9"/>
      <c r="E58" s="9">
        <f t="shared" si="0"/>
        <v>-655.21</v>
      </c>
    </row>
    <row r="59" spans="1:5" ht="21" x14ac:dyDescent="0.25">
      <c r="A59" s="8"/>
      <c r="B59" s="8"/>
      <c r="C59" s="9"/>
      <c r="D59" s="9"/>
      <c r="E59" s="9">
        <f t="shared" si="0"/>
        <v>-655.21</v>
      </c>
    </row>
    <row r="60" spans="1:5" ht="21" x14ac:dyDescent="0.25">
      <c r="A60" s="8"/>
      <c r="B60" s="8"/>
      <c r="C60" s="9"/>
      <c r="D60" s="9"/>
      <c r="E60" s="9">
        <f t="shared" si="0"/>
        <v>-655.21</v>
      </c>
    </row>
    <row r="61" spans="1:5" ht="21" x14ac:dyDescent="0.25">
      <c r="A61" s="8"/>
      <c r="B61" s="8"/>
      <c r="C61" s="9"/>
      <c r="D61" s="9"/>
      <c r="E61" s="9">
        <f t="shared" si="0"/>
        <v>-655.21</v>
      </c>
    </row>
    <row r="62" spans="1:5" ht="21" x14ac:dyDescent="0.25">
      <c r="A62" s="8"/>
      <c r="B62" s="8"/>
      <c r="C62" s="9"/>
      <c r="D62" s="9"/>
      <c r="E62" s="9">
        <f t="shared" si="0"/>
        <v>-655.21</v>
      </c>
    </row>
    <row r="63" spans="1:5" ht="21" x14ac:dyDescent="0.25">
      <c r="A63" s="8"/>
      <c r="B63" s="8"/>
      <c r="C63" s="9"/>
      <c r="D63" s="9"/>
      <c r="E63" s="9">
        <f t="shared" si="0"/>
        <v>-655.21</v>
      </c>
    </row>
    <row r="64" spans="1:5" ht="21" x14ac:dyDescent="0.25">
      <c r="A64" s="8"/>
      <c r="B64" s="8"/>
      <c r="C64" s="9"/>
      <c r="D64" s="9"/>
      <c r="E64" s="9">
        <f t="shared" si="0"/>
        <v>-655.21</v>
      </c>
    </row>
    <row r="65" spans="1:5" ht="21" x14ac:dyDescent="0.25">
      <c r="A65" s="8"/>
      <c r="B65" s="8"/>
      <c r="C65" s="9"/>
      <c r="D65" s="9"/>
      <c r="E65" s="9">
        <f t="shared" si="0"/>
        <v>-655.21</v>
      </c>
    </row>
    <row r="66" spans="1:5" ht="21" x14ac:dyDescent="0.25">
      <c r="A66" s="8"/>
      <c r="B66" s="8"/>
      <c r="C66" s="9"/>
      <c r="D66" s="9"/>
      <c r="E66" s="9">
        <f t="shared" si="0"/>
        <v>-655.21</v>
      </c>
    </row>
    <row r="67" spans="1:5" ht="21" x14ac:dyDescent="0.25">
      <c r="A67" s="8"/>
      <c r="B67" s="8"/>
      <c r="C67" s="9"/>
      <c r="D67" s="9"/>
      <c r="E67" s="9">
        <f t="shared" si="0"/>
        <v>-655.21</v>
      </c>
    </row>
    <row r="68" spans="1:5" ht="21" x14ac:dyDescent="0.25">
      <c r="A68" s="8"/>
      <c r="B68" s="8"/>
      <c r="C68" s="9"/>
      <c r="D68" s="9"/>
      <c r="E68" s="9">
        <f t="shared" si="0"/>
        <v>-655.21</v>
      </c>
    </row>
    <row r="69" spans="1:5" ht="21" x14ac:dyDescent="0.25">
      <c r="A69" s="8"/>
      <c r="B69" s="8"/>
      <c r="C69" s="9"/>
      <c r="D69" s="9"/>
      <c r="E69" s="9">
        <f t="shared" si="0"/>
        <v>-655.21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-655.21</v>
      </c>
    </row>
    <row r="71" spans="1:5" ht="21" x14ac:dyDescent="0.25">
      <c r="A71" s="8"/>
      <c r="B71" s="8"/>
      <c r="C71" s="9"/>
      <c r="D71" s="9"/>
      <c r="E71" s="9">
        <f t="shared" si="1"/>
        <v>-655.21</v>
      </c>
    </row>
    <row r="72" spans="1:5" ht="21" x14ac:dyDescent="0.25">
      <c r="A72" s="8"/>
      <c r="B72" s="8"/>
      <c r="C72" s="9"/>
      <c r="D72" s="9"/>
      <c r="E72" s="9">
        <f t="shared" si="1"/>
        <v>-655.21</v>
      </c>
    </row>
    <row r="73" spans="1:5" ht="21" x14ac:dyDescent="0.25">
      <c r="A73" s="8"/>
      <c r="B73" s="8"/>
      <c r="C73" s="9"/>
      <c r="D73" s="9"/>
      <c r="E73" s="9">
        <f t="shared" si="1"/>
        <v>-655.21</v>
      </c>
    </row>
    <row r="74" spans="1:5" ht="21" x14ac:dyDescent="0.25">
      <c r="A74" s="8"/>
      <c r="B74" s="8"/>
      <c r="C74" s="9"/>
      <c r="D74" s="9"/>
      <c r="E74" s="9">
        <f t="shared" si="1"/>
        <v>-655.21</v>
      </c>
    </row>
    <row r="75" spans="1:5" ht="21" x14ac:dyDescent="0.25">
      <c r="A75" s="8"/>
      <c r="B75" s="8"/>
      <c r="C75" s="9"/>
      <c r="D75" s="9"/>
      <c r="E75" s="9">
        <f t="shared" si="1"/>
        <v>-655.21</v>
      </c>
    </row>
    <row r="76" spans="1:5" ht="21" x14ac:dyDescent="0.25">
      <c r="A76" s="8"/>
      <c r="B76" s="8"/>
      <c r="C76" s="9"/>
      <c r="D76" s="9"/>
      <c r="E76" s="9">
        <f t="shared" si="1"/>
        <v>-655.21</v>
      </c>
    </row>
    <row r="77" spans="1:5" ht="21" x14ac:dyDescent="0.25">
      <c r="A77" s="8"/>
      <c r="B77" s="8"/>
      <c r="C77" s="9"/>
      <c r="D77" s="9"/>
      <c r="E77" s="9">
        <f t="shared" si="1"/>
        <v>-655.21</v>
      </c>
    </row>
    <row r="78" spans="1:5" ht="21" x14ac:dyDescent="0.25">
      <c r="A78" s="8"/>
      <c r="B78" s="8"/>
      <c r="C78" s="9"/>
      <c r="D78" s="9"/>
      <c r="E78" s="9">
        <f t="shared" si="1"/>
        <v>-655.21</v>
      </c>
    </row>
    <row r="79" spans="1:5" ht="21" x14ac:dyDescent="0.25">
      <c r="A79" s="8"/>
      <c r="B79" s="8"/>
      <c r="C79" s="9"/>
      <c r="D79" s="9"/>
      <c r="E79" s="9">
        <f t="shared" si="1"/>
        <v>-655.21</v>
      </c>
    </row>
    <row r="80" spans="1:5" ht="21" x14ac:dyDescent="0.25">
      <c r="A80" s="8"/>
      <c r="B80" s="8"/>
      <c r="C80" s="9"/>
      <c r="D80" s="9"/>
      <c r="E80" s="9">
        <f t="shared" si="1"/>
        <v>-655.21</v>
      </c>
    </row>
    <row r="81" spans="1:5" ht="21" x14ac:dyDescent="0.25">
      <c r="A81" s="8"/>
      <c r="B81" s="8"/>
      <c r="C81" s="9"/>
      <c r="D81" s="9"/>
      <c r="E81" s="9">
        <f t="shared" si="1"/>
        <v>-655.21</v>
      </c>
    </row>
    <row r="82" spans="1:5" ht="21" x14ac:dyDescent="0.25">
      <c r="A82" s="8"/>
      <c r="B82" s="8"/>
      <c r="C82" s="9"/>
      <c r="D82" s="9"/>
      <c r="E82" s="9">
        <f t="shared" si="1"/>
        <v>-655.21</v>
      </c>
    </row>
    <row r="83" spans="1:5" ht="21" x14ac:dyDescent="0.25">
      <c r="A83" s="8"/>
      <c r="B83" s="8"/>
      <c r="C83" s="9"/>
      <c r="D83" s="9"/>
      <c r="E83" s="9">
        <f t="shared" si="1"/>
        <v>-655.21</v>
      </c>
    </row>
    <row r="84" spans="1:5" ht="21" x14ac:dyDescent="0.25">
      <c r="A84" s="8"/>
      <c r="B84" s="8"/>
      <c r="C84" s="9"/>
      <c r="D84" s="9"/>
      <c r="E84" s="9">
        <f t="shared" si="1"/>
        <v>-655.21</v>
      </c>
    </row>
    <row r="85" spans="1:5" ht="21" x14ac:dyDescent="0.25">
      <c r="A85" s="8"/>
      <c r="B85" s="8"/>
      <c r="C85" s="9"/>
      <c r="D85" s="9"/>
      <c r="E85" s="9">
        <f t="shared" si="1"/>
        <v>-655.21</v>
      </c>
    </row>
    <row r="86" spans="1:5" ht="21" x14ac:dyDescent="0.25">
      <c r="A86" s="8"/>
      <c r="B86" s="8"/>
      <c r="C86" s="9"/>
      <c r="D86" s="9"/>
      <c r="E86" s="9">
        <f t="shared" si="1"/>
        <v>-655.21</v>
      </c>
    </row>
    <row r="87" spans="1:5" ht="21" x14ac:dyDescent="0.25">
      <c r="A87" s="8"/>
      <c r="B87" s="8"/>
      <c r="C87" s="9"/>
      <c r="D87" s="9"/>
      <c r="E87" s="9">
        <f t="shared" si="1"/>
        <v>-655.21</v>
      </c>
    </row>
    <row r="88" spans="1:5" ht="21" x14ac:dyDescent="0.25">
      <c r="A88" s="8"/>
      <c r="B88" s="8"/>
      <c r="C88" s="9"/>
      <c r="D88" s="9"/>
      <c r="E88" s="9">
        <f t="shared" si="1"/>
        <v>-655.21</v>
      </c>
    </row>
    <row r="89" spans="1:5" ht="21" x14ac:dyDescent="0.25">
      <c r="A89" s="8"/>
      <c r="B89" s="8"/>
      <c r="C89" s="9"/>
      <c r="D89" s="9"/>
      <c r="E89" s="9">
        <f t="shared" si="1"/>
        <v>-655.21</v>
      </c>
    </row>
    <row r="90" spans="1:5" ht="21" x14ac:dyDescent="0.25">
      <c r="A90" s="8"/>
      <c r="B90" s="8"/>
      <c r="C90" s="9"/>
      <c r="D90" s="9"/>
      <c r="E90" s="9">
        <f t="shared" si="1"/>
        <v>-655.21</v>
      </c>
    </row>
    <row r="91" spans="1:5" ht="21" x14ac:dyDescent="0.25">
      <c r="A91" s="8"/>
      <c r="B91" s="8"/>
      <c r="C91" s="9"/>
      <c r="D91" s="9"/>
      <c r="E91" s="9">
        <f t="shared" si="1"/>
        <v>-655.21</v>
      </c>
    </row>
    <row r="92" spans="1:5" ht="21" x14ac:dyDescent="0.25">
      <c r="A92" s="8"/>
      <c r="B92" s="8"/>
      <c r="C92" s="9"/>
      <c r="D92" s="9"/>
      <c r="E92" s="9">
        <f t="shared" si="1"/>
        <v>-655.21</v>
      </c>
    </row>
    <row r="93" spans="1:5" ht="21" x14ac:dyDescent="0.25">
      <c r="A93" s="8"/>
      <c r="B93" s="8"/>
      <c r="C93" s="9"/>
      <c r="D93" s="9"/>
      <c r="E93" s="9">
        <f t="shared" si="1"/>
        <v>-655.21</v>
      </c>
    </row>
    <row r="94" spans="1:5" ht="21" x14ac:dyDescent="0.25">
      <c r="A94" s="8"/>
      <c r="B94" s="8"/>
      <c r="C94" s="9"/>
      <c r="D94" s="9"/>
      <c r="E94" s="9">
        <f t="shared" si="1"/>
        <v>-655.21</v>
      </c>
    </row>
    <row r="95" spans="1:5" ht="21" x14ac:dyDescent="0.25">
      <c r="A95" s="8"/>
      <c r="B95" s="8"/>
      <c r="C95" s="9"/>
      <c r="D95" s="9"/>
      <c r="E95" s="9">
        <f t="shared" si="1"/>
        <v>-655.21</v>
      </c>
    </row>
    <row r="96" spans="1:5" ht="21" x14ac:dyDescent="0.25">
      <c r="A96" s="8"/>
      <c r="B96" s="8"/>
      <c r="C96" s="9"/>
      <c r="D96" s="9"/>
      <c r="E96" s="9">
        <f t="shared" si="1"/>
        <v>-655.21</v>
      </c>
    </row>
    <row r="97" spans="1:5" ht="21" x14ac:dyDescent="0.25">
      <c r="A97" s="8"/>
      <c r="B97" s="8"/>
      <c r="C97" s="9"/>
      <c r="D97" s="9"/>
      <c r="E97" s="9">
        <f t="shared" si="1"/>
        <v>-655.21</v>
      </c>
    </row>
    <row r="98" spans="1:5" ht="21" x14ac:dyDescent="0.25">
      <c r="A98" s="8"/>
      <c r="B98" s="8"/>
      <c r="C98" s="9"/>
      <c r="D98" s="9"/>
      <c r="E98" s="9">
        <f t="shared" si="1"/>
        <v>-655.21</v>
      </c>
    </row>
    <row r="99" spans="1:5" ht="21" x14ac:dyDescent="0.25">
      <c r="A99" s="8"/>
      <c r="B99" s="8"/>
      <c r="C99" s="9"/>
      <c r="D99" s="9"/>
      <c r="E99" s="9">
        <f t="shared" si="1"/>
        <v>-655.21</v>
      </c>
    </row>
    <row r="100" spans="1:5" ht="21" x14ac:dyDescent="0.25">
      <c r="A100" s="8"/>
      <c r="B100" s="8"/>
      <c r="C100" s="9"/>
      <c r="D100" s="9"/>
      <c r="E100" s="9">
        <f t="shared" si="1"/>
        <v>-655.21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98"/>
  <dimension ref="A1:E104"/>
  <sheetViews>
    <sheetView workbookViewId="0">
      <selection activeCell="F4" sqref="F4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9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5" customWidth="1"/>
    <col min="4" max="4" width="20.33203125" customWidth="1"/>
    <col min="5" max="5" width="18.1640625" customWidth="1"/>
  </cols>
  <sheetData>
    <row r="1" spans="1:5" ht="29" x14ac:dyDescent="0.35">
      <c r="A1" s="160"/>
      <c r="B1" s="160"/>
      <c r="C1" s="160"/>
      <c r="D1" s="160"/>
      <c r="E1" s="160"/>
    </row>
    <row r="2" spans="1:5" ht="26" x14ac:dyDescent="0.3">
      <c r="A2" s="161" t="s">
        <v>89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2612</v>
      </c>
      <c r="B4" s="8" t="s">
        <v>20</v>
      </c>
      <c r="C4" s="9"/>
      <c r="D4" s="9"/>
      <c r="E4" s="9">
        <v>0.01</v>
      </c>
    </row>
    <row r="5" spans="1:5" ht="21" x14ac:dyDescent="0.25">
      <c r="A5" s="8"/>
      <c r="B5" s="8"/>
      <c r="C5" s="9"/>
      <c r="D5" s="9"/>
      <c r="E5" s="9">
        <f>E4+C5-D5</f>
        <v>0.01</v>
      </c>
    </row>
    <row r="6" spans="1:5" ht="21" x14ac:dyDescent="0.25">
      <c r="A6" s="18"/>
      <c r="B6" s="8"/>
      <c r="C6" s="9"/>
      <c r="D6" s="9"/>
      <c r="E6" s="9">
        <f t="shared" ref="E6:E69" si="0">E5+C6-D6</f>
        <v>0.01</v>
      </c>
    </row>
    <row r="7" spans="1:5" ht="21" x14ac:dyDescent="0.25">
      <c r="A7" s="18"/>
      <c r="B7" s="8"/>
      <c r="C7" s="9"/>
      <c r="D7" s="9"/>
      <c r="E7" s="9">
        <f t="shared" si="0"/>
        <v>0.01</v>
      </c>
    </row>
    <row r="8" spans="1:5" ht="21" x14ac:dyDescent="0.25">
      <c r="A8" s="18"/>
      <c r="B8" s="8"/>
      <c r="C8" s="9"/>
      <c r="D8" s="9"/>
      <c r="E8" s="9">
        <f t="shared" si="0"/>
        <v>0.01</v>
      </c>
    </row>
    <row r="9" spans="1:5" ht="21" x14ac:dyDescent="0.25">
      <c r="A9" s="18"/>
      <c r="B9" s="8"/>
      <c r="C9" s="9"/>
      <c r="D9" s="9"/>
      <c r="E9" s="9">
        <f t="shared" si="0"/>
        <v>0.01</v>
      </c>
    </row>
    <row r="10" spans="1:5" ht="21" x14ac:dyDescent="0.25">
      <c r="A10" s="18"/>
      <c r="B10" s="8"/>
      <c r="C10" s="9"/>
      <c r="D10" s="9"/>
      <c r="E10" s="9">
        <f t="shared" si="0"/>
        <v>0.01</v>
      </c>
    </row>
    <row r="11" spans="1:5" ht="21" x14ac:dyDescent="0.25">
      <c r="A11" s="18"/>
      <c r="B11" s="8"/>
      <c r="C11" s="9"/>
      <c r="D11" s="9"/>
      <c r="E11" s="9">
        <f t="shared" si="0"/>
        <v>0.01</v>
      </c>
    </row>
    <row r="12" spans="1:5" ht="21" x14ac:dyDescent="0.25">
      <c r="A12" s="18"/>
      <c r="B12" s="8"/>
      <c r="C12" s="9"/>
      <c r="D12" s="9"/>
      <c r="E12" s="9">
        <f t="shared" si="0"/>
        <v>0.01</v>
      </c>
    </row>
    <row r="13" spans="1:5" ht="21" x14ac:dyDescent="0.25">
      <c r="A13" s="18"/>
      <c r="B13" s="8"/>
      <c r="C13" s="9"/>
      <c r="D13" s="9"/>
      <c r="E13" s="9">
        <f t="shared" si="0"/>
        <v>0.01</v>
      </c>
    </row>
    <row r="14" spans="1:5" ht="21" x14ac:dyDescent="0.25">
      <c r="A14" s="18"/>
      <c r="B14" s="8"/>
      <c r="C14" s="9"/>
      <c r="D14" s="9"/>
      <c r="E14" s="9">
        <f t="shared" si="0"/>
        <v>0.01</v>
      </c>
    </row>
    <row r="15" spans="1:5" ht="21" x14ac:dyDescent="0.25">
      <c r="A15" s="18"/>
      <c r="B15" s="8"/>
      <c r="C15" s="9"/>
      <c r="D15" s="9"/>
      <c r="E15" s="9">
        <f t="shared" si="0"/>
        <v>0.01</v>
      </c>
    </row>
    <row r="16" spans="1:5" ht="21" x14ac:dyDescent="0.25">
      <c r="A16" s="18"/>
      <c r="B16" s="8"/>
      <c r="C16" s="9"/>
      <c r="D16" s="9"/>
      <c r="E16" s="9">
        <f t="shared" si="0"/>
        <v>0.01</v>
      </c>
    </row>
    <row r="17" spans="1:5" ht="21" x14ac:dyDescent="0.25">
      <c r="A17" s="18"/>
      <c r="B17" s="8"/>
      <c r="C17" s="9"/>
      <c r="D17" s="9"/>
      <c r="E17" s="9">
        <f t="shared" si="0"/>
        <v>0.01</v>
      </c>
    </row>
    <row r="18" spans="1:5" ht="21" x14ac:dyDescent="0.25">
      <c r="A18" s="18"/>
      <c r="B18" s="8"/>
      <c r="C18" s="9"/>
      <c r="D18" s="9"/>
      <c r="E18" s="9">
        <f t="shared" si="0"/>
        <v>0.01</v>
      </c>
    </row>
    <row r="19" spans="1:5" ht="21" x14ac:dyDescent="0.25">
      <c r="A19" s="18"/>
      <c r="B19" s="8"/>
      <c r="C19" s="9"/>
      <c r="D19" s="9"/>
      <c r="E19" s="9">
        <f t="shared" si="0"/>
        <v>0.01</v>
      </c>
    </row>
    <row r="20" spans="1:5" ht="21" x14ac:dyDescent="0.25">
      <c r="A20" s="8"/>
      <c r="B20" s="8"/>
      <c r="C20" s="9"/>
      <c r="D20" s="9"/>
      <c r="E20" s="9">
        <f t="shared" si="0"/>
        <v>0.01</v>
      </c>
    </row>
    <row r="21" spans="1:5" ht="21" x14ac:dyDescent="0.25">
      <c r="A21" s="8"/>
      <c r="B21" s="8"/>
      <c r="C21" s="9"/>
      <c r="D21" s="9"/>
      <c r="E21" s="9">
        <f t="shared" si="0"/>
        <v>0.01</v>
      </c>
    </row>
    <row r="22" spans="1:5" ht="21" x14ac:dyDescent="0.25">
      <c r="A22" s="8"/>
      <c r="B22" s="8"/>
      <c r="C22" s="9"/>
      <c r="D22" s="9"/>
      <c r="E22" s="9">
        <f t="shared" si="0"/>
        <v>0.01</v>
      </c>
    </row>
    <row r="23" spans="1:5" ht="21" x14ac:dyDescent="0.25">
      <c r="A23" s="8"/>
      <c r="B23" s="8"/>
      <c r="C23" s="9"/>
      <c r="D23" s="9"/>
      <c r="E23" s="9">
        <f t="shared" si="0"/>
        <v>0.01</v>
      </c>
    </row>
    <row r="24" spans="1:5" ht="21" x14ac:dyDescent="0.25">
      <c r="A24" s="18"/>
      <c r="B24" s="8"/>
      <c r="C24" s="9"/>
      <c r="D24" s="9"/>
      <c r="E24" s="9">
        <f t="shared" si="0"/>
        <v>0.01</v>
      </c>
    </row>
    <row r="25" spans="1:5" ht="21" x14ac:dyDescent="0.25">
      <c r="A25" s="18"/>
      <c r="B25" s="8"/>
      <c r="C25" s="9"/>
      <c r="D25" s="9"/>
      <c r="E25" s="9">
        <f t="shared" si="0"/>
        <v>0.01</v>
      </c>
    </row>
    <row r="26" spans="1:5" ht="21" x14ac:dyDescent="0.25">
      <c r="A26" s="18"/>
      <c r="B26" s="8"/>
      <c r="C26" s="9"/>
      <c r="D26" s="9"/>
      <c r="E26" s="9">
        <f t="shared" si="0"/>
        <v>0.01</v>
      </c>
    </row>
    <row r="27" spans="1:5" ht="21" x14ac:dyDescent="0.25">
      <c r="A27" s="18"/>
      <c r="B27" s="8"/>
      <c r="C27" s="9"/>
      <c r="D27" s="9"/>
      <c r="E27" s="9">
        <f t="shared" si="0"/>
        <v>0.01</v>
      </c>
    </row>
    <row r="28" spans="1:5" ht="21" x14ac:dyDescent="0.25">
      <c r="A28" s="18"/>
      <c r="B28" s="8"/>
      <c r="C28" s="9"/>
      <c r="D28" s="9"/>
      <c r="E28" s="9">
        <f t="shared" si="0"/>
        <v>0.01</v>
      </c>
    </row>
    <row r="29" spans="1:5" ht="21" x14ac:dyDescent="0.25">
      <c r="A29" s="18"/>
      <c r="B29" s="8"/>
      <c r="C29" s="9"/>
      <c r="D29" s="9"/>
      <c r="E29" s="9">
        <f t="shared" si="0"/>
        <v>0.01</v>
      </c>
    </row>
    <row r="30" spans="1:5" ht="21" x14ac:dyDescent="0.25">
      <c r="A30" s="18"/>
      <c r="B30" s="8"/>
      <c r="C30" s="9"/>
      <c r="D30" s="9"/>
      <c r="E30" s="9">
        <f t="shared" si="0"/>
        <v>0.01</v>
      </c>
    </row>
    <row r="31" spans="1:5" ht="21" x14ac:dyDescent="0.25">
      <c r="A31" s="8"/>
      <c r="B31" s="8"/>
      <c r="C31" s="9"/>
      <c r="D31" s="9"/>
      <c r="E31" s="9">
        <f>E30+C31-D31</f>
        <v>0.01</v>
      </c>
    </row>
    <row r="32" spans="1:5" ht="21" x14ac:dyDescent="0.25">
      <c r="A32" s="8"/>
      <c r="B32" s="8"/>
      <c r="C32" s="9"/>
      <c r="D32" s="9"/>
      <c r="E32" s="9">
        <f>E31+C32-D32</f>
        <v>0.01</v>
      </c>
    </row>
    <row r="33" spans="1:5" ht="21" x14ac:dyDescent="0.25">
      <c r="A33" s="8"/>
      <c r="B33" s="8"/>
      <c r="C33" s="9"/>
      <c r="D33" s="9"/>
      <c r="E33" s="9">
        <f t="shared" si="0"/>
        <v>0.01</v>
      </c>
    </row>
    <row r="34" spans="1:5" ht="21" x14ac:dyDescent="0.25">
      <c r="A34" s="8"/>
      <c r="B34" s="8"/>
      <c r="C34" s="9"/>
      <c r="D34" s="9"/>
      <c r="E34" s="9">
        <f t="shared" si="0"/>
        <v>0.01</v>
      </c>
    </row>
    <row r="35" spans="1:5" ht="21" x14ac:dyDescent="0.25">
      <c r="A35" s="18"/>
      <c r="B35" s="8"/>
      <c r="C35" s="9"/>
      <c r="D35" s="9"/>
      <c r="E35" s="9">
        <f t="shared" si="0"/>
        <v>0.01</v>
      </c>
    </row>
    <row r="36" spans="1:5" ht="21" x14ac:dyDescent="0.25">
      <c r="A36" s="18"/>
      <c r="B36" s="8"/>
      <c r="C36" s="9"/>
      <c r="D36" s="9"/>
      <c r="E36" s="9">
        <f t="shared" si="0"/>
        <v>0.01</v>
      </c>
    </row>
    <row r="37" spans="1:5" ht="21" x14ac:dyDescent="0.25">
      <c r="A37" s="18"/>
      <c r="B37" s="8"/>
      <c r="C37" s="9"/>
      <c r="D37" s="9"/>
      <c r="E37" s="9">
        <f t="shared" si="0"/>
        <v>0.01</v>
      </c>
    </row>
    <row r="38" spans="1:5" ht="21" x14ac:dyDescent="0.25">
      <c r="A38" s="8"/>
      <c r="B38" s="8"/>
      <c r="C38" s="9"/>
      <c r="D38" s="9"/>
      <c r="E38" s="9">
        <f t="shared" si="0"/>
        <v>0.01</v>
      </c>
    </row>
    <row r="39" spans="1:5" ht="21" x14ac:dyDescent="0.25">
      <c r="A39" s="8"/>
      <c r="B39" s="8"/>
      <c r="C39" s="9"/>
      <c r="D39" s="9"/>
      <c r="E39" s="9">
        <f t="shared" si="0"/>
        <v>0.01</v>
      </c>
    </row>
    <row r="40" spans="1:5" ht="21" x14ac:dyDescent="0.25">
      <c r="A40" s="8"/>
      <c r="B40" s="8"/>
      <c r="C40" s="9"/>
      <c r="D40" s="9"/>
      <c r="E40" s="9">
        <f t="shared" si="0"/>
        <v>0.01</v>
      </c>
    </row>
    <row r="41" spans="1:5" ht="21" x14ac:dyDescent="0.25">
      <c r="A41" s="8"/>
      <c r="B41" s="8"/>
      <c r="C41" s="9"/>
      <c r="D41" s="9"/>
      <c r="E41" s="9">
        <f t="shared" si="0"/>
        <v>0.01</v>
      </c>
    </row>
    <row r="42" spans="1:5" ht="21" x14ac:dyDescent="0.25">
      <c r="A42" s="8"/>
      <c r="B42" s="8"/>
      <c r="C42" s="9"/>
      <c r="D42" s="9"/>
      <c r="E42" s="9">
        <f t="shared" si="0"/>
        <v>0.01</v>
      </c>
    </row>
    <row r="43" spans="1:5" ht="21" x14ac:dyDescent="0.25">
      <c r="A43" s="8"/>
      <c r="B43" s="8"/>
      <c r="C43" s="9"/>
      <c r="D43" s="9"/>
      <c r="E43" s="9">
        <f t="shared" si="0"/>
        <v>0.01</v>
      </c>
    </row>
    <row r="44" spans="1:5" ht="21" x14ac:dyDescent="0.25">
      <c r="A44" s="8"/>
      <c r="B44" s="8"/>
      <c r="C44" s="9"/>
      <c r="D44" s="9"/>
      <c r="E44" s="9">
        <f t="shared" si="0"/>
        <v>0.01</v>
      </c>
    </row>
    <row r="45" spans="1:5" ht="21" x14ac:dyDescent="0.25">
      <c r="A45" s="8"/>
      <c r="B45" s="8"/>
      <c r="C45" s="9"/>
      <c r="D45" s="9"/>
      <c r="E45" s="9">
        <f t="shared" si="0"/>
        <v>0.01</v>
      </c>
    </row>
    <row r="46" spans="1:5" ht="21" x14ac:dyDescent="0.25">
      <c r="A46" s="8"/>
      <c r="B46" s="8"/>
      <c r="C46" s="9"/>
      <c r="D46" s="9"/>
      <c r="E46" s="9">
        <f t="shared" si="0"/>
        <v>0.01</v>
      </c>
    </row>
    <row r="47" spans="1:5" ht="21" x14ac:dyDescent="0.25">
      <c r="A47" s="8"/>
      <c r="B47" s="8"/>
      <c r="C47" s="9"/>
      <c r="D47" s="9"/>
      <c r="E47" s="9">
        <f t="shared" si="0"/>
        <v>0.01</v>
      </c>
    </row>
    <row r="48" spans="1:5" ht="21" x14ac:dyDescent="0.25">
      <c r="A48" s="8"/>
      <c r="B48" s="8"/>
      <c r="C48" s="9"/>
      <c r="D48" s="9"/>
      <c r="E48" s="9">
        <f t="shared" si="0"/>
        <v>0.01</v>
      </c>
    </row>
    <row r="49" spans="1:5" ht="21" x14ac:dyDescent="0.25">
      <c r="A49" s="8"/>
      <c r="B49" s="8"/>
      <c r="C49" s="9"/>
      <c r="D49" s="9"/>
      <c r="E49" s="9">
        <f t="shared" si="0"/>
        <v>0.01</v>
      </c>
    </row>
    <row r="50" spans="1:5" ht="21" x14ac:dyDescent="0.25">
      <c r="A50" s="8"/>
      <c r="B50" s="8"/>
      <c r="C50" s="9"/>
      <c r="D50" s="9"/>
      <c r="E50" s="9">
        <f t="shared" si="0"/>
        <v>0.01</v>
      </c>
    </row>
    <row r="51" spans="1:5" ht="21" x14ac:dyDescent="0.25">
      <c r="A51" s="8"/>
      <c r="B51" s="8"/>
      <c r="C51" s="9"/>
      <c r="D51" s="9"/>
      <c r="E51" s="9">
        <f t="shared" si="0"/>
        <v>0.01</v>
      </c>
    </row>
    <row r="52" spans="1:5" ht="21" x14ac:dyDescent="0.25">
      <c r="A52" s="8"/>
      <c r="B52" s="8"/>
      <c r="C52" s="9"/>
      <c r="D52" s="9"/>
      <c r="E52" s="9">
        <f t="shared" si="0"/>
        <v>0.01</v>
      </c>
    </row>
    <row r="53" spans="1:5" ht="21" x14ac:dyDescent="0.25">
      <c r="A53" s="8"/>
      <c r="B53" s="8"/>
      <c r="C53" s="9"/>
      <c r="D53" s="9"/>
      <c r="E53" s="9">
        <f t="shared" si="0"/>
        <v>0.01</v>
      </c>
    </row>
    <row r="54" spans="1:5" ht="21" x14ac:dyDescent="0.25">
      <c r="A54" s="8"/>
      <c r="B54" s="8"/>
      <c r="C54" s="9"/>
      <c r="D54" s="9"/>
      <c r="E54" s="9">
        <f t="shared" si="0"/>
        <v>0.01</v>
      </c>
    </row>
    <row r="55" spans="1:5" ht="21" x14ac:dyDescent="0.25">
      <c r="A55" s="8"/>
      <c r="B55" s="8"/>
      <c r="C55" s="9"/>
      <c r="D55" s="9"/>
      <c r="E55" s="9">
        <f t="shared" si="0"/>
        <v>0.01</v>
      </c>
    </row>
    <row r="56" spans="1:5" ht="21" x14ac:dyDescent="0.25">
      <c r="A56" s="8"/>
      <c r="B56" s="8"/>
      <c r="C56" s="9"/>
      <c r="D56" s="9"/>
      <c r="E56" s="9">
        <f t="shared" si="0"/>
        <v>0.01</v>
      </c>
    </row>
    <row r="57" spans="1:5" ht="21" x14ac:dyDescent="0.25">
      <c r="A57" s="8"/>
      <c r="B57" s="8"/>
      <c r="C57" s="9"/>
      <c r="D57" s="9"/>
      <c r="E57" s="9">
        <f t="shared" si="0"/>
        <v>0.01</v>
      </c>
    </row>
    <row r="58" spans="1:5" ht="21" x14ac:dyDescent="0.25">
      <c r="A58" s="8"/>
      <c r="B58" s="8"/>
      <c r="C58" s="9"/>
      <c r="D58" s="9"/>
      <c r="E58" s="9">
        <f t="shared" si="0"/>
        <v>0.01</v>
      </c>
    </row>
    <row r="59" spans="1:5" ht="21" x14ac:dyDescent="0.25">
      <c r="A59" s="8"/>
      <c r="B59" s="8"/>
      <c r="C59" s="9"/>
      <c r="D59" s="9"/>
      <c r="E59" s="9">
        <f t="shared" si="0"/>
        <v>0.01</v>
      </c>
    </row>
    <row r="60" spans="1:5" ht="21" x14ac:dyDescent="0.25">
      <c r="A60" s="8"/>
      <c r="B60" s="8"/>
      <c r="C60" s="9"/>
      <c r="D60" s="9"/>
      <c r="E60" s="9">
        <f t="shared" si="0"/>
        <v>0.01</v>
      </c>
    </row>
    <row r="61" spans="1:5" ht="21" x14ac:dyDescent="0.25">
      <c r="A61" s="8"/>
      <c r="B61" s="8"/>
      <c r="C61" s="9"/>
      <c r="D61" s="9"/>
      <c r="E61" s="9">
        <f t="shared" si="0"/>
        <v>0.01</v>
      </c>
    </row>
    <row r="62" spans="1:5" ht="21" x14ac:dyDescent="0.25">
      <c r="A62" s="8"/>
      <c r="B62" s="8"/>
      <c r="C62" s="9"/>
      <c r="D62" s="9"/>
      <c r="E62" s="9">
        <f t="shared" si="0"/>
        <v>0.01</v>
      </c>
    </row>
    <row r="63" spans="1:5" ht="21" x14ac:dyDescent="0.25">
      <c r="A63" s="8"/>
      <c r="B63" s="8"/>
      <c r="C63" s="9"/>
      <c r="D63" s="9"/>
      <c r="E63" s="9">
        <f t="shared" si="0"/>
        <v>0.01</v>
      </c>
    </row>
    <row r="64" spans="1:5" ht="21" x14ac:dyDescent="0.25">
      <c r="A64" s="8"/>
      <c r="B64" s="8"/>
      <c r="C64" s="9"/>
      <c r="D64" s="9"/>
      <c r="E64" s="9">
        <f t="shared" si="0"/>
        <v>0.01</v>
      </c>
    </row>
    <row r="65" spans="1:5" ht="21" x14ac:dyDescent="0.25">
      <c r="A65" s="8"/>
      <c r="B65" s="8"/>
      <c r="C65" s="9"/>
      <c r="D65" s="9"/>
      <c r="E65" s="9">
        <f t="shared" si="0"/>
        <v>0.01</v>
      </c>
    </row>
    <row r="66" spans="1:5" ht="21" x14ac:dyDescent="0.25">
      <c r="A66" s="8"/>
      <c r="B66" s="8"/>
      <c r="C66" s="9"/>
      <c r="D66" s="9"/>
      <c r="E66" s="9">
        <f t="shared" si="0"/>
        <v>0.01</v>
      </c>
    </row>
    <row r="67" spans="1:5" ht="21" x14ac:dyDescent="0.25">
      <c r="A67" s="8"/>
      <c r="B67" s="8"/>
      <c r="C67" s="9"/>
      <c r="D67" s="9"/>
      <c r="E67" s="9">
        <f t="shared" si="0"/>
        <v>0.01</v>
      </c>
    </row>
    <row r="68" spans="1:5" ht="21" x14ac:dyDescent="0.25">
      <c r="A68" s="8"/>
      <c r="B68" s="8"/>
      <c r="C68" s="9"/>
      <c r="D68" s="9"/>
      <c r="E68" s="9">
        <f t="shared" si="0"/>
        <v>0.01</v>
      </c>
    </row>
    <row r="69" spans="1:5" ht="21" x14ac:dyDescent="0.25">
      <c r="A69" s="8"/>
      <c r="B69" s="8"/>
      <c r="C69" s="9"/>
      <c r="D69" s="9"/>
      <c r="E69" s="9">
        <f t="shared" si="0"/>
        <v>0.01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0.01</v>
      </c>
    </row>
    <row r="71" spans="1:5" ht="21" x14ac:dyDescent="0.25">
      <c r="A71" s="8"/>
      <c r="B71" s="8"/>
      <c r="C71" s="9"/>
      <c r="D71" s="9"/>
      <c r="E71" s="9">
        <f t="shared" si="1"/>
        <v>0.01</v>
      </c>
    </row>
    <row r="72" spans="1:5" ht="21" x14ac:dyDescent="0.25">
      <c r="A72" s="8"/>
      <c r="B72" s="8"/>
      <c r="C72" s="9"/>
      <c r="D72" s="9"/>
      <c r="E72" s="9">
        <f t="shared" si="1"/>
        <v>0.01</v>
      </c>
    </row>
    <row r="73" spans="1:5" ht="21" x14ac:dyDescent="0.25">
      <c r="A73" s="8"/>
      <c r="B73" s="8"/>
      <c r="C73" s="9"/>
      <c r="D73" s="9"/>
      <c r="E73" s="9">
        <f t="shared" si="1"/>
        <v>0.01</v>
      </c>
    </row>
    <row r="74" spans="1:5" ht="21" x14ac:dyDescent="0.25">
      <c r="A74" s="8"/>
      <c r="B74" s="8"/>
      <c r="C74" s="9"/>
      <c r="D74" s="9"/>
      <c r="E74" s="9">
        <f t="shared" si="1"/>
        <v>0.01</v>
      </c>
    </row>
    <row r="75" spans="1:5" ht="21" x14ac:dyDescent="0.25">
      <c r="A75" s="8"/>
      <c r="B75" s="8"/>
      <c r="C75" s="9"/>
      <c r="D75" s="9"/>
      <c r="E75" s="9">
        <f t="shared" si="1"/>
        <v>0.01</v>
      </c>
    </row>
    <row r="76" spans="1:5" ht="21" x14ac:dyDescent="0.25">
      <c r="A76" s="8"/>
      <c r="B76" s="8"/>
      <c r="C76" s="9"/>
      <c r="D76" s="9"/>
      <c r="E76" s="9">
        <f t="shared" si="1"/>
        <v>0.01</v>
      </c>
    </row>
    <row r="77" spans="1:5" ht="21" x14ac:dyDescent="0.25">
      <c r="A77" s="8"/>
      <c r="B77" s="8"/>
      <c r="C77" s="9"/>
      <c r="D77" s="9"/>
      <c r="E77" s="9">
        <f t="shared" si="1"/>
        <v>0.01</v>
      </c>
    </row>
    <row r="78" spans="1:5" ht="21" x14ac:dyDescent="0.25">
      <c r="A78" s="8"/>
      <c r="B78" s="8"/>
      <c r="C78" s="9"/>
      <c r="D78" s="9"/>
      <c r="E78" s="9">
        <f t="shared" si="1"/>
        <v>0.01</v>
      </c>
    </row>
    <row r="79" spans="1:5" ht="21" x14ac:dyDescent="0.25">
      <c r="A79" s="8"/>
      <c r="B79" s="8"/>
      <c r="C79" s="9"/>
      <c r="D79" s="9"/>
      <c r="E79" s="9">
        <f t="shared" si="1"/>
        <v>0.01</v>
      </c>
    </row>
    <row r="80" spans="1:5" ht="21" x14ac:dyDescent="0.25">
      <c r="A80" s="8"/>
      <c r="B80" s="8"/>
      <c r="C80" s="9"/>
      <c r="D80" s="9"/>
      <c r="E80" s="9">
        <f t="shared" si="1"/>
        <v>0.01</v>
      </c>
    </row>
    <row r="81" spans="1:5" ht="21" x14ac:dyDescent="0.25">
      <c r="A81" s="8"/>
      <c r="B81" s="8"/>
      <c r="C81" s="9"/>
      <c r="D81" s="9"/>
      <c r="E81" s="9">
        <f t="shared" si="1"/>
        <v>0.01</v>
      </c>
    </row>
    <row r="82" spans="1:5" ht="21" x14ac:dyDescent="0.25">
      <c r="A82" s="8"/>
      <c r="B82" s="8"/>
      <c r="C82" s="9"/>
      <c r="D82" s="9"/>
      <c r="E82" s="9">
        <f t="shared" si="1"/>
        <v>0.01</v>
      </c>
    </row>
    <row r="83" spans="1:5" ht="21" x14ac:dyDescent="0.25">
      <c r="A83" s="8"/>
      <c r="B83" s="8"/>
      <c r="C83" s="9"/>
      <c r="D83" s="9"/>
      <c r="E83" s="9">
        <f t="shared" si="1"/>
        <v>0.01</v>
      </c>
    </row>
    <row r="84" spans="1:5" ht="21" x14ac:dyDescent="0.25">
      <c r="A84" s="8"/>
      <c r="B84" s="8"/>
      <c r="C84" s="9"/>
      <c r="D84" s="9"/>
      <c r="E84" s="9">
        <f t="shared" si="1"/>
        <v>0.01</v>
      </c>
    </row>
    <row r="85" spans="1:5" ht="21" x14ac:dyDescent="0.25">
      <c r="A85" s="8"/>
      <c r="B85" s="8"/>
      <c r="C85" s="9"/>
      <c r="D85" s="9"/>
      <c r="E85" s="9">
        <f t="shared" si="1"/>
        <v>0.01</v>
      </c>
    </row>
    <row r="86" spans="1:5" ht="21" x14ac:dyDescent="0.25">
      <c r="A86" s="8"/>
      <c r="B86" s="8"/>
      <c r="C86" s="9"/>
      <c r="D86" s="9"/>
      <c r="E86" s="9">
        <f t="shared" si="1"/>
        <v>0.01</v>
      </c>
    </row>
    <row r="87" spans="1:5" ht="21" x14ac:dyDescent="0.25">
      <c r="A87" s="8"/>
      <c r="B87" s="8"/>
      <c r="C87" s="9"/>
      <c r="D87" s="9"/>
      <c r="E87" s="9">
        <f t="shared" si="1"/>
        <v>0.01</v>
      </c>
    </row>
    <row r="88" spans="1:5" ht="21" x14ac:dyDescent="0.25">
      <c r="A88" s="8"/>
      <c r="B88" s="8"/>
      <c r="C88" s="9"/>
      <c r="D88" s="9"/>
      <c r="E88" s="9">
        <f t="shared" si="1"/>
        <v>0.01</v>
      </c>
    </row>
    <row r="89" spans="1:5" ht="21" x14ac:dyDescent="0.25">
      <c r="A89" s="8"/>
      <c r="B89" s="8"/>
      <c r="C89" s="9"/>
      <c r="D89" s="9"/>
      <c r="E89" s="9">
        <f t="shared" si="1"/>
        <v>0.01</v>
      </c>
    </row>
    <row r="90" spans="1:5" ht="21" x14ac:dyDescent="0.25">
      <c r="A90" s="8"/>
      <c r="B90" s="8"/>
      <c r="C90" s="9"/>
      <c r="D90" s="9"/>
      <c r="E90" s="9">
        <f t="shared" si="1"/>
        <v>0.01</v>
      </c>
    </row>
    <row r="91" spans="1:5" ht="21" x14ac:dyDescent="0.25">
      <c r="A91" s="8"/>
      <c r="B91" s="8"/>
      <c r="C91" s="9"/>
      <c r="D91" s="9"/>
      <c r="E91" s="9">
        <f t="shared" si="1"/>
        <v>0.01</v>
      </c>
    </row>
    <row r="92" spans="1:5" ht="21" x14ac:dyDescent="0.25">
      <c r="A92" s="8"/>
      <c r="B92" s="8"/>
      <c r="C92" s="9"/>
      <c r="D92" s="9"/>
      <c r="E92" s="9">
        <f t="shared" si="1"/>
        <v>0.01</v>
      </c>
    </row>
    <row r="93" spans="1:5" ht="21" x14ac:dyDescent="0.25">
      <c r="A93" s="8"/>
      <c r="B93" s="8"/>
      <c r="C93" s="9"/>
      <c r="D93" s="9"/>
      <c r="E93" s="9">
        <f t="shared" si="1"/>
        <v>0.01</v>
      </c>
    </row>
    <row r="94" spans="1:5" ht="21" x14ac:dyDescent="0.25">
      <c r="A94" s="8"/>
      <c r="B94" s="8"/>
      <c r="C94" s="9"/>
      <c r="D94" s="9"/>
      <c r="E94" s="9">
        <f t="shared" si="1"/>
        <v>0.01</v>
      </c>
    </row>
    <row r="95" spans="1:5" ht="21" x14ac:dyDescent="0.25">
      <c r="A95" s="8"/>
      <c r="B95" s="8"/>
      <c r="C95" s="9"/>
      <c r="D95" s="9"/>
      <c r="E95" s="9">
        <f t="shared" si="1"/>
        <v>0.01</v>
      </c>
    </row>
    <row r="96" spans="1:5" ht="21" x14ac:dyDescent="0.25">
      <c r="A96" s="8"/>
      <c r="B96" s="8"/>
      <c r="C96" s="9"/>
      <c r="D96" s="9"/>
      <c r="E96" s="9">
        <f t="shared" si="1"/>
        <v>0.01</v>
      </c>
    </row>
    <row r="97" spans="1:5" ht="21" x14ac:dyDescent="0.25">
      <c r="A97" s="8"/>
      <c r="B97" s="8"/>
      <c r="C97" s="9"/>
      <c r="D97" s="9"/>
      <c r="E97" s="9">
        <f t="shared" si="1"/>
        <v>0.01</v>
      </c>
    </row>
    <row r="98" spans="1:5" ht="21" x14ac:dyDescent="0.25">
      <c r="A98" s="8"/>
      <c r="B98" s="8"/>
      <c r="C98" s="9"/>
      <c r="D98" s="9"/>
      <c r="E98" s="9">
        <f t="shared" si="1"/>
        <v>0.01</v>
      </c>
    </row>
    <row r="99" spans="1:5" ht="21" x14ac:dyDescent="0.25">
      <c r="A99" s="8"/>
      <c r="B99" s="8"/>
      <c r="C99" s="9"/>
      <c r="D99" s="9"/>
      <c r="E99" s="9">
        <f t="shared" si="1"/>
        <v>0.01</v>
      </c>
    </row>
    <row r="100" spans="1:5" ht="21" x14ac:dyDescent="0.25">
      <c r="A100" s="8"/>
      <c r="B100" s="8"/>
      <c r="C100" s="9"/>
      <c r="D100" s="9"/>
      <c r="E100" s="9">
        <f t="shared" si="1"/>
        <v>0.01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100">
    <pageSetUpPr fitToPage="1"/>
  </sheetPr>
  <dimension ref="A1:I354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  <col min="9" max="9" width="10.5" bestFit="1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99.53</v>
      </c>
    </row>
    <row r="5" spans="1:5" ht="21" x14ac:dyDescent="0.25">
      <c r="A5" s="18" t="s">
        <v>2749</v>
      </c>
      <c r="B5" s="8" t="s">
        <v>259</v>
      </c>
      <c r="C5" s="9"/>
      <c r="D5" s="9">
        <f>3.4+68.06+0.14+2.72</f>
        <v>74.320000000000007</v>
      </c>
      <c r="E5" s="9">
        <f>E4+C5-D5</f>
        <v>25.209999999999994</v>
      </c>
    </row>
    <row r="6" spans="1:5" ht="21" x14ac:dyDescent="0.25">
      <c r="A6" s="18"/>
      <c r="B6" s="8"/>
      <c r="C6" s="9"/>
      <c r="D6" s="9"/>
      <c r="E6" s="9">
        <f t="shared" ref="E6:E69" si="0">E5+C6-D6</f>
        <v>25.209999999999994</v>
      </c>
    </row>
    <row r="7" spans="1:5" ht="21" x14ac:dyDescent="0.25">
      <c r="A7" s="18"/>
      <c r="B7" s="8"/>
      <c r="C7" s="9"/>
      <c r="D7" s="9"/>
      <c r="E7" s="9">
        <f t="shared" si="0"/>
        <v>25.209999999999994</v>
      </c>
    </row>
    <row r="8" spans="1:5" ht="21" x14ac:dyDescent="0.25">
      <c r="A8" s="18"/>
      <c r="B8" s="8"/>
      <c r="C8" s="9"/>
      <c r="D8" s="9"/>
      <c r="E8" s="9">
        <f t="shared" si="0"/>
        <v>25.209999999999994</v>
      </c>
    </row>
    <row r="9" spans="1:5" ht="21" x14ac:dyDescent="0.25">
      <c r="A9" s="18"/>
      <c r="B9" s="8"/>
      <c r="C9" s="9"/>
      <c r="D9" s="9"/>
      <c r="E9" s="9">
        <f t="shared" si="0"/>
        <v>25.209999999999994</v>
      </c>
    </row>
    <row r="10" spans="1:5" ht="21" x14ac:dyDescent="0.25">
      <c r="A10" s="18"/>
      <c r="B10" s="8"/>
      <c r="C10" s="9"/>
      <c r="D10" s="9"/>
      <c r="E10" s="9">
        <f t="shared" si="0"/>
        <v>25.209999999999994</v>
      </c>
    </row>
    <row r="11" spans="1:5" ht="21" x14ac:dyDescent="0.25">
      <c r="A11" s="18"/>
      <c r="B11" s="8"/>
      <c r="C11" s="9"/>
      <c r="D11" s="9"/>
      <c r="E11" s="9">
        <f t="shared" si="0"/>
        <v>25.209999999999994</v>
      </c>
    </row>
    <row r="12" spans="1:5" ht="21" x14ac:dyDescent="0.25">
      <c r="A12" s="18"/>
      <c r="B12" s="8"/>
      <c r="C12" s="9"/>
      <c r="D12" s="9"/>
      <c r="E12" s="9">
        <f t="shared" si="0"/>
        <v>25.209999999999994</v>
      </c>
    </row>
    <row r="13" spans="1:5" ht="21" x14ac:dyDescent="0.25">
      <c r="A13" s="18"/>
      <c r="B13" s="8"/>
      <c r="C13" s="9"/>
      <c r="D13" s="9"/>
      <c r="E13" s="9">
        <f t="shared" si="0"/>
        <v>25.209999999999994</v>
      </c>
    </row>
    <row r="14" spans="1:5" ht="21" x14ac:dyDescent="0.25">
      <c r="A14" s="18"/>
      <c r="B14" s="8"/>
      <c r="C14" s="9"/>
      <c r="D14" s="9"/>
      <c r="E14" s="9">
        <f t="shared" si="0"/>
        <v>25.209999999999994</v>
      </c>
    </row>
    <row r="15" spans="1:5" ht="21" x14ac:dyDescent="0.25">
      <c r="A15" s="18"/>
      <c r="B15" s="8"/>
      <c r="C15" s="9"/>
      <c r="D15" s="9"/>
      <c r="E15" s="9">
        <f t="shared" si="0"/>
        <v>25.209999999999994</v>
      </c>
    </row>
    <row r="16" spans="1:5" ht="21" x14ac:dyDescent="0.25">
      <c r="A16" s="18"/>
      <c r="B16" s="8"/>
      <c r="C16" s="9"/>
      <c r="D16" s="9"/>
      <c r="E16" s="9">
        <f t="shared" si="0"/>
        <v>25.209999999999994</v>
      </c>
    </row>
    <row r="17" spans="1:5" ht="21" x14ac:dyDescent="0.25">
      <c r="A17" s="18"/>
      <c r="B17" s="8"/>
      <c r="C17" s="9"/>
      <c r="D17" s="9"/>
      <c r="E17" s="9">
        <f t="shared" si="0"/>
        <v>25.209999999999994</v>
      </c>
    </row>
    <row r="18" spans="1:5" ht="21" x14ac:dyDescent="0.25">
      <c r="A18" s="18"/>
      <c r="B18" s="8"/>
      <c r="C18" s="9"/>
      <c r="D18" s="9"/>
      <c r="E18" s="9">
        <f t="shared" si="0"/>
        <v>25.209999999999994</v>
      </c>
    </row>
    <row r="19" spans="1:5" ht="21" x14ac:dyDescent="0.25">
      <c r="A19" s="18"/>
      <c r="B19" s="8"/>
      <c r="C19" s="9"/>
      <c r="D19" s="9"/>
      <c r="E19" s="9">
        <f t="shared" si="0"/>
        <v>25.209999999999994</v>
      </c>
    </row>
    <row r="20" spans="1:5" ht="21" x14ac:dyDescent="0.25">
      <c r="A20" s="18"/>
      <c r="B20" s="8"/>
      <c r="C20" s="9"/>
      <c r="D20" s="9"/>
      <c r="E20" s="9">
        <f t="shared" si="0"/>
        <v>25.209999999999994</v>
      </c>
    </row>
    <row r="21" spans="1:5" ht="21" x14ac:dyDescent="0.25">
      <c r="A21" s="18"/>
      <c r="B21" s="8"/>
      <c r="C21" s="9"/>
      <c r="D21" s="9"/>
      <c r="E21" s="9">
        <f t="shared" si="0"/>
        <v>25.209999999999994</v>
      </c>
    </row>
    <row r="22" spans="1:5" ht="21" x14ac:dyDescent="0.25">
      <c r="A22" s="18"/>
      <c r="B22" s="8"/>
      <c r="C22" s="9"/>
      <c r="D22" s="9"/>
      <c r="E22" s="9">
        <f t="shared" si="0"/>
        <v>25.209999999999994</v>
      </c>
    </row>
    <row r="23" spans="1:5" ht="21" x14ac:dyDescent="0.25">
      <c r="A23" s="18"/>
      <c r="B23" s="8"/>
      <c r="C23" s="9"/>
      <c r="D23" s="9"/>
      <c r="E23" s="9">
        <f t="shared" si="0"/>
        <v>25.209999999999994</v>
      </c>
    </row>
    <row r="24" spans="1:5" ht="21" x14ac:dyDescent="0.25">
      <c r="A24" s="18"/>
      <c r="B24" s="8"/>
      <c r="C24" s="9"/>
      <c r="D24" s="9"/>
      <c r="E24" s="9">
        <f t="shared" si="0"/>
        <v>25.209999999999994</v>
      </c>
    </row>
    <row r="25" spans="1:5" ht="21" x14ac:dyDescent="0.25">
      <c r="A25" s="18"/>
      <c r="B25" s="8"/>
      <c r="C25" s="9"/>
      <c r="D25" s="9"/>
      <c r="E25" s="9">
        <f t="shared" si="0"/>
        <v>25.209999999999994</v>
      </c>
    </row>
    <row r="26" spans="1:5" ht="21" x14ac:dyDescent="0.25">
      <c r="A26" s="18"/>
      <c r="B26" s="8"/>
      <c r="C26" s="9"/>
      <c r="D26" s="9"/>
      <c r="E26" s="9">
        <f t="shared" si="0"/>
        <v>25.209999999999994</v>
      </c>
    </row>
    <row r="27" spans="1:5" ht="21" x14ac:dyDescent="0.25">
      <c r="A27" s="18"/>
      <c r="B27" s="8"/>
      <c r="C27" s="9"/>
      <c r="D27" s="9"/>
      <c r="E27" s="9">
        <f t="shared" si="0"/>
        <v>25.209999999999994</v>
      </c>
    </row>
    <row r="28" spans="1:5" ht="21" x14ac:dyDescent="0.25">
      <c r="A28" s="18"/>
      <c r="B28" s="8"/>
      <c r="C28" s="9"/>
      <c r="D28" s="9"/>
      <c r="E28" s="9">
        <f t="shared" si="0"/>
        <v>25.209999999999994</v>
      </c>
    </row>
    <row r="29" spans="1:5" ht="21" x14ac:dyDescent="0.25">
      <c r="A29" s="18"/>
      <c r="B29" s="8"/>
      <c r="C29" s="9"/>
      <c r="D29" s="9"/>
      <c r="E29" s="9">
        <f t="shared" si="0"/>
        <v>25.209999999999994</v>
      </c>
    </row>
    <row r="30" spans="1:5" ht="21" x14ac:dyDescent="0.25">
      <c r="A30" s="18"/>
      <c r="B30" s="8"/>
      <c r="C30" s="9"/>
      <c r="D30" s="9"/>
      <c r="E30" s="9">
        <f t="shared" si="0"/>
        <v>25.209999999999994</v>
      </c>
    </row>
    <row r="31" spans="1:5" ht="21" x14ac:dyDescent="0.25">
      <c r="A31" s="18"/>
      <c r="B31" s="8"/>
      <c r="C31" s="9"/>
      <c r="D31" s="9"/>
      <c r="E31" s="9">
        <f t="shared" si="0"/>
        <v>25.209999999999994</v>
      </c>
    </row>
    <row r="32" spans="1:5" ht="21" x14ac:dyDescent="0.25">
      <c r="A32" s="18"/>
      <c r="B32" s="8"/>
      <c r="C32" s="9"/>
      <c r="D32" s="9"/>
      <c r="E32" s="9">
        <f t="shared" si="0"/>
        <v>25.209999999999994</v>
      </c>
    </row>
    <row r="33" spans="1:7" ht="21" x14ac:dyDescent="0.25">
      <c r="A33" s="18"/>
      <c r="B33" s="8"/>
      <c r="C33" s="9"/>
      <c r="D33" s="9"/>
      <c r="E33" s="9">
        <f t="shared" si="0"/>
        <v>25.209999999999994</v>
      </c>
    </row>
    <row r="34" spans="1:7" ht="21" x14ac:dyDescent="0.25">
      <c r="A34" s="18"/>
      <c r="B34" s="8"/>
      <c r="C34" s="9"/>
      <c r="D34" s="9"/>
      <c r="E34" s="9">
        <f t="shared" si="0"/>
        <v>25.209999999999994</v>
      </c>
    </row>
    <row r="35" spans="1:7" ht="21" x14ac:dyDescent="0.25">
      <c r="A35" s="18"/>
      <c r="B35" s="8"/>
      <c r="C35" s="9"/>
      <c r="D35" s="9"/>
      <c r="E35" s="9">
        <f t="shared" si="0"/>
        <v>25.209999999999994</v>
      </c>
    </row>
    <row r="36" spans="1:7" ht="21" x14ac:dyDescent="0.25">
      <c r="A36" s="18"/>
      <c r="B36" s="8"/>
      <c r="C36" s="9"/>
      <c r="D36" s="9"/>
      <c r="E36" s="9">
        <f t="shared" si="0"/>
        <v>25.209999999999994</v>
      </c>
    </row>
    <row r="37" spans="1:7" ht="21" x14ac:dyDescent="0.25">
      <c r="A37" s="18"/>
      <c r="B37" s="8"/>
      <c r="C37" s="9"/>
      <c r="D37" s="9"/>
      <c r="E37" s="9">
        <f t="shared" si="0"/>
        <v>25.209999999999994</v>
      </c>
    </row>
    <row r="38" spans="1:7" ht="21" x14ac:dyDescent="0.25">
      <c r="A38" s="18"/>
      <c r="B38" s="8"/>
      <c r="C38" s="9"/>
      <c r="D38" s="9"/>
      <c r="E38" s="9">
        <f t="shared" si="0"/>
        <v>25.209999999999994</v>
      </c>
    </row>
    <row r="39" spans="1:7" ht="21" x14ac:dyDescent="0.25">
      <c r="A39" s="18"/>
      <c r="B39" s="8"/>
      <c r="C39" s="9"/>
      <c r="D39" s="9"/>
      <c r="E39" s="9">
        <f t="shared" si="0"/>
        <v>25.209999999999994</v>
      </c>
    </row>
    <row r="40" spans="1:7" ht="21" x14ac:dyDescent="0.25">
      <c r="A40" s="18"/>
      <c r="B40" s="8"/>
      <c r="C40" s="9"/>
      <c r="D40" s="9"/>
      <c r="E40" s="9">
        <f t="shared" si="0"/>
        <v>25.209999999999994</v>
      </c>
    </row>
    <row r="41" spans="1:7" ht="21" x14ac:dyDescent="0.25">
      <c r="A41" s="18"/>
      <c r="B41" s="8"/>
      <c r="C41" s="9"/>
      <c r="D41" s="9"/>
      <c r="E41" s="9">
        <f t="shared" si="0"/>
        <v>25.209999999999994</v>
      </c>
    </row>
    <row r="42" spans="1:7" ht="21" x14ac:dyDescent="0.25">
      <c r="A42" s="18"/>
      <c r="B42" s="8"/>
      <c r="C42" s="9"/>
      <c r="D42" s="9"/>
      <c r="E42" s="9">
        <f t="shared" si="0"/>
        <v>25.209999999999994</v>
      </c>
    </row>
    <row r="43" spans="1:7" ht="21" x14ac:dyDescent="0.25">
      <c r="A43" s="18"/>
      <c r="B43" s="8"/>
      <c r="C43" s="9"/>
      <c r="D43" s="9"/>
      <c r="E43" s="9">
        <f t="shared" si="0"/>
        <v>25.209999999999994</v>
      </c>
    </row>
    <row r="44" spans="1:7" ht="21" x14ac:dyDescent="0.25">
      <c r="A44" s="18"/>
      <c r="B44" s="8"/>
      <c r="C44" s="9"/>
      <c r="D44" s="9"/>
      <c r="E44" s="9">
        <f t="shared" si="0"/>
        <v>25.209999999999994</v>
      </c>
    </row>
    <row r="45" spans="1:7" ht="21" x14ac:dyDescent="0.25">
      <c r="A45" s="18"/>
      <c r="B45" s="8"/>
      <c r="C45" s="9"/>
      <c r="D45" s="9"/>
      <c r="E45" s="9">
        <f t="shared" si="0"/>
        <v>25.209999999999994</v>
      </c>
    </row>
    <row r="46" spans="1:7" ht="21" x14ac:dyDescent="0.25">
      <c r="A46" s="18"/>
      <c r="B46" s="8"/>
      <c r="C46" s="9"/>
      <c r="D46" s="9"/>
      <c r="E46" s="9">
        <f t="shared" si="0"/>
        <v>25.209999999999994</v>
      </c>
      <c r="G46">
        <v>648.89</v>
      </c>
    </row>
    <row r="47" spans="1:7" ht="21" x14ac:dyDescent="0.25">
      <c r="A47" s="18"/>
      <c r="B47" s="8"/>
      <c r="C47" s="9"/>
      <c r="D47" s="9"/>
      <c r="E47" s="9">
        <f t="shared" si="0"/>
        <v>25.209999999999994</v>
      </c>
    </row>
    <row r="48" spans="1:7" ht="21" x14ac:dyDescent="0.25">
      <c r="A48" s="18"/>
      <c r="B48" s="8"/>
      <c r="C48" s="9"/>
      <c r="D48" s="9"/>
      <c r="E48" s="9">
        <f t="shared" si="0"/>
        <v>25.209999999999994</v>
      </c>
    </row>
    <row r="49" spans="1:5" ht="21" x14ac:dyDescent="0.25">
      <c r="A49" s="18"/>
      <c r="B49" s="8"/>
      <c r="C49" s="9"/>
      <c r="D49" s="9"/>
      <c r="E49" s="9">
        <f t="shared" si="0"/>
        <v>25.209999999999994</v>
      </c>
    </row>
    <row r="50" spans="1:5" ht="21" x14ac:dyDescent="0.25">
      <c r="A50" s="18"/>
      <c r="B50" s="8"/>
      <c r="C50" s="9"/>
      <c r="D50" s="9"/>
      <c r="E50" s="9">
        <f t="shared" si="0"/>
        <v>25.209999999999994</v>
      </c>
    </row>
    <row r="51" spans="1:5" ht="21" x14ac:dyDescent="0.25">
      <c r="A51" s="18"/>
      <c r="B51" s="8"/>
      <c r="C51" s="9"/>
      <c r="D51" s="9"/>
      <c r="E51" s="9">
        <f t="shared" si="0"/>
        <v>25.209999999999994</v>
      </c>
    </row>
    <row r="52" spans="1:5" ht="21" x14ac:dyDescent="0.25">
      <c r="A52" s="18"/>
      <c r="B52" s="8"/>
      <c r="C52" s="9"/>
      <c r="D52" s="9"/>
      <c r="E52" s="9">
        <f t="shared" si="0"/>
        <v>25.209999999999994</v>
      </c>
    </row>
    <row r="53" spans="1:5" ht="21" x14ac:dyDescent="0.25">
      <c r="A53" s="18"/>
      <c r="B53" s="8"/>
      <c r="C53" s="9"/>
      <c r="D53" s="9"/>
      <c r="E53" s="9">
        <f t="shared" si="0"/>
        <v>25.209999999999994</v>
      </c>
    </row>
    <row r="54" spans="1:5" ht="21" x14ac:dyDescent="0.25">
      <c r="A54" s="18"/>
      <c r="B54" s="8"/>
      <c r="C54" s="9"/>
      <c r="D54" s="9"/>
      <c r="E54" s="9">
        <f t="shared" si="0"/>
        <v>25.209999999999994</v>
      </c>
    </row>
    <row r="55" spans="1:5" ht="21" x14ac:dyDescent="0.25">
      <c r="A55" s="18"/>
      <c r="B55" s="8"/>
      <c r="C55" s="9"/>
      <c r="D55" s="9"/>
      <c r="E55" s="9">
        <f t="shared" si="0"/>
        <v>25.209999999999994</v>
      </c>
    </row>
    <row r="56" spans="1:5" ht="21" x14ac:dyDescent="0.25">
      <c r="A56" s="18"/>
      <c r="B56" s="8"/>
      <c r="C56" s="9"/>
      <c r="D56" s="9"/>
      <c r="E56" s="9">
        <f t="shared" si="0"/>
        <v>25.209999999999994</v>
      </c>
    </row>
    <row r="57" spans="1:5" ht="21" x14ac:dyDescent="0.25">
      <c r="A57" s="18"/>
      <c r="B57" s="8"/>
      <c r="C57" s="9"/>
      <c r="D57" s="9"/>
      <c r="E57" s="9">
        <f t="shared" si="0"/>
        <v>25.209999999999994</v>
      </c>
    </row>
    <row r="58" spans="1:5" ht="21" x14ac:dyDescent="0.25">
      <c r="A58" s="18"/>
      <c r="B58" s="8"/>
      <c r="C58" s="9"/>
      <c r="D58" s="9"/>
      <c r="E58" s="9">
        <f t="shared" si="0"/>
        <v>25.209999999999994</v>
      </c>
    </row>
    <row r="59" spans="1:5" ht="21" x14ac:dyDescent="0.25">
      <c r="A59" s="18"/>
      <c r="B59" s="8"/>
      <c r="C59" s="9"/>
      <c r="D59" s="9"/>
      <c r="E59" s="9">
        <f t="shared" si="0"/>
        <v>25.209999999999994</v>
      </c>
    </row>
    <row r="60" spans="1:5" ht="21" x14ac:dyDescent="0.25">
      <c r="A60" s="18"/>
      <c r="B60" s="8"/>
      <c r="C60" s="9"/>
      <c r="D60" s="9"/>
      <c r="E60" s="9">
        <f t="shared" si="0"/>
        <v>25.209999999999994</v>
      </c>
    </row>
    <row r="61" spans="1:5" ht="21" x14ac:dyDescent="0.25">
      <c r="A61" s="18"/>
      <c r="B61" s="8"/>
      <c r="C61" s="9"/>
      <c r="D61" s="9"/>
      <c r="E61" s="9">
        <f t="shared" si="0"/>
        <v>25.209999999999994</v>
      </c>
    </row>
    <row r="62" spans="1:5" ht="21" x14ac:dyDescent="0.25">
      <c r="A62" s="18"/>
      <c r="B62" s="8"/>
      <c r="C62" s="9"/>
      <c r="D62" s="9"/>
      <c r="E62" s="9">
        <f t="shared" si="0"/>
        <v>25.209999999999994</v>
      </c>
    </row>
    <row r="63" spans="1:5" ht="21" x14ac:dyDescent="0.25">
      <c r="A63" s="18"/>
      <c r="B63" s="8"/>
      <c r="C63" s="9"/>
      <c r="D63" s="9"/>
      <c r="E63" s="9">
        <f t="shared" si="0"/>
        <v>25.209999999999994</v>
      </c>
    </row>
    <row r="64" spans="1:5" ht="21" x14ac:dyDescent="0.25">
      <c r="A64" s="18"/>
      <c r="B64" s="8"/>
      <c r="C64" s="9"/>
      <c r="D64" s="9"/>
      <c r="E64" s="9">
        <f t="shared" si="0"/>
        <v>25.209999999999994</v>
      </c>
    </row>
    <row r="65" spans="1:5" ht="21" x14ac:dyDescent="0.25">
      <c r="A65" s="18"/>
      <c r="B65" s="8"/>
      <c r="C65" s="9"/>
      <c r="D65" s="9"/>
      <c r="E65" s="9">
        <f t="shared" si="0"/>
        <v>25.209999999999994</v>
      </c>
    </row>
    <row r="66" spans="1:5" ht="21" x14ac:dyDescent="0.25">
      <c r="A66" s="18"/>
      <c r="B66" s="8"/>
      <c r="C66" s="9"/>
      <c r="D66" s="9"/>
      <c r="E66" s="9">
        <f t="shared" si="0"/>
        <v>25.209999999999994</v>
      </c>
    </row>
    <row r="67" spans="1:5" ht="21" x14ac:dyDescent="0.25">
      <c r="A67" s="18"/>
      <c r="B67" s="8"/>
      <c r="C67" s="9"/>
      <c r="D67" s="9"/>
      <c r="E67" s="9">
        <f t="shared" si="0"/>
        <v>25.209999999999994</v>
      </c>
    </row>
    <row r="68" spans="1:5" ht="21" x14ac:dyDescent="0.25">
      <c r="A68" s="18"/>
      <c r="B68" s="8"/>
      <c r="C68" s="9"/>
      <c r="D68" s="9"/>
      <c r="E68" s="9">
        <f t="shared" si="0"/>
        <v>25.209999999999994</v>
      </c>
    </row>
    <row r="69" spans="1:5" ht="21" x14ac:dyDescent="0.25">
      <c r="A69" s="18"/>
      <c r="B69" s="8"/>
      <c r="C69" s="9"/>
      <c r="D69" s="9"/>
      <c r="E69" s="9">
        <f t="shared" si="0"/>
        <v>25.209999999999994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25.209999999999994</v>
      </c>
    </row>
    <row r="71" spans="1:5" ht="21" x14ac:dyDescent="0.25">
      <c r="A71" s="18"/>
      <c r="B71" s="8"/>
      <c r="C71" s="9"/>
      <c r="D71" s="9"/>
      <c r="E71" s="9">
        <f t="shared" si="1"/>
        <v>25.209999999999994</v>
      </c>
    </row>
    <row r="72" spans="1:5" ht="21" x14ac:dyDescent="0.25">
      <c r="A72" s="18"/>
      <c r="B72" s="8"/>
      <c r="C72" s="9"/>
      <c r="D72" s="9"/>
      <c r="E72" s="9">
        <f t="shared" si="1"/>
        <v>25.209999999999994</v>
      </c>
    </row>
    <row r="73" spans="1:5" ht="21" x14ac:dyDescent="0.25">
      <c r="A73" s="18"/>
      <c r="B73" s="8"/>
      <c r="C73" s="9"/>
      <c r="D73" s="9"/>
      <c r="E73" s="9">
        <f t="shared" si="1"/>
        <v>25.209999999999994</v>
      </c>
    </row>
    <row r="74" spans="1:5" ht="21" x14ac:dyDescent="0.25">
      <c r="A74" s="18"/>
      <c r="B74" s="8"/>
      <c r="C74" s="9"/>
      <c r="D74" s="9"/>
      <c r="E74" s="9">
        <f t="shared" si="1"/>
        <v>25.209999999999994</v>
      </c>
    </row>
    <row r="75" spans="1:5" ht="21" x14ac:dyDescent="0.25">
      <c r="A75" s="18"/>
      <c r="B75" s="8"/>
      <c r="C75" s="9"/>
      <c r="D75" s="9"/>
      <c r="E75" s="9">
        <f t="shared" si="1"/>
        <v>25.209999999999994</v>
      </c>
    </row>
    <row r="76" spans="1:5" ht="21" x14ac:dyDescent="0.25">
      <c r="A76" s="18"/>
      <c r="B76" s="8"/>
      <c r="C76" s="9"/>
      <c r="D76" s="9"/>
      <c r="E76" s="9">
        <f t="shared" si="1"/>
        <v>25.209999999999994</v>
      </c>
    </row>
    <row r="77" spans="1:5" ht="21" x14ac:dyDescent="0.25">
      <c r="A77" s="18"/>
      <c r="B77" s="8"/>
      <c r="C77" s="9"/>
      <c r="D77" s="9"/>
      <c r="E77" s="9">
        <f t="shared" si="1"/>
        <v>25.209999999999994</v>
      </c>
    </row>
    <row r="78" spans="1:5" ht="21" x14ac:dyDescent="0.25">
      <c r="A78" s="18"/>
      <c r="B78" s="8"/>
      <c r="C78" s="9"/>
      <c r="D78" s="9"/>
      <c r="E78" s="9">
        <f t="shared" si="1"/>
        <v>25.209999999999994</v>
      </c>
    </row>
    <row r="79" spans="1:5" ht="21" x14ac:dyDescent="0.25">
      <c r="A79" s="18"/>
      <c r="B79" s="8"/>
      <c r="C79" s="9"/>
      <c r="D79" s="9"/>
      <c r="E79" s="9">
        <f t="shared" si="1"/>
        <v>25.209999999999994</v>
      </c>
    </row>
    <row r="80" spans="1:5" ht="21" x14ac:dyDescent="0.25">
      <c r="A80" s="18"/>
      <c r="B80" s="8"/>
      <c r="C80" s="9"/>
      <c r="D80" s="9"/>
      <c r="E80" s="9">
        <f t="shared" si="1"/>
        <v>25.209999999999994</v>
      </c>
    </row>
    <row r="81" spans="1:5" ht="21" x14ac:dyDescent="0.25">
      <c r="A81" s="18"/>
      <c r="B81" s="8"/>
      <c r="C81" s="9"/>
      <c r="D81" s="9"/>
      <c r="E81" s="9">
        <f t="shared" si="1"/>
        <v>25.209999999999994</v>
      </c>
    </row>
    <row r="82" spans="1:5" ht="21" x14ac:dyDescent="0.25">
      <c r="A82" s="18"/>
      <c r="B82" s="8"/>
      <c r="C82" s="9"/>
      <c r="D82" s="9"/>
      <c r="E82" s="9">
        <f t="shared" si="1"/>
        <v>25.209999999999994</v>
      </c>
    </row>
    <row r="83" spans="1:5" ht="21" x14ac:dyDescent="0.25">
      <c r="A83" s="18"/>
      <c r="B83" s="8"/>
      <c r="C83" s="9"/>
      <c r="D83" s="9"/>
      <c r="E83" s="9">
        <f t="shared" si="1"/>
        <v>25.209999999999994</v>
      </c>
    </row>
    <row r="84" spans="1:5" ht="21" x14ac:dyDescent="0.25">
      <c r="A84" s="18"/>
      <c r="B84" s="8"/>
      <c r="C84" s="9"/>
      <c r="D84" s="9"/>
      <c r="E84" s="9">
        <f t="shared" si="1"/>
        <v>25.209999999999994</v>
      </c>
    </row>
    <row r="85" spans="1:5" ht="21" x14ac:dyDescent="0.25">
      <c r="A85" s="18"/>
      <c r="B85" s="8"/>
      <c r="C85" s="9"/>
      <c r="D85" s="9"/>
      <c r="E85" s="9">
        <f t="shared" si="1"/>
        <v>25.209999999999994</v>
      </c>
    </row>
    <row r="86" spans="1:5" ht="21" x14ac:dyDescent="0.25">
      <c r="A86" s="18"/>
      <c r="B86" s="8"/>
      <c r="C86" s="9"/>
      <c r="D86" s="9"/>
      <c r="E86" s="9">
        <f t="shared" si="1"/>
        <v>25.209999999999994</v>
      </c>
    </row>
    <row r="87" spans="1:5" ht="21" x14ac:dyDescent="0.25">
      <c r="A87" s="18"/>
      <c r="B87" s="8"/>
      <c r="C87" s="9"/>
      <c r="D87" s="9"/>
      <c r="E87" s="9">
        <f t="shared" si="1"/>
        <v>25.209999999999994</v>
      </c>
    </row>
    <row r="88" spans="1:5" ht="21" x14ac:dyDescent="0.25">
      <c r="A88" s="18"/>
      <c r="B88" s="8"/>
      <c r="C88" s="9"/>
      <c r="D88" s="9"/>
      <c r="E88" s="9">
        <f t="shared" si="1"/>
        <v>25.209999999999994</v>
      </c>
    </row>
    <row r="89" spans="1:5" ht="21" x14ac:dyDescent="0.25">
      <c r="A89" s="18"/>
      <c r="B89" s="8"/>
      <c r="C89" s="9"/>
      <c r="D89" s="9"/>
      <c r="E89" s="9">
        <f t="shared" si="1"/>
        <v>25.209999999999994</v>
      </c>
    </row>
    <row r="90" spans="1:5" ht="21" x14ac:dyDescent="0.25">
      <c r="A90" s="18"/>
      <c r="B90" s="8"/>
      <c r="C90" s="9"/>
      <c r="D90" s="9"/>
      <c r="E90" s="9">
        <f t="shared" si="1"/>
        <v>25.209999999999994</v>
      </c>
    </row>
    <row r="91" spans="1:5" ht="21" x14ac:dyDescent="0.25">
      <c r="A91" s="18"/>
      <c r="B91" s="8"/>
      <c r="C91" s="9"/>
      <c r="D91" s="9"/>
      <c r="E91" s="9">
        <f t="shared" si="1"/>
        <v>25.209999999999994</v>
      </c>
    </row>
    <row r="92" spans="1:5" ht="21" x14ac:dyDescent="0.25">
      <c r="A92" s="18"/>
      <c r="B92" s="8"/>
      <c r="C92" s="9"/>
      <c r="D92" s="9"/>
      <c r="E92" s="9">
        <f t="shared" si="1"/>
        <v>25.209999999999994</v>
      </c>
    </row>
    <row r="93" spans="1:5" ht="21" x14ac:dyDescent="0.25">
      <c r="A93" s="18"/>
      <c r="B93" s="8"/>
      <c r="C93" s="9"/>
      <c r="D93" s="9"/>
      <c r="E93" s="9">
        <f t="shared" si="1"/>
        <v>25.209999999999994</v>
      </c>
    </row>
    <row r="94" spans="1:5" ht="21" x14ac:dyDescent="0.25">
      <c r="A94" s="18"/>
      <c r="B94" s="8"/>
      <c r="C94" s="9"/>
      <c r="D94" s="9"/>
      <c r="E94" s="9">
        <f t="shared" si="1"/>
        <v>25.209999999999994</v>
      </c>
    </row>
    <row r="95" spans="1:5" ht="21" x14ac:dyDescent="0.25">
      <c r="A95" s="18"/>
      <c r="B95" s="8"/>
      <c r="C95" s="9"/>
      <c r="D95" s="9"/>
      <c r="E95" s="9">
        <f t="shared" si="1"/>
        <v>25.209999999999994</v>
      </c>
    </row>
    <row r="96" spans="1:5" ht="21" x14ac:dyDescent="0.25">
      <c r="A96" s="18"/>
      <c r="B96" s="8"/>
      <c r="C96" s="9"/>
      <c r="D96" s="9"/>
      <c r="E96" s="9">
        <f t="shared" si="1"/>
        <v>25.209999999999994</v>
      </c>
    </row>
    <row r="97" spans="1:9" ht="21" x14ac:dyDescent="0.25">
      <c r="A97" s="18"/>
      <c r="B97" s="8"/>
      <c r="C97" s="9"/>
      <c r="D97" s="9"/>
      <c r="E97" s="9">
        <f t="shared" si="1"/>
        <v>25.209999999999994</v>
      </c>
    </row>
    <row r="98" spans="1:9" ht="21" x14ac:dyDescent="0.25">
      <c r="A98" s="18"/>
      <c r="B98" s="8"/>
      <c r="C98" s="9"/>
      <c r="D98" s="9"/>
      <c r="E98" s="9">
        <f t="shared" si="1"/>
        <v>25.209999999999994</v>
      </c>
    </row>
    <row r="99" spans="1:9" ht="21" x14ac:dyDescent="0.25">
      <c r="A99" s="18"/>
      <c r="B99" s="8"/>
      <c r="C99" s="9"/>
      <c r="D99" s="9"/>
      <c r="E99" s="9">
        <f t="shared" si="1"/>
        <v>25.209999999999994</v>
      </c>
    </row>
    <row r="100" spans="1:9" ht="21" x14ac:dyDescent="0.25">
      <c r="A100" s="18"/>
      <c r="B100" s="8"/>
      <c r="C100" s="9"/>
      <c r="D100" s="9"/>
      <c r="E100" s="9">
        <f t="shared" si="1"/>
        <v>25.209999999999994</v>
      </c>
    </row>
    <row r="101" spans="1:9" ht="21" x14ac:dyDescent="0.25">
      <c r="A101" s="18"/>
      <c r="B101" s="8"/>
      <c r="C101" s="9"/>
      <c r="D101" s="9"/>
      <c r="E101" s="9">
        <f t="shared" si="1"/>
        <v>25.209999999999994</v>
      </c>
    </row>
    <row r="102" spans="1:9" ht="21" x14ac:dyDescent="0.25">
      <c r="A102" s="18"/>
      <c r="B102" s="8"/>
      <c r="C102" s="9"/>
      <c r="D102" s="9"/>
      <c r="E102" s="9">
        <f t="shared" si="1"/>
        <v>25.209999999999994</v>
      </c>
    </row>
    <row r="103" spans="1:9" ht="21" x14ac:dyDescent="0.25">
      <c r="A103" s="18"/>
      <c r="B103" s="8"/>
      <c r="C103" s="9"/>
      <c r="D103" s="9"/>
      <c r="E103" s="9">
        <f t="shared" si="1"/>
        <v>25.209999999999994</v>
      </c>
    </row>
    <row r="104" spans="1:9" ht="21" x14ac:dyDescent="0.25">
      <c r="A104" s="18"/>
      <c r="B104" s="8"/>
      <c r="C104" s="9"/>
      <c r="D104" s="9"/>
      <c r="E104" s="9">
        <f t="shared" si="1"/>
        <v>25.209999999999994</v>
      </c>
    </row>
    <row r="105" spans="1:9" ht="21" x14ac:dyDescent="0.25">
      <c r="A105" s="18"/>
      <c r="B105" s="8"/>
      <c r="C105" s="9"/>
      <c r="D105" s="9"/>
      <c r="E105" s="9">
        <f t="shared" si="1"/>
        <v>25.209999999999994</v>
      </c>
    </row>
    <row r="106" spans="1:9" ht="21" x14ac:dyDescent="0.25">
      <c r="A106" s="18"/>
      <c r="B106" s="8"/>
      <c r="C106" s="9"/>
      <c r="D106" s="9"/>
      <c r="E106" s="9">
        <f t="shared" si="1"/>
        <v>25.209999999999994</v>
      </c>
      <c r="I106" s="14">
        <f>E106-22868.71</f>
        <v>-22843.5</v>
      </c>
    </row>
    <row r="107" spans="1:9" ht="21" x14ac:dyDescent="0.25">
      <c r="A107" s="18"/>
      <c r="B107" s="8"/>
      <c r="C107" s="9"/>
      <c r="D107" s="9"/>
      <c r="E107" s="9">
        <f t="shared" si="1"/>
        <v>25.209999999999994</v>
      </c>
    </row>
    <row r="108" spans="1:9" ht="21" x14ac:dyDescent="0.25">
      <c r="A108" s="18"/>
      <c r="B108" s="8"/>
      <c r="C108" s="9"/>
      <c r="D108" s="9"/>
      <c r="E108" s="9">
        <f t="shared" si="1"/>
        <v>25.209999999999994</v>
      </c>
    </row>
    <row r="109" spans="1:9" ht="21" x14ac:dyDescent="0.25">
      <c r="A109" s="18"/>
      <c r="B109" s="8"/>
      <c r="C109" s="9"/>
      <c r="D109" s="9"/>
      <c r="E109" s="9">
        <f t="shared" si="1"/>
        <v>25.209999999999994</v>
      </c>
    </row>
    <row r="110" spans="1:9" ht="21" x14ac:dyDescent="0.25">
      <c r="A110" s="18"/>
      <c r="B110" s="8"/>
      <c r="C110" s="9"/>
      <c r="D110" s="9"/>
      <c r="E110" s="9">
        <f t="shared" si="1"/>
        <v>25.209999999999994</v>
      </c>
    </row>
    <row r="111" spans="1:9" ht="21" x14ac:dyDescent="0.25">
      <c r="A111" s="18"/>
      <c r="B111" s="8"/>
      <c r="C111" s="9"/>
      <c r="D111" s="9"/>
      <c r="E111" s="9">
        <f t="shared" si="1"/>
        <v>25.209999999999994</v>
      </c>
    </row>
    <row r="112" spans="1:9" ht="21" x14ac:dyDescent="0.25">
      <c r="A112" s="18"/>
      <c r="B112" s="8"/>
      <c r="C112" s="9"/>
      <c r="D112" s="9"/>
      <c r="E112" s="9">
        <f t="shared" si="1"/>
        <v>25.209999999999994</v>
      </c>
    </row>
    <row r="113" spans="1:5" ht="21" x14ac:dyDescent="0.25">
      <c r="A113" s="18"/>
      <c r="B113" s="8"/>
      <c r="C113" s="9"/>
      <c r="D113" s="9"/>
      <c r="E113" s="9">
        <f t="shared" si="1"/>
        <v>25.209999999999994</v>
      </c>
    </row>
    <row r="114" spans="1:5" ht="21" x14ac:dyDescent="0.25">
      <c r="A114" s="18"/>
      <c r="B114" s="8"/>
      <c r="C114" s="9"/>
      <c r="D114" s="9"/>
      <c r="E114" s="9">
        <f t="shared" si="1"/>
        <v>25.209999999999994</v>
      </c>
    </row>
    <row r="115" spans="1:5" ht="21" x14ac:dyDescent="0.25">
      <c r="A115" s="18"/>
      <c r="B115" s="8"/>
      <c r="C115" s="9"/>
      <c r="D115" s="9"/>
      <c r="E115" s="9">
        <f t="shared" si="1"/>
        <v>25.209999999999994</v>
      </c>
    </row>
    <row r="116" spans="1:5" ht="21" x14ac:dyDescent="0.25">
      <c r="A116" s="18"/>
      <c r="B116" s="8"/>
      <c r="C116" s="9"/>
      <c r="D116" s="9"/>
      <c r="E116" s="9">
        <f t="shared" si="1"/>
        <v>25.209999999999994</v>
      </c>
    </row>
    <row r="117" spans="1:5" ht="21" x14ac:dyDescent="0.25">
      <c r="A117" s="18"/>
      <c r="B117" s="8"/>
      <c r="C117" s="9"/>
      <c r="D117" s="9"/>
      <c r="E117" s="9">
        <f t="shared" si="1"/>
        <v>25.209999999999994</v>
      </c>
    </row>
    <row r="118" spans="1:5" ht="21" x14ac:dyDescent="0.25">
      <c r="A118" s="18"/>
      <c r="B118" s="8"/>
      <c r="C118" s="9"/>
      <c r="D118" s="9"/>
      <c r="E118" s="9">
        <f t="shared" si="1"/>
        <v>25.209999999999994</v>
      </c>
    </row>
    <row r="119" spans="1:5" ht="21" x14ac:dyDescent="0.25">
      <c r="A119" s="18"/>
      <c r="B119" s="8"/>
      <c r="C119" s="9"/>
      <c r="D119" s="9"/>
      <c r="E119" s="9">
        <f t="shared" si="1"/>
        <v>25.209999999999994</v>
      </c>
    </row>
    <row r="120" spans="1:5" ht="21" x14ac:dyDescent="0.25">
      <c r="A120" s="18"/>
      <c r="B120" s="8"/>
      <c r="C120" s="9"/>
      <c r="D120" s="9"/>
      <c r="E120" s="9">
        <f t="shared" si="1"/>
        <v>25.209999999999994</v>
      </c>
    </row>
    <row r="121" spans="1:5" ht="21" x14ac:dyDescent="0.25">
      <c r="A121" s="18"/>
      <c r="B121" s="8"/>
      <c r="C121" s="9"/>
      <c r="D121" s="9"/>
      <c r="E121" s="9">
        <f t="shared" si="1"/>
        <v>25.209999999999994</v>
      </c>
    </row>
    <row r="122" spans="1:5" ht="21" x14ac:dyDescent="0.25">
      <c r="A122" s="18"/>
      <c r="B122" s="8"/>
      <c r="C122" s="9"/>
      <c r="D122" s="9"/>
      <c r="E122" s="9">
        <f t="shared" si="1"/>
        <v>25.209999999999994</v>
      </c>
    </row>
    <row r="123" spans="1:5" ht="21" x14ac:dyDescent="0.25">
      <c r="A123" s="18"/>
      <c r="B123" s="8"/>
      <c r="C123" s="9"/>
      <c r="D123" s="9"/>
      <c r="E123" s="9">
        <f t="shared" si="1"/>
        <v>25.209999999999994</v>
      </c>
    </row>
    <row r="124" spans="1:5" ht="21" x14ac:dyDescent="0.25">
      <c r="A124" s="18"/>
      <c r="B124" s="8"/>
      <c r="C124" s="9"/>
      <c r="D124" s="9"/>
      <c r="E124" s="9">
        <f t="shared" si="1"/>
        <v>25.209999999999994</v>
      </c>
    </row>
    <row r="125" spans="1:5" ht="21" x14ac:dyDescent="0.25">
      <c r="A125" s="18"/>
      <c r="B125" s="8"/>
      <c r="C125" s="9"/>
      <c r="D125" s="9"/>
      <c r="E125" s="9">
        <f t="shared" si="1"/>
        <v>25.209999999999994</v>
      </c>
    </row>
    <row r="126" spans="1:5" ht="21" x14ac:dyDescent="0.25">
      <c r="A126" s="18"/>
      <c r="B126" s="8"/>
      <c r="C126" s="9"/>
      <c r="D126" s="9"/>
      <c r="E126" s="9">
        <f t="shared" si="1"/>
        <v>25.209999999999994</v>
      </c>
    </row>
    <row r="127" spans="1:5" ht="21" x14ac:dyDescent="0.25">
      <c r="A127" s="18"/>
      <c r="B127" s="8"/>
      <c r="C127" s="9"/>
      <c r="D127" s="9"/>
      <c r="E127" s="9">
        <f t="shared" si="1"/>
        <v>25.209999999999994</v>
      </c>
    </row>
    <row r="128" spans="1:5" ht="21" x14ac:dyDescent="0.25">
      <c r="A128" s="18"/>
      <c r="B128" s="8"/>
      <c r="C128" s="9"/>
      <c r="D128" s="9"/>
      <c r="E128" s="9">
        <f t="shared" si="1"/>
        <v>25.209999999999994</v>
      </c>
    </row>
    <row r="129" spans="1:5" ht="21" x14ac:dyDescent="0.25">
      <c r="A129" s="18"/>
      <c r="B129" s="8"/>
      <c r="C129" s="9"/>
      <c r="D129" s="9"/>
      <c r="E129" s="9">
        <f t="shared" si="1"/>
        <v>25.209999999999994</v>
      </c>
    </row>
    <row r="130" spans="1:5" ht="21" x14ac:dyDescent="0.25">
      <c r="A130" s="18"/>
      <c r="B130" s="8"/>
      <c r="C130" s="9"/>
      <c r="D130" s="9"/>
      <c r="E130" s="9">
        <f t="shared" si="1"/>
        <v>25.209999999999994</v>
      </c>
    </row>
    <row r="131" spans="1:5" ht="21" x14ac:dyDescent="0.25">
      <c r="A131" s="18"/>
      <c r="B131" s="8"/>
      <c r="C131" s="9"/>
      <c r="D131" s="9"/>
      <c r="E131" s="9">
        <f t="shared" si="1"/>
        <v>25.209999999999994</v>
      </c>
    </row>
    <row r="132" spans="1:5" ht="21" x14ac:dyDescent="0.25">
      <c r="A132" s="18"/>
      <c r="B132" s="8"/>
      <c r="C132" s="9"/>
      <c r="D132" s="9"/>
      <c r="E132" s="9">
        <f t="shared" si="1"/>
        <v>25.209999999999994</v>
      </c>
    </row>
    <row r="133" spans="1:5" ht="21" x14ac:dyDescent="0.25">
      <c r="A133" s="18"/>
      <c r="B133" s="8"/>
      <c r="C133" s="9"/>
      <c r="D133" s="9"/>
      <c r="E133" s="9">
        <f t="shared" si="1"/>
        <v>25.209999999999994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25.209999999999994</v>
      </c>
    </row>
    <row r="135" spans="1:5" ht="21" x14ac:dyDescent="0.25">
      <c r="A135" s="18"/>
      <c r="B135" s="8"/>
      <c r="C135" s="9"/>
      <c r="D135" s="9"/>
      <c r="E135" s="9">
        <f t="shared" si="2"/>
        <v>25.209999999999994</v>
      </c>
    </row>
    <row r="136" spans="1:5" ht="21" x14ac:dyDescent="0.25">
      <c r="A136" s="18"/>
      <c r="B136" s="8"/>
      <c r="C136" s="9"/>
      <c r="D136" s="9"/>
      <c r="E136" s="9">
        <f t="shared" si="2"/>
        <v>25.209999999999994</v>
      </c>
    </row>
    <row r="137" spans="1:5" ht="21" x14ac:dyDescent="0.25">
      <c r="A137" s="18"/>
      <c r="B137" s="8"/>
      <c r="C137" s="9"/>
      <c r="D137" s="9"/>
      <c r="E137" s="9">
        <f t="shared" si="2"/>
        <v>25.209999999999994</v>
      </c>
    </row>
    <row r="138" spans="1:5" ht="21" x14ac:dyDescent="0.25">
      <c r="A138" s="18"/>
      <c r="B138" s="8"/>
      <c r="C138" s="9"/>
      <c r="D138" s="9"/>
      <c r="E138" s="9">
        <f t="shared" si="2"/>
        <v>25.209999999999994</v>
      </c>
    </row>
    <row r="139" spans="1:5" ht="21" x14ac:dyDescent="0.25">
      <c r="A139" s="18"/>
      <c r="B139" s="8"/>
      <c r="C139" s="9"/>
      <c r="D139" s="9"/>
      <c r="E139" s="9">
        <f t="shared" si="2"/>
        <v>25.209999999999994</v>
      </c>
    </row>
    <row r="140" spans="1:5" ht="21" x14ac:dyDescent="0.25">
      <c r="A140" s="18"/>
      <c r="B140" s="8"/>
      <c r="C140" s="9"/>
      <c r="D140" s="9"/>
      <c r="E140" s="9">
        <f t="shared" si="2"/>
        <v>25.209999999999994</v>
      </c>
    </row>
    <row r="141" spans="1:5" ht="21" x14ac:dyDescent="0.25">
      <c r="A141" s="18"/>
      <c r="B141" s="8"/>
      <c r="C141" s="9"/>
      <c r="D141" s="9"/>
      <c r="E141" s="9">
        <f t="shared" si="2"/>
        <v>25.209999999999994</v>
      </c>
    </row>
    <row r="142" spans="1:5" ht="21" x14ac:dyDescent="0.25">
      <c r="A142" s="18"/>
      <c r="B142" s="8"/>
      <c r="C142" s="9"/>
      <c r="D142" s="9"/>
      <c r="E142" s="9">
        <f t="shared" si="2"/>
        <v>25.209999999999994</v>
      </c>
    </row>
    <row r="143" spans="1:5" ht="21" x14ac:dyDescent="0.25">
      <c r="A143" s="18"/>
      <c r="B143" s="8"/>
      <c r="C143" s="9"/>
      <c r="D143" s="9"/>
      <c r="E143" s="9">
        <f t="shared" si="2"/>
        <v>25.209999999999994</v>
      </c>
    </row>
    <row r="144" spans="1:5" ht="21" x14ac:dyDescent="0.25">
      <c r="A144" s="18"/>
      <c r="B144" s="8"/>
      <c r="C144" s="9"/>
      <c r="D144" s="9"/>
      <c r="E144" s="9">
        <f t="shared" si="2"/>
        <v>25.209999999999994</v>
      </c>
    </row>
    <row r="145" spans="1:5" ht="21" x14ac:dyDescent="0.25">
      <c r="A145" s="18"/>
      <c r="B145" s="8"/>
      <c r="C145" s="9"/>
      <c r="D145" s="9"/>
      <c r="E145" s="9">
        <f t="shared" si="2"/>
        <v>25.209999999999994</v>
      </c>
    </row>
    <row r="146" spans="1:5" ht="21" x14ac:dyDescent="0.25">
      <c r="A146" s="18"/>
      <c r="B146" s="8"/>
      <c r="C146" s="9"/>
      <c r="D146" s="9"/>
      <c r="E146" s="9">
        <f t="shared" si="2"/>
        <v>25.209999999999994</v>
      </c>
    </row>
    <row r="147" spans="1:5" ht="21" x14ac:dyDescent="0.25">
      <c r="A147" s="18"/>
      <c r="B147" s="8"/>
      <c r="C147" s="9"/>
      <c r="D147" s="9"/>
      <c r="E147" s="9">
        <f t="shared" si="2"/>
        <v>25.209999999999994</v>
      </c>
    </row>
    <row r="148" spans="1:5" ht="21" x14ac:dyDescent="0.25">
      <c r="A148" s="18"/>
      <c r="B148" s="8"/>
      <c r="C148" s="9"/>
      <c r="D148" s="9"/>
      <c r="E148" s="9">
        <f t="shared" si="2"/>
        <v>25.209999999999994</v>
      </c>
    </row>
    <row r="149" spans="1:5" ht="21" x14ac:dyDescent="0.25">
      <c r="A149" s="18"/>
      <c r="B149" s="8"/>
      <c r="C149" s="9"/>
      <c r="D149" s="9"/>
      <c r="E149" s="9">
        <f t="shared" si="2"/>
        <v>25.209999999999994</v>
      </c>
    </row>
    <row r="150" spans="1:5" ht="21" x14ac:dyDescent="0.25">
      <c r="A150" s="18"/>
      <c r="B150" s="8"/>
      <c r="C150" s="9"/>
      <c r="D150" s="9"/>
      <c r="E150" s="9">
        <f t="shared" si="2"/>
        <v>25.209999999999994</v>
      </c>
    </row>
    <row r="151" spans="1:5" ht="21" x14ac:dyDescent="0.25">
      <c r="A151" s="18"/>
      <c r="B151" s="8"/>
      <c r="C151" s="9"/>
      <c r="D151" s="9"/>
      <c r="E151" s="9">
        <f t="shared" si="2"/>
        <v>25.209999999999994</v>
      </c>
    </row>
    <row r="152" spans="1:5" ht="21" x14ac:dyDescent="0.25">
      <c r="A152" s="18"/>
      <c r="B152" s="8"/>
      <c r="C152" s="9"/>
      <c r="D152" s="9"/>
      <c r="E152" s="9">
        <f t="shared" si="2"/>
        <v>25.209999999999994</v>
      </c>
    </row>
    <row r="153" spans="1:5" ht="21" x14ac:dyDescent="0.25">
      <c r="A153" s="18"/>
      <c r="B153" s="8"/>
      <c r="C153" s="9"/>
      <c r="D153" s="9"/>
      <c r="E153" s="9">
        <f t="shared" si="2"/>
        <v>25.209999999999994</v>
      </c>
    </row>
    <row r="154" spans="1:5" ht="21" x14ac:dyDescent="0.25">
      <c r="A154" s="18"/>
      <c r="B154" s="8"/>
      <c r="C154" s="9"/>
      <c r="D154" s="9"/>
      <c r="E154" s="9">
        <f t="shared" si="2"/>
        <v>25.209999999999994</v>
      </c>
    </row>
    <row r="155" spans="1:5" ht="21" x14ac:dyDescent="0.25">
      <c r="A155" s="18"/>
      <c r="B155" s="8"/>
      <c r="C155" s="9"/>
      <c r="D155" s="9"/>
      <c r="E155" s="9">
        <f t="shared" si="2"/>
        <v>25.209999999999994</v>
      </c>
    </row>
    <row r="156" spans="1:5" ht="21" x14ac:dyDescent="0.25">
      <c r="A156" s="18"/>
      <c r="B156" s="8"/>
      <c r="C156" s="9"/>
      <c r="D156" s="9"/>
      <c r="E156" s="9">
        <f t="shared" si="2"/>
        <v>25.209999999999994</v>
      </c>
    </row>
    <row r="157" spans="1:5" ht="21" x14ac:dyDescent="0.25">
      <c r="A157" s="18"/>
      <c r="B157" s="8"/>
      <c r="C157" s="9"/>
      <c r="D157" s="9"/>
      <c r="E157" s="9">
        <f t="shared" si="2"/>
        <v>25.209999999999994</v>
      </c>
    </row>
    <row r="158" spans="1:5" ht="21" x14ac:dyDescent="0.25">
      <c r="A158" s="18"/>
      <c r="B158" s="8"/>
      <c r="C158" s="9"/>
      <c r="D158" s="9"/>
      <c r="E158" s="9">
        <f t="shared" si="2"/>
        <v>25.209999999999994</v>
      </c>
    </row>
    <row r="159" spans="1:5" ht="21" x14ac:dyDescent="0.25">
      <c r="A159" s="18"/>
      <c r="B159" s="8"/>
      <c r="C159" s="9"/>
      <c r="D159" s="9"/>
      <c r="E159" s="9">
        <f t="shared" si="2"/>
        <v>25.209999999999994</v>
      </c>
    </row>
    <row r="160" spans="1:5" ht="21" x14ac:dyDescent="0.25">
      <c r="A160" s="18"/>
      <c r="B160" s="8"/>
      <c r="C160" s="9"/>
      <c r="D160" s="9"/>
      <c r="E160" s="9">
        <f t="shared" si="2"/>
        <v>25.209999999999994</v>
      </c>
    </row>
    <row r="161" spans="1:5" ht="21" x14ac:dyDescent="0.25">
      <c r="A161" s="18"/>
      <c r="B161" s="8"/>
      <c r="C161" s="9"/>
      <c r="D161" s="9"/>
      <c r="E161" s="9">
        <f t="shared" si="2"/>
        <v>25.209999999999994</v>
      </c>
    </row>
    <row r="162" spans="1:5" ht="21" x14ac:dyDescent="0.25">
      <c r="A162" s="18"/>
      <c r="B162" s="8"/>
      <c r="C162" s="9"/>
      <c r="D162" s="9"/>
      <c r="E162" s="9">
        <f t="shared" si="2"/>
        <v>25.209999999999994</v>
      </c>
    </row>
    <row r="163" spans="1:5" ht="21" x14ac:dyDescent="0.25">
      <c r="A163" s="18"/>
      <c r="B163" s="8"/>
      <c r="C163" s="9"/>
      <c r="D163" s="9"/>
      <c r="E163" s="9">
        <f t="shared" si="2"/>
        <v>25.209999999999994</v>
      </c>
    </row>
    <row r="164" spans="1:5" ht="21" x14ac:dyDescent="0.25">
      <c r="A164" s="18"/>
      <c r="B164" s="8"/>
      <c r="C164" s="9"/>
      <c r="D164" s="9"/>
      <c r="E164" s="9">
        <f t="shared" si="2"/>
        <v>25.209999999999994</v>
      </c>
    </row>
    <row r="165" spans="1:5" ht="21" x14ac:dyDescent="0.25">
      <c r="A165" s="18"/>
      <c r="B165" s="8"/>
      <c r="C165" s="9"/>
      <c r="D165" s="9"/>
      <c r="E165" s="9">
        <f t="shared" si="2"/>
        <v>25.209999999999994</v>
      </c>
    </row>
    <row r="166" spans="1:5" ht="21" x14ac:dyDescent="0.25">
      <c r="A166" s="18"/>
      <c r="B166" s="8"/>
      <c r="C166" s="9"/>
      <c r="D166" s="9"/>
      <c r="E166" s="9">
        <f t="shared" si="2"/>
        <v>25.209999999999994</v>
      </c>
    </row>
    <row r="167" spans="1:5" ht="21" x14ac:dyDescent="0.25">
      <c r="A167" s="18"/>
      <c r="B167" s="8"/>
      <c r="C167" s="9"/>
      <c r="D167" s="9"/>
      <c r="E167" s="9">
        <f t="shared" si="2"/>
        <v>25.209999999999994</v>
      </c>
    </row>
    <row r="168" spans="1:5" ht="21" x14ac:dyDescent="0.25">
      <c r="A168" s="18"/>
      <c r="B168" s="8"/>
      <c r="C168" s="9"/>
      <c r="D168" s="9"/>
      <c r="E168" s="9">
        <f t="shared" si="2"/>
        <v>25.209999999999994</v>
      </c>
    </row>
    <row r="169" spans="1:5" ht="21" x14ac:dyDescent="0.25">
      <c r="A169" s="18"/>
      <c r="B169" s="8"/>
      <c r="C169" s="9"/>
      <c r="D169" s="9"/>
      <c r="E169" s="9">
        <f t="shared" si="2"/>
        <v>25.209999999999994</v>
      </c>
    </row>
    <row r="170" spans="1:5" ht="21" x14ac:dyDescent="0.25">
      <c r="A170" s="18"/>
      <c r="B170" s="8"/>
      <c r="C170" s="9"/>
      <c r="D170" s="9"/>
      <c r="E170" s="9">
        <f t="shared" si="2"/>
        <v>25.209999999999994</v>
      </c>
    </row>
    <row r="171" spans="1:5" ht="21" x14ac:dyDescent="0.25">
      <c r="A171" s="18"/>
      <c r="B171" s="8"/>
      <c r="C171" s="9"/>
      <c r="D171" s="9"/>
      <c r="E171" s="9">
        <f t="shared" si="2"/>
        <v>25.209999999999994</v>
      </c>
    </row>
    <row r="172" spans="1:5" ht="21" x14ac:dyDescent="0.25">
      <c r="A172" s="18"/>
      <c r="B172" s="8"/>
      <c r="C172" s="9"/>
      <c r="D172" s="9"/>
      <c r="E172" s="9">
        <f t="shared" si="2"/>
        <v>25.209999999999994</v>
      </c>
    </row>
    <row r="173" spans="1:5" ht="21" x14ac:dyDescent="0.25">
      <c r="A173" s="18"/>
      <c r="B173" s="8"/>
      <c r="C173" s="9"/>
      <c r="D173" s="9"/>
      <c r="E173" s="9">
        <f t="shared" si="2"/>
        <v>25.209999999999994</v>
      </c>
    </row>
    <row r="174" spans="1:5" ht="21" x14ac:dyDescent="0.25">
      <c r="A174" s="18"/>
      <c r="B174" s="8"/>
      <c r="C174" s="9"/>
      <c r="D174" s="9"/>
      <c r="E174" s="9">
        <f t="shared" si="2"/>
        <v>25.209999999999994</v>
      </c>
    </row>
    <row r="175" spans="1:5" ht="21" x14ac:dyDescent="0.25">
      <c r="A175" s="18"/>
      <c r="B175" s="8"/>
      <c r="C175" s="9"/>
      <c r="D175" s="9"/>
      <c r="E175" s="9">
        <f t="shared" si="2"/>
        <v>25.209999999999994</v>
      </c>
    </row>
    <row r="176" spans="1:5" ht="21" x14ac:dyDescent="0.25">
      <c r="A176" s="18"/>
      <c r="B176" s="8"/>
      <c r="C176" s="9"/>
      <c r="D176" s="9"/>
      <c r="E176" s="9">
        <f t="shared" si="2"/>
        <v>25.209999999999994</v>
      </c>
    </row>
    <row r="177" spans="1:5" ht="21" x14ac:dyDescent="0.25">
      <c r="A177" s="18"/>
      <c r="B177" s="8"/>
      <c r="C177" s="9"/>
      <c r="D177" s="9"/>
      <c r="E177" s="9">
        <f t="shared" si="2"/>
        <v>25.209999999999994</v>
      </c>
    </row>
    <row r="178" spans="1:5" ht="21" x14ac:dyDescent="0.25">
      <c r="A178" s="18"/>
      <c r="B178" s="8"/>
      <c r="C178" s="9"/>
      <c r="D178" s="9"/>
      <c r="E178" s="9">
        <f t="shared" si="2"/>
        <v>25.209999999999994</v>
      </c>
    </row>
    <row r="179" spans="1:5" ht="21" x14ac:dyDescent="0.25">
      <c r="A179" s="18"/>
      <c r="B179" s="8"/>
      <c r="C179" s="9"/>
      <c r="D179" s="9"/>
      <c r="E179" s="9">
        <f t="shared" si="2"/>
        <v>25.209999999999994</v>
      </c>
    </row>
    <row r="180" spans="1:5" ht="21" x14ac:dyDescent="0.25">
      <c r="A180" s="18"/>
      <c r="B180" s="8"/>
      <c r="C180" s="9"/>
      <c r="D180" s="9"/>
      <c r="E180" s="9">
        <f t="shared" si="2"/>
        <v>25.209999999999994</v>
      </c>
    </row>
    <row r="181" spans="1:5" ht="21" x14ac:dyDescent="0.25">
      <c r="A181" s="18"/>
      <c r="B181" s="8"/>
      <c r="C181" s="9"/>
      <c r="D181" s="9"/>
      <c r="E181" s="9">
        <f t="shared" si="2"/>
        <v>25.209999999999994</v>
      </c>
    </row>
    <row r="182" spans="1:5" ht="21" x14ac:dyDescent="0.25">
      <c r="A182" s="18"/>
      <c r="B182" s="8"/>
      <c r="C182" s="9"/>
      <c r="D182" s="9"/>
      <c r="E182" s="9">
        <f t="shared" si="2"/>
        <v>25.209999999999994</v>
      </c>
    </row>
    <row r="183" spans="1:5" ht="21" x14ac:dyDescent="0.25">
      <c r="A183" s="18"/>
      <c r="B183" s="8"/>
      <c r="C183" s="9"/>
      <c r="D183" s="9"/>
      <c r="E183" s="9">
        <f t="shared" si="2"/>
        <v>25.209999999999994</v>
      </c>
    </row>
    <row r="184" spans="1:5" ht="21" x14ac:dyDescent="0.25">
      <c r="A184" s="18"/>
      <c r="B184" s="8"/>
      <c r="C184" s="9"/>
      <c r="D184" s="9"/>
      <c r="E184" s="9">
        <f t="shared" si="2"/>
        <v>25.209999999999994</v>
      </c>
    </row>
    <row r="185" spans="1:5" ht="21" x14ac:dyDescent="0.25">
      <c r="A185" s="18"/>
      <c r="B185" s="8"/>
      <c r="C185" s="9"/>
      <c r="D185" s="9"/>
      <c r="E185" s="9">
        <f t="shared" si="2"/>
        <v>25.209999999999994</v>
      </c>
    </row>
    <row r="186" spans="1:5" ht="21" x14ac:dyDescent="0.25">
      <c r="A186" s="18"/>
      <c r="B186" s="8"/>
      <c r="C186" s="9"/>
      <c r="D186" s="9"/>
      <c r="E186" s="9">
        <f t="shared" si="2"/>
        <v>25.209999999999994</v>
      </c>
    </row>
    <row r="187" spans="1:5" ht="21" x14ac:dyDescent="0.25">
      <c r="A187" s="18"/>
      <c r="B187" s="8"/>
      <c r="C187" s="9"/>
      <c r="D187" s="9"/>
      <c r="E187" s="9">
        <f t="shared" si="2"/>
        <v>25.209999999999994</v>
      </c>
    </row>
    <row r="188" spans="1:5" ht="21" x14ac:dyDescent="0.25">
      <c r="A188" s="18"/>
      <c r="B188" s="8"/>
      <c r="C188" s="9"/>
      <c r="D188" s="9"/>
      <c r="E188" s="9">
        <f t="shared" si="2"/>
        <v>25.209999999999994</v>
      </c>
    </row>
    <row r="189" spans="1:5" ht="21" x14ac:dyDescent="0.25">
      <c r="A189" s="18"/>
      <c r="B189" s="8"/>
      <c r="C189" s="9"/>
      <c r="D189" s="9"/>
      <c r="E189" s="9">
        <f t="shared" si="2"/>
        <v>25.209999999999994</v>
      </c>
    </row>
    <row r="190" spans="1:5" ht="21" x14ac:dyDescent="0.25">
      <c r="A190" s="18"/>
      <c r="B190" s="8"/>
      <c r="C190" s="9"/>
      <c r="D190" s="9"/>
      <c r="E190" s="9">
        <f t="shared" si="2"/>
        <v>25.209999999999994</v>
      </c>
    </row>
    <row r="191" spans="1:5" ht="21" x14ac:dyDescent="0.25">
      <c r="A191" s="18"/>
      <c r="B191" s="8"/>
      <c r="C191" s="9"/>
      <c r="D191" s="9"/>
      <c r="E191" s="9">
        <f t="shared" si="2"/>
        <v>25.209999999999994</v>
      </c>
    </row>
    <row r="192" spans="1:5" ht="21" x14ac:dyDescent="0.25">
      <c r="A192" s="18"/>
      <c r="B192" s="8"/>
      <c r="C192" s="9"/>
      <c r="D192" s="9"/>
      <c r="E192" s="9">
        <f t="shared" si="2"/>
        <v>25.209999999999994</v>
      </c>
    </row>
    <row r="193" spans="1:5" ht="21" x14ac:dyDescent="0.25">
      <c r="A193" s="18"/>
      <c r="B193" s="8"/>
      <c r="C193" s="9"/>
      <c r="D193" s="9"/>
      <c r="E193" s="9">
        <f t="shared" si="2"/>
        <v>25.209999999999994</v>
      </c>
    </row>
    <row r="194" spans="1:5" ht="21" x14ac:dyDescent="0.25">
      <c r="A194" s="18"/>
      <c r="B194" s="8"/>
      <c r="C194" s="9"/>
      <c r="D194" s="9"/>
      <c r="E194" s="9">
        <f t="shared" si="2"/>
        <v>25.209999999999994</v>
      </c>
    </row>
    <row r="195" spans="1:5" ht="21" x14ac:dyDescent="0.25">
      <c r="A195" s="18"/>
      <c r="B195" s="8"/>
      <c r="C195" s="9"/>
      <c r="D195" s="9"/>
      <c r="E195" s="9">
        <f t="shared" si="2"/>
        <v>25.209999999999994</v>
      </c>
    </row>
    <row r="196" spans="1:5" ht="21" x14ac:dyDescent="0.25">
      <c r="A196" s="18"/>
      <c r="B196" s="8"/>
      <c r="C196" s="9"/>
      <c r="D196" s="9"/>
      <c r="E196" s="9">
        <f t="shared" si="2"/>
        <v>25.209999999999994</v>
      </c>
    </row>
    <row r="197" spans="1:5" ht="21" x14ac:dyDescent="0.25">
      <c r="A197" s="18"/>
      <c r="B197" s="8"/>
      <c r="C197" s="9"/>
      <c r="D197" s="9"/>
      <c r="E197" s="9">
        <f t="shared" si="2"/>
        <v>25.209999999999994</v>
      </c>
    </row>
    <row r="198" spans="1:5" ht="21" x14ac:dyDescent="0.25">
      <c r="A198" s="18"/>
      <c r="B198" s="8"/>
      <c r="C198" s="9"/>
      <c r="D198" s="9"/>
      <c r="E198" s="9">
        <f t="shared" ref="E198:E261" si="3">E197+C198-D198</f>
        <v>25.209999999999994</v>
      </c>
    </row>
    <row r="199" spans="1:5" ht="21" x14ac:dyDescent="0.25">
      <c r="A199" s="18"/>
      <c r="B199" s="8"/>
      <c r="C199" s="9"/>
      <c r="D199" s="9"/>
      <c r="E199" s="9">
        <f t="shared" si="3"/>
        <v>25.209999999999994</v>
      </c>
    </row>
    <row r="200" spans="1:5" ht="21" x14ac:dyDescent="0.25">
      <c r="A200" s="18"/>
      <c r="B200" s="8"/>
      <c r="C200" s="9"/>
      <c r="D200" s="9"/>
      <c r="E200" s="9">
        <f t="shared" si="3"/>
        <v>25.209999999999994</v>
      </c>
    </row>
    <row r="201" spans="1:5" ht="21" x14ac:dyDescent="0.25">
      <c r="A201" s="18"/>
      <c r="B201" s="8"/>
      <c r="C201" s="9"/>
      <c r="D201" s="9"/>
      <c r="E201" s="9">
        <f t="shared" si="3"/>
        <v>25.209999999999994</v>
      </c>
    </row>
    <row r="202" spans="1:5" ht="21" x14ac:dyDescent="0.25">
      <c r="A202" s="18"/>
      <c r="B202" s="8"/>
      <c r="C202" s="9"/>
      <c r="D202" s="9"/>
      <c r="E202" s="9">
        <f t="shared" si="3"/>
        <v>25.209999999999994</v>
      </c>
    </row>
    <row r="203" spans="1:5" ht="21" x14ac:dyDescent="0.25">
      <c r="A203" s="18"/>
      <c r="B203" s="8"/>
      <c r="C203" s="9"/>
      <c r="D203" s="9"/>
      <c r="E203" s="9">
        <f t="shared" si="3"/>
        <v>25.209999999999994</v>
      </c>
    </row>
    <row r="204" spans="1:5" ht="21" x14ac:dyDescent="0.25">
      <c r="A204" s="18"/>
      <c r="B204" s="8"/>
      <c r="C204" s="9"/>
      <c r="D204" s="9"/>
      <c r="E204" s="9">
        <f t="shared" si="3"/>
        <v>25.209999999999994</v>
      </c>
    </row>
    <row r="205" spans="1:5" ht="21" x14ac:dyDescent="0.25">
      <c r="A205" s="18"/>
      <c r="B205" s="8"/>
      <c r="C205" s="9"/>
      <c r="D205" s="9"/>
      <c r="E205" s="9">
        <f t="shared" si="3"/>
        <v>25.209999999999994</v>
      </c>
    </row>
    <row r="206" spans="1:5" ht="21" x14ac:dyDescent="0.25">
      <c r="A206" s="18"/>
      <c r="B206" s="8"/>
      <c r="C206" s="9"/>
      <c r="D206" s="9"/>
      <c r="E206" s="9">
        <f t="shared" si="3"/>
        <v>25.209999999999994</v>
      </c>
    </row>
    <row r="207" spans="1:5" ht="21" x14ac:dyDescent="0.25">
      <c r="A207" s="18"/>
      <c r="B207" s="8"/>
      <c r="C207" s="9"/>
      <c r="D207" s="9"/>
      <c r="E207" s="9">
        <f t="shared" si="3"/>
        <v>25.209999999999994</v>
      </c>
    </row>
    <row r="208" spans="1:5" ht="21" x14ac:dyDescent="0.25">
      <c r="A208" s="18"/>
      <c r="B208" s="8"/>
      <c r="C208" s="9"/>
      <c r="D208" s="9"/>
      <c r="E208" s="9">
        <f t="shared" si="3"/>
        <v>25.209999999999994</v>
      </c>
    </row>
    <row r="209" spans="1:5" ht="21" x14ac:dyDescent="0.25">
      <c r="A209" s="18"/>
      <c r="B209" s="8"/>
      <c r="C209" s="9"/>
      <c r="D209" s="9"/>
      <c r="E209" s="9">
        <f t="shared" si="3"/>
        <v>25.209999999999994</v>
      </c>
    </row>
    <row r="210" spans="1:5" ht="21" x14ac:dyDescent="0.25">
      <c r="A210" s="18"/>
      <c r="B210" s="8"/>
      <c r="C210" s="9"/>
      <c r="D210" s="9"/>
      <c r="E210" s="9">
        <f t="shared" si="3"/>
        <v>25.209999999999994</v>
      </c>
    </row>
    <row r="211" spans="1:5" ht="21" x14ac:dyDescent="0.25">
      <c r="A211" s="18"/>
      <c r="B211" s="8"/>
      <c r="C211" s="9"/>
      <c r="D211" s="9"/>
      <c r="E211" s="9">
        <f t="shared" si="3"/>
        <v>25.209999999999994</v>
      </c>
    </row>
    <row r="212" spans="1:5" ht="21" x14ac:dyDescent="0.25">
      <c r="A212" s="18"/>
      <c r="B212" s="8"/>
      <c r="C212" s="9"/>
      <c r="D212" s="9"/>
      <c r="E212" s="9">
        <f t="shared" si="3"/>
        <v>25.209999999999994</v>
      </c>
    </row>
    <row r="213" spans="1:5" ht="21" x14ac:dyDescent="0.25">
      <c r="A213" s="18"/>
      <c r="B213" s="8"/>
      <c r="C213" s="9"/>
      <c r="D213" s="9"/>
      <c r="E213" s="9">
        <f t="shared" si="3"/>
        <v>25.209999999999994</v>
      </c>
    </row>
    <row r="214" spans="1:5" ht="21" x14ac:dyDescent="0.25">
      <c r="A214" s="18"/>
      <c r="B214" s="8"/>
      <c r="C214" s="9"/>
      <c r="D214" s="9"/>
      <c r="E214" s="9">
        <f t="shared" si="3"/>
        <v>25.209999999999994</v>
      </c>
    </row>
    <row r="215" spans="1:5" ht="21" x14ac:dyDescent="0.25">
      <c r="A215" s="18"/>
      <c r="B215" s="8"/>
      <c r="C215" s="9"/>
      <c r="D215" s="9"/>
      <c r="E215" s="9">
        <f t="shared" si="3"/>
        <v>25.209999999999994</v>
      </c>
    </row>
    <row r="216" spans="1:5" ht="21" x14ac:dyDescent="0.25">
      <c r="A216" s="18"/>
      <c r="B216" s="8"/>
      <c r="C216" s="9"/>
      <c r="D216" s="9"/>
      <c r="E216" s="9">
        <f t="shared" si="3"/>
        <v>25.209999999999994</v>
      </c>
    </row>
    <row r="217" spans="1:5" ht="21" x14ac:dyDescent="0.25">
      <c r="A217" s="18"/>
      <c r="B217" s="8"/>
      <c r="C217" s="9"/>
      <c r="D217" s="9"/>
      <c r="E217" s="9">
        <f t="shared" si="3"/>
        <v>25.209999999999994</v>
      </c>
    </row>
    <row r="218" spans="1:5" ht="21" x14ac:dyDescent="0.25">
      <c r="A218" s="18"/>
      <c r="B218" s="8"/>
      <c r="C218" s="9"/>
      <c r="D218" s="9"/>
      <c r="E218" s="9">
        <f t="shared" si="3"/>
        <v>25.209999999999994</v>
      </c>
    </row>
    <row r="219" spans="1:5" ht="21" x14ac:dyDescent="0.25">
      <c r="A219" s="18"/>
      <c r="B219" s="8"/>
      <c r="C219" s="9"/>
      <c r="D219" s="9"/>
      <c r="E219" s="9">
        <f t="shared" si="3"/>
        <v>25.209999999999994</v>
      </c>
    </row>
    <row r="220" spans="1:5" ht="21" x14ac:dyDescent="0.25">
      <c r="A220" s="18"/>
      <c r="B220" s="8"/>
      <c r="C220" s="9"/>
      <c r="D220" s="9"/>
      <c r="E220" s="9">
        <f t="shared" si="3"/>
        <v>25.209999999999994</v>
      </c>
    </row>
    <row r="221" spans="1:5" ht="21" x14ac:dyDescent="0.25">
      <c r="A221" s="18"/>
      <c r="B221" s="8"/>
      <c r="C221" s="9"/>
      <c r="D221" s="9"/>
      <c r="E221" s="9">
        <f t="shared" si="3"/>
        <v>25.209999999999994</v>
      </c>
    </row>
    <row r="222" spans="1:5" ht="21" x14ac:dyDescent="0.25">
      <c r="A222" s="18"/>
      <c r="B222" s="8"/>
      <c r="C222" s="9"/>
      <c r="D222" s="9"/>
      <c r="E222" s="9">
        <f t="shared" si="3"/>
        <v>25.209999999999994</v>
      </c>
    </row>
    <row r="223" spans="1:5" ht="21" x14ac:dyDescent="0.25">
      <c r="A223" s="18"/>
      <c r="B223" s="8"/>
      <c r="C223" s="9"/>
      <c r="D223" s="9"/>
      <c r="E223" s="9">
        <f t="shared" si="3"/>
        <v>25.209999999999994</v>
      </c>
    </row>
    <row r="224" spans="1:5" ht="21" x14ac:dyDescent="0.25">
      <c r="A224" s="18"/>
      <c r="B224" s="8"/>
      <c r="C224" s="9"/>
      <c r="D224" s="9"/>
      <c r="E224" s="9">
        <f t="shared" si="3"/>
        <v>25.209999999999994</v>
      </c>
    </row>
    <row r="225" spans="1:5" ht="21" x14ac:dyDescent="0.25">
      <c r="A225" s="18"/>
      <c r="B225" s="8"/>
      <c r="C225" s="9"/>
      <c r="D225" s="9"/>
      <c r="E225" s="9">
        <f t="shared" si="3"/>
        <v>25.209999999999994</v>
      </c>
    </row>
    <row r="226" spans="1:5" ht="21" x14ac:dyDescent="0.25">
      <c r="A226" s="18"/>
      <c r="B226" s="8"/>
      <c r="C226" s="9"/>
      <c r="D226" s="9"/>
      <c r="E226" s="9">
        <f t="shared" si="3"/>
        <v>25.209999999999994</v>
      </c>
    </row>
    <row r="227" spans="1:5" ht="21" x14ac:dyDescent="0.25">
      <c r="A227" s="18"/>
      <c r="B227" s="8"/>
      <c r="C227" s="9"/>
      <c r="D227" s="9"/>
      <c r="E227" s="9">
        <f t="shared" si="3"/>
        <v>25.209999999999994</v>
      </c>
    </row>
    <row r="228" spans="1:5" ht="21" x14ac:dyDescent="0.25">
      <c r="A228" s="18"/>
      <c r="B228" s="8"/>
      <c r="C228" s="9"/>
      <c r="D228" s="9"/>
      <c r="E228" s="9">
        <f t="shared" si="3"/>
        <v>25.209999999999994</v>
      </c>
    </row>
    <row r="229" spans="1:5" ht="21" x14ac:dyDescent="0.25">
      <c r="A229" s="18"/>
      <c r="B229" s="8"/>
      <c r="C229" s="9"/>
      <c r="D229" s="9"/>
      <c r="E229" s="9">
        <f t="shared" si="3"/>
        <v>25.209999999999994</v>
      </c>
    </row>
    <row r="230" spans="1:5" ht="21" x14ac:dyDescent="0.25">
      <c r="A230" s="18"/>
      <c r="B230" s="8"/>
      <c r="C230" s="9"/>
      <c r="D230" s="9"/>
      <c r="E230" s="9">
        <f t="shared" si="3"/>
        <v>25.209999999999994</v>
      </c>
    </row>
    <row r="231" spans="1:5" ht="21" x14ac:dyDescent="0.25">
      <c r="A231" s="18"/>
      <c r="B231" s="8"/>
      <c r="C231" s="9"/>
      <c r="D231" s="9"/>
      <c r="E231" s="9">
        <f t="shared" si="3"/>
        <v>25.209999999999994</v>
      </c>
    </row>
    <row r="232" spans="1:5" ht="21" x14ac:dyDescent="0.25">
      <c r="A232" s="18"/>
      <c r="B232" s="8"/>
      <c r="C232" s="9"/>
      <c r="D232" s="9"/>
      <c r="E232" s="9">
        <f t="shared" si="3"/>
        <v>25.209999999999994</v>
      </c>
    </row>
    <row r="233" spans="1:5" ht="21" x14ac:dyDescent="0.25">
      <c r="A233" s="18"/>
      <c r="B233" s="8"/>
      <c r="C233" s="9"/>
      <c r="D233" s="9"/>
      <c r="E233" s="9">
        <f t="shared" si="3"/>
        <v>25.209999999999994</v>
      </c>
    </row>
    <row r="234" spans="1:5" ht="21" x14ac:dyDescent="0.25">
      <c r="A234" s="18"/>
      <c r="B234" s="8"/>
      <c r="C234" s="9"/>
      <c r="D234" s="9"/>
      <c r="E234" s="9">
        <f t="shared" si="3"/>
        <v>25.209999999999994</v>
      </c>
    </row>
    <row r="235" spans="1:5" ht="21" x14ac:dyDescent="0.25">
      <c r="A235" s="18"/>
      <c r="B235" s="8"/>
      <c r="C235" s="9"/>
      <c r="D235" s="9"/>
      <c r="E235" s="9">
        <f t="shared" si="3"/>
        <v>25.209999999999994</v>
      </c>
    </row>
    <row r="236" spans="1:5" ht="21" x14ac:dyDescent="0.25">
      <c r="A236" s="18"/>
      <c r="B236" s="8"/>
      <c r="C236" s="9"/>
      <c r="D236" s="9"/>
      <c r="E236" s="9">
        <f t="shared" si="3"/>
        <v>25.209999999999994</v>
      </c>
    </row>
    <row r="237" spans="1:5" ht="21" x14ac:dyDescent="0.25">
      <c r="A237" s="18"/>
      <c r="B237" s="8"/>
      <c r="C237" s="9"/>
      <c r="D237" s="9"/>
      <c r="E237" s="9">
        <f t="shared" si="3"/>
        <v>25.209999999999994</v>
      </c>
    </row>
    <row r="238" spans="1:5" ht="21" x14ac:dyDescent="0.25">
      <c r="A238" s="18"/>
      <c r="B238" s="8"/>
      <c r="C238" s="9"/>
      <c r="D238" s="9"/>
      <c r="E238" s="9">
        <f t="shared" si="3"/>
        <v>25.209999999999994</v>
      </c>
    </row>
    <row r="239" spans="1:5" ht="21" x14ac:dyDescent="0.25">
      <c r="A239" s="18"/>
      <c r="B239" s="8"/>
      <c r="C239" s="9"/>
      <c r="D239" s="9"/>
      <c r="E239" s="9">
        <f t="shared" si="3"/>
        <v>25.209999999999994</v>
      </c>
    </row>
    <row r="240" spans="1:5" ht="21" x14ac:dyDescent="0.25">
      <c r="A240" s="18"/>
      <c r="B240" s="8"/>
      <c r="C240" s="9"/>
      <c r="D240" s="9"/>
      <c r="E240" s="9">
        <f t="shared" si="3"/>
        <v>25.209999999999994</v>
      </c>
    </row>
    <row r="241" spans="1:5" ht="21" x14ac:dyDescent="0.25">
      <c r="A241" s="18"/>
      <c r="B241" s="8"/>
      <c r="C241" s="9"/>
      <c r="D241" s="9"/>
      <c r="E241" s="9">
        <f t="shared" si="3"/>
        <v>25.209999999999994</v>
      </c>
    </row>
    <row r="242" spans="1:5" ht="21" x14ac:dyDescent="0.25">
      <c r="A242" s="18"/>
      <c r="B242" s="8"/>
      <c r="C242" s="9"/>
      <c r="D242" s="9"/>
      <c r="E242" s="9">
        <f t="shared" si="3"/>
        <v>25.209999999999994</v>
      </c>
    </row>
    <row r="243" spans="1:5" ht="21" x14ac:dyDescent="0.25">
      <c r="A243" s="18"/>
      <c r="B243" s="8"/>
      <c r="C243" s="9"/>
      <c r="D243" s="9"/>
      <c r="E243" s="9">
        <f t="shared" si="3"/>
        <v>25.209999999999994</v>
      </c>
    </row>
    <row r="244" spans="1:5" ht="21" x14ac:dyDescent="0.25">
      <c r="A244" s="18"/>
      <c r="B244" s="8"/>
      <c r="C244" s="9"/>
      <c r="D244" s="9"/>
      <c r="E244" s="9">
        <f t="shared" si="3"/>
        <v>25.209999999999994</v>
      </c>
    </row>
    <row r="245" spans="1:5" ht="21" x14ac:dyDescent="0.25">
      <c r="A245" s="18"/>
      <c r="B245" s="8"/>
      <c r="C245" s="9"/>
      <c r="D245" s="9"/>
      <c r="E245" s="9">
        <f t="shared" si="3"/>
        <v>25.209999999999994</v>
      </c>
    </row>
    <row r="246" spans="1:5" ht="21" x14ac:dyDescent="0.25">
      <c r="A246" s="18"/>
      <c r="B246" s="8"/>
      <c r="C246" s="9"/>
      <c r="D246" s="9"/>
      <c r="E246" s="9">
        <f t="shared" si="3"/>
        <v>25.209999999999994</v>
      </c>
    </row>
    <row r="247" spans="1:5" ht="21" x14ac:dyDescent="0.25">
      <c r="A247" s="18"/>
      <c r="B247" s="8"/>
      <c r="C247" s="9"/>
      <c r="D247" s="9"/>
      <c r="E247" s="9">
        <f t="shared" si="3"/>
        <v>25.209999999999994</v>
      </c>
    </row>
    <row r="248" spans="1:5" ht="21" x14ac:dyDescent="0.25">
      <c r="A248" s="18"/>
      <c r="B248" s="8"/>
      <c r="C248" s="9"/>
      <c r="D248" s="9"/>
      <c r="E248" s="9">
        <f t="shared" si="3"/>
        <v>25.209999999999994</v>
      </c>
    </row>
    <row r="249" spans="1:5" ht="21" x14ac:dyDescent="0.25">
      <c r="A249" s="18"/>
      <c r="B249" s="8"/>
      <c r="C249" s="9"/>
      <c r="D249" s="9"/>
      <c r="E249" s="9">
        <f t="shared" si="3"/>
        <v>25.209999999999994</v>
      </c>
    </row>
    <row r="250" spans="1:5" ht="21" x14ac:dyDescent="0.25">
      <c r="A250" s="18"/>
      <c r="B250" s="8"/>
      <c r="D250" s="9"/>
      <c r="E250" s="9">
        <f t="shared" si="3"/>
        <v>25.209999999999994</v>
      </c>
    </row>
    <row r="251" spans="1:5" ht="21" x14ac:dyDescent="0.25">
      <c r="A251" s="18"/>
      <c r="B251" s="8"/>
      <c r="D251" s="9"/>
      <c r="E251" s="9">
        <f t="shared" si="3"/>
        <v>25.209999999999994</v>
      </c>
    </row>
    <row r="252" spans="1:5" ht="21" x14ac:dyDescent="0.25">
      <c r="A252" s="18"/>
      <c r="B252" s="8"/>
      <c r="D252" s="9"/>
      <c r="E252" s="9">
        <f t="shared" si="3"/>
        <v>25.209999999999994</v>
      </c>
    </row>
    <row r="253" spans="1:5" ht="21" x14ac:dyDescent="0.25">
      <c r="A253" s="18"/>
      <c r="B253" s="8"/>
      <c r="D253" s="9"/>
      <c r="E253" s="9">
        <f t="shared" si="3"/>
        <v>25.209999999999994</v>
      </c>
    </row>
    <row r="254" spans="1:5" ht="21" x14ac:dyDescent="0.25">
      <c r="A254" s="18"/>
      <c r="B254" s="8"/>
      <c r="D254" s="9"/>
      <c r="E254" s="9">
        <f t="shared" si="3"/>
        <v>25.209999999999994</v>
      </c>
    </row>
    <row r="255" spans="1:5" ht="21" x14ac:dyDescent="0.25">
      <c r="A255" s="18"/>
      <c r="B255" s="8"/>
      <c r="D255" s="9"/>
      <c r="E255" s="9">
        <f t="shared" si="3"/>
        <v>25.209999999999994</v>
      </c>
    </row>
    <row r="256" spans="1:5" ht="21" x14ac:dyDescent="0.25">
      <c r="A256" s="18"/>
      <c r="B256" s="8"/>
      <c r="D256" s="9"/>
      <c r="E256" s="9">
        <f t="shared" si="3"/>
        <v>25.209999999999994</v>
      </c>
    </row>
    <row r="257" spans="1:5" ht="21" x14ac:dyDescent="0.25">
      <c r="A257" s="18"/>
      <c r="B257" s="8"/>
      <c r="D257" s="9"/>
      <c r="E257" s="9">
        <f t="shared" si="3"/>
        <v>25.209999999999994</v>
      </c>
    </row>
    <row r="258" spans="1:5" ht="21" x14ac:dyDescent="0.25">
      <c r="A258" s="18"/>
      <c r="B258" s="8"/>
      <c r="D258" s="9"/>
      <c r="E258" s="9">
        <f t="shared" si="3"/>
        <v>25.209999999999994</v>
      </c>
    </row>
    <row r="259" spans="1:5" ht="21" x14ac:dyDescent="0.25">
      <c r="A259" s="18"/>
      <c r="B259" s="8"/>
      <c r="D259" s="9"/>
      <c r="E259" s="9">
        <f t="shared" si="3"/>
        <v>25.209999999999994</v>
      </c>
    </row>
    <row r="260" spans="1:5" ht="21" x14ac:dyDescent="0.25">
      <c r="A260" s="18"/>
      <c r="B260" s="8"/>
      <c r="D260" s="9"/>
      <c r="E260" s="9">
        <f t="shared" si="3"/>
        <v>25.209999999999994</v>
      </c>
    </row>
    <row r="261" spans="1:5" ht="21" x14ac:dyDescent="0.25">
      <c r="A261" s="18"/>
      <c r="B261" s="8"/>
      <c r="D261" s="9"/>
      <c r="E261" s="9">
        <f t="shared" si="3"/>
        <v>25.209999999999994</v>
      </c>
    </row>
    <row r="262" spans="1:5" ht="21" x14ac:dyDescent="0.25">
      <c r="A262" s="18"/>
      <c r="B262" s="8"/>
      <c r="D262" s="9"/>
      <c r="E262" s="9">
        <f t="shared" ref="E262:E325" si="4">E261+C262-D262</f>
        <v>25.209999999999994</v>
      </c>
    </row>
    <row r="263" spans="1:5" ht="21" x14ac:dyDescent="0.25">
      <c r="A263" s="18"/>
      <c r="B263" s="8"/>
      <c r="D263" s="9"/>
      <c r="E263" s="9">
        <f t="shared" si="4"/>
        <v>25.209999999999994</v>
      </c>
    </row>
    <row r="264" spans="1:5" ht="21" x14ac:dyDescent="0.25">
      <c r="A264" s="18"/>
      <c r="B264" s="8"/>
      <c r="D264" s="9"/>
      <c r="E264" s="9">
        <f t="shared" si="4"/>
        <v>25.209999999999994</v>
      </c>
    </row>
    <row r="265" spans="1:5" ht="21" x14ac:dyDescent="0.25">
      <c r="A265" s="18"/>
      <c r="B265" s="8"/>
      <c r="D265" s="9"/>
      <c r="E265" s="9">
        <f t="shared" si="4"/>
        <v>25.209999999999994</v>
      </c>
    </row>
    <row r="266" spans="1:5" ht="21" x14ac:dyDescent="0.25">
      <c r="A266" s="18"/>
      <c r="B266" s="8"/>
      <c r="D266" s="9"/>
      <c r="E266" s="9">
        <f t="shared" si="4"/>
        <v>25.209999999999994</v>
      </c>
    </row>
    <row r="267" spans="1:5" ht="21" x14ac:dyDescent="0.25">
      <c r="A267" s="18"/>
      <c r="B267" s="8"/>
      <c r="D267" s="9"/>
      <c r="E267" s="9">
        <f t="shared" si="4"/>
        <v>25.209999999999994</v>
      </c>
    </row>
    <row r="268" spans="1:5" ht="21" x14ac:dyDescent="0.25">
      <c r="A268" s="18"/>
      <c r="B268" s="8"/>
      <c r="D268" s="9"/>
      <c r="E268" s="9">
        <f t="shared" si="4"/>
        <v>25.209999999999994</v>
      </c>
    </row>
    <row r="269" spans="1:5" ht="21" x14ac:dyDescent="0.25">
      <c r="A269" s="18"/>
      <c r="B269" s="8"/>
      <c r="D269" s="9"/>
      <c r="E269" s="9">
        <f t="shared" si="4"/>
        <v>25.209999999999994</v>
      </c>
    </row>
    <row r="270" spans="1:5" ht="21" x14ac:dyDescent="0.25">
      <c r="A270" s="18"/>
      <c r="B270" s="8"/>
      <c r="D270" s="9"/>
      <c r="E270" s="9">
        <f t="shared" si="4"/>
        <v>25.209999999999994</v>
      </c>
    </row>
    <row r="271" spans="1:5" ht="21" x14ac:dyDescent="0.25">
      <c r="A271" s="18"/>
      <c r="B271" s="8"/>
      <c r="D271" s="9"/>
      <c r="E271" s="9">
        <f t="shared" si="4"/>
        <v>25.209999999999994</v>
      </c>
    </row>
    <row r="272" spans="1:5" ht="21" x14ac:dyDescent="0.25">
      <c r="A272" s="18"/>
      <c r="B272" s="8"/>
      <c r="D272" s="9"/>
      <c r="E272" s="9">
        <f t="shared" si="4"/>
        <v>25.209999999999994</v>
      </c>
    </row>
    <row r="273" spans="1:5" ht="21" x14ac:dyDescent="0.25">
      <c r="A273" s="18"/>
      <c r="B273" s="8"/>
      <c r="D273" s="9"/>
      <c r="E273" s="9">
        <f t="shared" si="4"/>
        <v>25.209999999999994</v>
      </c>
    </row>
    <row r="274" spans="1:5" ht="21" x14ac:dyDescent="0.25">
      <c r="A274" s="18"/>
      <c r="B274" s="8"/>
      <c r="D274" s="9"/>
      <c r="E274" s="9">
        <f t="shared" si="4"/>
        <v>25.209999999999994</v>
      </c>
    </row>
    <row r="275" spans="1:5" ht="21" x14ac:dyDescent="0.25">
      <c r="A275" s="18"/>
      <c r="B275" s="8"/>
      <c r="D275" s="9"/>
      <c r="E275" s="9">
        <f t="shared" si="4"/>
        <v>25.209999999999994</v>
      </c>
    </row>
    <row r="276" spans="1:5" ht="21" x14ac:dyDescent="0.25">
      <c r="A276" s="18"/>
      <c r="B276" s="8"/>
      <c r="D276" s="9"/>
      <c r="E276" s="9">
        <f t="shared" si="4"/>
        <v>25.209999999999994</v>
      </c>
    </row>
    <row r="277" spans="1:5" ht="21" x14ac:dyDescent="0.25">
      <c r="A277" s="18"/>
      <c r="B277" s="8"/>
      <c r="D277" s="9"/>
      <c r="E277" s="9">
        <f t="shared" si="4"/>
        <v>25.209999999999994</v>
      </c>
    </row>
    <row r="278" spans="1:5" ht="21" x14ac:dyDescent="0.25">
      <c r="A278" s="18"/>
      <c r="B278" s="8"/>
      <c r="D278" s="9"/>
      <c r="E278" s="9">
        <f t="shared" si="4"/>
        <v>25.209999999999994</v>
      </c>
    </row>
    <row r="279" spans="1:5" ht="21" x14ac:dyDescent="0.25">
      <c r="A279" s="18"/>
      <c r="B279" s="8"/>
      <c r="D279" s="9"/>
      <c r="E279" s="9">
        <f t="shared" si="4"/>
        <v>25.209999999999994</v>
      </c>
    </row>
    <row r="280" spans="1:5" ht="21" x14ac:dyDescent="0.25">
      <c r="A280" s="18"/>
      <c r="B280" s="8"/>
      <c r="D280" s="9"/>
      <c r="E280" s="9">
        <f t="shared" si="4"/>
        <v>25.209999999999994</v>
      </c>
    </row>
    <row r="281" spans="1:5" ht="21" x14ac:dyDescent="0.25">
      <c r="A281" s="18"/>
      <c r="B281" s="8"/>
      <c r="D281" s="9"/>
      <c r="E281" s="9">
        <f t="shared" si="4"/>
        <v>25.209999999999994</v>
      </c>
    </row>
    <row r="282" spans="1:5" ht="21" x14ac:dyDescent="0.25">
      <c r="A282" s="18"/>
      <c r="B282" s="8"/>
      <c r="D282" s="9"/>
      <c r="E282" s="9">
        <f t="shared" si="4"/>
        <v>25.209999999999994</v>
      </c>
    </row>
    <row r="283" spans="1:5" ht="21" x14ac:dyDescent="0.25">
      <c r="A283" s="18"/>
      <c r="B283" s="8"/>
      <c r="D283" s="9"/>
      <c r="E283" s="9">
        <f t="shared" si="4"/>
        <v>25.209999999999994</v>
      </c>
    </row>
    <row r="284" spans="1:5" ht="21" x14ac:dyDescent="0.25">
      <c r="A284" s="18"/>
      <c r="B284" s="8"/>
      <c r="D284" s="9"/>
      <c r="E284" s="9">
        <f t="shared" si="4"/>
        <v>25.209999999999994</v>
      </c>
    </row>
    <row r="285" spans="1:5" ht="21" x14ac:dyDescent="0.25">
      <c r="A285" s="18"/>
      <c r="B285" s="8"/>
      <c r="D285" s="9"/>
      <c r="E285" s="9">
        <f t="shared" si="4"/>
        <v>25.209999999999994</v>
      </c>
    </row>
    <row r="286" spans="1:5" ht="21" x14ac:dyDescent="0.25">
      <c r="A286" s="18"/>
      <c r="B286" s="8"/>
      <c r="D286" s="9"/>
      <c r="E286" s="9">
        <f t="shared" si="4"/>
        <v>25.209999999999994</v>
      </c>
    </row>
    <row r="287" spans="1:5" ht="21" x14ac:dyDescent="0.25">
      <c r="A287" s="18"/>
      <c r="B287" s="8"/>
      <c r="D287" s="9"/>
      <c r="E287" s="9">
        <f t="shared" si="4"/>
        <v>25.209999999999994</v>
      </c>
    </row>
    <row r="288" spans="1:5" ht="21" x14ac:dyDescent="0.25">
      <c r="A288" s="18"/>
      <c r="B288" s="8"/>
      <c r="D288" s="9"/>
      <c r="E288" s="9">
        <f t="shared" si="4"/>
        <v>25.209999999999994</v>
      </c>
    </row>
    <row r="289" spans="1:5" ht="21" x14ac:dyDescent="0.25">
      <c r="A289" s="18"/>
      <c r="B289" s="8"/>
      <c r="D289" s="9"/>
      <c r="E289" s="9">
        <f t="shared" si="4"/>
        <v>25.209999999999994</v>
      </c>
    </row>
    <row r="290" spans="1:5" ht="21" x14ac:dyDescent="0.25">
      <c r="A290" s="18"/>
      <c r="B290" s="8"/>
      <c r="D290" s="9"/>
      <c r="E290" s="9">
        <f t="shared" si="4"/>
        <v>25.209999999999994</v>
      </c>
    </row>
    <row r="291" spans="1:5" ht="21" x14ac:dyDescent="0.25">
      <c r="B291" s="8"/>
      <c r="D291" s="9"/>
      <c r="E291" s="9">
        <f t="shared" si="4"/>
        <v>25.209999999999994</v>
      </c>
    </row>
    <row r="292" spans="1:5" ht="21" x14ac:dyDescent="0.25">
      <c r="B292" s="8"/>
      <c r="D292" s="9"/>
      <c r="E292" s="9">
        <f t="shared" si="4"/>
        <v>25.209999999999994</v>
      </c>
    </row>
    <row r="293" spans="1:5" ht="21" x14ac:dyDescent="0.25">
      <c r="B293" s="8"/>
      <c r="D293" s="9"/>
      <c r="E293" s="9">
        <f t="shared" si="4"/>
        <v>25.209999999999994</v>
      </c>
    </row>
    <row r="294" spans="1:5" ht="21" x14ac:dyDescent="0.25">
      <c r="B294" s="8"/>
      <c r="D294" s="9"/>
      <c r="E294" s="9">
        <f t="shared" si="4"/>
        <v>25.209999999999994</v>
      </c>
    </row>
    <row r="295" spans="1:5" ht="21" x14ac:dyDescent="0.25">
      <c r="B295" s="8"/>
      <c r="D295" s="9"/>
      <c r="E295" s="9">
        <f t="shared" si="4"/>
        <v>25.209999999999994</v>
      </c>
    </row>
    <row r="296" spans="1:5" ht="21" x14ac:dyDescent="0.25">
      <c r="B296" s="8"/>
      <c r="D296" s="9"/>
      <c r="E296" s="9">
        <f t="shared" si="4"/>
        <v>25.209999999999994</v>
      </c>
    </row>
    <row r="297" spans="1:5" ht="21" x14ac:dyDescent="0.25">
      <c r="B297" s="8"/>
      <c r="D297" s="9"/>
      <c r="E297" s="9">
        <f t="shared" si="4"/>
        <v>25.209999999999994</v>
      </c>
    </row>
    <row r="298" spans="1:5" ht="21" x14ac:dyDescent="0.25">
      <c r="B298" s="8"/>
      <c r="D298" s="9"/>
      <c r="E298" s="9">
        <f t="shared" si="4"/>
        <v>25.209999999999994</v>
      </c>
    </row>
    <row r="299" spans="1:5" ht="21" x14ac:dyDescent="0.25">
      <c r="B299" s="8"/>
      <c r="D299" s="9"/>
      <c r="E299" s="9">
        <f t="shared" si="4"/>
        <v>25.209999999999994</v>
      </c>
    </row>
    <row r="300" spans="1:5" ht="21" x14ac:dyDescent="0.25">
      <c r="B300" s="8"/>
      <c r="D300" s="9"/>
      <c r="E300" s="9">
        <f t="shared" si="4"/>
        <v>25.209999999999994</v>
      </c>
    </row>
    <row r="301" spans="1:5" ht="21" x14ac:dyDescent="0.25">
      <c r="B301" s="8"/>
      <c r="D301" s="9"/>
      <c r="E301" s="9">
        <f t="shared" si="4"/>
        <v>25.209999999999994</v>
      </c>
    </row>
    <row r="302" spans="1:5" ht="21" x14ac:dyDescent="0.25">
      <c r="B302" s="8"/>
      <c r="D302" s="9"/>
      <c r="E302" s="9">
        <f t="shared" si="4"/>
        <v>25.209999999999994</v>
      </c>
    </row>
    <row r="303" spans="1:5" ht="21" x14ac:dyDescent="0.25">
      <c r="B303" s="8"/>
      <c r="D303" s="9"/>
      <c r="E303" s="9">
        <f t="shared" si="4"/>
        <v>25.209999999999994</v>
      </c>
    </row>
    <row r="304" spans="1:5" ht="21" x14ac:dyDescent="0.25">
      <c r="B304" s="8"/>
      <c r="D304" s="9"/>
      <c r="E304" s="9">
        <f t="shared" si="4"/>
        <v>25.209999999999994</v>
      </c>
    </row>
    <row r="305" spans="2:5" ht="21" x14ac:dyDescent="0.25">
      <c r="B305" s="8"/>
      <c r="D305" s="9"/>
      <c r="E305" s="9">
        <f t="shared" si="4"/>
        <v>25.209999999999994</v>
      </c>
    </row>
    <row r="306" spans="2:5" ht="21" x14ac:dyDescent="0.25">
      <c r="B306" s="8"/>
      <c r="D306" s="9"/>
      <c r="E306" s="9">
        <f t="shared" si="4"/>
        <v>25.209999999999994</v>
      </c>
    </row>
    <row r="307" spans="2:5" ht="21" x14ac:dyDescent="0.25">
      <c r="B307" s="8"/>
      <c r="D307" s="9"/>
      <c r="E307" s="9">
        <f t="shared" si="4"/>
        <v>25.209999999999994</v>
      </c>
    </row>
    <row r="308" spans="2:5" ht="21" x14ac:dyDescent="0.25">
      <c r="B308" s="8"/>
      <c r="D308" s="9"/>
      <c r="E308" s="9">
        <f t="shared" si="4"/>
        <v>25.209999999999994</v>
      </c>
    </row>
    <row r="309" spans="2:5" ht="21" x14ac:dyDescent="0.25">
      <c r="B309" s="8"/>
      <c r="D309" s="9"/>
      <c r="E309" s="9">
        <f t="shared" si="4"/>
        <v>25.209999999999994</v>
      </c>
    </row>
    <row r="310" spans="2:5" ht="21" x14ac:dyDescent="0.25">
      <c r="B310" s="8"/>
      <c r="D310" s="9"/>
      <c r="E310" s="9">
        <f t="shared" si="4"/>
        <v>25.209999999999994</v>
      </c>
    </row>
    <row r="311" spans="2:5" ht="21" x14ac:dyDescent="0.25">
      <c r="B311" s="8"/>
      <c r="D311" s="9"/>
      <c r="E311" s="9">
        <f t="shared" si="4"/>
        <v>25.209999999999994</v>
      </c>
    </row>
    <row r="312" spans="2:5" ht="21" x14ac:dyDescent="0.25">
      <c r="B312" s="8"/>
      <c r="D312" s="9"/>
      <c r="E312" s="9">
        <f t="shared" si="4"/>
        <v>25.209999999999994</v>
      </c>
    </row>
    <row r="313" spans="2:5" ht="21" x14ac:dyDescent="0.25">
      <c r="B313" s="8"/>
      <c r="D313" s="9"/>
      <c r="E313" s="9">
        <f t="shared" si="4"/>
        <v>25.209999999999994</v>
      </c>
    </row>
    <row r="314" spans="2:5" ht="21" x14ac:dyDescent="0.25">
      <c r="B314" s="8"/>
      <c r="D314" s="9"/>
      <c r="E314" s="9">
        <f t="shared" si="4"/>
        <v>25.209999999999994</v>
      </c>
    </row>
    <row r="315" spans="2:5" ht="21" x14ac:dyDescent="0.25">
      <c r="B315" s="8"/>
      <c r="D315" s="9"/>
      <c r="E315" s="9">
        <f t="shared" si="4"/>
        <v>25.209999999999994</v>
      </c>
    </row>
    <row r="316" spans="2:5" ht="21" x14ac:dyDescent="0.25">
      <c r="B316" s="8"/>
      <c r="D316" s="9"/>
      <c r="E316" s="9">
        <f t="shared" si="4"/>
        <v>25.209999999999994</v>
      </c>
    </row>
    <row r="317" spans="2:5" ht="21" x14ac:dyDescent="0.25">
      <c r="B317" s="8"/>
      <c r="D317" s="9"/>
      <c r="E317" s="9">
        <f t="shared" si="4"/>
        <v>25.209999999999994</v>
      </c>
    </row>
    <row r="318" spans="2:5" ht="21" x14ac:dyDescent="0.25">
      <c r="B318" s="8"/>
      <c r="D318" s="9"/>
      <c r="E318" s="9">
        <f t="shared" si="4"/>
        <v>25.209999999999994</v>
      </c>
    </row>
    <row r="319" spans="2:5" ht="21" x14ac:dyDescent="0.25">
      <c r="B319" s="8"/>
      <c r="D319" s="9"/>
      <c r="E319" s="9">
        <f t="shared" si="4"/>
        <v>25.209999999999994</v>
      </c>
    </row>
    <row r="320" spans="2:5" ht="21" x14ac:dyDescent="0.25">
      <c r="B320" s="8"/>
      <c r="D320" s="9"/>
      <c r="E320" s="9">
        <f t="shared" si="4"/>
        <v>25.209999999999994</v>
      </c>
    </row>
    <row r="321" spans="2:5" ht="21" x14ac:dyDescent="0.25">
      <c r="B321" s="8"/>
      <c r="D321" s="9"/>
      <c r="E321" s="9">
        <f t="shared" si="4"/>
        <v>25.209999999999994</v>
      </c>
    </row>
    <row r="322" spans="2:5" ht="21" x14ac:dyDescent="0.25">
      <c r="B322" s="8"/>
      <c r="D322" s="9"/>
      <c r="E322" s="9">
        <f t="shared" si="4"/>
        <v>25.209999999999994</v>
      </c>
    </row>
    <row r="323" spans="2:5" ht="21" x14ac:dyDescent="0.25">
      <c r="B323" s="8"/>
      <c r="D323" s="9"/>
      <c r="E323" s="9">
        <f t="shared" si="4"/>
        <v>25.209999999999994</v>
      </c>
    </row>
    <row r="324" spans="2:5" ht="21" x14ac:dyDescent="0.25">
      <c r="B324" s="8"/>
      <c r="D324" s="9"/>
      <c r="E324" s="9">
        <f t="shared" si="4"/>
        <v>25.209999999999994</v>
      </c>
    </row>
    <row r="325" spans="2:5" ht="21" x14ac:dyDescent="0.25">
      <c r="B325" s="8"/>
      <c r="D325" s="9"/>
      <c r="E325" s="9">
        <f t="shared" si="4"/>
        <v>25.209999999999994</v>
      </c>
    </row>
    <row r="326" spans="2:5" ht="21" x14ac:dyDescent="0.25">
      <c r="B326" s="8"/>
      <c r="D326" s="9"/>
      <c r="E326" s="9">
        <f t="shared" ref="E326:E354" si="5">E325+C326-D326</f>
        <v>25.209999999999994</v>
      </c>
    </row>
    <row r="327" spans="2:5" ht="21" x14ac:dyDescent="0.25">
      <c r="B327" s="8"/>
      <c r="D327" s="9"/>
      <c r="E327" s="9">
        <f t="shared" si="5"/>
        <v>25.209999999999994</v>
      </c>
    </row>
    <row r="328" spans="2:5" ht="21" x14ac:dyDescent="0.25">
      <c r="B328" s="8"/>
      <c r="D328" s="9"/>
      <c r="E328" s="9">
        <f t="shared" si="5"/>
        <v>25.209999999999994</v>
      </c>
    </row>
    <row r="329" spans="2:5" ht="21" x14ac:dyDescent="0.25">
      <c r="B329" s="8"/>
      <c r="D329" s="9"/>
      <c r="E329" s="9">
        <f t="shared" si="5"/>
        <v>25.209999999999994</v>
      </c>
    </row>
    <row r="330" spans="2:5" ht="21" x14ac:dyDescent="0.25">
      <c r="B330" s="8"/>
      <c r="D330" s="9"/>
      <c r="E330" s="9">
        <f t="shared" si="5"/>
        <v>25.209999999999994</v>
      </c>
    </row>
    <row r="331" spans="2:5" ht="21" x14ac:dyDescent="0.25">
      <c r="B331" s="8"/>
      <c r="D331" s="9"/>
      <c r="E331" s="9">
        <f t="shared" si="5"/>
        <v>25.209999999999994</v>
      </c>
    </row>
    <row r="332" spans="2:5" ht="21" x14ac:dyDescent="0.25">
      <c r="B332" s="8"/>
      <c r="D332" s="9"/>
      <c r="E332" s="9">
        <f t="shared" si="5"/>
        <v>25.209999999999994</v>
      </c>
    </row>
    <row r="333" spans="2:5" ht="21" x14ac:dyDescent="0.25">
      <c r="B333" s="8"/>
      <c r="D333" s="9"/>
      <c r="E333" s="9">
        <f t="shared" si="5"/>
        <v>25.209999999999994</v>
      </c>
    </row>
    <row r="334" spans="2:5" ht="21" x14ac:dyDescent="0.25">
      <c r="B334" s="8"/>
      <c r="D334" s="9"/>
      <c r="E334" s="9">
        <f t="shared" si="5"/>
        <v>25.209999999999994</v>
      </c>
    </row>
    <row r="335" spans="2:5" ht="21" x14ac:dyDescent="0.25">
      <c r="B335" s="8"/>
      <c r="D335" s="9"/>
      <c r="E335" s="9">
        <f t="shared" si="5"/>
        <v>25.209999999999994</v>
      </c>
    </row>
    <row r="336" spans="2:5" ht="21" x14ac:dyDescent="0.25">
      <c r="B336" s="8"/>
      <c r="D336" s="9"/>
      <c r="E336" s="9">
        <f t="shared" si="5"/>
        <v>25.209999999999994</v>
      </c>
    </row>
    <row r="337" spans="2:5" ht="21" x14ac:dyDescent="0.25">
      <c r="B337" s="8"/>
      <c r="D337" s="9"/>
      <c r="E337" s="9">
        <f t="shared" si="5"/>
        <v>25.209999999999994</v>
      </c>
    </row>
    <row r="338" spans="2:5" ht="21" x14ac:dyDescent="0.25">
      <c r="B338" s="8"/>
      <c r="D338" s="9"/>
      <c r="E338" s="9">
        <f t="shared" si="5"/>
        <v>25.209999999999994</v>
      </c>
    </row>
    <row r="339" spans="2:5" ht="21" x14ac:dyDescent="0.25">
      <c r="B339" s="8"/>
      <c r="D339" s="9"/>
      <c r="E339" s="9">
        <f t="shared" si="5"/>
        <v>25.209999999999994</v>
      </c>
    </row>
    <row r="340" spans="2:5" ht="21" x14ac:dyDescent="0.25">
      <c r="B340" s="8"/>
      <c r="D340" s="9"/>
      <c r="E340" s="9">
        <f t="shared" si="5"/>
        <v>25.209999999999994</v>
      </c>
    </row>
    <row r="341" spans="2:5" ht="21" x14ac:dyDescent="0.25">
      <c r="B341" s="8"/>
      <c r="D341" s="9"/>
      <c r="E341" s="9">
        <f t="shared" si="5"/>
        <v>25.209999999999994</v>
      </c>
    </row>
    <row r="342" spans="2:5" ht="21" x14ac:dyDescent="0.25">
      <c r="B342" s="8"/>
      <c r="D342" s="9"/>
      <c r="E342" s="9">
        <f t="shared" si="5"/>
        <v>25.209999999999994</v>
      </c>
    </row>
    <row r="343" spans="2:5" ht="21" x14ac:dyDescent="0.25">
      <c r="B343" s="8"/>
      <c r="D343" s="9"/>
      <c r="E343" s="9">
        <f t="shared" si="5"/>
        <v>25.209999999999994</v>
      </c>
    </row>
    <row r="344" spans="2:5" ht="21" x14ac:dyDescent="0.25">
      <c r="B344" s="8"/>
      <c r="D344" s="9"/>
      <c r="E344" s="9">
        <f t="shared" si="5"/>
        <v>25.209999999999994</v>
      </c>
    </row>
    <row r="345" spans="2:5" ht="21" x14ac:dyDescent="0.25">
      <c r="B345" s="8"/>
      <c r="E345" s="9">
        <f t="shared" si="5"/>
        <v>25.209999999999994</v>
      </c>
    </row>
    <row r="346" spans="2:5" ht="21" x14ac:dyDescent="0.25">
      <c r="B346" s="8"/>
      <c r="E346" s="9">
        <f t="shared" si="5"/>
        <v>25.209999999999994</v>
      </c>
    </row>
    <row r="347" spans="2:5" ht="21" x14ac:dyDescent="0.25">
      <c r="B347" s="8"/>
      <c r="E347" s="9">
        <f t="shared" si="5"/>
        <v>25.209999999999994</v>
      </c>
    </row>
    <row r="348" spans="2:5" ht="21" x14ac:dyDescent="0.25">
      <c r="B348" s="8"/>
      <c r="E348" s="9">
        <f t="shared" si="5"/>
        <v>25.209999999999994</v>
      </c>
    </row>
    <row r="349" spans="2:5" ht="21" x14ac:dyDescent="0.25">
      <c r="E349" s="9">
        <f t="shared" si="5"/>
        <v>25.209999999999994</v>
      </c>
    </row>
    <row r="350" spans="2:5" ht="21" x14ac:dyDescent="0.25">
      <c r="E350" s="9">
        <f t="shared" si="5"/>
        <v>25.209999999999994</v>
      </c>
    </row>
    <row r="351" spans="2:5" ht="21" x14ac:dyDescent="0.25">
      <c r="E351" s="9">
        <f t="shared" si="5"/>
        <v>25.209999999999994</v>
      </c>
    </row>
    <row r="352" spans="2:5" ht="21" x14ac:dyDescent="0.25">
      <c r="E352" s="9">
        <f t="shared" si="5"/>
        <v>25.209999999999994</v>
      </c>
    </row>
    <row r="353" spans="5:5" ht="21" x14ac:dyDescent="0.25">
      <c r="E353" s="9">
        <f t="shared" si="5"/>
        <v>25.209999999999994</v>
      </c>
    </row>
    <row r="354" spans="5:5" ht="21" x14ac:dyDescent="0.25">
      <c r="E354" s="9">
        <f t="shared" si="5"/>
        <v>25.209999999999994</v>
      </c>
    </row>
  </sheetData>
  <mergeCells count="2">
    <mergeCell ref="A1:E1"/>
    <mergeCell ref="A2:E2"/>
  </mergeCells>
  <pageMargins left="0.7" right="0.7" top="0.75" bottom="0.75" header="0.3" footer="0.3"/>
  <pageSetup paperSize="9" scale="10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101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8" bestFit="1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45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 t="s">
        <v>20</v>
      </c>
      <c r="C4" s="9"/>
      <c r="D4" s="9"/>
      <c r="E4" s="9">
        <v>0</v>
      </c>
    </row>
    <row r="5" spans="1:5" ht="21" x14ac:dyDescent="0.25">
      <c r="A5" s="18">
        <v>45307</v>
      </c>
      <c r="B5" s="8" t="s">
        <v>552</v>
      </c>
      <c r="C5" s="9">
        <v>2000</v>
      </c>
      <c r="D5" s="9"/>
      <c r="E5" s="9">
        <f>E4+C5-D5</f>
        <v>2000</v>
      </c>
    </row>
    <row r="6" spans="1:5" ht="21" x14ac:dyDescent="0.25">
      <c r="A6" s="18">
        <v>45307</v>
      </c>
      <c r="B6" s="8" t="s">
        <v>386</v>
      </c>
      <c r="C6" s="9"/>
      <c r="D6" s="9">
        <v>157.5</v>
      </c>
      <c r="E6" s="9">
        <f t="shared" ref="E6:E69" si="0">E5+C6-D6</f>
        <v>1842.5</v>
      </c>
    </row>
    <row r="7" spans="1:5" ht="21" x14ac:dyDescent="0.25">
      <c r="A7" s="8"/>
      <c r="B7" s="8"/>
      <c r="C7" s="9"/>
      <c r="D7" s="9">
        <v>52.5</v>
      </c>
      <c r="E7" s="9">
        <f t="shared" si="0"/>
        <v>1790</v>
      </c>
    </row>
    <row r="8" spans="1:5" ht="21" x14ac:dyDescent="0.25">
      <c r="A8" s="18">
        <v>45338</v>
      </c>
      <c r="B8" s="8" t="s">
        <v>891</v>
      </c>
      <c r="C8" s="9"/>
      <c r="D8" s="9">
        <v>415.63</v>
      </c>
      <c r="E8" s="9">
        <f t="shared" si="0"/>
        <v>1374.37</v>
      </c>
    </row>
    <row r="9" spans="1:5" ht="21" x14ac:dyDescent="0.25">
      <c r="A9" s="18">
        <v>45338</v>
      </c>
      <c r="B9" s="8" t="s">
        <v>892</v>
      </c>
      <c r="C9" s="9"/>
      <c r="D9" s="9">
        <v>1195.1400000000001</v>
      </c>
      <c r="E9" s="9">
        <f t="shared" si="0"/>
        <v>179.22999999999979</v>
      </c>
    </row>
    <row r="10" spans="1:5" ht="21" x14ac:dyDescent="0.25">
      <c r="A10" s="18">
        <v>45350</v>
      </c>
      <c r="B10" s="8" t="s">
        <v>362</v>
      </c>
      <c r="C10" s="9"/>
      <c r="D10" s="9">
        <v>52.5</v>
      </c>
      <c r="E10" s="9">
        <f t="shared" si="0"/>
        <v>126.72999999999979</v>
      </c>
    </row>
    <row r="11" spans="1:5" ht="21" x14ac:dyDescent="0.25">
      <c r="A11" s="18">
        <v>45379</v>
      </c>
      <c r="B11" s="8" t="s">
        <v>362</v>
      </c>
      <c r="C11" s="9"/>
      <c r="D11" s="9">
        <v>52.5</v>
      </c>
      <c r="E11" s="9">
        <f t="shared" si="0"/>
        <v>74.229999999999791</v>
      </c>
    </row>
    <row r="12" spans="1:5" ht="21" x14ac:dyDescent="0.25">
      <c r="A12" s="18">
        <v>45551</v>
      </c>
      <c r="B12" s="8" t="s">
        <v>552</v>
      </c>
      <c r="C12" s="9">
        <v>8350</v>
      </c>
      <c r="D12" s="9"/>
      <c r="E12" s="9">
        <f t="shared" si="0"/>
        <v>8424.23</v>
      </c>
    </row>
    <row r="13" spans="1:5" ht="21" x14ac:dyDescent="0.25">
      <c r="A13" s="18">
        <v>45551</v>
      </c>
      <c r="B13" s="8" t="s">
        <v>1772</v>
      </c>
      <c r="C13" s="9"/>
      <c r="D13" s="9">
        <v>1490</v>
      </c>
      <c r="E13" s="9">
        <f t="shared" si="0"/>
        <v>6934.23</v>
      </c>
    </row>
    <row r="14" spans="1:5" ht="21" x14ac:dyDescent="0.25">
      <c r="A14" s="18">
        <v>45551</v>
      </c>
      <c r="B14" s="8" t="s">
        <v>1780</v>
      </c>
      <c r="C14" s="9"/>
      <c r="D14" s="9">
        <v>3550</v>
      </c>
      <c r="E14" s="9">
        <f t="shared" si="0"/>
        <v>3384.2299999999996</v>
      </c>
    </row>
    <row r="15" spans="1:5" ht="21" x14ac:dyDescent="0.25">
      <c r="A15" s="18">
        <v>45551</v>
      </c>
      <c r="B15" s="8" t="s">
        <v>892</v>
      </c>
      <c r="C15" s="9"/>
      <c r="D15" s="9">
        <v>338</v>
      </c>
      <c r="E15" s="9">
        <f t="shared" si="0"/>
        <v>3046.2299999999996</v>
      </c>
    </row>
    <row r="16" spans="1:5" ht="21" x14ac:dyDescent="0.25">
      <c r="A16" s="18">
        <v>45552</v>
      </c>
      <c r="B16" s="8" t="s">
        <v>150</v>
      </c>
      <c r="C16" s="9"/>
      <c r="D16" s="9">
        <v>2730</v>
      </c>
      <c r="E16" s="9">
        <f t="shared" si="0"/>
        <v>316.22999999999956</v>
      </c>
    </row>
    <row r="17" spans="1:5" ht="21" x14ac:dyDescent="0.25">
      <c r="A17" s="18">
        <v>45710</v>
      </c>
      <c r="B17" s="8" t="s">
        <v>2234</v>
      </c>
      <c r="C17" s="9"/>
      <c r="D17" s="9">
        <v>200</v>
      </c>
      <c r="E17" s="9">
        <f t="shared" si="0"/>
        <v>116.22999999999956</v>
      </c>
    </row>
    <row r="18" spans="1:5" ht="21" x14ac:dyDescent="0.25">
      <c r="A18" s="18">
        <v>45710</v>
      </c>
      <c r="B18" s="8" t="s">
        <v>2235</v>
      </c>
      <c r="C18" s="9"/>
      <c r="D18" s="9">
        <v>15.75</v>
      </c>
      <c r="E18" s="9">
        <f t="shared" si="0"/>
        <v>100.47999999999956</v>
      </c>
    </row>
    <row r="19" spans="1:5" ht="21" x14ac:dyDescent="0.25">
      <c r="A19" s="8"/>
      <c r="B19" s="8"/>
      <c r="C19" s="9"/>
      <c r="D19" s="9"/>
      <c r="E19" s="9">
        <f t="shared" si="0"/>
        <v>100.47999999999956</v>
      </c>
    </row>
    <row r="20" spans="1:5" ht="21" x14ac:dyDescent="0.25">
      <c r="A20" s="8"/>
      <c r="B20" s="8"/>
      <c r="C20" s="9"/>
      <c r="D20" s="9"/>
      <c r="E20" s="9">
        <f t="shared" si="0"/>
        <v>100.47999999999956</v>
      </c>
    </row>
    <row r="21" spans="1:5" ht="21" x14ac:dyDescent="0.25">
      <c r="A21" s="8"/>
      <c r="B21" s="8"/>
      <c r="C21" s="9"/>
      <c r="D21" s="9"/>
      <c r="E21" s="9">
        <f t="shared" si="0"/>
        <v>100.47999999999956</v>
      </c>
    </row>
    <row r="22" spans="1:5" ht="21" x14ac:dyDescent="0.25">
      <c r="A22" s="8"/>
      <c r="B22" s="8"/>
      <c r="C22" s="9"/>
      <c r="D22" s="9"/>
      <c r="E22" s="9">
        <f t="shared" si="0"/>
        <v>100.47999999999956</v>
      </c>
    </row>
    <row r="23" spans="1:5" ht="21" x14ac:dyDescent="0.25">
      <c r="A23" s="8"/>
      <c r="B23" s="8"/>
      <c r="C23" s="9"/>
      <c r="D23" s="9"/>
      <c r="E23" s="9">
        <f t="shared" si="0"/>
        <v>100.47999999999956</v>
      </c>
    </row>
    <row r="24" spans="1:5" ht="21" x14ac:dyDescent="0.25">
      <c r="A24" s="8"/>
      <c r="B24" s="8"/>
      <c r="C24" s="9"/>
      <c r="D24" s="9"/>
      <c r="E24" s="9">
        <f t="shared" si="0"/>
        <v>100.47999999999956</v>
      </c>
    </row>
    <row r="25" spans="1:5" ht="21" x14ac:dyDescent="0.25">
      <c r="A25" s="8"/>
      <c r="B25" s="8"/>
      <c r="C25" s="9"/>
      <c r="D25" s="9"/>
      <c r="E25" s="9">
        <f t="shared" si="0"/>
        <v>100.47999999999956</v>
      </c>
    </row>
    <row r="26" spans="1:5" ht="21" x14ac:dyDescent="0.25">
      <c r="A26" s="8"/>
      <c r="B26" s="8"/>
      <c r="C26" s="9"/>
      <c r="D26" s="9"/>
      <c r="E26" s="9">
        <f t="shared" si="0"/>
        <v>100.47999999999956</v>
      </c>
    </row>
    <row r="27" spans="1:5" ht="21" x14ac:dyDescent="0.25">
      <c r="A27" s="8"/>
      <c r="B27" s="8"/>
      <c r="C27" s="9"/>
      <c r="D27" s="9"/>
      <c r="E27" s="9">
        <f t="shared" si="0"/>
        <v>100.47999999999956</v>
      </c>
    </row>
    <row r="28" spans="1:5" ht="21" x14ac:dyDescent="0.25">
      <c r="A28" s="8"/>
      <c r="B28" s="8"/>
      <c r="C28" s="9"/>
      <c r="D28" s="9"/>
      <c r="E28" s="9">
        <f t="shared" si="0"/>
        <v>100.47999999999956</v>
      </c>
    </row>
    <row r="29" spans="1:5" ht="21" x14ac:dyDescent="0.25">
      <c r="A29" s="8"/>
      <c r="B29" s="8"/>
      <c r="C29" s="9"/>
      <c r="D29" s="9"/>
      <c r="E29" s="9">
        <f t="shared" si="0"/>
        <v>100.47999999999956</v>
      </c>
    </row>
    <row r="30" spans="1:5" ht="21" x14ac:dyDescent="0.25">
      <c r="A30" s="8"/>
      <c r="B30" s="8"/>
      <c r="C30" s="9"/>
      <c r="D30" s="9"/>
      <c r="E30" s="9">
        <f t="shared" si="0"/>
        <v>100.47999999999956</v>
      </c>
    </row>
    <row r="31" spans="1:5" ht="21" x14ac:dyDescent="0.25">
      <c r="A31" s="8"/>
      <c r="B31" s="8"/>
      <c r="C31" s="9"/>
      <c r="D31" s="9"/>
      <c r="E31" s="9">
        <f t="shared" si="0"/>
        <v>100.47999999999956</v>
      </c>
    </row>
    <row r="32" spans="1:5" ht="21" x14ac:dyDescent="0.25">
      <c r="A32" s="8"/>
      <c r="B32" s="8"/>
      <c r="C32" s="9"/>
      <c r="D32" s="9"/>
      <c r="E32" s="9">
        <f t="shared" si="0"/>
        <v>100.47999999999956</v>
      </c>
    </row>
    <row r="33" spans="1:5" ht="21" x14ac:dyDescent="0.25">
      <c r="A33" s="8"/>
      <c r="B33" s="8"/>
      <c r="C33" s="9"/>
      <c r="D33" s="9"/>
      <c r="E33" s="9">
        <f t="shared" si="0"/>
        <v>100.47999999999956</v>
      </c>
    </row>
    <row r="34" spans="1:5" ht="21" x14ac:dyDescent="0.25">
      <c r="A34" s="8"/>
      <c r="B34" s="8"/>
      <c r="C34" s="9"/>
      <c r="D34" s="9"/>
      <c r="E34" s="9">
        <f t="shared" si="0"/>
        <v>100.47999999999956</v>
      </c>
    </row>
    <row r="35" spans="1:5" ht="21" x14ac:dyDescent="0.25">
      <c r="A35" s="8"/>
      <c r="B35" s="8"/>
      <c r="C35" s="9"/>
      <c r="D35" s="9"/>
      <c r="E35" s="9">
        <f t="shared" si="0"/>
        <v>100.47999999999956</v>
      </c>
    </row>
    <row r="36" spans="1:5" ht="21" x14ac:dyDescent="0.25">
      <c r="A36" s="8"/>
      <c r="B36" s="8"/>
      <c r="C36" s="9"/>
      <c r="D36" s="9"/>
      <c r="E36" s="9">
        <f t="shared" si="0"/>
        <v>100.47999999999956</v>
      </c>
    </row>
    <row r="37" spans="1:5" ht="21" x14ac:dyDescent="0.25">
      <c r="A37" s="8"/>
      <c r="B37" s="8"/>
      <c r="C37" s="9"/>
      <c r="D37" s="9"/>
      <c r="E37" s="9">
        <f t="shared" si="0"/>
        <v>100.47999999999956</v>
      </c>
    </row>
    <row r="38" spans="1:5" ht="21" x14ac:dyDescent="0.25">
      <c r="A38" s="8"/>
      <c r="B38" s="8"/>
      <c r="C38" s="9"/>
      <c r="D38" s="9"/>
      <c r="E38" s="9">
        <f t="shared" si="0"/>
        <v>100.47999999999956</v>
      </c>
    </row>
    <row r="39" spans="1:5" ht="21" x14ac:dyDescent="0.25">
      <c r="A39" s="8"/>
      <c r="B39" s="8"/>
      <c r="C39" s="9"/>
      <c r="D39" s="9"/>
      <c r="E39" s="9">
        <f t="shared" si="0"/>
        <v>100.47999999999956</v>
      </c>
    </row>
    <row r="40" spans="1:5" ht="21" x14ac:dyDescent="0.25">
      <c r="A40" s="8"/>
      <c r="B40" s="8"/>
      <c r="C40" s="9"/>
      <c r="D40" s="9"/>
      <c r="E40" s="9">
        <f t="shared" si="0"/>
        <v>100.47999999999956</v>
      </c>
    </row>
    <row r="41" spans="1:5" ht="21" x14ac:dyDescent="0.25">
      <c r="A41" s="8"/>
      <c r="B41" s="8"/>
      <c r="C41" s="9"/>
      <c r="D41" s="9"/>
      <c r="E41" s="9">
        <f t="shared" si="0"/>
        <v>100.47999999999956</v>
      </c>
    </row>
    <row r="42" spans="1:5" ht="21" x14ac:dyDescent="0.25">
      <c r="A42" s="8"/>
      <c r="B42" s="8"/>
      <c r="C42" s="9"/>
      <c r="D42" s="9"/>
      <c r="E42" s="9">
        <f t="shared" si="0"/>
        <v>100.47999999999956</v>
      </c>
    </row>
    <row r="43" spans="1:5" ht="21" x14ac:dyDescent="0.25">
      <c r="A43" s="8"/>
      <c r="B43" s="8"/>
      <c r="C43" s="9"/>
      <c r="D43" s="9"/>
      <c r="E43" s="9">
        <f t="shared" si="0"/>
        <v>100.47999999999956</v>
      </c>
    </row>
    <row r="44" spans="1:5" ht="21" x14ac:dyDescent="0.25">
      <c r="A44" s="8"/>
      <c r="B44" s="8"/>
      <c r="C44" s="9"/>
      <c r="D44" s="9"/>
      <c r="E44" s="9">
        <f t="shared" si="0"/>
        <v>100.47999999999956</v>
      </c>
    </row>
    <row r="45" spans="1:5" ht="21" x14ac:dyDescent="0.25">
      <c r="A45" s="8"/>
      <c r="B45" s="8"/>
      <c r="C45" s="9"/>
      <c r="D45" s="9"/>
      <c r="E45" s="9">
        <f t="shared" si="0"/>
        <v>100.47999999999956</v>
      </c>
    </row>
    <row r="46" spans="1:5" ht="21" x14ac:dyDescent="0.25">
      <c r="A46" s="8"/>
      <c r="B46" s="8"/>
      <c r="C46" s="9"/>
      <c r="D46" s="9"/>
      <c r="E46" s="9">
        <f t="shared" si="0"/>
        <v>100.47999999999956</v>
      </c>
    </row>
    <row r="47" spans="1:5" ht="21" x14ac:dyDescent="0.25">
      <c r="A47" s="8"/>
      <c r="B47" s="8"/>
      <c r="C47" s="9"/>
      <c r="D47" s="9"/>
      <c r="E47" s="9">
        <f t="shared" si="0"/>
        <v>100.47999999999956</v>
      </c>
    </row>
    <row r="48" spans="1:5" ht="21" x14ac:dyDescent="0.25">
      <c r="A48" s="8"/>
      <c r="B48" s="8"/>
      <c r="C48" s="9"/>
      <c r="D48" s="9"/>
      <c r="E48" s="9">
        <f t="shared" si="0"/>
        <v>100.47999999999956</v>
      </c>
    </row>
    <row r="49" spans="1:5" ht="21" x14ac:dyDescent="0.25">
      <c r="A49" s="8"/>
      <c r="B49" s="8"/>
      <c r="C49" s="9"/>
      <c r="D49" s="9"/>
      <c r="E49" s="9">
        <f t="shared" si="0"/>
        <v>100.47999999999956</v>
      </c>
    </row>
    <row r="50" spans="1:5" ht="21" x14ac:dyDescent="0.25">
      <c r="A50" s="8"/>
      <c r="B50" s="8"/>
      <c r="C50" s="9"/>
      <c r="D50" s="9"/>
      <c r="E50" s="9">
        <f t="shared" si="0"/>
        <v>100.47999999999956</v>
      </c>
    </row>
    <row r="51" spans="1:5" ht="21" x14ac:dyDescent="0.25">
      <c r="A51" s="8"/>
      <c r="B51" s="8"/>
      <c r="C51" s="9"/>
      <c r="D51" s="9"/>
      <c r="E51" s="9">
        <f t="shared" si="0"/>
        <v>100.47999999999956</v>
      </c>
    </row>
    <row r="52" spans="1:5" ht="21" x14ac:dyDescent="0.25">
      <c r="A52" s="8"/>
      <c r="B52" s="8"/>
      <c r="C52" s="9"/>
      <c r="D52" s="9"/>
      <c r="E52" s="9">
        <f t="shared" si="0"/>
        <v>100.47999999999956</v>
      </c>
    </row>
    <row r="53" spans="1:5" ht="21" x14ac:dyDescent="0.25">
      <c r="A53" s="8"/>
      <c r="B53" s="8"/>
      <c r="C53" s="9"/>
      <c r="D53" s="9"/>
      <c r="E53" s="9">
        <f t="shared" si="0"/>
        <v>100.47999999999956</v>
      </c>
    </row>
    <row r="54" spans="1:5" ht="21" x14ac:dyDescent="0.25">
      <c r="A54" s="8"/>
      <c r="B54" s="8"/>
      <c r="C54" s="9"/>
      <c r="D54" s="9"/>
      <c r="E54" s="9">
        <f t="shared" si="0"/>
        <v>100.47999999999956</v>
      </c>
    </row>
    <row r="55" spans="1:5" ht="21" x14ac:dyDescent="0.25">
      <c r="A55" s="8"/>
      <c r="B55" s="8"/>
      <c r="C55" s="9"/>
      <c r="D55" s="9"/>
      <c r="E55" s="9">
        <f t="shared" si="0"/>
        <v>100.47999999999956</v>
      </c>
    </row>
    <row r="56" spans="1:5" ht="21" x14ac:dyDescent="0.25">
      <c r="A56" s="8"/>
      <c r="B56" s="8"/>
      <c r="C56" s="9"/>
      <c r="D56" s="9"/>
      <c r="E56" s="9">
        <f t="shared" si="0"/>
        <v>100.47999999999956</v>
      </c>
    </row>
    <row r="57" spans="1:5" ht="21" x14ac:dyDescent="0.25">
      <c r="A57" s="8"/>
      <c r="B57" s="8"/>
      <c r="C57" s="9"/>
      <c r="D57" s="9"/>
      <c r="E57" s="9">
        <f t="shared" si="0"/>
        <v>100.47999999999956</v>
      </c>
    </row>
    <row r="58" spans="1:5" ht="21" x14ac:dyDescent="0.25">
      <c r="A58" s="8"/>
      <c r="B58" s="8"/>
      <c r="C58" s="9"/>
      <c r="D58" s="9"/>
      <c r="E58" s="9">
        <f t="shared" si="0"/>
        <v>100.47999999999956</v>
      </c>
    </row>
    <row r="59" spans="1:5" ht="21" x14ac:dyDescent="0.25">
      <c r="A59" s="8"/>
      <c r="B59" s="8"/>
      <c r="C59" s="9"/>
      <c r="D59" s="9"/>
      <c r="E59" s="9">
        <f t="shared" si="0"/>
        <v>100.47999999999956</v>
      </c>
    </row>
    <row r="60" spans="1:5" ht="21" x14ac:dyDescent="0.25">
      <c r="A60" s="8"/>
      <c r="B60" s="8"/>
      <c r="C60" s="9"/>
      <c r="D60" s="9"/>
      <c r="E60" s="9">
        <f t="shared" si="0"/>
        <v>100.47999999999956</v>
      </c>
    </row>
    <row r="61" spans="1:5" ht="21" x14ac:dyDescent="0.25">
      <c r="A61" s="8"/>
      <c r="B61" s="8"/>
      <c r="C61" s="9"/>
      <c r="D61" s="9"/>
      <c r="E61" s="9">
        <f t="shared" si="0"/>
        <v>100.47999999999956</v>
      </c>
    </row>
    <row r="62" spans="1:5" ht="21" x14ac:dyDescent="0.25">
      <c r="A62" s="8"/>
      <c r="B62" s="8"/>
      <c r="C62" s="9"/>
      <c r="D62" s="9"/>
      <c r="E62" s="9">
        <f t="shared" si="0"/>
        <v>100.47999999999956</v>
      </c>
    </row>
    <row r="63" spans="1:5" ht="21" x14ac:dyDescent="0.25">
      <c r="A63" s="8"/>
      <c r="B63" s="8"/>
      <c r="C63" s="9"/>
      <c r="D63" s="9"/>
      <c r="E63" s="9">
        <f t="shared" si="0"/>
        <v>100.47999999999956</v>
      </c>
    </row>
    <row r="64" spans="1:5" ht="21" x14ac:dyDescent="0.25">
      <c r="A64" s="8"/>
      <c r="B64" s="8"/>
      <c r="C64" s="9"/>
      <c r="D64" s="9"/>
      <c r="E64" s="9">
        <f t="shared" si="0"/>
        <v>100.47999999999956</v>
      </c>
    </row>
    <row r="65" spans="1:5" ht="21" x14ac:dyDescent="0.25">
      <c r="A65" s="8"/>
      <c r="B65" s="8"/>
      <c r="C65" s="9"/>
      <c r="D65" s="9"/>
      <c r="E65" s="9">
        <f t="shared" si="0"/>
        <v>100.47999999999956</v>
      </c>
    </row>
    <row r="66" spans="1:5" ht="21" x14ac:dyDescent="0.25">
      <c r="A66" s="8"/>
      <c r="B66" s="8"/>
      <c r="C66" s="9"/>
      <c r="D66" s="9"/>
      <c r="E66" s="9">
        <f t="shared" si="0"/>
        <v>100.47999999999956</v>
      </c>
    </row>
    <row r="67" spans="1:5" ht="21" x14ac:dyDescent="0.25">
      <c r="A67" s="8"/>
      <c r="B67" s="8"/>
      <c r="C67" s="9"/>
      <c r="D67" s="9"/>
      <c r="E67" s="9">
        <f t="shared" si="0"/>
        <v>100.47999999999956</v>
      </c>
    </row>
    <row r="68" spans="1:5" ht="21" x14ac:dyDescent="0.25">
      <c r="A68" s="8"/>
      <c r="B68" s="8"/>
      <c r="C68" s="9"/>
      <c r="D68" s="9"/>
      <c r="E68" s="9">
        <f t="shared" si="0"/>
        <v>100.47999999999956</v>
      </c>
    </row>
    <row r="69" spans="1:5" ht="21" x14ac:dyDescent="0.25">
      <c r="A69" s="8"/>
      <c r="B69" s="8"/>
      <c r="C69" s="9"/>
      <c r="D69" s="9"/>
      <c r="E69" s="9">
        <f t="shared" si="0"/>
        <v>100.47999999999956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100.47999999999956</v>
      </c>
    </row>
    <row r="71" spans="1:5" ht="21" x14ac:dyDescent="0.25">
      <c r="A71" s="8"/>
      <c r="B71" s="8"/>
      <c r="C71" s="9"/>
      <c r="D71" s="9"/>
      <c r="E71" s="9">
        <f t="shared" si="1"/>
        <v>100.47999999999956</v>
      </c>
    </row>
    <row r="72" spans="1:5" ht="21" x14ac:dyDescent="0.25">
      <c r="A72" s="8"/>
      <c r="B72" s="8"/>
      <c r="C72" s="9"/>
      <c r="D72" s="9"/>
      <c r="E72" s="9">
        <f t="shared" si="1"/>
        <v>100.47999999999956</v>
      </c>
    </row>
    <row r="73" spans="1:5" ht="21" x14ac:dyDescent="0.25">
      <c r="A73" s="8"/>
      <c r="B73" s="8"/>
      <c r="C73" s="9"/>
      <c r="D73" s="9"/>
      <c r="E73" s="9">
        <f t="shared" si="1"/>
        <v>100.47999999999956</v>
      </c>
    </row>
    <row r="74" spans="1:5" ht="21" x14ac:dyDescent="0.25">
      <c r="A74" s="8"/>
      <c r="B74" s="8"/>
      <c r="C74" s="9"/>
      <c r="D74" s="9"/>
      <c r="E74" s="9">
        <f t="shared" si="1"/>
        <v>100.47999999999956</v>
      </c>
    </row>
    <row r="75" spans="1:5" ht="21" x14ac:dyDescent="0.25">
      <c r="A75" s="8"/>
      <c r="B75" s="8"/>
      <c r="C75" s="9"/>
      <c r="D75" s="9"/>
      <c r="E75" s="9">
        <f t="shared" si="1"/>
        <v>100.47999999999956</v>
      </c>
    </row>
    <row r="76" spans="1:5" ht="21" x14ac:dyDescent="0.25">
      <c r="A76" s="8"/>
      <c r="B76" s="8"/>
      <c r="C76" s="9"/>
      <c r="D76" s="9"/>
      <c r="E76" s="9">
        <f t="shared" si="1"/>
        <v>100.47999999999956</v>
      </c>
    </row>
    <row r="77" spans="1:5" ht="21" x14ac:dyDescent="0.25">
      <c r="A77" s="8"/>
      <c r="B77" s="8"/>
      <c r="C77" s="9"/>
      <c r="D77" s="9"/>
      <c r="E77" s="9">
        <f t="shared" si="1"/>
        <v>100.47999999999956</v>
      </c>
    </row>
    <row r="78" spans="1:5" ht="21" x14ac:dyDescent="0.25">
      <c r="A78" s="8"/>
      <c r="B78" s="8"/>
      <c r="C78" s="9"/>
      <c r="D78" s="9"/>
      <c r="E78" s="9">
        <f t="shared" si="1"/>
        <v>100.47999999999956</v>
      </c>
    </row>
    <row r="79" spans="1:5" ht="21" x14ac:dyDescent="0.25">
      <c r="A79" s="8"/>
      <c r="B79" s="8"/>
      <c r="C79" s="9"/>
      <c r="D79" s="9"/>
      <c r="E79" s="9">
        <f t="shared" si="1"/>
        <v>100.47999999999956</v>
      </c>
    </row>
    <row r="80" spans="1:5" ht="21" x14ac:dyDescent="0.25">
      <c r="A80" s="8"/>
      <c r="B80" s="8"/>
      <c r="C80" s="9"/>
      <c r="D80" s="9"/>
      <c r="E80" s="9">
        <f t="shared" si="1"/>
        <v>100.47999999999956</v>
      </c>
    </row>
    <row r="81" spans="1:5" ht="21" x14ac:dyDescent="0.25">
      <c r="A81" s="8"/>
      <c r="B81" s="8"/>
      <c r="C81" s="9"/>
      <c r="D81" s="9"/>
      <c r="E81" s="9">
        <f t="shared" si="1"/>
        <v>100.47999999999956</v>
      </c>
    </row>
    <row r="82" spans="1:5" ht="21" x14ac:dyDescent="0.25">
      <c r="A82" s="8"/>
      <c r="B82" s="8"/>
      <c r="C82" s="9"/>
      <c r="D82" s="9"/>
      <c r="E82" s="9">
        <f t="shared" si="1"/>
        <v>100.47999999999956</v>
      </c>
    </row>
    <row r="83" spans="1:5" ht="21" x14ac:dyDescent="0.25">
      <c r="A83" s="8"/>
      <c r="B83" s="8"/>
      <c r="C83" s="9"/>
      <c r="D83" s="9"/>
      <c r="E83" s="9">
        <f t="shared" si="1"/>
        <v>100.47999999999956</v>
      </c>
    </row>
    <row r="84" spans="1:5" ht="21" x14ac:dyDescent="0.25">
      <c r="A84" s="8"/>
      <c r="B84" s="8"/>
      <c r="C84" s="9"/>
      <c r="D84" s="9"/>
      <c r="E84" s="9">
        <f t="shared" si="1"/>
        <v>100.47999999999956</v>
      </c>
    </row>
    <row r="85" spans="1:5" ht="21" x14ac:dyDescent="0.25">
      <c r="A85" s="8"/>
      <c r="B85" s="8"/>
      <c r="C85" s="9"/>
      <c r="D85" s="9"/>
      <c r="E85" s="9">
        <f t="shared" si="1"/>
        <v>100.47999999999956</v>
      </c>
    </row>
    <row r="86" spans="1:5" ht="21" x14ac:dyDescent="0.25">
      <c r="A86" s="8"/>
      <c r="B86" s="8"/>
      <c r="C86" s="9"/>
      <c r="D86" s="9"/>
      <c r="E86" s="9">
        <f t="shared" si="1"/>
        <v>100.47999999999956</v>
      </c>
    </row>
    <row r="87" spans="1:5" ht="21" x14ac:dyDescent="0.25">
      <c r="A87" s="8"/>
      <c r="B87" s="8"/>
      <c r="C87" s="9"/>
      <c r="D87" s="9"/>
      <c r="E87" s="9">
        <f t="shared" si="1"/>
        <v>100.47999999999956</v>
      </c>
    </row>
    <row r="88" spans="1:5" ht="21" x14ac:dyDescent="0.25">
      <c r="A88" s="8"/>
      <c r="B88" s="8"/>
      <c r="C88" s="9"/>
      <c r="D88" s="9"/>
      <c r="E88" s="9">
        <f t="shared" si="1"/>
        <v>100.47999999999956</v>
      </c>
    </row>
    <row r="89" spans="1:5" ht="21" x14ac:dyDescent="0.25">
      <c r="A89" s="8"/>
      <c r="B89" s="8"/>
      <c r="C89" s="9"/>
      <c r="D89" s="9"/>
      <c r="E89" s="9">
        <f t="shared" si="1"/>
        <v>100.47999999999956</v>
      </c>
    </row>
    <row r="90" spans="1:5" ht="21" x14ac:dyDescent="0.25">
      <c r="A90" s="8"/>
      <c r="B90" s="8"/>
      <c r="C90" s="9"/>
      <c r="D90" s="9"/>
      <c r="E90" s="9">
        <f t="shared" si="1"/>
        <v>100.47999999999956</v>
      </c>
    </row>
    <row r="91" spans="1:5" ht="21" x14ac:dyDescent="0.25">
      <c r="A91" s="8"/>
      <c r="B91" s="8"/>
      <c r="C91" s="9"/>
      <c r="D91" s="9"/>
      <c r="E91" s="9">
        <f t="shared" si="1"/>
        <v>100.47999999999956</v>
      </c>
    </row>
    <row r="92" spans="1:5" ht="21" x14ac:dyDescent="0.25">
      <c r="A92" s="8"/>
      <c r="B92" s="8"/>
      <c r="C92" s="9"/>
      <c r="D92" s="9"/>
      <c r="E92" s="9">
        <f t="shared" si="1"/>
        <v>100.47999999999956</v>
      </c>
    </row>
    <row r="93" spans="1:5" ht="21" x14ac:dyDescent="0.25">
      <c r="A93" s="8"/>
      <c r="B93" s="8"/>
      <c r="C93" s="9"/>
      <c r="D93" s="9"/>
      <c r="E93" s="9">
        <f t="shared" si="1"/>
        <v>100.47999999999956</v>
      </c>
    </row>
    <row r="94" spans="1:5" ht="21" x14ac:dyDescent="0.25">
      <c r="A94" s="8"/>
      <c r="B94" s="8"/>
      <c r="C94" s="9"/>
      <c r="D94" s="9"/>
      <c r="E94" s="9">
        <f t="shared" si="1"/>
        <v>100.47999999999956</v>
      </c>
    </row>
    <row r="95" spans="1:5" ht="21" x14ac:dyDescent="0.25">
      <c r="A95" s="8"/>
      <c r="B95" s="8"/>
      <c r="C95" s="9"/>
      <c r="D95" s="9"/>
      <c r="E95" s="9">
        <f t="shared" si="1"/>
        <v>100.47999999999956</v>
      </c>
    </row>
    <row r="96" spans="1:5" ht="21" x14ac:dyDescent="0.25">
      <c r="A96" s="8"/>
      <c r="B96" s="8"/>
      <c r="C96" s="9"/>
      <c r="D96" s="9"/>
      <c r="E96" s="9">
        <f t="shared" si="1"/>
        <v>100.47999999999956</v>
      </c>
    </row>
    <row r="97" spans="1:5" ht="21" x14ac:dyDescent="0.25">
      <c r="A97" s="8"/>
      <c r="B97" s="8"/>
      <c r="C97" s="9"/>
      <c r="D97" s="9"/>
      <c r="E97" s="9">
        <f t="shared" si="1"/>
        <v>100.47999999999956</v>
      </c>
    </row>
    <row r="98" spans="1:5" ht="21" x14ac:dyDescent="0.25">
      <c r="A98" s="8"/>
      <c r="B98" s="8"/>
      <c r="C98" s="9"/>
      <c r="D98" s="9"/>
      <c r="E98" s="9">
        <f t="shared" si="1"/>
        <v>100.47999999999956</v>
      </c>
    </row>
    <row r="99" spans="1:5" ht="21" x14ac:dyDescent="0.25">
      <c r="A99" s="8"/>
      <c r="B99" s="8"/>
      <c r="C99" s="9"/>
      <c r="D99" s="9"/>
      <c r="E99" s="9">
        <f t="shared" si="1"/>
        <v>100.47999999999956</v>
      </c>
    </row>
    <row r="100" spans="1:5" ht="21" x14ac:dyDescent="0.25">
      <c r="A100" s="8"/>
      <c r="B100" s="8"/>
      <c r="C100" s="9"/>
      <c r="D100" s="9"/>
      <c r="E100" s="9">
        <f t="shared" si="1"/>
        <v>100.47999999999956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102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 t="s">
        <v>20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103"/>
  <dimension ref="A1:E104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461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 t="s">
        <v>20</v>
      </c>
      <c r="C4" s="9"/>
      <c r="D4" s="9"/>
      <c r="E4" s="9">
        <v>0</v>
      </c>
    </row>
    <row r="5" spans="1:5" ht="21" x14ac:dyDescent="0.25">
      <c r="A5" s="8" t="s">
        <v>965</v>
      </c>
      <c r="B5" s="8" t="s">
        <v>966</v>
      </c>
      <c r="C5" s="9">
        <v>1050</v>
      </c>
      <c r="D5" s="9"/>
      <c r="E5" s="9">
        <f>E4+C5-D5</f>
        <v>1050</v>
      </c>
    </row>
    <row r="6" spans="1:5" ht="21" x14ac:dyDescent="0.25">
      <c r="A6" s="8" t="s">
        <v>965</v>
      </c>
      <c r="B6" s="8" t="s">
        <v>150</v>
      </c>
      <c r="C6" s="9"/>
      <c r="D6" s="9">
        <v>525</v>
      </c>
      <c r="E6" s="9">
        <f t="shared" ref="E6:E69" si="0">E5+C6-D6</f>
        <v>525</v>
      </c>
    </row>
    <row r="7" spans="1:5" ht="21" x14ac:dyDescent="0.25">
      <c r="A7" s="8" t="s">
        <v>965</v>
      </c>
      <c r="B7" s="8" t="s">
        <v>150</v>
      </c>
      <c r="C7" s="9"/>
      <c r="D7" s="9">
        <v>262.5</v>
      </c>
      <c r="E7" s="9">
        <f t="shared" si="0"/>
        <v>262.5</v>
      </c>
    </row>
    <row r="8" spans="1:5" ht="21" x14ac:dyDescent="0.25">
      <c r="A8" s="8" t="s">
        <v>965</v>
      </c>
      <c r="B8" s="8" t="s">
        <v>150</v>
      </c>
      <c r="C8" s="9"/>
      <c r="D8" s="9">
        <v>262.5</v>
      </c>
      <c r="E8" s="9">
        <f t="shared" si="0"/>
        <v>0</v>
      </c>
    </row>
    <row r="9" spans="1:5" ht="21" x14ac:dyDescent="0.25">
      <c r="A9" s="8" t="s">
        <v>965</v>
      </c>
      <c r="B9" s="8" t="s">
        <v>150</v>
      </c>
      <c r="C9" s="9"/>
      <c r="D9" s="9">
        <v>1312.5</v>
      </c>
      <c r="E9" s="9">
        <f t="shared" si="0"/>
        <v>-1312.5</v>
      </c>
    </row>
    <row r="10" spans="1:5" ht="21" x14ac:dyDescent="0.25">
      <c r="A10" s="18">
        <v>45354</v>
      </c>
      <c r="B10" s="8" t="s">
        <v>150</v>
      </c>
      <c r="C10" s="9"/>
      <c r="D10" s="9">
        <v>787.5</v>
      </c>
      <c r="E10" s="9">
        <f t="shared" si="0"/>
        <v>-2100</v>
      </c>
    </row>
    <row r="11" spans="1:5" ht="21" x14ac:dyDescent="0.25">
      <c r="A11" s="18">
        <v>45360</v>
      </c>
      <c r="B11" s="8" t="s">
        <v>1028</v>
      </c>
      <c r="C11" s="9">
        <v>25200</v>
      </c>
      <c r="D11" s="9"/>
      <c r="E11" s="9">
        <f t="shared" si="0"/>
        <v>23100</v>
      </c>
    </row>
    <row r="12" spans="1:5" ht="21" x14ac:dyDescent="0.25">
      <c r="A12" s="18">
        <v>45360</v>
      </c>
      <c r="B12" s="8" t="s">
        <v>150</v>
      </c>
      <c r="C12" s="9"/>
      <c r="D12" s="9">
        <v>262.5</v>
      </c>
      <c r="E12" s="9">
        <f t="shared" si="0"/>
        <v>22837.5</v>
      </c>
    </row>
    <row r="13" spans="1:5" ht="21" x14ac:dyDescent="0.25">
      <c r="A13" s="18">
        <v>45360</v>
      </c>
      <c r="B13" s="8" t="s">
        <v>1082</v>
      </c>
      <c r="C13" s="9"/>
      <c r="D13" s="9">
        <v>20000</v>
      </c>
      <c r="E13" s="9">
        <f t="shared" si="0"/>
        <v>2837.5</v>
      </c>
    </row>
    <row r="14" spans="1:5" ht="21" x14ac:dyDescent="0.25">
      <c r="A14" s="18">
        <v>45381</v>
      </c>
      <c r="B14" s="8" t="s">
        <v>150</v>
      </c>
      <c r="C14" s="9"/>
      <c r="D14" s="9">
        <v>525</v>
      </c>
      <c r="E14" s="9">
        <f t="shared" si="0"/>
        <v>2312.5</v>
      </c>
    </row>
    <row r="15" spans="1:5" ht="21" x14ac:dyDescent="0.25">
      <c r="A15" s="18">
        <v>45381</v>
      </c>
      <c r="B15" s="8" t="s">
        <v>150</v>
      </c>
      <c r="C15" s="9"/>
      <c r="D15" s="9">
        <v>262.60000000000002</v>
      </c>
      <c r="E15" s="9">
        <f t="shared" si="0"/>
        <v>2049.9</v>
      </c>
    </row>
    <row r="16" spans="1:5" ht="21" x14ac:dyDescent="0.25">
      <c r="A16" s="18">
        <v>45381</v>
      </c>
      <c r="B16" s="8" t="s">
        <v>150</v>
      </c>
      <c r="C16" s="9"/>
      <c r="D16" s="9">
        <v>1</v>
      </c>
      <c r="E16" s="9">
        <f t="shared" si="0"/>
        <v>2048.9</v>
      </c>
    </row>
    <row r="17" spans="1:5" ht="21" x14ac:dyDescent="0.25">
      <c r="A17" s="8"/>
      <c r="B17" s="8"/>
      <c r="C17" s="9"/>
      <c r="D17" s="9">
        <v>787.45</v>
      </c>
      <c r="E17" s="9">
        <f t="shared" si="0"/>
        <v>1261.45</v>
      </c>
    </row>
    <row r="18" spans="1:5" ht="21" x14ac:dyDescent="0.25">
      <c r="A18" s="8"/>
      <c r="B18" s="8"/>
      <c r="C18" s="9"/>
      <c r="D18" s="9">
        <v>788</v>
      </c>
      <c r="E18" s="9">
        <f t="shared" si="0"/>
        <v>473.45000000000005</v>
      </c>
    </row>
    <row r="19" spans="1:5" ht="21" x14ac:dyDescent="0.25">
      <c r="A19" s="8"/>
      <c r="B19" s="8"/>
      <c r="C19" s="9"/>
      <c r="D19" s="9">
        <v>473.45</v>
      </c>
      <c r="E19" s="9">
        <f t="shared" si="0"/>
        <v>0</v>
      </c>
    </row>
    <row r="20" spans="1:5" ht="21" x14ac:dyDescent="0.25">
      <c r="A20" s="8"/>
      <c r="B20" s="8"/>
      <c r="C20" s="9"/>
      <c r="D20" s="9">
        <v>2151.0500000000002</v>
      </c>
      <c r="E20" s="9">
        <f t="shared" si="0"/>
        <v>-2151.0500000000002</v>
      </c>
    </row>
    <row r="21" spans="1:5" ht="21" x14ac:dyDescent="0.25">
      <c r="A21" s="18">
        <v>45551</v>
      </c>
      <c r="B21" s="8" t="s">
        <v>1773</v>
      </c>
      <c r="C21" s="9">
        <v>3550</v>
      </c>
      <c r="D21" s="9"/>
      <c r="E21" s="9">
        <f t="shared" si="0"/>
        <v>1398.9499999999998</v>
      </c>
    </row>
    <row r="22" spans="1:5" ht="21" x14ac:dyDescent="0.25">
      <c r="A22" s="18">
        <v>45551</v>
      </c>
      <c r="B22" s="8" t="s">
        <v>150</v>
      </c>
      <c r="C22" s="9"/>
      <c r="D22" s="9">
        <v>15</v>
      </c>
      <c r="E22" s="9">
        <f t="shared" si="0"/>
        <v>1383.9499999999998</v>
      </c>
    </row>
    <row r="23" spans="1:5" ht="21" x14ac:dyDescent="0.25">
      <c r="A23" s="8"/>
      <c r="B23" s="8" t="s">
        <v>150</v>
      </c>
      <c r="C23" s="9"/>
      <c r="D23" s="9">
        <v>787.5</v>
      </c>
      <c r="E23" s="9">
        <f t="shared" si="0"/>
        <v>596.44999999999982</v>
      </c>
    </row>
    <row r="24" spans="1:5" ht="21" x14ac:dyDescent="0.25">
      <c r="A24" s="18">
        <v>45302</v>
      </c>
      <c r="B24" s="8" t="s">
        <v>1920</v>
      </c>
      <c r="C24" s="9"/>
      <c r="D24" s="9">
        <v>787.5</v>
      </c>
      <c r="E24" s="9">
        <f t="shared" si="0"/>
        <v>-191.05000000000018</v>
      </c>
    </row>
    <row r="25" spans="1:5" ht="21" x14ac:dyDescent="0.25">
      <c r="A25" s="8"/>
      <c r="B25" s="8"/>
      <c r="C25" s="9"/>
      <c r="D25" s="9"/>
      <c r="E25" s="9">
        <f t="shared" si="0"/>
        <v>-191.05000000000018</v>
      </c>
    </row>
    <row r="26" spans="1:5" ht="21" x14ac:dyDescent="0.25">
      <c r="A26" s="8"/>
      <c r="B26" s="8"/>
      <c r="C26" s="9"/>
      <c r="D26" s="9"/>
      <c r="E26" s="9">
        <f t="shared" si="0"/>
        <v>-191.05000000000018</v>
      </c>
    </row>
    <row r="27" spans="1:5" ht="21" x14ac:dyDescent="0.25">
      <c r="A27" s="8"/>
      <c r="B27" s="8"/>
      <c r="C27" s="9"/>
      <c r="D27" s="9"/>
      <c r="E27" s="9">
        <f t="shared" si="0"/>
        <v>-191.05000000000018</v>
      </c>
    </row>
    <row r="28" spans="1:5" ht="21" x14ac:dyDescent="0.25">
      <c r="A28" s="8"/>
      <c r="B28" s="8"/>
      <c r="C28" s="9"/>
      <c r="D28" s="9"/>
      <c r="E28" s="9">
        <f t="shared" si="0"/>
        <v>-191.05000000000018</v>
      </c>
    </row>
    <row r="29" spans="1:5" ht="21" x14ac:dyDescent="0.25">
      <c r="A29" s="8"/>
      <c r="B29" s="8"/>
      <c r="C29" s="9"/>
      <c r="D29" s="9"/>
      <c r="E29" s="9">
        <f t="shared" si="0"/>
        <v>-191.05000000000018</v>
      </c>
    </row>
    <row r="30" spans="1:5" ht="21" x14ac:dyDescent="0.25">
      <c r="A30" s="8"/>
      <c r="B30" s="8"/>
      <c r="C30" s="9"/>
      <c r="D30" s="9"/>
      <c r="E30" s="9">
        <f t="shared" si="0"/>
        <v>-191.05000000000018</v>
      </c>
    </row>
    <row r="31" spans="1:5" ht="21" x14ac:dyDescent="0.25">
      <c r="A31" s="8"/>
      <c r="B31" s="8"/>
      <c r="C31" s="9"/>
      <c r="D31" s="9"/>
      <c r="E31" s="9">
        <f t="shared" si="0"/>
        <v>-191.05000000000018</v>
      </c>
    </row>
    <row r="32" spans="1:5" ht="21" x14ac:dyDescent="0.25">
      <c r="A32" s="8"/>
      <c r="B32" s="8"/>
      <c r="C32" s="9"/>
      <c r="D32" s="9"/>
      <c r="E32" s="9">
        <f t="shared" si="0"/>
        <v>-191.05000000000018</v>
      </c>
    </row>
    <row r="33" spans="1:5" ht="21" x14ac:dyDescent="0.25">
      <c r="A33" s="8"/>
      <c r="B33" s="8"/>
      <c r="C33" s="9"/>
      <c r="D33" s="9"/>
      <c r="E33" s="9">
        <f t="shared" si="0"/>
        <v>-191.05000000000018</v>
      </c>
    </row>
    <row r="34" spans="1:5" ht="21" x14ac:dyDescent="0.25">
      <c r="A34" s="8"/>
      <c r="B34" s="8"/>
      <c r="C34" s="9"/>
      <c r="D34" s="9"/>
      <c r="E34" s="9">
        <f t="shared" si="0"/>
        <v>-191.05000000000018</v>
      </c>
    </row>
    <row r="35" spans="1:5" ht="21" x14ac:dyDescent="0.25">
      <c r="A35" s="8"/>
      <c r="B35" s="8"/>
      <c r="C35" s="9"/>
      <c r="D35" s="9"/>
      <c r="E35" s="9">
        <f t="shared" si="0"/>
        <v>-191.05000000000018</v>
      </c>
    </row>
    <row r="36" spans="1:5" ht="21" x14ac:dyDescent="0.25">
      <c r="A36" s="8"/>
      <c r="B36" s="8"/>
      <c r="C36" s="9"/>
      <c r="D36" s="9"/>
      <c r="E36" s="9">
        <f t="shared" si="0"/>
        <v>-191.05000000000018</v>
      </c>
    </row>
    <row r="37" spans="1:5" ht="21" x14ac:dyDescent="0.25">
      <c r="A37" s="8"/>
      <c r="B37" s="8"/>
      <c r="C37" s="9"/>
      <c r="D37" s="9"/>
      <c r="E37" s="9">
        <f t="shared" si="0"/>
        <v>-191.05000000000018</v>
      </c>
    </row>
    <row r="38" spans="1:5" ht="21" x14ac:dyDescent="0.25">
      <c r="A38" s="8"/>
      <c r="B38" s="8"/>
      <c r="C38" s="9"/>
      <c r="D38" s="9"/>
      <c r="E38" s="9">
        <f t="shared" si="0"/>
        <v>-191.05000000000018</v>
      </c>
    </row>
    <row r="39" spans="1:5" ht="21" x14ac:dyDescent="0.25">
      <c r="A39" s="8"/>
      <c r="B39" s="8"/>
      <c r="C39" s="9"/>
      <c r="D39" s="9"/>
      <c r="E39" s="9">
        <f t="shared" si="0"/>
        <v>-191.05000000000018</v>
      </c>
    </row>
    <row r="40" spans="1:5" ht="21" x14ac:dyDescent="0.25">
      <c r="A40" s="8"/>
      <c r="B40" s="8"/>
      <c r="C40" s="9"/>
      <c r="D40" s="9"/>
      <c r="E40" s="9">
        <f t="shared" si="0"/>
        <v>-191.05000000000018</v>
      </c>
    </row>
    <row r="41" spans="1:5" ht="21" x14ac:dyDescent="0.25">
      <c r="A41" s="8"/>
      <c r="B41" s="8"/>
      <c r="C41" s="9"/>
      <c r="D41" s="9"/>
      <c r="E41" s="9">
        <f t="shared" si="0"/>
        <v>-191.05000000000018</v>
      </c>
    </row>
    <row r="42" spans="1:5" ht="21" x14ac:dyDescent="0.25">
      <c r="A42" s="8"/>
      <c r="B42" s="8"/>
      <c r="C42" s="9"/>
      <c r="D42" s="9"/>
      <c r="E42" s="9">
        <f t="shared" si="0"/>
        <v>-191.05000000000018</v>
      </c>
    </row>
    <row r="43" spans="1:5" ht="21" x14ac:dyDescent="0.25">
      <c r="A43" s="8"/>
      <c r="B43" s="8"/>
      <c r="C43" s="9"/>
      <c r="D43" s="9"/>
      <c r="E43" s="9">
        <f t="shared" si="0"/>
        <v>-191.05000000000018</v>
      </c>
    </row>
    <row r="44" spans="1:5" ht="21" x14ac:dyDescent="0.25">
      <c r="A44" s="8"/>
      <c r="B44" s="8"/>
      <c r="C44" s="9"/>
      <c r="D44" s="9"/>
      <c r="E44" s="9">
        <f t="shared" si="0"/>
        <v>-191.05000000000018</v>
      </c>
    </row>
    <row r="45" spans="1:5" ht="21" x14ac:dyDescent="0.25">
      <c r="A45" s="8"/>
      <c r="B45" s="8"/>
      <c r="C45" s="9"/>
      <c r="D45" s="9"/>
      <c r="E45" s="9">
        <f t="shared" si="0"/>
        <v>-191.05000000000018</v>
      </c>
    </row>
    <row r="46" spans="1:5" ht="21" x14ac:dyDescent="0.25">
      <c r="A46" s="8"/>
      <c r="B46" s="8"/>
      <c r="C46" s="9"/>
      <c r="D46" s="9"/>
      <c r="E46" s="9">
        <f t="shared" si="0"/>
        <v>-191.05000000000018</v>
      </c>
    </row>
    <row r="47" spans="1:5" ht="21" x14ac:dyDescent="0.25">
      <c r="A47" s="8"/>
      <c r="B47" s="8"/>
      <c r="C47" s="9"/>
      <c r="D47" s="9"/>
      <c r="E47" s="9">
        <f t="shared" si="0"/>
        <v>-191.05000000000018</v>
      </c>
    </row>
    <row r="48" spans="1:5" ht="21" x14ac:dyDescent="0.25">
      <c r="A48" s="8"/>
      <c r="B48" s="8"/>
      <c r="C48" s="9"/>
      <c r="D48" s="9"/>
      <c r="E48" s="9">
        <f t="shared" si="0"/>
        <v>-191.05000000000018</v>
      </c>
    </row>
    <row r="49" spans="1:5" ht="21" x14ac:dyDescent="0.25">
      <c r="A49" s="8"/>
      <c r="B49" s="8"/>
      <c r="C49" s="9"/>
      <c r="D49" s="9"/>
      <c r="E49" s="9">
        <f t="shared" si="0"/>
        <v>-191.05000000000018</v>
      </c>
    </row>
    <row r="50" spans="1:5" ht="21" x14ac:dyDescent="0.25">
      <c r="A50" s="8"/>
      <c r="B50" s="8"/>
      <c r="C50" s="9"/>
      <c r="D50" s="9"/>
      <c r="E50" s="9">
        <f t="shared" si="0"/>
        <v>-191.05000000000018</v>
      </c>
    </row>
    <row r="51" spans="1:5" ht="21" x14ac:dyDescent="0.25">
      <c r="A51" s="8"/>
      <c r="B51" s="8"/>
      <c r="C51" s="9"/>
      <c r="D51" s="9"/>
      <c r="E51" s="9">
        <f t="shared" si="0"/>
        <v>-191.05000000000018</v>
      </c>
    </row>
    <row r="52" spans="1:5" ht="21" x14ac:dyDescent="0.25">
      <c r="A52" s="8"/>
      <c r="B52" s="8"/>
      <c r="C52" s="9"/>
      <c r="D52" s="9"/>
      <c r="E52" s="9">
        <f t="shared" si="0"/>
        <v>-191.05000000000018</v>
      </c>
    </row>
    <row r="53" spans="1:5" ht="21" x14ac:dyDescent="0.25">
      <c r="A53" s="8"/>
      <c r="B53" s="8"/>
      <c r="C53" s="9"/>
      <c r="D53" s="9"/>
      <c r="E53" s="9">
        <f t="shared" si="0"/>
        <v>-191.05000000000018</v>
      </c>
    </row>
    <row r="54" spans="1:5" ht="21" x14ac:dyDescent="0.25">
      <c r="A54" s="8"/>
      <c r="B54" s="8"/>
      <c r="C54" s="9"/>
      <c r="D54" s="9"/>
      <c r="E54" s="9">
        <f t="shared" si="0"/>
        <v>-191.05000000000018</v>
      </c>
    </row>
    <row r="55" spans="1:5" ht="21" x14ac:dyDescent="0.25">
      <c r="A55" s="8"/>
      <c r="B55" s="8"/>
      <c r="C55" s="9"/>
      <c r="D55" s="9"/>
      <c r="E55" s="9">
        <f t="shared" si="0"/>
        <v>-191.05000000000018</v>
      </c>
    </row>
    <row r="56" spans="1:5" ht="21" x14ac:dyDescent="0.25">
      <c r="A56" s="8"/>
      <c r="B56" s="8"/>
      <c r="C56" s="9"/>
      <c r="D56" s="9"/>
      <c r="E56" s="9">
        <f t="shared" si="0"/>
        <v>-191.05000000000018</v>
      </c>
    </row>
    <row r="57" spans="1:5" ht="21" x14ac:dyDescent="0.25">
      <c r="A57" s="8"/>
      <c r="B57" s="8"/>
      <c r="C57" s="9"/>
      <c r="D57" s="9"/>
      <c r="E57" s="9">
        <f t="shared" si="0"/>
        <v>-191.05000000000018</v>
      </c>
    </row>
    <row r="58" spans="1:5" ht="21" x14ac:dyDescent="0.25">
      <c r="A58" s="8"/>
      <c r="B58" s="8"/>
      <c r="C58" s="9"/>
      <c r="D58" s="9"/>
      <c r="E58" s="9">
        <f t="shared" si="0"/>
        <v>-191.05000000000018</v>
      </c>
    </row>
    <row r="59" spans="1:5" ht="21" x14ac:dyDescent="0.25">
      <c r="A59" s="8"/>
      <c r="B59" s="8"/>
      <c r="C59" s="9"/>
      <c r="D59" s="9"/>
      <c r="E59" s="9">
        <f t="shared" si="0"/>
        <v>-191.05000000000018</v>
      </c>
    </row>
    <row r="60" spans="1:5" ht="21" x14ac:dyDescent="0.25">
      <c r="A60" s="8"/>
      <c r="B60" s="8"/>
      <c r="C60" s="9"/>
      <c r="D60" s="9"/>
      <c r="E60" s="9">
        <f t="shared" si="0"/>
        <v>-191.05000000000018</v>
      </c>
    </row>
    <row r="61" spans="1:5" ht="21" x14ac:dyDescent="0.25">
      <c r="A61" s="8"/>
      <c r="B61" s="8"/>
      <c r="C61" s="9"/>
      <c r="D61" s="9"/>
      <c r="E61" s="9">
        <f t="shared" si="0"/>
        <v>-191.05000000000018</v>
      </c>
    </row>
    <row r="62" spans="1:5" ht="21" x14ac:dyDescent="0.25">
      <c r="A62" s="8"/>
      <c r="B62" s="8"/>
      <c r="C62" s="9"/>
      <c r="D62" s="9"/>
      <c r="E62" s="9">
        <f t="shared" si="0"/>
        <v>-191.05000000000018</v>
      </c>
    </row>
    <row r="63" spans="1:5" ht="21" x14ac:dyDescent="0.25">
      <c r="A63" s="8"/>
      <c r="B63" s="8"/>
      <c r="C63" s="9"/>
      <c r="D63" s="9"/>
      <c r="E63" s="9">
        <f t="shared" si="0"/>
        <v>-191.05000000000018</v>
      </c>
    </row>
    <row r="64" spans="1:5" ht="21" x14ac:dyDescent="0.25">
      <c r="A64" s="8"/>
      <c r="B64" s="8"/>
      <c r="C64" s="9"/>
      <c r="D64" s="9"/>
      <c r="E64" s="9">
        <f t="shared" si="0"/>
        <v>-191.05000000000018</v>
      </c>
    </row>
    <row r="65" spans="1:5" ht="21" x14ac:dyDescent="0.25">
      <c r="A65" s="8"/>
      <c r="B65" s="8"/>
      <c r="C65" s="9"/>
      <c r="D65" s="9"/>
      <c r="E65" s="9">
        <f t="shared" si="0"/>
        <v>-191.05000000000018</v>
      </c>
    </row>
    <row r="66" spans="1:5" ht="21" x14ac:dyDescent="0.25">
      <c r="A66" s="8"/>
      <c r="B66" s="8"/>
      <c r="C66" s="9"/>
      <c r="D66" s="9"/>
      <c r="E66" s="9">
        <f t="shared" si="0"/>
        <v>-191.05000000000018</v>
      </c>
    </row>
    <row r="67" spans="1:5" ht="21" x14ac:dyDescent="0.25">
      <c r="A67" s="8"/>
      <c r="B67" s="8"/>
      <c r="C67" s="9"/>
      <c r="D67" s="9"/>
      <c r="E67" s="9">
        <f t="shared" si="0"/>
        <v>-191.05000000000018</v>
      </c>
    </row>
    <row r="68" spans="1:5" ht="21" x14ac:dyDescent="0.25">
      <c r="A68" s="8"/>
      <c r="B68" s="8"/>
      <c r="C68" s="9"/>
      <c r="D68" s="9"/>
      <c r="E68" s="9">
        <f t="shared" si="0"/>
        <v>-191.05000000000018</v>
      </c>
    </row>
    <row r="69" spans="1:5" ht="21" x14ac:dyDescent="0.25">
      <c r="A69" s="8"/>
      <c r="B69" s="8"/>
      <c r="C69" s="9"/>
      <c r="D69" s="9"/>
      <c r="E69" s="9">
        <f t="shared" si="0"/>
        <v>-191.05000000000018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-191.05000000000018</v>
      </c>
    </row>
    <row r="71" spans="1:5" ht="21" x14ac:dyDescent="0.25">
      <c r="A71" s="8"/>
      <c r="B71" s="8"/>
      <c r="C71" s="9"/>
      <c r="D71" s="9"/>
      <c r="E71" s="9">
        <f t="shared" si="1"/>
        <v>-191.05000000000018</v>
      </c>
    </row>
    <row r="72" spans="1:5" ht="21" x14ac:dyDescent="0.25">
      <c r="A72" s="8"/>
      <c r="B72" s="8"/>
      <c r="C72" s="9"/>
      <c r="D72" s="9"/>
      <c r="E72" s="9">
        <f t="shared" si="1"/>
        <v>-191.05000000000018</v>
      </c>
    </row>
    <row r="73" spans="1:5" ht="21" x14ac:dyDescent="0.25">
      <c r="A73" s="8"/>
      <c r="B73" s="8"/>
      <c r="C73" s="9"/>
      <c r="D73" s="9"/>
      <c r="E73" s="9">
        <f t="shared" si="1"/>
        <v>-191.05000000000018</v>
      </c>
    </row>
    <row r="74" spans="1:5" ht="21" x14ac:dyDescent="0.25">
      <c r="A74" s="8"/>
      <c r="B74" s="8"/>
      <c r="C74" s="9"/>
      <c r="D74" s="9"/>
      <c r="E74" s="9">
        <f t="shared" si="1"/>
        <v>-191.05000000000018</v>
      </c>
    </row>
    <row r="75" spans="1:5" ht="21" x14ac:dyDescent="0.25">
      <c r="A75" s="8"/>
      <c r="B75" s="8"/>
      <c r="C75" s="9"/>
      <c r="D75" s="9"/>
      <c r="E75" s="9">
        <f t="shared" si="1"/>
        <v>-191.05000000000018</v>
      </c>
    </row>
    <row r="76" spans="1:5" ht="21" x14ac:dyDescent="0.25">
      <c r="A76" s="8"/>
      <c r="B76" s="8"/>
      <c r="C76" s="9"/>
      <c r="D76" s="9"/>
      <c r="E76" s="9">
        <f t="shared" si="1"/>
        <v>-191.05000000000018</v>
      </c>
    </row>
    <row r="77" spans="1:5" ht="21" x14ac:dyDescent="0.25">
      <c r="A77" s="8"/>
      <c r="B77" s="8"/>
      <c r="C77" s="9"/>
      <c r="D77" s="9"/>
      <c r="E77" s="9">
        <f t="shared" si="1"/>
        <v>-191.05000000000018</v>
      </c>
    </row>
    <row r="78" spans="1:5" ht="21" x14ac:dyDescent="0.25">
      <c r="A78" s="8"/>
      <c r="B78" s="8"/>
      <c r="C78" s="9"/>
      <c r="D78" s="9"/>
      <c r="E78" s="9">
        <f t="shared" si="1"/>
        <v>-191.05000000000018</v>
      </c>
    </row>
    <row r="79" spans="1:5" ht="21" x14ac:dyDescent="0.25">
      <c r="A79" s="8"/>
      <c r="B79" s="8"/>
      <c r="C79" s="9"/>
      <c r="D79" s="9"/>
      <c r="E79" s="9">
        <f t="shared" si="1"/>
        <v>-191.05000000000018</v>
      </c>
    </row>
    <row r="80" spans="1:5" ht="21" x14ac:dyDescent="0.25">
      <c r="A80" s="8"/>
      <c r="B80" s="8"/>
      <c r="C80" s="9"/>
      <c r="D80" s="9"/>
      <c r="E80" s="9">
        <f t="shared" si="1"/>
        <v>-191.05000000000018</v>
      </c>
    </row>
    <row r="81" spans="1:5" ht="21" x14ac:dyDescent="0.25">
      <c r="A81" s="8"/>
      <c r="B81" s="8"/>
      <c r="C81" s="9"/>
      <c r="D81" s="9"/>
      <c r="E81" s="9">
        <f t="shared" si="1"/>
        <v>-191.05000000000018</v>
      </c>
    </row>
    <row r="82" spans="1:5" ht="21" x14ac:dyDescent="0.25">
      <c r="A82" s="8"/>
      <c r="B82" s="8"/>
      <c r="C82" s="9"/>
      <c r="D82" s="9"/>
      <c r="E82" s="9">
        <f t="shared" si="1"/>
        <v>-191.05000000000018</v>
      </c>
    </row>
    <row r="83" spans="1:5" ht="21" x14ac:dyDescent="0.25">
      <c r="A83" s="8"/>
      <c r="B83" s="8"/>
      <c r="C83" s="9"/>
      <c r="D83" s="9"/>
      <c r="E83" s="9">
        <f t="shared" si="1"/>
        <v>-191.05000000000018</v>
      </c>
    </row>
    <row r="84" spans="1:5" ht="21" x14ac:dyDescent="0.25">
      <c r="A84" s="8"/>
      <c r="B84" s="8"/>
      <c r="C84" s="9"/>
      <c r="D84" s="9"/>
      <c r="E84" s="9">
        <f t="shared" si="1"/>
        <v>-191.05000000000018</v>
      </c>
    </row>
    <row r="85" spans="1:5" ht="21" x14ac:dyDescent="0.25">
      <c r="A85" s="8"/>
      <c r="B85" s="8"/>
      <c r="C85" s="9"/>
      <c r="D85" s="9"/>
      <c r="E85" s="9">
        <f t="shared" si="1"/>
        <v>-191.05000000000018</v>
      </c>
    </row>
    <row r="86" spans="1:5" ht="21" x14ac:dyDescent="0.25">
      <c r="A86" s="8"/>
      <c r="B86" s="8"/>
      <c r="C86" s="9"/>
      <c r="D86" s="9"/>
      <c r="E86" s="9">
        <f t="shared" si="1"/>
        <v>-191.05000000000018</v>
      </c>
    </row>
    <row r="87" spans="1:5" ht="21" x14ac:dyDescent="0.25">
      <c r="A87" s="8"/>
      <c r="B87" s="8"/>
      <c r="C87" s="9"/>
      <c r="D87" s="9"/>
      <c r="E87" s="9">
        <f t="shared" si="1"/>
        <v>-191.05000000000018</v>
      </c>
    </row>
    <row r="88" spans="1:5" ht="21" x14ac:dyDescent="0.25">
      <c r="A88" s="8"/>
      <c r="B88" s="8"/>
      <c r="C88" s="9"/>
      <c r="D88" s="9"/>
      <c r="E88" s="9">
        <f t="shared" si="1"/>
        <v>-191.05000000000018</v>
      </c>
    </row>
    <row r="89" spans="1:5" ht="21" x14ac:dyDescent="0.25">
      <c r="A89" s="8"/>
      <c r="B89" s="8"/>
      <c r="C89" s="9"/>
      <c r="D89" s="9"/>
      <c r="E89" s="9">
        <f t="shared" si="1"/>
        <v>-191.05000000000018</v>
      </c>
    </row>
    <row r="90" spans="1:5" ht="21" x14ac:dyDescent="0.25">
      <c r="A90" s="8"/>
      <c r="B90" s="8"/>
      <c r="C90" s="9"/>
      <c r="D90" s="9"/>
      <c r="E90" s="9">
        <f t="shared" si="1"/>
        <v>-191.05000000000018</v>
      </c>
    </row>
    <row r="91" spans="1:5" ht="21" x14ac:dyDescent="0.25">
      <c r="A91" s="8"/>
      <c r="B91" s="8"/>
      <c r="C91" s="9"/>
      <c r="D91" s="9"/>
      <c r="E91" s="9">
        <f t="shared" si="1"/>
        <v>-191.05000000000018</v>
      </c>
    </row>
    <row r="92" spans="1:5" ht="21" x14ac:dyDescent="0.25">
      <c r="A92" s="8"/>
      <c r="B92" s="8"/>
      <c r="C92" s="9"/>
      <c r="D92" s="9"/>
      <c r="E92" s="9">
        <f t="shared" si="1"/>
        <v>-191.05000000000018</v>
      </c>
    </row>
    <row r="93" spans="1:5" ht="21" x14ac:dyDescent="0.25">
      <c r="A93" s="8"/>
      <c r="B93" s="8"/>
      <c r="C93" s="9"/>
      <c r="D93" s="9"/>
      <c r="E93" s="9">
        <f t="shared" si="1"/>
        <v>-191.05000000000018</v>
      </c>
    </row>
    <row r="94" spans="1:5" ht="21" x14ac:dyDescent="0.25">
      <c r="A94" s="8"/>
      <c r="B94" s="8"/>
      <c r="C94" s="9"/>
      <c r="D94" s="9"/>
      <c r="E94" s="9">
        <f t="shared" si="1"/>
        <v>-191.05000000000018</v>
      </c>
    </row>
    <row r="95" spans="1:5" ht="21" x14ac:dyDescent="0.25">
      <c r="A95" s="8"/>
      <c r="B95" s="8"/>
      <c r="C95" s="9"/>
      <c r="D95" s="9"/>
      <c r="E95" s="9">
        <f t="shared" si="1"/>
        <v>-191.05000000000018</v>
      </c>
    </row>
    <row r="96" spans="1:5" ht="21" x14ac:dyDescent="0.25">
      <c r="A96" s="8"/>
      <c r="B96" s="8"/>
      <c r="C96" s="9"/>
      <c r="D96" s="9"/>
      <c r="E96" s="9">
        <f t="shared" si="1"/>
        <v>-191.05000000000018</v>
      </c>
    </row>
    <row r="97" spans="1:5" ht="21" x14ac:dyDescent="0.25">
      <c r="A97" s="8"/>
      <c r="B97" s="8"/>
      <c r="C97" s="9"/>
      <c r="D97" s="9"/>
      <c r="E97" s="9">
        <f t="shared" si="1"/>
        <v>-191.05000000000018</v>
      </c>
    </row>
    <row r="98" spans="1:5" ht="21" x14ac:dyDescent="0.25">
      <c r="A98" s="8"/>
      <c r="B98" s="8"/>
      <c r="C98" s="9"/>
      <c r="D98" s="9"/>
      <c r="E98" s="9">
        <f t="shared" si="1"/>
        <v>-191.05000000000018</v>
      </c>
    </row>
    <row r="99" spans="1:5" ht="21" x14ac:dyDescent="0.25">
      <c r="A99" s="8"/>
      <c r="B99" s="8"/>
      <c r="C99" s="9"/>
      <c r="D99" s="9"/>
      <c r="E99" s="9">
        <f t="shared" si="1"/>
        <v>-191.05000000000018</v>
      </c>
    </row>
    <row r="100" spans="1:5" ht="21" x14ac:dyDescent="0.25">
      <c r="A100" s="8"/>
      <c r="B100" s="8"/>
      <c r="C100" s="9"/>
      <c r="D100" s="9"/>
      <c r="E100" s="9">
        <f t="shared" si="1"/>
        <v>-191.05000000000018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104"/>
  <dimension ref="A1:E104"/>
  <sheetViews>
    <sheetView topLeftCell="A2" workbookViewId="0">
      <selection activeCell="C12" sqref="C12"/>
    </sheetView>
  </sheetViews>
  <sheetFormatPr baseColWidth="10" defaultColWidth="8.83203125" defaultRowHeight="15" x14ac:dyDescent="0.2"/>
  <cols>
    <col min="1" max="1" width="15.6640625" bestFit="1" customWidth="1"/>
    <col min="2" max="2" width="92.6640625" bestFit="1" customWidth="1"/>
    <col min="3" max="3" width="17.33203125" customWidth="1"/>
    <col min="4" max="4" width="20.33203125" customWidth="1"/>
    <col min="5" max="5" width="18.1640625" customWidth="1"/>
  </cols>
  <sheetData>
    <row r="1" spans="1:5" ht="29" x14ac:dyDescent="0.35">
      <c r="A1" s="160" t="s">
        <v>70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s="1" customFormat="1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 t="s">
        <v>20</v>
      </c>
      <c r="C4" s="9"/>
      <c r="D4" s="9"/>
      <c r="E4" s="9">
        <v>0</v>
      </c>
    </row>
    <row r="5" spans="1:5" ht="21" x14ac:dyDescent="0.25">
      <c r="A5" s="8" t="s">
        <v>965</v>
      </c>
      <c r="B5" s="8" t="s">
        <v>150</v>
      </c>
      <c r="C5" s="9"/>
      <c r="D5" s="9">
        <v>204.18</v>
      </c>
      <c r="E5" s="9">
        <f>E4+C5-D5</f>
        <v>-204.18</v>
      </c>
    </row>
    <row r="6" spans="1:5" ht="21" x14ac:dyDescent="0.25">
      <c r="A6" s="18">
        <v>45354</v>
      </c>
      <c r="B6" s="8" t="s">
        <v>150</v>
      </c>
      <c r="C6" s="9"/>
      <c r="D6" s="9">
        <v>78.06</v>
      </c>
      <c r="E6" s="9">
        <f t="shared" ref="E6:E69" si="0">E5+C6-D6</f>
        <v>-282.24</v>
      </c>
    </row>
    <row r="7" spans="1:5" ht="21" x14ac:dyDescent="0.25">
      <c r="A7" s="18">
        <v>45384</v>
      </c>
      <c r="B7" s="8" t="s">
        <v>362</v>
      </c>
      <c r="C7" s="9"/>
      <c r="D7" s="9">
        <v>112.51</v>
      </c>
      <c r="E7" s="9">
        <f t="shared" si="0"/>
        <v>-394.75</v>
      </c>
    </row>
    <row r="8" spans="1:5" ht="21" x14ac:dyDescent="0.25">
      <c r="A8" s="8"/>
      <c r="B8" s="8"/>
      <c r="C8" s="9"/>
      <c r="D8" s="9">
        <v>68.06</v>
      </c>
      <c r="E8" s="9">
        <f t="shared" si="0"/>
        <v>-462.81</v>
      </c>
    </row>
    <row r="9" spans="1:5" ht="21" x14ac:dyDescent="0.25">
      <c r="A9" s="8"/>
      <c r="B9" s="8"/>
      <c r="C9" s="9"/>
      <c r="D9" s="9">
        <v>191</v>
      </c>
      <c r="E9" s="9">
        <f t="shared" si="0"/>
        <v>-653.80999999999995</v>
      </c>
    </row>
    <row r="10" spans="1:5" ht="21" x14ac:dyDescent="0.25">
      <c r="A10" s="8"/>
      <c r="B10" s="8"/>
      <c r="C10" s="9"/>
      <c r="D10" s="9">
        <v>67.63</v>
      </c>
      <c r="E10" s="9">
        <f t="shared" si="0"/>
        <v>-721.43999999999994</v>
      </c>
    </row>
    <row r="11" spans="1:5" ht="21" x14ac:dyDescent="0.25">
      <c r="A11" s="8"/>
      <c r="B11" s="8"/>
      <c r="C11" s="9"/>
      <c r="D11" s="9">
        <v>68.06</v>
      </c>
      <c r="E11" s="9">
        <f t="shared" si="0"/>
        <v>-789.5</v>
      </c>
    </row>
    <row r="12" spans="1:5" ht="21" x14ac:dyDescent="0.25">
      <c r="A12" s="8"/>
      <c r="B12" s="8"/>
      <c r="C12" s="9"/>
      <c r="D12" s="9">
        <v>122.51</v>
      </c>
      <c r="E12" s="9">
        <f t="shared" si="0"/>
        <v>-912.01</v>
      </c>
    </row>
    <row r="13" spans="1:5" ht="21" x14ac:dyDescent="0.25">
      <c r="A13" s="8"/>
      <c r="B13" s="8"/>
      <c r="C13" s="9"/>
      <c r="D13" s="9"/>
      <c r="E13" s="9">
        <f t="shared" si="0"/>
        <v>-912.01</v>
      </c>
    </row>
    <row r="14" spans="1:5" ht="21" x14ac:dyDescent="0.25">
      <c r="A14" s="8"/>
      <c r="B14" s="8"/>
      <c r="C14" s="9"/>
      <c r="D14" s="9"/>
      <c r="E14" s="9">
        <f t="shared" si="0"/>
        <v>-912.01</v>
      </c>
    </row>
    <row r="15" spans="1:5" ht="21" x14ac:dyDescent="0.25">
      <c r="A15" s="8"/>
      <c r="B15" s="8"/>
      <c r="C15" s="9"/>
      <c r="D15" s="9"/>
      <c r="E15" s="9">
        <f t="shared" si="0"/>
        <v>-912.01</v>
      </c>
    </row>
    <row r="16" spans="1:5" ht="21" x14ac:dyDescent="0.25">
      <c r="A16" s="8"/>
      <c r="B16" s="8"/>
      <c r="C16" s="9"/>
      <c r="D16" s="9"/>
      <c r="E16" s="9">
        <f t="shared" si="0"/>
        <v>-912.01</v>
      </c>
    </row>
    <row r="17" spans="1:5" ht="21" x14ac:dyDescent="0.25">
      <c r="A17" s="8"/>
      <c r="B17" s="8"/>
      <c r="C17" s="9"/>
      <c r="D17" s="9"/>
      <c r="E17" s="9">
        <f t="shared" si="0"/>
        <v>-912.01</v>
      </c>
    </row>
    <row r="18" spans="1:5" ht="21" x14ac:dyDescent="0.25">
      <c r="A18" s="8"/>
      <c r="B18" s="8"/>
      <c r="C18" s="9"/>
      <c r="D18" s="9"/>
      <c r="E18" s="9">
        <f t="shared" si="0"/>
        <v>-912.01</v>
      </c>
    </row>
    <row r="19" spans="1:5" ht="21" x14ac:dyDescent="0.25">
      <c r="A19" s="8"/>
      <c r="B19" s="8"/>
      <c r="C19" s="9"/>
      <c r="D19" s="9"/>
      <c r="E19" s="9">
        <f t="shared" si="0"/>
        <v>-912.01</v>
      </c>
    </row>
    <row r="20" spans="1:5" ht="21" x14ac:dyDescent="0.25">
      <c r="A20" s="8"/>
      <c r="B20" s="8"/>
      <c r="C20" s="9"/>
      <c r="D20" s="9"/>
      <c r="E20" s="9">
        <f t="shared" si="0"/>
        <v>-912.01</v>
      </c>
    </row>
    <row r="21" spans="1:5" ht="21" x14ac:dyDescent="0.25">
      <c r="A21" s="8"/>
      <c r="B21" s="8"/>
      <c r="C21" s="9"/>
      <c r="D21" s="9"/>
      <c r="E21" s="9">
        <f t="shared" si="0"/>
        <v>-912.01</v>
      </c>
    </row>
    <row r="22" spans="1:5" ht="21" x14ac:dyDescent="0.25">
      <c r="A22" s="8"/>
      <c r="B22" s="8"/>
      <c r="C22" s="9"/>
      <c r="D22" s="9"/>
      <c r="E22" s="9">
        <f t="shared" si="0"/>
        <v>-912.01</v>
      </c>
    </row>
    <row r="23" spans="1:5" ht="21" x14ac:dyDescent="0.25">
      <c r="A23" s="8"/>
      <c r="B23" s="8"/>
      <c r="C23" s="9"/>
      <c r="D23" s="9"/>
      <c r="E23" s="9">
        <f t="shared" si="0"/>
        <v>-912.01</v>
      </c>
    </row>
    <row r="24" spans="1:5" ht="21" x14ac:dyDescent="0.25">
      <c r="A24" s="8"/>
      <c r="B24" s="8"/>
      <c r="C24" s="9"/>
      <c r="D24" s="9"/>
      <c r="E24" s="9">
        <f t="shared" si="0"/>
        <v>-912.01</v>
      </c>
    </row>
    <row r="25" spans="1:5" ht="21" x14ac:dyDescent="0.25">
      <c r="A25" s="8"/>
      <c r="B25" s="8"/>
      <c r="C25" s="9"/>
      <c r="D25" s="9"/>
      <c r="E25" s="9">
        <f t="shared" si="0"/>
        <v>-912.01</v>
      </c>
    </row>
    <row r="26" spans="1:5" ht="21" x14ac:dyDescent="0.25">
      <c r="A26" s="8"/>
      <c r="B26" s="8"/>
      <c r="C26" s="9"/>
      <c r="D26" s="9"/>
      <c r="E26" s="9">
        <f t="shared" si="0"/>
        <v>-912.01</v>
      </c>
    </row>
    <row r="27" spans="1:5" ht="21" x14ac:dyDescent="0.25">
      <c r="A27" s="8"/>
      <c r="B27" s="8"/>
      <c r="C27" s="9"/>
      <c r="D27" s="9"/>
      <c r="E27" s="9">
        <f t="shared" si="0"/>
        <v>-912.01</v>
      </c>
    </row>
    <row r="28" spans="1:5" ht="21" x14ac:dyDescent="0.25">
      <c r="A28" s="8"/>
      <c r="B28" s="8"/>
      <c r="C28" s="9"/>
      <c r="D28" s="9"/>
      <c r="E28" s="9">
        <f t="shared" si="0"/>
        <v>-912.01</v>
      </c>
    </row>
    <row r="29" spans="1:5" ht="21" x14ac:dyDescent="0.25">
      <c r="A29" s="8"/>
      <c r="B29" s="8"/>
      <c r="C29" s="9"/>
      <c r="D29" s="9"/>
      <c r="E29" s="9">
        <f t="shared" si="0"/>
        <v>-912.01</v>
      </c>
    </row>
    <row r="30" spans="1:5" ht="21" x14ac:dyDescent="0.25">
      <c r="A30" s="8"/>
      <c r="B30" s="8"/>
      <c r="C30" s="9"/>
      <c r="D30" s="9"/>
      <c r="E30" s="9">
        <f t="shared" si="0"/>
        <v>-912.01</v>
      </c>
    </row>
    <row r="31" spans="1:5" ht="21" x14ac:dyDescent="0.25">
      <c r="A31" s="8"/>
      <c r="B31" s="8"/>
      <c r="C31" s="9"/>
      <c r="D31" s="9"/>
      <c r="E31" s="9">
        <f t="shared" si="0"/>
        <v>-912.01</v>
      </c>
    </row>
    <row r="32" spans="1:5" ht="21" x14ac:dyDescent="0.25">
      <c r="A32" s="8"/>
      <c r="B32" s="8"/>
      <c r="C32" s="9"/>
      <c r="D32" s="9"/>
      <c r="E32" s="9">
        <f t="shared" si="0"/>
        <v>-912.01</v>
      </c>
    </row>
    <row r="33" spans="1:5" ht="21" x14ac:dyDescent="0.25">
      <c r="A33" s="8"/>
      <c r="B33" s="8"/>
      <c r="C33" s="9"/>
      <c r="D33" s="9"/>
      <c r="E33" s="9">
        <f t="shared" si="0"/>
        <v>-912.01</v>
      </c>
    </row>
    <row r="34" spans="1:5" ht="21" x14ac:dyDescent="0.25">
      <c r="A34" s="8"/>
      <c r="B34" s="8"/>
      <c r="C34" s="9"/>
      <c r="D34" s="9"/>
      <c r="E34" s="9">
        <f t="shared" si="0"/>
        <v>-912.01</v>
      </c>
    </row>
    <row r="35" spans="1:5" ht="21" x14ac:dyDescent="0.25">
      <c r="A35" s="8"/>
      <c r="B35" s="8"/>
      <c r="C35" s="9"/>
      <c r="D35" s="9"/>
      <c r="E35" s="9">
        <f t="shared" si="0"/>
        <v>-912.01</v>
      </c>
    </row>
    <row r="36" spans="1:5" ht="21" x14ac:dyDescent="0.25">
      <c r="A36" s="8"/>
      <c r="B36" s="8"/>
      <c r="C36" s="9"/>
      <c r="D36" s="9"/>
      <c r="E36" s="9">
        <f t="shared" si="0"/>
        <v>-912.01</v>
      </c>
    </row>
    <row r="37" spans="1:5" ht="21" x14ac:dyDescent="0.25">
      <c r="A37" s="8"/>
      <c r="B37" s="8"/>
      <c r="C37" s="9"/>
      <c r="D37" s="9"/>
      <c r="E37" s="9">
        <f t="shared" si="0"/>
        <v>-912.01</v>
      </c>
    </row>
    <row r="38" spans="1:5" ht="21" x14ac:dyDescent="0.25">
      <c r="A38" s="8"/>
      <c r="B38" s="8"/>
      <c r="C38" s="9"/>
      <c r="D38" s="9"/>
      <c r="E38" s="9">
        <f t="shared" si="0"/>
        <v>-912.01</v>
      </c>
    </row>
    <row r="39" spans="1:5" ht="21" x14ac:dyDescent="0.25">
      <c r="A39" s="8"/>
      <c r="B39" s="8"/>
      <c r="C39" s="9"/>
      <c r="D39" s="9"/>
      <c r="E39" s="9">
        <f t="shared" si="0"/>
        <v>-912.01</v>
      </c>
    </row>
    <row r="40" spans="1:5" ht="21" x14ac:dyDescent="0.25">
      <c r="A40" s="8"/>
      <c r="B40" s="8"/>
      <c r="C40" s="9"/>
      <c r="D40" s="9"/>
      <c r="E40" s="9">
        <f t="shared" si="0"/>
        <v>-912.01</v>
      </c>
    </row>
    <row r="41" spans="1:5" ht="21" x14ac:dyDescent="0.25">
      <c r="A41" s="8"/>
      <c r="B41" s="8"/>
      <c r="C41" s="9"/>
      <c r="D41" s="9"/>
      <c r="E41" s="9">
        <f t="shared" si="0"/>
        <v>-912.01</v>
      </c>
    </row>
    <row r="42" spans="1:5" ht="21" x14ac:dyDescent="0.25">
      <c r="A42" s="8"/>
      <c r="B42" s="8"/>
      <c r="C42" s="9"/>
      <c r="D42" s="9"/>
      <c r="E42" s="9">
        <f t="shared" si="0"/>
        <v>-912.01</v>
      </c>
    </row>
    <row r="43" spans="1:5" ht="21" x14ac:dyDescent="0.25">
      <c r="A43" s="8"/>
      <c r="B43" s="8"/>
      <c r="C43" s="9"/>
      <c r="D43" s="9"/>
      <c r="E43" s="9">
        <f t="shared" si="0"/>
        <v>-912.01</v>
      </c>
    </row>
    <row r="44" spans="1:5" ht="21" x14ac:dyDescent="0.25">
      <c r="A44" s="8"/>
      <c r="B44" s="8"/>
      <c r="C44" s="9"/>
      <c r="D44" s="9"/>
      <c r="E44" s="9">
        <f t="shared" si="0"/>
        <v>-912.01</v>
      </c>
    </row>
    <row r="45" spans="1:5" ht="21" x14ac:dyDescent="0.25">
      <c r="A45" s="8"/>
      <c r="B45" s="8"/>
      <c r="C45" s="9"/>
      <c r="D45" s="9"/>
      <c r="E45" s="9">
        <f t="shared" si="0"/>
        <v>-912.01</v>
      </c>
    </row>
    <row r="46" spans="1:5" ht="21" x14ac:dyDescent="0.25">
      <c r="A46" s="8"/>
      <c r="B46" s="8"/>
      <c r="C46" s="9"/>
      <c r="D46" s="9"/>
      <c r="E46" s="9">
        <f t="shared" si="0"/>
        <v>-912.01</v>
      </c>
    </row>
    <row r="47" spans="1:5" ht="21" x14ac:dyDescent="0.25">
      <c r="A47" s="8"/>
      <c r="B47" s="8"/>
      <c r="C47" s="9"/>
      <c r="D47" s="9"/>
      <c r="E47" s="9">
        <f t="shared" si="0"/>
        <v>-912.01</v>
      </c>
    </row>
    <row r="48" spans="1:5" ht="21" x14ac:dyDescent="0.25">
      <c r="A48" s="8"/>
      <c r="B48" s="8"/>
      <c r="C48" s="9"/>
      <c r="D48" s="9"/>
      <c r="E48" s="9">
        <f t="shared" si="0"/>
        <v>-912.01</v>
      </c>
    </row>
    <row r="49" spans="1:5" ht="21" x14ac:dyDescent="0.25">
      <c r="A49" s="8"/>
      <c r="B49" s="8"/>
      <c r="C49" s="9"/>
      <c r="D49" s="9"/>
      <c r="E49" s="9">
        <f t="shared" si="0"/>
        <v>-912.01</v>
      </c>
    </row>
    <row r="50" spans="1:5" ht="21" x14ac:dyDescent="0.25">
      <c r="A50" s="8"/>
      <c r="B50" s="8"/>
      <c r="C50" s="9"/>
      <c r="D50" s="9"/>
      <c r="E50" s="9">
        <f t="shared" si="0"/>
        <v>-912.01</v>
      </c>
    </row>
    <row r="51" spans="1:5" ht="21" x14ac:dyDescent="0.25">
      <c r="A51" s="8"/>
      <c r="B51" s="8"/>
      <c r="C51" s="9"/>
      <c r="D51" s="9"/>
      <c r="E51" s="9">
        <f t="shared" si="0"/>
        <v>-912.01</v>
      </c>
    </row>
    <row r="52" spans="1:5" ht="21" x14ac:dyDescent="0.25">
      <c r="A52" s="8"/>
      <c r="B52" s="8"/>
      <c r="C52" s="9"/>
      <c r="D52" s="9"/>
      <c r="E52" s="9">
        <f t="shared" si="0"/>
        <v>-912.01</v>
      </c>
    </row>
    <row r="53" spans="1:5" ht="21" x14ac:dyDescent="0.25">
      <c r="A53" s="8"/>
      <c r="B53" s="8"/>
      <c r="C53" s="9"/>
      <c r="D53" s="9"/>
      <c r="E53" s="9">
        <f t="shared" si="0"/>
        <v>-912.01</v>
      </c>
    </row>
    <row r="54" spans="1:5" ht="21" x14ac:dyDescent="0.25">
      <c r="A54" s="8"/>
      <c r="B54" s="8"/>
      <c r="C54" s="9"/>
      <c r="D54" s="9"/>
      <c r="E54" s="9">
        <f t="shared" si="0"/>
        <v>-912.01</v>
      </c>
    </row>
    <row r="55" spans="1:5" ht="21" x14ac:dyDescent="0.25">
      <c r="A55" s="8"/>
      <c r="B55" s="8"/>
      <c r="C55" s="9"/>
      <c r="D55" s="9"/>
      <c r="E55" s="9">
        <f t="shared" si="0"/>
        <v>-912.01</v>
      </c>
    </row>
    <row r="56" spans="1:5" ht="21" x14ac:dyDescent="0.25">
      <c r="A56" s="8"/>
      <c r="B56" s="8"/>
      <c r="C56" s="9"/>
      <c r="D56" s="9"/>
      <c r="E56" s="9">
        <f t="shared" si="0"/>
        <v>-912.01</v>
      </c>
    </row>
    <row r="57" spans="1:5" ht="21" x14ac:dyDescent="0.25">
      <c r="A57" s="8"/>
      <c r="B57" s="8"/>
      <c r="C57" s="9"/>
      <c r="D57" s="9"/>
      <c r="E57" s="9">
        <f t="shared" si="0"/>
        <v>-912.01</v>
      </c>
    </row>
    <row r="58" spans="1:5" ht="21" x14ac:dyDescent="0.25">
      <c r="A58" s="8"/>
      <c r="B58" s="8"/>
      <c r="C58" s="9"/>
      <c r="D58" s="9"/>
      <c r="E58" s="9">
        <f t="shared" si="0"/>
        <v>-912.01</v>
      </c>
    </row>
    <row r="59" spans="1:5" ht="21" x14ac:dyDescent="0.25">
      <c r="A59" s="8"/>
      <c r="B59" s="8"/>
      <c r="C59" s="9"/>
      <c r="D59" s="9"/>
      <c r="E59" s="9">
        <f t="shared" si="0"/>
        <v>-912.01</v>
      </c>
    </row>
    <row r="60" spans="1:5" ht="21" x14ac:dyDescent="0.25">
      <c r="A60" s="8"/>
      <c r="B60" s="8"/>
      <c r="C60" s="9"/>
      <c r="D60" s="9"/>
      <c r="E60" s="9">
        <f t="shared" si="0"/>
        <v>-912.01</v>
      </c>
    </row>
    <row r="61" spans="1:5" ht="21" x14ac:dyDescent="0.25">
      <c r="A61" s="8"/>
      <c r="B61" s="8"/>
      <c r="C61" s="9"/>
      <c r="D61" s="9"/>
      <c r="E61" s="9">
        <f t="shared" si="0"/>
        <v>-912.01</v>
      </c>
    </row>
    <row r="62" spans="1:5" ht="21" x14ac:dyDescent="0.25">
      <c r="A62" s="8"/>
      <c r="B62" s="8"/>
      <c r="C62" s="9"/>
      <c r="D62" s="9"/>
      <c r="E62" s="9">
        <f t="shared" si="0"/>
        <v>-912.01</v>
      </c>
    </row>
    <row r="63" spans="1:5" ht="21" x14ac:dyDescent="0.25">
      <c r="A63" s="8"/>
      <c r="B63" s="8"/>
      <c r="C63" s="9"/>
      <c r="D63" s="9"/>
      <c r="E63" s="9">
        <f t="shared" si="0"/>
        <v>-912.01</v>
      </c>
    </row>
    <row r="64" spans="1:5" ht="21" x14ac:dyDescent="0.25">
      <c r="A64" s="8"/>
      <c r="B64" s="8"/>
      <c r="C64" s="9"/>
      <c r="D64" s="9"/>
      <c r="E64" s="9">
        <f t="shared" si="0"/>
        <v>-912.01</v>
      </c>
    </row>
    <row r="65" spans="1:5" ht="21" x14ac:dyDescent="0.25">
      <c r="A65" s="8"/>
      <c r="B65" s="8"/>
      <c r="C65" s="9"/>
      <c r="D65" s="9"/>
      <c r="E65" s="9">
        <f t="shared" si="0"/>
        <v>-912.01</v>
      </c>
    </row>
    <row r="66" spans="1:5" ht="21" x14ac:dyDescent="0.25">
      <c r="A66" s="8"/>
      <c r="B66" s="8"/>
      <c r="C66" s="9"/>
      <c r="D66" s="9"/>
      <c r="E66" s="9">
        <f t="shared" si="0"/>
        <v>-912.01</v>
      </c>
    </row>
    <row r="67" spans="1:5" ht="21" x14ac:dyDescent="0.25">
      <c r="A67" s="8"/>
      <c r="B67" s="8"/>
      <c r="C67" s="9"/>
      <c r="D67" s="9"/>
      <c r="E67" s="9">
        <f t="shared" si="0"/>
        <v>-912.01</v>
      </c>
    </row>
    <row r="68" spans="1:5" ht="21" x14ac:dyDescent="0.25">
      <c r="A68" s="8"/>
      <c r="B68" s="8"/>
      <c r="C68" s="9"/>
      <c r="D68" s="9"/>
      <c r="E68" s="9">
        <f t="shared" si="0"/>
        <v>-912.01</v>
      </c>
    </row>
    <row r="69" spans="1:5" ht="21" x14ac:dyDescent="0.25">
      <c r="A69" s="8"/>
      <c r="B69" s="8"/>
      <c r="C69" s="9"/>
      <c r="D69" s="9"/>
      <c r="E69" s="9">
        <f t="shared" si="0"/>
        <v>-912.01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-912.01</v>
      </c>
    </row>
    <row r="71" spans="1:5" ht="21" x14ac:dyDescent="0.25">
      <c r="A71" s="8"/>
      <c r="B71" s="8"/>
      <c r="C71" s="9"/>
      <c r="D71" s="9"/>
      <c r="E71" s="9">
        <f t="shared" si="1"/>
        <v>-912.01</v>
      </c>
    </row>
    <row r="72" spans="1:5" ht="21" x14ac:dyDescent="0.25">
      <c r="A72" s="8"/>
      <c r="B72" s="8"/>
      <c r="C72" s="9"/>
      <c r="D72" s="9"/>
      <c r="E72" s="9">
        <f t="shared" si="1"/>
        <v>-912.01</v>
      </c>
    </row>
    <row r="73" spans="1:5" ht="21" x14ac:dyDescent="0.25">
      <c r="A73" s="8"/>
      <c r="B73" s="8"/>
      <c r="C73" s="9"/>
      <c r="D73" s="9"/>
      <c r="E73" s="9">
        <f t="shared" si="1"/>
        <v>-912.01</v>
      </c>
    </row>
    <row r="74" spans="1:5" ht="21" x14ac:dyDescent="0.25">
      <c r="A74" s="8"/>
      <c r="B74" s="8"/>
      <c r="C74" s="9"/>
      <c r="D74" s="9"/>
      <c r="E74" s="9">
        <f t="shared" si="1"/>
        <v>-912.01</v>
      </c>
    </row>
    <row r="75" spans="1:5" ht="21" x14ac:dyDescent="0.25">
      <c r="A75" s="8"/>
      <c r="B75" s="8"/>
      <c r="C75" s="9"/>
      <c r="D75" s="9"/>
      <c r="E75" s="9">
        <f t="shared" si="1"/>
        <v>-912.01</v>
      </c>
    </row>
    <row r="76" spans="1:5" ht="21" x14ac:dyDescent="0.25">
      <c r="A76" s="8"/>
      <c r="B76" s="8"/>
      <c r="C76" s="9"/>
      <c r="D76" s="9"/>
      <c r="E76" s="9">
        <f t="shared" si="1"/>
        <v>-912.01</v>
      </c>
    </row>
    <row r="77" spans="1:5" ht="21" x14ac:dyDescent="0.25">
      <c r="A77" s="8"/>
      <c r="B77" s="8"/>
      <c r="C77" s="9"/>
      <c r="D77" s="9"/>
      <c r="E77" s="9">
        <f t="shared" si="1"/>
        <v>-912.01</v>
      </c>
    </row>
    <row r="78" spans="1:5" ht="21" x14ac:dyDescent="0.25">
      <c r="A78" s="8"/>
      <c r="B78" s="8"/>
      <c r="C78" s="9"/>
      <c r="D78" s="9"/>
      <c r="E78" s="9">
        <f t="shared" si="1"/>
        <v>-912.01</v>
      </c>
    </row>
    <row r="79" spans="1:5" ht="21" x14ac:dyDescent="0.25">
      <c r="A79" s="8"/>
      <c r="B79" s="8"/>
      <c r="C79" s="9"/>
      <c r="D79" s="9"/>
      <c r="E79" s="9">
        <f t="shared" si="1"/>
        <v>-912.01</v>
      </c>
    </row>
    <row r="80" spans="1:5" ht="21" x14ac:dyDescent="0.25">
      <c r="A80" s="8"/>
      <c r="B80" s="8"/>
      <c r="C80" s="9"/>
      <c r="D80" s="9"/>
      <c r="E80" s="9">
        <f t="shared" si="1"/>
        <v>-912.01</v>
      </c>
    </row>
    <row r="81" spans="1:5" ht="21" x14ac:dyDescent="0.25">
      <c r="A81" s="8"/>
      <c r="B81" s="8"/>
      <c r="C81" s="9"/>
      <c r="D81" s="9"/>
      <c r="E81" s="9">
        <f t="shared" si="1"/>
        <v>-912.01</v>
      </c>
    </row>
    <row r="82" spans="1:5" ht="21" x14ac:dyDescent="0.25">
      <c r="A82" s="8"/>
      <c r="B82" s="8"/>
      <c r="C82" s="9"/>
      <c r="D82" s="9"/>
      <c r="E82" s="9">
        <f t="shared" si="1"/>
        <v>-912.01</v>
      </c>
    </row>
    <row r="83" spans="1:5" ht="21" x14ac:dyDescent="0.25">
      <c r="A83" s="8"/>
      <c r="B83" s="8"/>
      <c r="C83" s="9"/>
      <c r="D83" s="9"/>
      <c r="E83" s="9">
        <f t="shared" si="1"/>
        <v>-912.01</v>
      </c>
    </row>
    <row r="84" spans="1:5" ht="21" x14ac:dyDescent="0.25">
      <c r="A84" s="8"/>
      <c r="B84" s="8"/>
      <c r="C84" s="9"/>
      <c r="D84" s="9"/>
      <c r="E84" s="9">
        <f t="shared" si="1"/>
        <v>-912.01</v>
      </c>
    </row>
    <row r="85" spans="1:5" ht="21" x14ac:dyDescent="0.25">
      <c r="A85" s="8"/>
      <c r="B85" s="8"/>
      <c r="C85" s="9"/>
      <c r="D85" s="9"/>
      <c r="E85" s="9">
        <f t="shared" si="1"/>
        <v>-912.01</v>
      </c>
    </row>
    <row r="86" spans="1:5" ht="21" x14ac:dyDescent="0.25">
      <c r="A86" s="8"/>
      <c r="B86" s="8"/>
      <c r="C86" s="9"/>
      <c r="D86" s="9"/>
      <c r="E86" s="9">
        <f t="shared" si="1"/>
        <v>-912.01</v>
      </c>
    </row>
    <row r="87" spans="1:5" ht="21" x14ac:dyDescent="0.25">
      <c r="A87" s="8"/>
      <c r="B87" s="8"/>
      <c r="C87" s="9"/>
      <c r="D87" s="9"/>
      <c r="E87" s="9">
        <f t="shared" si="1"/>
        <v>-912.01</v>
      </c>
    </row>
    <row r="88" spans="1:5" ht="21" x14ac:dyDescent="0.25">
      <c r="A88" s="8"/>
      <c r="B88" s="8"/>
      <c r="C88" s="9"/>
      <c r="D88" s="9"/>
      <c r="E88" s="9">
        <f t="shared" si="1"/>
        <v>-912.01</v>
      </c>
    </row>
    <row r="89" spans="1:5" ht="21" x14ac:dyDescent="0.25">
      <c r="A89" s="8"/>
      <c r="B89" s="8"/>
      <c r="C89" s="9"/>
      <c r="D89" s="9"/>
      <c r="E89" s="9">
        <f t="shared" si="1"/>
        <v>-912.01</v>
      </c>
    </row>
    <row r="90" spans="1:5" ht="21" x14ac:dyDescent="0.25">
      <c r="A90" s="8"/>
      <c r="B90" s="8"/>
      <c r="C90" s="9"/>
      <c r="D90" s="9"/>
      <c r="E90" s="9">
        <f t="shared" si="1"/>
        <v>-912.01</v>
      </c>
    </row>
    <row r="91" spans="1:5" ht="21" x14ac:dyDescent="0.25">
      <c r="A91" s="8"/>
      <c r="B91" s="8"/>
      <c r="C91" s="9"/>
      <c r="D91" s="9"/>
      <c r="E91" s="9">
        <f t="shared" si="1"/>
        <v>-912.01</v>
      </c>
    </row>
    <row r="92" spans="1:5" ht="21" x14ac:dyDescent="0.25">
      <c r="A92" s="8"/>
      <c r="B92" s="8"/>
      <c r="C92" s="9"/>
      <c r="D92" s="9"/>
      <c r="E92" s="9">
        <f t="shared" si="1"/>
        <v>-912.01</v>
      </c>
    </row>
    <row r="93" spans="1:5" ht="21" x14ac:dyDescent="0.25">
      <c r="A93" s="8"/>
      <c r="B93" s="8"/>
      <c r="C93" s="9"/>
      <c r="D93" s="9"/>
      <c r="E93" s="9">
        <f t="shared" si="1"/>
        <v>-912.01</v>
      </c>
    </row>
    <row r="94" spans="1:5" ht="21" x14ac:dyDescent="0.25">
      <c r="A94" s="8"/>
      <c r="B94" s="8"/>
      <c r="C94" s="9"/>
      <c r="D94" s="9"/>
      <c r="E94" s="9">
        <f t="shared" si="1"/>
        <v>-912.01</v>
      </c>
    </row>
    <row r="95" spans="1:5" ht="21" x14ac:dyDescent="0.25">
      <c r="A95" s="8"/>
      <c r="B95" s="8"/>
      <c r="C95" s="9"/>
      <c r="D95" s="9"/>
      <c r="E95" s="9">
        <f t="shared" si="1"/>
        <v>-912.01</v>
      </c>
    </row>
    <row r="96" spans="1:5" ht="21" x14ac:dyDescent="0.25">
      <c r="A96" s="8"/>
      <c r="B96" s="8"/>
      <c r="C96" s="9"/>
      <c r="D96" s="9"/>
      <c r="E96" s="9">
        <f t="shared" si="1"/>
        <v>-912.01</v>
      </c>
    </row>
    <row r="97" spans="1:5" ht="21" x14ac:dyDescent="0.25">
      <c r="A97" s="8"/>
      <c r="B97" s="8"/>
      <c r="C97" s="9"/>
      <c r="D97" s="9"/>
      <c r="E97" s="9">
        <f t="shared" si="1"/>
        <v>-912.01</v>
      </c>
    </row>
    <row r="98" spans="1:5" ht="21" x14ac:dyDescent="0.25">
      <c r="A98" s="8"/>
      <c r="B98" s="8"/>
      <c r="C98" s="9"/>
      <c r="D98" s="9"/>
      <c r="E98" s="9">
        <f t="shared" si="1"/>
        <v>-912.01</v>
      </c>
    </row>
    <row r="99" spans="1:5" ht="21" x14ac:dyDescent="0.25">
      <c r="A99" s="8"/>
      <c r="B99" s="8"/>
      <c r="C99" s="9"/>
      <c r="D99" s="9"/>
      <c r="E99" s="9">
        <f t="shared" si="1"/>
        <v>-912.01</v>
      </c>
    </row>
    <row r="100" spans="1:5" ht="21" x14ac:dyDescent="0.25">
      <c r="A100" s="8"/>
      <c r="B100" s="8"/>
      <c r="C100" s="9"/>
      <c r="D100" s="9"/>
      <c r="E100" s="9">
        <f t="shared" si="1"/>
        <v>-912.01</v>
      </c>
    </row>
    <row r="101" spans="1:5" ht="21" x14ac:dyDescent="0.25">
      <c r="A101" s="2"/>
      <c r="B101" s="2"/>
      <c r="C101" s="2"/>
      <c r="D101" s="2"/>
      <c r="E101" s="2"/>
    </row>
    <row r="102" spans="1:5" ht="21" x14ac:dyDescent="0.25">
      <c r="A102" s="2"/>
      <c r="B102" s="2"/>
      <c r="C102" s="2"/>
      <c r="D102" s="2"/>
      <c r="E102" s="2"/>
    </row>
    <row r="103" spans="1:5" ht="21" x14ac:dyDescent="0.25">
      <c r="A103" s="2"/>
      <c r="B103" s="2"/>
      <c r="C103" s="2"/>
      <c r="D103" s="2"/>
      <c r="E103" s="2"/>
    </row>
    <row r="104" spans="1:5" ht="21" x14ac:dyDescent="0.25">
      <c r="A104" s="2"/>
      <c r="B104" s="2"/>
      <c r="C104" s="2"/>
      <c r="D104" s="2"/>
      <c r="E104" s="2"/>
    </row>
  </sheetData>
  <mergeCells count="2">
    <mergeCell ref="A1:E1"/>
    <mergeCell ref="A2:E2"/>
  </mergeCells>
  <pageMargins left="0.7" right="0.7" top="0.75" bottom="0.75" header="0.3" footer="0.3"/>
  <pageSetup paperSize="9" orientation="landscape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105"/>
  <dimension ref="A1:E101"/>
  <sheetViews>
    <sheetView tabSelected="1" topLeftCell="A74" workbookViewId="0">
      <selection activeCell="B35" sqref="B35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21" customWidth="1"/>
  </cols>
  <sheetData>
    <row r="1" spans="1:5" ht="29" x14ac:dyDescent="0.35">
      <c r="A1" s="160" t="s">
        <v>79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146</v>
      </c>
      <c r="B4" s="8" t="s">
        <v>147</v>
      </c>
      <c r="C4" s="9"/>
      <c r="D4" s="9"/>
      <c r="E4" s="9">
        <v>58.03</v>
      </c>
    </row>
    <row r="5" spans="1:5" ht="21" x14ac:dyDescent="0.25">
      <c r="A5" s="8" t="s">
        <v>146</v>
      </c>
      <c r="B5" s="8" t="s">
        <v>148</v>
      </c>
      <c r="C5" s="9">
        <v>205000</v>
      </c>
      <c r="D5" s="9"/>
      <c r="E5" s="9">
        <f>E4+C5-D5</f>
        <v>205058.03</v>
      </c>
    </row>
    <row r="6" spans="1:5" ht="21" x14ac:dyDescent="0.25">
      <c r="A6" s="8" t="s">
        <v>146</v>
      </c>
      <c r="B6" s="8" t="s">
        <v>152</v>
      </c>
      <c r="C6" s="9"/>
      <c r="D6" s="9">
        <v>204650</v>
      </c>
      <c r="E6" s="9">
        <f t="shared" ref="E6:E70" si="0">E5+C6-D6</f>
        <v>408.02999999999884</v>
      </c>
    </row>
    <row r="7" spans="1:5" ht="21" x14ac:dyDescent="0.25">
      <c r="A7" s="8" t="s">
        <v>159</v>
      </c>
      <c r="B7" s="8" t="s">
        <v>160</v>
      </c>
      <c r="C7" s="9">
        <v>546893.75</v>
      </c>
      <c r="D7" s="9"/>
      <c r="E7" s="9">
        <f t="shared" si="0"/>
        <v>547301.78</v>
      </c>
    </row>
    <row r="8" spans="1:5" ht="21" x14ac:dyDescent="0.25">
      <c r="A8" s="8" t="s">
        <v>159</v>
      </c>
      <c r="B8" s="8" t="s">
        <v>151</v>
      </c>
      <c r="C8" s="9"/>
      <c r="D8" s="9">
        <v>546850</v>
      </c>
      <c r="E8" s="9">
        <f t="shared" si="0"/>
        <v>451.78000000002794</v>
      </c>
    </row>
    <row r="9" spans="1:5" ht="21" x14ac:dyDescent="0.25">
      <c r="A9" s="8" t="s">
        <v>165</v>
      </c>
      <c r="B9" s="8" t="s">
        <v>148</v>
      </c>
      <c r="C9" s="9">
        <v>101000</v>
      </c>
      <c r="D9" s="9"/>
      <c r="E9" s="9">
        <f t="shared" si="0"/>
        <v>101451.78000000003</v>
      </c>
    </row>
    <row r="10" spans="1:5" ht="21" x14ac:dyDescent="0.25">
      <c r="A10" s="8" t="s">
        <v>165</v>
      </c>
      <c r="B10" s="8" t="s">
        <v>172</v>
      </c>
      <c r="C10" s="9"/>
      <c r="D10" s="9">
        <v>101025</v>
      </c>
      <c r="E10" s="9">
        <f t="shared" si="0"/>
        <v>426.78000000002794</v>
      </c>
    </row>
    <row r="11" spans="1:5" ht="21" x14ac:dyDescent="0.25">
      <c r="A11" s="8" t="s">
        <v>173</v>
      </c>
      <c r="B11" s="8" t="s">
        <v>148</v>
      </c>
      <c r="C11" s="9">
        <v>299500</v>
      </c>
      <c r="D11" s="9"/>
      <c r="E11" s="9">
        <f t="shared" si="0"/>
        <v>299926.78000000003</v>
      </c>
    </row>
    <row r="12" spans="1:5" ht="21" x14ac:dyDescent="0.25">
      <c r="A12" s="8" t="s">
        <v>173</v>
      </c>
      <c r="B12" s="8" t="s">
        <v>154</v>
      </c>
      <c r="C12" s="9">
        <v>68300</v>
      </c>
      <c r="D12" s="9"/>
      <c r="E12" s="9">
        <f t="shared" si="0"/>
        <v>368226.78</v>
      </c>
    </row>
    <row r="13" spans="1:5" ht="21" x14ac:dyDescent="0.25">
      <c r="A13" s="8" t="s">
        <v>173</v>
      </c>
      <c r="B13" s="8" t="s">
        <v>176</v>
      </c>
      <c r="C13" s="9"/>
      <c r="D13" s="9">
        <v>367246.01</v>
      </c>
      <c r="E13" s="9">
        <f t="shared" si="0"/>
        <v>980.77000000001863</v>
      </c>
    </row>
    <row r="14" spans="1:5" ht="21" x14ac:dyDescent="0.25">
      <c r="A14" s="8" t="s">
        <v>173</v>
      </c>
      <c r="B14" s="8" t="s">
        <v>150</v>
      </c>
      <c r="C14" s="9"/>
      <c r="D14" s="9">
        <v>52.5</v>
      </c>
      <c r="E14" s="9">
        <f t="shared" si="0"/>
        <v>928.27000000001863</v>
      </c>
    </row>
    <row r="15" spans="1:5" ht="21" x14ac:dyDescent="0.25">
      <c r="A15" s="8" t="s">
        <v>173</v>
      </c>
      <c r="B15" s="8" t="s">
        <v>148</v>
      </c>
      <c r="C15" s="9">
        <v>351500</v>
      </c>
      <c r="D15" s="9"/>
      <c r="E15" s="9">
        <f t="shared" si="0"/>
        <v>352428.27</v>
      </c>
    </row>
    <row r="16" spans="1:5" ht="21" x14ac:dyDescent="0.25">
      <c r="A16" s="8" t="s">
        <v>173</v>
      </c>
      <c r="B16" s="8" t="s">
        <v>152</v>
      </c>
      <c r="C16" s="9"/>
      <c r="D16" s="9">
        <v>352110</v>
      </c>
      <c r="E16" s="9">
        <f t="shared" si="0"/>
        <v>318.27000000001863</v>
      </c>
    </row>
    <row r="17" spans="1:5" ht="21" x14ac:dyDescent="0.25">
      <c r="A17" s="8" t="s">
        <v>185</v>
      </c>
      <c r="B17" s="8" t="s">
        <v>148</v>
      </c>
      <c r="C17" s="9">
        <v>349000</v>
      </c>
      <c r="D17" s="9"/>
      <c r="E17" s="9">
        <f t="shared" si="0"/>
        <v>349318.27</v>
      </c>
    </row>
    <row r="18" spans="1:5" ht="21" x14ac:dyDescent="0.25">
      <c r="A18" s="8" t="s">
        <v>185</v>
      </c>
      <c r="B18" s="8" t="s">
        <v>157</v>
      </c>
      <c r="C18" s="9">
        <v>451650</v>
      </c>
      <c r="D18" s="9"/>
      <c r="E18" s="9">
        <f t="shared" si="0"/>
        <v>800968.27</v>
      </c>
    </row>
    <row r="19" spans="1:5" ht="21" x14ac:dyDescent="0.25">
      <c r="A19" s="8" t="s">
        <v>185</v>
      </c>
      <c r="B19" s="8" t="s">
        <v>190</v>
      </c>
      <c r="C19" s="9">
        <v>402850</v>
      </c>
      <c r="D19" s="9"/>
      <c r="E19" s="9">
        <f t="shared" si="0"/>
        <v>1203818.27</v>
      </c>
    </row>
    <row r="20" spans="1:5" ht="21" x14ac:dyDescent="0.25">
      <c r="A20" s="8" t="s">
        <v>185</v>
      </c>
      <c r="B20" s="8" t="s">
        <v>151</v>
      </c>
      <c r="C20" s="9"/>
      <c r="D20" s="9">
        <v>452554</v>
      </c>
      <c r="E20" s="9">
        <f t="shared" si="0"/>
        <v>751264.27</v>
      </c>
    </row>
    <row r="21" spans="1:5" ht="21" x14ac:dyDescent="0.25">
      <c r="A21" s="8" t="s">
        <v>185</v>
      </c>
      <c r="B21" s="8" t="s">
        <v>152</v>
      </c>
      <c r="C21" s="9"/>
      <c r="D21" s="9">
        <v>41265</v>
      </c>
      <c r="E21" s="9">
        <f t="shared" si="0"/>
        <v>709999.27</v>
      </c>
    </row>
    <row r="22" spans="1:5" ht="21" x14ac:dyDescent="0.25">
      <c r="A22" s="8" t="s">
        <v>185</v>
      </c>
      <c r="B22" s="8" t="s">
        <v>152</v>
      </c>
      <c r="C22" s="9"/>
      <c r="D22" s="9">
        <v>360122</v>
      </c>
      <c r="E22" s="9">
        <f t="shared" si="0"/>
        <v>349877.27</v>
      </c>
    </row>
    <row r="23" spans="1:5" ht="21" x14ac:dyDescent="0.25">
      <c r="A23" s="8" t="s">
        <v>198</v>
      </c>
      <c r="B23" s="8" t="s">
        <v>153</v>
      </c>
      <c r="C23" s="9">
        <v>16810</v>
      </c>
      <c r="D23" s="25"/>
      <c r="E23" s="9">
        <f t="shared" si="0"/>
        <v>366687.27</v>
      </c>
    </row>
    <row r="24" spans="1:5" ht="21" x14ac:dyDescent="0.25">
      <c r="A24" s="8" t="s">
        <v>198</v>
      </c>
      <c r="B24" s="8" t="s">
        <v>151</v>
      </c>
      <c r="C24" s="9"/>
      <c r="D24" s="9">
        <v>366210</v>
      </c>
      <c r="E24" s="9">
        <f t="shared" si="0"/>
        <v>477.27000000001863</v>
      </c>
    </row>
    <row r="25" spans="1:5" ht="21" x14ac:dyDescent="0.25">
      <c r="A25" s="8" t="s">
        <v>207</v>
      </c>
      <c r="B25" s="8" t="s">
        <v>148</v>
      </c>
      <c r="C25" s="9">
        <v>300000</v>
      </c>
      <c r="D25" s="9"/>
      <c r="E25" s="9">
        <f t="shared" si="0"/>
        <v>300477.27</v>
      </c>
    </row>
    <row r="26" spans="1:5" ht="21" x14ac:dyDescent="0.25">
      <c r="A26" s="8" t="s">
        <v>207</v>
      </c>
      <c r="B26" s="8" t="s">
        <v>154</v>
      </c>
      <c r="C26" s="9">
        <v>348622</v>
      </c>
      <c r="D26" s="9"/>
      <c r="E26" s="9">
        <f t="shared" si="0"/>
        <v>649099.27</v>
      </c>
    </row>
    <row r="27" spans="1:5" ht="21" x14ac:dyDescent="0.25">
      <c r="A27" s="8" t="s">
        <v>207</v>
      </c>
      <c r="B27" s="8" t="s">
        <v>157</v>
      </c>
      <c r="C27" s="9">
        <v>245630</v>
      </c>
      <c r="D27" s="9"/>
      <c r="E27" s="9">
        <f t="shared" si="0"/>
        <v>894729.27</v>
      </c>
    </row>
    <row r="28" spans="1:5" ht="21" x14ac:dyDescent="0.25">
      <c r="A28" s="8" t="s">
        <v>207</v>
      </c>
      <c r="B28" s="8" t="s">
        <v>153</v>
      </c>
      <c r="C28" s="9">
        <v>309544</v>
      </c>
      <c r="D28" s="9"/>
      <c r="E28" s="9">
        <f t="shared" si="0"/>
        <v>1204273.27</v>
      </c>
    </row>
    <row r="29" spans="1:5" ht="21" x14ac:dyDescent="0.25">
      <c r="A29" s="8" t="s">
        <v>207</v>
      </c>
      <c r="B29" s="8" t="s">
        <v>210</v>
      </c>
      <c r="C29" s="9"/>
      <c r="D29" s="9">
        <v>1201476.1299999999</v>
      </c>
      <c r="E29" s="9">
        <f t="shared" si="0"/>
        <v>2797.1400000001304</v>
      </c>
    </row>
    <row r="30" spans="1:5" ht="21" x14ac:dyDescent="0.25">
      <c r="A30" s="8" t="s">
        <v>207</v>
      </c>
      <c r="B30" s="8" t="s">
        <v>150</v>
      </c>
      <c r="C30" s="9"/>
      <c r="D30" s="9">
        <v>52.5</v>
      </c>
      <c r="E30" s="9">
        <f t="shared" si="0"/>
        <v>2744.6400000001304</v>
      </c>
    </row>
    <row r="31" spans="1:5" ht="21" x14ac:dyDescent="0.25">
      <c r="A31" s="8" t="s">
        <v>211</v>
      </c>
      <c r="B31" s="8" t="s">
        <v>148</v>
      </c>
      <c r="C31" s="9">
        <v>402500</v>
      </c>
      <c r="D31" s="9"/>
      <c r="E31" s="9">
        <f t="shared" si="0"/>
        <v>405244.64000000013</v>
      </c>
    </row>
    <row r="32" spans="1:5" ht="21" x14ac:dyDescent="0.25">
      <c r="A32" s="8" t="s">
        <v>211</v>
      </c>
      <c r="B32" s="8" t="s">
        <v>152</v>
      </c>
      <c r="C32" s="9"/>
      <c r="D32" s="9">
        <v>404688</v>
      </c>
      <c r="E32" s="9">
        <f t="shared" si="0"/>
        <v>556.64000000013039</v>
      </c>
    </row>
    <row r="33" spans="1:5" ht="21" x14ac:dyDescent="0.25">
      <c r="A33" s="8" t="s">
        <v>252</v>
      </c>
      <c r="B33" s="8" t="s">
        <v>157</v>
      </c>
      <c r="C33" s="9">
        <v>15211</v>
      </c>
      <c r="D33" s="9"/>
      <c r="E33" s="9">
        <f t="shared" si="0"/>
        <v>15767.64000000013</v>
      </c>
    </row>
    <row r="34" spans="1:5" ht="21" x14ac:dyDescent="0.25">
      <c r="A34" s="18">
        <v>45265</v>
      </c>
      <c r="B34" s="8" t="s">
        <v>270</v>
      </c>
      <c r="C34" s="9"/>
      <c r="D34" s="9">
        <v>13250</v>
      </c>
      <c r="E34" s="9">
        <f t="shared" si="0"/>
        <v>2517.6400000001304</v>
      </c>
    </row>
    <row r="35" spans="1:5" ht="21" x14ac:dyDescent="0.25">
      <c r="A35" s="18">
        <v>45268</v>
      </c>
      <c r="B35" s="8" t="s">
        <v>230</v>
      </c>
      <c r="C35" s="9"/>
      <c r="D35" s="9">
        <v>99</v>
      </c>
      <c r="E35" s="9">
        <f t="shared" si="0"/>
        <v>2418.6400000001304</v>
      </c>
    </row>
    <row r="36" spans="1:5" ht="21" x14ac:dyDescent="0.25">
      <c r="A36" s="8" t="s">
        <v>331</v>
      </c>
      <c r="B36" s="8" t="s">
        <v>344</v>
      </c>
      <c r="C36" s="9"/>
      <c r="D36" s="9">
        <v>500.51</v>
      </c>
      <c r="E36" s="9">
        <f t="shared" si="0"/>
        <v>1918.1300000001304</v>
      </c>
    </row>
    <row r="37" spans="1:5" ht="21" x14ac:dyDescent="0.25">
      <c r="A37" s="8" t="s">
        <v>331</v>
      </c>
      <c r="B37" s="8" t="s">
        <v>344</v>
      </c>
      <c r="C37" s="9"/>
      <c r="D37" s="9">
        <v>324.45999999999998</v>
      </c>
      <c r="E37" s="9">
        <f t="shared" si="0"/>
        <v>1593.6700000001304</v>
      </c>
    </row>
    <row r="38" spans="1:5" ht="21" x14ac:dyDescent="0.25">
      <c r="A38" s="18">
        <v>45280</v>
      </c>
      <c r="B38" s="8" t="s">
        <v>352</v>
      </c>
      <c r="C38" s="9"/>
      <c r="D38" s="9">
        <v>1493.52</v>
      </c>
      <c r="E38" s="9">
        <f t="shared" si="0"/>
        <v>100.15000000013038</v>
      </c>
    </row>
    <row r="39" spans="1:5" ht="21" x14ac:dyDescent="0.25">
      <c r="A39" s="18">
        <v>45280</v>
      </c>
      <c r="B39" s="8" t="s">
        <v>6</v>
      </c>
      <c r="C39" s="9">
        <v>100000</v>
      </c>
      <c r="D39" s="9"/>
      <c r="E39" s="9">
        <f t="shared" si="0"/>
        <v>100100.15000000013</v>
      </c>
    </row>
    <row r="40" spans="1:5" ht="21" x14ac:dyDescent="0.25">
      <c r="A40" s="18">
        <v>45280</v>
      </c>
      <c r="B40" s="8" t="s">
        <v>353</v>
      </c>
      <c r="C40" s="9"/>
      <c r="D40" s="9">
        <v>100010</v>
      </c>
      <c r="E40" s="9">
        <f t="shared" si="0"/>
        <v>90.150000000125146</v>
      </c>
    </row>
    <row r="41" spans="1:5" ht="21" x14ac:dyDescent="0.25">
      <c r="A41" s="18">
        <v>45280</v>
      </c>
      <c r="B41" s="8" t="s">
        <v>6</v>
      </c>
      <c r="C41" s="9">
        <v>93000</v>
      </c>
      <c r="D41" s="9"/>
      <c r="E41" s="9">
        <f>E40+C41-D41</f>
        <v>93090.150000000125</v>
      </c>
    </row>
    <row r="42" spans="1:5" ht="21" x14ac:dyDescent="0.25">
      <c r="A42" s="18">
        <v>45280</v>
      </c>
      <c r="B42" s="8" t="s">
        <v>353</v>
      </c>
      <c r="C42" s="9"/>
      <c r="D42" s="9">
        <v>92980</v>
      </c>
      <c r="E42" s="9">
        <f t="shared" si="0"/>
        <v>110.15000000012515</v>
      </c>
    </row>
    <row r="43" spans="1:5" ht="21" x14ac:dyDescent="0.25">
      <c r="A43" s="18">
        <v>45300</v>
      </c>
      <c r="B43" s="8" t="s">
        <v>150</v>
      </c>
      <c r="C43" s="9"/>
      <c r="D43" s="9">
        <v>99</v>
      </c>
      <c r="E43" s="9">
        <f t="shared" si="0"/>
        <v>11.150000000125146</v>
      </c>
    </row>
    <row r="44" spans="1:5" ht="21" x14ac:dyDescent="0.25">
      <c r="A44" s="18">
        <v>45300</v>
      </c>
      <c r="B44" s="8" t="s">
        <v>148</v>
      </c>
      <c r="C44" s="9">
        <v>200000</v>
      </c>
      <c r="D44" s="9"/>
      <c r="E44" s="9">
        <f t="shared" si="0"/>
        <v>200011.15000000014</v>
      </c>
    </row>
    <row r="45" spans="1:5" ht="21" x14ac:dyDescent="0.25">
      <c r="A45" s="18">
        <v>45300</v>
      </c>
      <c r="B45" s="8" t="s">
        <v>511</v>
      </c>
      <c r="C45" s="9"/>
      <c r="D45" s="9">
        <v>198088</v>
      </c>
      <c r="E45" s="9">
        <f t="shared" si="0"/>
        <v>1923.1500000001397</v>
      </c>
    </row>
    <row r="46" spans="1:5" ht="21" x14ac:dyDescent="0.25">
      <c r="A46" s="18">
        <v>45301</v>
      </c>
      <c r="B46" s="8" t="s">
        <v>516</v>
      </c>
      <c r="C46" s="9"/>
      <c r="D46" s="9">
        <v>1083.54</v>
      </c>
      <c r="E46" s="9">
        <f t="shared" si="0"/>
        <v>839.61000000013973</v>
      </c>
    </row>
    <row r="47" spans="1:5" ht="21" x14ac:dyDescent="0.25">
      <c r="A47" s="18">
        <v>45301</v>
      </c>
      <c r="B47" s="8" t="s">
        <v>150</v>
      </c>
      <c r="C47" s="9"/>
      <c r="D47" s="9">
        <v>115.5</v>
      </c>
      <c r="E47" s="9">
        <f t="shared" si="0"/>
        <v>724.11000000013973</v>
      </c>
    </row>
    <row r="48" spans="1:5" ht="21" x14ac:dyDescent="0.25">
      <c r="A48" s="18">
        <v>45302</v>
      </c>
      <c r="B48" s="8" t="s">
        <v>523</v>
      </c>
      <c r="C48" s="9">
        <v>471900</v>
      </c>
      <c r="D48" s="9"/>
      <c r="E48" s="9">
        <f t="shared" si="0"/>
        <v>472624.11000000016</v>
      </c>
    </row>
    <row r="49" spans="1:5" ht="21" x14ac:dyDescent="0.25">
      <c r="A49" s="18">
        <v>45302</v>
      </c>
      <c r="B49" s="8" t="s">
        <v>528</v>
      </c>
      <c r="C49" s="9"/>
      <c r="D49" s="9">
        <v>367246.01</v>
      </c>
      <c r="E49" s="9">
        <f t="shared" si="0"/>
        <v>105378.10000000015</v>
      </c>
    </row>
    <row r="50" spans="1:5" ht="21" x14ac:dyDescent="0.25">
      <c r="A50" s="18">
        <v>45302</v>
      </c>
      <c r="B50" s="8" t="s">
        <v>150</v>
      </c>
      <c r="C50" s="9"/>
      <c r="D50" s="9">
        <v>52.5</v>
      </c>
      <c r="E50" s="9">
        <f t="shared" si="0"/>
        <v>105325.60000000015</v>
      </c>
    </row>
    <row r="51" spans="1:5" ht="21" x14ac:dyDescent="0.25">
      <c r="A51" s="18">
        <v>45302</v>
      </c>
      <c r="B51" s="8" t="s">
        <v>431</v>
      </c>
      <c r="C51" s="9"/>
      <c r="D51" s="9">
        <v>105115</v>
      </c>
      <c r="E51" s="9">
        <f t="shared" si="0"/>
        <v>210.60000000015134</v>
      </c>
    </row>
    <row r="52" spans="1:5" ht="21" x14ac:dyDescent="0.25">
      <c r="A52" s="18">
        <v>45303</v>
      </c>
      <c r="B52" s="8" t="s">
        <v>547</v>
      </c>
      <c r="C52" s="9">
        <v>487225</v>
      </c>
      <c r="D52" s="9"/>
      <c r="E52" s="9">
        <f t="shared" si="0"/>
        <v>487435.60000000015</v>
      </c>
    </row>
    <row r="53" spans="1:5" ht="21" x14ac:dyDescent="0.25">
      <c r="A53" s="18">
        <v>45303</v>
      </c>
      <c r="B53" s="8" t="s">
        <v>511</v>
      </c>
      <c r="C53" s="9"/>
      <c r="D53" s="9">
        <v>99335</v>
      </c>
      <c r="E53" s="9">
        <f t="shared" si="0"/>
        <v>388100.60000000015</v>
      </c>
    </row>
    <row r="54" spans="1:5" ht="21" x14ac:dyDescent="0.25">
      <c r="A54" s="18">
        <v>45303</v>
      </c>
      <c r="B54" s="8" t="s">
        <v>153</v>
      </c>
      <c r="C54" s="9">
        <v>495521</v>
      </c>
      <c r="D54" s="9"/>
      <c r="E54" s="9">
        <f t="shared" si="0"/>
        <v>883621.60000000009</v>
      </c>
    </row>
    <row r="55" spans="1:5" ht="21" x14ac:dyDescent="0.25">
      <c r="A55" s="18">
        <v>45303</v>
      </c>
      <c r="B55" s="8" t="s">
        <v>548</v>
      </c>
      <c r="C55" s="9"/>
      <c r="D55" s="9">
        <v>734546.01</v>
      </c>
      <c r="E55" s="9">
        <f t="shared" si="0"/>
        <v>149075.59000000008</v>
      </c>
    </row>
    <row r="56" spans="1:5" ht="21" x14ac:dyDescent="0.25">
      <c r="A56" s="18">
        <v>45303</v>
      </c>
      <c r="B56" s="8" t="s">
        <v>150</v>
      </c>
      <c r="C56" s="9"/>
      <c r="D56" s="9">
        <v>52.5</v>
      </c>
      <c r="E56" s="9">
        <f t="shared" si="0"/>
        <v>149023.09000000008</v>
      </c>
    </row>
    <row r="57" spans="1:5" ht="21" x14ac:dyDescent="0.25">
      <c r="A57" s="18">
        <v>45303</v>
      </c>
      <c r="B57" s="8" t="s">
        <v>550</v>
      </c>
      <c r="C57" s="9"/>
      <c r="D57" s="9">
        <v>148445.4</v>
      </c>
      <c r="E57" s="9">
        <f t="shared" si="0"/>
        <v>577.69000000008964</v>
      </c>
    </row>
    <row r="58" spans="1:5" ht="21" x14ac:dyDescent="0.25">
      <c r="A58" s="18">
        <v>45303</v>
      </c>
      <c r="B58" s="8" t="s">
        <v>150</v>
      </c>
      <c r="C58" s="9"/>
      <c r="D58" s="9">
        <v>52.5</v>
      </c>
      <c r="E58" s="9">
        <f t="shared" si="0"/>
        <v>525.19000000008964</v>
      </c>
    </row>
    <row r="59" spans="1:5" ht="21" x14ac:dyDescent="0.25">
      <c r="A59" s="18">
        <v>45309</v>
      </c>
      <c r="B59" s="8" t="s">
        <v>607</v>
      </c>
      <c r="C59" s="9">
        <v>559880</v>
      </c>
      <c r="D59" s="9"/>
      <c r="E59" s="9">
        <f t="shared" si="0"/>
        <v>560405.19000000006</v>
      </c>
    </row>
    <row r="60" spans="1:5" ht="21" x14ac:dyDescent="0.25">
      <c r="A60" s="18">
        <v>45309</v>
      </c>
      <c r="B60" s="8" t="s">
        <v>153</v>
      </c>
      <c r="C60" s="9">
        <v>524960</v>
      </c>
      <c r="D60" s="9"/>
      <c r="E60" s="9">
        <f t="shared" si="0"/>
        <v>1085365.19</v>
      </c>
    </row>
    <row r="61" spans="1:5" ht="21" x14ac:dyDescent="0.25">
      <c r="A61" s="18">
        <v>45309</v>
      </c>
      <c r="B61" s="8" t="s">
        <v>609</v>
      </c>
      <c r="C61" s="9"/>
      <c r="D61" s="9">
        <v>1084950.21</v>
      </c>
      <c r="E61" s="9">
        <f t="shared" si="0"/>
        <v>414.97999999998137</v>
      </c>
    </row>
    <row r="62" spans="1:5" ht="21" x14ac:dyDescent="0.25">
      <c r="A62" s="18">
        <v>45309</v>
      </c>
      <c r="B62" s="8" t="s">
        <v>150</v>
      </c>
      <c r="C62" s="9"/>
      <c r="D62" s="9">
        <v>52.5</v>
      </c>
      <c r="E62" s="9">
        <f t="shared" si="0"/>
        <v>362.47999999998137</v>
      </c>
    </row>
    <row r="63" spans="1:5" ht="21" x14ac:dyDescent="0.25">
      <c r="A63" s="18">
        <v>45313</v>
      </c>
      <c r="B63" s="8" t="s">
        <v>523</v>
      </c>
      <c r="C63" s="9">
        <v>431500</v>
      </c>
      <c r="D63" s="9"/>
      <c r="E63" s="9">
        <f t="shared" si="0"/>
        <v>431862.48</v>
      </c>
    </row>
    <row r="64" spans="1:5" ht="21" x14ac:dyDescent="0.25">
      <c r="A64" s="18">
        <v>45313</v>
      </c>
      <c r="B64" s="8" t="s">
        <v>674</v>
      </c>
      <c r="C64" s="9"/>
      <c r="D64" s="9">
        <v>430954.19</v>
      </c>
      <c r="E64" s="9">
        <f t="shared" si="0"/>
        <v>908.28999999997905</v>
      </c>
    </row>
    <row r="65" spans="1:5" ht="21" x14ac:dyDescent="0.25">
      <c r="A65" s="18">
        <v>45313</v>
      </c>
      <c r="B65" s="8" t="s">
        <v>150</v>
      </c>
      <c r="C65" s="9"/>
      <c r="D65" s="9">
        <v>52.5</v>
      </c>
      <c r="E65" s="9">
        <f t="shared" si="0"/>
        <v>855.78999999997905</v>
      </c>
    </row>
    <row r="66" spans="1:5" ht="21" x14ac:dyDescent="0.25">
      <c r="A66" s="18">
        <v>45323</v>
      </c>
      <c r="B66" s="8" t="s">
        <v>523</v>
      </c>
      <c r="C66" s="9">
        <v>325000</v>
      </c>
      <c r="D66" s="9"/>
      <c r="E66" s="9">
        <f t="shared" si="0"/>
        <v>325855.78999999998</v>
      </c>
    </row>
    <row r="67" spans="1:5" ht="18.75" customHeight="1" x14ac:dyDescent="0.25">
      <c r="A67" s="18">
        <v>45323</v>
      </c>
      <c r="B67" s="8" t="s">
        <v>751</v>
      </c>
      <c r="C67" s="9"/>
      <c r="D67" s="9">
        <v>313987.51</v>
      </c>
      <c r="E67" s="9">
        <f t="shared" si="0"/>
        <v>11868.27999999997</v>
      </c>
    </row>
    <row r="68" spans="1:5" ht="21" x14ac:dyDescent="0.25">
      <c r="A68" s="18">
        <v>45323</v>
      </c>
      <c r="B68" s="8" t="s">
        <v>150</v>
      </c>
      <c r="C68" s="9"/>
      <c r="D68" s="9">
        <v>52.5</v>
      </c>
      <c r="E68" s="9">
        <f t="shared" si="0"/>
        <v>11815.77999999997</v>
      </c>
    </row>
    <row r="69" spans="1:5" ht="21" x14ac:dyDescent="0.25">
      <c r="A69" s="18">
        <v>45323</v>
      </c>
      <c r="B69" s="8" t="s">
        <v>752</v>
      </c>
      <c r="C69" s="9"/>
      <c r="D69" s="9">
        <v>11200</v>
      </c>
      <c r="E69" s="9">
        <f t="shared" si="0"/>
        <v>615.77999999996973</v>
      </c>
    </row>
    <row r="70" spans="1:5" ht="21" x14ac:dyDescent="0.25">
      <c r="A70" s="18">
        <v>45335</v>
      </c>
      <c r="B70" s="8" t="s">
        <v>547</v>
      </c>
      <c r="C70" s="9">
        <v>270500</v>
      </c>
      <c r="D70" s="9"/>
      <c r="E70" s="9">
        <f t="shared" si="0"/>
        <v>271115.77999999997</v>
      </c>
    </row>
    <row r="71" spans="1:5" ht="21" x14ac:dyDescent="0.25">
      <c r="A71" s="18">
        <v>45335</v>
      </c>
      <c r="B71" s="8" t="s">
        <v>652</v>
      </c>
      <c r="C71" s="9">
        <v>280458</v>
      </c>
      <c r="D71" s="9"/>
      <c r="E71" s="9">
        <f t="shared" ref="E71:E101" si="1">E70+C71-D71</f>
        <v>551573.78</v>
      </c>
    </row>
    <row r="72" spans="1:5" ht="21" x14ac:dyDescent="0.25">
      <c r="A72" s="18">
        <v>45335</v>
      </c>
      <c r="B72" s="8" t="s">
        <v>854</v>
      </c>
      <c r="C72" s="9"/>
      <c r="D72" s="9">
        <v>550899.01</v>
      </c>
      <c r="E72" s="9">
        <f t="shared" si="1"/>
        <v>674.77000000001863</v>
      </c>
    </row>
    <row r="73" spans="1:5" ht="21" x14ac:dyDescent="0.25">
      <c r="A73" s="18">
        <v>45335</v>
      </c>
      <c r="B73" s="8" t="s">
        <v>150</v>
      </c>
      <c r="C73" s="9"/>
      <c r="D73" s="9">
        <v>52.5</v>
      </c>
      <c r="E73" s="9">
        <f t="shared" si="1"/>
        <v>622.27000000001863</v>
      </c>
    </row>
    <row r="74" spans="1:5" ht="21" x14ac:dyDescent="0.25">
      <c r="A74" s="18">
        <v>45341</v>
      </c>
      <c r="B74" s="8" t="s">
        <v>230</v>
      </c>
      <c r="C74" s="9"/>
      <c r="D74" s="9">
        <v>99</v>
      </c>
      <c r="E74" s="9">
        <f t="shared" si="1"/>
        <v>523.27000000001863</v>
      </c>
    </row>
    <row r="75" spans="1:5" ht="21" x14ac:dyDescent="0.25">
      <c r="A75" s="18">
        <v>45342</v>
      </c>
      <c r="B75" s="8" t="s">
        <v>930</v>
      </c>
      <c r="C75" s="9">
        <v>256225</v>
      </c>
      <c r="D75" s="9"/>
      <c r="E75" s="9">
        <f t="shared" si="1"/>
        <v>256748.27000000002</v>
      </c>
    </row>
    <row r="76" spans="1:5" ht="21" x14ac:dyDescent="0.25">
      <c r="A76" s="18">
        <v>45343</v>
      </c>
      <c r="B76" s="8" t="s">
        <v>942</v>
      </c>
      <c r="C76" s="9"/>
      <c r="D76" s="9">
        <v>256700</v>
      </c>
      <c r="E76" s="9">
        <f t="shared" si="1"/>
        <v>48.270000000018626</v>
      </c>
    </row>
    <row r="77" spans="1:5" ht="21" x14ac:dyDescent="0.25">
      <c r="A77" s="18">
        <v>45350</v>
      </c>
      <c r="B77" s="8" t="s">
        <v>547</v>
      </c>
      <c r="C77" s="9">
        <v>500450</v>
      </c>
      <c r="D77" s="9"/>
      <c r="E77" s="9">
        <f t="shared" si="1"/>
        <v>500498.27</v>
      </c>
    </row>
    <row r="78" spans="1:5" ht="21" x14ac:dyDescent="0.25">
      <c r="A78" s="18">
        <v>45350</v>
      </c>
      <c r="B78" s="8" t="s">
        <v>989</v>
      </c>
      <c r="C78" s="9"/>
      <c r="D78" s="9">
        <v>500429.99</v>
      </c>
      <c r="E78" s="9">
        <f t="shared" si="1"/>
        <v>68.28000000002794</v>
      </c>
    </row>
    <row r="79" spans="1:5" ht="21" x14ac:dyDescent="0.25">
      <c r="A79" s="18">
        <v>45350</v>
      </c>
      <c r="B79" s="8" t="s">
        <v>150</v>
      </c>
      <c r="C79" s="9"/>
      <c r="D79" s="9">
        <v>52.5</v>
      </c>
      <c r="E79" s="9">
        <f t="shared" si="1"/>
        <v>15.78000000002794</v>
      </c>
    </row>
    <row r="80" spans="1:5" ht="21" x14ac:dyDescent="0.25">
      <c r="A80" s="18">
        <v>45350</v>
      </c>
      <c r="B80" s="8" t="s">
        <v>547</v>
      </c>
      <c r="C80" s="9">
        <v>550100</v>
      </c>
      <c r="D80" s="9"/>
      <c r="E80" s="9">
        <f t="shared" si="1"/>
        <v>550115.78</v>
      </c>
    </row>
    <row r="81" spans="1:5" ht="21" x14ac:dyDescent="0.25">
      <c r="A81" s="18">
        <v>45350</v>
      </c>
      <c r="B81" s="8" t="s">
        <v>998</v>
      </c>
      <c r="C81" s="9"/>
      <c r="D81" s="9">
        <v>549794.11</v>
      </c>
      <c r="E81" s="9">
        <f t="shared" si="1"/>
        <v>321.67000000004191</v>
      </c>
    </row>
    <row r="82" spans="1:5" ht="21" x14ac:dyDescent="0.25">
      <c r="A82" s="18">
        <v>45350</v>
      </c>
      <c r="B82" s="8" t="s">
        <v>150</v>
      </c>
      <c r="C82" s="9"/>
      <c r="D82" s="9">
        <v>52.5</v>
      </c>
      <c r="E82" s="9">
        <f t="shared" si="1"/>
        <v>269.17000000004191</v>
      </c>
    </row>
    <row r="83" spans="1:5" ht="21" x14ac:dyDescent="0.25">
      <c r="A83" s="18">
        <v>45351</v>
      </c>
      <c r="B83" s="8" t="s">
        <v>842</v>
      </c>
      <c r="C83" s="9">
        <v>10185</v>
      </c>
      <c r="D83" s="9"/>
      <c r="E83" s="9">
        <f t="shared" si="1"/>
        <v>10454.170000000042</v>
      </c>
    </row>
    <row r="84" spans="1:5" ht="21" x14ac:dyDescent="0.25">
      <c r="A84" s="18">
        <v>45351</v>
      </c>
      <c r="B84" s="8" t="s">
        <v>190</v>
      </c>
      <c r="C84" s="9">
        <v>3390</v>
      </c>
      <c r="D84" s="9"/>
      <c r="E84" s="9">
        <f t="shared" si="1"/>
        <v>13844.170000000042</v>
      </c>
    </row>
    <row r="85" spans="1:5" ht="21" x14ac:dyDescent="0.25">
      <c r="A85" s="18">
        <v>45352</v>
      </c>
      <c r="B85" s="8" t="s">
        <v>607</v>
      </c>
      <c r="C85" s="9">
        <v>183650</v>
      </c>
      <c r="D85" s="9"/>
      <c r="E85" s="9">
        <f t="shared" si="1"/>
        <v>197494.17000000004</v>
      </c>
    </row>
    <row r="86" spans="1:5" ht="21" x14ac:dyDescent="0.25">
      <c r="A86" s="18">
        <v>45352</v>
      </c>
      <c r="B86" s="8" t="s">
        <v>1035</v>
      </c>
      <c r="C86" s="9"/>
      <c r="D86" s="9">
        <v>183596.01</v>
      </c>
      <c r="E86" s="9">
        <f t="shared" si="1"/>
        <v>13898.160000000033</v>
      </c>
    </row>
    <row r="87" spans="1:5" ht="21" x14ac:dyDescent="0.25">
      <c r="A87" s="18">
        <v>45352</v>
      </c>
      <c r="B87" s="8" t="s">
        <v>150</v>
      </c>
      <c r="C87" s="9"/>
      <c r="D87" s="9">
        <v>52.5</v>
      </c>
      <c r="E87" s="9">
        <f t="shared" si="1"/>
        <v>13845.660000000033</v>
      </c>
    </row>
    <row r="88" spans="1:5" ht="21" x14ac:dyDescent="0.25">
      <c r="A88" s="18">
        <v>45352</v>
      </c>
      <c r="B88" s="8" t="s">
        <v>1043</v>
      </c>
      <c r="C88" s="9"/>
      <c r="D88" s="9">
        <v>13845.66</v>
      </c>
      <c r="E88" s="9">
        <f t="shared" si="1"/>
        <v>3.2741809263825417E-11</v>
      </c>
    </row>
    <row r="89" spans="1:5" ht="21" x14ac:dyDescent="0.25">
      <c r="A89" s="8"/>
      <c r="B89" s="8"/>
      <c r="C89" s="9"/>
      <c r="D89" s="9"/>
      <c r="E89" s="9">
        <f t="shared" si="1"/>
        <v>3.2741809263825417E-11</v>
      </c>
    </row>
    <row r="90" spans="1:5" ht="21" x14ac:dyDescent="0.25">
      <c r="A90" s="8"/>
      <c r="B90" s="8"/>
      <c r="C90" s="9"/>
      <c r="D90" s="9"/>
      <c r="E90" s="9">
        <f t="shared" si="1"/>
        <v>3.2741809263825417E-11</v>
      </c>
    </row>
    <row r="91" spans="1:5" ht="21" x14ac:dyDescent="0.25">
      <c r="A91" s="8"/>
      <c r="B91" s="8"/>
      <c r="C91" s="9"/>
      <c r="D91" s="9"/>
      <c r="E91" s="9">
        <f t="shared" si="1"/>
        <v>3.2741809263825417E-11</v>
      </c>
    </row>
    <row r="92" spans="1:5" ht="21" x14ac:dyDescent="0.25">
      <c r="A92" s="8"/>
      <c r="B92" s="8"/>
      <c r="C92" s="9"/>
      <c r="D92" s="9"/>
      <c r="E92" s="9">
        <f t="shared" si="1"/>
        <v>3.2741809263825417E-11</v>
      </c>
    </row>
    <row r="93" spans="1:5" ht="21" x14ac:dyDescent="0.25">
      <c r="A93" s="8"/>
      <c r="B93" s="8"/>
      <c r="C93" s="9"/>
      <c r="D93" s="9"/>
      <c r="E93" s="9">
        <f t="shared" si="1"/>
        <v>3.2741809263825417E-11</v>
      </c>
    </row>
    <row r="94" spans="1:5" ht="21" x14ac:dyDescent="0.25">
      <c r="A94" s="8"/>
      <c r="B94" s="8"/>
      <c r="C94" s="9"/>
      <c r="D94" s="9"/>
      <c r="E94" s="9">
        <f t="shared" si="1"/>
        <v>3.2741809263825417E-11</v>
      </c>
    </row>
    <row r="95" spans="1:5" ht="21" x14ac:dyDescent="0.25">
      <c r="A95" s="8"/>
      <c r="B95" s="8"/>
      <c r="C95" s="9"/>
      <c r="D95" s="9"/>
      <c r="E95" s="9">
        <f t="shared" si="1"/>
        <v>3.2741809263825417E-11</v>
      </c>
    </row>
    <row r="96" spans="1:5" ht="21" x14ac:dyDescent="0.25">
      <c r="A96" s="8"/>
      <c r="B96" s="8"/>
      <c r="C96" s="9"/>
      <c r="D96" s="9"/>
      <c r="E96" s="9">
        <f t="shared" si="1"/>
        <v>3.2741809263825417E-11</v>
      </c>
    </row>
    <row r="97" spans="1:5" ht="21" x14ac:dyDescent="0.25">
      <c r="A97" s="8"/>
      <c r="B97" s="8"/>
      <c r="C97" s="9"/>
      <c r="D97" s="9"/>
      <c r="E97" s="9">
        <f t="shared" si="1"/>
        <v>3.2741809263825417E-11</v>
      </c>
    </row>
    <row r="98" spans="1:5" ht="21" x14ac:dyDescent="0.25">
      <c r="A98" s="8"/>
      <c r="B98" s="8"/>
      <c r="C98" s="9"/>
      <c r="D98" s="9"/>
      <c r="E98" s="9">
        <f t="shared" si="1"/>
        <v>3.2741809263825417E-11</v>
      </c>
    </row>
    <row r="99" spans="1:5" ht="21" x14ac:dyDescent="0.25">
      <c r="A99" s="8"/>
      <c r="B99" s="8"/>
      <c r="C99" s="9"/>
      <c r="D99" s="9"/>
      <c r="E99" s="9">
        <f t="shared" si="1"/>
        <v>3.2741809263825417E-11</v>
      </c>
    </row>
    <row r="100" spans="1:5" ht="21" x14ac:dyDescent="0.25">
      <c r="A100" s="8"/>
      <c r="B100" s="8"/>
      <c r="C100" s="9"/>
      <c r="D100" s="9"/>
      <c r="E100" s="9">
        <f t="shared" si="1"/>
        <v>3.2741809263825417E-11</v>
      </c>
    </row>
    <row r="101" spans="1:5" ht="21" x14ac:dyDescent="0.25">
      <c r="A101" s="8"/>
      <c r="B101" s="8"/>
      <c r="C101" s="9"/>
      <c r="D101" s="9"/>
      <c r="E101" s="9">
        <f t="shared" si="1"/>
        <v>3.2741809263825417E-11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06"/>
  <dimension ref="A1:E100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15.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79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0.63</v>
      </c>
    </row>
    <row r="5" spans="1:5" ht="21" x14ac:dyDescent="0.25">
      <c r="A5" s="8"/>
      <c r="B5" s="8"/>
      <c r="C5" s="9"/>
      <c r="D5" s="9">
        <v>0.63</v>
      </c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07"/>
  <dimension ref="A1:E200"/>
  <sheetViews>
    <sheetView topLeftCell="A145" zoomScale="85" zoomScaleNormal="85" workbookViewId="0">
      <selection activeCell="D172" sqref="D172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79</v>
      </c>
      <c r="B1" s="160"/>
      <c r="C1" s="160"/>
      <c r="D1" s="160"/>
      <c r="E1" s="160"/>
    </row>
    <row r="2" spans="1:5" ht="26" x14ac:dyDescent="0.3">
      <c r="A2" s="161" t="s">
        <v>89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243.35</v>
      </c>
    </row>
    <row r="5" spans="1:5" ht="21" x14ac:dyDescent="0.25">
      <c r="A5" s="18">
        <v>44938</v>
      </c>
      <c r="B5" s="8" t="s">
        <v>230</v>
      </c>
      <c r="C5" s="9"/>
      <c r="D5" s="9">
        <v>243.35</v>
      </c>
      <c r="E5" s="9">
        <f>E4+C5-D5</f>
        <v>0</v>
      </c>
    </row>
    <row r="6" spans="1:5" ht="21" x14ac:dyDescent="0.25">
      <c r="A6" s="18">
        <v>45288</v>
      </c>
      <c r="B6" s="8" t="s">
        <v>420</v>
      </c>
      <c r="C6" s="9">
        <v>531768</v>
      </c>
      <c r="D6" s="9"/>
      <c r="E6" s="9">
        <f t="shared" ref="E6:E69" si="0">E5+C6-D6</f>
        <v>531768</v>
      </c>
    </row>
    <row r="7" spans="1:5" ht="21" x14ac:dyDescent="0.25">
      <c r="A7" s="18">
        <v>45289</v>
      </c>
      <c r="B7" s="8" t="s">
        <v>230</v>
      </c>
      <c r="C7" s="9"/>
      <c r="D7" s="9">
        <v>1.05</v>
      </c>
      <c r="E7" s="9">
        <f t="shared" si="0"/>
        <v>531766.94999999995</v>
      </c>
    </row>
    <row r="8" spans="1:5" ht="21" x14ac:dyDescent="0.25">
      <c r="A8" s="18">
        <v>45293</v>
      </c>
      <c r="B8" s="8" t="s">
        <v>230</v>
      </c>
      <c r="C8" s="9"/>
      <c r="D8" s="9">
        <v>248.3</v>
      </c>
      <c r="E8" s="9">
        <f t="shared" si="0"/>
        <v>531518.64999999991</v>
      </c>
    </row>
    <row r="9" spans="1:5" ht="21" x14ac:dyDescent="0.25">
      <c r="A9" s="18">
        <v>45293</v>
      </c>
      <c r="B9" s="8" t="s">
        <v>432</v>
      </c>
      <c r="C9" s="9"/>
      <c r="D9" s="9">
        <v>531026</v>
      </c>
      <c r="E9" s="9">
        <f t="shared" si="0"/>
        <v>492.64999999990687</v>
      </c>
    </row>
    <row r="10" spans="1:5" ht="21" x14ac:dyDescent="0.25">
      <c r="A10" s="8" t="s">
        <v>481</v>
      </c>
      <c r="B10" s="8" t="s">
        <v>214</v>
      </c>
      <c r="C10" s="9">
        <v>160724</v>
      </c>
      <c r="D10" s="9"/>
      <c r="E10" s="9">
        <f t="shared" si="0"/>
        <v>161216.64999999991</v>
      </c>
    </row>
    <row r="11" spans="1:5" ht="21" x14ac:dyDescent="0.25">
      <c r="A11" s="8" t="s">
        <v>481</v>
      </c>
      <c r="B11" s="8" t="s">
        <v>386</v>
      </c>
      <c r="C11" s="9"/>
      <c r="D11" s="9">
        <v>244.35</v>
      </c>
      <c r="E11" s="9">
        <f t="shared" si="0"/>
        <v>160972.2999999999</v>
      </c>
    </row>
    <row r="12" spans="1:5" ht="21" x14ac:dyDescent="0.25">
      <c r="A12" s="18">
        <v>45299</v>
      </c>
      <c r="B12" s="8" t="s">
        <v>493</v>
      </c>
      <c r="C12" s="9"/>
      <c r="D12" s="9">
        <v>160320</v>
      </c>
      <c r="E12" s="9">
        <f t="shared" si="0"/>
        <v>652.29999999990105</v>
      </c>
    </row>
    <row r="13" spans="1:5" ht="24" x14ac:dyDescent="0.3">
      <c r="A13" s="18">
        <v>45302</v>
      </c>
      <c r="B13" s="8" t="s">
        <v>386</v>
      </c>
      <c r="C13" s="7"/>
      <c r="D13" s="9">
        <v>1.05</v>
      </c>
      <c r="E13" s="9">
        <f>E12+C13-D13</f>
        <v>651.24999999990109</v>
      </c>
    </row>
    <row r="14" spans="1:5" ht="21" x14ac:dyDescent="0.25">
      <c r="A14" s="18">
        <v>45302</v>
      </c>
      <c r="B14" s="8" t="s">
        <v>539</v>
      </c>
      <c r="C14" s="9">
        <v>471897.75</v>
      </c>
      <c r="D14" s="9"/>
      <c r="E14" s="9">
        <f>E13+C14-D14</f>
        <v>472548.99999999988</v>
      </c>
    </row>
    <row r="15" spans="1:5" ht="21" x14ac:dyDescent="0.25">
      <c r="A15" s="18">
        <v>45302</v>
      </c>
      <c r="B15" s="8" t="s">
        <v>522</v>
      </c>
      <c r="C15" s="9"/>
      <c r="D15" s="9">
        <v>471900</v>
      </c>
      <c r="E15" s="9">
        <f t="shared" si="0"/>
        <v>648.99999999988358</v>
      </c>
    </row>
    <row r="16" spans="1:5" ht="21" x14ac:dyDescent="0.25">
      <c r="A16" s="18">
        <v>45302</v>
      </c>
      <c r="B16" s="8" t="s">
        <v>386</v>
      </c>
      <c r="C16" s="9"/>
      <c r="D16" s="9">
        <v>15.75</v>
      </c>
      <c r="E16" s="9">
        <f t="shared" si="0"/>
        <v>633.24999999988358</v>
      </c>
    </row>
    <row r="17" spans="1:5" ht="21" x14ac:dyDescent="0.25">
      <c r="A17" s="18">
        <v>45303</v>
      </c>
      <c r="B17" s="8" t="s">
        <v>539</v>
      </c>
      <c r="C17" s="9">
        <v>498189.75</v>
      </c>
      <c r="D17" s="9"/>
      <c r="E17" s="9">
        <f t="shared" si="0"/>
        <v>498822.99999999988</v>
      </c>
    </row>
    <row r="18" spans="1:5" ht="21" x14ac:dyDescent="0.25">
      <c r="A18" s="18">
        <v>45303</v>
      </c>
      <c r="B18" s="8" t="s">
        <v>544</v>
      </c>
      <c r="C18" s="9"/>
      <c r="D18" s="9">
        <v>487225</v>
      </c>
      <c r="E18" s="9">
        <f t="shared" si="0"/>
        <v>11597.999999999884</v>
      </c>
    </row>
    <row r="19" spans="1:5" ht="21" x14ac:dyDescent="0.25">
      <c r="A19" s="18">
        <v>45303</v>
      </c>
      <c r="B19" s="8" t="s">
        <v>386</v>
      </c>
      <c r="C19" s="9"/>
      <c r="D19" s="9">
        <v>18.8</v>
      </c>
      <c r="E19" s="9">
        <f t="shared" si="0"/>
        <v>11579.199999999884</v>
      </c>
    </row>
    <row r="20" spans="1:5" ht="21" x14ac:dyDescent="0.25">
      <c r="A20" s="18">
        <v>45307</v>
      </c>
      <c r="B20" s="8" t="s">
        <v>563</v>
      </c>
      <c r="C20" s="9"/>
      <c r="D20" s="9">
        <v>498.75</v>
      </c>
      <c r="E20" s="9">
        <f t="shared" si="0"/>
        <v>11080.449999999884</v>
      </c>
    </row>
    <row r="21" spans="1:5" ht="21" x14ac:dyDescent="0.25">
      <c r="A21" s="18">
        <v>45307</v>
      </c>
      <c r="B21" s="8" t="s">
        <v>567</v>
      </c>
      <c r="C21" s="9">
        <v>9875</v>
      </c>
      <c r="D21" s="9"/>
      <c r="E21" s="9">
        <f t="shared" si="0"/>
        <v>20955.449999999884</v>
      </c>
    </row>
    <row r="22" spans="1:5" ht="21" x14ac:dyDescent="0.25">
      <c r="A22" s="18">
        <v>45307</v>
      </c>
      <c r="B22" s="8" t="s">
        <v>568</v>
      </c>
      <c r="C22" s="9"/>
      <c r="D22" s="9">
        <v>17126</v>
      </c>
      <c r="E22" s="9">
        <f t="shared" si="0"/>
        <v>3829.4499999998843</v>
      </c>
    </row>
    <row r="23" spans="1:5" ht="21" x14ac:dyDescent="0.25">
      <c r="A23" s="18">
        <v>45307</v>
      </c>
      <c r="B23" s="8" t="s">
        <v>572</v>
      </c>
      <c r="C23" s="9"/>
      <c r="D23" s="9">
        <v>604.83000000000004</v>
      </c>
      <c r="E23" s="9">
        <f t="shared" si="0"/>
        <v>3224.6199999998844</v>
      </c>
    </row>
    <row r="24" spans="1:5" ht="21" x14ac:dyDescent="0.25">
      <c r="A24" s="18">
        <v>45307</v>
      </c>
      <c r="B24" s="8" t="s">
        <v>573</v>
      </c>
      <c r="C24" s="9"/>
      <c r="D24" s="9">
        <v>324.45999999999998</v>
      </c>
      <c r="E24" s="9">
        <f t="shared" si="0"/>
        <v>2900.1599999998843</v>
      </c>
    </row>
    <row r="25" spans="1:5" ht="21" x14ac:dyDescent="0.25">
      <c r="A25" s="18">
        <v>45307</v>
      </c>
      <c r="B25" s="8" t="s">
        <v>386</v>
      </c>
      <c r="C25" s="9"/>
      <c r="D25" s="9">
        <v>15.75</v>
      </c>
      <c r="E25" s="9">
        <f t="shared" si="0"/>
        <v>2884.4099999998843</v>
      </c>
    </row>
    <row r="26" spans="1:5" ht="21" x14ac:dyDescent="0.25">
      <c r="A26" s="18">
        <v>45307</v>
      </c>
      <c r="B26" s="8" t="s">
        <v>386</v>
      </c>
      <c r="C26" s="9"/>
      <c r="D26" s="9">
        <v>1</v>
      </c>
      <c r="E26" s="9">
        <f t="shared" si="0"/>
        <v>2883.4099999998843</v>
      </c>
    </row>
    <row r="27" spans="1:5" ht="21" x14ac:dyDescent="0.25">
      <c r="A27" s="18">
        <v>45313</v>
      </c>
      <c r="B27" s="8" t="s">
        <v>539</v>
      </c>
      <c r="C27" s="9">
        <v>429448.75</v>
      </c>
      <c r="D27" s="9"/>
      <c r="E27" s="9">
        <f t="shared" si="0"/>
        <v>432332.15999999986</v>
      </c>
    </row>
    <row r="28" spans="1:5" ht="21" x14ac:dyDescent="0.25">
      <c r="A28" s="18">
        <v>45313</v>
      </c>
      <c r="B28" s="8" t="s">
        <v>659</v>
      </c>
      <c r="C28" s="9"/>
      <c r="D28" s="9">
        <v>1.05</v>
      </c>
      <c r="E28" s="9">
        <f t="shared" si="0"/>
        <v>432331.10999999987</v>
      </c>
    </row>
    <row r="29" spans="1:5" ht="21" x14ac:dyDescent="0.25">
      <c r="A29" s="18">
        <v>45313</v>
      </c>
      <c r="B29" s="8" t="s">
        <v>522</v>
      </c>
      <c r="C29" s="9"/>
      <c r="D29" s="9">
        <v>431500</v>
      </c>
      <c r="E29" s="9">
        <f t="shared" si="0"/>
        <v>831.10999999986961</v>
      </c>
    </row>
    <row r="30" spans="1:5" ht="21" x14ac:dyDescent="0.25">
      <c r="A30" s="18">
        <v>45323</v>
      </c>
      <c r="B30" s="8" t="s">
        <v>750</v>
      </c>
      <c r="C30" s="9">
        <v>329415</v>
      </c>
      <c r="D30" s="9"/>
      <c r="E30" s="9">
        <f t="shared" si="0"/>
        <v>330246.10999999987</v>
      </c>
    </row>
    <row r="31" spans="1:5" ht="21" x14ac:dyDescent="0.25">
      <c r="A31" s="18">
        <v>45323</v>
      </c>
      <c r="B31" s="8" t="s">
        <v>351</v>
      </c>
      <c r="C31" s="9"/>
      <c r="D31" s="9">
        <v>1.05</v>
      </c>
      <c r="E31" s="9">
        <f t="shared" si="0"/>
        <v>330245.05999999988</v>
      </c>
    </row>
    <row r="32" spans="1:5" ht="21" x14ac:dyDescent="0.25">
      <c r="A32" s="18">
        <v>45323</v>
      </c>
      <c r="B32" s="8" t="s">
        <v>351</v>
      </c>
      <c r="C32" s="9"/>
      <c r="D32" s="9">
        <v>368.5</v>
      </c>
      <c r="E32" s="9">
        <f t="shared" si="0"/>
        <v>329876.55999999988</v>
      </c>
    </row>
    <row r="33" spans="1:5" ht="21" x14ac:dyDescent="0.25">
      <c r="A33" s="18">
        <v>45323</v>
      </c>
      <c r="B33" s="8" t="s">
        <v>351</v>
      </c>
      <c r="C33" s="9"/>
      <c r="D33" s="9">
        <v>15.75</v>
      </c>
      <c r="E33" s="9">
        <f t="shared" si="0"/>
        <v>329860.80999999988</v>
      </c>
    </row>
    <row r="34" spans="1:5" ht="21" x14ac:dyDescent="0.25">
      <c r="A34" s="18">
        <v>45323</v>
      </c>
      <c r="B34" s="8" t="s">
        <v>522</v>
      </c>
      <c r="C34" s="9"/>
      <c r="D34" s="9">
        <v>325000</v>
      </c>
      <c r="E34" s="9">
        <f t="shared" si="0"/>
        <v>4860.8099999998813</v>
      </c>
    </row>
    <row r="35" spans="1:5" ht="21" x14ac:dyDescent="0.25">
      <c r="A35" s="18">
        <v>45323</v>
      </c>
      <c r="B35" s="8" t="s">
        <v>753</v>
      </c>
      <c r="C35" s="9">
        <v>11200</v>
      </c>
      <c r="D35" s="9"/>
      <c r="E35" s="9">
        <f t="shared" si="0"/>
        <v>16060.809999999881</v>
      </c>
    </row>
    <row r="36" spans="1:5" ht="21" x14ac:dyDescent="0.25">
      <c r="A36" s="18">
        <v>45325</v>
      </c>
      <c r="B36" s="8" t="s">
        <v>762</v>
      </c>
      <c r="C36" s="9"/>
      <c r="D36" s="9">
        <v>622</v>
      </c>
      <c r="E36" s="9">
        <f t="shared" si="0"/>
        <v>15438.809999999881</v>
      </c>
    </row>
    <row r="37" spans="1:5" ht="21" x14ac:dyDescent="0.25">
      <c r="A37" s="8"/>
      <c r="B37" s="8"/>
      <c r="C37" s="9"/>
      <c r="D37" s="9">
        <v>2</v>
      </c>
      <c r="E37" s="9">
        <f t="shared" si="0"/>
        <v>15436.809999999881</v>
      </c>
    </row>
    <row r="38" spans="1:5" ht="21" x14ac:dyDescent="0.25">
      <c r="A38" s="18">
        <v>45331</v>
      </c>
      <c r="B38" s="8" t="s">
        <v>840</v>
      </c>
      <c r="C38" s="9"/>
      <c r="D38" s="9">
        <v>15129</v>
      </c>
      <c r="E38" s="9">
        <f t="shared" si="0"/>
        <v>307.80999999988126</v>
      </c>
    </row>
    <row r="39" spans="1:5" ht="21" x14ac:dyDescent="0.25">
      <c r="A39" s="8"/>
      <c r="B39" s="8"/>
      <c r="C39" s="9"/>
      <c r="D39" s="9">
        <v>16.75</v>
      </c>
      <c r="E39" s="9">
        <f t="shared" si="0"/>
        <v>291.05999999988126</v>
      </c>
    </row>
    <row r="40" spans="1:5" ht="21" x14ac:dyDescent="0.25">
      <c r="A40" s="18">
        <v>45334</v>
      </c>
      <c r="B40" s="8" t="s">
        <v>539</v>
      </c>
      <c r="C40" s="9">
        <v>531756.75</v>
      </c>
      <c r="D40" s="9"/>
      <c r="E40" s="9">
        <f t="shared" si="0"/>
        <v>532047.80999999982</v>
      </c>
    </row>
    <row r="41" spans="1:5" ht="21" x14ac:dyDescent="0.25">
      <c r="A41" s="18">
        <v>45334</v>
      </c>
      <c r="B41" s="8" t="s">
        <v>351</v>
      </c>
      <c r="C41" s="9"/>
      <c r="D41" s="9">
        <v>15.75</v>
      </c>
      <c r="E41" s="9">
        <f t="shared" si="0"/>
        <v>532032.05999999982</v>
      </c>
    </row>
    <row r="42" spans="1:5" ht="21" x14ac:dyDescent="0.25">
      <c r="A42" s="18">
        <v>45334</v>
      </c>
      <c r="B42" s="8" t="s">
        <v>150</v>
      </c>
      <c r="C42" s="9"/>
      <c r="D42" s="9">
        <v>1.05</v>
      </c>
      <c r="E42" s="9">
        <f t="shared" si="0"/>
        <v>532031.00999999978</v>
      </c>
    </row>
    <row r="43" spans="1:5" ht="21" x14ac:dyDescent="0.25">
      <c r="A43" s="18">
        <v>45335</v>
      </c>
      <c r="B43" s="8" t="s">
        <v>853</v>
      </c>
      <c r="C43" s="9"/>
      <c r="D43" s="9">
        <v>270500</v>
      </c>
      <c r="E43" s="9">
        <f t="shared" si="0"/>
        <v>261531.00999999978</v>
      </c>
    </row>
    <row r="44" spans="1:5" ht="21" x14ac:dyDescent="0.25">
      <c r="A44" s="8"/>
      <c r="B44" s="8"/>
      <c r="C44" s="9"/>
      <c r="D44" s="9"/>
      <c r="E44" s="9">
        <f t="shared" si="0"/>
        <v>261531.00999999978</v>
      </c>
    </row>
    <row r="45" spans="1:5" ht="21" x14ac:dyDescent="0.25">
      <c r="A45" s="18">
        <v>45336</v>
      </c>
      <c r="B45" s="8" t="s">
        <v>682</v>
      </c>
      <c r="C45" s="9"/>
      <c r="D45" s="9">
        <v>124721</v>
      </c>
      <c r="E45" s="9">
        <f t="shared" si="0"/>
        <v>136810.00999999978</v>
      </c>
    </row>
    <row r="46" spans="1:5" ht="21" x14ac:dyDescent="0.25">
      <c r="A46" s="18">
        <v>45336</v>
      </c>
      <c r="B46" s="8" t="s">
        <v>681</v>
      </c>
      <c r="C46" s="9"/>
      <c r="D46" s="9">
        <v>125753</v>
      </c>
      <c r="E46" s="9">
        <f t="shared" si="0"/>
        <v>11057.009999999776</v>
      </c>
    </row>
    <row r="47" spans="1:5" ht="21" x14ac:dyDescent="0.25">
      <c r="A47" s="18">
        <v>45337</v>
      </c>
      <c r="B47" s="8" t="s">
        <v>877</v>
      </c>
      <c r="C47" s="9"/>
      <c r="D47" s="9">
        <v>324</v>
      </c>
      <c r="E47" s="9">
        <f t="shared" si="0"/>
        <v>10733.009999999776</v>
      </c>
    </row>
    <row r="48" spans="1:5" ht="21" x14ac:dyDescent="0.25">
      <c r="A48" s="18">
        <v>45337</v>
      </c>
      <c r="B48" s="8" t="s">
        <v>876</v>
      </c>
      <c r="C48" s="9"/>
      <c r="D48" s="9">
        <v>498.75</v>
      </c>
      <c r="E48" s="9">
        <f t="shared" si="0"/>
        <v>10234.259999999776</v>
      </c>
    </row>
    <row r="49" spans="1:5" ht="21" x14ac:dyDescent="0.25">
      <c r="A49" s="18">
        <v>45338</v>
      </c>
      <c r="B49" s="8" t="s">
        <v>888</v>
      </c>
      <c r="C49" s="9"/>
      <c r="D49" s="9">
        <v>291.55</v>
      </c>
      <c r="E49" s="9">
        <f t="shared" si="0"/>
        <v>9942.7099999997772</v>
      </c>
    </row>
    <row r="50" spans="1:5" ht="21" x14ac:dyDescent="0.25">
      <c r="A50" s="8"/>
      <c r="B50" s="8"/>
      <c r="C50" s="9"/>
      <c r="D50" s="9">
        <v>1</v>
      </c>
      <c r="E50" s="9">
        <f t="shared" si="0"/>
        <v>9941.7099999997772</v>
      </c>
    </row>
    <row r="51" spans="1:5" ht="21" x14ac:dyDescent="0.25">
      <c r="A51" s="18">
        <v>45341</v>
      </c>
      <c r="B51" s="8" t="s">
        <v>626</v>
      </c>
      <c r="C51" s="9">
        <v>102500</v>
      </c>
      <c r="D51" s="9"/>
      <c r="E51" s="9">
        <f t="shared" si="0"/>
        <v>112441.70999999977</v>
      </c>
    </row>
    <row r="52" spans="1:5" ht="21" x14ac:dyDescent="0.25">
      <c r="A52" s="18">
        <v>45342</v>
      </c>
      <c r="B52" s="8" t="s">
        <v>682</v>
      </c>
      <c r="C52" s="9"/>
      <c r="D52" s="9">
        <v>101256</v>
      </c>
      <c r="E52" s="9">
        <f t="shared" si="0"/>
        <v>11185.709999999774</v>
      </c>
    </row>
    <row r="53" spans="1:5" ht="21" x14ac:dyDescent="0.25">
      <c r="A53" s="18">
        <v>45343</v>
      </c>
      <c r="B53" s="8" t="s">
        <v>943</v>
      </c>
      <c r="C53" s="9">
        <v>256700</v>
      </c>
      <c r="D53" s="9"/>
      <c r="E53" s="9">
        <f t="shared" si="0"/>
        <v>267885.70999999979</v>
      </c>
    </row>
    <row r="54" spans="1:5" ht="21" x14ac:dyDescent="0.25">
      <c r="A54" s="18">
        <v>45344</v>
      </c>
      <c r="B54" s="8" t="s">
        <v>945</v>
      </c>
      <c r="C54" s="9"/>
      <c r="D54" s="9">
        <v>47607</v>
      </c>
      <c r="E54" s="9">
        <f t="shared" si="0"/>
        <v>220278.70999999979</v>
      </c>
    </row>
    <row r="55" spans="1:5" ht="21" x14ac:dyDescent="0.25">
      <c r="A55" s="18">
        <v>45344</v>
      </c>
      <c r="B55" s="8" t="s">
        <v>910</v>
      </c>
      <c r="C55" s="9"/>
      <c r="D55" s="9">
        <v>1</v>
      </c>
      <c r="E55" s="9">
        <f t="shared" si="0"/>
        <v>220277.70999999979</v>
      </c>
    </row>
    <row r="56" spans="1:5" ht="21" x14ac:dyDescent="0.25">
      <c r="A56" s="18">
        <v>45346</v>
      </c>
      <c r="B56" s="8" t="s">
        <v>682</v>
      </c>
      <c r="C56" s="9"/>
      <c r="D56" s="9">
        <v>99858</v>
      </c>
      <c r="E56" s="9">
        <f t="shared" si="0"/>
        <v>120419.70999999979</v>
      </c>
    </row>
    <row r="57" spans="1:5" ht="21" x14ac:dyDescent="0.25">
      <c r="A57" s="18">
        <v>45348</v>
      </c>
      <c r="B57" s="8" t="s">
        <v>950</v>
      </c>
      <c r="C57" s="9"/>
      <c r="D57" s="9">
        <v>19366</v>
      </c>
      <c r="E57" s="9">
        <f t="shared" si="0"/>
        <v>101053.70999999979</v>
      </c>
    </row>
    <row r="58" spans="1:5" ht="21" x14ac:dyDescent="0.25">
      <c r="A58" s="18">
        <v>45348</v>
      </c>
      <c r="B58" s="8" t="s">
        <v>682</v>
      </c>
      <c r="C58" s="9"/>
      <c r="D58" s="9">
        <v>15232</v>
      </c>
      <c r="E58" s="9">
        <f t="shared" si="0"/>
        <v>85821.709999999788</v>
      </c>
    </row>
    <row r="59" spans="1:5" ht="21" x14ac:dyDescent="0.25">
      <c r="A59" s="18">
        <v>45348</v>
      </c>
      <c r="B59" s="8" t="s">
        <v>910</v>
      </c>
      <c r="C59" s="9"/>
      <c r="D59" s="9">
        <v>0.51</v>
      </c>
      <c r="E59" s="9">
        <f t="shared" si="0"/>
        <v>85821.199999999793</v>
      </c>
    </row>
    <row r="60" spans="1:5" ht="21" x14ac:dyDescent="0.25">
      <c r="A60" s="18">
        <v>45350</v>
      </c>
      <c r="B60" s="8" t="s">
        <v>980</v>
      </c>
      <c r="C60" s="9">
        <v>1017741</v>
      </c>
      <c r="D60" s="9"/>
      <c r="E60" s="9">
        <f t="shared" si="0"/>
        <v>1103562.1999999997</v>
      </c>
    </row>
    <row r="61" spans="1:5" ht="21" x14ac:dyDescent="0.25">
      <c r="A61" s="18">
        <v>45350</v>
      </c>
      <c r="B61" s="8" t="s">
        <v>362</v>
      </c>
      <c r="C61" s="9"/>
      <c r="D61" s="9">
        <v>1.05</v>
      </c>
      <c r="E61" s="9">
        <f t="shared" si="0"/>
        <v>1103561.1499999997</v>
      </c>
    </row>
    <row r="62" spans="1:5" ht="21" x14ac:dyDescent="0.25">
      <c r="A62" s="18">
        <v>45350</v>
      </c>
      <c r="B62" s="8" t="s">
        <v>986</v>
      </c>
      <c r="C62" s="9"/>
      <c r="D62" s="9">
        <v>500450</v>
      </c>
      <c r="E62" s="9">
        <f t="shared" si="0"/>
        <v>603111.14999999967</v>
      </c>
    </row>
    <row r="63" spans="1:5" ht="21" x14ac:dyDescent="0.25">
      <c r="A63" s="18">
        <v>45350</v>
      </c>
      <c r="B63" s="8" t="s">
        <v>986</v>
      </c>
      <c r="C63" s="9"/>
      <c r="D63" s="9">
        <v>550100</v>
      </c>
      <c r="E63" s="9">
        <f t="shared" si="0"/>
        <v>53011.149999999674</v>
      </c>
    </row>
    <row r="64" spans="1:5" ht="21" x14ac:dyDescent="0.25">
      <c r="A64" s="18">
        <v>45350</v>
      </c>
      <c r="B64" s="8" t="s">
        <v>362</v>
      </c>
      <c r="C64" s="9"/>
      <c r="D64" s="9">
        <v>15.75</v>
      </c>
      <c r="E64" s="9">
        <f t="shared" si="0"/>
        <v>52995.399999999674</v>
      </c>
    </row>
    <row r="65" spans="1:5" ht="21" x14ac:dyDescent="0.25">
      <c r="A65" s="18">
        <v>45350</v>
      </c>
      <c r="B65" s="8" t="s">
        <v>362</v>
      </c>
      <c r="C65" s="9"/>
      <c r="D65" s="9">
        <v>15.75</v>
      </c>
      <c r="E65" s="9">
        <f t="shared" si="0"/>
        <v>52979.649999999674</v>
      </c>
    </row>
    <row r="66" spans="1:5" ht="21" x14ac:dyDescent="0.25">
      <c r="A66" s="18">
        <v>45351</v>
      </c>
      <c r="B66" s="8" t="s">
        <v>362</v>
      </c>
      <c r="C66" s="9"/>
      <c r="D66" s="9">
        <v>2</v>
      </c>
      <c r="E66" s="9">
        <f t="shared" si="0"/>
        <v>52977.649999999674</v>
      </c>
    </row>
    <row r="67" spans="1:5" ht="21" x14ac:dyDescent="0.25">
      <c r="A67" s="18">
        <v>45355</v>
      </c>
      <c r="B67" s="8" t="s">
        <v>1051</v>
      </c>
      <c r="C67" s="9">
        <v>549201</v>
      </c>
      <c r="D67" s="9"/>
      <c r="E67" s="9">
        <f>E66+C67-D67</f>
        <v>602178.64999999967</v>
      </c>
    </row>
    <row r="68" spans="1:5" ht="21" x14ac:dyDescent="0.25">
      <c r="A68" s="18">
        <v>45355</v>
      </c>
      <c r="B68" s="8" t="s">
        <v>150</v>
      </c>
      <c r="C68" s="9"/>
      <c r="D68" s="9">
        <v>1.05</v>
      </c>
      <c r="E68" s="9">
        <f>E67+C68-D68</f>
        <v>602177.59999999963</v>
      </c>
    </row>
    <row r="69" spans="1:5" ht="21" x14ac:dyDescent="0.25">
      <c r="A69" s="18">
        <v>45355</v>
      </c>
      <c r="B69" s="8" t="s">
        <v>1055</v>
      </c>
      <c r="C69" s="9"/>
      <c r="D69" s="9">
        <v>535420</v>
      </c>
      <c r="E69" s="9">
        <f t="shared" si="0"/>
        <v>66757.599999999627</v>
      </c>
    </row>
    <row r="70" spans="1:5" ht="21" x14ac:dyDescent="0.25">
      <c r="A70" s="18">
        <v>45356</v>
      </c>
      <c r="B70" s="8" t="s">
        <v>1062</v>
      </c>
      <c r="C70" s="9"/>
      <c r="D70" s="9">
        <v>2595.5500000000002</v>
      </c>
      <c r="E70" s="9">
        <f t="shared" ref="E70:E133" si="1">E69+C70-D70</f>
        <v>64162.049999999625</v>
      </c>
    </row>
    <row r="71" spans="1:5" ht="21" x14ac:dyDescent="0.25">
      <c r="A71" s="18">
        <v>45356</v>
      </c>
      <c r="B71" s="8" t="s">
        <v>910</v>
      </c>
      <c r="C71" s="9"/>
      <c r="D71" s="9">
        <v>1</v>
      </c>
      <c r="E71" s="9">
        <f t="shared" si="1"/>
        <v>64161.049999999625</v>
      </c>
    </row>
    <row r="72" spans="1:5" ht="21" x14ac:dyDescent="0.25">
      <c r="A72" s="18">
        <v>45356</v>
      </c>
      <c r="B72" s="8" t="s">
        <v>386</v>
      </c>
      <c r="C72" s="9"/>
      <c r="D72" s="9">
        <v>18.53</v>
      </c>
      <c r="E72" s="9">
        <f t="shared" si="1"/>
        <v>64142.519999999626</v>
      </c>
    </row>
    <row r="73" spans="1:5" ht="21" x14ac:dyDescent="0.25">
      <c r="A73" s="18">
        <v>45358</v>
      </c>
      <c r="B73" s="8" t="s">
        <v>1076</v>
      </c>
      <c r="C73" s="9">
        <v>497474.75</v>
      </c>
      <c r="D73" s="9"/>
      <c r="E73" s="9">
        <f t="shared" si="1"/>
        <v>561617.26999999967</v>
      </c>
    </row>
    <row r="74" spans="1:5" ht="21" x14ac:dyDescent="0.25">
      <c r="A74" s="18">
        <v>45358</v>
      </c>
      <c r="B74" s="8" t="s">
        <v>351</v>
      </c>
      <c r="C74" s="9"/>
      <c r="D74" s="9">
        <v>1.05</v>
      </c>
      <c r="E74" s="9">
        <f t="shared" si="1"/>
        <v>561616.21999999962</v>
      </c>
    </row>
    <row r="75" spans="1:5" ht="21" x14ac:dyDescent="0.25">
      <c r="A75" s="18">
        <v>45359</v>
      </c>
      <c r="B75" s="8" t="s">
        <v>1055</v>
      </c>
      <c r="C75" s="9"/>
      <c r="D75" s="9">
        <v>237160</v>
      </c>
      <c r="E75" s="9">
        <f t="shared" si="1"/>
        <v>324456.21999999962</v>
      </c>
    </row>
    <row r="76" spans="1:5" ht="21" x14ac:dyDescent="0.25">
      <c r="A76" s="18">
        <v>45362</v>
      </c>
      <c r="B76" s="8" t="s">
        <v>539</v>
      </c>
      <c r="C76" s="9">
        <v>485246.75</v>
      </c>
      <c r="D76" s="9"/>
      <c r="E76" s="9">
        <f t="shared" si="1"/>
        <v>809702.96999999962</v>
      </c>
    </row>
    <row r="77" spans="1:5" ht="21" x14ac:dyDescent="0.25">
      <c r="A77" s="18">
        <v>45362</v>
      </c>
      <c r="B77" s="8" t="s">
        <v>351</v>
      </c>
      <c r="C77" s="9"/>
      <c r="D77" s="9">
        <v>1.05</v>
      </c>
      <c r="E77" s="9">
        <f t="shared" si="1"/>
        <v>809701.91999999958</v>
      </c>
    </row>
    <row r="78" spans="1:5" ht="21" x14ac:dyDescent="0.25">
      <c r="A78" s="18">
        <v>45363</v>
      </c>
      <c r="B78" s="8" t="s">
        <v>1104</v>
      </c>
      <c r="C78" s="9"/>
      <c r="D78" s="9">
        <v>1</v>
      </c>
      <c r="E78" s="9">
        <f t="shared" si="1"/>
        <v>809700.91999999958</v>
      </c>
    </row>
    <row r="79" spans="1:5" ht="21" x14ac:dyDescent="0.25">
      <c r="A79" s="18">
        <v>45363</v>
      </c>
      <c r="B79" s="8" t="s">
        <v>1055</v>
      </c>
      <c r="C79" s="9"/>
      <c r="D79" s="9">
        <v>463215</v>
      </c>
      <c r="E79" s="9">
        <f t="shared" si="1"/>
        <v>346485.91999999958</v>
      </c>
    </row>
    <row r="80" spans="1:5" ht="21" x14ac:dyDescent="0.25">
      <c r="A80" s="18">
        <v>45363</v>
      </c>
      <c r="B80" s="8" t="s">
        <v>1055</v>
      </c>
      <c r="C80" s="9"/>
      <c r="D80" s="9">
        <v>292144</v>
      </c>
      <c r="E80" s="9">
        <f t="shared" si="1"/>
        <v>54341.919999999576</v>
      </c>
    </row>
    <row r="81" spans="1:5" ht="21" x14ac:dyDescent="0.25">
      <c r="A81" s="18">
        <v>45363</v>
      </c>
      <c r="B81" s="8" t="s">
        <v>1051</v>
      </c>
      <c r="C81" s="9">
        <v>488574</v>
      </c>
      <c r="D81" s="9"/>
      <c r="E81" s="9">
        <f t="shared" si="1"/>
        <v>542915.91999999958</v>
      </c>
    </row>
    <row r="82" spans="1:5" ht="21" x14ac:dyDescent="0.25">
      <c r="A82" s="18">
        <v>45363</v>
      </c>
      <c r="B82" s="8" t="s">
        <v>150</v>
      </c>
      <c r="C82" s="9"/>
      <c r="D82" s="9">
        <v>15.75</v>
      </c>
      <c r="E82" s="9">
        <f t="shared" si="1"/>
        <v>542900.16999999958</v>
      </c>
    </row>
    <row r="83" spans="1:5" ht="21" x14ac:dyDescent="0.25">
      <c r="A83" s="18">
        <v>45363</v>
      </c>
      <c r="B83" s="8" t="s">
        <v>150</v>
      </c>
      <c r="C83" s="9"/>
      <c r="D83" s="9">
        <v>15.75</v>
      </c>
      <c r="E83" s="9">
        <f t="shared" si="1"/>
        <v>542884.41999999958</v>
      </c>
    </row>
    <row r="84" spans="1:5" ht="21" x14ac:dyDescent="0.25">
      <c r="A84" s="18">
        <v>45363</v>
      </c>
      <c r="B84" s="8" t="s">
        <v>150</v>
      </c>
      <c r="C84" s="9"/>
      <c r="D84" s="9">
        <v>1.05</v>
      </c>
      <c r="E84" s="9">
        <f t="shared" si="1"/>
        <v>542883.36999999953</v>
      </c>
    </row>
    <row r="85" spans="1:5" ht="21" x14ac:dyDescent="0.25">
      <c r="A85" s="18">
        <v>45364</v>
      </c>
      <c r="B85" s="8" t="s">
        <v>1051</v>
      </c>
      <c r="C85" s="9">
        <v>524213</v>
      </c>
      <c r="D85" s="9"/>
      <c r="E85" s="9">
        <f t="shared" si="1"/>
        <v>1067096.3699999996</v>
      </c>
    </row>
    <row r="86" spans="1:5" ht="21" x14ac:dyDescent="0.25">
      <c r="A86" s="18">
        <v>45364</v>
      </c>
      <c r="B86" s="8" t="s">
        <v>1051</v>
      </c>
      <c r="C86" s="9">
        <v>490729</v>
      </c>
      <c r="D86" s="9"/>
      <c r="E86" s="9">
        <f t="shared" si="1"/>
        <v>1557825.3699999996</v>
      </c>
    </row>
    <row r="87" spans="1:5" ht="21" x14ac:dyDescent="0.25">
      <c r="A87" s="18">
        <v>45364</v>
      </c>
      <c r="B87" s="8" t="s">
        <v>1055</v>
      </c>
      <c r="C87" s="9"/>
      <c r="D87" s="9">
        <v>495880</v>
      </c>
      <c r="E87" s="9">
        <f t="shared" si="1"/>
        <v>1061945.3699999996</v>
      </c>
    </row>
    <row r="88" spans="1:5" ht="21" x14ac:dyDescent="0.25">
      <c r="A88" s="18">
        <v>45364</v>
      </c>
      <c r="B88" s="8" t="s">
        <v>1055</v>
      </c>
      <c r="C88" s="9"/>
      <c r="D88" s="9">
        <v>498536</v>
      </c>
      <c r="E88" s="9">
        <f t="shared" si="1"/>
        <v>563409.36999999965</v>
      </c>
    </row>
    <row r="89" spans="1:5" ht="21" x14ac:dyDescent="0.25">
      <c r="A89" s="18">
        <v>45364</v>
      </c>
      <c r="B89" s="8" t="s">
        <v>150</v>
      </c>
      <c r="C89" s="9"/>
      <c r="D89" s="9">
        <v>15.75</v>
      </c>
      <c r="E89" s="9">
        <f t="shared" si="1"/>
        <v>563393.61999999965</v>
      </c>
    </row>
    <row r="90" spans="1:5" ht="21" x14ac:dyDescent="0.25">
      <c r="A90" s="18">
        <v>45364</v>
      </c>
      <c r="B90" s="8" t="s">
        <v>150</v>
      </c>
      <c r="C90" s="9"/>
      <c r="D90" s="9">
        <v>15.75</v>
      </c>
      <c r="E90" s="9">
        <f t="shared" si="1"/>
        <v>563377.86999999965</v>
      </c>
    </row>
    <row r="91" spans="1:5" ht="21" x14ac:dyDescent="0.25">
      <c r="A91" s="18">
        <v>45364</v>
      </c>
      <c r="B91" s="8" t="s">
        <v>150</v>
      </c>
      <c r="C91" s="9"/>
      <c r="D91" s="9">
        <v>4.0999999999999996</v>
      </c>
      <c r="E91" s="9">
        <f t="shared" si="1"/>
        <v>563373.76999999967</v>
      </c>
    </row>
    <row r="92" spans="1:5" ht="21" x14ac:dyDescent="0.25">
      <c r="A92" s="18">
        <v>45365</v>
      </c>
      <c r="B92" s="8" t="s">
        <v>1055</v>
      </c>
      <c r="C92" s="9"/>
      <c r="D92" s="9">
        <v>509681</v>
      </c>
      <c r="E92" s="9">
        <f t="shared" si="1"/>
        <v>53692.769999999669</v>
      </c>
    </row>
    <row r="93" spans="1:5" ht="21" x14ac:dyDescent="0.25">
      <c r="A93" s="18">
        <v>45365</v>
      </c>
      <c r="B93" s="8" t="s">
        <v>1117</v>
      </c>
      <c r="C93" s="9">
        <v>479306</v>
      </c>
      <c r="D93" s="9"/>
      <c r="E93" s="9">
        <f t="shared" si="1"/>
        <v>532998.76999999967</v>
      </c>
    </row>
    <row r="94" spans="1:5" ht="21" x14ac:dyDescent="0.25">
      <c r="A94" s="18">
        <v>45365</v>
      </c>
      <c r="B94" s="8" t="s">
        <v>386</v>
      </c>
      <c r="C94" s="9"/>
      <c r="D94" s="9">
        <v>15.75</v>
      </c>
      <c r="E94" s="9">
        <f t="shared" si="1"/>
        <v>532983.01999999967</v>
      </c>
    </row>
    <row r="95" spans="1:5" ht="21" x14ac:dyDescent="0.25">
      <c r="A95" s="18">
        <v>45365</v>
      </c>
      <c r="B95" s="8" t="s">
        <v>910</v>
      </c>
      <c r="C95" s="9"/>
      <c r="D95" s="9">
        <v>2</v>
      </c>
      <c r="E95" s="9">
        <f t="shared" si="1"/>
        <v>532981.01999999967</v>
      </c>
    </row>
    <row r="96" spans="1:5" ht="21" x14ac:dyDescent="0.25">
      <c r="A96" s="18">
        <v>45366</v>
      </c>
      <c r="B96" s="8" t="s">
        <v>1055</v>
      </c>
      <c r="C96" s="9"/>
      <c r="D96" s="9">
        <v>479255</v>
      </c>
      <c r="E96" s="9">
        <f t="shared" si="1"/>
        <v>53726.019999999669</v>
      </c>
    </row>
    <row r="97" spans="1:5" ht="21" x14ac:dyDescent="0.25">
      <c r="A97" s="18">
        <v>45366</v>
      </c>
      <c r="B97" s="8" t="s">
        <v>362</v>
      </c>
      <c r="C97" s="9"/>
      <c r="D97" s="9">
        <v>15.75</v>
      </c>
      <c r="E97" s="9">
        <f t="shared" si="1"/>
        <v>53710.269999999669</v>
      </c>
    </row>
    <row r="98" spans="1:5" ht="21" x14ac:dyDescent="0.25">
      <c r="A98" s="18">
        <v>45367</v>
      </c>
      <c r="B98" s="8" t="s">
        <v>1132</v>
      </c>
      <c r="C98" s="9"/>
      <c r="D98" s="9">
        <v>498.75</v>
      </c>
      <c r="E98" s="9">
        <f t="shared" si="1"/>
        <v>53211.519999999669</v>
      </c>
    </row>
    <row r="99" spans="1:5" ht="21" x14ac:dyDescent="0.25">
      <c r="A99" s="18">
        <v>45367</v>
      </c>
      <c r="B99" s="8" t="s">
        <v>1132</v>
      </c>
      <c r="C99" s="9"/>
      <c r="D99" s="9">
        <v>460.95</v>
      </c>
      <c r="E99" s="9">
        <f t="shared" si="1"/>
        <v>52750.569999999672</v>
      </c>
    </row>
    <row r="100" spans="1:5" ht="21" x14ac:dyDescent="0.25">
      <c r="A100" s="18">
        <v>45369</v>
      </c>
      <c r="B100" s="8" t="s">
        <v>888</v>
      </c>
      <c r="C100" s="9"/>
      <c r="D100" s="9">
        <v>322.27999999999997</v>
      </c>
      <c r="E100" s="9">
        <f t="shared" si="1"/>
        <v>52428.289999999673</v>
      </c>
    </row>
    <row r="101" spans="1:5" ht="21" x14ac:dyDescent="0.25">
      <c r="A101" s="18">
        <v>45369</v>
      </c>
      <c r="B101" s="51" t="s">
        <v>1146</v>
      </c>
      <c r="C101" s="9">
        <v>495729</v>
      </c>
      <c r="D101" s="9"/>
      <c r="E101" s="9">
        <f t="shared" si="1"/>
        <v>548157.28999999969</v>
      </c>
    </row>
    <row r="102" spans="1:5" ht="21" x14ac:dyDescent="0.25">
      <c r="A102" s="18">
        <v>45370</v>
      </c>
      <c r="B102" s="8" t="s">
        <v>1055</v>
      </c>
      <c r="C102" s="9"/>
      <c r="D102" s="9">
        <v>496245</v>
      </c>
      <c r="E102" s="9">
        <f t="shared" si="1"/>
        <v>51912.289999999688</v>
      </c>
    </row>
    <row r="103" spans="1:5" ht="21" x14ac:dyDescent="0.25">
      <c r="A103" s="18">
        <v>45370</v>
      </c>
      <c r="B103" s="18" t="s">
        <v>362</v>
      </c>
      <c r="C103" s="9"/>
      <c r="D103" s="9">
        <v>15.75</v>
      </c>
      <c r="E103" s="9">
        <f t="shared" si="1"/>
        <v>51896.539999999688</v>
      </c>
    </row>
    <row r="104" spans="1:5" ht="21" x14ac:dyDescent="0.25">
      <c r="A104" s="18">
        <v>45370</v>
      </c>
      <c r="B104" s="18" t="s">
        <v>362</v>
      </c>
      <c r="C104" s="9"/>
      <c r="D104" s="9">
        <v>2</v>
      </c>
      <c r="E104" s="9">
        <f t="shared" si="1"/>
        <v>51894.539999999688</v>
      </c>
    </row>
    <row r="105" spans="1:5" ht="21" x14ac:dyDescent="0.25">
      <c r="A105" s="18">
        <v>45371</v>
      </c>
      <c r="B105" s="8" t="s">
        <v>1051</v>
      </c>
      <c r="C105" s="9">
        <v>499638</v>
      </c>
      <c r="D105" s="9"/>
      <c r="E105" s="9">
        <f t="shared" si="1"/>
        <v>551532.53999999969</v>
      </c>
    </row>
    <row r="106" spans="1:5" ht="21" x14ac:dyDescent="0.25">
      <c r="A106" s="18">
        <v>45371</v>
      </c>
      <c r="B106" s="8" t="s">
        <v>1055</v>
      </c>
      <c r="C106" s="9"/>
      <c r="D106" s="9">
        <v>259410</v>
      </c>
      <c r="E106" s="9">
        <f t="shared" si="1"/>
        <v>292122.53999999969</v>
      </c>
    </row>
    <row r="107" spans="1:5" ht="21" x14ac:dyDescent="0.25">
      <c r="A107" s="18">
        <v>45371</v>
      </c>
      <c r="B107" s="18" t="s">
        <v>386</v>
      </c>
      <c r="C107" s="9"/>
      <c r="D107" s="9">
        <v>17.8</v>
      </c>
      <c r="E107" s="9">
        <f t="shared" si="1"/>
        <v>292104.7399999997</v>
      </c>
    </row>
    <row r="108" spans="1:5" ht="21" x14ac:dyDescent="0.25">
      <c r="A108" s="18">
        <v>45372</v>
      </c>
      <c r="B108" s="18" t="s">
        <v>1167</v>
      </c>
      <c r="C108" s="9">
        <v>13848.97</v>
      </c>
      <c r="D108" s="9"/>
      <c r="E108" s="9">
        <f t="shared" si="1"/>
        <v>305953.70999999967</v>
      </c>
    </row>
    <row r="109" spans="1:5" ht="21" x14ac:dyDescent="0.25">
      <c r="A109" s="18">
        <v>45372</v>
      </c>
      <c r="B109" s="18" t="s">
        <v>150</v>
      </c>
      <c r="C109" s="9"/>
      <c r="D109" s="9">
        <v>1.05</v>
      </c>
      <c r="E109" s="9">
        <f t="shared" si="1"/>
        <v>305952.65999999968</v>
      </c>
    </row>
    <row r="110" spans="1:5" ht="21" x14ac:dyDescent="0.25">
      <c r="A110" s="18">
        <v>45372</v>
      </c>
      <c r="B110" s="18" t="s">
        <v>779</v>
      </c>
      <c r="C110" s="9"/>
      <c r="D110" s="9">
        <v>255654</v>
      </c>
      <c r="E110" s="9">
        <f t="shared" si="1"/>
        <v>50298.659999999683</v>
      </c>
    </row>
    <row r="111" spans="1:5" ht="21" x14ac:dyDescent="0.25">
      <c r="A111" s="18">
        <v>45372</v>
      </c>
      <c r="B111" s="18" t="s">
        <v>1174</v>
      </c>
      <c r="C111" s="9"/>
      <c r="D111" s="9">
        <v>106</v>
      </c>
      <c r="E111" s="9">
        <f t="shared" si="1"/>
        <v>50192.659999999683</v>
      </c>
    </row>
    <row r="112" spans="1:5" ht="21" x14ac:dyDescent="0.25">
      <c r="A112" s="18">
        <v>45376</v>
      </c>
      <c r="B112" s="18" t="s">
        <v>700</v>
      </c>
      <c r="C112" s="9">
        <v>498613.75</v>
      </c>
      <c r="D112" s="9"/>
      <c r="E112" s="9">
        <f t="shared" si="1"/>
        <v>548806.40999999968</v>
      </c>
    </row>
    <row r="113" spans="1:5" ht="21" x14ac:dyDescent="0.25">
      <c r="A113" s="18">
        <v>45376</v>
      </c>
      <c r="B113" s="18" t="s">
        <v>362</v>
      </c>
      <c r="C113" s="9"/>
      <c r="D113" s="9">
        <v>1.05</v>
      </c>
      <c r="E113" s="9">
        <f t="shared" si="1"/>
        <v>548805.35999999964</v>
      </c>
    </row>
    <row r="114" spans="1:5" ht="21" x14ac:dyDescent="0.25">
      <c r="A114" s="18">
        <v>45377</v>
      </c>
      <c r="B114" s="18" t="s">
        <v>1055</v>
      </c>
      <c r="C114" s="9"/>
      <c r="D114" s="9">
        <v>502255</v>
      </c>
      <c r="E114" s="9">
        <f t="shared" si="1"/>
        <v>46550.359999999637</v>
      </c>
    </row>
    <row r="115" spans="1:5" ht="21" x14ac:dyDescent="0.25">
      <c r="A115" s="18">
        <v>45377</v>
      </c>
      <c r="B115" s="18" t="s">
        <v>362</v>
      </c>
      <c r="C115" s="9"/>
      <c r="D115" s="9">
        <v>1.05</v>
      </c>
      <c r="E115" s="9">
        <f t="shared" si="1"/>
        <v>46549.309999999634</v>
      </c>
    </row>
    <row r="116" spans="1:5" ht="21" x14ac:dyDescent="0.25">
      <c r="A116" s="18">
        <v>45377</v>
      </c>
      <c r="B116" s="18" t="s">
        <v>362</v>
      </c>
      <c r="C116" s="9"/>
      <c r="D116" s="9">
        <v>15.75</v>
      </c>
      <c r="E116" s="9">
        <f t="shared" si="1"/>
        <v>46533.559999999634</v>
      </c>
    </row>
    <row r="117" spans="1:5" ht="21" x14ac:dyDescent="0.25">
      <c r="A117" s="18">
        <v>45380</v>
      </c>
      <c r="B117" s="18" t="s">
        <v>1207</v>
      </c>
      <c r="C117" s="9"/>
      <c r="D117" s="9">
        <v>52</v>
      </c>
      <c r="E117" s="9">
        <f t="shared" si="1"/>
        <v>46481.559999999634</v>
      </c>
    </row>
    <row r="118" spans="1:5" ht="21" x14ac:dyDescent="0.25">
      <c r="A118" s="18">
        <v>45380</v>
      </c>
      <c r="B118" s="18" t="s">
        <v>386</v>
      </c>
      <c r="C118" s="9"/>
      <c r="D118" s="9">
        <v>15.75</v>
      </c>
      <c r="E118" s="9">
        <f t="shared" si="1"/>
        <v>46465.809999999634</v>
      </c>
    </row>
    <row r="119" spans="1:5" ht="21" x14ac:dyDescent="0.25">
      <c r="A119" s="18">
        <v>45384</v>
      </c>
      <c r="B119" s="18" t="s">
        <v>1051</v>
      </c>
      <c r="C119" s="9">
        <v>495370</v>
      </c>
      <c r="D119" s="9"/>
      <c r="E119" s="9">
        <f t="shared" si="1"/>
        <v>541835.80999999959</v>
      </c>
    </row>
    <row r="120" spans="1:5" ht="21" x14ac:dyDescent="0.25">
      <c r="A120" s="18">
        <v>45384</v>
      </c>
      <c r="B120" s="18" t="s">
        <v>150</v>
      </c>
      <c r="C120" s="9"/>
      <c r="D120" s="9">
        <v>1.05</v>
      </c>
      <c r="E120" s="9">
        <f t="shared" si="1"/>
        <v>541834.75999999954</v>
      </c>
    </row>
    <row r="121" spans="1:5" ht="21" x14ac:dyDescent="0.25">
      <c r="A121" s="18">
        <v>45385</v>
      </c>
      <c r="B121" s="18" t="s">
        <v>1228</v>
      </c>
      <c r="C121" s="9"/>
      <c r="D121" s="9">
        <v>499830</v>
      </c>
      <c r="E121" s="9">
        <f t="shared" si="1"/>
        <v>42004.759999999544</v>
      </c>
    </row>
    <row r="122" spans="1:5" ht="21" x14ac:dyDescent="0.25">
      <c r="A122" s="18">
        <v>45386</v>
      </c>
      <c r="B122" s="18" t="s">
        <v>779</v>
      </c>
      <c r="C122" s="9"/>
      <c r="D122" s="9">
        <v>41650</v>
      </c>
      <c r="E122" s="9">
        <f t="shared" si="1"/>
        <v>354.75999999954365</v>
      </c>
    </row>
    <row r="123" spans="1:5" ht="21" x14ac:dyDescent="0.25">
      <c r="A123" s="18">
        <v>45397</v>
      </c>
      <c r="B123" s="18" t="s">
        <v>1266</v>
      </c>
      <c r="C123" s="9">
        <v>497829</v>
      </c>
      <c r="D123" s="9"/>
      <c r="E123" s="9">
        <f t="shared" si="1"/>
        <v>498183.75999999954</v>
      </c>
    </row>
    <row r="124" spans="1:5" ht="21" x14ac:dyDescent="0.25">
      <c r="A124" s="18">
        <v>45397</v>
      </c>
      <c r="B124" s="18" t="s">
        <v>386</v>
      </c>
      <c r="C124" s="9"/>
      <c r="D124" s="9">
        <v>1.05</v>
      </c>
      <c r="E124" s="9">
        <f t="shared" si="1"/>
        <v>498182.70999999956</v>
      </c>
    </row>
    <row r="125" spans="1:5" ht="21" x14ac:dyDescent="0.25">
      <c r="A125" s="18">
        <v>45397</v>
      </c>
      <c r="B125" s="18" t="s">
        <v>876</v>
      </c>
      <c r="C125" s="9"/>
      <c r="D125" s="9">
        <v>498.75</v>
      </c>
      <c r="E125" s="9">
        <f t="shared" si="1"/>
        <v>497683.95999999956</v>
      </c>
    </row>
    <row r="126" spans="1:5" ht="21" x14ac:dyDescent="0.25">
      <c r="A126" s="18">
        <v>45397</v>
      </c>
      <c r="B126" s="18" t="s">
        <v>1270</v>
      </c>
      <c r="C126" s="9"/>
      <c r="D126" s="9">
        <v>460.95</v>
      </c>
      <c r="E126" s="9">
        <f t="shared" si="1"/>
        <v>497223.00999999954</v>
      </c>
    </row>
    <row r="127" spans="1:5" ht="21" x14ac:dyDescent="0.25">
      <c r="A127" s="18">
        <v>45397</v>
      </c>
      <c r="B127" s="18" t="s">
        <v>1055</v>
      </c>
      <c r="C127" s="9"/>
      <c r="D127" s="9">
        <v>486135</v>
      </c>
      <c r="E127" s="9">
        <f t="shared" si="1"/>
        <v>11088.009999999544</v>
      </c>
    </row>
    <row r="128" spans="1:5" ht="21" x14ac:dyDescent="0.25">
      <c r="A128" s="18">
        <v>45398</v>
      </c>
      <c r="B128" s="18" t="s">
        <v>1280</v>
      </c>
      <c r="C128" s="9">
        <v>997291</v>
      </c>
      <c r="D128" s="9"/>
      <c r="E128" s="9">
        <f t="shared" si="1"/>
        <v>1008379.0099999995</v>
      </c>
    </row>
    <row r="129" spans="1:5" ht="21" x14ac:dyDescent="0.25">
      <c r="A129" s="18">
        <v>45398</v>
      </c>
      <c r="B129" s="18" t="s">
        <v>1282</v>
      </c>
      <c r="C129" s="9"/>
      <c r="D129" s="9">
        <v>750214</v>
      </c>
      <c r="E129" s="9">
        <f t="shared" si="1"/>
        <v>258165.00999999954</v>
      </c>
    </row>
    <row r="130" spans="1:5" ht="21" x14ac:dyDescent="0.25">
      <c r="A130" s="18">
        <v>45398</v>
      </c>
      <c r="B130" s="18" t="s">
        <v>1280</v>
      </c>
      <c r="C130" s="9">
        <v>988401</v>
      </c>
      <c r="D130" s="9"/>
      <c r="E130" s="9">
        <f t="shared" si="1"/>
        <v>1246566.0099999995</v>
      </c>
    </row>
    <row r="131" spans="1:5" ht="21" x14ac:dyDescent="0.25">
      <c r="A131" s="18">
        <v>45398</v>
      </c>
      <c r="B131" s="18" t="s">
        <v>1055</v>
      </c>
      <c r="C131" s="9"/>
      <c r="D131" s="9">
        <v>625874</v>
      </c>
      <c r="E131" s="9">
        <f t="shared" si="1"/>
        <v>620692.00999999954</v>
      </c>
    </row>
    <row r="132" spans="1:5" ht="21" x14ac:dyDescent="0.25">
      <c r="A132" s="18">
        <v>45398</v>
      </c>
      <c r="B132" s="18" t="s">
        <v>1055</v>
      </c>
      <c r="C132" s="9"/>
      <c r="D132" s="9">
        <v>575862</v>
      </c>
      <c r="E132" s="9">
        <f t="shared" si="1"/>
        <v>44830.009999999544</v>
      </c>
    </row>
    <row r="133" spans="1:5" ht="21" x14ac:dyDescent="0.25">
      <c r="A133" s="18">
        <v>45398</v>
      </c>
      <c r="B133" s="18" t="s">
        <v>150</v>
      </c>
      <c r="C133" s="9"/>
      <c r="D133" s="9">
        <v>15.75</v>
      </c>
      <c r="E133" s="9">
        <f t="shared" si="1"/>
        <v>44814.259999999544</v>
      </c>
    </row>
    <row r="134" spans="1:5" ht="21" x14ac:dyDescent="0.25">
      <c r="A134" s="18">
        <v>45398</v>
      </c>
      <c r="B134" s="18" t="s">
        <v>150</v>
      </c>
      <c r="C134" s="9"/>
      <c r="D134" s="9">
        <v>15.75</v>
      </c>
      <c r="E134" s="9">
        <f t="shared" ref="E134:E197" si="2">E133+C134-D134</f>
        <v>44798.509999999544</v>
      </c>
    </row>
    <row r="135" spans="1:5" ht="21" x14ac:dyDescent="0.25">
      <c r="A135" s="18">
        <v>45398</v>
      </c>
      <c r="B135" s="18" t="s">
        <v>150</v>
      </c>
      <c r="C135" s="9"/>
      <c r="D135" s="9">
        <v>15.75</v>
      </c>
      <c r="E135" s="9">
        <f t="shared" si="2"/>
        <v>44782.759999999544</v>
      </c>
    </row>
    <row r="136" spans="1:5" ht="21" x14ac:dyDescent="0.25">
      <c r="A136" s="18">
        <v>45398</v>
      </c>
      <c r="B136" s="18" t="s">
        <v>150</v>
      </c>
      <c r="C136" s="9"/>
      <c r="D136" s="9">
        <v>0.95</v>
      </c>
      <c r="E136" s="9">
        <f t="shared" si="2"/>
        <v>44781.809999999547</v>
      </c>
    </row>
    <row r="137" spans="1:5" ht="21" x14ac:dyDescent="0.25">
      <c r="A137" s="18">
        <v>45400</v>
      </c>
      <c r="B137" s="18" t="s">
        <v>1294</v>
      </c>
      <c r="C137" s="9"/>
      <c r="D137" s="9">
        <v>324.10000000000002</v>
      </c>
      <c r="E137" s="9">
        <f t="shared" si="2"/>
        <v>44457.709999999548</v>
      </c>
    </row>
    <row r="138" spans="1:5" ht="21" x14ac:dyDescent="0.25">
      <c r="A138" s="18">
        <v>45402</v>
      </c>
      <c r="B138" s="18" t="s">
        <v>539</v>
      </c>
      <c r="C138" s="9">
        <v>497269.75</v>
      </c>
      <c r="D138" s="9"/>
      <c r="E138" s="9">
        <f t="shared" si="2"/>
        <v>541727.4599999995</v>
      </c>
    </row>
    <row r="139" spans="1:5" ht="21" x14ac:dyDescent="0.25">
      <c r="A139" s="18">
        <v>45402</v>
      </c>
      <c r="B139" s="18" t="s">
        <v>779</v>
      </c>
      <c r="C139" s="9"/>
      <c r="D139" s="9">
        <v>492546</v>
      </c>
      <c r="E139" s="9">
        <f t="shared" si="2"/>
        <v>49181.459999999497</v>
      </c>
    </row>
    <row r="140" spans="1:5" ht="21" x14ac:dyDescent="0.25">
      <c r="A140" s="18">
        <v>45404</v>
      </c>
      <c r="B140" s="18" t="s">
        <v>1315</v>
      </c>
      <c r="C140" s="9">
        <v>1340000</v>
      </c>
      <c r="D140" s="9"/>
      <c r="E140" s="9">
        <f t="shared" si="2"/>
        <v>1389181.4599999995</v>
      </c>
    </row>
    <row r="141" spans="1:5" ht="21" x14ac:dyDescent="0.25">
      <c r="A141" s="18">
        <v>45404</v>
      </c>
      <c r="B141" s="18" t="s">
        <v>1316</v>
      </c>
      <c r="C141" s="9"/>
      <c r="D141" s="9">
        <v>1340000</v>
      </c>
      <c r="E141" s="9">
        <f t="shared" si="2"/>
        <v>49181.459999999497</v>
      </c>
    </row>
    <row r="142" spans="1:5" ht="21" x14ac:dyDescent="0.25">
      <c r="A142" s="18">
        <v>45405</v>
      </c>
      <c r="B142" s="18" t="s">
        <v>1092</v>
      </c>
      <c r="C142" s="9"/>
      <c r="D142" s="9">
        <v>39144</v>
      </c>
      <c r="E142" s="9">
        <f t="shared" si="2"/>
        <v>10037.459999999497</v>
      </c>
    </row>
    <row r="143" spans="1:5" ht="21" x14ac:dyDescent="0.25">
      <c r="A143" s="18">
        <v>45405</v>
      </c>
      <c r="B143" s="18" t="s">
        <v>150</v>
      </c>
      <c r="C143" s="9"/>
      <c r="D143" s="9">
        <v>15.75</v>
      </c>
      <c r="E143" s="9">
        <f t="shared" si="2"/>
        <v>10021.709999999497</v>
      </c>
    </row>
    <row r="144" spans="1:5" ht="21" x14ac:dyDescent="0.25">
      <c r="A144" s="18">
        <v>45405</v>
      </c>
      <c r="B144" s="18" t="s">
        <v>150</v>
      </c>
      <c r="C144" s="9"/>
      <c r="D144" s="9">
        <v>5.05</v>
      </c>
      <c r="E144" s="9">
        <f t="shared" si="2"/>
        <v>10016.659999999498</v>
      </c>
    </row>
    <row r="145" spans="1:5" ht="21" x14ac:dyDescent="0.25">
      <c r="A145" s="18">
        <v>45408</v>
      </c>
      <c r="B145" s="18" t="s">
        <v>1338</v>
      </c>
      <c r="C145" s="9">
        <v>497241</v>
      </c>
      <c r="D145" s="9"/>
      <c r="E145" s="9">
        <f t="shared" si="2"/>
        <v>507257.65999999951</v>
      </c>
    </row>
    <row r="146" spans="1:5" ht="21" x14ac:dyDescent="0.25">
      <c r="A146" s="18">
        <v>45408</v>
      </c>
      <c r="B146" s="18" t="s">
        <v>386</v>
      </c>
      <c r="C146" s="9"/>
      <c r="D146" s="9">
        <v>1.05</v>
      </c>
      <c r="E146" s="9">
        <f t="shared" si="2"/>
        <v>507256.60999999952</v>
      </c>
    </row>
    <row r="147" spans="1:5" ht="21" x14ac:dyDescent="0.25">
      <c r="A147" s="18">
        <v>45408</v>
      </c>
      <c r="B147" s="18" t="s">
        <v>1092</v>
      </c>
      <c r="C147" s="9"/>
      <c r="D147" s="9">
        <v>497134</v>
      </c>
      <c r="E147" s="9">
        <f t="shared" si="2"/>
        <v>10122.60999999952</v>
      </c>
    </row>
    <row r="148" spans="1:5" ht="21" x14ac:dyDescent="0.25">
      <c r="A148" s="18">
        <v>45408</v>
      </c>
      <c r="B148" s="18" t="s">
        <v>386</v>
      </c>
      <c r="C148" s="9"/>
      <c r="D148" s="9">
        <v>16</v>
      </c>
      <c r="E148" s="9">
        <f t="shared" si="2"/>
        <v>10106.60999999952</v>
      </c>
    </row>
    <row r="149" spans="1:5" ht="21" x14ac:dyDescent="0.25">
      <c r="A149" s="18">
        <v>45413</v>
      </c>
      <c r="B149" s="18" t="s">
        <v>386</v>
      </c>
      <c r="C149" s="9"/>
      <c r="D149" s="9">
        <v>368.5</v>
      </c>
      <c r="E149" s="9">
        <f t="shared" si="2"/>
        <v>9738.1099999995204</v>
      </c>
    </row>
    <row r="150" spans="1:5" ht="21" x14ac:dyDescent="0.25">
      <c r="A150" s="18">
        <v>45423</v>
      </c>
      <c r="B150" s="18" t="s">
        <v>1353</v>
      </c>
      <c r="C150" s="9">
        <v>45615</v>
      </c>
      <c r="D150" s="9"/>
      <c r="E150" s="9">
        <f t="shared" si="2"/>
        <v>55353.10999999952</v>
      </c>
    </row>
    <row r="151" spans="1:5" ht="21" x14ac:dyDescent="0.25">
      <c r="A151" s="18">
        <v>45423</v>
      </c>
      <c r="B151" s="18" t="s">
        <v>1228</v>
      </c>
      <c r="C151" s="9"/>
      <c r="D151" s="9">
        <v>45434</v>
      </c>
      <c r="E151" s="9">
        <f t="shared" si="2"/>
        <v>9919.1099999995204</v>
      </c>
    </row>
    <row r="152" spans="1:5" ht="21" x14ac:dyDescent="0.25">
      <c r="A152" s="18">
        <v>45426</v>
      </c>
      <c r="B152" s="18" t="s">
        <v>1294</v>
      </c>
      <c r="C152" s="9"/>
      <c r="D152" s="9">
        <v>460.95</v>
      </c>
      <c r="E152" s="9">
        <f t="shared" si="2"/>
        <v>9458.1599999995196</v>
      </c>
    </row>
    <row r="153" spans="1:5" ht="21" x14ac:dyDescent="0.25">
      <c r="A153" s="18">
        <v>45426</v>
      </c>
      <c r="B153" s="18" t="s">
        <v>1294</v>
      </c>
      <c r="C153" s="9"/>
      <c r="D153" s="9">
        <v>498.75</v>
      </c>
      <c r="E153" s="9">
        <f t="shared" si="2"/>
        <v>8959.4099999995196</v>
      </c>
    </row>
    <row r="154" spans="1:5" ht="21" x14ac:dyDescent="0.25">
      <c r="A154" s="18">
        <v>45426</v>
      </c>
      <c r="B154" s="18" t="s">
        <v>977</v>
      </c>
      <c r="C154" s="9"/>
      <c r="D154" s="9">
        <v>1</v>
      </c>
      <c r="E154" s="9">
        <f t="shared" si="2"/>
        <v>8958.4099999995196</v>
      </c>
    </row>
    <row r="155" spans="1:5" ht="21" x14ac:dyDescent="0.25">
      <c r="A155" s="18">
        <v>45429</v>
      </c>
      <c r="B155" s="18" t="s">
        <v>980</v>
      </c>
      <c r="C155" s="9">
        <v>510917</v>
      </c>
      <c r="D155" s="9"/>
      <c r="E155" s="9">
        <f t="shared" si="2"/>
        <v>519875.40999999951</v>
      </c>
    </row>
    <row r="156" spans="1:5" ht="21" x14ac:dyDescent="0.25">
      <c r="A156" s="18">
        <v>45429</v>
      </c>
      <c r="B156" s="18" t="s">
        <v>1092</v>
      </c>
      <c r="C156" s="9"/>
      <c r="D156" s="9">
        <v>284738</v>
      </c>
      <c r="E156" s="9">
        <f t="shared" si="2"/>
        <v>235137.40999999951</v>
      </c>
    </row>
    <row r="157" spans="1:5" ht="21" x14ac:dyDescent="0.25">
      <c r="A157" s="18">
        <v>45429</v>
      </c>
      <c r="B157" s="18" t="s">
        <v>1092</v>
      </c>
      <c r="C157" s="9"/>
      <c r="D157" s="9">
        <v>219835</v>
      </c>
      <c r="E157" s="9">
        <f t="shared" si="2"/>
        <v>15302.409999999509</v>
      </c>
    </row>
    <row r="158" spans="1:5" ht="21" x14ac:dyDescent="0.25">
      <c r="A158" s="18">
        <v>45429</v>
      </c>
      <c r="B158" s="18" t="s">
        <v>888</v>
      </c>
      <c r="C158" s="9"/>
      <c r="D158" s="9">
        <v>290.94</v>
      </c>
      <c r="E158" s="9">
        <f t="shared" si="2"/>
        <v>15011.469999999508</v>
      </c>
    </row>
    <row r="159" spans="1:5" ht="21" x14ac:dyDescent="0.25">
      <c r="A159" s="18">
        <v>45429</v>
      </c>
      <c r="B159" s="18" t="s">
        <v>362</v>
      </c>
      <c r="C159" s="9"/>
      <c r="D159" s="9">
        <v>15.75</v>
      </c>
      <c r="E159" s="9">
        <f t="shared" si="2"/>
        <v>14995.719999999508</v>
      </c>
    </row>
    <row r="160" spans="1:5" ht="21" x14ac:dyDescent="0.25">
      <c r="A160" s="18">
        <v>45429</v>
      </c>
      <c r="B160" s="18" t="s">
        <v>362</v>
      </c>
      <c r="C160" s="9"/>
      <c r="D160" s="9">
        <v>1.05</v>
      </c>
      <c r="E160" s="9">
        <f t="shared" si="2"/>
        <v>14994.669999999509</v>
      </c>
    </row>
    <row r="161" spans="1:5" ht="21" x14ac:dyDescent="0.25">
      <c r="A161" s="18"/>
      <c r="B161" s="18"/>
      <c r="C161" s="9"/>
      <c r="D161" s="9">
        <v>2</v>
      </c>
      <c r="E161" s="9">
        <f t="shared" si="2"/>
        <v>14992.669999999509</v>
      </c>
    </row>
    <row r="162" spans="1:5" ht="21" x14ac:dyDescent="0.25">
      <c r="A162" s="18">
        <v>45443</v>
      </c>
      <c r="B162" s="18" t="s">
        <v>938</v>
      </c>
      <c r="C162" s="9"/>
      <c r="D162" s="9">
        <v>2342.5700000000002</v>
      </c>
      <c r="E162" s="9">
        <f t="shared" si="2"/>
        <v>12650.099999999509</v>
      </c>
    </row>
    <row r="163" spans="1:5" ht="21" x14ac:dyDescent="0.25">
      <c r="A163" s="18"/>
      <c r="B163" s="18"/>
      <c r="C163" s="9"/>
      <c r="D163" s="9">
        <v>367.5</v>
      </c>
      <c r="E163" s="9">
        <f t="shared" si="2"/>
        <v>12282.599999999509</v>
      </c>
    </row>
    <row r="164" spans="1:5" ht="21" x14ac:dyDescent="0.25">
      <c r="A164" s="18">
        <v>45453</v>
      </c>
      <c r="B164" s="18" t="s">
        <v>1559</v>
      </c>
      <c r="C164" s="9">
        <v>1600</v>
      </c>
      <c r="D164" s="9"/>
      <c r="E164" s="9">
        <f t="shared" si="2"/>
        <v>13882.599999999509</v>
      </c>
    </row>
    <row r="165" spans="1:5" ht="21" x14ac:dyDescent="0.25">
      <c r="A165" s="18">
        <v>45453</v>
      </c>
      <c r="B165" s="18" t="s">
        <v>362</v>
      </c>
      <c r="C165" s="9"/>
      <c r="D165" s="9">
        <v>1.05</v>
      </c>
      <c r="E165" s="9">
        <f t="shared" si="2"/>
        <v>13881.54999999951</v>
      </c>
    </row>
    <row r="166" spans="1:5" ht="21" x14ac:dyDescent="0.25">
      <c r="A166" s="18">
        <v>45454</v>
      </c>
      <c r="B166" s="18" t="s">
        <v>1563</v>
      </c>
      <c r="C166" s="9">
        <v>288988</v>
      </c>
      <c r="D166" s="9"/>
      <c r="E166" s="9">
        <f t="shared" si="2"/>
        <v>302869.54999999952</v>
      </c>
    </row>
    <row r="167" spans="1:5" ht="21" x14ac:dyDescent="0.25">
      <c r="A167" s="18">
        <v>45454</v>
      </c>
      <c r="B167" s="18" t="s">
        <v>362</v>
      </c>
      <c r="C167" s="9"/>
      <c r="D167" s="9">
        <v>1.05</v>
      </c>
      <c r="E167" s="9">
        <f t="shared" si="2"/>
        <v>302868.49999999953</v>
      </c>
    </row>
    <row r="168" spans="1:5" ht="21" x14ac:dyDescent="0.25">
      <c r="A168" s="18">
        <v>45455</v>
      </c>
      <c r="B168" s="18" t="s">
        <v>1092</v>
      </c>
      <c r="C168" s="9"/>
      <c r="D168" s="9">
        <v>224268</v>
      </c>
      <c r="E168" s="9">
        <f t="shared" si="2"/>
        <v>78600.499999999534</v>
      </c>
    </row>
    <row r="169" spans="1:5" ht="21" x14ac:dyDescent="0.25">
      <c r="A169" s="18">
        <v>45457</v>
      </c>
      <c r="B169" s="18" t="s">
        <v>779</v>
      </c>
      <c r="C169" s="9"/>
      <c r="D169" s="9">
        <v>75128</v>
      </c>
      <c r="E169" s="9">
        <f t="shared" si="2"/>
        <v>3472.4999999995343</v>
      </c>
    </row>
    <row r="170" spans="1:5" ht="21" x14ac:dyDescent="0.25">
      <c r="A170" s="18"/>
      <c r="B170" s="18"/>
      <c r="C170" s="9">
        <v>771351</v>
      </c>
      <c r="D170" s="9"/>
      <c r="E170" s="9">
        <f t="shared" si="2"/>
        <v>774823.49999999953</v>
      </c>
    </row>
    <row r="171" spans="1:5" ht="21" x14ac:dyDescent="0.25">
      <c r="A171" s="18">
        <v>45467</v>
      </c>
      <c r="B171" s="18" t="s">
        <v>1633</v>
      </c>
      <c r="C171" s="9"/>
      <c r="D171" s="9">
        <v>766143</v>
      </c>
      <c r="E171" s="9">
        <f t="shared" si="2"/>
        <v>8680.4999999995343</v>
      </c>
    </row>
    <row r="172" spans="1:5" ht="21" x14ac:dyDescent="0.25">
      <c r="A172" s="18"/>
      <c r="B172" s="18"/>
      <c r="C172" s="9"/>
      <c r="D172" s="9">
        <v>397</v>
      </c>
      <c r="E172" s="9">
        <f t="shared" si="2"/>
        <v>8283.4999999995343</v>
      </c>
    </row>
    <row r="173" spans="1:5" ht="21" x14ac:dyDescent="0.25">
      <c r="A173" s="18"/>
      <c r="B173" s="18"/>
      <c r="C173" s="9"/>
      <c r="D173" s="9"/>
      <c r="E173" s="9">
        <f t="shared" si="2"/>
        <v>8283.4999999995343</v>
      </c>
    </row>
    <row r="174" spans="1:5" ht="21" x14ac:dyDescent="0.25">
      <c r="A174" s="18"/>
      <c r="B174" s="18"/>
      <c r="C174" s="9"/>
      <c r="D174" s="9"/>
      <c r="E174" s="9">
        <f t="shared" si="2"/>
        <v>8283.4999999995343</v>
      </c>
    </row>
    <row r="175" spans="1:5" ht="21" x14ac:dyDescent="0.25">
      <c r="A175" s="18"/>
      <c r="B175" s="18"/>
      <c r="C175" s="9"/>
      <c r="D175" s="9"/>
      <c r="E175" s="9">
        <f t="shared" si="2"/>
        <v>8283.4999999995343</v>
      </c>
    </row>
    <row r="176" spans="1:5" ht="21" x14ac:dyDescent="0.25">
      <c r="A176" s="18"/>
      <c r="B176" s="18"/>
      <c r="C176" s="9"/>
      <c r="D176" s="9"/>
      <c r="E176" s="9">
        <f t="shared" si="2"/>
        <v>8283.4999999995343</v>
      </c>
    </row>
    <row r="177" spans="1:5" ht="21" x14ac:dyDescent="0.25">
      <c r="A177" s="18"/>
      <c r="B177" s="18"/>
      <c r="C177" s="9"/>
      <c r="D177" s="9"/>
      <c r="E177" s="9">
        <f t="shared" si="2"/>
        <v>8283.4999999995343</v>
      </c>
    </row>
    <row r="178" spans="1:5" ht="21" x14ac:dyDescent="0.25">
      <c r="A178" s="18"/>
      <c r="B178" s="18"/>
      <c r="C178" s="9"/>
      <c r="D178" s="9"/>
      <c r="E178" s="9">
        <f t="shared" si="2"/>
        <v>8283.4999999995343</v>
      </c>
    </row>
    <row r="179" spans="1:5" ht="21" x14ac:dyDescent="0.25">
      <c r="A179" s="18"/>
      <c r="B179" s="18"/>
      <c r="C179" s="9"/>
      <c r="D179" s="9"/>
      <c r="E179" s="9">
        <f t="shared" si="2"/>
        <v>8283.4999999995343</v>
      </c>
    </row>
    <row r="180" spans="1:5" ht="21" x14ac:dyDescent="0.25">
      <c r="A180" s="18"/>
      <c r="B180" s="18"/>
      <c r="C180" s="9"/>
      <c r="D180" s="9"/>
      <c r="E180" s="9">
        <f t="shared" si="2"/>
        <v>8283.4999999995343</v>
      </c>
    </row>
    <row r="181" spans="1:5" ht="21" x14ac:dyDescent="0.25">
      <c r="A181" s="18"/>
      <c r="B181" s="18"/>
      <c r="C181" s="9"/>
      <c r="D181" s="9"/>
      <c r="E181" s="9">
        <f t="shared" si="2"/>
        <v>8283.4999999995343</v>
      </c>
    </row>
    <row r="182" spans="1:5" ht="21" x14ac:dyDescent="0.25">
      <c r="A182" s="18"/>
      <c r="B182" s="18"/>
      <c r="C182" s="9"/>
      <c r="D182" s="9"/>
      <c r="E182" s="9">
        <f t="shared" si="2"/>
        <v>8283.4999999995343</v>
      </c>
    </row>
    <row r="183" spans="1:5" ht="21" x14ac:dyDescent="0.25">
      <c r="A183" s="18"/>
      <c r="B183" s="18"/>
      <c r="C183" s="9"/>
      <c r="D183" s="9"/>
      <c r="E183" s="9">
        <f t="shared" si="2"/>
        <v>8283.4999999995343</v>
      </c>
    </row>
    <row r="184" spans="1:5" ht="21" x14ac:dyDescent="0.25">
      <c r="A184" s="18"/>
      <c r="B184" s="18"/>
      <c r="C184" s="9"/>
      <c r="D184" s="9"/>
      <c r="E184" s="9">
        <f t="shared" si="2"/>
        <v>8283.4999999995343</v>
      </c>
    </row>
    <row r="185" spans="1:5" ht="21" x14ac:dyDescent="0.25">
      <c r="A185" s="18"/>
      <c r="B185" s="18"/>
      <c r="C185" s="9"/>
      <c r="D185" s="9"/>
      <c r="E185" s="9">
        <f t="shared" si="2"/>
        <v>8283.4999999995343</v>
      </c>
    </row>
    <row r="186" spans="1:5" ht="21" x14ac:dyDescent="0.25">
      <c r="A186" s="18"/>
      <c r="B186" s="18"/>
      <c r="C186" s="9"/>
      <c r="D186" s="9"/>
      <c r="E186" s="9">
        <f t="shared" si="2"/>
        <v>8283.4999999995343</v>
      </c>
    </row>
    <row r="187" spans="1:5" ht="21" x14ac:dyDescent="0.25">
      <c r="A187" s="18"/>
      <c r="B187" s="18"/>
      <c r="C187" s="9"/>
      <c r="D187" s="9"/>
      <c r="E187" s="9">
        <f t="shared" si="2"/>
        <v>8283.4999999995343</v>
      </c>
    </row>
    <row r="188" spans="1:5" ht="21" x14ac:dyDescent="0.25">
      <c r="A188" s="18"/>
      <c r="B188" s="18"/>
      <c r="C188" s="9"/>
      <c r="D188" s="9"/>
      <c r="E188" s="9">
        <f t="shared" si="2"/>
        <v>8283.4999999995343</v>
      </c>
    </row>
    <row r="189" spans="1:5" ht="21" x14ac:dyDescent="0.25">
      <c r="A189" s="18"/>
      <c r="B189" s="18"/>
      <c r="C189" s="9"/>
      <c r="D189" s="9"/>
      <c r="E189" s="9">
        <f t="shared" si="2"/>
        <v>8283.4999999995343</v>
      </c>
    </row>
    <row r="190" spans="1:5" ht="21" x14ac:dyDescent="0.25">
      <c r="A190" s="18"/>
      <c r="B190" s="18"/>
      <c r="C190" s="9"/>
      <c r="D190" s="9"/>
      <c r="E190" s="9">
        <f t="shared" si="2"/>
        <v>8283.4999999995343</v>
      </c>
    </row>
    <row r="191" spans="1:5" ht="21" x14ac:dyDescent="0.25">
      <c r="A191" s="18"/>
      <c r="B191" s="18"/>
      <c r="C191" s="9"/>
      <c r="D191" s="9"/>
      <c r="E191" s="9">
        <f t="shared" si="2"/>
        <v>8283.4999999995343</v>
      </c>
    </row>
    <row r="192" spans="1:5" ht="21" x14ac:dyDescent="0.25">
      <c r="A192" s="18"/>
      <c r="B192" s="18"/>
      <c r="C192" s="9"/>
      <c r="D192" s="9"/>
      <c r="E192" s="9">
        <f t="shared" si="2"/>
        <v>8283.4999999995343</v>
      </c>
    </row>
    <row r="193" spans="1:5" ht="21" x14ac:dyDescent="0.25">
      <c r="A193" s="18"/>
      <c r="B193" s="18"/>
      <c r="C193" s="9"/>
      <c r="D193" s="9"/>
      <c r="E193" s="9">
        <f t="shared" si="2"/>
        <v>8283.4999999995343</v>
      </c>
    </row>
    <row r="194" spans="1:5" ht="21" x14ac:dyDescent="0.25">
      <c r="A194" s="18"/>
      <c r="B194" s="18"/>
      <c r="C194" s="9"/>
      <c r="D194" s="9"/>
      <c r="E194" s="9">
        <f t="shared" si="2"/>
        <v>8283.4999999995343</v>
      </c>
    </row>
    <row r="195" spans="1:5" ht="21" x14ac:dyDescent="0.25">
      <c r="A195" s="18"/>
      <c r="B195" s="18"/>
      <c r="C195" s="9"/>
      <c r="D195" s="9"/>
      <c r="E195" s="9">
        <f t="shared" si="2"/>
        <v>8283.4999999995343</v>
      </c>
    </row>
    <row r="196" spans="1:5" ht="21" x14ac:dyDescent="0.25">
      <c r="A196" s="18"/>
      <c r="B196" s="18"/>
      <c r="C196" s="9"/>
      <c r="D196" s="9"/>
      <c r="E196" s="9">
        <f t="shared" si="2"/>
        <v>8283.4999999995343</v>
      </c>
    </row>
    <row r="197" spans="1:5" ht="21" x14ac:dyDescent="0.25">
      <c r="A197" s="18"/>
      <c r="B197" s="18"/>
      <c r="C197" s="9"/>
      <c r="D197" s="9"/>
      <c r="E197" s="9">
        <f t="shared" si="2"/>
        <v>8283.4999999995343</v>
      </c>
    </row>
    <row r="198" spans="1:5" ht="21" x14ac:dyDescent="0.25">
      <c r="A198" s="18"/>
      <c r="B198" s="18"/>
      <c r="C198" s="9"/>
      <c r="D198" s="9"/>
      <c r="E198" s="9">
        <f t="shared" ref="E198:E200" si="3">E197+C198-D198</f>
        <v>8283.4999999995343</v>
      </c>
    </row>
    <row r="199" spans="1:5" ht="21" x14ac:dyDescent="0.25">
      <c r="A199" s="18"/>
      <c r="B199" s="18"/>
      <c r="C199" s="9"/>
      <c r="D199" s="9"/>
      <c r="E199" s="9">
        <f t="shared" si="3"/>
        <v>8283.4999999995343</v>
      </c>
    </row>
    <row r="200" spans="1:5" ht="21" x14ac:dyDescent="0.25">
      <c r="A200" s="18"/>
      <c r="B200" s="18"/>
      <c r="C200" s="9"/>
      <c r="D200" s="9"/>
      <c r="E200" s="9">
        <f t="shared" si="3"/>
        <v>8283.4999999995343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08"/>
  <dimension ref="A1:J100"/>
  <sheetViews>
    <sheetView topLeftCell="A8" workbookViewId="0">
      <selection activeCell="B29" sqref="B29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79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45296</v>
      </c>
      <c r="B5" s="8" t="s">
        <v>478</v>
      </c>
      <c r="C5" s="9">
        <v>94825</v>
      </c>
      <c r="D5" s="9"/>
      <c r="E5" s="9">
        <f>E4+C5-D5</f>
        <v>94825</v>
      </c>
    </row>
    <row r="6" spans="1:5" ht="21" x14ac:dyDescent="0.25">
      <c r="A6" s="18">
        <v>45296</v>
      </c>
      <c r="B6" s="8" t="s">
        <v>386</v>
      </c>
      <c r="C6" s="9"/>
      <c r="D6" s="9">
        <f>5.45+0.27</f>
        <v>5.7200000000000006</v>
      </c>
      <c r="E6" s="9">
        <f t="shared" ref="E6:E69" si="0">E5+C6-D6</f>
        <v>94819.28</v>
      </c>
    </row>
    <row r="7" spans="1:5" ht="21" x14ac:dyDescent="0.25">
      <c r="A7" s="18">
        <v>45328</v>
      </c>
      <c r="B7" s="8" t="s">
        <v>386</v>
      </c>
      <c r="C7" s="9"/>
      <c r="D7" s="9">
        <v>11.44</v>
      </c>
      <c r="E7" s="9">
        <f t="shared" si="0"/>
        <v>94807.84</v>
      </c>
    </row>
    <row r="8" spans="1:5" ht="21" x14ac:dyDescent="0.25">
      <c r="A8" s="18">
        <v>45299</v>
      </c>
      <c r="B8" s="8" t="s">
        <v>490</v>
      </c>
      <c r="C8" s="9"/>
      <c r="D8" s="9">
        <v>94560</v>
      </c>
      <c r="E8" s="9">
        <f t="shared" si="0"/>
        <v>247.83999999999651</v>
      </c>
    </row>
    <row r="9" spans="1:5" ht="21" x14ac:dyDescent="0.25">
      <c r="A9" s="18">
        <v>45299</v>
      </c>
      <c r="B9" s="8" t="s">
        <v>351</v>
      </c>
      <c r="C9" s="9"/>
      <c r="D9" s="9">
        <v>7.15</v>
      </c>
      <c r="E9" s="9">
        <f t="shared" si="0"/>
        <v>240.6899999999965</v>
      </c>
    </row>
    <row r="10" spans="1:5" ht="21" x14ac:dyDescent="0.25">
      <c r="A10" s="18">
        <v>45322</v>
      </c>
      <c r="B10" s="8" t="s">
        <v>386</v>
      </c>
      <c r="C10" s="9"/>
      <c r="D10" s="9">
        <f>68.06+2.72+0.14+3.4</f>
        <v>74.320000000000007</v>
      </c>
      <c r="E10" s="9">
        <f t="shared" si="0"/>
        <v>166.36999999999648</v>
      </c>
    </row>
    <row r="11" spans="1:5" ht="21" x14ac:dyDescent="0.25">
      <c r="A11" s="18">
        <v>45351</v>
      </c>
      <c r="B11" s="8" t="s">
        <v>386</v>
      </c>
      <c r="C11" s="9"/>
      <c r="D11" s="9">
        <v>74.319999999999993</v>
      </c>
      <c r="E11" s="9">
        <f t="shared" si="0"/>
        <v>92.049999999996487</v>
      </c>
    </row>
    <row r="12" spans="1:5" ht="21" x14ac:dyDescent="0.25">
      <c r="A12" s="18">
        <v>45383</v>
      </c>
      <c r="B12" s="8" t="s">
        <v>1211</v>
      </c>
      <c r="C12" s="9">
        <v>58905.68</v>
      </c>
      <c r="D12" s="9"/>
      <c r="E12" s="9">
        <f t="shared" si="0"/>
        <v>58997.729999999996</v>
      </c>
    </row>
    <row r="13" spans="1:5" ht="21" x14ac:dyDescent="0.25">
      <c r="A13" s="18">
        <v>45383</v>
      </c>
      <c r="B13" s="8" t="s">
        <v>386</v>
      </c>
      <c r="C13" s="9"/>
      <c r="D13" s="9">
        <v>80.040000000000006</v>
      </c>
      <c r="E13" s="9">
        <f t="shared" si="0"/>
        <v>58917.689999999995</v>
      </c>
    </row>
    <row r="14" spans="1:5" ht="21" x14ac:dyDescent="0.25">
      <c r="A14" s="18">
        <v>45383</v>
      </c>
      <c r="B14" s="8" t="s">
        <v>621</v>
      </c>
      <c r="C14" s="9"/>
      <c r="D14" s="9">
        <v>58895</v>
      </c>
      <c r="E14" s="9">
        <f t="shared" si="0"/>
        <v>22.689999999995052</v>
      </c>
    </row>
    <row r="15" spans="1:5" ht="21" x14ac:dyDescent="0.25">
      <c r="A15" s="18">
        <v>45408</v>
      </c>
      <c r="B15" s="8" t="s">
        <v>1335</v>
      </c>
      <c r="C15" s="9">
        <v>72650</v>
      </c>
      <c r="D15" s="9"/>
      <c r="E15" s="9">
        <f t="shared" si="0"/>
        <v>72672.69</v>
      </c>
    </row>
    <row r="16" spans="1:5" ht="21" x14ac:dyDescent="0.25">
      <c r="A16" s="18">
        <v>45408</v>
      </c>
      <c r="B16" s="8" t="s">
        <v>807</v>
      </c>
      <c r="C16" s="9">
        <v>27520</v>
      </c>
      <c r="D16" s="9"/>
      <c r="E16" s="9">
        <f t="shared" si="0"/>
        <v>100192.69</v>
      </c>
    </row>
    <row r="17" spans="1:5" ht="21" x14ac:dyDescent="0.25">
      <c r="A17" s="18">
        <v>45408</v>
      </c>
      <c r="B17" s="8" t="s">
        <v>1337</v>
      </c>
      <c r="C17" s="9"/>
      <c r="D17" s="9">
        <v>99998</v>
      </c>
      <c r="E17" s="9">
        <f t="shared" si="0"/>
        <v>194.69000000000233</v>
      </c>
    </row>
    <row r="18" spans="1:5" ht="21" x14ac:dyDescent="0.25">
      <c r="A18" s="18">
        <v>45412</v>
      </c>
      <c r="B18" s="8" t="s">
        <v>362</v>
      </c>
      <c r="C18" s="9"/>
      <c r="D18" s="9">
        <v>74.319999999999993</v>
      </c>
      <c r="E18" s="9">
        <f t="shared" si="0"/>
        <v>120.37000000000234</v>
      </c>
    </row>
    <row r="19" spans="1:5" ht="21" x14ac:dyDescent="0.25">
      <c r="A19" s="18">
        <v>45421</v>
      </c>
      <c r="B19" s="8" t="s">
        <v>1405</v>
      </c>
      <c r="C19" s="9">
        <v>434795</v>
      </c>
      <c r="D19" s="9"/>
      <c r="E19" s="9">
        <f t="shared" si="0"/>
        <v>434915.37</v>
      </c>
    </row>
    <row r="20" spans="1:5" ht="21" x14ac:dyDescent="0.25">
      <c r="A20" s="18">
        <v>45421</v>
      </c>
      <c r="B20" s="8" t="s">
        <v>362</v>
      </c>
      <c r="C20" s="9"/>
      <c r="D20" s="9">
        <v>5.72</v>
      </c>
      <c r="E20" s="9">
        <f t="shared" si="0"/>
        <v>434909.65</v>
      </c>
    </row>
    <row r="21" spans="1:5" ht="21" x14ac:dyDescent="0.25">
      <c r="A21" s="18">
        <v>45421</v>
      </c>
      <c r="B21" s="8" t="s">
        <v>1408</v>
      </c>
      <c r="C21" s="9"/>
      <c r="D21" s="9">
        <v>421720</v>
      </c>
      <c r="E21" s="9">
        <f t="shared" si="0"/>
        <v>13189.650000000023</v>
      </c>
    </row>
    <row r="22" spans="1:5" ht="21" x14ac:dyDescent="0.25">
      <c r="A22" s="18">
        <v>45421</v>
      </c>
      <c r="B22" s="8" t="s">
        <v>1409</v>
      </c>
      <c r="C22" s="9"/>
      <c r="D22" s="9">
        <v>13108</v>
      </c>
      <c r="E22" s="9">
        <f t="shared" si="0"/>
        <v>81.650000000023283</v>
      </c>
    </row>
    <row r="23" spans="1:5" ht="21" x14ac:dyDescent="0.25">
      <c r="A23" s="18">
        <v>45421</v>
      </c>
      <c r="B23" s="8" t="s">
        <v>362</v>
      </c>
      <c r="C23" s="9"/>
      <c r="D23" s="9">
        <v>7.15</v>
      </c>
      <c r="E23" s="9">
        <f t="shared" si="0"/>
        <v>74.500000000023277</v>
      </c>
    </row>
    <row r="24" spans="1:5" ht="21" x14ac:dyDescent="0.25">
      <c r="A24" s="18">
        <v>45425</v>
      </c>
      <c r="B24" s="8" t="s">
        <v>1432</v>
      </c>
      <c r="C24" s="9">
        <v>129950.3</v>
      </c>
      <c r="D24" s="9"/>
      <c r="E24" s="9">
        <f t="shared" si="0"/>
        <v>130024.80000000003</v>
      </c>
    </row>
    <row r="25" spans="1:5" ht="21" x14ac:dyDescent="0.25">
      <c r="A25" s="18">
        <v>45425</v>
      </c>
      <c r="B25" s="8" t="s">
        <v>362</v>
      </c>
      <c r="C25" s="9"/>
      <c r="D25" s="9">
        <v>5.72</v>
      </c>
      <c r="E25" s="9">
        <f t="shared" si="0"/>
        <v>130019.08000000003</v>
      </c>
    </row>
    <row r="26" spans="1:5" ht="21" x14ac:dyDescent="0.25">
      <c r="A26" s="18">
        <v>45426</v>
      </c>
      <c r="B26" s="8" t="s">
        <v>1337</v>
      </c>
      <c r="C26" s="9"/>
      <c r="D26" s="9">
        <v>129998</v>
      </c>
      <c r="E26" s="9">
        <f t="shared" si="0"/>
        <v>21.08000000003085</v>
      </c>
    </row>
    <row r="27" spans="1:5" ht="21" x14ac:dyDescent="0.25">
      <c r="A27" s="18">
        <v>45426</v>
      </c>
      <c r="B27" s="8" t="s">
        <v>977</v>
      </c>
      <c r="C27" s="9"/>
      <c r="D27" s="9">
        <v>5.72</v>
      </c>
      <c r="E27" s="9">
        <f t="shared" si="0"/>
        <v>15.360000000030851</v>
      </c>
    </row>
    <row r="28" spans="1:5" ht="21" x14ac:dyDescent="0.25">
      <c r="A28" s="18">
        <v>45442</v>
      </c>
      <c r="B28" s="8" t="s">
        <v>1405</v>
      </c>
      <c r="C28" s="9">
        <v>372679.24</v>
      </c>
      <c r="D28" s="9"/>
      <c r="E28" s="9">
        <f t="shared" si="0"/>
        <v>372694.60000000003</v>
      </c>
    </row>
    <row r="29" spans="1:5" ht="21" x14ac:dyDescent="0.25">
      <c r="A29" s="18">
        <v>45443</v>
      </c>
      <c r="B29" s="8" t="s">
        <v>1408</v>
      </c>
      <c r="C29" s="9"/>
      <c r="D29" s="9">
        <v>372500</v>
      </c>
      <c r="E29" s="9">
        <f t="shared" si="0"/>
        <v>194.60000000003492</v>
      </c>
    </row>
    <row r="30" spans="1:5" ht="21" x14ac:dyDescent="0.25">
      <c r="A30" s="18">
        <v>45443</v>
      </c>
      <c r="B30" s="8" t="s">
        <v>362</v>
      </c>
      <c r="C30" s="9"/>
      <c r="D30" s="9">
        <v>2.86</v>
      </c>
      <c r="E30" s="9">
        <f t="shared" si="0"/>
        <v>191.74000000003491</v>
      </c>
    </row>
    <row r="31" spans="1:5" ht="21" x14ac:dyDescent="0.25">
      <c r="A31" s="18">
        <v>45448</v>
      </c>
      <c r="B31" s="8" t="s">
        <v>807</v>
      </c>
      <c r="C31" s="9">
        <v>100285</v>
      </c>
      <c r="D31" s="9"/>
      <c r="E31" s="9">
        <f t="shared" si="0"/>
        <v>100476.74000000003</v>
      </c>
    </row>
    <row r="32" spans="1:5" ht="21" x14ac:dyDescent="0.25">
      <c r="A32" s="18">
        <v>45448</v>
      </c>
      <c r="B32" s="8" t="s">
        <v>1337</v>
      </c>
      <c r="C32" s="9"/>
      <c r="D32" s="9">
        <v>99997</v>
      </c>
      <c r="E32" s="9">
        <f t="shared" si="0"/>
        <v>479.74000000003434</v>
      </c>
    </row>
    <row r="33" spans="1:5" ht="21" x14ac:dyDescent="0.25">
      <c r="A33" s="18">
        <v>45449</v>
      </c>
      <c r="B33" s="8" t="s">
        <v>1544</v>
      </c>
      <c r="C33" s="9">
        <v>85165</v>
      </c>
      <c r="D33" s="9"/>
      <c r="E33" s="9">
        <f t="shared" si="0"/>
        <v>85644.740000000034</v>
      </c>
    </row>
    <row r="34" spans="1:5" ht="21" x14ac:dyDescent="0.25">
      <c r="A34" s="18">
        <v>45449</v>
      </c>
      <c r="B34" s="8" t="s">
        <v>1337</v>
      </c>
      <c r="C34" s="9"/>
      <c r="D34" s="9">
        <v>85003</v>
      </c>
      <c r="E34" s="9">
        <f t="shared" si="0"/>
        <v>641.74000000003434</v>
      </c>
    </row>
    <row r="35" spans="1:5" ht="21" x14ac:dyDescent="0.25">
      <c r="A35" s="8"/>
      <c r="B35" s="8"/>
      <c r="C35" s="9"/>
      <c r="D35" s="9"/>
      <c r="E35" s="9">
        <f t="shared" si="0"/>
        <v>641.74000000003434</v>
      </c>
    </row>
    <row r="36" spans="1:5" ht="21" x14ac:dyDescent="0.25">
      <c r="A36" s="8"/>
      <c r="B36" s="8"/>
      <c r="C36" s="9"/>
      <c r="D36" s="9"/>
      <c r="E36" s="9">
        <f t="shared" si="0"/>
        <v>641.74000000003434</v>
      </c>
    </row>
    <row r="37" spans="1:5" ht="21" x14ac:dyDescent="0.25">
      <c r="A37" s="8"/>
      <c r="B37" s="8"/>
      <c r="C37" s="9"/>
      <c r="D37" s="9"/>
      <c r="E37" s="9">
        <f t="shared" si="0"/>
        <v>641.74000000003434</v>
      </c>
    </row>
    <row r="38" spans="1:5" ht="21" x14ac:dyDescent="0.25">
      <c r="A38" s="8"/>
      <c r="B38" s="8"/>
      <c r="C38" s="9"/>
      <c r="D38" s="9"/>
      <c r="E38" s="9">
        <f t="shared" si="0"/>
        <v>641.74000000003434</v>
      </c>
    </row>
    <row r="39" spans="1:5" ht="21" x14ac:dyDescent="0.25">
      <c r="A39" s="8"/>
      <c r="B39" s="8"/>
      <c r="C39" s="9"/>
      <c r="D39" s="9"/>
      <c r="E39" s="9">
        <f t="shared" si="0"/>
        <v>641.74000000003434</v>
      </c>
    </row>
    <row r="40" spans="1:5" ht="21" x14ac:dyDescent="0.25">
      <c r="A40" s="8"/>
      <c r="B40" s="8"/>
      <c r="C40" s="9"/>
      <c r="D40" s="9"/>
      <c r="E40" s="9">
        <f t="shared" si="0"/>
        <v>641.74000000003434</v>
      </c>
    </row>
    <row r="41" spans="1:5" ht="21" x14ac:dyDescent="0.25">
      <c r="A41" s="8"/>
      <c r="B41" s="8"/>
      <c r="C41" s="9"/>
      <c r="D41" s="9"/>
      <c r="E41" s="9">
        <f t="shared" si="0"/>
        <v>641.74000000003434</v>
      </c>
    </row>
    <row r="42" spans="1:5" ht="21" x14ac:dyDescent="0.25">
      <c r="A42" s="8"/>
      <c r="B42" s="8"/>
      <c r="C42" s="9"/>
      <c r="D42" s="9"/>
      <c r="E42" s="9">
        <f t="shared" si="0"/>
        <v>641.74000000003434</v>
      </c>
    </row>
    <row r="43" spans="1:5" ht="21" x14ac:dyDescent="0.25">
      <c r="A43" s="8"/>
      <c r="B43" s="8"/>
      <c r="C43" s="9"/>
      <c r="D43" s="9"/>
      <c r="E43" s="9">
        <f t="shared" si="0"/>
        <v>641.74000000003434</v>
      </c>
    </row>
    <row r="44" spans="1:5" ht="21" x14ac:dyDescent="0.25">
      <c r="A44" s="8"/>
      <c r="B44" s="8"/>
      <c r="C44" s="9"/>
      <c r="D44" s="9"/>
      <c r="E44" s="9">
        <f t="shared" si="0"/>
        <v>641.74000000003434</v>
      </c>
    </row>
    <row r="45" spans="1:5" ht="21" x14ac:dyDescent="0.25">
      <c r="A45" s="8"/>
      <c r="B45" s="8"/>
      <c r="C45" s="9"/>
      <c r="D45" s="9"/>
      <c r="E45" s="9">
        <f t="shared" si="0"/>
        <v>641.74000000003434</v>
      </c>
    </row>
    <row r="46" spans="1:5" ht="21" x14ac:dyDescent="0.25">
      <c r="A46" s="8"/>
      <c r="B46" s="8"/>
      <c r="C46" s="9"/>
      <c r="D46" s="9"/>
      <c r="E46" s="9">
        <f t="shared" si="0"/>
        <v>641.74000000003434</v>
      </c>
    </row>
    <row r="47" spans="1:5" ht="21" x14ac:dyDescent="0.25">
      <c r="A47" s="8"/>
      <c r="B47" s="8"/>
      <c r="C47" s="9"/>
      <c r="D47" s="9"/>
      <c r="E47" s="9">
        <f t="shared" si="0"/>
        <v>641.74000000003434</v>
      </c>
    </row>
    <row r="48" spans="1:5" ht="21" x14ac:dyDescent="0.25">
      <c r="A48" s="8"/>
      <c r="B48" s="8"/>
      <c r="C48" s="9"/>
      <c r="D48" s="9"/>
      <c r="E48" s="9">
        <f t="shared" si="0"/>
        <v>641.74000000003434</v>
      </c>
    </row>
    <row r="49" spans="1:10" ht="21" x14ac:dyDescent="0.25">
      <c r="A49" s="8"/>
      <c r="B49" s="8"/>
      <c r="C49" s="9"/>
      <c r="D49" s="9"/>
      <c r="E49" s="9">
        <f t="shared" si="0"/>
        <v>641.74000000003434</v>
      </c>
    </row>
    <row r="50" spans="1:10" ht="21" x14ac:dyDescent="0.25">
      <c r="A50" s="8"/>
      <c r="B50" s="8"/>
      <c r="C50" s="9"/>
      <c r="D50" s="9"/>
      <c r="E50" s="9">
        <f t="shared" si="0"/>
        <v>641.74000000003434</v>
      </c>
      <c r="J50">
        <v>74.319999999999993</v>
      </c>
    </row>
    <row r="51" spans="1:10" ht="21" x14ac:dyDescent="0.25">
      <c r="A51" s="8"/>
      <c r="B51" s="8"/>
      <c r="C51" s="9"/>
      <c r="D51" s="9"/>
      <c r="E51" s="9">
        <f t="shared" si="0"/>
        <v>641.74000000003434</v>
      </c>
    </row>
    <row r="52" spans="1:10" ht="21" x14ac:dyDescent="0.25">
      <c r="A52" s="8"/>
      <c r="B52" s="8"/>
      <c r="C52" s="9"/>
      <c r="D52" s="9"/>
      <c r="E52" s="9">
        <f t="shared" si="0"/>
        <v>641.74000000003434</v>
      </c>
    </row>
    <row r="53" spans="1:10" ht="21" x14ac:dyDescent="0.25">
      <c r="A53" s="8"/>
      <c r="B53" s="8"/>
      <c r="C53" s="9"/>
      <c r="D53" s="9"/>
      <c r="E53" s="9">
        <f t="shared" si="0"/>
        <v>641.74000000003434</v>
      </c>
    </row>
    <row r="54" spans="1:10" ht="21" x14ac:dyDescent="0.25">
      <c r="A54" s="8"/>
      <c r="B54" s="8"/>
      <c r="C54" s="9"/>
      <c r="D54" s="9"/>
      <c r="E54" s="9">
        <f t="shared" si="0"/>
        <v>641.74000000003434</v>
      </c>
    </row>
    <row r="55" spans="1:10" ht="21" x14ac:dyDescent="0.25">
      <c r="A55" s="8"/>
      <c r="B55" s="8"/>
      <c r="C55" s="9"/>
      <c r="D55" s="9"/>
      <c r="E55" s="9">
        <f t="shared" si="0"/>
        <v>641.74000000003434</v>
      </c>
    </row>
    <row r="56" spans="1:10" ht="21" x14ac:dyDescent="0.25">
      <c r="A56" s="8"/>
      <c r="B56" s="8"/>
      <c r="C56" s="9"/>
      <c r="D56" s="9"/>
      <c r="E56" s="9">
        <f t="shared" si="0"/>
        <v>641.74000000003434</v>
      </c>
    </row>
    <row r="57" spans="1:10" ht="21" x14ac:dyDescent="0.25">
      <c r="A57" s="8"/>
      <c r="B57" s="8"/>
      <c r="C57" s="9"/>
      <c r="D57" s="9"/>
      <c r="E57" s="9">
        <f t="shared" si="0"/>
        <v>641.74000000003434</v>
      </c>
    </row>
    <row r="58" spans="1:10" ht="21" x14ac:dyDescent="0.25">
      <c r="A58" s="8"/>
      <c r="B58" s="8"/>
      <c r="C58" s="9"/>
      <c r="D58" s="9"/>
      <c r="E58" s="9">
        <f t="shared" si="0"/>
        <v>641.74000000003434</v>
      </c>
    </row>
    <row r="59" spans="1:10" ht="21" x14ac:dyDescent="0.25">
      <c r="A59" s="8"/>
      <c r="B59" s="8"/>
      <c r="C59" s="9"/>
      <c r="D59" s="9"/>
      <c r="E59" s="9">
        <f t="shared" si="0"/>
        <v>641.74000000003434</v>
      </c>
    </row>
    <row r="60" spans="1:10" ht="21" x14ac:dyDescent="0.25">
      <c r="A60" s="8"/>
      <c r="B60" s="8"/>
      <c r="C60" s="9"/>
      <c r="D60" s="9"/>
      <c r="E60" s="9">
        <f t="shared" si="0"/>
        <v>641.74000000003434</v>
      </c>
    </row>
    <row r="61" spans="1:10" ht="21" x14ac:dyDescent="0.25">
      <c r="A61" s="8"/>
      <c r="B61" s="8"/>
      <c r="C61" s="9"/>
      <c r="D61" s="9"/>
      <c r="E61" s="9">
        <f t="shared" si="0"/>
        <v>641.74000000003434</v>
      </c>
    </row>
    <row r="62" spans="1:10" ht="21" x14ac:dyDescent="0.25">
      <c r="A62" s="8"/>
      <c r="B62" s="8"/>
      <c r="C62" s="9"/>
      <c r="D62" s="9"/>
      <c r="E62" s="9">
        <f t="shared" si="0"/>
        <v>641.74000000003434</v>
      </c>
    </row>
    <row r="63" spans="1:10" ht="21" x14ac:dyDescent="0.25">
      <c r="A63" s="8"/>
      <c r="B63" s="8"/>
      <c r="C63" s="9"/>
      <c r="D63" s="9"/>
      <c r="E63" s="9">
        <f t="shared" si="0"/>
        <v>641.74000000003434</v>
      </c>
    </row>
    <row r="64" spans="1:10" ht="21" x14ac:dyDescent="0.25">
      <c r="A64" s="8"/>
      <c r="B64" s="8"/>
      <c r="C64" s="9"/>
      <c r="D64" s="9"/>
      <c r="E64" s="9">
        <f t="shared" si="0"/>
        <v>641.74000000003434</v>
      </c>
    </row>
    <row r="65" spans="1:5" ht="21" x14ac:dyDescent="0.25">
      <c r="A65" s="8"/>
      <c r="B65" s="8"/>
      <c r="C65" s="9"/>
      <c r="D65" s="9"/>
      <c r="E65" s="9">
        <f t="shared" si="0"/>
        <v>641.74000000003434</v>
      </c>
    </row>
    <row r="66" spans="1:5" ht="21" x14ac:dyDescent="0.25">
      <c r="A66" s="8"/>
      <c r="B66" s="8"/>
      <c r="C66" s="9"/>
      <c r="D66" s="9"/>
      <c r="E66" s="9">
        <f t="shared" si="0"/>
        <v>641.74000000003434</v>
      </c>
    </row>
    <row r="67" spans="1:5" ht="21" x14ac:dyDescent="0.25">
      <c r="A67" s="8"/>
      <c r="B67" s="8"/>
      <c r="C67" s="9"/>
      <c r="D67" s="9"/>
      <c r="E67" s="9">
        <f t="shared" si="0"/>
        <v>641.74000000003434</v>
      </c>
    </row>
    <row r="68" spans="1:5" ht="21" x14ac:dyDescent="0.25">
      <c r="A68" s="8"/>
      <c r="B68" s="8"/>
      <c r="C68" s="9"/>
      <c r="D68" s="9"/>
      <c r="E68" s="9">
        <f t="shared" si="0"/>
        <v>641.74000000003434</v>
      </c>
    </row>
    <row r="69" spans="1:5" ht="21" x14ac:dyDescent="0.25">
      <c r="A69" s="8"/>
      <c r="B69" s="8"/>
      <c r="C69" s="9"/>
      <c r="D69" s="9"/>
      <c r="E69" s="9">
        <f t="shared" si="0"/>
        <v>641.74000000003434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641.74000000003434</v>
      </c>
    </row>
    <row r="71" spans="1:5" ht="21" x14ac:dyDescent="0.25">
      <c r="A71" s="8"/>
      <c r="B71" s="8"/>
      <c r="C71" s="9"/>
      <c r="D71" s="9"/>
      <c r="E71" s="9">
        <f t="shared" si="1"/>
        <v>641.74000000003434</v>
      </c>
    </row>
    <row r="72" spans="1:5" ht="21" x14ac:dyDescent="0.25">
      <c r="A72" s="8"/>
      <c r="B72" s="8"/>
      <c r="C72" s="9"/>
      <c r="D72" s="9"/>
      <c r="E72" s="9">
        <f t="shared" si="1"/>
        <v>641.74000000003434</v>
      </c>
    </row>
    <row r="73" spans="1:5" ht="21" x14ac:dyDescent="0.25">
      <c r="A73" s="8"/>
      <c r="B73" s="8"/>
      <c r="C73" s="9"/>
      <c r="D73" s="9"/>
      <c r="E73" s="9">
        <f t="shared" si="1"/>
        <v>641.74000000003434</v>
      </c>
    </row>
    <row r="74" spans="1:5" ht="21" x14ac:dyDescent="0.25">
      <c r="A74" s="8"/>
      <c r="B74" s="8"/>
      <c r="C74" s="9"/>
      <c r="D74" s="9"/>
      <c r="E74" s="9">
        <f t="shared" si="1"/>
        <v>641.74000000003434</v>
      </c>
    </row>
    <row r="75" spans="1:5" ht="21" x14ac:dyDescent="0.25">
      <c r="A75" s="8"/>
      <c r="B75" s="8"/>
      <c r="C75" s="9"/>
      <c r="D75" s="9"/>
      <c r="E75" s="9">
        <f t="shared" si="1"/>
        <v>641.74000000003434</v>
      </c>
    </row>
    <row r="76" spans="1:5" ht="21" x14ac:dyDescent="0.25">
      <c r="A76" s="8"/>
      <c r="B76" s="8"/>
      <c r="C76" s="9"/>
      <c r="D76" s="9"/>
      <c r="E76" s="9">
        <f t="shared" si="1"/>
        <v>641.74000000003434</v>
      </c>
    </row>
    <row r="77" spans="1:5" ht="21" x14ac:dyDescent="0.25">
      <c r="A77" s="8"/>
      <c r="B77" s="8"/>
      <c r="C77" s="9"/>
      <c r="D77" s="9"/>
      <c r="E77" s="9">
        <f t="shared" si="1"/>
        <v>641.74000000003434</v>
      </c>
    </row>
    <row r="78" spans="1:5" ht="21" x14ac:dyDescent="0.25">
      <c r="A78" s="8"/>
      <c r="B78" s="8"/>
      <c r="C78" s="9"/>
      <c r="D78" s="9"/>
      <c r="E78" s="9">
        <f t="shared" si="1"/>
        <v>641.74000000003434</v>
      </c>
    </row>
    <row r="79" spans="1:5" ht="21" x14ac:dyDescent="0.25">
      <c r="A79" s="8"/>
      <c r="B79" s="8"/>
      <c r="C79" s="9"/>
      <c r="D79" s="9"/>
      <c r="E79" s="9">
        <f t="shared" si="1"/>
        <v>641.74000000003434</v>
      </c>
    </row>
    <row r="80" spans="1:5" ht="21" x14ac:dyDescent="0.25">
      <c r="A80" s="8"/>
      <c r="B80" s="8"/>
      <c r="C80" s="9"/>
      <c r="D80" s="9"/>
      <c r="E80" s="9">
        <f t="shared" si="1"/>
        <v>641.74000000003434</v>
      </c>
    </row>
    <row r="81" spans="1:5" ht="21" x14ac:dyDescent="0.25">
      <c r="A81" s="8"/>
      <c r="B81" s="8"/>
      <c r="C81" s="9"/>
      <c r="D81" s="9"/>
      <c r="E81" s="9">
        <f t="shared" si="1"/>
        <v>641.74000000003434</v>
      </c>
    </row>
    <row r="82" spans="1:5" ht="21" x14ac:dyDescent="0.25">
      <c r="A82" s="8"/>
      <c r="B82" s="8"/>
      <c r="C82" s="9"/>
      <c r="D82" s="9"/>
      <c r="E82" s="9">
        <f t="shared" si="1"/>
        <v>641.74000000003434</v>
      </c>
    </row>
    <row r="83" spans="1:5" ht="21" x14ac:dyDescent="0.25">
      <c r="A83" s="8"/>
      <c r="B83" s="8"/>
      <c r="C83" s="9"/>
      <c r="D83" s="9"/>
      <c r="E83" s="9">
        <f t="shared" si="1"/>
        <v>641.74000000003434</v>
      </c>
    </row>
    <row r="84" spans="1:5" ht="21" x14ac:dyDescent="0.25">
      <c r="A84" s="8"/>
      <c r="B84" s="8"/>
      <c r="C84" s="9"/>
      <c r="D84" s="9"/>
      <c r="E84" s="9">
        <f t="shared" si="1"/>
        <v>641.74000000003434</v>
      </c>
    </row>
    <row r="85" spans="1:5" ht="21" x14ac:dyDescent="0.25">
      <c r="A85" s="8"/>
      <c r="B85" s="8"/>
      <c r="C85" s="9"/>
      <c r="D85" s="9"/>
      <c r="E85" s="9">
        <f t="shared" si="1"/>
        <v>641.74000000003434</v>
      </c>
    </row>
    <row r="86" spans="1:5" ht="21" x14ac:dyDescent="0.25">
      <c r="A86" s="8"/>
      <c r="B86" s="8"/>
      <c r="C86" s="9"/>
      <c r="D86" s="9"/>
      <c r="E86" s="9">
        <f t="shared" si="1"/>
        <v>641.74000000003434</v>
      </c>
    </row>
    <row r="87" spans="1:5" ht="21" x14ac:dyDescent="0.25">
      <c r="A87" s="8"/>
      <c r="B87" s="8"/>
      <c r="C87" s="9"/>
      <c r="D87" s="9"/>
      <c r="E87" s="9">
        <f t="shared" si="1"/>
        <v>641.74000000003434</v>
      </c>
    </row>
    <row r="88" spans="1:5" ht="21" x14ac:dyDescent="0.25">
      <c r="A88" s="8"/>
      <c r="B88" s="8"/>
      <c r="C88" s="9"/>
      <c r="D88" s="9"/>
      <c r="E88" s="9">
        <f t="shared" si="1"/>
        <v>641.74000000003434</v>
      </c>
    </row>
    <row r="89" spans="1:5" ht="21" x14ac:dyDescent="0.25">
      <c r="A89" s="8"/>
      <c r="B89" s="8"/>
      <c r="C89" s="9"/>
      <c r="D89" s="9"/>
      <c r="E89" s="9">
        <f t="shared" si="1"/>
        <v>641.74000000003434</v>
      </c>
    </row>
    <row r="90" spans="1:5" ht="21" x14ac:dyDescent="0.25">
      <c r="A90" s="8"/>
      <c r="B90" s="8"/>
      <c r="C90" s="9"/>
      <c r="D90" s="9"/>
      <c r="E90" s="9">
        <f t="shared" si="1"/>
        <v>641.74000000003434</v>
      </c>
    </row>
    <row r="91" spans="1:5" ht="21" x14ac:dyDescent="0.25">
      <c r="A91" s="8"/>
      <c r="B91" s="8"/>
      <c r="C91" s="9"/>
      <c r="D91" s="9"/>
      <c r="E91" s="9">
        <f t="shared" si="1"/>
        <v>641.74000000003434</v>
      </c>
    </row>
    <row r="92" spans="1:5" ht="21" x14ac:dyDescent="0.25">
      <c r="A92" s="8"/>
      <c r="B92" s="8"/>
      <c r="C92" s="9"/>
      <c r="D92" s="9"/>
      <c r="E92" s="9">
        <f t="shared" si="1"/>
        <v>641.74000000003434</v>
      </c>
    </row>
    <row r="93" spans="1:5" ht="21" x14ac:dyDescent="0.25">
      <c r="A93" s="8"/>
      <c r="B93" s="8"/>
      <c r="C93" s="9"/>
      <c r="D93" s="9"/>
      <c r="E93" s="9">
        <f t="shared" si="1"/>
        <v>641.74000000003434</v>
      </c>
    </row>
    <row r="94" spans="1:5" ht="21" x14ac:dyDescent="0.25">
      <c r="A94" s="8"/>
      <c r="B94" s="8"/>
      <c r="C94" s="9"/>
      <c r="D94" s="9"/>
      <c r="E94" s="9">
        <f t="shared" si="1"/>
        <v>641.74000000003434</v>
      </c>
    </row>
    <row r="95" spans="1:5" ht="21" x14ac:dyDescent="0.25">
      <c r="A95" s="8"/>
      <c r="B95" s="8"/>
      <c r="C95" s="9"/>
      <c r="D95" s="9"/>
      <c r="E95" s="9">
        <f t="shared" si="1"/>
        <v>641.74000000003434</v>
      </c>
    </row>
    <row r="96" spans="1:5" ht="21" x14ac:dyDescent="0.25">
      <c r="A96" s="8"/>
      <c r="B96" s="8"/>
      <c r="C96" s="9"/>
      <c r="D96" s="9"/>
      <c r="E96" s="9">
        <f t="shared" si="1"/>
        <v>641.74000000003434</v>
      </c>
    </row>
    <row r="97" spans="1:5" ht="21" x14ac:dyDescent="0.25">
      <c r="A97" s="8"/>
      <c r="B97" s="8"/>
      <c r="C97" s="9"/>
      <c r="D97" s="9"/>
      <c r="E97" s="9">
        <f t="shared" si="1"/>
        <v>641.74000000003434</v>
      </c>
    </row>
    <row r="98" spans="1:5" ht="21" x14ac:dyDescent="0.25">
      <c r="A98" s="8"/>
      <c r="B98" s="8"/>
      <c r="C98" s="9"/>
      <c r="D98" s="9"/>
      <c r="E98" s="9">
        <f t="shared" si="1"/>
        <v>641.74000000003434</v>
      </c>
    </row>
    <row r="99" spans="1:5" ht="21" x14ac:dyDescent="0.25">
      <c r="A99" s="8"/>
      <c r="B99" s="8"/>
      <c r="C99" s="9"/>
      <c r="D99" s="9"/>
      <c r="E99" s="9">
        <f t="shared" si="1"/>
        <v>641.74000000003434</v>
      </c>
    </row>
    <row r="100" spans="1:5" ht="21" x14ac:dyDescent="0.25">
      <c r="A100" s="8"/>
      <c r="B100" s="8"/>
      <c r="C100" s="9"/>
      <c r="D100" s="9"/>
      <c r="E100" s="9">
        <f t="shared" si="1"/>
        <v>641.74000000003434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9"/>
  <dimension ref="A1:J100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79</v>
      </c>
      <c r="B1" s="160"/>
      <c r="C1" s="160"/>
      <c r="D1" s="160"/>
      <c r="E1" s="160"/>
    </row>
    <row r="2" spans="1:5" ht="26" x14ac:dyDescent="0.3">
      <c r="A2" s="161" t="s">
        <v>71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45451</v>
      </c>
      <c r="B5" s="8" t="s">
        <v>1550</v>
      </c>
      <c r="C5" s="9">
        <v>538206</v>
      </c>
      <c r="D5" s="9"/>
      <c r="E5" s="9">
        <f>E4+C5-D5</f>
        <v>538206</v>
      </c>
    </row>
    <row r="6" spans="1:5" ht="21" x14ac:dyDescent="0.25">
      <c r="A6" s="18">
        <v>45455</v>
      </c>
      <c r="B6" s="8" t="s">
        <v>1568</v>
      </c>
      <c r="C6" s="9"/>
      <c r="D6" s="9">
        <v>111155</v>
      </c>
      <c r="E6" s="9">
        <f t="shared" ref="E6:E69" si="0">E5+C6-D6</f>
        <v>427051</v>
      </c>
    </row>
    <row r="7" spans="1:5" ht="21" x14ac:dyDescent="0.25">
      <c r="A7" s="18">
        <v>45455</v>
      </c>
      <c r="B7" s="8" t="s">
        <v>1571</v>
      </c>
      <c r="C7" s="9"/>
      <c r="D7" s="9">
        <v>300708</v>
      </c>
      <c r="E7" s="9">
        <f t="shared" si="0"/>
        <v>126343</v>
      </c>
    </row>
    <row r="8" spans="1:5" ht="21" x14ac:dyDescent="0.25">
      <c r="A8" s="18">
        <v>45455</v>
      </c>
      <c r="B8" s="8" t="s">
        <v>977</v>
      </c>
      <c r="C8" s="9"/>
      <c r="D8" s="9">
        <v>1</v>
      </c>
      <c r="E8" s="9">
        <f t="shared" si="0"/>
        <v>126342</v>
      </c>
    </row>
    <row r="9" spans="1:5" ht="21" x14ac:dyDescent="0.25">
      <c r="A9" s="18">
        <v>45455</v>
      </c>
      <c r="B9" s="8" t="s">
        <v>1180</v>
      </c>
      <c r="C9" s="9"/>
      <c r="D9" s="9">
        <v>120994</v>
      </c>
      <c r="E9" s="9">
        <f t="shared" si="0"/>
        <v>5348</v>
      </c>
    </row>
    <row r="10" spans="1:5" ht="21" x14ac:dyDescent="0.25">
      <c r="A10" s="18">
        <v>45457</v>
      </c>
      <c r="B10" s="8" t="s">
        <v>1577</v>
      </c>
      <c r="C10" s="9"/>
      <c r="D10" s="9">
        <v>460.95</v>
      </c>
      <c r="E10" s="9">
        <f t="shared" si="0"/>
        <v>4887.05</v>
      </c>
    </row>
    <row r="11" spans="1:5" ht="21" x14ac:dyDescent="0.25">
      <c r="A11" s="18">
        <v>45457</v>
      </c>
      <c r="B11" s="8" t="s">
        <v>1577</v>
      </c>
      <c r="C11" s="9"/>
      <c r="D11" s="9">
        <v>505.3</v>
      </c>
      <c r="E11" s="9">
        <f t="shared" si="0"/>
        <v>4381.75</v>
      </c>
    </row>
    <row r="12" spans="1:5" ht="21" x14ac:dyDescent="0.25">
      <c r="A12" s="18">
        <v>45464</v>
      </c>
      <c r="B12" s="8" t="s">
        <v>1609</v>
      </c>
      <c r="C12" s="9">
        <v>776124</v>
      </c>
      <c r="D12" s="9"/>
      <c r="E12" s="9">
        <f t="shared" si="0"/>
        <v>780505.75</v>
      </c>
    </row>
    <row r="13" spans="1:5" ht="21" x14ac:dyDescent="0.25">
      <c r="A13" s="18">
        <v>45464</v>
      </c>
      <c r="B13" s="8" t="s">
        <v>1552</v>
      </c>
      <c r="C13" s="9"/>
      <c r="D13" s="9">
        <v>778205</v>
      </c>
      <c r="E13" s="9">
        <f t="shared" si="0"/>
        <v>2300.75</v>
      </c>
    </row>
    <row r="14" spans="1:5" ht="21" x14ac:dyDescent="0.25">
      <c r="A14" s="18">
        <v>45465</v>
      </c>
      <c r="B14" s="8" t="s">
        <v>1627</v>
      </c>
      <c r="C14" s="9">
        <v>496937</v>
      </c>
      <c r="D14" s="9"/>
      <c r="E14" s="9">
        <f t="shared" si="0"/>
        <v>499237.75</v>
      </c>
    </row>
    <row r="15" spans="1:5" ht="21" x14ac:dyDescent="0.25">
      <c r="A15" s="18">
        <v>45465</v>
      </c>
      <c r="B15" s="8" t="s">
        <v>362</v>
      </c>
      <c r="C15" s="9"/>
      <c r="D15" s="9">
        <v>0.83</v>
      </c>
      <c r="E15" s="9">
        <f t="shared" si="0"/>
        <v>499236.92</v>
      </c>
    </row>
    <row r="16" spans="1:5" ht="21" x14ac:dyDescent="0.25">
      <c r="A16" s="18"/>
      <c r="B16" s="8"/>
      <c r="C16" s="9"/>
      <c r="D16" s="9">
        <v>315</v>
      </c>
      <c r="E16" s="9">
        <f t="shared" si="0"/>
        <v>498921.92</v>
      </c>
    </row>
    <row r="17" spans="1:5" ht="21" x14ac:dyDescent="0.25">
      <c r="A17" s="18">
        <v>45467</v>
      </c>
      <c r="B17" s="8" t="s">
        <v>763</v>
      </c>
      <c r="C17" s="9">
        <v>766143</v>
      </c>
      <c r="D17" s="9"/>
      <c r="E17" s="9">
        <f t="shared" si="0"/>
        <v>1265064.92</v>
      </c>
    </row>
    <row r="18" spans="1:5" ht="21" x14ac:dyDescent="0.25">
      <c r="A18" s="18">
        <v>45467</v>
      </c>
      <c r="B18" s="8" t="s">
        <v>1552</v>
      </c>
      <c r="C18" s="9"/>
      <c r="D18" s="9">
        <v>497148</v>
      </c>
      <c r="E18" s="9">
        <f t="shared" si="0"/>
        <v>767916.91999999993</v>
      </c>
    </row>
    <row r="19" spans="1:5" ht="21" x14ac:dyDescent="0.25">
      <c r="A19" s="18">
        <v>45467</v>
      </c>
      <c r="B19" s="8" t="s">
        <v>1552</v>
      </c>
      <c r="C19" s="9"/>
      <c r="D19" s="9">
        <v>764148</v>
      </c>
      <c r="E19" s="9">
        <f t="shared" si="0"/>
        <v>3768.9199999999255</v>
      </c>
    </row>
    <row r="20" spans="1:5" ht="21" x14ac:dyDescent="0.25">
      <c r="A20" s="18">
        <v>45472</v>
      </c>
      <c r="B20" s="8" t="s">
        <v>1577</v>
      </c>
      <c r="C20" s="9"/>
      <c r="D20" s="9">
        <v>115.5</v>
      </c>
      <c r="E20" s="9">
        <f t="shared" si="0"/>
        <v>3653.4199999999255</v>
      </c>
    </row>
    <row r="21" spans="1:5" ht="21" x14ac:dyDescent="0.25">
      <c r="A21" s="18">
        <v>45472</v>
      </c>
      <c r="B21" s="8" t="s">
        <v>1577</v>
      </c>
      <c r="C21" s="9"/>
      <c r="D21" s="9">
        <v>301</v>
      </c>
      <c r="E21" s="9">
        <f t="shared" si="0"/>
        <v>3352.4199999999255</v>
      </c>
    </row>
    <row r="22" spans="1:5" ht="21" x14ac:dyDescent="0.25">
      <c r="A22" s="18"/>
      <c r="B22" s="8"/>
      <c r="C22" s="9"/>
      <c r="D22" s="9"/>
      <c r="E22" s="9">
        <f t="shared" si="0"/>
        <v>3352.4199999999255</v>
      </c>
    </row>
    <row r="23" spans="1:5" ht="21" x14ac:dyDescent="0.25">
      <c r="A23" s="18"/>
      <c r="B23" s="8"/>
      <c r="C23" s="9"/>
      <c r="D23" s="9"/>
      <c r="E23" s="9">
        <f t="shared" si="0"/>
        <v>3352.4199999999255</v>
      </c>
    </row>
    <row r="24" spans="1:5" ht="21" x14ac:dyDescent="0.25">
      <c r="A24" s="18"/>
      <c r="B24" s="8"/>
      <c r="C24" s="9"/>
      <c r="D24" s="9"/>
      <c r="E24" s="9">
        <f t="shared" si="0"/>
        <v>3352.4199999999255</v>
      </c>
    </row>
    <row r="25" spans="1:5" ht="21" x14ac:dyDescent="0.25">
      <c r="A25" s="18"/>
      <c r="B25" s="8"/>
      <c r="C25" s="9"/>
      <c r="D25" s="9"/>
      <c r="E25" s="9">
        <f t="shared" si="0"/>
        <v>3352.4199999999255</v>
      </c>
    </row>
    <row r="26" spans="1:5" ht="21" x14ac:dyDescent="0.25">
      <c r="A26" s="18"/>
      <c r="B26" s="8"/>
      <c r="C26" s="9"/>
      <c r="D26" s="9"/>
      <c r="E26" s="9">
        <f t="shared" si="0"/>
        <v>3352.4199999999255</v>
      </c>
    </row>
    <row r="27" spans="1:5" ht="21" x14ac:dyDescent="0.25">
      <c r="A27" s="18"/>
      <c r="B27" s="8"/>
      <c r="C27" s="9"/>
      <c r="D27" s="9"/>
      <c r="E27" s="9">
        <f t="shared" si="0"/>
        <v>3352.4199999999255</v>
      </c>
    </row>
    <row r="28" spans="1:5" ht="21" x14ac:dyDescent="0.25">
      <c r="A28" s="18"/>
      <c r="B28" s="8"/>
      <c r="C28" s="9"/>
      <c r="D28" s="9"/>
      <c r="E28" s="9">
        <f t="shared" si="0"/>
        <v>3352.4199999999255</v>
      </c>
    </row>
    <row r="29" spans="1:5" ht="21" x14ac:dyDescent="0.25">
      <c r="A29" s="18"/>
      <c r="B29" s="8"/>
      <c r="C29" s="9"/>
      <c r="D29" s="9"/>
      <c r="E29" s="9">
        <f t="shared" si="0"/>
        <v>3352.4199999999255</v>
      </c>
    </row>
    <row r="30" spans="1:5" ht="21" x14ac:dyDescent="0.25">
      <c r="A30" s="18"/>
      <c r="B30" s="8"/>
      <c r="C30" s="9"/>
      <c r="D30" s="9"/>
      <c r="E30" s="9">
        <f t="shared" si="0"/>
        <v>3352.4199999999255</v>
      </c>
    </row>
    <row r="31" spans="1:5" ht="21" x14ac:dyDescent="0.25">
      <c r="A31" s="18"/>
      <c r="B31" s="8"/>
      <c r="C31" s="9"/>
      <c r="D31" s="9"/>
      <c r="E31" s="9">
        <f t="shared" si="0"/>
        <v>3352.4199999999255</v>
      </c>
    </row>
    <row r="32" spans="1:5" ht="21" x14ac:dyDescent="0.25">
      <c r="A32" s="18"/>
      <c r="B32" s="8"/>
      <c r="C32" s="9"/>
      <c r="D32" s="9"/>
      <c r="E32" s="9">
        <f t="shared" si="0"/>
        <v>3352.4199999999255</v>
      </c>
    </row>
    <row r="33" spans="1:5" ht="21" x14ac:dyDescent="0.25">
      <c r="A33" s="18"/>
      <c r="B33" s="8"/>
      <c r="C33" s="9"/>
      <c r="D33" s="9"/>
      <c r="E33" s="9">
        <f t="shared" si="0"/>
        <v>3352.4199999999255</v>
      </c>
    </row>
    <row r="34" spans="1:5" ht="21" x14ac:dyDescent="0.25">
      <c r="A34" s="18"/>
      <c r="B34" s="8"/>
      <c r="C34" s="9"/>
      <c r="D34" s="9"/>
      <c r="E34" s="9">
        <f t="shared" si="0"/>
        <v>3352.4199999999255</v>
      </c>
    </row>
    <row r="35" spans="1:5" ht="21" x14ac:dyDescent="0.25">
      <c r="A35" s="8"/>
      <c r="B35" s="8"/>
      <c r="C35" s="9"/>
      <c r="D35" s="9"/>
      <c r="E35" s="9">
        <f t="shared" si="0"/>
        <v>3352.4199999999255</v>
      </c>
    </row>
    <row r="36" spans="1:5" ht="21" x14ac:dyDescent="0.25">
      <c r="A36" s="8"/>
      <c r="B36" s="8"/>
      <c r="C36" s="9"/>
      <c r="D36" s="9"/>
      <c r="E36" s="9">
        <f t="shared" si="0"/>
        <v>3352.4199999999255</v>
      </c>
    </row>
    <row r="37" spans="1:5" ht="21" x14ac:dyDescent="0.25">
      <c r="A37" s="8"/>
      <c r="B37" s="8"/>
      <c r="C37" s="9"/>
      <c r="D37" s="9"/>
      <c r="E37" s="9">
        <f t="shared" si="0"/>
        <v>3352.4199999999255</v>
      </c>
    </row>
    <row r="38" spans="1:5" ht="21" x14ac:dyDescent="0.25">
      <c r="A38" s="8"/>
      <c r="B38" s="8"/>
      <c r="C38" s="9"/>
      <c r="D38" s="9"/>
      <c r="E38" s="9">
        <f t="shared" si="0"/>
        <v>3352.4199999999255</v>
      </c>
    </row>
    <row r="39" spans="1:5" ht="21" x14ac:dyDescent="0.25">
      <c r="A39" s="8"/>
      <c r="B39" s="8"/>
      <c r="C39" s="9"/>
      <c r="D39" s="9"/>
      <c r="E39" s="9">
        <f t="shared" si="0"/>
        <v>3352.4199999999255</v>
      </c>
    </row>
    <row r="40" spans="1:5" ht="21" x14ac:dyDescent="0.25">
      <c r="A40" s="8"/>
      <c r="B40" s="8"/>
      <c r="C40" s="9"/>
      <c r="D40" s="9"/>
      <c r="E40" s="9">
        <f t="shared" si="0"/>
        <v>3352.4199999999255</v>
      </c>
    </row>
    <row r="41" spans="1:5" ht="21" x14ac:dyDescent="0.25">
      <c r="A41" s="8"/>
      <c r="B41" s="8"/>
      <c r="C41" s="9"/>
      <c r="D41" s="9"/>
      <c r="E41" s="9">
        <f t="shared" si="0"/>
        <v>3352.4199999999255</v>
      </c>
    </row>
    <row r="42" spans="1:5" ht="21" x14ac:dyDescent="0.25">
      <c r="A42" s="8"/>
      <c r="B42" s="8"/>
      <c r="C42" s="9"/>
      <c r="D42" s="9"/>
      <c r="E42" s="9">
        <f t="shared" si="0"/>
        <v>3352.4199999999255</v>
      </c>
    </row>
    <row r="43" spans="1:5" ht="21" x14ac:dyDescent="0.25">
      <c r="A43" s="8"/>
      <c r="B43" s="8"/>
      <c r="C43" s="9"/>
      <c r="D43" s="9"/>
      <c r="E43" s="9">
        <f t="shared" si="0"/>
        <v>3352.4199999999255</v>
      </c>
    </row>
    <row r="44" spans="1:5" ht="21" x14ac:dyDescent="0.25">
      <c r="A44" s="8"/>
      <c r="B44" s="8"/>
      <c r="C44" s="9"/>
      <c r="D44" s="9"/>
      <c r="E44" s="9">
        <f t="shared" si="0"/>
        <v>3352.4199999999255</v>
      </c>
    </row>
    <row r="45" spans="1:5" ht="21" x14ac:dyDescent="0.25">
      <c r="A45" s="8"/>
      <c r="B45" s="8"/>
      <c r="C45" s="9"/>
      <c r="D45" s="9"/>
      <c r="E45" s="9">
        <f t="shared" si="0"/>
        <v>3352.4199999999255</v>
      </c>
    </row>
    <row r="46" spans="1:5" ht="21" x14ac:dyDescent="0.25">
      <c r="A46" s="8"/>
      <c r="B46" s="8"/>
      <c r="C46" s="9"/>
      <c r="D46" s="9"/>
      <c r="E46" s="9">
        <f t="shared" si="0"/>
        <v>3352.4199999999255</v>
      </c>
    </row>
    <row r="47" spans="1:5" ht="21" x14ac:dyDescent="0.25">
      <c r="A47" s="8"/>
      <c r="B47" s="8"/>
      <c r="C47" s="9"/>
      <c r="D47" s="9"/>
      <c r="E47" s="9">
        <f t="shared" si="0"/>
        <v>3352.4199999999255</v>
      </c>
    </row>
    <row r="48" spans="1:5" ht="21" x14ac:dyDescent="0.25">
      <c r="A48" s="8"/>
      <c r="B48" s="8"/>
      <c r="C48" s="9"/>
      <c r="D48" s="9"/>
      <c r="E48" s="9">
        <f t="shared" si="0"/>
        <v>3352.4199999999255</v>
      </c>
    </row>
    <row r="49" spans="1:10" ht="21" x14ac:dyDescent="0.25">
      <c r="A49" s="8"/>
      <c r="B49" s="8"/>
      <c r="C49" s="9"/>
      <c r="D49" s="9"/>
      <c r="E49" s="9">
        <f t="shared" si="0"/>
        <v>3352.4199999999255</v>
      </c>
    </row>
    <row r="50" spans="1:10" ht="21" x14ac:dyDescent="0.25">
      <c r="A50" s="8"/>
      <c r="B50" s="8"/>
      <c r="C50" s="9"/>
      <c r="D50" s="9"/>
      <c r="E50" s="9">
        <f t="shared" si="0"/>
        <v>3352.4199999999255</v>
      </c>
      <c r="J50">
        <v>74.319999999999993</v>
      </c>
    </row>
    <row r="51" spans="1:10" ht="21" x14ac:dyDescent="0.25">
      <c r="A51" s="8"/>
      <c r="B51" s="8"/>
      <c r="C51" s="9"/>
      <c r="D51" s="9"/>
      <c r="E51" s="9">
        <f t="shared" si="0"/>
        <v>3352.4199999999255</v>
      </c>
    </row>
    <row r="52" spans="1:10" ht="21" x14ac:dyDescent="0.25">
      <c r="A52" s="8"/>
      <c r="B52" s="8"/>
      <c r="C52" s="9"/>
      <c r="D52" s="9"/>
      <c r="E52" s="9">
        <f t="shared" si="0"/>
        <v>3352.4199999999255</v>
      </c>
    </row>
    <row r="53" spans="1:10" ht="21" x14ac:dyDescent="0.25">
      <c r="A53" s="8"/>
      <c r="B53" s="8"/>
      <c r="C53" s="9"/>
      <c r="D53" s="9"/>
      <c r="E53" s="9">
        <f t="shared" si="0"/>
        <v>3352.4199999999255</v>
      </c>
    </row>
    <row r="54" spans="1:10" ht="21" x14ac:dyDescent="0.25">
      <c r="A54" s="8"/>
      <c r="B54" s="8"/>
      <c r="C54" s="9"/>
      <c r="D54" s="9"/>
      <c r="E54" s="9">
        <f t="shared" si="0"/>
        <v>3352.4199999999255</v>
      </c>
    </row>
    <row r="55" spans="1:10" ht="21" x14ac:dyDescent="0.25">
      <c r="A55" s="8"/>
      <c r="B55" s="8"/>
      <c r="C55" s="9"/>
      <c r="D55" s="9"/>
      <c r="E55" s="9">
        <f t="shared" si="0"/>
        <v>3352.4199999999255</v>
      </c>
    </row>
    <row r="56" spans="1:10" ht="21" x14ac:dyDescent="0.25">
      <c r="A56" s="8"/>
      <c r="B56" s="8"/>
      <c r="C56" s="9"/>
      <c r="D56" s="9"/>
      <c r="E56" s="9">
        <f t="shared" si="0"/>
        <v>3352.4199999999255</v>
      </c>
    </row>
    <row r="57" spans="1:10" ht="21" x14ac:dyDescent="0.25">
      <c r="A57" s="8"/>
      <c r="B57" s="8"/>
      <c r="C57" s="9"/>
      <c r="D57" s="9"/>
      <c r="E57" s="9">
        <f t="shared" si="0"/>
        <v>3352.4199999999255</v>
      </c>
    </row>
    <row r="58" spans="1:10" ht="21" x14ac:dyDescent="0.25">
      <c r="A58" s="8"/>
      <c r="B58" s="8"/>
      <c r="C58" s="9"/>
      <c r="D58" s="9"/>
      <c r="E58" s="9">
        <f t="shared" si="0"/>
        <v>3352.4199999999255</v>
      </c>
    </row>
    <row r="59" spans="1:10" ht="21" x14ac:dyDescent="0.25">
      <c r="A59" s="8"/>
      <c r="B59" s="8"/>
      <c r="C59" s="9"/>
      <c r="D59" s="9"/>
      <c r="E59" s="9">
        <f t="shared" si="0"/>
        <v>3352.4199999999255</v>
      </c>
    </row>
    <row r="60" spans="1:10" ht="21" x14ac:dyDescent="0.25">
      <c r="A60" s="8"/>
      <c r="B60" s="8"/>
      <c r="C60" s="9"/>
      <c r="D60" s="9"/>
      <c r="E60" s="9">
        <f t="shared" si="0"/>
        <v>3352.4199999999255</v>
      </c>
    </row>
    <row r="61" spans="1:10" ht="21" x14ac:dyDescent="0.25">
      <c r="A61" s="8"/>
      <c r="B61" s="8"/>
      <c r="C61" s="9"/>
      <c r="D61" s="9"/>
      <c r="E61" s="9">
        <f t="shared" si="0"/>
        <v>3352.4199999999255</v>
      </c>
    </row>
    <row r="62" spans="1:10" ht="21" x14ac:dyDescent="0.25">
      <c r="A62" s="8"/>
      <c r="B62" s="8"/>
      <c r="C62" s="9"/>
      <c r="D62" s="9"/>
      <c r="E62" s="9">
        <f t="shared" si="0"/>
        <v>3352.4199999999255</v>
      </c>
    </row>
    <row r="63" spans="1:10" ht="21" x14ac:dyDescent="0.25">
      <c r="A63" s="8"/>
      <c r="B63" s="8"/>
      <c r="C63" s="9"/>
      <c r="D63" s="9"/>
      <c r="E63" s="9">
        <f t="shared" si="0"/>
        <v>3352.4199999999255</v>
      </c>
    </row>
    <row r="64" spans="1:10" ht="21" x14ac:dyDescent="0.25">
      <c r="A64" s="8"/>
      <c r="B64" s="8"/>
      <c r="C64" s="9"/>
      <c r="D64" s="9"/>
      <c r="E64" s="9">
        <f t="shared" si="0"/>
        <v>3352.4199999999255</v>
      </c>
    </row>
    <row r="65" spans="1:5" ht="21" x14ac:dyDescent="0.25">
      <c r="A65" s="8"/>
      <c r="B65" s="8"/>
      <c r="C65" s="9"/>
      <c r="D65" s="9"/>
      <c r="E65" s="9">
        <f t="shared" si="0"/>
        <v>3352.4199999999255</v>
      </c>
    </row>
    <row r="66" spans="1:5" ht="21" x14ac:dyDescent="0.25">
      <c r="A66" s="8"/>
      <c r="B66" s="8"/>
      <c r="C66" s="9"/>
      <c r="D66" s="9"/>
      <c r="E66" s="9">
        <f t="shared" si="0"/>
        <v>3352.4199999999255</v>
      </c>
    </row>
    <row r="67" spans="1:5" ht="21" x14ac:dyDescent="0.25">
      <c r="A67" s="8"/>
      <c r="B67" s="8"/>
      <c r="C67" s="9"/>
      <c r="D67" s="9"/>
      <c r="E67" s="9">
        <f t="shared" si="0"/>
        <v>3352.4199999999255</v>
      </c>
    </row>
    <row r="68" spans="1:5" ht="21" x14ac:dyDescent="0.25">
      <c r="A68" s="8"/>
      <c r="B68" s="8"/>
      <c r="C68" s="9"/>
      <c r="D68" s="9"/>
      <c r="E68" s="9">
        <f t="shared" si="0"/>
        <v>3352.4199999999255</v>
      </c>
    </row>
    <row r="69" spans="1:5" ht="21" x14ac:dyDescent="0.25">
      <c r="A69" s="8"/>
      <c r="B69" s="8"/>
      <c r="C69" s="9"/>
      <c r="D69" s="9"/>
      <c r="E69" s="9">
        <f t="shared" si="0"/>
        <v>3352.4199999999255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3352.4199999999255</v>
      </c>
    </row>
    <row r="71" spans="1:5" ht="21" x14ac:dyDescent="0.25">
      <c r="A71" s="8"/>
      <c r="B71" s="8"/>
      <c r="C71" s="9"/>
      <c r="D71" s="9"/>
      <c r="E71" s="9">
        <f t="shared" si="1"/>
        <v>3352.4199999999255</v>
      </c>
    </row>
    <row r="72" spans="1:5" ht="21" x14ac:dyDescent="0.25">
      <c r="A72" s="8"/>
      <c r="B72" s="8"/>
      <c r="C72" s="9"/>
      <c r="D72" s="9"/>
      <c r="E72" s="9">
        <f t="shared" si="1"/>
        <v>3352.4199999999255</v>
      </c>
    </row>
    <row r="73" spans="1:5" ht="21" x14ac:dyDescent="0.25">
      <c r="A73" s="8"/>
      <c r="B73" s="8"/>
      <c r="C73" s="9"/>
      <c r="D73" s="9"/>
      <c r="E73" s="9">
        <f t="shared" si="1"/>
        <v>3352.4199999999255</v>
      </c>
    </row>
    <row r="74" spans="1:5" ht="21" x14ac:dyDescent="0.25">
      <c r="A74" s="8"/>
      <c r="B74" s="8"/>
      <c r="C74" s="9"/>
      <c r="D74" s="9"/>
      <c r="E74" s="9">
        <f t="shared" si="1"/>
        <v>3352.4199999999255</v>
      </c>
    </row>
    <row r="75" spans="1:5" ht="21" x14ac:dyDescent="0.25">
      <c r="A75" s="8"/>
      <c r="B75" s="8"/>
      <c r="C75" s="9"/>
      <c r="D75" s="9"/>
      <c r="E75" s="9">
        <f t="shared" si="1"/>
        <v>3352.4199999999255</v>
      </c>
    </row>
    <row r="76" spans="1:5" ht="21" x14ac:dyDescent="0.25">
      <c r="A76" s="8"/>
      <c r="B76" s="8"/>
      <c r="C76" s="9"/>
      <c r="D76" s="9"/>
      <c r="E76" s="9">
        <f t="shared" si="1"/>
        <v>3352.4199999999255</v>
      </c>
    </row>
    <row r="77" spans="1:5" ht="21" x14ac:dyDescent="0.25">
      <c r="A77" s="8"/>
      <c r="B77" s="8"/>
      <c r="C77" s="9"/>
      <c r="D77" s="9"/>
      <c r="E77" s="9">
        <f t="shared" si="1"/>
        <v>3352.4199999999255</v>
      </c>
    </row>
    <row r="78" spans="1:5" ht="21" x14ac:dyDescent="0.25">
      <c r="A78" s="8"/>
      <c r="B78" s="8"/>
      <c r="C78" s="9"/>
      <c r="D78" s="9"/>
      <c r="E78" s="9">
        <f t="shared" si="1"/>
        <v>3352.4199999999255</v>
      </c>
    </row>
    <row r="79" spans="1:5" ht="21" x14ac:dyDescent="0.25">
      <c r="A79" s="8"/>
      <c r="B79" s="8"/>
      <c r="C79" s="9"/>
      <c r="D79" s="9"/>
      <c r="E79" s="9">
        <f t="shared" si="1"/>
        <v>3352.4199999999255</v>
      </c>
    </row>
    <row r="80" spans="1:5" ht="21" x14ac:dyDescent="0.25">
      <c r="A80" s="8"/>
      <c r="B80" s="8"/>
      <c r="C80" s="9"/>
      <c r="D80" s="9"/>
      <c r="E80" s="9">
        <f t="shared" si="1"/>
        <v>3352.4199999999255</v>
      </c>
    </row>
    <row r="81" spans="1:5" ht="21" x14ac:dyDescent="0.25">
      <c r="A81" s="8"/>
      <c r="B81" s="8"/>
      <c r="C81" s="9"/>
      <c r="D81" s="9"/>
      <c r="E81" s="9">
        <f t="shared" si="1"/>
        <v>3352.4199999999255</v>
      </c>
    </row>
    <row r="82" spans="1:5" ht="21" x14ac:dyDescent="0.25">
      <c r="A82" s="8"/>
      <c r="B82" s="8"/>
      <c r="C82" s="9"/>
      <c r="D82" s="9"/>
      <c r="E82" s="9">
        <f t="shared" si="1"/>
        <v>3352.4199999999255</v>
      </c>
    </row>
    <row r="83" spans="1:5" ht="21" x14ac:dyDescent="0.25">
      <c r="A83" s="8"/>
      <c r="B83" s="8"/>
      <c r="C83" s="9"/>
      <c r="D83" s="9"/>
      <c r="E83" s="9">
        <f t="shared" si="1"/>
        <v>3352.4199999999255</v>
      </c>
    </row>
    <row r="84" spans="1:5" ht="21" x14ac:dyDescent="0.25">
      <c r="A84" s="8"/>
      <c r="B84" s="8"/>
      <c r="C84" s="9"/>
      <c r="D84" s="9"/>
      <c r="E84" s="9">
        <f t="shared" si="1"/>
        <v>3352.4199999999255</v>
      </c>
    </row>
    <row r="85" spans="1:5" ht="21" x14ac:dyDescent="0.25">
      <c r="A85" s="8"/>
      <c r="B85" s="8"/>
      <c r="C85" s="9"/>
      <c r="D85" s="9"/>
      <c r="E85" s="9">
        <f t="shared" si="1"/>
        <v>3352.4199999999255</v>
      </c>
    </row>
    <row r="86" spans="1:5" ht="21" x14ac:dyDescent="0.25">
      <c r="A86" s="8"/>
      <c r="B86" s="8"/>
      <c r="C86" s="9"/>
      <c r="D86" s="9"/>
      <c r="E86" s="9">
        <f t="shared" si="1"/>
        <v>3352.4199999999255</v>
      </c>
    </row>
    <row r="87" spans="1:5" ht="21" x14ac:dyDescent="0.25">
      <c r="A87" s="8"/>
      <c r="B87" s="8"/>
      <c r="C87" s="9"/>
      <c r="D87" s="9"/>
      <c r="E87" s="9">
        <f t="shared" si="1"/>
        <v>3352.4199999999255</v>
      </c>
    </row>
    <row r="88" spans="1:5" ht="21" x14ac:dyDescent="0.25">
      <c r="A88" s="8"/>
      <c r="B88" s="8"/>
      <c r="C88" s="9"/>
      <c r="D88" s="9"/>
      <c r="E88" s="9">
        <f t="shared" si="1"/>
        <v>3352.4199999999255</v>
      </c>
    </row>
    <row r="89" spans="1:5" ht="21" x14ac:dyDescent="0.25">
      <c r="A89" s="8"/>
      <c r="B89" s="8"/>
      <c r="C89" s="9"/>
      <c r="D89" s="9"/>
      <c r="E89" s="9">
        <f t="shared" si="1"/>
        <v>3352.4199999999255</v>
      </c>
    </row>
    <row r="90" spans="1:5" ht="21" x14ac:dyDescent="0.25">
      <c r="A90" s="8"/>
      <c r="B90" s="8"/>
      <c r="C90" s="9"/>
      <c r="D90" s="9"/>
      <c r="E90" s="9">
        <f t="shared" si="1"/>
        <v>3352.4199999999255</v>
      </c>
    </row>
    <row r="91" spans="1:5" ht="21" x14ac:dyDescent="0.25">
      <c r="A91" s="8"/>
      <c r="B91" s="8"/>
      <c r="C91" s="9"/>
      <c r="D91" s="9"/>
      <c r="E91" s="9">
        <f t="shared" si="1"/>
        <v>3352.4199999999255</v>
      </c>
    </row>
    <row r="92" spans="1:5" ht="21" x14ac:dyDescent="0.25">
      <c r="A92" s="8"/>
      <c r="B92" s="8"/>
      <c r="C92" s="9"/>
      <c r="D92" s="9"/>
      <c r="E92" s="9">
        <f t="shared" si="1"/>
        <v>3352.4199999999255</v>
      </c>
    </row>
    <row r="93" spans="1:5" ht="21" x14ac:dyDescent="0.25">
      <c r="A93" s="8"/>
      <c r="B93" s="8"/>
      <c r="C93" s="9"/>
      <c r="D93" s="9"/>
      <c r="E93" s="9">
        <f t="shared" si="1"/>
        <v>3352.4199999999255</v>
      </c>
    </row>
    <row r="94" spans="1:5" ht="21" x14ac:dyDescent="0.25">
      <c r="A94" s="8"/>
      <c r="B94" s="8"/>
      <c r="C94" s="9"/>
      <c r="D94" s="9"/>
      <c r="E94" s="9">
        <f t="shared" si="1"/>
        <v>3352.4199999999255</v>
      </c>
    </row>
    <row r="95" spans="1:5" ht="21" x14ac:dyDescent="0.25">
      <c r="A95" s="8"/>
      <c r="B95" s="8"/>
      <c r="C95" s="9"/>
      <c r="D95" s="9"/>
      <c r="E95" s="9">
        <f t="shared" si="1"/>
        <v>3352.4199999999255</v>
      </c>
    </row>
    <row r="96" spans="1:5" ht="21" x14ac:dyDescent="0.25">
      <c r="A96" s="8"/>
      <c r="B96" s="8"/>
      <c r="C96" s="9"/>
      <c r="D96" s="9"/>
      <c r="E96" s="9">
        <f t="shared" si="1"/>
        <v>3352.4199999999255</v>
      </c>
    </row>
    <row r="97" spans="1:5" ht="21" x14ac:dyDescent="0.25">
      <c r="A97" s="8"/>
      <c r="B97" s="8"/>
      <c r="C97" s="9"/>
      <c r="D97" s="9"/>
      <c r="E97" s="9">
        <f t="shared" si="1"/>
        <v>3352.4199999999255</v>
      </c>
    </row>
    <row r="98" spans="1:5" ht="21" x14ac:dyDescent="0.25">
      <c r="A98" s="8"/>
      <c r="B98" s="8"/>
      <c r="C98" s="9"/>
      <c r="D98" s="9"/>
      <c r="E98" s="9">
        <f t="shared" si="1"/>
        <v>3352.4199999999255</v>
      </c>
    </row>
    <row r="99" spans="1:5" ht="21" x14ac:dyDescent="0.25">
      <c r="A99" s="8"/>
      <c r="B99" s="8"/>
      <c r="C99" s="9"/>
      <c r="D99" s="9"/>
      <c r="E99" s="9">
        <f t="shared" si="1"/>
        <v>3352.4199999999255</v>
      </c>
    </row>
    <row r="100" spans="1:5" ht="21" x14ac:dyDescent="0.25">
      <c r="A100" s="8"/>
      <c r="B100" s="8"/>
      <c r="C100" s="9"/>
      <c r="D100" s="9"/>
      <c r="E100" s="9">
        <f t="shared" si="1"/>
        <v>3352.4199999999255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10"/>
  <dimension ref="A1:J100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79</v>
      </c>
      <c r="B1" s="160"/>
      <c r="C1" s="160"/>
      <c r="D1" s="160"/>
      <c r="E1" s="160"/>
    </row>
    <row r="2" spans="1:5" ht="26" x14ac:dyDescent="0.3">
      <c r="A2" s="161" t="s">
        <v>72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10" ht="21" x14ac:dyDescent="0.25">
      <c r="A49" s="8"/>
      <c r="B49" s="8"/>
      <c r="C49" s="9"/>
      <c r="D49" s="9"/>
      <c r="E49" s="9">
        <f t="shared" si="0"/>
        <v>0</v>
      </c>
    </row>
    <row r="50" spans="1:10" ht="21" x14ac:dyDescent="0.25">
      <c r="A50" s="8"/>
      <c r="B50" s="8"/>
      <c r="C50" s="9"/>
      <c r="D50" s="9"/>
      <c r="E50" s="9">
        <f t="shared" si="0"/>
        <v>0</v>
      </c>
      <c r="J50">
        <v>74.319999999999993</v>
      </c>
    </row>
    <row r="51" spans="1:10" ht="21" x14ac:dyDescent="0.25">
      <c r="A51" s="8"/>
      <c r="B51" s="8"/>
      <c r="C51" s="9"/>
      <c r="D51" s="9"/>
      <c r="E51" s="9">
        <f t="shared" si="0"/>
        <v>0</v>
      </c>
    </row>
    <row r="52" spans="1:10" ht="21" x14ac:dyDescent="0.25">
      <c r="A52" s="8"/>
      <c r="B52" s="8"/>
      <c r="C52" s="9"/>
      <c r="D52" s="9"/>
      <c r="E52" s="9">
        <f t="shared" si="0"/>
        <v>0</v>
      </c>
    </row>
    <row r="53" spans="1:10" ht="21" x14ac:dyDescent="0.25">
      <c r="A53" s="8"/>
      <c r="B53" s="8"/>
      <c r="C53" s="9"/>
      <c r="D53" s="9"/>
      <c r="E53" s="9">
        <f t="shared" si="0"/>
        <v>0</v>
      </c>
    </row>
    <row r="54" spans="1:10" ht="21" x14ac:dyDescent="0.25">
      <c r="A54" s="8"/>
      <c r="B54" s="8"/>
      <c r="C54" s="9"/>
      <c r="D54" s="9"/>
      <c r="E54" s="9">
        <f t="shared" si="0"/>
        <v>0</v>
      </c>
    </row>
    <row r="55" spans="1:10" ht="21" x14ac:dyDescent="0.25">
      <c r="A55" s="8"/>
      <c r="B55" s="8"/>
      <c r="C55" s="9"/>
      <c r="D55" s="9"/>
      <c r="E55" s="9">
        <f t="shared" si="0"/>
        <v>0</v>
      </c>
    </row>
    <row r="56" spans="1:10" ht="21" x14ac:dyDescent="0.25">
      <c r="A56" s="8"/>
      <c r="B56" s="8"/>
      <c r="C56" s="9"/>
      <c r="D56" s="9"/>
      <c r="E56" s="9">
        <f t="shared" si="0"/>
        <v>0</v>
      </c>
    </row>
    <row r="57" spans="1:10" ht="21" x14ac:dyDescent="0.25">
      <c r="A57" s="8"/>
      <c r="B57" s="8"/>
      <c r="C57" s="9"/>
      <c r="D57" s="9"/>
      <c r="E57" s="9">
        <f t="shared" si="0"/>
        <v>0</v>
      </c>
    </row>
    <row r="58" spans="1:10" ht="21" x14ac:dyDescent="0.25">
      <c r="A58" s="8"/>
      <c r="B58" s="8"/>
      <c r="C58" s="9"/>
      <c r="D58" s="9"/>
      <c r="E58" s="9">
        <f t="shared" si="0"/>
        <v>0</v>
      </c>
    </row>
    <row r="59" spans="1:10" ht="21" x14ac:dyDescent="0.25">
      <c r="A59" s="8"/>
      <c r="B59" s="8"/>
      <c r="C59" s="9"/>
      <c r="D59" s="9"/>
      <c r="E59" s="9">
        <f t="shared" si="0"/>
        <v>0</v>
      </c>
    </row>
    <row r="60" spans="1:10" ht="21" x14ac:dyDescent="0.25">
      <c r="A60" s="8"/>
      <c r="B60" s="8"/>
      <c r="C60" s="9"/>
      <c r="D60" s="9"/>
      <c r="E60" s="9">
        <f t="shared" si="0"/>
        <v>0</v>
      </c>
    </row>
    <row r="61" spans="1:10" ht="21" x14ac:dyDescent="0.25">
      <c r="A61" s="8"/>
      <c r="B61" s="8"/>
      <c r="C61" s="9"/>
      <c r="D61" s="9"/>
      <c r="E61" s="9">
        <f t="shared" si="0"/>
        <v>0</v>
      </c>
    </row>
    <row r="62" spans="1:10" ht="21" x14ac:dyDescent="0.25">
      <c r="A62" s="8"/>
      <c r="B62" s="8"/>
      <c r="C62" s="9"/>
      <c r="D62" s="9"/>
      <c r="E62" s="9">
        <f t="shared" si="0"/>
        <v>0</v>
      </c>
    </row>
    <row r="63" spans="1:10" ht="21" x14ac:dyDescent="0.25">
      <c r="A63" s="8"/>
      <c r="B63" s="8"/>
      <c r="C63" s="9"/>
      <c r="D63" s="9"/>
      <c r="E63" s="9">
        <f t="shared" si="0"/>
        <v>0</v>
      </c>
    </row>
    <row r="64" spans="1:10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11"/>
  <dimension ref="A1:E100"/>
  <sheetViews>
    <sheetView topLeftCell="A34" workbookViewId="0">
      <selection activeCell="B45" sqref="B45"/>
    </sheetView>
  </sheetViews>
  <sheetFormatPr baseColWidth="10" defaultColWidth="8.83203125" defaultRowHeight="15" x14ac:dyDescent="0.2"/>
  <cols>
    <col min="1" max="1" width="16.33203125" bestFit="1" customWidth="1"/>
    <col min="2" max="2" width="64.5" bestFit="1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146</v>
      </c>
      <c r="B4" s="8" t="s">
        <v>147</v>
      </c>
      <c r="C4" s="9"/>
      <c r="D4" s="9"/>
      <c r="E4" s="9">
        <v>484.7</v>
      </c>
    </row>
    <row r="5" spans="1:5" ht="21" x14ac:dyDescent="0.25">
      <c r="A5" s="8" t="s">
        <v>146</v>
      </c>
      <c r="B5" s="8" t="s">
        <v>148</v>
      </c>
      <c r="C5" s="9">
        <v>503000</v>
      </c>
      <c r="D5" s="9"/>
      <c r="E5" s="9">
        <f>E4+C5-D5</f>
        <v>503484.7</v>
      </c>
    </row>
    <row r="6" spans="1:5" ht="21" x14ac:dyDescent="0.25">
      <c r="A6" s="8" t="s">
        <v>146</v>
      </c>
      <c r="B6" s="8" t="s">
        <v>151</v>
      </c>
      <c r="C6" s="9"/>
      <c r="D6" s="9">
        <v>502850</v>
      </c>
      <c r="E6" s="9">
        <f t="shared" ref="E6:E69" si="0">E5+C6-D6</f>
        <v>634.70000000001164</v>
      </c>
    </row>
    <row r="7" spans="1:5" ht="21" x14ac:dyDescent="0.25">
      <c r="A7" s="8" t="s">
        <v>159</v>
      </c>
      <c r="B7" s="8" t="s">
        <v>162</v>
      </c>
      <c r="C7" s="9">
        <v>539610</v>
      </c>
      <c r="D7" s="9"/>
      <c r="E7" s="9">
        <f t="shared" si="0"/>
        <v>540244.69999999995</v>
      </c>
    </row>
    <row r="8" spans="1:5" ht="21" x14ac:dyDescent="0.25">
      <c r="A8" s="8" t="s">
        <v>159</v>
      </c>
      <c r="B8" s="8" t="s">
        <v>151</v>
      </c>
      <c r="C8" s="9"/>
      <c r="D8" s="9">
        <v>539560</v>
      </c>
      <c r="E8" s="9">
        <f t="shared" si="0"/>
        <v>684.69999999995343</v>
      </c>
    </row>
    <row r="9" spans="1:5" ht="21" x14ac:dyDescent="0.25">
      <c r="A9" s="8" t="s">
        <v>173</v>
      </c>
      <c r="B9" s="8" t="s">
        <v>148</v>
      </c>
      <c r="C9" s="9">
        <v>219000</v>
      </c>
      <c r="D9" s="9"/>
      <c r="E9" s="9">
        <f t="shared" si="0"/>
        <v>219684.69999999995</v>
      </c>
    </row>
    <row r="10" spans="1:5" ht="21" x14ac:dyDescent="0.25">
      <c r="A10" s="8" t="s">
        <v>173</v>
      </c>
      <c r="B10" s="8" t="s">
        <v>174</v>
      </c>
      <c r="C10" s="9"/>
      <c r="D10" s="9">
        <v>68300</v>
      </c>
      <c r="E10" s="9">
        <f t="shared" si="0"/>
        <v>151384.69999999995</v>
      </c>
    </row>
    <row r="11" spans="1:5" ht="21" x14ac:dyDescent="0.25">
      <c r="A11" s="8" t="s">
        <v>173</v>
      </c>
      <c r="B11" s="8" t="s">
        <v>151</v>
      </c>
      <c r="C11" s="9"/>
      <c r="D11" s="9">
        <v>150650</v>
      </c>
      <c r="E11" s="9">
        <f t="shared" si="0"/>
        <v>734.69999999995343</v>
      </c>
    </row>
    <row r="12" spans="1:5" ht="21" x14ac:dyDescent="0.25">
      <c r="A12" s="8" t="s">
        <v>173</v>
      </c>
      <c r="B12" s="8" t="s">
        <v>148</v>
      </c>
      <c r="C12" s="9">
        <v>299000</v>
      </c>
      <c r="D12" s="9"/>
      <c r="E12" s="9">
        <f t="shared" si="0"/>
        <v>299734.69999999995</v>
      </c>
    </row>
    <row r="13" spans="1:5" ht="21" x14ac:dyDescent="0.25">
      <c r="A13" s="8" t="s">
        <v>173</v>
      </c>
      <c r="B13" s="8" t="s">
        <v>152</v>
      </c>
      <c r="C13" s="9"/>
      <c r="D13" s="9">
        <v>299240</v>
      </c>
      <c r="E13" s="9">
        <f t="shared" si="0"/>
        <v>494.69999999995343</v>
      </c>
    </row>
    <row r="14" spans="1:5" ht="21" x14ac:dyDescent="0.25">
      <c r="A14" s="8" t="s">
        <v>185</v>
      </c>
      <c r="B14" s="8" t="s">
        <v>148</v>
      </c>
      <c r="C14" s="9">
        <v>100500</v>
      </c>
      <c r="D14" s="9"/>
      <c r="E14" s="9">
        <f t="shared" si="0"/>
        <v>100994.69999999995</v>
      </c>
    </row>
    <row r="15" spans="1:5" ht="21" x14ac:dyDescent="0.25">
      <c r="A15" s="8" t="s">
        <v>185</v>
      </c>
      <c r="B15" s="8" t="s">
        <v>193</v>
      </c>
      <c r="C15" s="9"/>
      <c r="D15" s="9">
        <v>100224</v>
      </c>
      <c r="E15" s="9">
        <f t="shared" si="0"/>
        <v>770.69999999995343</v>
      </c>
    </row>
    <row r="16" spans="1:5" ht="21" x14ac:dyDescent="0.25">
      <c r="A16" s="8" t="s">
        <v>207</v>
      </c>
      <c r="B16" s="8" t="s">
        <v>148</v>
      </c>
      <c r="C16" s="9">
        <v>349000</v>
      </c>
      <c r="D16" s="9"/>
      <c r="E16" s="9">
        <f t="shared" si="0"/>
        <v>349770.69999999995</v>
      </c>
    </row>
    <row r="17" spans="1:5" ht="21" x14ac:dyDescent="0.25">
      <c r="A17" s="8" t="s">
        <v>207</v>
      </c>
      <c r="B17" s="8" t="s">
        <v>189</v>
      </c>
      <c r="C17" s="9"/>
      <c r="D17" s="9">
        <v>348622</v>
      </c>
      <c r="E17" s="9">
        <f t="shared" si="0"/>
        <v>1148.6999999999534</v>
      </c>
    </row>
    <row r="18" spans="1:5" ht="21" x14ac:dyDescent="0.25">
      <c r="A18" s="8" t="s">
        <v>211</v>
      </c>
      <c r="B18" s="8" t="s">
        <v>193</v>
      </c>
      <c r="C18" s="9">
        <v>101868</v>
      </c>
      <c r="D18" s="9"/>
      <c r="E18" s="9">
        <f t="shared" si="0"/>
        <v>103016.69999999995</v>
      </c>
    </row>
    <row r="19" spans="1:5" ht="21" x14ac:dyDescent="0.25">
      <c r="A19" s="8" t="s">
        <v>211</v>
      </c>
      <c r="B19" s="8" t="s">
        <v>150</v>
      </c>
      <c r="C19" s="9"/>
      <c r="D19" s="9">
        <v>99</v>
      </c>
      <c r="E19" s="9">
        <f t="shared" si="0"/>
        <v>102917.69999999995</v>
      </c>
    </row>
    <row r="20" spans="1:5" ht="21" x14ac:dyDescent="0.25">
      <c r="A20" s="8" t="s">
        <v>211</v>
      </c>
      <c r="B20" s="8" t="s">
        <v>152</v>
      </c>
      <c r="C20" s="9"/>
      <c r="D20" s="9">
        <v>102324</v>
      </c>
      <c r="E20" s="9">
        <f t="shared" si="0"/>
        <v>593.69999999995343</v>
      </c>
    </row>
    <row r="21" spans="1:5" ht="21" x14ac:dyDescent="0.25">
      <c r="A21" s="8" t="s">
        <v>227</v>
      </c>
      <c r="B21" s="8" t="s">
        <v>233</v>
      </c>
      <c r="C21" s="9">
        <v>573912</v>
      </c>
      <c r="D21" s="9"/>
      <c r="E21" s="9">
        <f t="shared" si="0"/>
        <v>574505.69999999995</v>
      </c>
    </row>
    <row r="22" spans="1:5" ht="21" x14ac:dyDescent="0.25">
      <c r="A22" s="8" t="s">
        <v>227</v>
      </c>
      <c r="B22" s="8" t="s">
        <v>151</v>
      </c>
      <c r="C22" s="9"/>
      <c r="D22" s="9">
        <v>574020</v>
      </c>
      <c r="E22" s="9">
        <f t="shared" si="0"/>
        <v>485.69999999995343</v>
      </c>
    </row>
    <row r="23" spans="1:5" ht="21" x14ac:dyDescent="0.25">
      <c r="A23" s="8" t="s">
        <v>241</v>
      </c>
      <c r="B23" s="8" t="s">
        <v>245</v>
      </c>
      <c r="C23" s="9">
        <v>8300</v>
      </c>
      <c r="D23" s="9"/>
      <c r="E23" s="9">
        <f t="shared" si="0"/>
        <v>8785.6999999999534</v>
      </c>
    </row>
    <row r="24" spans="1:5" ht="21" x14ac:dyDescent="0.25">
      <c r="A24" s="8" t="s">
        <v>241</v>
      </c>
      <c r="B24" s="8" t="s">
        <v>152</v>
      </c>
      <c r="C24" s="9"/>
      <c r="D24" s="9">
        <v>8372</v>
      </c>
      <c r="E24" s="9">
        <f t="shared" si="0"/>
        <v>413.69999999995343</v>
      </c>
    </row>
    <row r="25" spans="1:5" ht="21" x14ac:dyDescent="0.25">
      <c r="A25" s="8" t="s">
        <v>252</v>
      </c>
      <c r="B25" s="8" t="s">
        <v>148</v>
      </c>
      <c r="C25" s="9">
        <v>452000</v>
      </c>
      <c r="D25" s="9"/>
      <c r="E25" s="9">
        <f t="shared" si="0"/>
        <v>452413.69999999995</v>
      </c>
    </row>
    <row r="26" spans="1:5" ht="21" x14ac:dyDescent="0.25">
      <c r="A26" s="8" t="s">
        <v>252</v>
      </c>
      <c r="B26" s="8" t="s">
        <v>255</v>
      </c>
      <c r="C26" s="9"/>
      <c r="D26" s="9">
        <v>452030</v>
      </c>
      <c r="E26" s="9">
        <f t="shared" si="0"/>
        <v>383.69999999995343</v>
      </c>
    </row>
    <row r="27" spans="1:5" ht="21" x14ac:dyDescent="0.25">
      <c r="A27" s="18">
        <v>44938</v>
      </c>
      <c r="B27" s="8" t="s">
        <v>148</v>
      </c>
      <c r="C27" s="9">
        <v>438600</v>
      </c>
      <c r="D27" s="9"/>
      <c r="E27" s="9">
        <f t="shared" si="0"/>
        <v>438983.69999999995</v>
      </c>
    </row>
    <row r="28" spans="1:5" ht="21" x14ac:dyDescent="0.25">
      <c r="A28" s="18">
        <v>44938</v>
      </c>
      <c r="B28" s="8" t="s">
        <v>152</v>
      </c>
      <c r="C28" s="9"/>
      <c r="D28" s="9">
        <v>438511</v>
      </c>
      <c r="E28" s="9">
        <f t="shared" si="0"/>
        <v>472.69999999995343</v>
      </c>
    </row>
    <row r="29" spans="1:5" ht="21" x14ac:dyDescent="0.25">
      <c r="A29" s="18">
        <v>45058</v>
      </c>
      <c r="B29" s="8" t="s">
        <v>148</v>
      </c>
      <c r="C29" s="9">
        <v>199000</v>
      </c>
      <c r="D29" s="9"/>
      <c r="E29" s="9">
        <f t="shared" si="0"/>
        <v>199472.69999999995</v>
      </c>
    </row>
    <row r="30" spans="1:5" ht="21" x14ac:dyDescent="0.25">
      <c r="A30" s="18">
        <v>45058</v>
      </c>
      <c r="B30" s="8" t="s">
        <v>152</v>
      </c>
      <c r="C30" s="9"/>
      <c r="D30" s="9">
        <v>198945</v>
      </c>
      <c r="E30" s="9">
        <f t="shared" si="0"/>
        <v>527.69999999995343</v>
      </c>
    </row>
    <row r="31" spans="1:5" ht="21" x14ac:dyDescent="0.25">
      <c r="A31" s="18">
        <v>45058</v>
      </c>
      <c r="B31" s="8" t="s">
        <v>148</v>
      </c>
      <c r="C31" s="9">
        <v>746000</v>
      </c>
      <c r="D31" s="9"/>
      <c r="E31" s="9">
        <f t="shared" si="0"/>
        <v>746527.7</v>
      </c>
    </row>
    <row r="32" spans="1:5" ht="21" x14ac:dyDescent="0.25">
      <c r="A32" s="18">
        <v>45058</v>
      </c>
      <c r="B32" s="8" t="s">
        <v>271</v>
      </c>
      <c r="C32" s="9">
        <v>251020</v>
      </c>
      <c r="D32" s="9"/>
      <c r="E32" s="9">
        <f t="shared" si="0"/>
        <v>997547.7</v>
      </c>
    </row>
    <row r="33" spans="1:5" ht="21" x14ac:dyDescent="0.25">
      <c r="A33" s="18">
        <v>45058</v>
      </c>
      <c r="B33" s="8" t="s">
        <v>272</v>
      </c>
      <c r="C33" s="9"/>
      <c r="D33" s="9">
        <v>918196.01</v>
      </c>
      <c r="E33" s="9">
        <f t="shared" si="0"/>
        <v>79351.689999999944</v>
      </c>
    </row>
    <row r="34" spans="1:5" ht="21" x14ac:dyDescent="0.25">
      <c r="A34" s="18">
        <v>45058</v>
      </c>
      <c r="B34" s="8" t="s">
        <v>150</v>
      </c>
      <c r="C34" s="9"/>
      <c r="D34" s="9">
        <v>52.5</v>
      </c>
      <c r="E34" s="9">
        <f t="shared" si="0"/>
        <v>79299.189999999944</v>
      </c>
    </row>
    <row r="35" spans="1:5" ht="21" x14ac:dyDescent="0.25">
      <c r="A35" s="18">
        <v>45089</v>
      </c>
      <c r="B35" s="8" t="s">
        <v>275</v>
      </c>
      <c r="C35" s="9"/>
      <c r="D35" s="9">
        <v>7380</v>
      </c>
      <c r="E35" s="9">
        <f t="shared" si="0"/>
        <v>71919.189999999944</v>
      </c>
    </row>
    <row r="36" spans="1:5" ht="21" x14ac:dyDescent="0.25">
      <c r="A36" s="18">
        <v>45089</v>
      </c>
      <c r="B36" s="8" t="s">
        <v>278</v>
      </c>
      <c r="C36" s="9"/>
      <c r="D36" s="9">
        <v>71566</v>
      </c>
      <c r="E36" s="9">
        <f t="shared" si="0"/>
        <v>353.18999999994412</v>
      </c>
    </row>
    <row r="37" spans="1:5" ht="21" x14ac:dyDescent="0.25">
      <c r="A37" s="18">
        <v>45089</v>
      </c>
      <c r="B37" s="8" t="s">
        <v>283</v>
      </c>
      <c r="C37" s="9">
        <v>1500000</v>
      </c>
      <c r="D37" s="9"/>
      <c r="E37" s="9">
        <f t="shared" si="0"/>
        <v>1500353.19</v>
      </c>
    </row>
    <row r="38" spans="1:5" ht="21" x14ac:dyDescent="0.25">
      <c r="A38" s="18">
        <v>45089</v>
      </c>
      <c r="B38" s="8" t="s">
        <v>285</v>
      </c>
      <c r="C38" s="9"/>
      <c r="D38" s="9">
        <v>1500043.28</v>
      </c>
      <c r="E38" s="9">
        <f t="shared" si="0"/>
        <v>309.90999999991618</v>
      </c>
    </row>
    <row r="39" spans="1:5" ht="21" x14ac:dyDescent="0.25">
      <c r="A39" s="18">
        <v>45089</v>
      </c>
      <c r="B39" s="8" t="s">
        <v>150</v>
      </c>
      <c r="C39" s="9"/>
      <c r="D39" s="9">
        <v>52.5</v>
      </c>
      <c r="E39" s="9">
        <f t="shared" si="0"/>
        <v>257.40999999991618</v>
      </c>
    </row>
    <row r="40" spans="1:5" ht="21" x14ac:dyDescent="0.25">
      <c r="A40" s="18">
        <v>45119</v>
      </c>
      <c r="B40" s="8" t="s">
        <v>148</v>
      </c>
      <c r="C40" s="9">
        <v>862000</v>
      </c>
      <c r="D40" s="9"/>
      <c r="E40" s="9">
        <f t="shared" si="0"/>
        <v>862257.40999999992</v>
      </c>
    </row>
    <row r="41" spans="1:5" ht="21" x14ac:dyDescent="0.25">
      <c r="A41" s="18">
        <v>45119</v>
      </c>
      <c r="B41" s="8" t="s">
        <v>286</v>
      </c>
      <c r="C41" s="9"/>
      <c r="D41" s="9">
        <v>861944.01</v>
      </c>
      <c r="E41" s="9">
        <f t="shared" si="0"/>
        <v>313.39999999990687</v>
      </c>
    </row>
    <row r="42" spans="1:5" ht="21" x14ac:dyDescent="0.25">
      <c r="A42" s="18">
        <v>45119</v>
      </c>
      <c r="B42" s="8" t="s">
        <v>150</v>
      </c>
      <c r="C42" s="9"/>
      <c r="D42" s="9">
        <v>52.5</v>
      </c>
      <c r="E42" s="9">
        <f t="shared" si="0"/>
        <v>260.89999999990687</v>
      </c>
    </row>
    <row r="43" spans="1:5" ht="21" x14ac:dyDescent="0.25">
      <c r="A43" s="18">
        <v>45119</v>
      </c>
      <c r="B43" s="8" t="s">
        <v>148</v>
      </c>
      <c r="C43" s="9">
        <v>594000</v>
      </c>
      <c r="D43" s="9"/>
      <c r="E43" s="9">
        <f t="shared" si="0"/>
        <v>594260.89999999991</v>
      </c>
    </row>
    <row r="44" spans="1:5" ht="21" x14ac:dyDescent="0.25">
      <c r="A44" s="18">
        <v>45119</v>
      </c>
      <c r="B44" s="8" t="s">
        <v>288</v>
      </c>
      <c r="C44" s="9">
        <v>28056</v>
      </c>
      <c r="D44" s="9"/>
      <c r="E44" s="9">
        <f t="shared" si="0"/>
        <v>622316.89999999991</v>
      </c>
    </row>
    <row r="45" spans="1:5" ht="21" x14ac:dyDescent="0.25">
      <c r="A45" s="18">
        <v>45119</v>
      </c>
      <c r="B45" s="8" t="s">
        <v>289</v>
      </c>
      <c r="C45" s="9"/>
      <c r="D45" s="9">
        <v>621950.18999999994</v>
      </c>
      <c r="E45" s="9">
        <f t="shared" si="0"/>
        <v>366.70999999996275</v>
      </c>
    </row>
    <row r="46" spans="1:5" ht="21" x14ac:dyDescent="0.25">
      <c r="A46" s="18">
        <v>45119</v>
      </c>
      <c r="B46" s="8" t="s">
        <v>150</v>
      </c>
      <c r="C46" s="9"/>
      <c r="D46" s="9">
        <v>52.5</v>
      </c>
      <c r="E46" s="9">
        <f t="shared" si="0"/>
        <v>314.20999999996275</v>
      </c>
    </row>
    <row r="47" spans="1:5" ht="21" x14ac:dyDescent="0.25">
      <c r="A47" s="18">
        <v>45150</v>
      </c>
      <c r="B47" s="8" t="s">
        <v>148</v>
      </c>
      <c r="C47" s="9">
        <v>797500</v>
      </c>
      <c r="D47" s="9"/>
      <c r="E47" s="9">
        <f t="shared" si="0"/>
        <v>797814.21</v>
      </c>
    </row>
    <row r="48" spans="1:5" ht="21" x14ac:dyDescent="0.25">
      <c r="A48" s="18">
        <v>45150</v>
      </c>
      <c r="B48" s="8" t="s">
        <v>157</v>
      </c>
      <c r="C48" s="9">
        <v>997022</v>
      </c>
      <c r="D48" s="9"/>
      <c r="E48" s="9">
        <f t="shared" si="0"/>
        <v>1794836.21</v>
      </c>
    </row>
    <row r="49" spans="1:5" ht="21" x14ac:dyDescent="0.25">
      <c r="A49" s="18">
        <v>45150</v>
      </c>
      <c r="B49" s="8" t="s">
        <v>291</v>
      </c>
      <c r="C49" s="9"/>
      <c r="D49" s="9">
        <v>1794445.25</v>
      </c>
      <c r="E49" s="9">
        <f t="shared" si="0"/>
        <v>390.95999999996275</v>
      </c>
    </row>
    <row r="50" spans="1:5" ht="21" x14ac:dyDescent="0.25">
      <c r="A50" s="18">
        <v>45150</v>
      </c>
      <c r="B50" s="8" t="s">
        <v>150</v>
      </c>
      <c r="C50" s="9"/>
      <c r="D50" s="9">
        <v>52.5</v>
      </c>
      <c r="E50" s="9">
        <f t="shared" si="0"/>
        <v>338.45999999996275</v>
      </c>
    </row>
    <row r="51" spans="1:5" ht="21" x14ac:dyDescent="0.25">
      <c r="A51" s="18">
        <v>45272</v>
      </c>
      <c r="B51" s="8" t="s">
        <v>298</v>
      </c>
      <c r="C51" s="9">
        <v>1486700</v>
      </c>
      <c r="D51" s="9"/>
      <c r="E51" s="9">
        <f t="shared" si="0"/>
        <v>1487038.46</v>
      </c>
    </row>
    <row r="52" spans="1:5" ht="21" x14ac:dyDescent="0.25">
      <c r="A52" s="18">
        <v>45272</v>
      </c>
      <c r="B52" s="8" t="s">
        <v>153</v>
      </c>
      <c r="C52" s="9">
        <v>276040</v>
      </c>
      <c r="D52" s="9"/>
      <c r="E52" s="9">
        <f t="shared" si="0"/>
        <v>1763078.46</v>
      </c>
    </row>
    <row r="53" spans="1:5" ht="21" x14ac:dyDescent="0.25">
      <c r="A53" s="18">
        <v>45272</v>
      </c>
      <c r="B53" s="8" t="s">
        <v>299</v>
      </c>
      <c r="C53" s="9"/>
      <c r="D53" s="9">
        <f>1763038.51</f>
        <v>1763038.51</v>
      </c>
      <c r="E53" s="9">
        <f t="shared" si="0"/>
        <v>39.949999999953434</v>
      </c>
    </row>
    <row r="54" spans="1:5" ht="21" x14ac:dyDescent="0.25">
      <c r="A54" s="18">
        <v>45307</v>
      </c>
      <c r="B54" s="8" t="s">
        <v>150</v>
      </c>
      <c r="C54" s="9"/>
      <c r="D54" s="9">
        <v>39.950000000000003</v>
      </c>
      <c r="E54" s="9">
        <f t="shared" si="0"/>
        <v>-4.6568970901716966E-11</v>
      </c>
    </row>
    <row r="55" spans="1:5" ht="21" x14ac:dyDescent="0.25">
      <c r="A55" s="18">
        <v>45421</v>
      </c>
      <c r="B55" s="8" t="s">
        <v>1405</v>
      </c>
      <c r="C55" s="9">
        <v>434795</v>
      </c>
      <c r="D55" s="9"/>
      <c r="E55" s="9">
        <f t="shared" si="0"/>
        <v>434794.99999999994</v>
      </c>
    </row>
    <row r="56" spans="1:5" ht="21" x14ac:dyDescent="0.25">
      <c r="A56" s="18">
        <v>45421</v>
      </c>
      <c r="B56" s="8" t="s">
        <v>150</v>
      </c>
      <c r="C56" s="9"/>
      <c r="D56" s="9">
        <v>5.72</v>
      </c>
      <c r="E56" s="9">
        <f t="shared" si="0"/>
        <v>434789.27999999997</v>
      </c>
    </row>
    <row r="57" spans="1:5" ht="21" x14ac:dyDescent="0.25">
      <c r="A57" s="8"/>
      <c r="B57" s="8"/>
      <c r="C57" s="9"/>
      <c r="D57" s="9"/>
      <c r="E57" s="9">
        <f t="shared" si="0"/>
        <v>434789.27999999997</v>
      </c>
    </row>
    <row r="58" spans="1:5" ht="21" x14ac:dyDescent="0.25">
      <c r="A58" s="8"/>
      <c r="B58" s="8"/>
      <c r="C58" s="9"/>
      <c r="D58" s="9"/>
      <c r="E58" s="9">
        <f t="shared" si="0"/>
        <v>434789.27999999997</v>
      </c>
    </row>
    <row r="59" spans="1:5" ht="21" x14ac:dyDescent="0.25">
      <c r="A59" s="8"/>
      <c r="B59" s="8"/>
      <c r="C59" s="9"/>
      <c r="D59" s="9"/>
      <c r="E59" s="9">
        <f t="shared" si="0"/>
        <v>434789.27999999997</v>
      </c>
    </row>
    <row r="60" spans="1:5" ht="21" x14ac:dyDescent="0.25">
      <c r="A60" s="8"/>
      <c r="B60" s="8"/>
      <c r="C60" s="9"/>
      <c r="D60" s="9"/>
      <c r="E60" s="9">
        <f t="shared" si="0"/>
        <v>434789.27999999997</v>
      </c>
    </row>
    <row r="61" spans="1:5" ht="21" x14ac:dyDescent="0.25">
      <c r="A61" s="8"/>
      <c r="B61" s="8"/>
      <c r="C61" s="9"/>
      <c r="D61" s="9"/>
      <c r="E61" s="9">
        <f t="shared" si="0"/>
        <v>434789.27999999997</v>
      </c>
    </row>
    <row r="62" spans="1:5" ht="21" x14ac:dyDescent="0.25">
      <c r="A62" s="8"/>
      <c r="B62" s="8"/>
      <c r="C62" s="9"/>
      <c r="D62" s="9"/>
      <c r="E62" s="9">
        <f t="shared" si="0"/>
        <v>434789.27999999997</v>
      </c>
    </row>
    <row r="63" spans="1:5" ht="21" x14ac:dyDescent="0.25">
      <c r="A63" s="8"/>
      <c r="B63" s="8"/>
      <c r="C63" s="9"/>
      <c r="D63" s="9"/>
      <c r="E63" s="9">
        <f t="shared" si="0"/>
        <v>434789.27999999997</v>
      </c>
    </row>
    <row r="64" spans="1:5" ht="21" x14ac:dyDescent="0.25">
      <c r="A64" s="8"/>
      <c r="B64" s="8"/>
      <c r="C64" s="9"/>
      <c r="D64" s="9"/>
      <c r="E64" s="9">
        <f t="shared" si="0"/>
        <v>434789.27999999997</v>
      </c>
    </row>
    <row r="65" spans="1:5" ht="21" x14ac:dyDescent="0.25">
      <c r="A65" s="8"/>
      <c r="B65" s="8"/>
      <c r="C65" s="9"/>
      <c r="D65" s="9"/>
      <c r="E65" s="9">
        <f t="shared" si="0"/>
        <v>434789.27999999997</v>
      </c>
    </row>
    <row r="66" spans="1:5" ht="21" x14ac:dyDescent="0.25">
      <c r="A66" s="8"/>
      <c r="B66" s="8"/>
      <c r="C66" s="9"/>
      <c r="D66" s="9"/>
      <c r="E66" s="9">
        <f t="shared" si="0"/>
        <v>434789.27999999997</v>
      </c>
    </row>
    <row r="67" spans="1:5" ht="21" x14ac:dyDescent="0.25">
      <c r="A67" s="8"/>
      <c r="B67" s="8"/>
      <c r="C67" s="9"/>
      <c r="D67" s="9"/>
      <c r="E67" s="9">
        <f t="shared" si="0"/>
        <v>434789.27999999997</v>
      </c>
    </row>
    <row r="68" spans="1:5" ht="21" x14ac:dyDescent="0.25">
      <c r="A68" s="8"/>
      <c r="B68" s="8"/>
      <c r="C68" s="9"/>
      <c r="D68" s="9"/>
      <c r="E68" s="9">
        <f t="shared" si="0"/>
        <v>434789.27999999997</v>
      </c>
    </row>
    <row r="69" spans="1:5" ht="21" x14ac:dyDescent="0.25">
      <c r="A69" s="8"/>
      <c r="B69" s="8"/>
      <c r="C69" s="9"/>
      <c r="D69" s="9"/>
      <c r="E69" s="9">
        <f t="shared" si="0"/>
        <v>434789.27999999997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434789.27999999997</v>
      </c>
    </row>
    <row r="71" spans="1:5" ht="21" x14ac:dyDescent="0.25">
      <c r="A71" s="8"/>
      <c r="B71" s="8"/>
      <c r="C71" s="9"/>
      <c r="D71" s="9"/>
      <c r="E71" s="9">
        <f t="shared" si="1"/>
        <v>434789.27999999997</v>
      </c>
    </row>
    <row r="72" spans="1:5" ht="21" x14ac:dyDescent="0.25">
      <c r="A72" s="8"/>
      <c r="B72" s="8"/>
      <c r="C72" s="9"/>
      <c r="D72" s="9"/>
      <c r="E72" s="9">
        <f t="shared" si="1"/>
        <v>434789.27999999997</v>
      </c>
    </row>
    <row r="73" spans="1:5" ht="21" x14ac:dyDescent="0.25">
      <c r="A73" s="8"/>
      <c r="B73" s="8"/>
      <c r="C73" s="9"/>
      <c r="D73" s="9"/>
      <c r="E73" s="9">
        <f t="shared" si="1"/>
        <v>434789.27999999997</v>
      </c>
    </row>
    <row r="74" spans="1:5" ht="21" x14ac:dyDescent="0.25">
      <c r="A74" s="8"/>
      <c r="B74" s="8"/>
      <c r="C74" s="9"/>
      <c r="D74" s="9"/>
      <c r="E74" s="9">
        <f t="shared" si="1"/>
        <v>434789.27999999997</v>
      </c>
    </row>
    <row r="75" spans="1:5" ht="21" x14ac:dyDescent="0.25">
      <c r="A75" s="8"/>
      <c r="B75" s="8"/>
      <c r="C75" s="9"/>
      <c r="D75" s="9"/>
      <c r="E75" s="9">
        <f t="shared" si="1"/>
        <v>434789.27999999997</v>
      </c>
    </row>
    <row r="76" spans="1:5" ht="21" x14ac:dyDescent="0.25">
      <c r="A76" s="8"/>
      <c r="B76" s="8"/>
      <c r="C76" s="9"/>
      <c r="D76" s="9"/>
      <c r="E76" s="9">
        <f t="shared" si="1"/>
        <v>434789.27999999997</v>
      </c>
    </row>
    <row r="77" spans="1:5" ht="21" x14ac:dyDescent="0.25">
      <c r="A77" s="8"/>
      <c r="B77" s="8"/>
      <c r="C77" s="9"/>
      <c r="D77" s="9"/>
      <c r="E77" s="9">
        <f t="shared" si="1"/>
        <v>434789.27999999997</v>
      </c>
    </row>
    <row r="78" spans="1:5" ht="21" x14ac:dyDescent="0.25">
      <c r="A78" s="8"/>
      <c r="B78" s="8"/>
      <c r="C78" s="9"/>
      <c r="D78" s="9"/>
      <c r="E78" s="9">
        <f t="shared" si="1"/>
        <v>434789.27999999997</v>
      </c>
    </row>
    <row r="79" spans="1:5" ht="21" x14ac:dyDescent="0.25">
      <c r="A79" s="8"/>
      <c r="B79" s="8"/>
      <c r="C79" s="9"/>
      <c r="D79" s="9"/>
      <c r="E79" s="9">
        <f t="shared" si="1"/>
        <v>434789.27999999997</v>
      </c>
    </row>
    <row r="80" spans="1:5" ht="21" x14ac:dyDescent="0.25">
      <c r="A80" s="8"/>
      <c r="B80" s="8"/>
      <c r="C80" s="9"/>
      <c r="D80" s="9"/>
      <c r="E80" s="9">
        <f t="shared" si="1"/>
        <v>434789.27999999997</v>
      </c>
    </row>
    <row r="81" spans="1:5" ht="21" x14ac:dyDescent="0.25">
      <c r="A81" s="8"/>
      <c r="B81" s="8"/>
      <c r="C81" s="9"/>
      <c r="D81" s="9"/>
      <c r="E81" s="9">
        <f t="shared" si="1"/>
        <v>434789.27999999997</v>
      </c>
    </row>
    <row r="82" spans="1:5" ht="21" x14ac:dyDescent="0.25">
      <c r="A82" s="8"/>
      <c r="B82" s="8"/>
      <c r="C82" s="9"/>
      <c r="D82" s="9"/>
      <c r="E82" s="9">
        <f t="shared" si="1"/>
        <v>434789.27999999997</v>
      </c>
    </row>
    <row r="83" spans="1:5" ht="21" x14ac:dyDescent="0.25">
      <c r="A83" s="8"/>
      <c r="B83" s="8"/>
      <c r="C83" s="9"/>
      <c r="D83" s="9"/>
      <c r="E83" s="9">
        <f t="shared" si="1"/>
        <v>434789.27999999997</v>
      </c>
    </row>
    <row r="84" spans="1:5" ht="21" x14ac:dyDescent="0.25">
      <c r="A84" s="8"/>
      <c r="B84" s="8"/>
      <c r="C84" s="9"/>
      <c r="D84" s="9"/>
      <c r="E84" s="9">
        <f t="shared" si="1"/>
        <v>434789.27999999997</v>
      </c>
    </row>
    <row r="85" spans="1:5" ht="21" x14ac:dyDescent="0.25">
      <c r="A85" s="8"/>
      <c r="B85" s="8"/>
      <c r="C85" s="9"/>
      <c r="D85" s="9"/>
      <c r="E85" s="9">
        <f t="shared" si="1"/>
        <v>434789.27999999997</v>
      </c>
    </row>
    <row r="86" spans="1:5" ht="21" x14ac:dyDescent="0.25">
      <c r="A86" s="8"/>
      <c r="B86" s="8"/>
      <c r="C86" s="9"/>
      <c r="D86" s="9"/>
      <c r="E86" s="9">
        <f t="shared" si="1"/>
        <v>434789.27999999997</v>
      </c>
    </row>
    <row r="87" spans="1:5" ht="21" x14ac:dyDescent="0.25">
      <c r="A87" s="8"/>
      <c r="B87" s="8"/>
      <c r="C87" s="9"/>
      <c r="D87" s="9"/>
      <c r="E87" s="9">
        <f t="shared" si="1"/>
        <v>434789.27999999997</v>
      </c>
    </row>
    <row r="88" spans="1:5" ht="21" x14ac:dyDescent="0.25">
      <c r="A88" s="8"/>
      <c r="B88" s="8"/>
      <c r="C88" s="9"/>
      <c r="D88" s="9"/>
      <c r="E88" s="9">
        <f t="shared" si="1"/>
        <v>434789.27999999997</v>
      </c>
    </row>
    <row r="89" spans="1:5" ht="21" x14ac:dyDescent="0.25">
      <c r="A89" s="8"/>
      <c r="B89" s="8"/>
      <c r="C89" s="9"/>
      <c r="D89" s="9"/>
      <c r="E89" s="9">
        <f t="shared" si="1"/>
        <v>434789.27999999997</v>
      </c>
    </row>
    <row r="90" spans="1:5" ht="21" x14ac:dyDescent="0.25">
      <c r="A90" s="8"/>
      <c r="B90" s="8"/>
      <c r="C90" s="9"/>
      <c r="D90" s="9"/>
      <c r="E90" s="9">
        <f t="shared" si="1"/>
        <v>434789.27999999997</v>
      </c>
    </row>
    <row r="91" spans="1:5" ht="21" x14ac:dyDescent="0.25">
      <c r="A91" s="8"/>
      <c r="B91" s="8"/>
      <c r="C91" s="9"/>
      <c r="D91" s="9"/>
      <c r="E91" s="9">
        <f t="shared" si="1"/>
        <v>434789.27999999997</v>
      </c>
    </row>
    <row r="92" spans="1:5" ht="21" x14ac:dyDescent="0.25">
      <c r="A92" s="8"/>
      <c r="B92" s="8"/>
      <c r="C92" s="9"/>
      <c r="D92" s="9"/>
      <c r="E92" s="9">
        <f t="shared" si="1"/>
        <v>434789.27999999997</v>
      </c>
    </row>
    <row r="93" spans="1:5" ht="21" x14ac:dyDescent="0.25">
      <c r="A93" s="8"/>
      <c r="B93" s="8"/>
      <c r="C93" s="9"/>
      <c r="D93" s="9"/>
      <c r="E93" s="9">
        <f t="shared" si="1"/>
        <v>434789.27999999997</v>
      </c>
    </row>
    <row r="94" spans="1:5" ht="21" x14ac:dyDescent="0.25">
      <c r="A94" s="8"/>
      <c r="B94" s="8"/>
      <c r="C94" s="9"/>
      <c r="D94" s="9"/>
      <c r="E94" s="9">
        <f t="shared" si="1"/>
        <v>434789.27999999997</v>
      </c>
    </row>
    <row r="95" spans="1:5" ht="21" x14ac:dyDescent="0.25">
      <c r="A95" s="8"/>
      <c r="B95" s="8"/>
      <c r="C95" s="9"/>
      <c r="D95" s="9"/>
      <c r="E95" s="9">
        <f t="shared" si="1"/>
        <v>434789.27999999997</v>
      </c>
    </row>
    <row r="96" spans="1:5" ht="21" x14ac:dyDescent="0.25">
      <c r="A96" s="8"/>
      <c r="B96" s="8"/>
      <c r="C96" s="9"/>
      <c r="D96" s="9"/>
      <c r="E96" s="9">
        <f t="shared" si="1"/>
        <v>434789.27999999997</v>
      </c>
    </row>
    <row r="97" spans="1:5" ht="21" x14ac:dyDescent="0.25">
      <c r="A97" s="8"/>
      <c r="B97" s="8"/>
      <c r="C97" s="9"/>
      <c r="D97" s="9"/>
      <c r="E97" s="9">
        <f t="shared" si="1"/>
        <v>434789.27999999997</v>
      </c>
    </row>
    <row r="98" spans="1:5" ht="21" x14ac:dyDescent="0.25">
      <c r="A98" s="8"/>
      <c r="B98" s="8"/>
      <c r="C98" s="9"/>
      <c r="D98" s="9"/>
      <c r="E98" s="9">
        <f t="shared" si="1"/>
        <v>434789.27999999997</v>
      </c>
    </row>
    <row r="99" spans="1:5" ht="21" x14ac:dyDescent="0.25">
      <c r="A99" s="8"/>
      <c r="B99" s="8"/>
      <c r="C99" s="9"/>
      <c r="D99" s="9"/>
      <c r="E99" s="9">
        <f t="shared" si="1"/>
        <v>434789.27999999997</v>
      </c>
    </row>
    <row r="100" spans="1:5" ht="21" x14ac:dyDescent="0.25">
      <c r="A100" s="8"/>
      <c r="B100" s="8"/>
      <c r="C100" s="9"/>
      <c r="D100" s="9"/>
      <c r="E100" s="9">
        <f t="shared" si="1"/>
        <v>434789.27999999997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12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13"/>
  <dimension ref="A1:E100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45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9"/>
      <c r="D34" s="9"/>
      <c r="E34" s="9">
        <f t="shared" si="0"/>
        <v>0</v>
      </c>
    </row>
    <row r="35" spans="1:5" ht="21" x14ac:dyDescent="0.25">
      <c r="A35" s="18"/>
      <c r="B35" s="8"/>
      <c r="C35" s="9"/>
      <c r="D35" s="9"/>
      <c r="E35" s="9">
        <f t="shared" si="0"/>
        <v>0</v>
      </c>
    </row>
    <row r="36" spans="1:5" ht="21" x14ac:dyDescent="0.25">
      <c r="A36" s="18"/>
      <c r="B36" s="8"/>
      <c r="C36" s="9"/>
      <c r="D36" s="9"/>
      <c r="E36" s="9">
        <f t="shared" si="0"/>
        <v>0</v>
      </c>
    </row>
    <row r="37" spans="1:5" ht="21" x14ac:dyDescent="0.25">
      <c r="A37" s="18"/>
      <c r="B37" s="8"/>
      <c r="C37" s="9"/>
      <c r="D37" s="9"/>
      <c r="E37" s="9">
        <f t="shared" si="0"/>
        <v>0</v>
      </c>
    </row>
    <row r="38" spans="1:5" ht="21" x14ac:dyDescent="0.25">
      <c r="A38" s="18"/>
      <c r="B38" s="8"/>
      <c r="C38" s="9"/>
      <c r="D38" s="9"/>
      <c r="E38" s="9">
        <f t="shared" si="0"/>
        <v>0</v>
      </c>
    </row>
    <row r="39" spans="1:5" ht="21" x14ac:dyDescent="0.25">
      <c r="A39" s="18"/>
      <c r="B39" s="8"/>
      <c r="C39" s="9"/>
      <c r="D39" s="9"/>
      <c r="E39" s="9">
        <f t="shared" si="0"/>
        <v>0</v>
      </c>
    </row>
    <row r="40" spans="1:5" ht="21" x14ac:dyDescent="0.25">
      <c r="A40" s="18"/>
      <c r="B40" s="8"/>
      <c r="C40" s="9"/>
      <c r="D40" s="9"/>
      <c r="E40" s="9">
        <f t="shared" si="0"/>
        <v>0</v>
      </c>
    </row>
    <row r="41" spans="1:5" ht="21" x14ac:dyDescent="0.25">
      <c r="A41" s="18"/>
      <c r="B41" s="8"/>
      <c r="C41" s="9"/>
      <c r="D41" s="9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18"/>
      <c r="B52" s="8"/>
      <c r="C52" s="9"/>
      <c r="D52" s="9"/>
      <c r="E52" s="9">
        <f t="shared" si="0"/>
        <v>0</v>
      </c>
    </row>
    <row r="53" spans="1:5" ht="21" x14ac:dyDescent="0.25">
      <c r="A53" s="18"/>
      <c r="B53" s="8"/>
      <c r="C53" s="9"/>
      <c r="D53" s="9"/>
      <c r="E53" s="9">
        <f t="shared" si="0"/>
        <v>0</v>
      </c>
    </row>
    <row r="54" spans="1:5" ht="21" x14ac:dyDescent="0.25">
      <c r="A54" s="1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 t="shared" si="0"/>
        <v>0</v>
      </c>
    </row>
    <row r="59" spans="1:5" ht="21" x14ac:dyDescent="0.25">
      <c r="A59" s="18"/>
      <c r="B59" s="8"/>
      <c r="C59" s="9"/>
      <c r="D59" s="9"/>
      <c r="E59" s="9">
        <f t="shared" si="0"/>
        <v>0</v>
      </c>
    </row>
    <row r="60" spans="1:5" ht="21" x14ac:dyDescent="0.25">
      <c r="A60" s="18"/>
      <c r="B60" s="8"/>
      <c r="C60" s="9"/>
      <c r="D60" s="9"/>
      <c r="E60" s="9">
        <f t="shared" si="0"/>
        <v>0</v>
      </c>
    </row>
    <row r="61" spans="1:5" ht="21" x14ac:dyDescent="0.25">
      <c r="A61" s="18"/>
      <c r="B61" s="8"/>
      <c r="C61" s="9"/>
      <c r="D61" s="9"/>
      <c r="E61" s="9">
        <f t="shared" si="0"/>
        <v>0</v>
      </c>
    </row>
    <row r="62" spans="1:5" ht="21" x14ac:dyDescent="0.25">
      <c r="A62" s="18"/>
      <c r="B62" s="8"/>
      <c r="C62" s="9"/>
      <c r="D62" s="9"/>
      <c r="E62" s="9">
        <f t="shared" si="0"/>
        <v>0</v>
      </c>
    </row>
    <row r="63" spans="1:5" ht="21" x14ac:dyDescent="0.25">
      <c r="A63" s="18"/>
      <c r="B63" s="8"/>
      <c r="C63" s="9"/>
      <c r="D63" s="9"/>
      <c r="E63" s="9">
        <f t="shared" si="0"/>
        <v>0</v>
      </c>
    </row>
    <row r="64" spans="1:5" ht="21" x14ac:dyDescent="0.25">
      <c r="A64" s="18"/>
      <c r="B64" s="8"/>
      <c r="C64" s="9"/>
      <c r="D64" s="9"/>
      <c r="E64" s="9">
        <f t="shared" si="0"/>
        <v>0</v>
      </c>
    </row>
    <row r="65" spans="1:5" ht="21" x14ac:dyDescent="0.25">
      <c r="A65" s="18"/>
      <c r="B65" s="8"/>
      <c r="C65" s="9"/>
      <c r="D65" s="9"/>
      <c r="E65" s="9">
        <f t="shared" si="0"/>
        <v>0</v>
      </c>
    </row>
    <row r="66" spans="1:5" ht="21" x14ac:dyDescent="0.25">
      <c r="A66" s="18"/>
      <c r="B66" s="8"/>
      <c r="C66" s="9"/>
      <c r="D66" s="9"/>
      <c r="E66" s="9">
        <f t="shared" si="0"/>
        <v>0</v>
      </c>
    </row>
    <row r="67" spans="1:5" ht="21" x14ac:dyDescent="0.25">
      <c r="A67" s="18"/>
      <c r="B67" s="8"/>
      <c r="C67" s="9"/>
      <c r="D67" s="9"/>
      <c r="E67" s="9">
        <f t="shared" si="0"/>
        <v>0</v>
      </c>
    </row>
    <row r="68" spans="1:5" ht="21" x14ac:dyDescent="0.25">
      <c r="A68" s="18"/>
      <c r="B68" s="8"/>
      <c r="C68" s="9"/>
      <c r="D68" s="9"/>
      <c r="E68" s="9">
        <f t="shared" si="0"/>
        <v>0</v>
      </c>
    </row>
    <row r="69" spans="1:5" ht="21" x14ac:dyDescent="0.25">
      <c r="A69" s="18"/>
      <c r="B69" s="8"/>
      <c r="C69" s="9"/>
      <c r="D69" s="9"/>
      <c r="E69" s="9">
        <f t="shared" si="0"/>
        <v>0</v>
      </c>
    </row>
    <row r="70" spans="1:5" ht="21" x14ac:dyDescent="0.25">
      <c r="A70" s="1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18"/>
      <c r="B71" s="8"/>
      <c r="C71" s="9"/>
      <c r="D71" s="9"/>
      <c r="E71" s="9">
        <f t="shared" si="1"/>
        <v>0</v>
      </c>
    </row>
    <row r="72" spans="1:5" ht="21" x14ac:dyDescent="0.25">
      <c r="A72" s="18"/>
      <c r="B72" s="8"/>
      <c r="C72" s="9"/>
      <c r="D72" s="9"/>
      <c r="E72" s="9">
        <f t="shared" si="1"/>
        <v>0</v>
      </c>
    </row>
    <row r="73" spans="1:5" ht="21" x14ac:dyDescent="0.25">
      <c r="A73" s="18"/>
      <c r="B73" s="8"/>
      <c r="C73" s="9"/>
      <c r="D73" s="9"/>
      <c r="E73" s="9">
        <f t="shared" si="1"/>
        <v>0</v>
      </c>
    </row>
    <row r="74" spans="1:5" ht="21" x14ac:dyDescent="0.25">
      <c r="A74" s="18"/>
      <c r="B74" s="8"/>
      <c r="C74" s="9"/>
      <c r="D74" s="9"/>
      <c r="E74" s="9">
        <f t="shared" si="1"/>
        <v>0</v>
      </c>
    </row>
    <row r="75" spans="1:5" ht="21" x14ac:dyDescent="0.25">
      <c r="A75" s="18"/>
      <c r="B75" s="8"/>
      <c r="C75" s="9"/>
      <c r="D75" s="9"/>
      <c r="E75" s="9">
        <f t="shared" si="1"/>
        <v>0</v>
      </c>
    </row>
    <row r="76" spans="1:5" ht="21" x14ac:dyDescent="0.25">
      <c r="A76" s="18"/>
      <c r="B76" s="8"/>
      <c r="C76" s="9"/>
      <c r="D76" s="9"/>
      <c r="E76" s="9">
        <f t="shared" si="1"/>
        <v>0</v>
      </c>
    </row>
    <row r="77" spans="1:5" ht="21" x14ac:dyDescent="0.25">
      <c r="A77" s="18"/>
      <c r="B77" s="8"/>
      <c r="C77" s="9"/>
      <c r="D77" s="9"/>
      <c r="E77" s="9">
        <f t="shared" si="1"/>
        <v>0</v>
      </c>
    </row>
    <row r="78" spans="1:5" ht="21" x14ac:dyDescent="0.25">
      <c r="A78" s="18"/>
      <c r="B78" s="8"/>
      <c r="C78" s="9"/>
      <c r="D78" s="9"/>
      <c r="E78" s="9">
        <f t="shared" si="1"/>
        <v>0</v>
      </c>
    </row>
    <row r="79" spans="1:5" ht="21" x14ac:dyDescent="0.25">
      <c r="A79" s="18"/>
      <c r="B79" s="8"/>
      <c r="C79" s="9"/>
      <c r="D79" s="9"/>
      <c r="E79" s="9">
        <f t="shared" si="1"/>
        <v>0</v>
      </c>
    </row>
    <row r="80" spans="1:5" ht="21" x14ac:dyDescent="0.25">
      <c r="A80" s="1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18"/>
      <c r="B82" s="8"/>
      <c r="C82" s="9"/>
      <c r="D82" s="9"/>
      <c r="E82" s="9">
        <f t="shared" si="1"/>
        <v>0</v>
      </c>
    </row>
    <row r="83" spans="1:5" ht="21" x14ac:dyDescent="0.25">
      <c r="A83" s="18"/>
      <c r="B83" s="8"/>
      <c r="C83" s="9"/>
      <c r="D83" s="9"/>
      <c r="E83" s="9">
        <f t="shared" si="1"/>
        <v>0</v>
      </c>
    </row>
    <row r="84" spans="1:5" ht="21" x14ac:dyDescent="0.25">
      <c r="A84" s="18"/>
      <c r="B84" s="8"/>
      <c r="C84" s="9"/>
      <c r="D84" s="9"/>
      <c r="E84" s="9">
        <f t="shared" si="1"/>
        <v>0</v>
      </c>
    </row>
    <row r="85" spans="1:5" ht="21" x14ac:dyDescent="0.25">
      <c r="A85" s="18"/>
      <c r="B85" s="8"/>
      <c r="C85" s="9"/>
      <c r="D85" s="9"/>
      <c r="E85" s="9">
        <f t="shared" si="1"/>
        <v>0</v>
      </c>
    </row>
    <row r="86" spans="1:5" ht="21" x14ac:dyDescent="0.25">
      <c r="A86" s="18"/>
      <c r="B86" s="8"/>
      <c r="C86" s="9"/>
      <c r="D86" s="9"/>
      <c r="E86" s="9">
        <f t="shared" si="1"/>
        <v>0</v>
      </c>
    </row>
    <row r="87" spans="1:5" ht="21" x14ac:dyDescent="0.25">
      <c r="A87" s="18"/>
      <c r="B87" s="8"/>
      <c r="C87" s="9"/>
      <c r="D87" s="9"/>
      <c r="E87" s="9">
        <f t="shared" si="1"/>
        <v>0</v>
      </c>
    </row>
    <row r="88" spans="1:5" ht="21" x14ac:dyDescent="0.25">
      <c r="A88" s="18"/>
      <c r="B88" s="8"/>
      <c r="C88" s="9"/>
      <c r="D88" s="9"/>
      <c r="E88" s="9">
        <f t="shared" si="1"/>
        <v>0</v>
      </c>
    </row>
    <row r="89" spans="1:5" ht="21" x14ac:dyDescent="0.25">
      <c r="A89" s="1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14"/>
  <dimension ref="A1:E100"/>
  <sheetViews>
    <sheetView workbookViewId="0">
      <selection activeCell="A4" sqref="A4:D7"/>
    </sheetView>
  </sheetViews>
  <sheetFormatPr baseColWidth="10" defaultColWidth="8.83203125" defaultRowHeight="15" x14ac:dyDescent="0.2"/>
  <cols>
    <col min="1" max="1" width="15.66406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15"/>
  <dimension ref="A1:E100"/>
  <sheetViews>
    <sheetView workbookViewId="0">
      <selection activeCell="E5" sqref="E5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136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9"/>
      <c r="D34" s="9"/>
      <c r="E34" s="9">
        <f t="shared" si="0"/>
        <v>0</v>
      </c>
    </row>
    <row r="35" spans="1:5" ht="21" x14ac:dyDescent="0.25">
      <c r="A35" s="18"/>
      <c r="B35" s="8"/>
      <c r="C35" s="9"/>
      <c r="D35" s="9"/>
      <c r="E35" s="9">
        <f t="shared" si="0"/>
        <v>0</v>
      </c>
    </row>
    <row r="36" spans="1:5" ht="21" x14ac:dyDescent="0.25">
      <c r="A36" s="18"/>
      <c r="B36" s="8"/>
      <c r="C36" s="9"/>
      <c r="D36" s="9"/>
      <c r="E36" s="9">
        <f t="shared" si="0"/>
        <v>0</v>
      </c>
    </row>
    <row r="37" spans="1:5" ht="21" x14ac:dyDescent="0.25">
      <c r="A37" s="18"/>
      <c r="B37" s="8"/>
      <c r="C37" s="9"/>
      <c r="D37" s="9"/>
      <c r="E37" s="9">
        <f t="shared" si="0"/>
        <v>0</v>
      </c>
    </row>
    <row r="38" spans="1:5" ht="21" x14ac:dyDescent="0.25">
      <c r="A38" s="18"/>
      <c r="B38" s="8"/>
      <c r="C38" s="9"/>
      <c r="D38" s="9"/>
      <c r="E38" s="9">
        <f t="shared" si="0"/>
        <v>0</v>
      </c>
    </row>
    <row r="39" spans="1:5" ht="21" x14ac:dyDescent="0.25">
      <c r="A39" s="18"/>
      <c r="B39" s="8"/>
      <c r="C39" s="9"/>
      <c r="D39" s="9"/>
      <c r="E39" s="9">
        <f t="shared" si="0"/>
        <v>0</v>
      </c>
    </row>
    <row r="40" spans="1:5" ht="21" x14ac:dyDescent="0.25">
      <c r="A40" s="18"/>
      <c r="B40" s="8"/>
      <c r="C40" s="9"/>
      <c r="D40" s="9"/>
      <c r="E40" s="9">
        <f t="shared" si="0"/>
        <v>0</v>
      </c>
    </row>
    <row r="41" spans="1:5" ht="21" x14ac:dyDescent="0.25">
      <c r="A41" s="18"/>
      <c r="B41" s="8"/>
      <c r="C41" s="9"/>
      <c r="D41" s="9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18"/>
      <c r="B52" s="8"/>
      <c r="C52" s="9"/>
      <c r="D52" s="9"/>
      <c r="E52" s="9">
        <f t="shared" si="0"/>
        <v>0</v>
      </c>
    </row>
    <row r="53" spans="1:5" ht="21" x14ac:dyDescent="0.25">
      <c r="A53" s="18"/>
      <c r="B53" s="8"/>
      <c r="C53" s="9"/>
      <c r="D53" s="9"/>
      <c r="E53" s="9">
        <f t="shared" si="0"/>
        <v>0</v>
      </c>
    </row>
    <row r="54" spans="1:5" ht="21" x14ac:dyDescent="0.25">
      <c r="A54" s="1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18"/>
      <c r="B61" s="8"/>
      <c r="C61" s="9"/>
      <c r="D61" s="9"/>
      <c r="E61" s="9">
        <f t="shared" si="0"/>
        <v>0</v>
      </c>
    </row>
    <row r="62" spans="1:5" ht="21" x14ac:dyDescent="0.25">
      <c r="A62" s="1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16"/>
  <dimension ref="A1:E100"/>
  <sheetViews>
    <sheetView workbookViewId="0">
      <selection activeCell="A5" sqref="A5:D13"/>
    </sheetView>
  </sheetViews>
  <sheetFormatPr baseColWidth="10" defaultColWidth="8.83203125" defaultRowHeight="15" x14ac:dyDescent="0.2"/>
  <cols>
    <col min="1" max="1" width="15.664062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137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17"/>
  <dimension ref="A1:E100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89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2638</v>
      </c>
      <c r="B4" s="8" t="s">
        <v>2401</v>
      </c>
      <c r="C4" s="9"/>
      <c r="D4" s="9"/>
      <c r="E4" s="9">
        <v>0.01</v>
      </c>
    </row>
    <row r="5" spans="1:5" ht="21" x14ac:dyDescent="0.25">
      <c r="A5" s="8"/>
      <c r="B5" s="8"/>
      <c r="C5" s="9"/>
      <c r="D5" s="9"/>
      <c r="E5" s="9">
        <f>E4+C5-D5</f>
        <v>0.01</v>
      </c>
    </row>
    <row r="6" spans="1:5" ht="21" x14ac:dyDescent="0.25">
      <c r="A6" s="8"/>
      <c r="B6" s="8"/>
      <c r="C6" s="9"/>
      <c r="D6" s="9"/>
      <c r="E6" s="9">
        <f t="shared" ref="E6:E69" si="0">E5+C6-D6</f>
        <v>0.01</v>
      </c>
    </row>
    <row r="7" spans="1:5" ht="21" x14ac:dyDescent="0.25">
      <c r="A7" s="18"/>
      <c r="B7" s="8"/>
      <c r="C7" s="9"/>
      <c r="D7" s="9"/>
      <c r="E7" s="9">
        <f t="shared" si="0"/>
        <v>0.01</v>
      </c>
    </row>
    <row r="8" spans="1:5" ht="21" x14ac:dyDescent="0.25">
      <c r="A8" s="18"/>
      <c r="B8" s="8"/>
      <c r="C8" s="9"/>
      <c r="D8" s="9"/>
      <c r="E8" s="9">
        <f t="shared" si="0"/>
        <v>0.01</v>
      </c>
    </row>
    <row r="9" spans="1:5" ht="21" x14ac:dyDescent="0.25">
      <c r="A9" s="18"/>
      <c r="B9" s="8"/>
      <c r="C9" s="9"/>
      <c r="D9" s="9"/>
      <c r="E9" s="9">
        <f t="shared" si="0"/>
        <v>0.01</v>
      </c>
    </row>
    <row r="10" spans="1:5" ht="21" x14ac:dyDescent="0.25">
      <c r="A10" s="18"/>
      <c r="B10" s="8"/>
      <c r="C10" s="9"/>
      <c r="D10" s="9"/>
      <c r="E10" s="9">
        <f t="shared" si="0"/>
        <v>0.01</v>
      </c>
    </row>
    <row r="11" spans="1:5" ht="21" x14ac:dyDescent="0.25">
      <c r="A11" s="18"/>
      <c r="B11" s="8"/>
      <c r="C11" s="9"/>
      <c r="D11" s="9"/>
      <c r="E11" s="9">
        <f t="shared" si="0"/>
        <v>0.01</v>
      </c>
    </row>
    <row r="12" spans="1:5" ht="21" x14ac:dyDescent="0.25">
      <c r="A12" s="18"/>
      <c r="B12" s="8"/>
      <c r="C12" s="9"/>
      <c r="D12" s="9"/>
      <c r="E12" s="9">
        <f t="shared" si="0"/>
        <v>0.01</v>
      </c>
    </row>
    <row r="13" spans="1:5" ht="21" x14ac:dyDescent="0.25">
      <c r="A13" s="18"/>
      <c r="B13" s="8"/>
      <c r="C13" s="9"/>
      <c r="D13" s="9"/>
      <c r="E13" s="9">
        <f t="shared" si="0"/>
        <v>0.01</v>
      </c>
    </row>
    <row r="14" spans="1:5" ht="21" x14ac:dyDescent="0.25">
      <c r="A14" s="18"/>
      <c r="B14" s="8"/>
      <c r="C14" s="9"/>
      <c r="D14" s="9"/>
      <c r="E14" s="9">
        <f t="shared" si="0"/>
        <v>0.01</v>
      </c>
    </row>
    <row r="15" spans="1:5" ht="21" x14ac:dyDescent="0.25">
      <c r="A15" s="18"/>
      <c r="B15" s="8"/>
      <c r="C15" s="9"/>
      <c r="D15" s="9"/>
      <c r="E15" s="9">
        <f t="shared" si="0"/>
        <v>0.01</v>
      </c>
    </row>
    <row r="16" spans="1:5" ht="21" x14ac:dyDescent="0.25">
      <c r="A16" s="18"/>
      <c r="B16" s="8"/>
      <c r="C16" s="9"/>
      <c r="D16" s="9"/>
      <c r="E16" s="9">
        <f t="shared" si="0"/>
        <v>0.01</v>
      </c>
    </row>
    <row r="17" spans="1:5" ht="21" x14ac:dyDescent="0.25">
      <c r="A17" s="18"/>
      <c r="B17" s="8"/>
      <c r="C17" s="9"/>
      <c r="D17" s="9"/>
      <c r="E17" s="9">
        <f t="shared" si="0"/>
        <v>0.01</v>
      </c>
    </row>
    <row r="18" spans="1:5" ht="21" x14ac:dyDescent="0.25">
      <c r="A18" s="8"/>
      <c r="B18" s="8"/>
      <c r="C18" s="9"/>
      <c r="D18" s="9"/>
      <c r="E18" s="9">
        <f t="shared" si="0"/>
        <v>0.01</v>
      </c>
    </row>
    <row r="19" spans="1:5" ht="21" x14ac:dyDescent="0.25">
      <c r="A19" s="18"/>
      <c r="B19" s="8"/>
      <c r="C19" s="9"/>
      <c r="D19" s="9"/>
      <c r="E19" s="9">
        <f t="shared" si="0"/>
        <v>0.01</v>
      </c>
    </row>
    <row r="20" spans="1:5" ht="21" x14ac:dyDescent="0.25">
      <c r="A20" s="18"/>
      <c r="B20" s="8"/>
      <c r="C20" s="9"/>
      <c r="D20" s="9"/>
      <c r="E20" s="9">
        <f t="shared" si="0"/>
        <v>0.01</v>
      </c>
    </row>
    <row r="21" spans="1:5" ht="21" x14ac:dyDescent="0.25">
      <c r="A21" s="8"/>
      <c r="B21" s="8"/>
      <c r="C21" s="9"/>
      <c r="D21" s="9"/>
      <c r="E21" s="9">
        <f t="shared" si="0"/>
        <v>0.01</v>
      </c>
    </row>
    <row r="22" spans="1:5" ht="21" x14ac:dyDescent="0.25">
      <c r="A22" s="18"/>
      <c r="B22" s="8"/>
      <c r="C22" s="9"/>
      <c r="D22" s="9"/>
      <c r="E22" s="9">
        <f t="shared" si="0"/>
        <v>0.01</v>
      </c>
    </row>
    <row r="23" spans="1:5" ht="21" x14ac:dyDescent="0.25">
      <c r="A23" s="18"/>
      <c r="B23" s="8"/>
      <c r="C23" s="9"/>
      <c r="D23" s="9"/>
      <c r="E23" s="9">
        <f t="shared" si="0"/>
        <v>0.01</v>
      </c>
    </row>
    <row r="24" spans="1:5" ht="21" x14ac:dyDescent="0.25">
      <c r="A24" s="18"/>
      <c r="B24" s="8"/>
      <c r="C24" s="9"/>
      <c r="D24" s="9"/>
      <c r="E24" s="9">
        <f t="shared" si="0"/>
        <v>0.01</v>
      </c>
    </row>
    <row r="25" spans="1:5" ht="21" x14ac:dyDescent="0.25">
      <c r="A25" s="18"/>
      <c r="B25" s="8"/>
      <c r="C25" s="9"/>
      <c r="D25" s="9"/>
      <c r="E25" s="9">
        <f t="shared" si="0"/>
        <v>0.01</v>
      </c>
    </row>
    <row r="26" spans="1:5" ht="21" x14ac:dyDescent="0.25">
      <c r="A26" s="18"/>
      <c r="B26" s="8"/>
      <c r="C26" s="9"/>
      <c r="D26" s="9"/>
      <c r="E26" s="9">
        <f t="shared" si="0"/>
        <v>0.01</v>
      </c>
    </row>
    <row r="27" spans="1:5" ht="21" x14ac:dyDescent="0.25">
      <c r="A27" s="18"/>
      <c r="B27" s="8"/>
      <c r="C27" s="9"/>
      <c r="D27" s="9"/>
      <c r="E27" s="9">
        <f t="shared" si="0"/>
        <v>0.01</v>
      </c>
    </row>
    <row r="28" spans="1:5" ht="21" x14ac:dyDescent="0.25">
      <c r="A28" s="18"/>
      <c r="B28" s="8"/>
      <c r="C28" s="9"/>
      <c r="D28" s="9"/>
      <c r="E28" s="9">
        <f t="shared" si="0"/>
        <v>0.01</v>
      </c>
    </row>
    <row r="29" spans="1:5" ht="21" x14ac:dyDescent="0.25">
      <c r="A29" s="18"/>
      <c r="B29" s="8"/>
      <c r="C29" s="9"/>
      <c r="D29" s="9"/>
      <c r="E29" s="9">
        <f t="shared" si="0"/>
        <v>0.01</v>
      </c>
    </row>
    <row r="30" spans="1:5" ht="21" x14ac:dyDescent="0.25">
      <c r="A30" s="18"/>
      <c r="B30" s="8"/>
      <c r="C30" s="9"/>
      <c r="D30" s="9"/>
      <c r="E30" s="9">
        <f t="shared" si="0"/>
        <v>0.01</v>
      </c>
    </row>
    <row r="31" spans="1:5" ht="21" x14ac:dyDescent="0.25">
      <c r="A31" s="18"/>
      <c r="B31" s="8"/>
      <c r="C31" s="9"/>
      <c r="D31" s="9"/>
      <c r="E31" s="9">
        <f t="shared" si="0"/>
        <v>0.01</v>
      </c>
    </row>
    <row r="32" spans="1:5" ht="21" x14ac:dyDescent="0.25">
      <c r="A32" s="18"/>
      <c r="B32" s="8"/>
      <c r="C32" s="9"/>
      <c r="D32" s="9"/>
      <c r="E32" s="9">
        <f t="shared" si="0"/>
        <v>0.01</v>
      </c>
    </row>
    <row r="33" spans="1:5" ht="21" x14ac:dyDescent="0.25">
      <c r="A33" s="18"/>
      <c r="B33" s="8"/>
      <c r="C33" s="9"/>
      <c r="D33" s="9"/>
      <c r="E33" s="9">
        <f t="shared" si="0"/>
        <v>0.01</v>
      </c>
    </row>
    <row r="34" spans="1:5" ht="21" x14ac:dyDescent="0.25">
      <c r="A34" s="18"/>
      <c r="B34" s="8"/>
      <c r="C34" s="9"/>
      <c r="D34" s="9"/>
      <c r="E34" s="9">
        <f t="shared" si="0"/>
        <v>0.01</v>
      </c>
    </row>
    <row r="35" spans="1:5" ht="21" x14ac:dyDescent="0.25">
      <c r="A35" s="18"/>
      <c r="B35" s="8"/>
      <c r="C35" s="9"/>
      <c r="D35" s="9"/>
      <c r="E35" s="9">
        <f t="shared" si="0"/>
        <v>0.01</v>
      </c>
    </row>
    <row r="36" spans="1:5" ht="21" x14ac:dyDescent="0.25">
      <c r="A36" s="18"/>
      <c r="B36" s="8"/>
      <c r="C36" s="9"/>
      <c r="D36" s="9"/>
      <c r="E36" s="9">
        <f t="shared" si="0"/>
        <v>0.01</v>
      </c>
    </row>
    <row r="37" spans="1:5" ht="21" x14ac:dyDescent="0.25">
      <c r="A37" s="18"/>
      <c r="B37" s="8"/>
      <c r="C37" s="9"/>
      <c r="D37" s="9"/>
      <c r="E37" s="9">
        <f t="shared" si="0"/>
        <v>0.01</v>
      </c>
    </row>
    <row r="38" spans="1:5" ht="21" x14ac:dyDescent="0.25">
      <c r="A38" s="18"/>
      <c r="B38" s="8"/>
      <c r="C38" s="9"/>
      <c r="D38" s="9"/>
      <c r="E38" s="9">
        <f t="shared" si="0"/>
        <v>0.01</v>
      </c>
    </row>
    <row r="39" spans="1:5" ht="21" x14ac:dyDescent="0.25">
      <c r="A39" s="18"/>
      <c r="B39" s="8"/>
      <c r="C39" s="9"/>
      <c r="D39" s="9"/>
      <c r="E39" s="9">
        <f t="shared" si="0"/>
        <v>0.01</v>
      </c>
    </row>
    <row r="40" spans="1:5" ht="21" x14ac:dyDescent="0.25">
      <c r="A40" s="18"/>
      <c r="B40" s="8"/>
      <c r="C40" s="9"/>
      <c r="D40" s="9"/>
      <c r="E40" s="9">
        <f t="shared" si="0"/>
        <v>0.01</v>
      </c>
    </row>
    <row r="41" spans="1:5" ht="21" x14ac:dyDescent="0.25">
      <c r="A41" s="18"/>
      <c r="B41" s="8"/>
      <c r="C41" s="9"/>
      <c r="D41" s="9"/>
      <c r="E41" s="9">
        <f t="shared" si="0"/>
        <v>0.01</v>
      </c>
    </row>
    <row r="42" spans="1:5" ht="21" x14ac:dyDescent="0.25">
      <c r="A42" s="18"/>
      <c r="B42" s="8"/>
      <c r="C42" s="9"/>
      <c r="D42" s="9"/>
      <c r="E42" s="9">
        <f t="shared" si="0"/>
        <v>0.01</v>
      </c>
    </row>
    <row r="43" spans="1:5" ht="21" x14ac:dyDescent="0.25">
      <c r="A43" s="18"/>
      <c r="B43" s="8"/>
      <c r="C43" s="9"/>
      <c r="D43" s="9"/>
      <c r="E43" s="9">
        <f t="shared" si="0"/>
        <v>0.01</v>
      </c>
    </row>
    <row r="44" spans="1:5" ht="21" x14ac:dyDescent="0.25">
      <c r="A44" s="18"/>
      <c r="B44" s="8"/>
      <c r="C44" s="9"/>
      <c r="D44" s="9"/>
      <c r="E44" s="9">
        <f t="shared" si="0"/>
        <v>0.01</v>
      </c>
    </row>
    <row r="45" spans="1:5" ht="21" x14ac:dyDescent="0.25">
      <c r="A45" s="18"/>
      <c r="B45" s="8"/>
      <c r="C45" s="9"/>
      <c r="D45" s="9"/>
      <c r="E45" s="9">
        <f t="shared" si="0"/>
        <v>0.01</v>
      </c>
    </row>
    <row r="46" spans="1:5" ht="21" x14ac:dyDescent="0.25">
      <c r="A46" s="18"/>
      <c r="B46" s="8"/>
      <c r="C46" s="9"/>
      <c r="D46" s="9"/>
      <c r="E46" s="9">
        <f t="shared" si="0"/>
        <v>0.01</v>
      </c>
    </row>
    <row r="47" spans="1:5" ht="21" x14ac:dyDescent="0.25">
      <c r="A47" s="18"/>
      <c r="B47" s="8"/>
      <c r="C47" s="9"/>
      <c r="D47" s="9"/>
      <c r="E47" s="9">
        <f t="shared" si="0"/>
        <v>0.01</v>
      </c>
    </row>
    <row r="48" spans="1:5" ht="21" x14ac:dyDescent="0.25">
      <c r="A48" s="18"/>
      <c r="B48" s="8"/>
      <c r="C48" s="9"/>
      <c r="D48" s="9"/>
      <c r="E48" s="9">
        <f t="shared" si="0"/>
        <v>0.01</v>
      </c>
    </row>
    <row r="49" spans="1:5" ht="21" x14ac:dyDescent="0.25">
      <c r="A49" s="18"/>
      <c r="B49" s="8"/>
      <c r="C49" s="9"/>
      <c r="D49" s="9"/>
      <c r="E49" s="9">
        <f t="shared" si="0"/>
        <v>0.01</v>
      </c>
    </row>
    <row r="50" spans="1:5" ht="21" x14ac:dyDescent="0.25">
      <c r="A50" s="18"/>
      <c r="B50" s="8"/>
      <c r="C50" s="9"/>
      <c r="D50" s="9"/>
      <c r="E50" s="9">
        <f t="shared" si="0"/>
        <v>0.01</v>
      </c>
    </row>
    <row r="51" spans="1:5" ht="21" x14ac:dyDescent="0.25">
      <c r="A51" s="18"/>
      <c r="B51" s="8"/>
      <c r="C51" s="9"/>
      <c r="D51" s="9"/>
      <c r="E51" s="9">
        <f t="shared" si="0"/>
        <v>0.01</v>
      </c>
    </row>
    <row r="52" spans="1:5" ht="21" x14ac:dyDescent="0.25">
      <c r="A52" s="18"/>
      <c r="B52" s="8"/>
      <c r="C52" s="9"/>
      <c r="D52" s="9"/>
      <c r="E52" s="9">
        <f t="shared" si="0"/>
        <v>0.01</v>
      </c>
    </row>
    <row r="53" spans="1:5" ht="21" x14ac:dyDescent="0.25">
      <c r="A53" s="18"/>
      <c r="B53" s="8"/>
      <c r="C53" s="9"/>
      <c r="D53" s="9"/>
      <c r="E53" s="9">
        <f t="shared" si="0"/>
        <v>0.01</v>
      </c>
    </row>
    <row r="54" spans="1:5" ht="21" x14ac:dyDescent="0.25">
      <c r="A54" s="18"/>
      <c r="B54" s="8"/>
      <c r="C54" s="9"/>
      <c r="D54" s="9"/>
      <c r="E54" s="9">
        <f t="shared" si="0"/>
        <v>0.01</v>
      </c>
    </row>
    <row r="55" spans="1:5" ht="21" x14ac:dyDescent="0.25">
      <c r="A55" s="18"/>
      <c r="B55" s="8"/>
      <c r="C55" s="9"/>
      <c r="D55" s="9"/>
      <c r="E55" s="9">
        <f t="shared" si="0"/>
        <v>0.01</v>
      </c>
    </row>
    <row r="56" spans="1:5" ht="21" x14ac:dyDescent="0.25">
      <c r="A56" s="18"/>
      <c r="B56" s="8"/>
      <c r="C56" s="9"/>
      <c r="D56" s="9"/>
      <c r="E56" s="9">
        <f t="shared" si="0"/>
        <v>0.01</v>
      </c>
    </row>
    <row r="57" spans="1:5" ht="21" x14ac:dyDescent="0.25">
      <c r="A57" s="18"/>
      <c r="B57" s="8"/>
      <c r="C57" s="9"/>
      <c r="D57" s="9"/>
      <c r="E57" s="9">
        <f t="shared" si="0"/>
        <v>0.01</v>
      </c>
    </row>
    <row r="58" spans="1:5" ht="21" x14ac:dyDescent="0.25">
      <c r="A58" s="18"/>
      <c r="B58" s="8"/>
      <c r="C58" s="9"/>
      <c r="D58" s="9"/>
      <c r="E58" s="9">
        <f t="shared" si="0"/>
        <v>0.01</v>
      </c>
    </row>
    <row r="59" spans="1:5" ht="21" x14ac:dyDescent="0.25">
      <c r="A59" s="18"/>
      <c r="B59" s="8"/>
      <c r="C59" s="9"/>
      <c r="D59" s="9"/>
      <c r="E59" s="9">
        <f t="shared" si="0"/>
        <v>0.01</v>
      </c>
    </row>
    <row r="60" spans="1:5" ht="21" x14ac:dyDescent="0.25">
      <c r="A60" s="18"/>
      <c r="B60" s="8"/>
      <c r="C60" s="9"/>
      <c r="D60" s="9"/>
      <c r="E60" s="9">
        <f t="shared" si="0"/>
        <v>0.01</v>
      </c>
    </row>
    <row r="61" spans="1:5" ht="21" x14ac:dyDescent="0.25">
      <c r="A61" s="18"/>
      <c r="B61" s="8"/>
      <c r="C61" s="9"/>
      <c r="D61" s="9"/>
      <c r="E61" s="9">
        <f t="shared" si="0"/>
        <v>0.01</v>
      </c>
    </row>
    <row r="62" spans="1:5" ht="21" x14ac:dyDescent="0.25">
      <c r="A62" s="18"/>
      <c r="B62" s="8"/>
      <c r="C62" s="9"/>
      <c r="D62" s="9"/>
      <c r="E62" s="9">
        <f t="shared" si="0"/>
        <v>0.01</v>
      </c>
    </row>
    <row r="63" spans="1:5" ht="21" x14ac:dyDescent="0.25">
      <c r="A63" s="18"/>
      <c r="B63" s="8"/>
      <c r="C63" s="9"/>
      <c r="D63" s="9"/>
      <c r="E63" s="9">
        <f t="shared" si="0"/>
        <v>0.01</v>
      </c>
    </row>
    <row r="64" spans="1:5" ht="21" x14ac:dyDescent="0.25">
      <c r="A64" s="18"/>
      <c r="B64" s="8"/>
      <c r="C64" s="9"/>
      <c r="D64" s="9"/>
      <c r="E64" s="9">
        <f t="shared" si="0"/>
        <v>0.01</v>
      </c>
    </row>
    <row r="65" spans="1:5" ht="21" x14ac:dyDescent="0.25">
      <c r="A65" s="18"/>
      <c r="B65" s="8"/>
      <c r="C65" s="9"/>
      <c r="D65" s="9"/>
      <c r="E65" s="9">
        <f t="shared" si="0"/>
        <v>0.01</v>
      </c>
    </row>
    <row r="66" spans="1:5" ht="21" x14ac:dyDescent="0.25">
      <c r="A66" s="18"/>
      <c r="B66" s="8"/>
      <c r="C66" s="9"/>
      <c r="D66" s="9"/>
      <c r="E66" s="9">
        <f t="shared" si="0"/>
        <v>0.01</v>
      </c>
    </row>
    <row r="67" spans="1:5" ht="21" x14ac:dyDescent="0.25">
      <c r="A67" s="18"/>
      <c r="B67" s="8"/>
      <c r="C67" s="9"/>
      <c r="D67" s="9"/>
      <c r="E67" s="9">
        <f t="shared" si="0"/>
        <v>0.01</v>
      </c>
    </row>
    <row r="68" spans="1:5" ht="21" x14ac:dyDescent="0.25">
      <c r="A68" s="8"/>
      <c r="B68" s="8"/>
      <c r="C68" s="9"/>
      <c r="D68" s="9"/>
      <c r="E68" s="9">
        <f t="shared" si="0"/>
        <v>0.01</v>
      </c>
    </row>
    <row r="69" spans="1:5" ht="21" x14ac:dyDescent="0.25">
      <c r="A69" s="8"/>
      <c r="B69" s="8"/>
      <c r="C69" s="9"/>
      <c r="D69" s="9"/>
      <c r="E69" s="9">
        <f t="shared" si="0"/>
        <v>0.01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0.01</v>
      </c>
    </row>
    <row r="71" spans="1:5" ht="21" x14ac:dyDescent="0.25">
      <c r="A71" s="8"/>
      <c r="B71" s="8"/>
      <c r="C71" s="9"/>
      <c r="D71" s="9"/>
      <c r="E71" s="9">
        <f t="shared" si="1"/>
        <v>0.01</v>
      </c>
    </row>
    <row r="72" spans="1:5" ht="21" x14ac:dyDescent="0.25">
      <c r="A72" s="8"/>
      <c r="B72" s="8"/>
      <c r="C72" s="9"/>
      <c r="D72" s="9"/>
      <c r="E72" s="9">
        <f t="shared" si="1"/>
        <v>0.01</v>
      </c>
    </row>
    <row r="73" spans="1:5" ht="21" x14ac:dyDescent="0.25">
      <c r="A73" s="8"/>
      <c r="B73" s="8"/>
      <c r="C73" s="9"/>
      <c r="D73" s="9"/>
      <c r="E73" s="9">
        <f t="shared" si="1"/>
        <v>0.01</v>
      </c>
    </row>
    <row r="74" spans="1:5" ht="21" x14ac:dyDescent="0.25">
      <c r="A74" s="8"/>
      <c r="B74" s="8"/>
      <c r="C74" s="9"/>
      <c r="D74" s="9"/>
      <c r="E74" s="9">
        <f t="shared" si="1"/>
        <v>0.01</v>
      </c>
    </row>
    <row r="75" spans="1:5" ht="21" x14ac:dyDescent="0.25">
      <c r="A75" s="8"/>
      <c r="B75" s="8"/>
      <c r="C75" s="9"/>
      <c r="D75" s="9"/>
      <c r="E75" s="9">
        <f t="shared" si="1"/>
        <v>0.01</v>
      </c>
    </row>
    <row r="76" spans="1:5" ht="21" x14ac:dyDescent="0.25">
      <c r="A76" s="8"/>
      <c r="B76" s="8"/>
      <c r="C76" s="9"/>
      <c r="D76" s="9"/>
      <c r="E76" s="9">
        <f t="shared" si="1"/>
        <v>0.01</v>
      </c>
    </row>
    <row r="77" spans="1:5" ht="21" x14ac:dyDescent="0.25">
      <c r="A77" s="8"/>
      <c r="B77" s="8"/>
      <c r="C77" s="9"/>
      <c r="D77" s="9"/>
      <c r="E77" s="9">
        <f t="shared" si="1"/>
        <v>0.01</v>
      </c>
    </row>
    <row r="78" spans="1:5" ht="21" x14ac:dyDescent="0.25">
      <c r="A78" s="8"/>
      <c r="B78" s="8"/>
      <c r="C78" s="9"/>
      <c r="D78" s="9"/>
      <c r="E78" s="9">
        <f t="shared" si="1"/>
        <v>0.01</v>
      </c>
    </row>
    <row r="79" spans="1:5" ht="21" x14ac:dyDescent="0.25">
      <c r="A79" s="8"/>
      <c r="B79" s="8"/>
      <c r="C79" s="9"/>
      <c r="D79" s="9"/>
      <c r="E79" s="9">
        <f t="shared" si="1"/>
        <v>0.01</v>
      </c>
    </row>
    <row r="80" spans="1:5" ht="21" x14ac:dyDescent="0.25">
      <c r="A80" s="8"/>
      <c r="B80" s="8"/>
      <c r="C80" s="9"/>
      <c r="D80" s="9"/>
      <c r="E80" s="9">
        <f t="shared" si="1"/>
        <v>0.01</v>
      </c>
    </row>
    <row r="81" spans="1:5" ht="21" x14ac:dyDescent="0.25">
      <c r="A81" s="8"/>
      <c r="B81" s="8"/>
      <c r="C81" s="9"/>
      <c r="D81" s="9"/>
      <c r="E81" s="9">
        <f t="shared" si="1"/>
        <v>0.01</v>
      </c>
    </row>
    <row r="82" spans="1:5" ht="21" x14ac:dyDescent="0.25">
      <c r="A82" s="8"/>
      <c r="B82" s="8"/>
      <c r="C82" s="9"/>
      <c r="D82" s="9"/>
      <c r="E82" s="9">
        <f t="shared" si="1"/>
        <v>0.01</v>
      </c>
    </row>
    <row r="83" spans="1:5" ht="21" x14ac:dyDescent="0.25">
      <c r="A83" s="8"/>
      <c r="B83" s="8"/>
      <c r="C83" s="9"/>
      <c r="D83" s="9"/>
      <c r="E83" s="9">
        <f t="shared" si="1"/>
        <v>0.01</v>
      </c>
    </row>
    <row r="84" spans="1:5" ht="21" x14ac:dyDescent="0.25">
      <c r="A84" s="8"/>
      <c r="B84" s="8"/>
      <c r="C84" s="9"/>
      <c r="D84" s="9"/>
      <c r="E84" s="9">
        <f t="shared" si="1"/>
        <v>0.01</v>
      </c>
    </row>
    <row r="85" spans="1:5" ht="21" x14ac:dyDescent="0.25">
      <c r="A85" s="8"/>
      <c r="B85" s="8"/>
      <c r="C85" s="9"/>
      <c r="D85" s="9"/>
      <c r="E85" s="9">
        <f t="shared" si="1"/>
        <v>0.01</v>
      </c>
    </row>
    <row r="86" spans="1:5" ht="21" x14ac:dyDescent="0.25">
      <c r="A86" s="8"/>
      <c r="B86" s="8"/>
      <c r="C86" s="9"/>
      <c r="D86" s="9"/>
      <c r="E86" s="9">
        <f t="shared" si="1"/>
        <v>0.01</v>
      </c>
    </row>
    <row r="87" spans="1:5" ht="21" x14ac:dyDescent="0.25">
      <c r="A87" s="8"/>
      <c r="B87" s="8"/>
      <c r="C87" s="9"/>
      <c r="D87" s="9"/>
      <c r="E87" s="9">
        <f t="shared" si="1"/>
        <v>0.01</v>
      </c>
    </row>
    <row r="88" spans="1:5" ht="21" x14ac:dyDescent="0.25">
      <c r="A88" s="8"/>
      <c r="B88" s="8"/>
      <c r="C88" s="9"/>
      <c r="D88" s="9"/>
      <c r="E88" s="9">
        <f t="shared" si="1"/>
        <v>0.01</v>
      </c>
    </row>
    <row r="89" spans="1:5" ht="21" x14ac:dyDescent="0.25">
      <c r="A89" s="8"/>
      <c r="B89" s="8"/>
      <c r="C89" s="9"/>
      <c r="D89" s="9"/>
      <c r="E89" s="9">
        <f t="shared" si="1"/>
        <v>0.01</v>
      </c>
    </row>
    <row r="90" spans="1:5" ht="21" x14ac:dyDescent="0.25">
      <c r="A90" s="8"/>
      <c r="B90" s="8"/>
      <c r="C90" s="9"/>
      <c r="D90" s="9"/>
      <c r="E90" s="9">
        <f t="shared" si="1"/>
        <v>0.01</v>
      </c>
    </row>
    <row r="91" spans="1:5" ht="21" x14ac:dyDescent="0.25">
      <c r="A91" s="8"/>
      <c r="B91" s="8"/>
      <c r="C91" s="9"/>
      <c r="D91" s="9"/>
      <c r="E91" s="9">
        <f t="shared" si="1"/>
        <v>0.01</v>
      </c>
    </row>
    <row r="92" spans="1:5" ht="21" x14ac:dyDescent="0.25">
      <c r="A92" s="8"/>
      <c r="B92" s="8"/>
      <c r="C92" s="9"/>
      <c r="D92" s="9"/>
      <c r="E92" s="9">
        <f t="shared" si="1"/>
        <v>0.01</v>
      </c>
    </row>
    <row r="93" spans="1:5" ht="21" x14ac:dyDescent="0.25">
      <c r="A93" s="8"/>
      <c r="B93" s="8"/>
      <c r="C93" s="9"/>
      <c r="D93" s="9"/>
      <c r="E93" s="9">
        <f t="shared" si="1"/>
        <v>0.01</v>
      </c>
    </row>
    <row r="94" spans="1:5" ht="21" x14ac:dyDescent="0.25">
      <c r="A94" s="8"/>
      <c r="B94" s="8"/>
      <c r="C94" s="9"/>
      <c r="D94" s="9"/>
      <c r="E94" s="9">
        <f t="shared" si="1"/>
        <v>0.01</v>
      </c>
    </row>
    <row r="95" spans="1:5" ht="21" x14ac:dyDescent="0.25">
      <c r="A95" s="8"/>
      <c r="B95" s="8"/>
      <c r="C95" s="9"/>
      <c r="D95" s="9"/>
      <c r="E95" s="9">
        <f t="shared" si="1"/>
        <v>0.01</v>
      </c>
    </row>
    <row r="96" spans="1:5" ht="21" x14ac:dyDescent="0.25">
      <c r="A96" s="8"/>
      <c r="B96" s="8"/>
      <c r="C96" s="9"/>
      <c r="D96" s="9"/>
      <c r="E96" s="9">
        <f t="shared" si="1"/>
        <v>0.01</v>
      </c>
    </row>
    <row r="97" spans="1:5" ht="21" x14ac:dyDescent="0.25">
      <c r="A97" s="8"/>
      <c r="B97" s="8"/>
      <c r="C97" s="9"/>
      <c r="D97" s="9"/>
      <c r="E97" s="9">
        <f t="shared" si="1"/>
        <v>0.01</v>
      </c>
    </row>
    <row r="98" spans="1:5" ht="21" x14ac:dyDescent="0.25">
      <c r="A98" s="8"/>
      <c r="B98" s="8"/>
      <c r="C98" s="9"/>
      <c r="D98" s="9"/>
      <c r="E98" s="9">
        <f t="shared" si="1"/>
        <v>0.01</v>
      </c>
    </row>
    <row r="99" spans="1:5" ht="21" x14ac:dyDescent="0.25">
      <c r="A99" s="8"/>
      <c r="B99" s="8"/>
      <c r="C99" s="9"/>
      <c r="D99" s="9"/>
      <c r="E99" s="9">
        <f t="shared" si="1"/>
        <v>0.01</v>
      </c>
    </row>
    <row r="100" spans="1:5" ht="21" x14ac:dyDescent="0.25">
      <c r="A100" s="8"/>
      <c r="B100" s="8"/>
      <c r="C100" s="9"/>
      <c r="D100" s="9"/>
      <c r="E100" s="9">
        <f t="shared" si="1"/>
        <v>0.01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18"/>
  <dimension ref="A1:E100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90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2638</v>
      </c>
      <c r="B4" s="8" t="s">
        <v>2401</v>
      </c>
      <c r="C4" s="9"/>
      <c r="D4" s="9"/>
      <c r="E4" s="9">
        <v>94990.84</v>
      </c>
    </row>
    <row r="5" spans="1:5" ht="21" x14ac:dyDescent="0.25">
      <c r="A5" s="8"/>
      <c r="B5" s="8"/>
      <c r="C5" s="9"/>
      <c r="D5" s="9"/>
      <c r="E5" s="9">
        <f>E4+C5-D5</f>
        <v>94990.84</v>
      </c>
    </row>
    <row r="6" spans="1:5" ht="21" x14ac:dyDescent="0.25">
      <c r="A6" s="8"/>
      <c r="B6" s="8"/>
      <c r="C6" s="9"/>
      <c r="D6" s="9"/>
      <c r="E6" s="9">
        <f t="shared" ref="E6:E69" si="0">E5+C6-D6</f>
        <v>94990.84</v>
      </c>
    </row>
    <row r="7" spans="1:5" ht="21" x14ac:dyDescent="0.25">
      <c r="A7" s="8"/>
      <c r="B7" s="8"/>
      <c r="C7" s="9"/>
      <c r="D7" s="9"/>
      <c r="E7" s="9">
        <f t="shared" si="0"/>
        <v>94990.84</v>
      </c>
    </row>
    <row r="8" spans="1:5" ht="21" x14ac:dyDescent="0.25">
      <c r="A8" s="18"/>
      <c r="B8" s="8"/>
      <c r="C8" s="9"/>
      <c r="D8" s="9"/>
      <c r="E8" s="9">
        <f t="shared" si="0"/>
        <v>94990.84</v>
      </c>
    </row>
    <row r="9" spans="1:5" ht="21" x14ac:dyDescent="0.25">
      <c r="A9" s="18"/>
      <c r="B9" s="8"/>
      <c r="C9" s="9"/>
      <c r="D9" s="9"/>
      <c r="E9" s="9">
        <f t="shared" si="0"/>
        <v>94990.84</v>
      </c>
    </row>
    <row r="10" spans="1:5" ht="21" x14ac:dyDescent="0.25">
      <c r="A10" s="18"/>
      <c r="B10" s="8"/>
      <c r="C10" s="9"/>
      <c r="D10" s="9"/>
      <c r="E10" s="9">
        <f t="shared" si="0"/>
        <v>94990.84</v>
      </c>
    </row>
    <row r="11" spans="1:5" ht="21" x14ac:dyDescent="0.25">
      <c r="A11" s="18"/>
      <c r="B11" s="8"/>
      <c r="C11" s="9"/>
      <c r="D11" s="9"/>
      <c r="E11" s="9">
        <f t="shared" si="0"/>
        <v>94990.84</v>
      </c>
    </row>
    <row r="12" spans="1:5" ht="21" x14ac:dyDescent="0.25">
      <c r="A12" s="18"/>
      <c r="B12" s="8"/>
      <c r="C12" s="9"/>
      <c r="D12" s="9"/>
      <c r="E12" s="9">
        <f t="shared" si="0"/>
        <v>94990.84</v>
      </c>
    </row>
    <row r="13" spans="1:5" ht="21" x14ac:dyDescent="0.25">
      <c r="A13" s="18"/>
      <c r="B13" s="8"/>
      <c r="C13" s="9"/>
      <c r="D13" s="9"/>
      <c r="E13" s="9">
        <f t="shared" si="0"/>
        <v>94990.84</v>
      </c>
    </row>
    <row r="14" spans="1:5" ht="21" x14ac:dyDescent="0.25">
      <c r="A14" s="18"/>
      <c r="B14" s="8"/>
      <c r="C14" s="9"/>
      <c r="D14" s="9"/>
      <c r="E14" s="9">
        <f t="shared" si="0"/>
        <v>94990.84</v>
      </c>
    </row>
    <row r="15" spans="1:5" ht="21" x14ac:dyDescent="0.25">
      <c r="A15" s="18"/>
      <c r="B15" s="8"/>
      <c r="C15" s="9"/>
      <c r="D15" s="9"/>
      <c r="E15" s="9">
        <f t="shared" si="0"/>
        <v>94990.84</v>
      </c>
    </row>
    <row r="16" spans="1:5" ht="21" x14ac:dyDescent="0.25">
      <c r="A16" s="18"/>
      <c r="B16" s="8"/>
      <c r="C16" s="9"/>
      <c r="D16" s="9"/>
      <c r="E16" s="9">
        <f t="shared" si="0"/>
        <v>94990.84</v>
      </c>
    </row>
    <row r="17" spans="1:5" ht="21" x14ac:dyDescent="0.25">
      <c r="A17" s="18"/>
      <c r="B17" s="8"/>
      <c r="C17" s="9"/>
      <c r="D17" s="9"/>
      <c r="E17" s="9">
        <f t="shared" si="0"/>
        <v>94990.84</v>
      </c>
    </row>
    <row r="18" spans="1:5" ht="21" x14ac:dyDescent="0.25">
      <c r="A18" s="18"/>
      <c r="B18" s="8"/>
      <c r="C18" s="9"/>
      <c r="D18" s="9"/>
      <c r="E18" s="9">
        <f t="shared" si="0"/>
        <v>94990.84</v>
      </c>
    </row>
    <row r="19" spans="1:5" ht="21" x14ac:dyDescent="0.25">
      <c r="A19" s="18"/>
      <c r="B19" s="8"/>
      <c r="C19" s="9"/>
      <c r="D19" s="9"/>
      <c r="E19" s="9">
        <f t="shared" si="0"/>
        <v>94990.84</v>
      </c>
    </row>
    <row r="20" spans="1:5" ht="21" x14ac:dyDescent="0.25">
      <c r="A20" s="18"/>
      <c r="B20" s="8"/>
      <c r="C20" s="9"/>
      <c r="D20" s="9"/>
      <c r="E20" s="9">
        <f t="shared" si="0"/>
        <v>94990.84</v>
      </c>
    </row>
    <row r="21" spans="1:5" ht="21" x14ac:dyDescent="0.25">
      <c r="A21" s="18"/>
      <c r="B21" s="8"/>
      <c r="C21" s="9"/>
      <c r="D21" s="9"/>
      <c r="E21" s="9">
        <f t="shared" si="0"/>
        <v>94990.84</v>
      </c>
    </row>
    <row r="22" spans="1:5" ht="21" x14ac:dyDescent="0.25">
      <c r="A22" s="18"/>
      <c r="B22" s="8"/>
      <c r="C22" s="9"/>
      <c r="D22" s="9"/>
      <c r="E22" s="9">
        <f t="shared" si="0"/>
        <v>94990.84</v>
      </c>
    </row>
    <row r="23" spans="1:5" ht="21" x14ac:dyDescent="0.25">
      <c r="A23" s="18"/>
      <c r="B23" s="8"/>
      <c r="C23" s="9"/>
      <c r="D23" s="9"/>
      <c r="E23" s="9">
        <f t="shared" si="0"/>
        <v>94990.84</v>
      </c>
    </row>
    <row r="24" spans="1:5" ht="21" x14ac:dyDescent="0.25">
      <c r="A24" s="8"/>
      <c r="B24" s="8"/>
      <c r="C24" s="9"/>
      <c r="D24" s="9"/>
      <c r="E24" s="9">
        <f t="shared" si="0"/>
        <v>94990.84</v>
      </c>
    </row>
    <row r="25" spans="1:5" ht="21" x14ac:dyDescent="0.25">
      <c r="A25" s="18"/>
      <c r="B25" s="8"/>
      <c r="C25" s="9"/>
      <c r="D25" s="9"/>
      <c r="E25" s="9">
        <f t="shared" si="0"/>
        <v>94990.84</v>
      </c>
    </row>
    <row r="26" spans="1:5" ht="21" x14ac:dyDescent="0.25">
      <c r="A26" s="18"/>
      <c r="B26" s="8"/>
      <c r="C26" s="9"/>
      <c r="D26" s="9"/>
      <c r="E26" s="9">
        <f t="shared" si="0"/>
        <v>94990.84</v>
      </c>
    </row>
    <row r="27" spans="1:5" ht="21" x14ac:dyDescent="0.25">
      <c r="A27" s="18"/>
      <c r="B27" s="8"/>
      <c r="C27" s="9"/>
      <c r="D27" s="9"/>
      <c r="E27" s="9">
        <f t="shared" si="0"/>
        <v>94990.84</v>
      </c>
    </row>
    <row r="28" spans="1:5" ht="21" x14ac:dyDescent="0.25">
      <c r="A28" s="18"/>
      <c r="B28" s="8"/>
      <c r="C28" s="9"/>
      <c r="D28" s="9"/>
      <c r="E28" s="9">
        <f t="shared" si="0"/>
        <v>94990.84</v>
      </c>
    </row>
    <row r="29" spans="1:5" ht="21" x14ac:dyDescent="0.25">
      <c r="A29" s="18"/>
      <c r="B29" s="8"/>
      <c r="C29" s="9"/>
      <c r="D29" s="9"/>
      <c r="E29" s="9">
        <f t="shared" si="0"/>
        <v>94990.84</v>
      </c>
    </row>
    <row r="30" spans="1:5" ht="21" x14ac:dyDescent="0.25">
      <c r="A30" s="18"/>
      <c r="B30" s="8"/>
      <c r="C30" s="9"/>
      <c r="D30" s="9"/>
      <c r="E30" s="9">
        <f t="shared" si="0"/>
        <v>94990.84</v>
      </c>
    </row>
    <row r="31" spans="1:5" ht="21" x14ac:dyDescent="0.25">
      <c r="A31" s="18"/>
      <c r="B31" s="8"/>
      <c r="C31" s="9"/>
      <c r="D31" s="9"/>
      <c r="E31" s="9">
        <f t="shared" si="0"/>
        <v>94990.84</v>
      </c>
    </row>
    <row r="32" spans="1:5" ht="21" x14ac:dyDescent="0.25">
      <c r="A32" s="18"/>
      <c r="B32" s="8"/>
      <c r="C32" s="9"/>
      <c r="D32" s="9"/>
      <c r="E32" s="9">
        <f t="shared" si="0"/>
        <v>94990.84</v>
      </c>
    </row>
    <row r="33" spans="1:5" ht="21" x14ac:dyDescent="0.25">
      <c r="A33" s="18"/>
      <c r="B33" s="8"/>
      <c r="C33" s="9"/>
      <c r="D33" s="9"/>
      <c r="E33" s="9">
        <f t="shared" si="0"/>
        <v>94990.84</v>
      </c>
    </row>
    <row r="34" spans="1:5" ht="21" x14ac:dyDescent="0.25">
      <c r="A34" s="18"/>
      <c r="B34" s="8"/>
      <c r="C34" s="9"/>
      <c r="D34" s="9"/>
      <c r="E34" s="9">
        <f t="shared" si="0"/>
        <v>94990.84</v>
      </c>
    </row>
    <row r="35" spans="1:5" ht="21" x14ac:dyDescent="0.25">
      <c r="A35" s="18"/>
      <c r="B35" s="8"/>
      <c r="C35" s="9"/>
      <c r="D35" s="9"/>
      <c r="E35" s="9">
        <f t="shared" si="0"/>
        <v>94990.84</v>
      </c>
    </row>
    <row r="36" spans="1:5" ht="21" x14ac:dyDescent="0.25">
      <c r="A36" s="18"/>
      <c r="B36" s="8"/>
      <c r="C36" s="9"/>
      <c r="D36" s="9"/>
      <c r="E36" s="9">
        <f t="shared" si="0"/>
        <v>94990.84</v>
      </c>
    </row>
    <row r="37" spans="1:5" ht="21" x14ac:dyDescent="0.25">
      <c r="A37" s="18"/>
      <c r="B37" s="8"/>
      <c r="C37" s="9"/>
      <c r="D37" s="9"/>
      <c r="E37" s="9">
        <f t="shared" si="0"/>
        <v>94990.84</v>
      </c>
    </row>
    <row r="38" spans="1:5" ht="21" x14ac:dyDescent="0.25">
      <c r="A38" s="18"/>
      <c r="B38" s="8"/>
      <c r="C38" s="9"/>
      <c r="D38" s="9"/>
      <c r="E38" s="9">
        <f t="shared" si="0"/>
        <v>94990.84</v>
      </c>
    </row>
    <row r="39" spans="1:5" ht="21" x14ac:dyDescent="0.25">
      <c r="A39" s="18"/>
      <c r="B39" s="8"/>
      <c r="C39" s="9"/>
      <c r="D39" s="9"/>
      <c r="E39" s="9">
        <f t="shared" si="0"/>
        <v>94990.84</v>
      </c>
    </row>
    <row r="40" spans="1:5" ht="21" x14ac:dyDescent="0.25">
      <c r="A40" s="18"/>
      <c r="B40" s="8"/>
      <c r="C40" s="9"/>
      <c r="D40" s="9"/>
      <c r="E40" s="9">
        <f t="shared" si="0"/>
        <v>94990.84</v>
      </c>
    </row>
    <row r="41" spans="1:5" ht="21" x14ac:dyDescent="0.25">
      <c r="A41" s="18"/>
      <c r="B41" s="8"/>
      <c r="C41" s="9"/>
      <c r="D41" s="9"/>
      <c r="E41" s="9">
        <f t="shared" si="0"/>
        <v>94990.84</v>
      </c>
    </row>
    <row r="42" spans="1:5" ht="24" x14ac:dyDescent="0.3">
      <c r="A42" s="18"/>
      <c r="B42" s="8"/>
      <c r="C42" s="31"/>
      <c r="D42" s="9"/>
      <c r="E42" s="9">
        <f t="shared" si="0"/>
        <v>94990.84</v>
      </c>
    </row>
    <row r="43" spans="1:5" ht="21" x14ac:dyDescent="0.25">
      <c r="A43" s="8"/>
      <c r="B43" s="8"/>
      <c r="C43" s="9"/>
      <c r="D43" s="9"/>
      <c r="E43" s="9">
        <f t="shared" si="0"/>
        <v>94990.84</v>
      </c>
    </row>
    <row r="44" spans="1:5" ht="21" x14ac:dyDescent="0.25">
      <c r="A44" s="8"/>
      <c r="B44" s="8"/>
      <c r="C44" s="9"/>
      <c r="D44" s="9"/>
      <c r="E44" s="9">
        <f t="shared" si="0"/>
        <v>94990.84</v>
      </c>
    </row>
    <row r="45" spans="1:5" ht="21" x14ac:dyDescent="0.25">
      <c r="A45" s="8"/>
      <c r="B45" s="8"/>
      <c r="C45" s="9"/>
      <c r="D45" s="9"/>
      <c r="E45" s="9">
        <f t="shared" si="0"/>
        <v>94990.84</v>
      </c>
    </row>
    <row r="46" spans="1:5" ht="21" x14ac:dyDescent="0.25">
      <c r="A46" s="8"/>
      <c r="B46" s="8"/>
      <c r="C46" s="9"/>
      <c r="D46" s="9"/>
      <c r="E46" s="9">
        <f t="shared" si="0"/>
        <v>94990.84</v>
      </c>
    </row>
    <row r="47" spans="1:5" ht="21" x14ac:dyDescent="0.25">
      <c r="A47" s="8"/>
      <c r="B47" s="8"/>
      <c r="C47" s="9"/>
      <c r="D47" s="9"/>
      <c r="E47" s="9">
        <f t="shared" si="0"/>
        <v>94990.84</v>
      </c>
    </row>
    <row r="48" spans="1:5" ht="21" x14ac:dyDescent="0.25">
      <c r="A48" s="8"/>
      <c r="B48" s="8"/>
      <c r="C48" s="9"/>
      <c r="D48" s="9"/>
      <c r="E48" s="9">
        <f t="shared" si="0"/>
        <v>94990.84</v>
      </c>
    </row>
    <row r="49" spans="1:5" ht="21" x14ac:dyDescent="0.25">
      <c r="A49" s="8"/>
      <c r="B49" s="8"/>
      <c r="C49" s="9"/>
      <c r="D49" s="9"/>
      <c r="E49" s="9">
        <f t="shared" si="0"/>
        <v>94990.84</v>
      </c>
    </row>
    <row r="50" spans="1:5" ht="21" x14ac:dyDescent="0.25">
      <c r="A50" s="8"/>
      <c r="B50" s="8"/>
      <c r="C50" s="9"/>
      <c r="D50" s="9"/>
      <c r="E50" s="9">
        <f t="shared" si="0"/>
        <v>94990.84</v>
      </c>
    </row>
    <row r="51" spans="1:5" ht="21" x14ac:dyDescent="0.25">
      <c r="A51" s="8"/>
      <c r="B51" s="8"/>
      <c r="C51" s="9"/>
      <c r="D51" s="9"/>
      <c r="E51" s="9">
        <f t="shared" si="0"/>
        <v>94990.84</v>
      </c>
    </row>
    <row r="52" spans="1:5" ht="21" x14ac:dyDescent="0.25">
      <c r="A52" s="8"/>
      <c r="B52" s="8"/>
      <c r="C52" s="9"/>
      <c r="D52" s="9"/>
      <c r="E52" s="9">
        <f t="shared" si="0"/>
        <v>94990.84</v>
      </c>
    </row>
    <row r="53" spans="1:5" ht="21" x14ac:dyDescent="0.25">
      <c r="A53" s="8"/>
      <c r="B53" s="8"/>
      <c r="C53" s="9"/>
      <c r="D53" s="9"/>
      <c r="E53" s="9">
        <f t="shared" si="0"/>
        <v>94990.84</v>
      </c>
    </row>
    <row r="54" spans="1:5" ht="21" x14ac:dyDescent="0.25">
      <c r="A54" s="8"/>
      <c r="B54" s="8"/>
      <c r="C54" s="9"/>
      <c r="D54" s="9"/>
      <c r="E54" s="9">
        <f t="shared" si="0"/>
        <v>94990.84</v>
      </c>
    </row>
    <row r="55" spans="1:5" ht="21" x14ac:dyDescent="0.25">
      <c r="A55" s="8"/>
      <c r="B55" s="8"/>
      <c r="C55" s="9"/>
      <c r="D55" s="9"/>
      <c r="E55" s="9">
        <f t="shared" si="0"/>
        <v>94990.84</v>
      </c>
    </row>
    <row r="56" spans="1:5" ht="21" x14ac:dyDescent="0.25">
      <c r="A56" s="8"/>
      <c r="B56" s="8"/>
      <c r="C56" s="9"/>
      <c r="D56" s="9"/>
      <c r="E56" s="9">
        <f t="shared" si="0"/>
        <v>94990.84</v>
      </c>
    </row>
    <row r="57" spans="1:5" ht="21" x14ac:dyDescent="0.25">
      <c r="A57" s="8"/>
      <c r="B57" s="8"/>
      <c r="C57" s="9"/>
      <c r="D57" s="9"/>
      <c r="E57" s="9">
        <f t="shared" si="0"/>
        <v>94990.84</v>
      </c>
    </row>
    <row r="58" spans="1:5" ht="21" x14ac:dyDescent="0.25">
      <c r="A58" s="8"/>
      <c r="B58" s="8"/>
      <c r="C58" s="9"/>
      <c r="D58" s="9"/>
      <c r="E58" s="9">
        <f t="shared" si="0"/>
        <v>94990.84</v>
      </c>
    </row>
    <row r="59" spans="1:5" ht="21" x14ac:dyDescent="0.25">
      <c r="A59" s="8"/>
      <c r="B59" s="8"/>
      <c r="C59" s="9"/>
      <c r="D59" s="9"/>
      <c r="E59" s="9">
        <f t="shared" si="0"/>
        <v>94990.84</v>
      </c>
    </row>
    <row r="60" spans="1:5" ht="21" x14ac:dyDescent="0.25">
      <c r="A60" s="8"/>
      <c r="B60" s="8"/>
      <c r="C60" s="9"/>
      <c r="D60" s="9"/>
      <c r="E60" s="9">
        <f t="shared" si="0"/>
        <v>94990.84</v>
      </c>
    </row>
    <row r="61" spans="1:5" ht="21" x14ac:dyDescent="0.25">
      <c r="A61" s="8"/>
      <c r="B61" s="8"/>
      <c r="C61" s="9"/>
      <c r="D61" s="9"/>
      <c r="E61" s="9">
        <f t="shared" si="0"/>
        <v>94990.84</v>
      </c>
    </row>
    <row r="62" spans="1:5" ht="21" x14ac:dyDescent="0.25">
      <c r="A62" s="8"/>
      <c r="B62" s="8"/>
      <c r="C62" s="9"/>
      <c r="D62" s="9"/>
      <c r="E62" s="9">
        <f t="shared" si="0"/>
        <v>94990.84</v>
      </c>
    </row>
    <row r="63" spans="1:5" ht="21" x14ac:dyDescent="0.25">
      <c r="A63" s="8"/>
      <c r="B63" s="8"/>
      <c r="C63" s="9"/>
      <c r="D63" s="9"/>
      <c r="E63" s="9">
        <f t="shared" si="0"/>
        <v>94990.84</v>
      </c>
    </row>
    <row r="64" spans="1:5" ht="21" x14ac:dyDescent="0.25">
      <c r="A64" s="8"/>
      <c r="B64" s="8"/>
      <c r="C64" s="9"/>
      <c r="D64" s="9"/>
      <c r="E64" s="9">
        <f t="shared" si="0"/>
        <v>94990.84</v>
      </c>
    </row>
    <row r="65" spans="1:5" ht="21" x14ac:dyDescent="0.25">
      <c r="A65" s="8"/>
      <c r="B65" s="8"/>
      <c r="C65" s="9"/>
      <c r="D65" s="9"/>
      <c r="E65" s="9">
        <f t="shared" si="0"/>
        <v>94990.84</v>
      </c>
    </row>
    <row r="66" spans="1:5" ht="21" x14ac:dyDescent="0.25">
      <c r="A66" s="8"/>
      <c r="B66" s="8"/>
      <c r="C66" s="9"/>
      <c r="D66" s="9"/>
      <c r="E66" s="9">
        <f t="shared" si="0"/>
        <v>94990.84</v>
      </c>
    </row>
    <row r="67" spans="1:5" ht="21" x14ac:dyDescent="0.25">
      <c r="A67" s="8"/>
      <c r="B67" s="8"/>
      <c r="C67" s="9"/>
      <c r="D67" s="9"/>
      <c r="E67" s="9">
        <f t="shared" si="0"/>
        <v>94990.84</v>
      </c>
    </row>
    <row r="68" spans="1:5" ht="21" x14ac:dyDescent="0.25">
      <c r="A68" s="8"/>
      <c r="B68" s="8"/>
      <c r="C68" s="9"/>
      <c r="D68" s="9"/>
      <c r="E68" s="9">
        <f t="shared" si="0"/>
        <v>94990.84</v>
      </c>
    </row>
    <row r="69" spans="1:5" ht="21" x14ac:dyDescent="0.25">
      <c r="A69" s="8"/>
      <c r="B69" s="8"/>
      <c r="C69" s="9"/>
      <c r="D69" s="9"/>
      <c r="E69" s="9">
        <f t="shared" si="0"/>
        <v>94990.84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94990.84</v>
      </c>
    </row>
    <row r="71" spans="1:5" ht="21" x14ac:dyDescent="0.25">
      <c r="A71" s="8"/>
      <c r="B71" s="8"/>
      <c r="C71" s="9"/>
      <c r="D71" s="9"/>
      <c r="E71" s="9">
        <f t="shared" si="1"/>
        <v>94990.84</v>
      </c>
    </row>
    <row r="72" spans="1:5" ht="21" x14ac:dyDescent="0.25">
      <c r="A72" s="8"/>
      <c r="B72" s="8"/>
      <c r="C72" s="9"/>
      <c r="D72" s="9"/>
      <c r="E72" s="9">
        <f t="shared" si="1"/>
        <v>94990.84</v>
      </c>
    </row>
    <row r="73" spans="1:5" ht="21" x14ac:dyDescent="0.25">
      <c r="A73" s="8"/>
      <c r="B73" s="8"/>
      <c r="C73" s="9"/>
      <c r="D73" s="9"/>
      <c r="E73" s="9">
        <f t="shared" si="1"/>
        <v>94990.84</v>
      </c>
    </row>
    <row r="74" spans="1:5" ht="21" x14ac:dyDescent="0.25">
      <c r="A74" s="8"/>
      <c r="B74" s="8"/>
      <c r="C74" s="9"/>
      <c r="D74" s="9"/>
      <c r="E74" s="9">
        <f t="shared" si="1"/>
        <v>94990.84</v>
      </c>
    </row>
    <row r="75" spans="1:5" ht="21" x14ac:dyDescent="0.25">
      <c r="A75" s="8"/>
      <c r="B75" s="8"/>
      <c r="C75" s="9"/>
      <c r="D75" s="9"/>
      <c r="E75" s="9">
        <f t="shared" si="1"/>
        <v>94990.84</v>
      </c>
    </row>
    <row r="76" spans="1:5" ht="21" x14ac:dyDescent="0.25">
      <c r="A76" s="8"/>
      <c r="B76" s="8"/>
      <c r="C76" s="9"/>
      <c r="D76" s="9"/>
      <c r="E76" s="9">
        <f t="shared" si="1"/>
        <v>94990.84</v>
      </c>
    </row>
    <row r="77" spans="1:5" ht="21" x14ac:dyDescent="0.25">
      <c r="A77" s="8"/>
      <c r="B77" s="8"/>
      <c r="C77" s="9"/>
      <c r="D77" s="9"/>
      <c r="E77" s="9">
        <f t="shared" si="1"/>
        <v>94990.84</v>
      </c>
    </row>
    <row r="78" spans="1:5" ht="21" x14ac:dyDescent="0.25">
      <c r="A78" s="8"/>
      <c r="B78" s="8"/>
      <c r="C78" s="9"/>
      <c r="D78" s="9"/>
      <c r="E78" s="9">
        <f t="shared" si="1"/>
        <v>94990.84</v>
      </c>
    </row>
    <row r="79" spans="1:5" ht="21" x14ac:dyDescent="0.25">
      <c r="A79" s="8"/>
      <c r="B79" s="8"/>
      <c r="C79" s="9"/>
      <c r="D79" s="9"/>
      <c r="E79" s="9">
        <f t="shared" si="1"/>
        <v>94990.84</v>
      </c>
    </row>
    <row r="80" spans="1:5" ht="21" x14ac:dyDescent="0.25">
      <c r="A80" s="8"/>
      <c r="B80" s="8"/>
      <c r="C80" s="9"/>
      <c r="D80" s="9"/>
      <c r="E80" s="9">
        <f t="shared" si="1"/>
        <v>94990.84</v>
      </c>
    </row>
    <row r="81" spans="1:5" ht="21" x14ac:dyDescent="0.25">
      <c r="A81" s="8"/>
      <c r="B81" s="8"/>
      <c r="C81" s="9"/>
      <c r="D81" s="9"/>
      <c r="E81" s="9">
        <f t="shared" si="1"/>
        <v>94990.84</v>
      </c>
    </row>
    <row r="82" spans="1:5" ht="21" x14ac:dyDescent="0.25">
      <c r="A82" s="8"/>
      <c r="B82" s="8"/>
      <c r="C82" s="9"/>
      <c r="D82" s="9"/>
      <c r="E82" s="9">
        <f t="shared" si="1"/>
        <v>94990.84</v>
      </c>
    </row>
    <row r="83" spans="1:5" ht="21" x14ac:dyDescent="0.25">
      <c r="A83" s="8"/>
      <c r="B83" s="8"/>
      <c r="C83" s="9"/>
      <c r="D83" s="9"/>
      <c r="E83" s="9">
        <f t="shared" si="1"/>
        <v>94990.84</v>
      </c>
    </row>
    <row r="84" spans="1:5" ht="21" x14ac:dyDescent="0.25">
      <c r="A84" s="8"/>
      <c r="B84" s="8"/>
      <c r="C84" s="9"/>
      <c r="D84" s="9"/>
      <c r="E84" s="9">
        <f t="shared" si="1"/>
        <v>94990.84</v>
      </c>
    </row>
    <row r="85" spans="1:5" ht="21" x14ac:dyDescent="0.25">
      <c r="A85" s="8"/>
      <c r="B85" s="8"/>
      <c r="C85" s="9"/>
      <c r="D85" s="9"/>
      <c r="E85" s="9">
        <f t="shared" si="1"/>
        <v>94990.84</v>
      </c>
    </row>
    <row r="86" spans="1:5" ht="21" x14ac:dyDescent="0.25">
      <c r="A86" s="8"/>
      <c r="B86" s="8"/>
      <c r="C86" s="9"/>
      <c r="D86" s="9"/>
      <c r="E86" s="9">
        <f t="shared" si="1"/>
        <v>94990.84</v>
      </c>
    </row>
    <row r="87" spans="1:5" ht="21" x14ac:dyDescent="0.25">
      <c r="A87" s="8"/>
      <c r="B87" s="8"/>
      <c r="C87" s="9"/>
      <c r="D87" s="9"/>
      <c r="E87" s="9">
        <f t="shared" si="1"/>
        <v>94990.84</v>
      </c>
    </row>
    <row r="88" spans="1:5" ht="21" x14ac:dyDescent="0.25">
      <c r="A88" s="8"/>
      <c r="B88" s="8"/>
      <c r="C88" s="9"/>
      <c r="D88" s="9"/>
      <c r="E88" s="9">
        <f t="shared" si="1"/>
        <v>94990.84</v>
      </c>
    </row>
    <row r="89" spans="1:5" ht="21" x14ac:dyDescent="0.25">
      <c r="A89" s="8"/>
      <c r="B89" s="8"/>
      <c r="C89" s="9"/>
      <c r="D89" s="9"/>
      <c r="E89" s="9">
        <f t="shared" si="1"/>
        <v>94990.84</v>
      </c>
    </row>
    <row r="90" spans="1:5" ht="21" x14ac:dyDescent="0.25">
      <c r="A90" s="8"/>
      <c r="B90" s="8"/>
      <c r="C90" s="9"/>
      <c r="D90" s="9"/>
      <c r="E90" s="9">
        <f t="shared" si="1"/>
        <v>94990.84</v>
      </c>
    </row>
    <row r="91" spans="1:5" ht="21" x14ac:dyDescent="0.25">
      <c r="A91" s="8"/>
      <c r="B91" s="8"/>
      <c r="C91" s="9"/>
      <c r="D91" s="9"/>
      <c r="E91" s="9">
        <f t="shared" si="1"/>
        <v>94990.84</v>
      </c>
    </row>
    <row r="92" spans="1:5" ht="21" x14ac:dyDescent="0.25">
      <c r="A92" s="8"/>
      <c r="B92" s="8"/>
      <c r="C92" s="9"/>
      <c r="D92" s="9"/>
      <c r="E92" s="9">
        <f t="shared" si="1"/>
        <v>94990.84</v>
      </c>
    </row>
    <row r="93" spans="1:5" ht="21" x14ac:dyDescent="0.25">
      <c r="A93" s="8"/>
      <c r="B93" s="8"/>
      <c r="C93" s="9"/>
      <c r="D93" s="9"/>
      <c r="E93" s="9">
        <f t="shared" si="1"/>
        <v>94990.84</v>
      </c>
    </row>
    <row r="94" spans="1:5" ht="21" x14ac:dyDescent="0.25">
      <c r="A94" s="8"/>
      <c r="B94" s="8"/>
      <c r="C94" s="9"/>
      <c r="D94" s="9"/>
      <c r="E94" s="9">
        <f t="shared" si="1"/>
        <v>94990.84</v>
      </c>
    </row>
    <row r="95" spans="1:5" ht="21" x14ac:dyDescent="0.25">
      <c r="A95" s="8"/>
      <c r="B95" s="8"/>
      <c r="C95" s="9"/>
      <c r="D95" s="9"/>
      <c r="E95" s="9">
        <f t="shared" si="1"/>
        <v>94990.84</v>
      </c>
    </row>
    <row r="96" spans="1:5" ht="21" x14ac:dyDescent="0.25">
      <c r="A96" s="8"/>
      <c r="B96" s="8"/>
      <c r="C96" s="9"/>
      <c r="D96" s="9"/>
      <c r="E96" s="9">
        <f t="shared" si="1"/>
        <v>94990.84</v>
      </c>
    </row>
    <row r="97" spans="1:5" ht="21" x14ac:dyDescent="0.25">
      <c r="A97" s="8"/>
      <c r="B97" s="8"/>
      <c r="C97" s="9"/>
      <c r="D97" s="9"/>
      <c r="E97" s="9">
        <f t="shared" si="1"/>
        <v>94990.84</v>
      </c>
    </row>
    <row r="98" spans="1:5" ht="21" x14ac:dyDescent="0.25">
      <c r="A98" s="8"/>
      <c r="B98" s="8"/>
      <c r="C98" s="9"/>
      <c r="D98" s="9"/>
      <c r="E98" s="9">
        <f t="shared" si="1"/>
        <v>94990.84</v>
      </c>
    </row>
    <row r="99" spans="1:5" ht="21" x14ac:dyDescent="0.25">
      <c r="A99" s="8"/>
      <c r="B99" s="8"/>
      <c r="C99" s="9"/>
      <c r="D99" s="9"/>
      <c r="E99" s="9">
        <f t="shared" si="1"/>
        <v>94990.84</v>
      </c>
    </row>
    <row r="100" spans="1:5" ht="21" x14ac:dyDescent="0.25">
      <c r="A100" s="8"/>
      <c r="B100" s="8"/>
      <c r="C100" s="9"/>
      <c r="D100" s="9"/>
      <c r="E100" s="9">
        <f t="shared" si="1"/>
        <v>94990.84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19"/>
  <dimension ref="A1:E201"/>
  <sheetViews>
    <sheetView topLeftCell="A130" workbookViewId="0">
      <selection activeCell="B143" sqref="B143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21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146</v>
      </c>
      <c r="B4" s="8" t="s">
        <v>149</v>
      </c>
      <c r="C4" s="9"/>
      <c r="D4" s="9"/>
      <c r="E4" s="9">
        <v>745.03</v>
      </c>
    </row>
    <row r="5" spans="1:5" ht="21" x14ac:dyDescent="0.25">
      <c r="A5" s="8" t="s">
        <v>146</v>
      </c>
      <c r="B5" s="8" t="s">
        <v>148</v>
      </c>
      <c r="C5" s="9">
        <v>165000</v>
      </c>
      <c r="D5" s="9"/>
      <c r="E5" s="9">
        <f>E4+C5-D5</f>
        <v>165745.03</v>
      </c>
    </row>
    <row r="6" spans="1:5" ht="21" x14ac:dyDescent="0.25">
      <c r="A6" s="8" t="s">
        <v>146</v>
      </c>
      <c r="B6" s="8" t="s">
        <v>151</v>
      </c>
      <c r="C6" s="9"/>
      <c r="D6" s="9">
        <v>165210</v>
      </c>
      <c r="E6" s="9">
        <f t="shared" ref="E6:E69" si="0">E5+C6-D6</f>
        <v>535.02999999999884</v>
      </c>
    </row>
    <row r="7" spans="1:5" ht="21" x14ac:dyDescent="0.25">
      <c r="A7" s="8" t="s">
        <v>146</v>
      </c>
      <c r="B7" s="8" t="s">
        <v>148</v>
      </c>
      <c r="C7" s="9">
        <v>135000</v>
      </c>
      <c r="D7" s="9"/>
      <c r="E7" s="9">
        <f t="shared" si="0"/>
        <v>135535.03</v>
      </c>
    </row>
    <row r="8" spans="1:5" ht="21" x14ac:dyDescent="0.25">
      <c r="A8" s="8" t="s">
        <v>185</v>
      </c>
      <c r="B8" s="8" t="s">
        <v>184</v>
      </c>
      <c r="C8" s="9"/>
      <c r="D8" s="9">
        <v>50</v>
      </c>
      <c r="E8" s="9">
        <f t="shared" si="0"/>
        <v>135485.03</v>
      </c>
    </row>
    <row r="9" spans="1:5" ht="21" x14ac:dyDescent="0.25">
      <c r="A9" s="8" t="s">
        <v>185</v>
      </c>
      <c r="B9" s="8" t="s">
        <v>192</v>
      </c>
      <c r="C9" s="9"/>
      <c r="D9" s="9">
        <v>134238</v>
      </c>
      <c r="E9" s="9">
        <f t="shared" si="0"/>
        <v>1247.0299999999988</v>
      </c>
    </row>
    <row r="10" spans="1:5" ht="21" x14ac:dyDescent="0.25">
      <c r="A10" s="8" t="s">
        <v>198</v>
      </c>
      <c r="B10" s="8" t="s">
        <v>201</v>
      </c>
      <c r="C10" s="9">
        <v>25000</v>
      </c>
      <c r="D10" s="9"/>
      <c r="E10" s="9">
        <f t="shared" si="0"/>
        <v>26247.03</v>
      </c>
    </row>
    <row r="11" spans="1:5" ht="21" x14ac:dyDescent="0.25">
      <c r="A11" s="8" t="s">
        <v>198</v>
      </c>
      <c r="B11" s="8" t="s">
        <v>189</v>
      </c>
      <c r="C11" s="9"/>
      <c r="D11" s="9">
        <v>16810</v>
      </c>
      <c r="E11" s="9">
        <f t="shared" si="0"/>
        <v>9437.0299999999988</v>
      </c>
    </row>
    <row r="12" spans="1:5" ht="21" x14ac:dyDescent="0.25">
      <c r="A12" s="8" t="s">
        <v>198</v>
      </c>
      <c r="B12" s="8" t="s">
        <v>203</v>
      </c>
      <c r="C12" s="9"/>
      <c r="D12" s="9">
        <v>8650</v>
      </c>
      <c r="E12" s="9">
        <f t="shared" si="0"/>
        <v>787.02999999999884</v>
      </c>
    </row>
    <row r="13" spans="1:5" ht="21" x14ac:dyDescent="0.25">
      <c r="A13" s="8" t="s">
        <v>207</v>
      </c>
      <c r="B13" s="8" t="s">
        <v>148</v>
      </c>
      <c r="C13" s="9">
        <v>290000</v>
      </c>
      <c r="D13" s="9"/>
      <c r="E13" s="9">
        <f t="shared" si="0"/>
        <v>290787.03000000003</v>
      </c>
    </row>
    <row r="14" spans="1:5" ht="21" x14ac:dyDescent="0.25">
      <c r="A14" s="8" t="s">
        <v>207</v>
      </c>
      <c r="B14" s="8" t="s">
        <v>201</v>
      </c>
      <c r="C14" s="9">
        <v>20120</v>
      </c>
      <c r="D14" s="9"/>
      <c r="E14" s="9">
        <f t="shared" si="0"/>
        <v>310907.03000000003</v>
      </c>
    </row>
    <row r="15" spans="1:5" ht="21" x14ac:dyDescent="0.25">
      <c r="A15" s="8" t="s">
        <v>207</v>
      </c>
      <c r="B15" s="8" t="s">
        <v>189</v>
      </c>
      <c r="C15" s="9"/>
      <c r="D15" s="9">
        <v>309544</v>
      </c>
      <c r="E15" s="9">
        <f t="shared" si="0"/>
        <v>1363.0300000000279</v>
      </c>
    </row>
    <row r="16" spans="1:5" ht="21" x14ac:dyDescent="0.25">
      <c r="A16" s="8" t="s">
        <v>211</v>
      </c>
      <c r="B16" s="8" t="s">
        <v>201</v>
      </c>
      <c r="C16" s="9">
        <v>88650</v>
      </c>
      <c r="D16" s="9"/>
      <c r="E16" s="9">
        <f t="shared" si="0"/>
        <v>90013.030000000028</v>
      </c>
    </row>
    <row r="17" spans="1:5" ht="21" x14ac:dyDescent="0.25">
      <c r="A17" s="8" t="s">
        <v>211</v>
      </c>
      <c r="B17" s="8" t="s">
        <v>152</v>
      </c>
      <c r="C17" s="9"/>
      <c r="D17" s="9">
        <v>89544</v>
      </c>
      <c r="E17" s="9">
        <f t="shared" si="0"/>
        <v>469.03000000002794</v>
      </c>
    </row>
    <row r="18" spans="1:5" ht="21" x14ac:dyDescent="0.25">
      <c r="A18" s="8" t="s">
        <v>211</v>
      </c>
      <c r="B18" s="8" t="s">
        <v>148</v>
      </c>
      <c r="C18" s="9">
        <v>363500</v>
      </c>
      <c r="D18" s="9"/>
      <c r="E18" s="9">
        <f t="shared" si="0"/>
        <v>363969.03</v>
      </c>
    </row>
    <row r="19" spans="1:5" ht="21" x14ac:dyDescent="0.25">
      <c r="A19" s="8" t="s">
        <v>211</v>
      </c>
      <c r="B19" s="8" t="s">
        <v>152</v>
      </c>
      <c r="C19" s="9"/>
      <c r="D19" s="9">
        <v>363233</v>
      </c>
      <c r="E19" s="9">
        <f t="shared" si="0"/>
        <v>736.03000000002794</v>
      </c>
    </row>
    <row r="20" spans="1:5" ht="21" x14ac:dyDescent="0.25">
      <c r="A20" s="8" t="s">
        <v>227</v>
      </c>
      <c r="B20" s="8" t="s">
        <v>231</v>
      </c>
      <c r="C20" s="9">
        <v>303700</v>
      </c>
      <c r="D20" s="9"/>
      <c r="E20" s="9">
        <f t="shared" si="0"/>
        <v>304436.03000000003</v>
      </c>
    </row>
    <row r="21" spans="1:5" ht="21" x14ac:dyDescent="0.25">
      <c r="A21" s="8" t="s">
        <v>227</v>
      </c>
      <c r="B21" s="8" t="s">
        <v>208</v>
      </c>
      <c r="C21" s="9"/>
      <c r="D21" s="9">
        <v>304122</v>
      </c>
      <c r="E21" s="9">
        <f t="shared" si="0"/>
        <v>314.03000000002794</v>
      </c>
    </row>
    <row r="22" spans="1:5" ht="21" x14ac:dyDescent="0.25">
      <c r="A22" s="8" t="s">
        <v>252</v>
      </c>
      <c r="B22" s="8" t="s">
        <v>148</v>
      </c>
      <c r="C22" s="9">
        <v>600000</v>
      </c>
      <c r="D22" s="9"/>
      <c r="E22" s="9">
        <f t="shared" si="0"/>
        <v>600314.03</v>
      </c>
    </row>
    <row r="23" spans="1:5" ht="21" x14ac:dyDescent="0.25">
      <c r="A23" s="8" t="s">
        <v>252</v>
      </c>
      <c r="B23" s="8" t="s">
        <v>151</v>
      </c>
      <c r="C23" s="9"/>
      <c r="D23" s="9">
        <v>368244</v>
      </c>
      <c r="E23" s="9">
        <f t="shared" si="0"/>
        <v>232070.03000000003</v>
      </c>
    </row>
    <row r="24" spans="1:5" ht="21" x14ac:dyDescent="0.25">
      <c r="A24" s="8" t="s">
        <v>252</v>
      </c>
      <c r="B24" s="8" t="s">
        <v>154</v>
      </c>
      <c r="C24" s="9">
        <v>452030</v>
      </c>
      <c r="D24" s="9"/>
      <c r="E24" s="9">
        <f t="shared" si="0"/>
        <v>684100.03</v>
      </c>
    </row>
    <row r="25" spans="1:5" ht="21" x14ac:dyDescent="0.25">
      <c r="A25" s="8" t="s">
        <v>252</v>
      </c>
      <c r="B25" s="8" t="s">
        <v>152</v>
      </c>
      <c r="C25" s="9"/>
      <c r="D25" s="9">
        <v>683568</v>
      </c>
      <c r="E25" s="9">
        <f t="shared" si="0"/>
        <v>532.03000000002794</v>
      </c>
    </row>
    <row r="26" spans="1:5" ht="21" x14ac:dyDescent="0.25">
      <c r="A26" s="8" t="s">
        <v>252</v>
      </c>
      <c r="B26" s="8" t="s">
        <v>148</v>
      </c>
      <c r="C26" s="9">
        <v>399000</v>
      </c>
      <c r="D26" s="9"/>
      <c r="E26" s="9">
        <f t="shared" si="0"/>
        <v>399532.03</v>
      </c>
    </row>
    <row r="27" spans="1:5" ht="21" x14ac:dyDescent="0.25">
      <c r="A27" s="8" t="s">
        <v>252</v>
      </c>
      <c r="B27" s="8" t="s">
        <v>258</v>
      </c>
      <c r="C27" s="9"/>
      <c r="D27" s="9">
        <v>328565.64</v>
      </c>
      <c r="E27" s="9">
        <f t="shared" si="0"/>
        <v>70966.390000000014</v>
      </c>
    </row>
    <row r="28" spans="1:5" ht="21" x14ac:dyDescent="0.25">
      <c r="A28" s="8" t="s">
        <v>252</v>
      </c>
      <c r="B28" s="8" t="s">
        <v>150</v>
      </c>
      <c r="C28" s="9"/>
      <c r="D28" s="9">
        <v>52.5</v>
      </c>
      <c r="E28" s="9">
        <f t="shared" si="0"/>
        <v>70913.890000000014</v>
      </c>
    </row>
    <row r="29" spans="1:5" ht="21" x14ac:dyDescent="0.25">
      <c r="A29" s="18">
        <v>44938</v>
      </c>
      <c r="B29" s="8" t="s">
        <v>148</v>
      </c>
      <c r="C29" s="9">
        <v>50000</v>
      </c>
      <c r="D29" s="9"/>
      <c r="E29" s="9">
        <f t="shared" si="0"/>
        <v>120913.89000000001</v>
      </c>
    </row>
    <row r="30" spans="1:5" ht="21" x14ac:dyDescent="0.25">
      <c r="A30" s="18">
        <v>44938</v>
      </c>
      <c r="B30" s="8" t="s">
        <v>148</v>
      </c>
      <c r="C30" s="9">
        <v>576500</v>
      </c>
      <c r="D30" s="9"/>
      <c r="E30" s="9">
        <f t="shared" si="0"/>
        <v>697413.89</v>
      </c>
    </row>
    <row r="31" spans="1:5" ht="21" x14ac:dyDescent="0.25">
      <c r="A31" s="18">
        <v>44938</v>
      </c>
      <c r="B31" s="8" t="s">
        <v>151</v>
      </c>
      <c r="C31" s="9"/>
      <c r="D31" s="9">
        <v>697025</v>
      </c>
      <c r="E31" s="9">
        <f t="shared" si="0"/>
        <v>388.89000000001397</v>
      </c>
    </row>
    <row r="32" spans="1:5" ht="21" x14ac:dyDescent="0.25">
      <c r="A32" s="18">
        <v>44938</v>
      </c>
      <c r="B32" s="8" t="s">
        <v>148</v>
      </c>
      <c r="C32" s="9">
        <v>123000</v>
      </c>
      <c r="D32" s="9"/>
      <c r="E32" s="9">
        <f t="shared" si="0"/>
        <v>123388.89000000001</v>
      </c>
    </row>
    <row r="33" spans="1:5" ht="21" x14ac:dyDescent="0.25">
      <c r="A33" s="18">
        <v>45089</v>
      </c>
      <c r="B33" s="8" t="s">
        <v>279</v>
      </c>
      <c r="C33" s="9">
        <v>894032</v>
      </c>
      <c r="D33" s="9"/>
      <c r="E33" s="9">
        <f t="shared" si="0"/>
        <v>1017420.89</v>
      </c>
    </row>
    <row r="34" spans="1:5" ht="21" x14ac:dyDescent="0.25">
      <c r="A34" s="18">
        <v>45089</v>
      </c>
      <c r="B34" s="8" t="s">
        <v>280</v>
      </c>
      <c r="C34" s="9">
        <v>71566</v>
      </c>
      <c r="D34" s="9"/>
      <c r="E34" s="9">
        <f t="shared" si="0"/>
        <v>1088986.8900000001</v>
      </c>
    </row>
    <row r="35" spans="1:5" ht="21" x14ac:dyDescent="0.25">
      <c r="A35" s="18">
        <v>45089</v>
      </c>
      <c r="B35" s="8" t="s">
        <v>281</v>
      </c>
      <c r="C35" s="9"/>
      <c r="D35" s="9">
        <v>964953.3</v>
      </c>
      <c r="E35" s="9">
        <f t="shared" si="0"/>
        <v>124033.59000000008</v>
      </c>
    </row>
    <row r="36" spans="1:5" ht="21" x14ac:dyDescent="0.25">
      <c r="A36" s="18">
        <v>45089</v>
      </c>
      <c r="B36" s="8" t="s">
        <v>150</v>
      </c>
      <c r="C36" s="9"/>
      <c r="D36" s="9">
        <v>52.5</v>
      </c>
      <c r="E36" s="9">
        <f t="shared" si="0"/>
        <v>123981.09000000008</v>
      </c>
    </row>
    <row r="37" spans="1:5" ht="21" x14ac:dyDescent="0.25">
      <c r="A37" s="18">
        <v>45089</v>
      </c>
      <c r="B37" s="8" t="s">
        <v>282</v>
      </c>
      <c r="C37" s="9">
        <v>1500000</v>
      </c>
      <c r="D37" s="9"/>
      <c r="E37" s="9">
        <f t="shared" si="0"/>
        <v>1623981.09</v>
      </c>
    </row>
    <row r="38" spans="1:5" ht="21" x14ac:dyDescent="0.25">
      <c r="A38" s="18">
        <v>45089</v>
      </c>
      <c r="B38" s="8" t="s">
        <v>284</v>
      </c>
      <c r="C38" s="9"/>
      <c r="D38" s="9">
        <v>1500443.64</v>
      </c>
      <c r="E38" s="9">
        <f t="shared" si="0"/>
        <v>123537.45000000019</v>
      </c>
    </row>
    <row r="39" spans="1:5" ht="21" x14ac:dyDescent="0.25">
      <c r="A39" s="18">
        <v>45089</v>
      </c>
      <c r="B39" s="8" t="s">
        <v>150</v>
      </c>
      <c r="C39" s="9"/>
      <c r="D39" s="9">
        <v>52.5</v>
      </c>
      <c r="E39" s="9">
        <f t="shared" si="0"/>
        <v>123484.95000000019</v>
      </c>
    </row>
    <row r="40" spans="1:5" ht="21" x14ac:dyDescent="0.25">
      <c r="A40" s="18">
        <v>45242</v>
      </c>
      <c r="B40" s="8" t="s">
        <v>293</v>
      </c>
      <c r="C40" s="9"/>
      <c r="D40" s="9">
        <v>50</v>
      </c>
      <c r="E40" s="9">
        <f t="shared" si="0"/>
        <v>123434.95000000019</v>
      </c>
    </row>
    <row r="41" spans="1:5" ht="21" x14ac:dyDescent="0.25">
      <c r="A41" s="18">
        <v>45242</v>
      </c>
      <c r="B41" s="8" t="s">
        <v>230</v>
      </c>
      <c r="C41" s="9"/>
      <c r="D41" s="9">
        <v>99</v>
      </c>
      <c r="E41" s="9">
        <f t="shared" si="0"/>
        <v>123335.95000000019</v>
      </c>
    </row>
    <row r="42" spans="1:5" ht="21" x14ac:dyDescent="0.25">
      <c r="A42" s="18">
        <v>45272</v>
      </c>
      <c r="B42" s="8" t="s">
        <v>296</v>
      </c>
      <c r="C42" s="9">
        <v>1513300</v>
      </c>
      <c r="D42" s="9"/>
      <c r="E42" s="9">
        <f t="shared" si="0"/>
        <v>1636635.9500000002</v>
      </c>
    </row>
    <row r="43" spans="1:5" ht="21" x14ac:dyDescent="0.25">
      <c r="A43" s="18">
        <v>45272</v>
      </c>
      <c r="B43" s="8" t="s">
        <v>287</v>
      </c>
      <c r="C43" s="9"/>
      <c r="D43" s="9">
        <v>276040</v>
      </c>
      <c r="E43" s="9">
        <f t="shared" si="0"/>
        <v>1360595.9500000002</v>
      </c>
    </row>
    <row r="44" spans="1:5" ht="21" x14ac:dyDescent="0.25">
      <c r="A44" s="18">
        <v>45272</v>
      </c>
      <c r="B44" s="8" t="s">
        <v>300</v>
      </c>
      <c r="C44" s="9"/>
      <c r="D44" s="9">
        <v>1236942.6200000001</v>
      </c>
      <c r="E44" s="9">
        <f t="shared" si="0"/>
        <v>123653.33000000007</v>
      </c>
    </row>
    <row r="45" spans="1:5" ht="21" x14ac:dyDescent="0.25">
      <c r="A45" s="18">
        <v>45272</v>
      </c>
      <c r="B45" s="8" t="s">
        <v>150</v>
      </c>
      <c r="C45" s="9"/>
      <c r="D45" s="9">
        <v>52.5</v>
      </c>
      <c r="E45" s="9">
        <f t="shared" si="0"/>
        <v>123600.83000000007</v>
      </c>
    </row>
    <row r="46" spans="1:5" ht="21" x14ac:dyDescent="0.25">
      <c r="A46" s="18">
        <v>45272</v>
      </c>
      <c r="B46" s="8" t="s">
        <v>190</v>
      </c>
      <c r="C46" s="9">
        <v>558265</v>
      </c>
      <c r="D46" s="9"/>
      <c r="E46" s="9">
        <f t="shared" si="0"/>
        <v>681865.83000000007</v>
      </c>
    </row>
    <row r="47" spans="1:5" ht="21" x14ac:dyDescent="0.25">
      <c r="A47" s="18">
        <v>45272</v>
      </c>
      <c r="B47" s="8" t="s">
        <v>301</v>
      </c>
      <c r="C47" s="9">
        <v>590014</v>
      </c>
      <c r="D47" s="9"/>
      <c r="E47" s="9">
        <f t="shared" si="0"/>
        <v>1271879.83</v>
      </c>
    </row>
    <row r="48" spans="1:5" ht="21" x14ac:dyDescent="0.25">
      <c r="A48" s="18">
        <v>45272</v>
      </c>
      <c r="B48" s="8" t="s">
        <v>157</v>
      </c>
      <c r="C48" s="9">
        <v>501244</v>
      </c>
      <c r="D48" s="9"/>
      <c r="E48" s="9">
        <f t="shared" si="0"/>
        <v>1773123.83</v>
      </c>
    </row>
    <row r="49" spans="1:5" ht="21" x14ac:dyDescent="0.25">
      <c r="A49" s="18">
        <v>45272</v>
      </c>
      <c r="B49" s="8" t="s">
        <v>302</v>
      </c>
      <c r="C49" s="9"/>
      <c r="D49" s="9">
        <v>1486908.63</v>
      </c>
      <c r="E49" s="9">
        <f t="shared" si="0"/>
        <v>286215.20000000019</v>
      </c>
    </row>
    <row r="50" spans="1:5" ht="21" x14ac:dyDescent="0.25">
      <c r="A50" s="18">
        <v>45272</v>
      </c>
      <c r="B50" s="8" t="s">
        <v>150</v>
      </c>
      <c r="C50" s="9"/>
      <c r="D50" s="9"/>
      <c r="E50" s="9">
        <f t="shared" si="0"/>
        <v>286215.20000000019</v>
      </c>
    </row>
    <row r="51" spans="1:5" ht="21" x14ac:dyDescent="0.25">
      <c r="A51" s="18">
        <v>45272</v>
      </c>
      <c r="B51" s="8" t="s">
        <v>148</v>
      </c>
      <c r="C51" s="9">
        <f>16000+8000</f>
        <v>24000</v>
      </c>
      <c r="D51" s="9"/>
      <c r="E51" s="9">
        <f t="shared" si="0"/>
        <v>310215.20000000019</v>
      </c>
    </row>
    <row r="52" spans="1:5" ht="21" x14ac:dyDescent="0.25">
      <c r="A52" s="8" t="s">
        <v>304</v>
      </c>
      <c r="B52" s="8" t="s">
        <v>307</v>
      </c>
      <c r="C52" s="9"/>
      <c r="D52" s="9">
        <v>183648.51</v>
      </c>
      <c r="E52" s="9">
        <f t="shared" si="0"/>
        <v>126566.69000000018</v>
      </c>
    </row>
    <row r="53" spans="1:5" ht="21" x14ac:dyDescent="0.25">
      <c r="A53" s="8" t="s">
        <v>304</v>
      </c>
      <c r="B53" s="8" t="s">
        <v>150</v>
      </c>
      <c r="C53" s="9"/>
      <c r="D53" s="9">
        <v>52.5</v>
      </c>
      <c r="E53" s="9">
        <f t="shared" si="0"/>
        <v>126514.19000000018</v>
      </c>
    </row>
    <row r="54" spans="1:5" ht="21" x14ac:dyDescent="0.25">
      <c r="A54" s="8" t="s">
        <v>304</v>
      </c>
      <c r="B54" s="8" t="s">
        <v>301</v>
      </c>
      <c r="C54" s="9">
        <v>498137</v>
      </c>
      <c r="D54" s="9"/>
      <c r="E54" s="9">
        <f t="shared" si="0"/>
        <v>624651.19000000018</v>
      </c>
    </row>
    <row r="55" spans="1:5" ht="21" x14ac:dyDescent="0.25">
      <c r="A55" s="8" t="s">
        <v>304</v>
      </c>
      <c r="B55" s="8" t="s">
        <v>157</v>
      </c>
      <c r="C55" s="9">
        <v>397681</v>
      </c>
      <c r="D55" s="9"/>
      <c r="E55" s="9">
        <f t="shared" si="0"/>
        <v>1022332.1900000002</v>
      </c>
    </row>
    <row r="56" spans="1:5" ht="21" x14ac:dyDescent="0.25">
      <c r="A56" s="8" t="s">
        <v>304</v>
      </c>
      <c r="B56" s="8" t="s">
        <v>310</v>
      </c>
      <c r="C56" s="9"/>
      <c r="D56" s="9">
        <v>1019945.45</v>
      </c>
      <c r="E56" s="9">
        <f t="shared" si="0"/>
        <v>2386.7400000002235</v>
      </c>
    </row>
    <row r="57" spans="1:5" ht="21" x14ac:dyDescent="0.25">
      <c r="A57" s="8" t="s">
        <v>304</v>
      </c>
      <c r="B57" s="8" t="s">
        <v>150</v>
      </c>
      <c r="C57" s="9"/>
      <c r="D57" s="9">
        <v>52.5</v>
      </c>
      <c r="E57" s="9">
        <f t="shared" si="0"/>
        <v>2334.2400000002235</v>
      </c>
    </row>
    <row r="58" spans="1:5" ht="21" x14ac:dyDescent="0.25">
      <c r="A58" s="8" t="s">
        <v>312</v>
      </c>
      <c r="B58" s="8" t="s">
        <v>282</v>
      </c>
      <c r="C58" s="9">
        <v>878323.75</v>
      </c>
      <c r="D58" s="9"/>
      <c r="E58" s="9">
        <f t="shared" si="0"/>
        <v>880657.99000000022</v>
      </c>
    </row>
    <row r="59" spans="1:5" ht="21" x14ac:dyDescent="0.25">
      <c r="A59" s="8" t="s">
        <v>312</v>
      </c>
      <c r="B59" s="8" t="s">
        <v>315</v>
      </c>
      <c r="C59" s="9"/>
      <c r="D59" s="9">
        <v>879945.38</v>
      </c>
      <c r="E59" s="9">
        <f t="shared" si="0"/>
        <v>712.61000000021886</v>
      </c>
    </row>
    <row r="60" spans="1:5" ht="21" x14ac:dyDescent="0.25">
      <c r="A60" s="8" t="s">
        <v>312</v>
      </c>
      <c r="B60" s="8" t="s">
        <v>150</v>
      </c>
      <c r="C60" s="9"/>
      <c r="D60" s="9">
        <v>52.5</v>
      </c>
      <c r="E60" s="9">
        <f t="shared" si="0"/>
        <v>660.11000000021886</v>
      </c>
    </row>
    <row r="61" spans="1:5" ht="21" x14ac:dyDescent="0.25">
      <c r="A61" s="8" t="s">
        <v>312</v>
      </c>
      <c r="B61" s="8" t="s">
        <v>317</v>
      </c>
      <c r="C61" s="9">
        <v>899560</v>
      </c>
      <c r="D61" s="9"/>
      <c r="E61" s="9">
        <f t="shared" si="0"/>
        <v>900220.11000000022</v>
      </c>
    </row>
    <row r="62" spans="1:5" ht="21" x14ac:dyDescent="0.25">
      <c r="A62" s="8" t="s">
        <v>312</v>
      </c>
      <c r="B62" s="8" t="s">
        <v>256</v>
      </c>
      <c r="C62" s="9">
        <v>908145</v>
      </c>
      <c r="D62" s="9"/>
      <c r="E62" s="9">
        <f t="shared" si="0"/>
        <v>1808365.1100000003</v>
      </c>
    </row>
    <row r="63" spans="1:5" ht="21" x14ac:dyDescent="0.25">
      <c r="A63" s="8" t="s">
        <v>312</v>
      </c>
      <c r="B63" s="8" t="s">
        <v>318</v>
      </c>
      <c r="C63" s="9"/>
      <c r="D63" s="9">
        <v>899941.2</v>
      </c>
      <c r="E63" s="9">
        <f t="shared" si="0"/>
        <v>908423.91000000038</v>
      </c>
    </row>
    <row r="64" spans="1:5" ht="21" x14ac:dyDescent="0.25">
      <c r="A64" s="8" t="s">
        <v>312</v>
      </c>
      <c r="B64" s="8" t="s">
        <v>150</v>
      </c>
      <c r="C64" s="9"/>
      <c r="D64" s="9">
        <v>52.5</v>
      </c>
      <c r="E64" s="9">
        <f t="shared" si="0"/>
        <v>908371.41000000038</v>
      </c>
    </row>
    <row r="65" spans="1:5" ht="21" x14ac:dyDescent="0.25">
      <c r="A65" s="8" t="s">
        <v>320</v>
      </c>
      <c r="B65" s="8" t="s">
        <v>148</v>
      </c>
      <c r="C65" s="9">
        <v>695000</v>
      </c>
      <c r="D65" s="9"/>
      <c r="E65" s="9">
        <f t="shared" si="0"/>
        <v>1603371.4100000004</v>
      </c>
    </row>
    <row r="66" spans="1:5" ht="21" x14ac:dyDescent="0.25">
      <c r="A66" s="8" t="s">
        <v>320</v>
      </c>
      <c r="B66" s="8" t="s">
        <v>321</v>
      </c>
      <c r="C66" s="9"/>
      <c r="D66" s="9">
        <v>1121312.9099999999</v>
      </c>
      <c r="E66" s="9">
        <f t="shared" si="0"/>
        <v>482058.50000000047</v>
      </c>
    </row>
    <row r="67" spans="1:5" ht="21" x14ac:dyDescent="0.25">
      <c r="A67" s="8" t="s">
        <v>320</v>
      </c>
      <c r="B67" s="8" t="s">
        <v>150</v>
      </c>
      <c r="C67" s="9"/>
      <c r="D67" s="9">
        <v>52.5</v>
      </c>
      <c r="E67" s="9">
        <f t="shared" si="0"/>
        <v>482006.00000000047</v>
      </c>
    </row>
    <row r="68" spans="1:5" ht="21" x14ac:dyDescent="0.25">
      <c r="A68" s="8" t="s">
        <v>320</v>
      </c>
      <c r="B68" s="8" t="s">
        <v>148</v>
      </c>
      <c r="C68" s="9">
        <v>407500</v>
      </c>
      <c r="D68" s="9"/>
      <c r="E68" s="9">
        <f t="shared" si="0"/>
        <v>889506.00000000047</v>
      </c>
    </row>
    <row r="69" spans="1:5" ht="21" x14ac:dyDescent="0.25">
      <c r="A69" s="8" t="s">
        <v>320</v>
      </c>
      <c r="B69" s="8" t="s">
        <v>190</v>
      </c>
      <c r="C69" s="9">
        <v>692024</v>
      </c>
      <c r="D69" s="9"/>
      <c r="E69" s="9">
        <f t="shared" si="0"/>
        <v>1581530.0000000005</v>
      </c>
    </row>
    <row r="70" spans="1:5" ht="21" x14ac:dyDescent="0.25">
      <c r="A70" s="8" t="s">
        <v>320</v>
      </c>
      <c r="B70" s="8" t="s">
        <v>323</v>
      </c>
      <c r="C70" s="9"/>
      <c r="D70" s="9">
        <v>1580944.78</v>
      </c>
      <c r="E70" s="9">
        <f t="shared" ref="E70:E133" si="1">E69+C70-D70</f>
        <v>585.22000000043772</v>
      </c>
    </row>
    <row r="71" spans="1:5" ht="21" x14ac:dyDescent="0.25">
      <c r="A71" s="8" t="s">
        <v>320</v>
      </c>
      <c r="B71" s="8" t="s">
        <v>150</v>
      </c>
      <c r="C71" s="9"/>
      <c r="D71" s="9">
        <v>52.5</v>
      </c>
      <c r="E71" s="9">
        <f t="shared" si="1"/>
        <v>532.72000000043772</v>
      </c>
    </row>
    <row r="72" spans="1:5" ht="21" x14ac:dyDescent="0.25">
      <c r="A72" s="8" t="s">
        <v>331</v>
      </c>
      <c r="B72" s="8" t="s">
        <v>332</v>
      </c>
      <c r="C72" s="9"/>
      <c r="D72" s="9">
        <v>146.97999999999999</v>
      </c>
      <c r="E72" s="9">
        <f t="shared" si="1"/>
        <v>385.7400000004377</v>
      </c>
    </row>
    <row r="73" spans="1:5" ht="21" x14ac:dyDescent="0.25">
      <c r="A73" s="8" t="s">
        <v>331</v>
      </c>
      <c r="B73" s="8" t="s">
        <v>148</v>
      </c>
      <c r="C73" s="9">
        <v>693000</v>
      </c>
      <c r="D73" s="9"/>
      <c r="E73" s="9">
        <f t="shared" si="1"/>
        <v>693385.74000000046</v>
      </c>
    </row>
    <row r="74" spans="1:5" ht="21" x14ac:dyDescent="0.25">
      <c r="A74" s="8" t="s">
        <v>331</v>
      </c>
      <c r="B74" s="8" t="s">
        <v>157</v>
      </c>
      <c r="C74" s="9">
        <v>216022</v>
      </c>
      <c r="D74" s="9"/>
      <c r="E74" s="9">
        <f t="shared" si="1"/>
        <v>909407.74000000046</v>
      </c>
    </row>
    <row r="75" spans="1:5" ht="21" x14ac:dyDescent="0.25">
      <c r="A75" s="8" t="s">
        <v>331</v>
      </c>
      <c r="B75" s="8" t="s">
        <v>335</v>
      </c>
      <c r="C75" s="9"/>
      <c r="D75" s="9">
        <v>907213.74</v>
      </c>
      <c r="E75" s="9">
        <f t="shared" si="1"/>
        <v>2194.0000000004657</v>
      </c>
    </row>
    <row r="76" spans="1:5" ht="21" x14ac:dyDescent="0.25">
      <c r="A76" s="8" t="s">
        <v>331</v>
      </c>
      <c r="B76" s="8" t="s">
        <v>150</v>
      </c>
      <c r="C76" s="9"/>
      <c r="D76" s="9">
        <v>52.5</v>
      </c>
      <c r="E76" s="9">
        <f t="shared" si="1"/>
        <v>2141.5000000004657</v>
      </c>
    </row>
    <row r="77" spans="1:5" ht="21" x14ac:dyDescent="0.25">
      <c r="A77" s="8" t="s">
        <v>331</v>
      </c>
      <c r="B77" s="8" t="s">
        <v>148</v>
      </c>
      <c r="C77" s="9">
        <v>294900</v>
      </c>
      <c r="D77" s="9"/>
      <c r="E77" s="9">
        <f t="shared" si="1"/>
        <v>297041.50000000047</v>
      </c>
    </row>
    <row r="78" spans="1:5" ht="21" x14ac:dyDescent="0.25">
      <c r="A78" s="8" t="s">
        <v>331</v>
      </c>
      <c r="B78" s="8" t="s">
        <v>157</v>
      </c>
      <c r="C78" s="9">
        <v>163122</v>
      </c>
      <c r="D78" s="9"/>
      <c r="E78" s="9">
        <f t="shared" si="1"/>
        <v>460163.50000000047</v>
      </c>
    </row>
    <row r="79" spans="1:5" ht="21" x14ac:dyDescent="0.25">
      <c r="A79" s="8" t="s">
        <v>331</v>
      </c>
      <c r="B79" s="8" t="s">
        <v>335</v>
      </c>
      <c r="C79" s="9"/>
      <c r="D79" s="9">
        <v>455030.71</v>
      </c>
      <c r="E79" s="9">
        <f t="shared" si="1"/>
        <v>5132.7900000004447</v>
      </c>
    </row>
    <row r="80" spans="1:5" ht="21" x14ac:dyDescent="0.25">
      <c r="A80" s="8" t="s">
        <v>331</v>
      </c>
      <c r="B80" s="8" t="s">
        <v>150</v>
      </c>
      <c r="C80" s="9"/>
      <c r="D80" s="9">
        <v>52.5</v>
      </c>
      <c r="E80" s="9">
        <f t="shared" si="1"/>
        <v>5080.2900000004447</v>
      </c>
    </row>
    <row r="81" spans="1:5" ht="21" x14ac:dyDescent="0.25">
      <c r="A81" s="18">
        <v>45279</v>
      </c>
      <c r="B81" s="8" t="s">
        <v>337</v>
      </c>
      <c r="C81" s="9"/>
      <c r="D81" s="9">
        <v>1400.34</v>
      </c>
      <c r="E81" s="9">
        <f t="shared" si="1"/>
        <v>3679.9500000004446</v>
      </c>
    </row>
    <row r="82" spans="1:5" ht="21" x14ac:dyDescent="0.25">
      <c r="A82" s="18">
        <v>45279</v>
      </c>
      <c r="B82" s="8" t="s">
        <v>338</v>
      </c>
      <c r="C82" s="9"/>
      <c r="D82" s="9">
        <v>278.7</v>
      </c>
      <c r="E82" s="9">
        <f t="shared" si="1"/>
        <v>3401.2500000004447</v>
      </c>
    </row>
    <row r="83" spans="1:5" ht="21" x14ac:dyDescent="0.25">
      <c r="A83" s="18">
        <v>45280</v>
      </c>
      <c r="B83" s="8" t="s">
        <v>352</v>
      </c>
      <c r="C83" s="9"/>
      <c r="D83" s="9">
        <v>1973.08</v>
      </c>
      <c r="E83" s="9">
        <f t="shared" si="1"/>
        <v>1428.1700000004448</v>
      </c>
    </row>
    <row r="84" spans="1:5" ht="21" x14ac:dyDescent="0.25">
      <c r="A84" s="18">
        <v>45280</v>
      </c>
      <c r="B84" s="8" t="s">
        <v>354</v>
      </c>
      <c r="C84" s="9">
        <v>100010</v>
      </c>
      <c r="D84" s="9"/>
      <c r="E84" s="9">
        <f t="shared" si="1"/>
        <v>101438.17000000045</v>
      </c>
    </row>
    <row r="85" spans="1:5" ht="21" x14ac:dyDescent="0.25">
      <c r="A85" s="18">
        <v>45280</v>
      </c>
      <c r="B85" s="8" t="s">
        <v>354</v>
      </c>
      <c r="C85" s="9">
        <v>92980</v>
      </c>
      <c r="D85" s="9"/>
      <c r="E85" s="9">
        <f t="shared" si="1"/>
        <v>194418.17000000045</v>
      </c>
    </row>
    <row r="86" spans="1:5" ht="21" x14ac:dyDescent="0.25">
      <c r="A86" s="18">
        <v>45280</v>
      </c>
      <c r="B86" s="8" t="s">
        <v>148</v>
      </c>
      <c r="C86" s="9">
        <v>414100</v>
      </c>
      <c r="D86" s="9"/>
      <c r="E86" s="9">
        <f t="shared" si="1"/>
        <v>608518.17000000039</v>
      </c>
    </row>
    <row r="87" spans="1:5" ht="21" x14ac:dyDescent="0.25">
      <c r="A87" s="18">
        <v>45280</v>
      </c>
      <c r="B87" s="8" t="s">
        <v>355</v>
      </c>
      <c r="C87" s="9">
        <v>509458</v>
      </c>
      <c r="D87" s="9"/>
      <c r="E87" s="9">
        <f t="shared" si="1"/>
        <v>1117976.1700000004</v>
      </c>
    </row>
    <row r="88" spans="1:5" ht="21" x14ac:dyDescent="0.25">
      <c r="A88" s="18">
        <v>45280</v>
      </c>
      <c r="B88" s="8" t="s">
        <v>359</v>
      </c>
      <c r="C88" s="9"/>
      <c r="D88" s="9">
        <v>1116942.04</v>
      </c>
      <c r="E88" s="9">
        <f>E87+C88-D88</f>
        <v>1034.1300000003539</v>
      </c>
    </row>
    <row r="89" spans="1:5" ht="21" x14ac:dyDescent="0.25">
      <c r="A89" s="18">
        <v>45280</v>
      </c>
      <c r="B89" s="8" t="s">
        <v>150</v>
      </c>
      <c r="C89" s="9"/>
      <c r="D89" s="9">
        <v>52.5</v>
      </c>
      <c r="E89" s="9">
        <f t="shared" si="1"/>
        <v>981.6300000003539</v>
      </c>
    </row>
    <row r="90" spans="1:5" ht="21" x14ac:dyDescent="0.25">
      <c r="A90" s="18">
        <v>45280</v>
      </c>
      <c r="B90" s="8" t="s">
        <v>355</v>
      </c>
      <c r="C90" s="9">
        <v>437245</v>
      </c>
      <c r="D90" s="9"/>
      <c r="E90" s="9">
        <f t="shared" si="1"/>
        <v>438226.63000000035</v>
      </c>
    </row>
    <row r="91" spans="1:5" ht="21" x14ac:dyDescent="0.25">
      <c r="A91" s="18">
        <v>45280</v>
      </c>
      <c r="B91" s="8" t="s">
        <v>360</v>
      </c>
      <c r="C91" s="9"/>
      <c r="D91" s="9">
        <v>436959.55</v>
      </c>
      <c r="E91" s="9">
        <f t="shared" si="1"/>
        <v>1267.0800000003655</v>
      </c>
    </row>
    <row r="92" spans="1:5" ht="21" x14ac:dyDescent="0.25">
      <c r="A92" s="18">
        <v>45280</v>
      </c>
      <c r="B92" s="8" t="s">
        <v>150</v>
      </c>
      <c r="C92" s="9"/>
      <c r="D92" s="9">
        <v>52.5</v>
      </c>
      <c r="E92" s="9">
        <f t="shared" si="1"/>
        <v>1214.5800000003655</v>
      </c>
    </row>
    <row r="93" spans="1:5" ht="21" x14ac:dyDescent="0.25">
      <c r="A93" s="18">
        <v>45281</v>
      </c>
      <c r="B93" s="8" t="s">
        <v>355</v>
      </c>
      <c r="C93" s="9">
        <v>735650</v>
      </c>
      <c r="D93" s="9"/>
      <c r="E93" s="9">
        <f t="shared" si="1"/>
        <v>736864.58000000031</v>
      </c>
    </row>
    <row r="94" spans="1:5" ht="21" x14ac:dyDescent="0.25">
      <c r="A94" s="18">
        <v>45281</v>
      </c>
      <c r="B94" s="8" t="s">
        <v>364</v>
      </c>
      <c r="C94" s="9"/>
      <c r="D94" s="9">
        <v>734546.01</v>
      </c>
      <c r="E94" s="9">
        <f t="shared" si="1"/>
        <v>2318.570000000298</v>
      </c>
    </row>
    <row r="95" spans="1:5" ht="21" x14ac:dyDescent="0.25">
      <c r="A95" s="18">
        <v>45281</v>
      </c>
      <c r="B95" s="8" t="s">
        <v>150</v>
      </c>
      <c r="C95" s="9"/>
      <c r="D95" s="9">
        <v>52.5</v>
      </c>
      <c r="E95" s="9">
        <f t="shared" si="1"/>
        <v>2266.070000000298</v>
      </c>
    </row>
    <row r="96" spans="1:5" ht="21" x14ac:dyDescent="0.25">
      <c r="A96" s="18">
        <v>45281</v>
      </c>
      <c r="B96" s="8" t="s">
        <v>370</v>
      </c>
      <c r="C96" s="9">
        <v>999780</v>
      </c>
      <c r="D96" s="9"/>
      <c r="E96" s="9">
        <f t="shared" si="1"/>
        <v>1002046.0700000003</v>
      </c>
    </row>
    <row r="97" spans="1:5" ht="21" x14ac:dyDescent="0.25">
      <c r="A97" s="18">
        <v>45281</v>
      </c>
      <c r="B97" s="8" t="s">
        <v>371</v>
      </c>
      <c r="C97" s="9">
        <v>320155</v>
      </c>
      <c r="D97" s="9"/>
      <c r="E97" s="9">
        <f t="shared" si="1"/>
        <v>1322201.0700000003</v>
      </c>
    </row>
    <row r="98" spans="1:5" ht="21" x14ac:dyDescent="0.25">
      <c r="A98" s="18">
        <v>45281</v>
      </c>
      <c r="B98" s="8" t="s">
        <v>372</v>
      </c>
      <c r="C98" s="9"/>
      <c r="D98" s="9">
        <v>1319948.75</v>
      </c>
      <c r="E98" s="9">
        <f t="shared" si="1"/>
        <v>2252.320000000298</v>
      </c>
    </row>
    <row r="99" spans="1:5" ht="21" x14ac:dyDescent="0.25">
      <c r="A99" s="18">
        <v>45281</v>
      </c>
      <c r="B99" s="8" t="s">
        <v>150</v>
      </c>
      <c r="C99" s="9"/>
      <c r="D99" s="9">
        <v>52.5</v>
      </c>
      <c r="E99" s="9">
        <f t="shared" si="1"/>
        <v>2199.820000000298</v>
      </c>
    </row>
    <row r="100" spans="1:5" ht="21" x14ac:dyDescent="0.25">
      <c r="A100" s="18">
        <v>45287</v>
      </c>
      <c r="B100" s="8" t="s">
        <v>415</v>
      </c>
      <c r="C100" s="9">
        <v>258064</v>
      </c>
      <c r="D100" s="9"/>
      <c r="E100" s="9">
        <f t="shared" si="1"/>
        <v>260263.8200000003</v>
      </c>
    </row>
    <row r="101" spans="1:5" ht="21" x14ac:dyDescent="0.25">
      <c r="A101" s="18">
        <v>45287</v>
      </c>
      <c r="B101" s="8" t="s">
        <v>416</v>
      </c>
      <c r="C101" s="9"/>
      <c r="D101" s="9">
        <v>259920.95</v>
      </c>
      <c r="E101" s="9">
        <f t="shared" si="1"/>
        <v>342.87000000028638</v>
      </c>
    </row>
    <row r="102" spans="1:5" ht="21" x14ac:dyDescent="0.25">
      <c r="A102" s="18">
        <v>45287</v>
      </c>
      <c r="B102" s="8" t="s">
        <v>150</v>
      </c>
      <c r="C102" s="9"/>
      <c r="D102" s="9">
        <v>52.5</v>
      </c>
      <c r="E102" s="9">
        <f t="shared" si="1"/>
        <v>290.37000000028638</v>
      </c>
    </row>
    <row r="103" spans="1:5" ht="21" x14ac:dyDescent="0.25">
      <c r="A103" s="18">
        <v>45294</v>
      </c>
      <c r="B103" s="8" t="s">
        <v>449</v>
      </c>
      <c r="C103" s="9">
        <v>4000</v>
      </c>
      <c r="D103" s="9"/>
      <c r="E103" s="9">
        <f t="shared" si="1"/>
        <v>4290.3700000002864</v>
      </c>
    </row>
    <row r="104" spans="1:5" ht="21" x14ac:dyDescent="0.25">
      <c r="A104" s="18">
        <v>45295</v>
      </c>
      <c r="B104" s="8" t="s">
        <v>450</v>
      </c>
      <c r="C104" s="9"/>
      <c r="D104" s="9">
        <v>440.76</v>
      </c>
      <c r="E104" s="9">
        <f t="shared" si="1"/>
        <v>3849.6100000002862</v>
      </c>
    </row>
    <row r="105" spans="1:5" ht="21" x14ac:dyDescent="0.25">
      <c r="A105" s="18">
        <v>45295</v>
      </c>
      <c r="B105" s="8" t="s">
        <v>150</v>
      </c>
      <c r="C105" s="9"/>
      <c r="D105" s="9">
        <v>115.5</v>
      </c>
      <c r="E105" s="9">
        <f t="shared" si="1"/>
        <v>3734.1100000002862</v>
      </c>
    </row>
    <row r="106" spans="1:5" ht="21" x14ac:dyDescent="0.25">
      <c r="A106" s="18">
        <v>45295</v>
      </c>
      <c r="B106" s="8" t="s">
        <v>464</v>
      </c>
      <c r="C106" s="9">
        <v>355000</v>
      </c>
      <c r="D106" s="9"/>
      <c r="E106" s="9">
        <f t="shared" si="1"/>
        <v>358734.11000000028</v>
      </c>
    </row>
    <row r="107" spans="1:5" ht="21" x14ac:dyDescent="0.25">
      <c r="A107" s="18">
        <v>45295</v>
      </c>
      <c r="B107" s="8" t="s">
        <v>465</v>
      </c>
      <c r="C107" s="9"/>
      <c r="D107" s="9">
        <v>357945.97</v>
      </c>
      <c r="E107" s="9">
        <f t="shared" si="1"/>
        <v>788.14000000030501</v>
      </c>
    </row>
    <row r="108" spans="1:5" ht="21" x14ac:dyDescent="0.25">
      <c r="A108" s="18">
        <v>45295</v>
      </c>
      <c r="B108" s="8"/>
      <c r="C108" s="9"/>
      <c r="D108" s="9">
        <v>52.5</v>
      </c>
      <c r="E108" s="9">
        <f t="shared" si="1"/>
        <v>735.64000000030501</v>
      </c>
    </row>
    <row r="109" spans="1:5" ht="21" x14ac:dyDescent="0.25">
      <c r="A109" s="18">
        <v>45299</v>
      </c>
      <c r="B109" s="8" t="s">
        <v>494</v>
      </c>
      <c r="C109" s="9">
        <v>151060</v>
      </c>
      <c r="D109" s="9"/>
      <c r="E109" s="9">
        <f t="shared" si="1"/>
        <v>151795.64000000031</v>
      </c>
    </row>
    <row r="110" spans="1:5" ht="21" x14ac:dyDescent="0.25">
      <c r="A110" s="18">
        <v>45299</v>
      </c>
      <c r="B110" s="8" t="s">
        <v>495</v>
      </c>
      <c r="C110" s="9">
        <v>124050</v>
      </c>
      <c r="D110" s="9"/>
      <c r="E110" s="9">
        <f t="shared" si="1"/>
        <v>275845.64000000031</v>
      </c>
    </row>
    <row r="111" spans="1:5" ht="21" x14ac:dyDescent="0.25">
      <c r="A111" s="18">
        <v>45299</v>
      </c>
      <c r="B111" s="8" t="s">
        <v>496</v>
      </c>
      <c r="C111" s="9"/>
      <c r="D111" s="9">
        <v>275158</v>
      </c>
      <c r="E111" s="9">
        <f t="shared" si="1"/>
        <v>687.64000000030501</v>
      </c>
    </row>
    <row r="112" spans="1:5" ht="21" x14ac:dyDescent="0.25">
      <c r="A112" s="18">
        <v>45300</v>
      </c>
      <c r="B112" s="8" t="s">
        <v>358</v>
      </c>
      <c r="C112" s="9">
        <v>14328</v>
      </c>
      <c r="D112" s="9"/>
      <c r="E112" s="9">
        <f t="shared" si="1"/>
        <v>15015.640000000305</v>
      </c>
    </row>
    <row r="113" spans="1:5" ht="21" x14ac:dyDescent="0.25">
      <c r="A113" s="18">
        <v>45302</v>
      </c>
      <c r="B113" s="8" t="s">
        <v>525</v>
      </c>
      <c r="C113" s="9">
        <v>498400</v>
      </c>
      <c r="D113" s="9"/>
      <c r="E113" s="9">
        <f t="shared" si="1"/>
        <v>513415.64000000031</v>
      </c>
    </row>
    <row r="114" spans="1:5" ht="21" x14ac:dyDescent="0.25">
      <c r="A114" s="18">
        <v>45302</v>
      </c>
      <c r="B114" s="8" t="s">
        <v>526</v>
      </c>
      <c r="C114" s="9"/>
      <c r="D114" s="9">
        <v>14000</v>
      </c>
      <c r="E114" s="9">
        <f t="shared" si="1"/>
        <v>499415.64000000031</v>
      </c>
    </row>
    <row r="115" spans="1:5" ht="21" x14ac:dyDescent="0.25">
      <c r="A115" s="18">
        <v>45302</v>
      </c>
      <c r="B115" s="8" t="s">
        <v>527</v>
      </c>
      <c r="C115" s="9"/>
      <c r="D115" s="9">
        <v>99</v>
      </c>
      <c r="E115" s="9">
        <f t="shared" si="1"/>
        <v>499316.64000000031</v>
      </c>
    </row>
    <row r="116" spans="1:5" ht="21" x14ac:dyDescent="0.25">
      <c r="A116" s="18">
        <v>45302</v>
      </c>
      <c r="B116" s="8" t="s">
        <v>431</v>
      </c>
      <c r="C116" s="9"/>
      <c r="D116" s="9">
        <v>62485</v>
      </c>
      <c r="E116" s="9">
        <f t="shared" si="1"/>
        <v>436831.64000000031</v>
      </c>
    </row>
    <row r="117" spans="1:5" ht="21" x14ac:dyDescent="0.25">
      <c r="A117" s="18">
        <v>45302</v>
      </c>
      <c r="B117" s="8" t="s">
        <v>532</v>
      </c>
      <c r="C117" s="9"/>
      <c r="D117" s="9">
        <v>436125</v>
      </c>
      <c r="E117" s="9">
        <f t="shared" si="1"/>
        <v>706.64000000030501</v>
      </c>
    </row>
    <row r="118" spans="1:5" ht="21" x14ac:dyDescent="0.25">
      <c r="A118" s="18">
        <v>45303</v>
      </c>
      <c r="B118" s="8" t="s">
        <v>545</v>
      </c>
      <c r="C118" s="9">
        <v>495125</v>
      </c>
      <c r="D118" s="9"/>
      <c r="E118" s="9">
        <f t="shared" si="1"/>
        <v>495831.64000000031</v>
      </c>
    </row>
    <row r="119" spans="1:5" ht="21" x14ac:dyDescent="0.25">
      <c r="A119" s="18">
        <v>45303</v>
      </c>
      <c r="B119" s="8" t="s">
        <v>522</v>
      </c>
      <c r="C119" s="9"/>
      <c r="D119" s="9">
        <v>495521</v>
      </c>
      <c r="E119" s="9">
        <f t="shared" si="1"/>
        <v>310.64000000030501</v>
      </c>
    </row>
    <row r="120" spans="1:5" ht="21" x14ac:dyDescent="0.25">
      <c r="A120" s="18">
        <v>45306</v>
      </c>
      <c r="B120" s="8" t="s">
        <v>525</v>
      </c>
      <c r="C120" s="9">
        <v>221540</v>
      </c>
      <c r="D120" s="9"/>
      <c r="E120" s="9">
        <f t="shared" si="1"/>
        <v>221850.64000000031</v>
      </c>
    </row>
    <row r="121" spans="1:5" ht="21" x14ac:dyDescent="0.25">
      <c r="A121" s="18">
        <v>45306</v>
      </c>
      <c r="B121" s="8" t="s">
        <v>151</v>
      </c>
      <c r="C121" s="9"/>
      <c r="D121" s="9">
        <v>221286</v>
      </c>
      <c r="E121" s="9">
        <f t="shared" si="1"/>
        <v>564.64000000030501</v>
      </c>
    </row>
    <row r="122" spans="1:5" ht="21" x14ac:dyDescent="0.25">
      <c r="A122" s="18">
        <v>45307</v>
      </c>
      <c r="B122" s="8" t="s">
        <v>560</v>
      </c>
      <c r="C122" s="9">
        <v>570493</v>
      </c>
      <c r="D122" s="9"/>
      <c r="E122" s="9">
        <f t="shared" si="1"/>
        <v>571057.64000000036</v>
      </c>
    </row>
    <row r="123" spans="1:5" ht="21" x14ac:dyDescent="0.25">
      <c r="A123" s="18">
        <v>45307</v>
      </c>
      <c r="B123" s="8" t="s">
        <v>564</v>
      </c>
      <c r="C123" s="9"/>
      <c r="D123" s="9">
        <v>569944.18000000005</v>
      </c>
      <c r="E123" s="9">
        <f t="shared" si="1"/>
        <v>1113.460000000312</v>
      </c>
    </row>
    <row r="124" spans="1:5" ht="21" x14ac:dyDescent="0.25">
      <c r="A124" s="18">
        <v>45307</v>
      </c>
      <c r="B124" s="8" t="s">
        <v>351</v>
      </c>
      <c r="C124" s="9"/>
      <c r="D124" s="9">
        <v>52.5</v>
      </c>
      <c r="E124" s="9">
        <f t="shared" si="1"/>
        <v>1060.960000000312</v>
      </c>
    </row>
    <row r="125" spans="1:5" ht="21" x14ac:dyDescent="0.25">
      <c r="A125" s="18">
        <v>45307</v>
      </c>
      <c r="B125" s="8" t="s">
        <v>573</v>
      </c>
      <c r="C125" s="9"/>
      <c r="D125" s="9">
        <v>305.13</v>
      </c>
      <c r="E125" s="9">
        <f t="shared" si="1"/>
        <v>755.830000000312</v>
      </c>
    </row>
    <row r="126" spans="1:5" ht="21" x14ac:dyDescent="0.25">
      <c r="A126" s="18">
        <v>45308</v>
      </c>
      <c r="B126" s="8" t="s">
        <v>583</v>
      </c>
      <c r="C126" s="9">
        <v>255800</v>
      </c>
      <c r="D126" s="9"/>
      <c r="E126" s="9">
        <f t="shared" si="1"/>
        <v>256555.83000000031</v>
      </c>
    </row>
    <row r="127" spans="1:5" ht="21" x14ac:dyDescent="0.25">
      <c r="A127" s="18">
        <v>45308</v>
      </c>
      <c r="B127" s="8" t="s">
        <v>464</v>
      </c>
      <c r="C127" s="9">
        <v>259300</v>
      </c>
      <c r="D127" s="9"/>
      <c r="E127" s="9">
        <f t="shared" si="1"/>
        <v>515855.83000000031</v>
      </c>
    </row>
    <row r="128" spans="1:5" ht="21" x14ac:dyDescent="0.25">
      <c r="A128" s="18">
        <v>45308</v>
      </c>
      <c r="B128" s="8" t="s">
        <v>431</v>
      </c>
      <c r="C128" s="9"/>
      <c r="D128" s="9">
        <v>515321</v>
      </c>
      <c r="E128" s="9">
        <f t="shared" si="1"/>
        <v>534.83000000030734</v>
      </c>
    </row>
    <row r="129" spans="1:5" ht="21" x14ac:dyDescent="0.25">
      <c r="A129" s="18">
        <v>45309</v>
      </c>
      <c r="B129" s="8" t="s">
        <v>604</v>
      </c>
      <c r="C129" s="9">
        <v>525000</v>
      </c>
      <c r="D129" s="9"/>
      <c r="E129" s="9">
        <f t="shared" si="1"/>
        <v>525534.83000000031</v>
      </c>
    </row>
    <row r="130" spans="1:5" ht="21" x14ac:dyDescent="0.25">
      <c r="A130" s="18">
        <v>45309</v>
      </c>
      <c r="B130" s="8" t="s">
        <v>608</v>
      </c>
      <c r="C130" s="9"/>
      <c r="D130" s="9">
        <v>524960</v>
      </c>
      <c r="E130" s="9">
        <f t="shared" si="1"/>
        <v>574.83000000030734</v>
      </c>
    </row>
    <row r="131" spans="1:5" ht="21" x14ac:dyDescent="0.25">
      <c r="A131" s="18">
        <v>45313</v>
      </c>
      <c r="B131" s="8" t="s">
        <v>652</v>
      </c>
      <c r="C131" s="9">
        <v>249200</v>
      </c>
      <c r="D131" s="9"/>
      <c r="E131" s="9">
        <f t="shared" si="1"/>
        <v>249774.83000000031</v>
      </c>
    </row>
    <row r="132" spans="1:5" ht="21" x14ac:dyDescent="0.25">
      <c r="A132" s="18">
        <v>45313</v>
      </c>
      <c r="B132" s="8" t="s">
        <v>655</v>
      </c>
      <c r="C132" s="9">
        <v>468225</v>
      </c>
      <c r="D132" s="9"/>
      <c r="E132" s="9">
        <f t="shared" si="1"/>
        <v>717999.83000000031</v>
      </c>
    </row>
    <row r="133" spans="1:5" ht="21" x14ac:dyDescent="0.25">
      <c r="A133" s="18">
        <v>45313</v>
      </c>
      <c r="B133" s="8" t="s">
        <v>356</v>
      </c>
      <c r="C133" s="9"/>
      <c r="D133" s="9">
        <v>717328</v>
      </c>
      <c r="E133" s="9">
        <f t="shared" si="1"/>
        <v>671.83000000030734</v>
      </c>
    </row>
    <row r="134" spans="1:5" ht="21" x14ac:dyDescent="0.25">
      <c r="A134" s="18">
        <v>45313</v>
      </c>
      <c r="B134" s="8" t="s">
        <v>665</v>
      </c>
      <c r="C134" s="9">
        <v>529000</v>
      </c>
      <c r="D134" s="9"/>
      <c r="E134" s="9">
        <f t="shared" ref="E134:E197" si="2">E133+C134-D134</f>
        <v>529671.83000000031</v>
      </c>
    </row>
    <row r="135" spans="1:5" ht="21" x14ac:dyDescent="0.25">
      <c r="A135" s="18">
        <v>45313</v>
      </c>
      <c r="B135" s="8" t="s">
        <v>676</v>
      </c>
      <c r="C135" s="9"/>
      <c r="D135" s="9">
        <v>528949.82999999996</v>
      </c>
      <c r="E135" s="9">
        <f t="shared" si="2"/>
        <v>722.00000000034925</v>
      </c>
    </row>
    <row r="136" spans="1:5" ht="21" x14ac:dyDescent="0.25">
      <c r="A136" s="18">
        <v>45313</v>
      </c>
      <c r="B136" s="8" t="s">
        <v>351</v>
      </c>
      <c r="C136" s="9"/>
      <c r="D136" s="9">
        <v>52.5</v>
      </c>
      <c r="E136" s="9">
        <f t="shared" si="2"/>
        <v>669.50000000034925</v>
      </c>
    </row>
    <row r="137" spans="1:5" ht="21" x14ac:dyDescent="0.25">
      <c r="A137" s="18">
        <v>45314</v>
      </c>
      <c r="B137" s="8" t="s">
        <v>685</v>
      </c>
      <c r="C137" s="9">
        <v>5000</v>
      </c>
      <c r="D137" s="9"/>
      <c r="E137" s="9">
        <f t="shared" si="2"/>
        <v>5669.5000000003492</v>
      </c>
    </row>
    <row r="138" spans="1:5" ht="21" x14ac:dyDescent="0.25">
      <c r="A138" s="18">
        <v>45314</v>
      </c>
      <c r="B138" s="8" t="s">
        <v>532</v>
      </c>
      <c r="C138" s="9"/>
      <c r="D138" s="9">
        <v>5018</v>
      </c>
      <c r="E138" s="9">
        <f t="shared" si="2"/>
        <v>651.50000000034925</v>
      </c>
    </row>
    <row r="139" spans="1:5" ht="21" x14ac:dyDescent="0.25">
      <c r="A139" s="18">
        <v>45314</v>
      </c>
      <c r="B139" s="8" t="s">
        <v>529</v>
      </c>
      <c r="C139" s="9">
        <v>508100</v>
      </c>
      <c r="D139" s="9"/>
      <c r="E139" s="9">
        <f t="shared" si="2"/>
        <v>508751.50000000035</v>
      </c>
    </row>
    <row r="140" spans="1:5" ht="21" x14ac:dyDescent="0.25">
      <c r="A140" s="18">
        <v>45314</v>
      </c>
      <c r="B140" s="8" t="s">
        <v>532</v>
      </c>
      <c r="C140" s="9"/>
      <c r="D140" s="9">
        <v>508224</v>
      </c>
      <c r="E140" s="9">
        <f t="shared" si="2"/>
        <v>527.50000000034925</v>
      </c>
    </row>
    <row r="141" spans="1:5" ht="21" x14ac:dyDescent="0.25">
      <c r="A141" s="18">
        <v>45320</v>
      </c>
      <c r="B141" s="8" t="s">
        <v>729</v>
      </c>
      <c r="C141" s="9">
        <v>457194</v>
      </c>
      <c r="D141" s="9"/>
      <c r="E141" s="9">
        <f t="shared" si="2"/>
        <v>457721.50000000035</v>
      </c>
    </row>
    <row r="142" spans="1:5" ht="21" x14ac:dyDescent="0.25">
      <c r="A142" s="18">
        <v>45320</v>
      </c>
      <c r="B142" s="8" t="s">
        <v>532</v>
      </c>
      <c r="C142" s="9"/>
      <c r="D142" s="9">
        <v>93254</v>
      </c>
      <c r="E142" s="9">
        <f t="shared" si="2"/>
        <v>364467.50000000035</v>
      </c>
    </row>
    <row r="143" spans="1:5" ht="21" x14ac:dyDescent="0.25">
      <c r="A143" s="18">
        <v>45320</v>
      </c>
      <c r="B143" s="8" t="s">
        <v>731</v>
      </c>
      <c r="C143" s="9"/>
      <c r="D143" s="9">
        <v>363678.42</v>
      </c>
      <c r="E143" s="9">
        <f t="shared" si="2"/>
        <v>789.08000000036554</v>
      </c>
    </row>
    <row r="144" spans="1:5" ht="21" x14ac:dyDescent="0.25">
      <c r="A144" s="18">
        <v>45320</v>
      </c>
      <c r="B144" s="8" t="s">
        <v>351</v>
      </c>
      <c r="C144" s="9"/>
      <c r="D144" s="9">
        <v>52.5</v>
      </c>
      <c r="E144" s="9">
        <f t="shared" si="2"/>
        <v>736.58000000036554</v>
      </c>
    </row>
    <row r="145" spans="1:5" ht="21" x14ac:dyDescent="0.25">
      <c r="A145" s="18">
        <v>45322</v>
      </c>
      <c r="B145" s="8" t="s">
        <v>746</v>
      </c>
      <c r="C145" s="9">
        <v>2698</v>
      </c>
      <c r="D145" s="9"/>
      <c r="E145" s="9">
        <f t="shared" si="2"/>
        <v>3434.5800000003655</v>
      </c>
    </row>
    <row r="146" spans="1:5" ht="21" x14ac:dyDescent="0.25">
      <c r="A146" s="18">
        <v>45322</v>
      </c>
      <c r="B146" s="8" t="s">
        <v>748</v>
      </c>
      <c r="C146" s="9"/>
      <c r="D146" s="9">
        <v>2255.73</v>
      </c>
      <c r="E146" s="9">
        <f t="shared" si="2"/>
        <v>1178.8500000003655</v>
      </c>
    </row>
    <row r="147" spans="1:5" ht="21" x14ac:dyDescent="0.25">
      <c r="A147" s="18">
        <v>45323</v>
      </c>
      <c r="B147" s="8" t="s">
        <v>386</v>
      </c>
      <c r="C147" s="9"/>
      <c r="D147" s="9">
        <v>45.85</v>
      </c>
      <c r="E147" s="9">
        <f t="shared" si="2"/>
        <v>1133.0000000003656</v>
      </c>
    </row>
    <row r="148" spans="1:5" ht="21" x14ac:dyDescent="0.25">
      <c r="A148" s="18">
        <v>45329</v>
      </c>
      <c r="B148" s="8" t="s">
        <v>810</v>
      </c>
      <c r="C148" s="9">
        <v>226100</v>
      </c>
      <c r="D148" s="9"/>
      <c r="E148" s="9">
        <f t="shared" si="2"/>
        <v>227233.00000000038</v>
      </c>
    </row>
    <row r="149" spans="1:5" ht="21" x14ac:dyDescent="0.25">
      <c r="A149" s="18">
        <v>45329</v>
      </c>
      <c r="B149" s="8" t="s">
        <v>812</v>
      </c>
      <c r="C149" s="9"/>
      <c r="D149" s="9">
        <v>227000</v>
      </c>
      <c r="E149" s="9">
        <f t="shared" si="2"/>
        <v>233.00000000037835</v>
      </c>
    </row>
    <row r="150" spans="1:5" ht="21" x14ac:dyDescent="0.25">
      <c r="A150" s="18"/>
      <c r="B150" s="8"/>
      <c r="C150" s="9"/>
      <c r="D150" s="9">
        <v>99</v>
      </c>
      <c r="E150" s="9">
        <f t="shared" si="2"/>
        <v>134.00000000037835</v>
      </c>
    </row>
    <row r="151" spans="1:5" ht="21" x14ac:dyDescent="0.25">
      <c r="A151" s="18">
        <v>45337</v>
      </c>
      <c r="B151" s="8" t="s">
        <v>872</v>
      </c>
      <c r="C151" s="9">
        <v>9950</v>
      </c>
      <c r="D151" s="9"/>
      <c r="E151" s="9">
        <f t="shared" si="2"/>
        <v>10084.000000000378</v>
      </c>
    </row>
    <row r="152" spans="1:5" ht="21" x14ac:dyDescent="0.25">
      <c r="A152" s="18">
        <v>45337</v>
      </c>
      <c r="B152" s="8" t="s">
        <v>873</v>
      </c>
      <c r="C152" s="9">
        <v>17270</v>
      </c>
      <c r="D152" s="9"/>
      <c r="E152" s="9">
        <f t="shared" si="2"/>
        <v>27354.000000000378</v>
      </c>
    </row>
    <row r="153" spans="1:5" ht="21" x14ac:dyDescent="0.25">
      <c r="A153" s="18">
        <v>45337</v>
      </c>
      <c r="B153" s="8" t="s">
        <v>874</v>
      </c>
      <c r="C153" s="9"/>
      <c r="D153" s="9">
        <v>11569.95</v>
      </c>
      <c r="E153" s="9">
        <f t="shared" si="2"/>
        <v>15784.050000000378</v>
      </c>
    </row>
    <row r="154" spans="1:5" ht="21" x14ac:dyDescent="0.25">
      <c r="A154" s="18">
        <v>45337</v>
      </c>
      <c r="B154" s="8" t="s">
        <v>875</v>
      </c>
      <c r="C154" s="9"/>
      <c r="D154" s="9">
        <v>15426.6</v>
      </c>
      <c r="E154" s="9">
        <f t="shared" si="2"/>
        <v>357.45000000037726</v>
      </c>
    </row>
    <row r="155" spans="1:5" ht="21" x14ac:dyDescent="0.25">
      <c r="A155" s="18">
        <v>45337</v>
      </c>
      <c r="B155" s="8" t="s">
        <v>150</v>
      </c>
      <c r="C155" s="9"/>
      <c r="D155" s="9">
        <v>115.5</v>
      </c>
      <c r="E155" s="9">
        <f t="shared" si="2"/>
        <v>241.95000000037726</v>
      </c>
    </row>
    <row r="156" spans="1:5" ht="21" x14ac:dyDescent="0.25">
      <c r="A156" s="18">
        <v>45337</v>
      </c>
      <c r="B156" s="8" t="s">
        <v>150</v>
      </c>
      <c r="C156" s="9"/>
      <c r="D156" s="9">
        <v>115.5</v>
      </c>
      <c r="E156" s="9">
        <f t="shared" si="2"/>
        <v>126.45000000037726</v>
      </c>
    </row>
    <row r="157" spans="1:5" ht="21" x14ac:dyDescent="0.25">
      <c r="A157" s="18">
        <v>45338</v>
      </c>
      <c r="B157" s="8" t="s">
        <v>894</v>
      </c>
      <c r="C157" s="9">
        <v>169500</v>
      </c>
      <c r="D157" s="9"/>
      <c r="E157" s="9">
        <f t="shared" si="2"/>
        <v>169626.45000000039</v>
      </c>
    </row>
    <row r="158" spans="1:5" ht="21" x14ac:dyDescent="0.25">
      <c r="A158" s="18">
        <v>45338</v>
      </c>
      <c r="B158" s="8" t="s">
        <v>895</v>
      </c>
      <c r="C158" s="9"/>
      <c r="D158" s="9">
        <v>9640</v>
      </c>
      <c r="E158" s="9">
        <f t="shared" si="2"/>
        <v>159986.45000000039</v>
      </c>
    </row>
    <row r="159" spans="1:5" ht="21" x14ac:dyDescent="0.25">
      <c r="A159" s="18">
        <v>45338</v>
      </c>
      <c r="B159" s="8" t="s">
        <v>619</v>
      </c>
      <c r="C159" s="9"/>
      <c r="D159" s="9">
        <v>159226</v>
      </c>
      <c r="E159" s="9">
        <f t="shared" si="2"/>
        <v>760.45000000038999</v>
      </c>
    </row>
    <row r="160" spans="1:5" ht="21" x14ac:dyDescent="0.25">
      <c r="A160" s="18">
        <v>45341</v>
      </c>
      <c r="B160" s="8" t="s">
        <v>560</v>
      </c>
      <c r="C160" s="9">
        <v>497500</v>
      </c>
      <c r="D160" s="9"/>
      <c r="E160" s="9">
        <f t="shared" si="2"/>
        <v>498260.45000000042</v>
      </c>
    </row>
    <row r="161" spans="1:5" ht="21" x14ac:dyDescent="0.25">
      <c r="A161" s="18">
        <v>45341</v>
      </c>
      <c r="B161" s="8" t="s">
        <v>151</v>
      </c>
      <c r="C161" s="9"/>
      <c r="D161" s="9">
        <v>497850</v>
      </c>
      <c r="E161" s="9">
        <f t="shared" si="2"/>
        <v>410.4500000004191</v>
      </c>
    </row>
    <row r="162" spans="1:5" ht="21" x14ac:dyDescent="0.25">
      <c r="A162" s="18">
        <v>45345</v>
      </c>
      <c r="B162" s="8" t="s">
        <v>961</v>
      </c>
      <c r="C162" s="9">
        <v>1670</v>
      </c>
      <c r="D162" s="9"/>
      <c r="E162" s="9">
        <f t="shared" si="2"/>
        <v>2080.4500000004191</v>
      </c>
    </row>
    <row r="163" spans="1:5" ht="21" x14ac:dyDescent="0.25">
      <c r="A163" s="18">
        <v>45350</v>
      </c>
      <c r="B163" s="8" t="s">
        <v>464</v>
      </c>
      <c r="C163" s="9">
        <v>500000</v>
      </c>
      <c r="D163" s="9"/>
      <c r="E163" s="9">
        <f t="shared" si="2"/>
        <v>502080.45000000042</v>
      </c>
    </row>
    <row r="164" spans="1:5" ht="21" x14ac:dyDescent="0.25">
      <c r="A164" s="18">
        <v>45350</v>
      </c>
      <c r="B164" s="8" t="s">
        <v>987</v>
      </c>
      <c r="C164" s="9"/>
      <c r="D164" s="9">
        <v>502026.74</v>
      </c>
      <c r="E164" s="9">
        <f t="shared" si="2"/>
        <v>53.710000000428408</v>
      </c>
    </row>
    <row r="165" spans="1:5" ht="21" x14ac:dyDescent="0.25">
      <c r="A165" s="18">
        <v>45351</v>
      </c>
      <c r="B165" s="8" t="s">
        <v>1009</v>
      </c>
      <c r="C165" s="9">
        <v>499855</v>
      </c>
      <c r="D165" s="9"/>
      <c r="E165" s="9">
        <f t="shared" si="2"/>
        <v>499908.71000000043</v>
      </c>
    </row>
    <row r="166" spans="1:5" ht="21" x14ac:dyDescent="0.25">
      <c r="A166" s="18">
        <v>45351</v>
      </c>
      <c r="B166" s="8" t="s">
        <v>1012</v>
      </c>
      <c r="C166" s="9"/>
      <c r="D166" s="9">
        <v>299945.63</v>
      </c>
      <c r="E166" s="9">
        <f t="shared" si="2"/>
        <v>199963.08000000042</v>
      </c>
    </row>
    <row r="167" spans="1:5" ht="21" x14ac:dyDescent="0.25">
      <c r="A167" s="18">
        <v>45351</v>
      </c>
      <c r="B167" s="8" t="s">
        <v>150</v>
      </c>
      <c r="C167" s="9"/>
      <c r="D167" s="9">
        <v>52.5</v>
      </c>
      <c r="E167" s="9">
        <f t="shared" si="2"/>
        <v>199910.58000000042</v>
      </c>
    </row>
    <row r="168" spans="1:5" ht="21" x14ac:dyDescent="0.25">
      <c r="A168" s="18">
        <v>45351</v>
      </c>
      <c r="B168" s="8" t="s">
        <v>1009</v>
      </c>
      <c r="C168" s="9">
        <v>497228</v>
      </c>
      <c r="D168" s="9"/>
      <c r="E168" s="9">
        <f t="shared" si="2"/>
        <v>697138.58000000042</v>
      </c>
    </row>
    <row r="169" spans="1:5" ht="21" x14ac:dyDescent="0.25">
      <c r="A169" s="18">
        <v>45351</v>
      </c>
      <c r="B169" s="8" t="s">
        <v>1015</v>
      </c>
      <c r="C169" s="9"/>
      <c r="D169" s="9">
        <v>696897.76</v>
      </c>
      <c r="E169" s="9">
        <f t="shared" si="2"/>
        <v>240.82000000041444</v>
      </c>
    </row>
    <row r="170" spans="1:5" ht="21" x14ac:dyDescent="0.25">
      <c r="A170" s="18">
        <v>45351</v>
      </c>
      <c r="B170" s="8" t="s">
        <v>351</v>
      </c>
      <c r="C170" s="9"/>
      <c r="D170" s="9">
        <v>52.5</v>
      </c>
      <c r="E170" s="9">
        <f t="shared" si="2"/>
        <v>188.32000000041444</v>
      </c>
    </row>
    <row r="171" spans="1:5" ht="21" x14ac:dyDescent="0.25">
      <c r="A171" s="18">
        <v>45352</v>
      </c>
      <c r="B171" s="8" t="s">
        <v>1043</v>
      </c>
      <c r="C171" s="9"/>
      <c r="D171" s="9">
        <v>188.32</v>
      </c>
      <c r="E171" s="9">
        <f t="shared" si="2"/>
        <v>4.1444536691415124E-10</v>
      </c>
    </row>
    <row r="172" spans="1:5" ht="21" x14ac:dyDescent="0.25">
      <c r="A172" s="18"/>
      <c r="B172" s="8"/>
      <c r="C172" s="9"/>
      <c r="D172" s="9"/>
      <c r="E172" s="9">
        <f t="shared" si="2"/>
        <v>4.1444536691415124E-10</v>
      </c>
    </row>
    <row r="173" spans="1:5" ht="21" x14ac:dyDescent="0.25">
      <c r="A173" s="18"/>
      <c r="B173" s="8"/>
      <c r="C173" s="9"/>
      <c r="D173" s="9"/>
      <c r="E173" s="9">
        <f t="shared" si="2"/>
        <v>4.1444536691415124E-10</v>
      </c>
    </row>
    <row r="174" spans="1:5" ht="21" x14ac:dyDescent="0.25">
      <c r="A174" s="18"/>
      <c r="B174" s="8"/>
      <c r="C174" s="9"/>
      <c r="D174" s="9"/>
      <c r="E174" s="9">
        <f t="shared" si="2"/>
        <v>4.1444536691415124E-10</v>
      </c>
    </row>
    <row r="175" spans="1:5" ht="21" x14ac:dyDescent="0.25">
      <c r="A175" s="18"/>
      <c r="B175" s="8"/>
      <c r="C175" s="9"/>
      <c r="D175" s="9"/>
      <c r="E175" s="9">
        <f t="shared" si="2"/>
        <v>4.1444536691415124E-10</v>
      </c>
    </row>
    <row r="176" spans="1:5" ht="21" x14ac:dyDescent="0.25">
      <c r="A176" s="18"/>
      <c r="B176" s="8"/>
      <c r="C176" s="9"/>
      <c r="D176" s="9"/>
      <c r="E176" s="9">
        <f t="shared" si="2"/>
        <v>4.1444536691415124E-10</v>
      </c>
    </row>
    <row r="177" spans="1:5" ht="21" x14ac:dyDescent="0.25">
      <c r="A177" s="18"/>
      <c r="B177" s="8"/>
      <c r="C177" s="9"/>
      <c r="D177" s="9"/>
      <c r="E177" s="9">
        <f t="shared" si="2"/>
        <v>4.1444536691415124E-10</v>
      </c>
    </row>
    <row r="178" spans="1:5" ht="21" x14ac:dyDescent="0.25">
      <c r="A178" s="18"/>
      <c r="B178" s="8"/>
      <c r="C178" s="9"/>
      <c r="D178" s="9"/>
      <c r="E178" s="9">
        <f t="shared" si="2"/>
        <v>4.1444536691415124E-10</v>
      </c>
    </row>
    <row r="179" spans="1:5" ht="21" x14ac:dyDescent="0.25">
      <c r="A179" s="18"/>
      <c r="B179" s="8"/>
      <c r="C179" s="9"/>
      <c r="D179" s="9"/>
      <c r="E179" s="9">
        <f t="shared" si="2"/>
        <v>4.1444536691415124E-10</v>
      </c>
    </row>
    <row r="180" spans="1:5" ht="21" x14ac:dyDescent="0.25">
      <c r="A180" s="18"/>
      <c r="B180" s="8"/>
      <c r="C180" s="9"/>
      <c r="D180" s="9"/>
      <c r="E180" s="9">
        <f t="shared" si="2"/>
        <v>4.1444536691415124E-10</v>
      </c>
    </row>
    <row r="181" spans="1:5" ht="21" x14ac:dyDescent="0.25">
      <c r="A181" s="18"/>
      <c r="B181" s="8"/>
      <c r="C181" s="9"/>
      <c r="D181" s="9"/>
      <c r="E181" s="9">
        <f t="shared" si="2"/>
        <v>4.1444536691415124E-10</v>
      </c>
    </row>
    <row r="182" spans="1:5" ht="21" x14ac:dyDescent="0.25">
      <c r="A182" s="18"/>
      <c r="B182" s="8"/>
      <c r="C182" s="9"/>
      <c r="D182" s="9"/>
      <c r="E182" s="9">
        <f t="shared" si="2"/>
        <v>4.1444536691415124E-10</v>
      </c>
    </row>
    <row r="183" spans="1:5" ht="21" x14ac:dyDescent="0.25">
      <c r="A183" s="18"/>
      <c r="B183" s="8"/>
      <c r="C183" s="9"/>
      <c r="D183" s="9"/>
      <c r="E183" s="9">
        <f t="shared" si="2"/>
        <v>4.1444536691415124E-10</v>
      </c>
    </row>
    <row r="184" spans="1:5" ht="21" x14ac:dyDescent="0.25">
      <c r="A184" s="18"/>
      <c r="B184" s="8"/>
      <c r="C184" s="9"/>
      <c r="D184" s="9"/>
      <c r="E184" s="9">
        <f t="shared" si="2"/>
        <v>4.1444536691415124E-10</v>
      </c>
    </row>
    <row r="185" spans="1:5" ht="21" x14ac:dyDescent="0.25">
      <c r="A185" s="18"/>
      <c r="B185" s="8"/>
      <c r="C185" s="9"/>
      <c r="D185" s="9"/>
      <c r="E185" s="9">
        <f t="shared" si="2"/>
        <v>4.1444536691415124E-10</v>
      </c>
    </row>
    <row r="186" spans="1:5" ht="21" x14ac:dyDescent="0.25">
      <c r="A186" s="18"/>
      <c r="B186" s="8"/>
      <c r="C186" s="9"/>
      <c r="D186" s="9"/>
      <c r="E186" s="9">
        <f t="shared" si="2"/>
        <v>4.1444536691415124E-10</v>
      </c>
    </row>
    <row r="187" spans="1:5" ht="21" x14ac:dyDescent="0.25">
      <c r="A187" s="18"/>
      <c r="B187" s="8"/>
      <c r="C187" s="9"/>
      <c r="D187" s="9"/>
      <c r="E187" s="9">
        <f t="shared" si="2"/>
        <v>4.1444536691415124E-10</v>
      </c>
    </row>
    <row r="188" spans="1:5" ht="21" x14ac:dyDescent="0.25">
      <c r="A188" s="18"/>
      <c r="B188" s="8"/>
      <c r="C188" s="9"/>
      <c r="D188" s="9"/>
      <c r="E188" s="9">
        <f t="shared" si="2"/>
        <v>4.1444536691415124E-10</v>
      </c>
    </row>
    <row r="189" spans="1:5" ht="21" x14ac:dyDescent="0.25">
      <c r="A189" s="18"/>
      <c r="B189" s="8"/>
      <c r="C189" s="9"/>
      <c r="D189" s="9"/>
      <c r="E189" s="9">
        <f t="shared" si="2"/>
        <v>4.1444536691415124E-10</v>
      </c>
    </row>
    <row r="190" spans="1:5" ht="21" x14ac:dyDescent="0.25">
      <c r="A190" s="18"/>
      <c r="B190" s="8"/>
      <c r="C190" s="9"/>
      <c r="D190" s="9"/>
      <c r="E190" s="9">
        <f t="shared" si="2"/>
        <v>4.1444536691415124E-10</v>
      </c>
    </row>
    <row r="191" spans="1:5" ht="21" x14ac:dyDescent="0.25">
      <c r="A191" s="18"/>
      <c r="B191" s="8"/>
      <c r="C191" s="9"/>
      <c r="D191" s="9"/>
      <c r="E191" s="9">
        <f t="shared" si="2"/>
        <v>4.1444536691415124E-10</v>
      </c>
    </row>
    <row r="192" spans="1:5" ht="21" x14ac:dyDescent="0.25">
      <c r="A192" s="18"/>
      <c r="B192" s="8"/>
      <c r="C192" s="9"/>
      <c r="D192" s="9"/>
      <c r="E192" s="9">
        <f t="shared" si="2"/>
        <v>4.1444536691415124E-10</v>
      </c>
    </row>
    <row r="193" spans="1:5" ht="21" x14ac:dyDescent="0.25">
      <c r="A193" s="18"/>
      <c r="B193" s="8"/>
      <c r="C193" s="9"/>
      <c r="D193" s="9"/>
      <c r="E193" s="9">
        <f t="shared" si="2"/>
        <v>4.1444536691415124E-10</v>
      </c>
    </row>
    <row r="194" spans="1:5" ht="21" x14ac:dyDescent="0.25">
      <c r="A194" s="18"/>
      <c r="B194" s="8"/>
      <c r="C194" s="9"/>
      <c r="D194" s="9"/>
      <c r="E194" s="9">
        <f t="shared" si="2"/>
        <v>4.1444536691415124E-10</v>
      </c>
    </row>
    <row r="195" spans="1:5" ht="21" x14ac:dyDescent="0.25">
      <c r="A195" s="18"/>
      <c r="B195" s="8"/>
      <c r="C195" s="9"/>
      <c r="D195" s="9"/>
      <c r="E195" s="9">
        <f t="shared" si="2"/>
        <v>4.1444536691415124E-10</v>
      </c>
    </row>
    <row r="196" spans="1:5" ht="21" x14ac:dyDescent="0.25">
      <c r="A196" s="18"/>
      <c r="B196" s="8"/>
      <c r="C196" s="9"/>
      <c r="D196" s="9"/>
      <c r="E196" s="9">
        <f t="shared" si="2"/>
        <v>4.1444536691415124E-10</v>
      </c>
    </row>
    <row r="197" spans="1:5" ht="21" x14ac:dyDescent="0.25">
      <c r="A197" s="18"/>
      <c r="B197" s="8"/>
      <c r="C197" s="9"/>
      <c r="D197" s="9"/>
      <c r="E197" s="9">
        <f t="shared" si="2"/>
        <v>4.1444536691415124E-10</v>
      </c>
    </row>
    <row r="198" spans="1:5" ht="21" x14ac:dyDescent="0.25">
      <c r="A198" s="18"/>
      <c r="B198" s="8"/>
      <c r="C198" s="9"/>
      <c r="D198" s="9"/>
      <c r="E198" s="9">
        <f>E197+C198-D198</f>
        <v>4.1444536691415124E-10</v>
      </c>
    </row>
    <row r="199" spans="1:5" ht="21" x14ac:dyDescent="0.25">
      <c r="A199" s="18"/>
      <c r="B199" s="8"/>
      <c r="C199" s="9"/>
      <c r="D199" s="9"/>
      <c r="E199" s="9">
        <f>E198+C199-D199</f>
        <v>4.1444536691415124E-10</v>
      </c>
    </row>
    <row r="200" spans="1:5" ht="21" x14ac:dyDescent="0.25">
      <c r="A200" s="18"/>
      <c r="B200" s="8"/>
      <c r="C200" s="9"/>
      <c r="D200" s="9"/>
      <c r="E200" s="9">
        <f>E199+C200-D200</f>
        <v>4.1444536691415124E-10</v>
      </c>
    </row>
    <row r="201" spans="1:5" ht="21" x14ac:dyDescent="0.25">
      <c r="A201" s="18"/>
      <c r="B201" s="8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20"/>
  <dimension ref="A1:E100"/>
  <sheetViews>
    <sheetView topLeftCell="A10" workbookViewId="0">
      <selection activeCell="E24" sqref="E24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1640625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 t="s">
        <v>211</v>
      </c>
      <c r="B5" s="8" t="s">
        <v>215</v>
      </c>
      <c r="C5" s="9">
        <v>197128.24</v>
      </c>
      <c r="D5" s="9"/>
      <c r="E5" s="9">
        <f>E4+C5-D5</f>
        <v>197128.24</v>
      </c>
    </row>
    <row r="6" spans="1:5" ht="21" x14ac:dyDescent="0.25">
      <c r="A6" s="8" t="s">
        <v>211</v>
      </c>
      <c r="B6" s="8" t="s">
        <v>216</v>
      </c>
      <c r="C6" s="9"/>
      <c r="D6" s="9">
        <v>196985.3</v>
      </c>
      <c r="E6" s="9">
        <f t="shared" ref="E6:E69" si="0">E5+C6-D6</f>
        <v>142.94000000000233</v>
      </c>
    </row>
    <row r="7" spans="1:5" ht="21" x14ac:dyDescent="0.25">
      <c r="A7" s="8" t="s">
        <v>211</v>
      </c>
      <c r="B7" s="8" t="s">
        <v>150</v>
      </c>
      <c r="C7" s="9"/>
      <c r="D7" s="9">
        <v>14.7</v>
      </c>
      <c r="E7" s="9">
        <f t="shared" si="0"/>
        <v>128.24000000000234</v>
      </c>
    </row>
    <row r="8" spans="1:5" ht="21" x14ac:dyDescent="0.25">
      <c r="A8" s="18">
        <v>45286</v>
      </c>
      <c r="B8" s="8" t="s">
        <v>399</v>
      </c>
      <c r="C8" s="9">
        <v>75250</v>
      </c>
      <c r="D8" s="9"/>
      <c r="E8" s="9">
        <f t="shared" si="0"/>
        <v>75378.240000000005</v>
      </c>
    </row>
    <row r="9" spans="1:5" ht="21" x14ac:dyDescent="0.25">
      <c r="A9" s="18">
        <v>45286</v>
      </c>
      <c r="B9" s="8" t="s">
        <v>400</v>
      </c>
      <c r="C9" s="9"/>
      <c r="D9" s="9">
        <v>75345.3</v>
      </c>
      <c r="E9" s="9">
        <f t="shared" si="0"/>
        <v>32.940000000002328</v>
      </c>
    </row>
    <row r="10" spans="1:5" ht="21" x14ac:dyDescent="0.25">
      <c r="A10" s="18">
        <v>45286</v>
      </c>
      <c r="B10" s="8" t="s">
        <v>150</v>
      </c>
      <c r="C10" s="9"/>
      <c r="D10" s="9">
        <v>14.7</v>
      </c>
      <c r="E10" s="9">
        <f t="shared" si="0"/>
        <v>18.240000000002329</v>
      </c>
    </row>
    <row r="11" spans="1:5" ht="21" x14ac:dyDescent="0.25">
      <c r="A11" s="18">
        <v>45286</v>
      </c>
      <c r="B11" s="8" t="s">
        <v>708</v>
      </c>
      <c r="C11" s="9">
        <v>424186.96</v>
      </c>
      <c r="D11" s="9"/>
      <c r="E11" s="9">
        <f t="shared" si="0"/>
        <v>424205.2</v>
      </c>
    </row>
    <row r="12" spans="1:5" ht="21" x14ac:dyDescent="0.25">
      <c r="A12" s="18">
        <v>45286</v>
      </c>
      <c r="B12" s="8" t="s">
        <v>581</v>
      </c>
      <c r="C12" s="9"/>
      <c r="D12" s="9">
        <v>212000</v>
      </c>
      <c r="E12" s="9">
        <f t="shared" si="0"/>
        <v>212205.2</v>
      </c>
    </row>
    <row r="13" spans="1:5" ht="21" x14ac:dyDescent="0.25">
      <c r="A13" s="18">
        <v>45286</v>
      </c>
      <c r="B13" s="8" t="s">
        <v>716</v>
      </c>
      <c r="C13" s="9"/>
      <c r="D13" s="9">
        <v>212100</v>
      </c>
      <c r="E13" s="9">
        <f t="shared" si="0"/>
        <v>105.20000000001164</v>
      </c>
    </row>
    <row r="14" spans="1:5" ht="21" x14ac:dyDescent="0.25">
      <c r="A14" s="18">
        <v>45286</v>
      </c>
      <c r="B14" s="8" t="s">
        <v>150</v>
      </c>
      <c r="C14" s="9"/>
      <c r="D14" s="9">
        <v>30.45</v>
      </c>
      <c r="E14" s="9">
        <f t="shared" si="0"/>
        <v>74.750000000011639</v>
      </c>
    </row>
    <row r="15" spans="1:5" ht="21" x14ac:dyDescent="0.25">
      <c r="A15" s="18">
        <v>45286</v>
      </c>
      <c r="B15" s="8" t="s">
        <v>150</v>
      </c>
      <c r="C15" s="9"/>
      <c r="D15" s="9">
        <v>30.45</v>
      </c>
      <c r="E15" s="9">
        <f t="shared" si="0"/>
        <v>44.300000000011636</v>
      </c>
    </row>
    <row r="16" spans="1:5" ht="21" x14ac:dyDescent="0.25">
      <c r="A16" s="18">
        <v>45329</v>
      </c>
      <c r="B16" s="8" t="s">
        <v>813</v>
      </c>
      <c r="C16" s="9">
        <v>11680</v>
      </c>
      <c r="D16" s="9"/>
      <c r="E16" s="9">
        <f t="shared" si="0"/>
        <v>11724.300000000012</v>
      </c>
    </row>
    <row r="17" spans="1:5" ht="21" x14ac:dyDescent="0.25">
      <c r="A17" s="18">
        <v>45329</v>
      </c>
      <c r="B17" s="8" t="s">
        <v>153</v>
      </c>
      <c r="C17" s="9">
        <v>61802.34</v>
      </c>
      <c r="D17" s="9"/>
      <c r="E17" s="9">
        <f t="shared" si="0"/>
        <v>73526.640000000014</v>
      </c>
    </row>
    <row r="18" spans="1:5" ht="21" x14ac:dyDescent="0.25">
      <c r="A18" s="18">
        <v>45329</v>
      </c>
      <c r="B18" s="8" t="s">
        <v>815</v>
      </c>
      <c r="C18" s="9"/>
      <c r="D18" s="9">
        <v>73500</v>
      </c>
      <c r="E18" s="9">
        <f t="shared" si="0"/>
        <v>26.64000000001397</v>
      </c>
    </row>
    <row r="19" spans="1:5" ht="21" x14ac:dyDescent="0.25">
      <c r="A19" s="18">
        <v>45342</v>
      </c>
      <c r="B19" s="8" t="s">
        <v>469</v>
      </c>
      <c r="C19" s="9">
        <v>63445</v>
      </c>
      <c r="D19" s="9"/>
      <c r="E19" s="9">
        <f t="shared" si="0"/>
        <v>63471.640000000014</v>
      </c>
    </row>
    <row r="20" spans="1:5" ht="21" x14ac:dyDescent="0.25">
      <c r="A20" s="18">
        <v>45342</v>
      </c>
      <c r="B20" s="8" t="s">
        <v>928</v>
      </c>
      <c r="C20" s="9"/>
      <c r="D20" s="9">
        <v>63420</v>
      </c>
      <c r="E20" s="9">
        <f t="shared" si="0"/>
        <v>51.64000000001397</v>
      </c>
    </row>
    <row r="21" spans="1:5" ht="21" x14ac:dyDescent="0.25">
      <c r="A21" s="18">
        <v>45342</v>
      </c>
      <c r="B21" s="8" t="s">
        <v>150</v>
      </c>
      <c r="C21" s="9"/>
      <c r="D21" s="9">
        <v>30.45</v>
      </c>
      <c r="E21" s="9">
        <f t="shared" si="0"/>
        <v>21.190000000013971</v>
      </c>
    </row>
    <row r="22" spans="1:5" ht="21" x14ac:dyDescent="0.25">
      <c r="A22" s="18">
        <v>45352</v>
      </c>
      <c r="B22" s="8" t="s">
        <v>1043</v>
      </c>
      <c r="C22" s="9"/>
      <c r="D22" s="9">
        <v>21.19</v>
      </c>
      <c r="E22" s="9">
        <f t="shared" si="0"/>
        <v>1.396927018504357E-11</v>
      </c>
    </row>
    <row r="23" spans="1:5" ht="21" x14ac:dyDescent="0.25">
      <c r="A23" s="8"/>
      <c r="B23" s="8"/>
      <c r="C23" s="9"/>
      <c r="D23" s="9"/>
      <c r="E23" s="9">
        <f t="shared" si="0"/>
        <v>1.396927018504357E-11</v>
      </c>
    </row>
    <row r="24" spans="1:5" ht="21" x14ac:dyDescent="0.25">
      <c r="A24" s="8"/>
      <c r="B24" s="8"/>
      <c r="C24" s="9"/>
      <c r="D24" s="9"/>
      <c r="E24" s="9">
        <f t="shared" si="0"/>
        <v>1.396927018504357E-11</v>
      </c>
    </row>
    <row r="25" spans="1:5" ht="21" x14ac:dyDescent="0.25">
      <c r="A25" s="8"/>
      <c r="B25" s="8"/>
      <c r="C25" s="9"/>
      <c r="D25" s="9"/>
      <c r="E25" s="9">
        <f t="shared" si="0"/>
        <v>1.396927018504357E-11</v>
      </c>
    </row>
    <row r="26" spans="1:5" ht="21" x14ac:dyDescent="0.25">
      <c r="A26" s="8"/>
      <c r="B26" s="8"/>
      <c r="C26" s="9"/>
      <c r="D26" s="9"/>
      <c r="E26" s="9">
        <f t="shared" si="0"/>
        <v>1.396927018504357E-11</v>
      </c>
    </row>
    <row r="27" spans="1:5" ht="21" x14ac:dyDescent="0.25">
      <c r="A27" s="8"/>
      <c r="B27" s="8"/>
      <c r="C27" s="9"/>
      <c r="D27" s="9"/>
      <c r="E27" s="9">
        <f t="shared" si="0"/>
        <v>1.396927018504357E-11</v>
      </c>
    </row>
    <row r="28" spans="1:5" ht="21" x14ac:dyDescent="0.25">
      <c r="A28" s="8"/>
      <c r="B28" s="8"/>
      <c r="C28" s="9"/>
      <c r="D28" s="9"/>
      <c r="E28" s="9">
        <f t="shared" si="0"/>
        <v>1.396927018504357E-11</v>
      </c>
    </row>
    <row r="29" spans="1:5" ht="21" x14ac:dyDescent="0.25">
      <c r="A29" s="8"/>
      <c r="B29" s="8"/>
      <c r="C29" s="9"/>
      <c r="D29" s="9"/>
      <c r="E29" s="9">
        <f t="shared" si="0"/>
        <v>1.396927018504357E-11</v>
      </c>
    </row>
    <row r="30" spans="1:5" ht="21" x14ac:dyDescent="0.25">
      <c r="A30" s="8"/>
      <c r="B30" s="8"/>
      <c r="C30" s="9"/>
      <c r="D30" s="9"/>
      <c r="E30" s="9">
        <f t="shared" si="0"/>
        <v>1.396927018504357E-11</v>
      </c>
    </row>
    <row r="31" spans="1:5" ht="21" x14ac:dyDescent="0.25">
      <c r="A31" s="8"/>
      <c r="B31" s="8"/>
      <c r="C31" s="9"/>
      <c r="D31" s="9"/>
      <c r="E31" s="9">
        <f t="shared" si="0"/>
        <v>1.396927018504357E-11</v>
      </c>
    </row>
    <row r="32" spans="1:5" ht="21" x14ac:dyDescent="0.25">
      <c r="A32" s="8"/>
      <c r="B32" s="8"/>
      <c r="C32" s="9"/>
      <c r="D32" s="9"/>
      <c r="E32" s="9">
        <f t="shared" si="0"/>
        <v>1.396927018504357E-11</v>
      </c>
    </row>
    <row r="33" spans="1:5" ht="21" x14ac:dyDescent="0.25">
      <c r="A33" s="8"/>
      <c r="B33" s="8"/>
      <c r="C33" s="9"/>
      <c r="D33" s="9"/>
      <c r="E33" s="9">
        <f t="shared" si="0"/>
        <v>1.396927018504357E-11</v>
      </c>
    </row>
    <row r="34" spans="1:5" ht="21" x14ac:dyDescent="0.25">
      <c r="A34" s="8"/>
      <c r="B34" s="8"/>
      <c r="C34" s="9"/>
      <c r="D34" s="9"/>
      <c r="E34" s="9">
        <f t="shared" si="0"/>
        <v>1.396927018504357E-11</v>
      </c>
    </row>
    <row r="35" spans="1:5" ht="21" x14ac:dyDescent="0.25">
      <c r="A35" s="8"/>
      <c r="B35" s="8"/>
      <c r="C35" s="9"/>
      <c r="D35" s="9"/>
      <c r="E35" s="9">
        <f t="shared" si="0"/>
        <v>1.396927018504357E-11</v>
      </c>
    </row>
    <row r="36" spans="1:5" ht="21" x14ac:dyDescent="0.25">
      <c r="A36" s="8"/>
      <c r="B36" s="8"/>
      <c r="C36" s="9"/>
      <c r="D36" s="9"/>
      <c r="E36" s="9">
        <f t="shared" si="0"/>
        <v>1.396927018504357E-11</v>
      </c>
    </row>
    <row r="37" spans="1:5" ht="21" x14ac:dyDescent="0.25">
      <c r="A37" s="8"/>
      <c r="B37" s="8"/>
      <c r="C37" s="9"/>
      <c r="D37" s="9"/>
      <c r="E37" s="9">
        <f t="shared" si="0"/>
        <v>1.396927018504357E-11</v>
      </c>
    </row>
    <row r="38" spans="1:5" ht="21" x14ac:dyDescent="0.25">
      <c r="A38" s="8"/>
      <c r="B38" s="8"/>
      <c r="C38" s="9"/>
      <c r="D38" s="9"/>
      <c r="E38" s="9">
        <f t="shared" si="0"/>
        <v>1.396927018504357E-11</v>
      </c>
    </row>
    <row r="39" spans="1:5" ht="21" x14ac:dyDescent="0.25">
      <c r="A39" s="8"/>
      <c r="B39" s="8"/>
      <c r="C39" s="9"/>
      <c r="D39" s="9"/>
      <c r="E39" s="9">
        <f t="shared" si="0"/>
        <v>1.396927018504357E-11</v>
      </c>
    </row>
    <row r="40" spans="1:5" ht="21" x14ac:dyDescent="0.25">
      <c r="A40" s="8"/>
      <c r="B40" s="8"/>
      <c r="C40" s="9"/>
      <c r="D40" s="9"/>
      <c r="E40" s="9">
        <f t="shared" si="0"/>
        <v>1.396927018504357E-11</v>
      </c>
    </row>
    <row r="41" spans="1:5" ht="21" x14ac:dyDescent="0.25">
      <c r="A41" s="8"/>
      <c r="B41" s="8"/>
      <c r="C41" s="9"/>
      <c r="D41" s="9"/>
      <c r="E41" s="9">
        <f t="shared" si="0"/>
        <v>1.396927018504357E-11</v>
      </c>
    </row>
    <row r="42" spans="1:5" ht="21" x14ac:dyDescent="0.25">
      <c r="A42" s="8"/>
      <c r="B42" s="8"/>
      <c r="C42" s="9"/>
      <c r="D42" s="9"/>
      <c r="E42" s="9">
        <f t="shared" si="0"/>
        <v>1.396927018504357E-11</v>
      </c>
    </row>
    <row r="43" spans="1:5" ht="21" x14ac:dyDescent="0.25">
      <c r="A43" s="8"/>
      <c r="B43" s="8"/>
      <c r="C43" s="9"/>
      <c r="D43" s="9"/>
      <c r="E43" s="9">
        <f t="shared" si="0"/>
        <v>1.396927018504357E-11</v>
      </c>
    </row>
    <row r="44" spans="1:5" ht="21" x14ac:dyDescent="0.25">
      <c r="A44" s="8"/>
      <c r="B44" s="8"/>
      <c r="C44" s="9"/>
      <c r="D44" s="9"/>
      <c r="E44" s="9">
        <f t="shared" si="0"/>
        <v>1.396927018504357E-11</v>
      </c>
    </row>
    <row r="45" spans="1:5" ht="21" x14ac:dyDescent="0.25">
      <c r="A45" s="8"/>
      <c r="B45" s="8"/>
      <c r="C45" s="9"/>
      <c r="D45" s="9"/>
      <c r="E45" s="9">
        <f t="shared" si="0"/>
        <v>1.396927018504357E-11</v>
      </c>
    </row>
    <row r="46" spans="1:5" ht="21" x14ac:dyDescent="0.25">
      <c r="A46" s="8"/>
      <c r="B46" s="8"/>
      <c r="C46" s="9"/>
      <c r="D46" s="9"/>
      <c r="E46" s="9">
        <f t="shared" si="0"/>
        <v>1.396927018504357E-11</v>
      </c>
    </row>
    <row r="47" spans="1:5" ht="21" x14ac:dyDescent="0.25">
      <c r="A47" s="8"/>
      <c r="B47" s="8"/>
      <c r="C47" s="9"/>
      <c r="D47" s="9"/>
      <c r="E47" s="9">
        <f t="shared" si="0"/>
        <v>1.396927018504357E-11</v>
      </c>
    </row>
    <row r="48" spans="1:5" ht="21" x14ac:dyDescent="0.25">
      <c r="A48" s="8"/>
      <c r="B48" s="8"/>
      <c r="C48" s="9"/>
      <c r="D48" s="9"/>
      <c r="E48" s="9">
        <f t="shared" si="0"/>
        <v>1.396927018504357E-11</v>
      </c>
    </row>
    <row r="49" spans="1:5" ht="21" x14ac:dyDescent="0.25">
      <c r="A49" s="8"/>
      <c r="B49" s="8"/>
      <c r="C49" s="9"/>
      <c r="D49" s="9"/>
      <c r="E49" s="9">
        <f t="shared" si="0"/>
        <v>1.396927018504357E-11</v>
      </c>
    </row>
    <row r="50" spans="1:5" ht="21" x14ac:dyDescent="0.25">
      <c r="A50" s="8"/>
      <c r="B50" s="8"/>
      <c r="C50" s="9"/>
      <c r="D50" s="9"/>
      <c r="E50" s="9">
        <f t="shared" si="0"/>
        <v>1.396927018504357E-11</v>
      </c>
    </row>
    <row r="51" spans="1:5" ht="21" x14ac:dyDescent="0.25">
      <c r="A51" s="8"/>
      <c r="B51" s="8"/>
      <c r="C51" s="9"/>
      <c r="D51" s="9"/>
      <c r="E51" s="9">
        <f t="shared" si="0"/>
        <v>1.396927018504357E-11</v>
      </c>
    </row>
    <row r="52" spans="1:5" ht="21" x14ac:dyDescent="0.25">
      <c r="A52" s="8"/>
      <c r="B52" s="8"/>
      <c r="C52" s="9"/>
      <c r="D52" s="9"/>
      <c r="E52" s="9">
        <f t="shared" si="0"/>
        <v>1.396927018504357E-11</v>
      </c>
    </row>
    <row r="53" spans="1:5" ht="21" x14ac:dyDescent="0.25">
      <c r="A53" s="8"/>
      <c r="B53" s="8"/>
      <c r="C53" s="9"/>
      <c r="D53" s="9"/>
      <c r="E53" s="9">
        <f t="shared" si="0"/>
        <v>1.396927018504357E-11</v>
      </c>
    </row>
    <row r="54" spans="1:5" ht="21" x14ac:dyDescent="0.25">
      <c r="A54" s="8"/>
      <c r="B54" s="8"/>
      <c r="C54" s="9"/>
      <c r="D54" s="9"/>
      <c r="E54" s="9">
        <f t="shared" si="0"/>
        <v>1.396927018504357E-11</v>
      </c>
    </row>
    <row r="55" spans="1:5" ht="21" x14ac:dyDescent="0.25">
      <c r="A55" s="8"/>
      <c r="B55" s="8"/>
      <c r="C55" s="9"/>
      <c r="D55" s="9"/>
      <c r="E55" s="9">
        <f t="shared" si="0"/>
        <v>1.396927018504357E-11</v>
      </c>
    </row>
    <row r="56" spans="1:5" ht="21" x14ac:dyDescent="0.25">
      <c r="A56" s="8"/>
      <c r="B56" s="8"/>
      <c r="C56" s="9"/>
      <c r="D56" s="9"/>
      <c r="E56" s="9">
        <f t="shared" si="0"/>
        <v>1.396927018504357E-11</v>
      </c>
    </row>
    <row r="57" spans="1:5" ht="21" x14ac:dyDescent="0.25">
      <c r="A57" s="8"/>
      <c r="B57" s="8"/>
      <c r="C57" s="9"/>
      <c r="D57" s="9"/>
      <c r="E57" s="9">
        <f t="shared" si="0"/>
        <v>1.396927018504357E-11</v>
      </c>
    </row>
    <row r="58" spans="1:5" ht="21" x14ac:dyDescent="0.25">
      <c r="A58" s="8"/>
      <c r="B58" s="8"/>
      <c r="C58" s="9"/>
      <c r="D58" s="9"/>
      <c r="E58" s="9">
        <f t="shared" si="0"/>
        <v>1.396927018504357E-11</v>
      </c>
    </row>
    <row r="59" spans="1:5" ht="21" x14ac:dyDescent="0.25">
      <c r="A59" s="8"/>
      <c r="B59" s="8"/>
      <c r="C59" s="9"/>
      <c r="D59" s="9"/>
      <c r="E59" s="9">
        <f t="shared" si="0"/>
        <v>1.396927018504357E-11</v>
      </c>
    </row>
    <row r="60" spans="1:5" ht="21" x14ac:dyDescent="0.25">
      <c r="A60" s="8"/>
      <c r="B60" s="8"/>
      <c r="C60" s="9"/>
      <c r="D60" s="9"/>
      <c r="E60" s="9">
        <f t="shared" si="0"/>
        <v>1.396927018504357E-11</v>
      </c>
    </row>
    <row r="61" spans="1:5" ht="21" x14ac:dyDescent="0.25">
      <c r="A61" s="8"/>
      <c r="B61" s="8"/>
      <c r="C61" s="9"/>
      <c r="D61" s="9"/>
      <c r="E61" s="9">
        <f t="shared" si="0"/>
        <v>1.396927018504357E-11</v>
      </c>
    </row>
    <row r="62" spans="1:5" ht="21" x14ac:dyDescent="0.25">
      <c r="A62" s="8"/>
      <c r="B62" s="8"/>
      <c r="C62" s="9"/>
      <c r="D62" s="9"/>
      <c r="E62" s="9">
        <f t="shared" si="0"/>
        <v>1.396927018504357E-11</v>
      </c>
    </row>
    <row r="63" spans="1:5" ht="21" x14ac:dyDescent="0.25">
      <c r="A63" s="8"/>
      <c r="B63" s="8"/>
      <c r="C63" s="9"/>
      <c r="D63" s="9"/>
      <c r="E63" s="9">
        <f t="shared" si="0"/>
        <v>1.396927018504357E-11</v>
      </c>
    </row>
    <row r="64" spans="1:5" ht="21" x14ac:dyDescent="0.25">
      <c r="A64" s="8"/>
      <c r="B64" s="8"/>
      <c r="C64" s="9"/>
      <c r="D64" s="9"/>
      <c r="E64" s="9">
        <f t="shared" si="0"/>
        <v>1.396927018504357E-11</v>
      </c>
    </row>
    <row r="65" spans="1:5" ht="21" x14ac:dyDescent="0.25">
      <c r="A65" s="8"/>
      <c r="B65" s="8"/>
      <c r="C65" s="9"/>
      <c r="D65" s="9"/>
      <c r="E65" s="9">
        <f t="shared" si="0"/>
        <v>1.396927018504357E-11</v>
      </c>
    </row>
    <row r="66" spans="1:5" ht="21" x14ac:dyDescent="0.25">
      <c r="A66" s="8"/>
      <c r="B66" s="8"/>
      <c r="C66" s="9"/>
      <c r="D66" s="9"/>
      <c r="E66" s="9">
        <f t="shared" si="0"/>
        <v>1.396927018504357E-11</v>
      </c>
    </row>
    <row r="67" spans="1:5" ht="21" x14ac:dyDescent="0.25">
      <c r="A67" s="8"/>
      <c r="B67" s="8"/>
      <c r="C67" s="9"/>
      <c r="D67" s="9"/>
      <c r="E67" s="9">
        <f t="shared" si="0"/>
        <v>1.396927018504357E-11</v>
      </c>
    </row>
    <row r="68" spans="1:5" ht="21" x14ac:dyDescent="0.25">
      <c r="A68" s="8"/>
      <c r="B68" s="8"/>
      <c r="C68" s="9"/>
      <c r="D68" s="9"/>
      <c r="E68" s="9">
        <f t="shared" si="0"/>
        <v>1.396927018504357E-11</v>
      </c>
    </row>
    <row r="69" spans="1:5" ht="21" x14ac:dyDescent="0.25">
      <c r="A69" s="8"/>
      <c r="B69" s="8"/>
      <c r="C69" s="9"/>
      <c r="D69" s="9"/>
      <c r="E69" s="9">
        <f t="shared" si="0"/>
        <v>1.396927018504357E-11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1.396927018504357E-11</v>
      </c>
    </row>
    <row r="71" spans="1:5" ht="21" x14ac:dyDescent="0.25">
      <c r="A71" s="8"/>
      <c r="B71" s="8"/>
      <c r="C71" s="9"/>
      <c r="D71" s="9"/>
      <c r="E71" s="9">
        <f t="shared" si="1"/>
        <v>1.396927018504357E-11</v>
      </c>
    </row>
    <row r="72" spans="1:5" ht="21" x14ac:dyDescent="0.25">
      <c r="A72" s="8"/>
      <c r="B72" s="8"/>
      <c r="C72" s="9"/>
      <c r="D72" s="9"/>
      <c r="E72" s="9">
        <f t="shared" si="1"/>
        <v>1.396927018504357E-11</v>
      </c>
    </row>
    <row r="73" spans="1:5" ht="21" x14ac:dyDescent="0.25">
      <c r="A73" s="8"/>
      <c r="B73" s="8"/>
      <c r="C73" s="9"/>
      <c r="D73" s="9"/>
      <c r="E73" s="9">
        <f t="shared" si="1"/>
        <v>1.396927018504357E-11</v>
      </c>
    </row>
    <row r="74" spans="1:5" ht="21" x14ac:dyDescent="0.25">
      <c r="A74" s="8"/>
      <c r="B74" s="8"/>
      <c r="C74" s="9"/>
      <c r="D74" s="9"/>
      <c r="E74" s="9">
        <f t="shared" si="1"/>
        <v>1.396927018504357E-11</v>
      </c>
    </row>
    <row r="75" spans="1:5" ht="21" x14ac:dyDescent="0.25">
      <c r="A75" s="8"/>
      <c r="B75" s="8"/>
      <c r="C75" s="9"/>
      <c r="D75" s="9"/>
      <c r="E75" s="9">
        <f t="shared" si="1"/>
        <v>1.396927018504357E-11</v>
      </c>
    </row>
    <row r="76" spans="1:5" ht="21" x14ac:dyDescent="0.25">
      <c r="A76" s="8"/>
      <c r="B76" s="8"/>
      <c r="C76" s="9"/>
      <c r="D76" s="9"/>
      <c r="E76" s="9">
        <f t="shared" si="1"/>
        <v>1.396927018504357E-11</v>
      </c>
    </row>
    <row r="77" spans="1:5" ht="21" x14ac:dyDescent="0.25">
      <c r="A77" s="8"/>
      <c r="B77" s="8"/>
      <c r="C77" s="9"/>
      <c r="D77" s="9"/>
      <c r="E77" s="9">
        <f t="shared" si="1"/>
        <v>1.396927018504357E-11</v>
      </c>
    </row>
    <row r="78" spans="1:5" ht="21" x14ac:dyDescent="0.25">
      <c r="A78" s="8"/>
      <c r="B78" s="8"/>
      <c r="C78" s="9"/>
      <c r="D78" s="9"/>
      <c r="E78" s="9">
        <f t="shared" si="1"/>
        <v>1.396927018504357E-11</v>
      </c>
    </row>
    <row r="79" spans="1:5" ht="21" x14ac:dyDescent="0.25">
      <c r="A79" s="8"/>
      <c r="B79" s="8"/>
      <c r="C79" s="9"/>
      <c r="D79" s="9"/>
      <c r="E79" s="9">
        <f t="shared" si="1"/>
        <v>1.396927018504357E-11</v>
      </c>
    </row>
    <row r="80" spans="1:5" ht="21" x14ac:dyDescent="0.25">
      <c r="A80" s="8"/>
      <c r="B80" s="8"/>
      <c r="C80" s="9"/>
      <c r="D80" s="9"/>
      <c r="E80" s="9">
        <f t="shared" si="1"/>
        <v>1.396927018504357E-11</v>
      </c>
    </row>
    <row r="81" spans="1:5" ht="21" x14ac:dyDescent="0.25">
      <c r="A81" s="8"/>
      <c r="B81" s="8"/>
      <c r="C81" s="9"/>
      <c r="D81" s="9"/>
      <c r="E81" s="9">
        <f t="shared" si="1"/>
        <v>1.396927018504357E-11</v>
      </c>
    </row>
    <row r="82" spans="1:5" ht="21" x14ac:dyDescent="0.25">
      <c r="A82" s="8"/>
      <c r="B82" s="8"/>
      <c r="C82" s="9"/>
      <c r="D82" s="9"/>
      <c r="E82" s="9">
        <f t="shared" si="1"/>
        <v>1.396927018504357E-11</v>
      </c>
    </row>
    <row r="83" spans="1:5" ht="21" x14ac:dyDescent="0.25">
      <c r="A83" s="8"/>
      <c r="B83" s="8"/>
      <c r="C83" s="9"/>
      <c r="D83" s="9"/>
      <c r="E83" s="9">
        <f t="shared" si="1"/>
        <v>1.396927018504357E-11</v>
      </c>
    </row>
    <row r="84" spans="1:5" ht="21" x14ac:dyDescent="0.25">
      <c r="A84" s="8"/>
      <c r="B84" s="8"/>
      <c r="C84" s="9"/>
      <c r="D84" s="9"/>
      <c r="E84" s="9">
        <f t="shared" si="1"/>
        <v>1.396927018504357E-11</v>
      </c>
    </row>
    <row r="85" spans="1:5" ht="21" x14ac:dyDescent="0.25">
      <c r="A85" s="8"/>
      <c r="B85" s="8"/>
      <c r="C85" s="9"/>
      <c r="D85" s="9"/>
      <c r="E85" s="9">
        <f t="shared" si="1"/>
        <v>1.396927018504357E-11</v>
      </c>
    </row>
    <row r="86" spans="1:5" ht="21" x14ac:dyDescent="0.25">
      <c r="A86" s="8"/>
      <c r="B86" s="8"/>
      <c r="C86" s="9"/>
      <c r="D86" s="9"/>
      <c r="E86" s="9">
        <f t="shared" si="1"/>
        <v>1.396927018504357E-11</v>
      </c>
    </row>
    <row r="87" spans="1:5" ht="21" x14ac:dyDescent="0.25">
      <c r="A87" s="8"/>
      <c r="B87" s="8"/>
      <c r="C87" s="9"/>
      <c r="D87" s="9"/>
      <c r="E87" s="9">
        <f t="shared" si="1"/>
        <v>1.396927018504357E-11</v>
      </c>
    </row>
    <row r="88" spans="1:5" ht="21" x14ac:dyDescent="0.25">
      <c r="A88" s="8"/>
      <c r="B88" s="8"/>
      <c r="C88" s="9"/>
      <c r="D88" s="9"/>
      <c r="E88" s="9">
        <f t="shared" si="1"/>
        <v>1.396927018504357E-11</v>
      </c>
    </row>
    <row r="89" spans="1:5" ht="21" x14ac:dyDescent="0.25">
      <c r="A89" s="8"/>
      <c r="B89" s="8"/>
      <c r="C89" s="9"/>
      <c r="D89" s="9"/>
      <c r="E89" s="9">
        <f t="shared" si="1"/>
        <v>1.396927018504357E-11</v>
      </c>
    </row>
    <row r="90" spans="1:5" ht="21" x14ac:dyDescent="0.25">
      <c r="A90" s="8"/>
      <c r="B90" s="8"/>
      <c r="C90" s="9"/>
      <c r="D90" s="9"/>
      <c r="E90" s="9">
        <f t="shared" si="1"/>
        <v>1.396927018504357E-11</v>
      </c>
    </row>
    <row r="91" spans="1:5" ht="21" x14ac:dyDescent="0.25">
      <c r="A91" s="8"/>
      <c r="B91" s="8"/>
      <c r="C91" s="9"/>
      <c r="D91" s="9"/>
      <c r="E91" s="9">
        <f t="shared" si="1"/>
        <v>1.396927018504357E-11</v>
      </c>
    </row>
    <row r="92" spans="1:5" ht="21" x14ac:dyDescent="0.25">
      <c r="A92" s="8"/>
      <c r="B92" s="8"/>
      <c r="C92" s="9"/>
      <c r="D92" s="9"/>
      <c r="E92" s="9">
        <f t="shared" si="1"/>
        <v>1.396927018504357E-11</v>
      </c>
    </row>
    <row r="93" spans="1:5" ht="21" x14ac:dyDescent="0.25">
      <c r="A93" s="8"/>
      <c r="B93" s="8"/>
      <c r="C93" s="9"/>
      <c r="D93" s="9"/>
      <c r="E93" s="9">
        <f t="shared" si="1"/>
        <v>1.396927018504357E-11</v>
      </c>
    </row>
    <row r="94" spans="1:5" ht="21" x14ac:dyDescent="0.25">
      <c r="A94" s="8"/>
      <c r="B94" s="8"/>
      <c r="C94" s="9"/>
      <c r="D94" s="9"/>
      <c r="E94" s="9">
        <f t="shared" si="1"/>
        <v>1.396927018504357E-11</v>
      </c>
    </row>
    <row r="95" spans="1:5" ht="21" x14ac:dyDescent="0.25">
      <c r="A95" s="8"/>
      <c r="B95" s="8"/>
      <c r="C95" s="9"/>
      <c r="D95" s="9"/>
      <c r="E95" s="9">
        <f t="shared" si="1"/>
        <v>1.396927018504357E-11</v>
      </c>
    </row>
    <row r="96" spans="1:5" ht="21" x14ac:dyDescent="0.25">
      <c r="A96" s="8"/>
      <c r="B96" s="8"/>
      <c r="C96" s="9"/>
      <c r="D96" s="9"/>
      <c r="E96" s="9">
        <f t="shared" si="1"/>
        <v>1.396927018504357E-11</v>
      </c>
    </row>
    <row r="97" spans="1:5" ht="21" x14ac:dyDescent="0.25">
      <c r="A97" s="8"/>
      <c r="B97" s="8"/>
      <c r="C97" s="9"/>
      <c r="D97" s="9"/>
      <c r="E97" s="9">
        <f t="shared" si="1"/>
        <v>1.396927018504357E-11</v>
      </c>
    </row>
    <row r="98" spans="1:5" ht="21" x14ac:dyDescent="0.25">
      <c r="A98" s="8"/>
      <c r="B98" s="8"/>
      <c r="C98" s="9"/>
      <c r="D98" s="9"/>
      <c r="E98" s="9">
        <f t="shared" si="1"/>
        <v>1.396927018504357E-11</v>
      </c>
    </row>
    <row r="99" spans="1:5" ht="21" x14ac:dyDescent="0.25">
      <c r="A99" s="8"/>
      <c r="B99" s="8"/>
      <c r="C99" s="9"/>
      <c r="D99" s="9"/>
      <c r="E99" s="9">
        <f t="shared" si="1"/>
        <v>1.396927018504357E-11</v>
      </c>
    </row>
    <row r="100" spans="1:5" ht="21" x14ac:dyDescent="0.25">
      <c r="A100" s="8"/>
      <c r="B100" s="8"/>
      <c r="C100" s="9"/>
      <c r="D100" s="9"/>
      <c r="E100" s="9">
        <f t="shared" si="1"/>
        <v>1.396927018504357E-11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21">
    <pageSetUpPr fitToPage="1"/>
  </sheetPr>
  <dimension ref="A1:E100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7.6640625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138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1.2</v>
      </c>
    </row>
    <row r="5" spans="1:5" ht="21" x14ac:dyDescent="0.25">
      <c r="A5" s="8" t="s">
        <v>198</v>
      </c>
      <c r="B5" s="8" t="s">
        <v>205</v>
      </c>
      <c r="C5" s="9">
        <v>301750</v>
      </c>
      <c r="D5" s="9"/>
      <c r="E5" s="9">
        <f>E4+C5-D5</f>
        <v>301751.2</v>
      </c>
    </row>
    <row r="6" spans="1:5" ht="21" x14ac:dyDescent="0.25">
      <c r="A6" s="8" t="s">
        <v>198</v>
      </c>
      <c r="B6" s="8" t="s">
        <v>206</v>
      </c>
      <c r="C6" s="9"/>
      <c r="D6" s="9">
        <v>301741.40000000002</v>
      </c>
      <c r="E6" s="9">
        <f t="shared" ref="E6:E69" si="0">E5+C6-D6</f>
        <v>9.7999999999883585</v>
      </c>
    </row>
    <row r="7" spans="1:5" ht="21" x14ac:dyDescent="0.25">
      <c r="A7" s="8" t="s">
        <v>304</v>
      </c>
      <c r="B7" s="8" t="s">
        <v>205</v>
      </c>
      <c r="C7" s="9">
        <v>100246</v>
      </c>
      <c r="D7" s="9"/>
      <c r="E7" s="9">
        <f t="shared" si="0"/>
        <v>100255.79999999999</v>
      </c>
    </row>
    <row r="8" spans="1:5" ht="21" x14ac:dyDescent="0.25">
      <c r="A8" s="8" t="s">
        <v>304</v>
      </c>
      <c r="B8" s="8" t="s">
        <v>206</v>
      </c>
      <c r="C8" s="9"/>
      <c r="D8" s="9">
        <v>100164</v>
      </c>
      <c r="E8" s="9">
        <f t="shared" si="0"/>
        <v>91.799999999988358</v>
      </c>
    </row>
    <row r="9" spans="1:5" ht="21" x14ac:dyDescent="0.25">
      <c r="A9" s="18">
        <v>45317</v>
      </c>
      <c r="B9" s="8" t="s">
        <v>702</v>
      </c>
      <c r="C9" s="9">
        <v>249980</v>
      </c>
      <c r="D9" s="9"/>
      <c r="E9" s="9">
        <f t="shared" si="0"/>
        <v>250071.8</v>
      </c>
    </row>
    <row r="10" spans="1:5" ht="21" x14ac:dyDescent="0.25">
      <c r="A10" s="18">
        <v>45317</v>
      </c>
      <c r="B10" s="8" t="s">
        <v>702</v>
      </c>
      <c r="C10" s="9">
        <v>249850</v>
      </c>
      <c r="D10" s="9"/>
      <c r="E10" s="9">
        <f t="shared" si="0"/>
        <v>499921.8</v>
      </c>
    </row>
    <row r="11" spans="1:5" ht="21" x14ac:dyDescent="0.25">
      <c r="A11" s="18">
        <v>45317</v>
      </c>
      <c r="B11" s="8" t="s">
        <v>206</v>
      </c>
      <c r="C11" s="9"/>
      <c r="D11" s="9">
        <v>100167</v>
      </c>
      <c r="E11" s="9">
        <f t="shared" si="0"/>
        <v>399754.8</v>
      </c>
    </row>
    <row r="12" spans="1:5" ht="21" x14ac:dyDescent="0.25">
      <c r="A12" s="18">
        <v>45317</v>
      </c>
      <c r="B12" s="8" t="s">
        <v>707</v>
      </c>
      <c r="C12" s="9"/>
      <c r="D12" s="9">
        <v>399754</v>
      </c>
      <c r="E12" s="9">
        <f t="shared" si="0"/>
        <v>0.79999999998835847</v>
      </c>
    </row>
    <row r="13" spans="1:5" ht="21" x14ac:dyDescent="0.25">
      <c r="A13" s="18">
        <v>45352</v>
      </c>
      <c r="B13" s="8" t="s">
        <v>1044</v>
      </c>
      <c r="C13" s="9"/>
      <c r="D13" s="9">
        <v>0.8</v>
      </c>
      <c r="E13" s="9">
        <f t="shared" si="0"/>
        <v>-1.1641576591614466E-11</v>
      </c>
    </row>
    <row r="14" spans="1:5" ht="21" x14ac:dyDescent="0.25">
      <c r="A14" s="8"/>
      <c r="B14" s="8"/>
      <c r="C14" s="9"/>
      <c r="D14" s="9"/>
      <c r="E14" s="9">
        <f t="shared" si="0"/>
        <v>-1.1641576591614466E-11</v>
      </c>
    </row>
    <row r="15" spans="1:5" ht="21" x14ac:dyDescent="0.25">
      <c r="A15" s="8"/>
      <c r="B15" s="8"/>
      <c r="C15" s="9"/>
      <c r="D15" s="9"/>
      <c r="E15" s="9">
        <f t="shared" si="0"/>
        <v>-1.1641576591614466E-11</v>
      </c>
    </row>
    <row r="16" spans="1:5" ht="21" x14ac:dyDescent="0.25">
      <c r="A16" s="8"/>
      <c r="B16" s="8"/>
      <c r="C16" s="9"/>
      <c r="D16" s="9"/>
      <c r="E16" s="9">
        <f t="shared" si="0"/>
        <v>-1.1641576591614466E-11</v>
      </c>
    </row>
    <row r="17" spans="1:5" ht="21" x14ac:dyDescent="0.25">
      <c r="A17" s="8"/>
      <c r="B17" s="8"/>
      <c r="C17" s="9"/>
      <c r="D17" s="9"/>
      <c r="E17" s="9">
        <f t="shared" si="0"/>
        <v>-1.1641576591614466E-11</v>
      </c>
    </row>
    <row r="18" spans="1:5" ht="21" x14ac:dyDescent="0.25">
      <c r="A18" s="8"/>
      <c r="B18" s="8"/>
      <c r="C18" s="9"/>
      <c r="D18" s="9"/>
      <c r="E18" s="9">
        <f t="shared" si="0"/>
        <v>-1.1641576591614466E-11</v>
      </c>
    </row>
    <row r="19" spans="1:5" ht="21" x14ac:dyDescent="0.25">
      <c r="A19" s="8"/>
      <c r="B19" s="8"/>
      <c r="C19" s="9"/>
      <c r="D19" s="9"/>
      <c r="E19" s="9">
        <f t="shared" si="0"/>
        <v>-1.1641576591614466E-11</v>
      </c>
    </row>
    <row r="20" spans="1:5" ht="21" x14ac:dyDescent="0.25">
      <c r="A20" s="8"/>
      <c r="B20" s="8"/>
      <c r="C20" s="9"/>
      <c r="D20" s="9"/>
      <c r="E20" s="9">
        <f t="shared" si="0"/>
        <v>-1.1641576591614466E-11</v>
      </c>
    </row>
    <row r="21" spans="1:5" ht="21" x14ac:dyDescent="0.25">
      <c r="A21" s="8"/>
      <c r="B21" s="8"/>
      <c r="C21" s="9"/>
      <c r="D21" s="9"/>
      <c r="E21" s="9">
        <f t="shared" si="0"/>
        <v>-1.1641576591614466E-11</v>
      </c>
    </row>
    <row r="22" spans="1:5" ht="21" x14ac:dyDescent="0.25">
      <c r="A22" s="8"/>
      <c r="B22" s="8"/>
      <c r="C22" s="9"/>
      <c r="D22" s="9"/>
      <c r="E22" s="9">
        <f t="shared" si="0"/>
        <v>-1.1641576591614466E-11</v>
      </c>
    </row>
    <row r="23" spans="1:5" ht="21" x14ac:dyDescent="0.25">
      <c r="A23" s="8"/>
      <c r="B23" s="8"/>
      <c r="C23" s="9"/>
      <c r="D23" s="9"/>
      <c r="E23" s="9">
        <f t="shared" si="0"/>
        <v>-1.1641576591614466E-11</v>
      </c>
    </row>
    <row r="24" spans="1:5" ht="21" x14ac:dyDescent="0.25">
      <c r="A24" s="8"/>
      <c r="B24" s="8"/>
      <c r="C24" s="9"/>
      <c r="D24" s="9"/>
      <c r="E24" s="9">
        <f t="shared" si="0"/>
        <v>-1.1641576591614466E-11</v>
      </c>
    </row>
    <row r="25" spans="1:5" ht="21" x14ac:dyDescent="0.25">
      <c r="A25" s="8"/>
      <c r="B25" s="8"/>
      <c r="C25" s="9"/>
      <c r="D25" s="9"/>
      <c r="E25" s="9">
        <f t="shared" si="0"/>
        <v>-1.1641576591614466E-11</v>
      </c>
    </row>
    <row r="26" spans="1:5" ht="21" x14ac:dyDescent="0.25">
      <c r="A26" s="8"/>
      <c r="B26" s="8"/>
      <c r="C26" s="9"/>
      <c r="D26" s="9"/>
      <c r="E26" s="9">
        <f t="shared" si="0"/>
        <v>-1.1641576591614466E-11</v>
      </c>
    </row>
    <row r="27" spans="1:5" ht="21" x14ac:dyDescent="0.25">
      <c r="A27" s="8"/>
      <c r="B27" s="8"/>
      <c r="C27" s="9"/>
      <c r="D27" s="9"/>
      <c r="E27" s="9">
        <f t="shared" si="0"/>
        <v>-1.1641576591614466E-11</v>
      </c>
    </row>
    <row r="28" spans="1:5" ht="21" x14ac:dyDescent="0.25">
      <c r="A28" s="8"/>
      <c r="B28" s="8"/>
      <c r="C28" s="9"/>
      <c r="D28" s="9"/>
      <c r="E28" s="9">
        <f t="shared" si="0"/>
        <v>-1.1641576591614466E-11</v>
      </c>
    </row>
    <row r="29" spans="1:5" ht="21" x14ac:dyDescent="0.25">
      <c r="A29" s="8"/>
      <c r="B29" s="8"/>
      <c r="C29" s="9"/>
      <c r="D29" s="9"/>
      <c r="E29" s="9">
        <f t="shared" si="0"/>
        <v>-1.1641576591614466E-11</v>
      </c>
    </row>
    <row r="30" spans="1:5" ht="21" x14ac:dyDescent="0.25">
      <c r="A30" s="8"/>
      <c r="B30" s="8"/>
      <c r="C30" s="9"/>
      <c r="D30" s="9"/>
      <c r="E30" s="9">
        <f t="shared" si="0"/>
        <v>-1.1641576591614466E-11</v>
      </c>
    </row>
    <row r="31" spans="1:5" ht="21" x14ac:dyDescent="0.25">
      <c r="A31" s="8"/>
      <c r="B31" s="8"/>
      <c r="C31" s="9"/>
      <c r="D31" s="9"/>
      <c r="E31" s="9">
        <f t="shared" si="0"/>
        <v>-1.1641576591614466E-11</v>
      </c>
    </row>
    <row r="32" spans="1:5" ht="21" x14ac:dyDescent="0.25">
      <c r="A32" s="8"/>
      <c r="B32" s="8"/>
      <c r="C32" s="9"/>
      <c r="D32" s="9"/>
      <c r="E32" s="9">
        <f t="shared" si="0"/>
        <v>-1.1641576591614466E-11</v>
      </c>
    </row>
    <row r="33" spans="1:5" ht="21" x14ac:dyDescent="0.25">
      <c r="A33" s="8"/>
      <c r="B33" s="8"/>
      <c r="C33" s="9"/>
      <c r="D33" s="9"/>
      <c r="E33" s="9">
        <f t="shared" si="0"/>
        <v>-1.1641576591614466E-11</v>
      </c>
    </row>
    <row r="34" spans="1:5" ht="21" x14ac:dyDescent="0.25">
      <c r="A34" s="8"/>
      <c r="B34" s="8"/>
      <c r="C34" s="9"/>
      <c r="D34" s="9"/>
      <c r="E34" s="9">
        <f t="shared" si="0"/>
        <v>-1.1641576591614466E-11</v>
      </c>
    </row>
    <row r="35" spans="1:5" ht="21" x14ac:dyDescent="0.25">
      <c r="A35" s="8"/>
      <c r="B35" s="8"/>
      <c r="C35" s="9"/>
      <c r="D35" s="9"/>
      <c r="E35" s="9">
        <f t="shared" si="0"/>
        <v>-1.1641576591614466E-11</v>
      </c>
    </row>
    <row r="36" spans="1:5" ht="21" x14ac:dyDescent="0.25">
      <c r="A36" s="8"/>
      <c r="B36" s="8"/>
      <c r="C36" s="9"/>
      <c r="D36" s="9"/>
      <c r="E36" s="9">
        <f t="shared" si="0"/>
        <v>-1.1641576591614466E-11</v>
      </c>
    </row>
    <row r="37" spans="1:5" ht="21" x14ac:dyDescent="0.25">
      <c r="A37" s="8"/>
      <c r="B37" s="8"/>
      <c r="C37" s="9"/>
      <c r="D37" s="9"/>
      <c r="E37" s="9">
        <f t="shared" si="0"/>
        <v>-1.1641576591614466E-11</v>
      </c>
    </row>
    <row r="38" spans="1:5" ht="21" x14ac:dyDescent="0.25">
      <c r="A38" s="8"/>
      <c r="B38" s="8"/>
      <c r="C38" s="9"/>
      <c r="D38" s="9"/>
      <c r="E38" s="9">
        <f t="shared" si="0"/>
        <v>-1.1641576591614466E-11</v>
      </c>
    </row>
    <row r="39" spans="1:5" ht="21" x14ac:dyDescent="0.25">
      <c r="A39" s="8"/>
      <c r="B39" s="8"/>
      <c r="C39" s="9"/>
      <c r="D39" s="9"/>
      <c r="E39" s="9">
        <f t="shared" si="0"/>
        <v>-1.1641576591614466E-11</v>
      </c>
    </row>
    <row r="40" spans="1:5" ht="21" x14ac:dyDescent="0.25">
      <c r="A40" s="8"/>
      <c r="B40" s="8"/>
      <c r="C40" s="9"/>
      <c r="D40" s="9"/>
      <c r="E40" s="9">
        <f t="shared" si="0"/>
        <v>-1.1641576591614466E-11</v>
      </c>
    </row>
    <row r="41" spans="1:5" ht="21" x14ac:dyDescent="0.25">
      <c r="A41" s="8"/>
      <c r="B41" s="8"/>
      <c r="C41" s="9"/>
      <c r="D41" s="9"/>
      <c r="E41" s="9">
        <f t="shared" si="0"/>
        <v>-1.1641576591614466E-11</v>
      </c>
    </row>
    <row r="42" spans="1:5" ht="21" x14ac:dyDescent="0.25">
      <c r="A42" s="8"/>
      <c r="B42" s="8"/>
      <c r="C42" s="9"/>
      <c r="D42" s="9"/>
      <c r="E42" s="9">
        <f t="shared" si="0"/>
        <v>-1.1641576591614466E-11</v>
      </c>
    </row>
    <row r="43" spans="1:5" ht="21" x14ac:dyDescent="0.25">
      <c r="A43" s="8"/>
      <c r="B43" s="8"/>
      <c r="C43" s="9"/>
      <c r="D43" s="9"/>
      <c r="E43" s="9">
        <f t="shared" si="0"/>
        <v>-1.1641576591614466E-11</v>
      </c>
    </row>
    <row r="44" spans="1:5" ht="21" x14ac:dyDescent="0.25">
      <c r="A44" s="8"/>
      <c r="B44" s="8"/>
      <c r="C44" s="9"/>
      <c r="D44" s="9"/>
      <c r="E44" s="9">
        <f t="shared" si="0"/>
        <v>-1.1641576591614466E-11</v>
      </c>
    </row>
    <row r="45" spans="1:5" ht="21" x14ac:dyDescent="0.25">
      <c r="A45" s="8"/>
      <c r="B45" s="8"/>
      <c r="C45" s="9"/>
      <c r="D45" s="9"/>
      <c r="E45" s="9">
        <f t="shared" si="0"/>
        <v>-1.1641576591614466E-11</v>
      </c>
    </row>
    <row r="46" spans="1:5" ht="21" x14ac:dyDescent="0.25">
      <c r="A46" s="8"/>
      <c r="B46" s="8"/>
      <c r="C46" s="9"/>
      <c r="D46" s="9"/>
      <c r="E46" s="9">
        <f t="shared" si="0"/>
        <v>-1.1641576591614466E-11</v>
      </c>
    </row>
    <row r="47" spans="1:5" ht="21" x14ac:dyDescent="0.25">
      <c r="A47" s="8"/>
      <c r="B47" s="8"/>
      <c r="C47" s="9"/>
      <c r="D47" s="9"/>
      <c r="E47" s="9">
        <f t="shared" si="0"/>
        <v>-1.1641576591614466E-11</v>
      </c>
    </row>
    <row r="48" spans="1:5" ht="21" x14ac:dyDescent="0.25">
      <c r="A48" s="8"/>
      <c r="B48" s="8"/>
      <c r="C48" s="9"/>
      <c r="D48" s="9"/>
      <c r="E48" s="9">
        <f t="shared" si="0"/>
        <v>-1.1641576591614466E-11</v>
      </c>
    </row>
    <row r="49" spans="1:5" ht="21" x14ac:dyDescent="0.25">
      <c r="A49" s="8"/>
      <c r="B49" s="8"/>
      <c r="C49" s="9"/>
      <c r="D49" s="9"/>
      <c r="E49" s="9">
        <f t="shared" si="0"/>
        <v>-1.1641576591614466E-11</v>
      </c>
    </row>
    <row r="50" spans="1:5" ht="21" x14ac:dyDescent="0.25">
      <c r="A50" s="8"/>
      <c r="B50" s="8"/>
      <c r="C50" s="9"/>
      <c r="D50" s="9"/>
      <c r="E50" s="9">
        <f t="shared" si="0"/>
        <v>-1.1641576591614466E-11</v>
      </c>
    </row>
    <row r="51" spans="1:5" ht="21" x14ac:dyDescent="0.25">
      <c r="A51" s="8"/>
      <c r="B51" s="8"/>
      <c r="C51" s="9"/>
      <c r="D51" s="9"/>
      <c r="E51" s="9">
        <f t="shared" si="0"/>
        <v>-1.1641576591614466E-11</v>
      </c>
    </row>
    <row r="52" spans="1:5" ht="21" x14ac:dyDescent="0.25">
      <c r="A52" s="8"/>
      <c r="B52" s="8"/>
      <c r="C52" s="9"/>
      <c r="D52" s="9"/>
      <c r="E52" s="9">
        <f t="shared" si="0"/>
        <v>-1.1641576591614466E-11</v>
      </c>
    </row>
    <row r="53" spans="1:5" ht="21" x14ac:dyDescent="0.25">
      <c r="A53" s="8"/>
      <c r="B53" s="8"/>
      <c r="C53" s="9"/>
      <c r="D53" s="9"/>
      <c r="E53" s="9">
        <f t="shared" si="0"/>
        <v>-1.1641576591614466E-11</v>
      </c>
    </row>
    <row r="54" spans="1:5" ht="21" x14ac:dyDescent="0.25">
      <c r="A54" s="8"/>
      <c r="B54" s="8"/>
      <c r="C54" s="9"/>
      <c r="D54" s="9"/>
      <c r="E54" s="9">
        <f t="shared" si="0"/>
        <v>-1.1641576591614466E-11</v>
      </c>
    </row>
    <row r="55" spans="1:5" ht="21" x14ac:dyDescent="0.25">
      <c r="A55" s="8"/>
      <c r="B55" s="8"/>
      <c r="C55" s="9"/>
      <c r="D55" s="9"/>
      <c r="E55" s="9">
        <f t="shared" si="0"/>
        <v>-1.1641576591614466E-11</v>
      </c>
    </row>
    <row r="56" spans="1:5" ht="21" x14ac:dyDescent="0.25">
      <c r="A56" s="8"/>
      <c r="B56" s="8"/>
      <c r="C56" s="9"/>
      <c r="D56" s="9"/>
      <c r="E56" s="9">
        <f t="shared" si="0"/>
        <v>-1.1641576591614466E-11</v>
      </c>
    </row>
    <row r="57" spans="1:5" ht="21" x14ac:dyDescent="0.25">
      <c r="A57" s="8"/>
      <c r="B57" s="8"/>
      <c r="C57" s="9"/>
      <c r="D57" s="9"/>
      <c r="E57" s="9">
        <f t="shared" si="0"/>
        <v>-1.1641576591614466E-11</v>
      </c>
    </row>
    <row r="58" spans="1:5" ht="21" x14ac:dyDescent="0.25">
      <c r="A58" s="8"/>
      <c r="B58" s="8"/>
      <c r="C58" s="9"/>
      <c r="D58" s="9"/>
      <c r="E58" s="9">
        <f t="shared" si="0"/>
        <v>-1.1641576591614466E-11</v>
      </c>
    </row>
    <row r="59" spans="1:5" ht="21" x14ac:dyDescent="0.25">
      <c r="A59" s="8"/>
      <c r="B59" s="8"/>
      <c r="C59" s="9"/>
      <c r="D59" s="9"/>
      <c r="E59" s="9">
        <f t="shared" si="0"/>
        <v>-1.1641576591614466E-11</v>
      </c>
    </row>
    <row r="60" spans="1:5" ht="21" x14ac:dyDescent="0.25">
      <c r="A60" s="8"/>
      <c r="B60" s="8"/>
      <c r="C60" s="9"/>
      <c r="D60" s="9"/>
      <c r="E60" s="9">
        <f t="shared" si="0"/>
        <v>-1.1641576591614466E-11</v>
      </c>
    </row>
    <row r="61" spans="1:5" ht="21" x14ac:dyDescent="0.25">
      <c r="A61" s="8"/>
      <c r="B61" s="8"/>
      <c r="C61" s="9"/>
      <c r="D61" s="9"/>
      <c r="E61" s="9">
        <f t="shared" si="0"/>
        <v>-1.1641576591614466E-11</v>
      </c>
    </row>
    <row r="62" spans="1:5" ht="21" x14ac:dyDescent="0.25">
      <c r="A62" s="8"/>
      <c r="B62" s="8"/>
      <c r="C62" s="9"/>
      <c r="D62" s="9"/>
      <c r="E62" s="9">
        <f t="shared" si="0"/>
        <v>-1.1641576591614466E-11</v>
      </c>
    </row>
    <row r="63" spans="1:5" ht="21" x14ac:dyDescent="0.25">
      <c r="A63" s="8"/>
      <c r="B63" s="8"/>
      <c r="C63" s="9"/>
      <c r="D63" s="9"/>
      <c r="E63" s="9">
        <f t="shared" si="0"/>
        <v>-1.1641576591614466E-11</v>
      </c>
    </row>
    <row r="64" spans="1:5" ht="21" x14ac:dyDescent="0.25">
      <c r="A64" s="8"/>
      <c r="B64" s="8"/>
      <c r="C64" s="9"/>
      <c r="D64" s="9"/>
      <c r="E64" s="9">
        <f t="shared" si="0"/>
        <v>-1.1641576591614466E-11</v>
      </c>
    </row>
    <row r="65" spans="1:5" ht="21" x14ac:dyDescent="0.25">
      <c r="A65" s="8"/>
      <c r="B65" s="8"/>
      <c r="C65" s="9"/>
      <c r="D65" s="9"/>
      <c r="E65" s="9">
        <f t="shared" si="0"/>
        <v>-1.1641576591614466E-11</v>
      </c>
    </row>
    <row r="66" spans="1:5" ht="21" x14ac:dyDescent="0.25">
      <c r="A66" s="8"/>
      <c r="B66" s="8"/>
      <c r="C66" s="9"/>
      <c r="D66" s="9"/>
      <c r="E66" s="9">
        <f t="shared" si="0"/>
        <v>-1.1641576591614466E-11</v>
      </c>
    </row>
    <row r="67" spans="1:5" ht="21" x14ac:dyDescent="0.25">
      <c r="A67" s="8"/>
      <c r="B67" s="8"/>
      <c r="C67" s="9"/>
      <c r="D67" s="9"/>
      <c r="E67" s="9">
        <f t="shared" si="0"/>
        <v>-1.1641576591614466E-11</v>
      </c>
    </row>
    <row r="68" spans="1:5" ht="21" x14ac:dyDescent="0.25">
      <c r="A68" s="8"/>
      <c r="B68" s="8"/>
      <c r="C68" s="9"/>
      <c r="D68" s="9"/>
      <c r="E68" s="9">
        <f t="shared" si="0"/>
        <v>-1.1641576591614466E-11</v>
      </c>
    </row>
    <row r="69" spans="1:5" ht="21" x14ac:dyDescent="0.25">
      <c r="A69" s="8"/>
      <c r="B69" s="8"/>
      <c r="C69" s="9"/>
      <c r="D69" s="9"/>
      <c r="E69" s="9">
        <f t="shared" si="0"/>
        <v>-1.1641576591614466E-11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-1.1641576591614466E-11</v>
      </c>
    </row>
    <row r="71" spans="1:5" ht="21" x14ac:dyDescent="0.25">
      <c r="A71" s="8"/>
      <c r="B71" s="8"/>
      <c r="C71" s="9"/>
      <c r="D71" s="9"/>
      <c r="E71" s="9">
        <f t="shared" si="1"/>
        <v>-1.1641576591614466E-11</v>
      </c>
    </row>
    <row r="72" spans="1:5" ht="21" x14ac:dyDescent="0.25">
      <c r="A72" s="8"/>
      <c r="B72" s="8"/>
      <c r="C72" s="9"/>
      <c r="D72" s="9"/>
      <c r="E72" s="9">
        <f t="shared" si="1"/>
        <v>-1.1641576591614466E-11</v>
      </c>
    </row>
    <row r="73" spans="1:5" ht="21" x14ac:dyDescent="0.25">
      <c r="A73" s="8"/>
      <c r="B73" s="8"/>
      <c r="C73" s="9"/>
      <c r="D73" s="9"/>
      <c r="E73" s="9">
        <f t="shared" si="1"/>
        <v>-1.1641576591614466E-11</v>
      </c>
    </row>
    <row r="74" spans="1:5" ht="21" x14ac:dyDescent="0.25">
      <c r="A74" s="8"/>
      <c r="B74" s="8"/>
      <c r="C74" s="9"/>
      <c r="D74" s="9"/>
      <c r="E74" s="9">
        <f t="shared" si="1"/>
        <v>-1.1641576591614466E-11</v>
      </c>
    </row>
    <row r="75" spans="1:5" ht="21" x14ac:dyDescent="0.25">
      <c r="A75" s="8"/>
      <c r="B75" s="8"/>
      <c r="C75" s="9"/>
      <c r="D75" s="9"/>
      <c r="E75" s="9">
        <f t="shared" si="1"/>
        <v>-1.1641576591614466E-11</v>
      </c>
    </row>
    <row r="76" spans="1:5" ht="21" x14ac:dyDescent="0.25">
      <c r="A76" s="8"/>
      <c r="B76" s="8"/>
      <c r="C76" s="9"/>
      <c r="D76" s="9"/>
      <c r="E76" s="9">
        <f t="shared" si="1"/>
        <v>-1.1641576591614466E-11</v>
      </c>
    </row>
    <row r="77" spans="1:5" ht="21" x14ac:dyDescent="0.25">
      <c r="A77" s="8"/>
      <c r="B77" s="8"/>
      <c r="C77" s="9"/>
      <c r="D77" s="9"/>
      <c r="E77" s="9">
        <f t="shared" si="1"/>
        <v>-1.1641576591614466E-11</v>
      </c>
    </row>
    <row r="78" spans="1:5" ht="21" x14ac:dyDescent="0.25">
      <c r="A78" s="8"/>
      <c r="B78" s="8"/>
      <c r="C78" s="9"/>
      <c r="D78" s="9"/>
      <c r="E78" s="9">
        <f t="shared" si="1"/>
        <v>-1.1641576591614466E-11</v>
      </c>
    </row>
    <row r="79" spans="1:5" ht="21" x14ac:dyDescent="0.25">
      <c r="A79" s="8"/>
      <c r="B79" s="8"/>
      <c r="C79" s="9"/>
      <c r="D79" s="9"/>
      <c r="E79" s="9">
        <f t="shared" si="1"/>
        <v>-1.1641576591614466E-11</v>
      </c>
    </row>
    <row r="80" spans="1:5" ht="21" x14ac:dyDescent="0.25">
      <c r="A80" s="8"/>
      <c r="B80" s="8"/>
      <c r="C80" s="9"/>
      <c r="D80" s="9"/>
      <c r="E80" s="9">
        <f t="shared" si="1"/>
        <v>-1.1641576591614466E-11</v>
      </c>
    </row>
    <row r="81" spans="1:5" ht="21" x14ac:dyDescent="0.25">
      <c r="A81" s="8"/>
      <c r="B81" s="8"/>
      <c r="C81" s="9"/>
      <c r="D81" s="9"/>
      <c r="E81" s="9">
        <f t="shared" si="1"/>
        <v>-1.1641576591614466E-11</v>
      </c>
    </row>
    <row r="82" spans="1:5" ht="21" x14ac:dyDescent="0.25">
      <c r="A82" s="8"/>
      <c r="B82" s="8"/>
      <c r="C82" s="9"/>
      <c r="D82" s="9"/>
      <c r="E82" s="9">
        <f t="shared" si="1"/>
        <v>-1.1641576591614466E-11</v>
      </c>
    </row>
    <row r="83" spans="1:5" ht="21" x14ac:dyDescent="0.25">
      <c r="A83" s="8"/>
      <c r="B83" s="8"/>
      <c r="C83" s="9"/>
      <c r="D83" s="9"/>
      <c r="E83" s="9">
        <f t="shared" si="1"/>
        <v>-1.1641576591614466E-11</v>
      </c>
    </row>
    <row r="84" spans="1:5" ht="21" x14ac:dyDescent="0.25">
      <c r="A84" s="8"/>
      <c r="B84" s="8"/>
      <c r="C84" s="9"/>
      <c r="D84" s="9"/>
      <c r="E84" s="9">
        <f t="shared" si="1"/>
        <v>-1.1641576591614466E-11</v>
      </c>
    </row>
    <row r="85" spans="1:5" ht="21" x14ac:dyDescent="0.25">
      <c r="A85" s="8"/>
      <c r="B85" s="8"/>
      <c r="C85" s="9"/>
      <c r="D85" s="9"/>
      <c r="E85" s="9">
        <f t="shared" si="1"/>
        <v>-1.1641576591614466E-11</v>
      </c>
    </row>
    <row r="86" spans="1:5" ht="21" x14ac:dyDescent="0.25">
      <c r="A86" s="8"/>
      <c r="B86" s="8"/>
      <c r="C86" s="9"/>
      <c r="D86" s="9"/>
      <c r="E86" s="9">
        <f t="shared" si="1"/>
        <v>-1.1641576591614466E-11</v>
      </c>
    </row>
    <row r="87" spans="1:5" ht="21" x14ac:dyDescent="0.25">
      <c r="A87" s="8"/>
      <c r="B87" s="8"/>
      <c r="C87" s="9"/>
      <c r="D87" s="9"/>
      <c r="E87" s="9">
        <f t="shared" si="1"/>
        <v>-1.1641576591614466E-11</v>
      </c>
    </row>
    <row r="88" spans="1:5" ht="21" x14ac:dyDescent="0.25">
      <c r="A88" s="8"/>
      <c r="B88" s="8"/>
      <c r="C88" s="9"/>
      <c r="D88" s="9"/>
      <c r="E88" s="9">
        <f t="shared" si="1"/>
        <v>-1.1641576591614466E-11</v>
      </c>
    </row>
    <row r="89" spans="1:5" ht="21" x14ac:dyDescent="0.25">
      <c r="A89" s="8"/>
      <c r="B89" s="8"/>
      <c r="C89" s="9"/>
      <c r="D89" s="9"/>
      <c r="E89" s="9">
        <f t="shared" si="1"/>
        <v>-1.1641576591614466E-11</v>
      </c>
    </row>
    <row r="90" spans="1:5" ht="21" x14ac:dyDescent="0.25">
      <c r="A90" s="8"/>
      <c r="B90" s="8"/>
      <c r="C90" s="9"/>
      <c r="D90" s="9"/>
      <c r="E90" s="9">
        <f t="shared" si="1"/>
        <v>-1.1641576591614466E-11</v>
      </c>
    </row>
    <row r="91" spans="1:5" ht="21" x14ac:dyDescent="0.25">
      <c r="A91" s="8"/>
      <c r="B91" s="8"/>
      <c r="C91" s="9"/>
      <c r="D91" s="9"/>
      <c r="E91" s="9">
        <f t="shared" si="1"/>
        <v>-1.1641576591614466E-11</v>
      </c>
    </row>
    <row r="92" spans="1:5" ht="21" x14ac:dyDescent="0.25">
      <c r="A92" s="8"/>
      <c r="B92" s="8"/>
      <c r="C92" s="9"/>
      <c r="D92" s="9"/>
      <c r="E92" s="9">
        <f t="shared" si="1"/>
        <v>-1.1641576591614466E-11</v>
      </c>
    </row>
    <row r="93" spans="1:5" ht="21" x14ac:dyDescent="0.25">
      <c r="A93" s="8"/>
      <c r="B93" s="8"/>
      <c r="C93" s="9"/>
      <c r="D93" s="9"/>
      <c r="E93" s="9">
        <f t="shared" si="1"/>
        <v>-1.1641576591614466E-11</v>
      </c>
    </row>
    <row r="94" spans="1:5" ht="21" x14ac:dyDescent="0.25">
      <c r="A94" s="8"/>
      <c r="B94" s="8"/>
      <c r="C94" s="9"/>
      <c r="D94" s="9"/>
      <c r="E94" s="9">
        <f t="shared" si="1"/>
        <v>-1.1641576591614466E-11</v>
      </c>
    </row>
    <row r="95" spans="1:5" ht="21" x14ac:dyDescent="0.25">
      <c r="A95" s="8"/>
      <c r="B95" s="8"/>
      <c r="C95" s="9"/>
      <c r="D95" s="9"/>
      <c r="E95" s="9">
        <f t="shared" si="1"/>
        <v>-1.1641576591614466E-11</v>
      </c>
    </row>
    <row r="96" spans="1:5" ht="21" x14ac:dyDescent="0.25">
      <c r="A96" s="8"/>
      <c r="B96" s="8"/>
      <c r="C96" s="9"/>
      <c r="D96" s="9"/>
      <c r="E96" s="9">
        <f t="shared" si="1"/>
        <v>-1.1641576591614466E-11</v>
      </c>
    </row>
    <row r="97" spans="1:5" ht="21" x14ac:dyDescent="0.25">
      <c r="A97" s="8"/>
      <c r="B97" s="8"/>
      <c r="C97" s="9"/>
      <c r="D97" s="9"/>
      <c r="E97" s="9">
        <f t="shared" si="1"/>
        <v>-1.1641576591614466E-11</v>
      </c>
    </row>
    <row r="98" spans="1:5" ht="21" x14ac:dyDescent="0.25">
      <c r="A98" s="8"/>
      <c r="B98" s="8"/>
      <c r="C98" s="9"/>
      <c r="D98" s="9"/>
      <c r="E98" s="9">
        <f t="shared" si="1"/>
        <v>-1.1641576591614466E-11</v>
      </c>
    </row>
    <row r="99" spans="1:5" ht="21" x14ac:dyDescent="0.25">
      <c r="A99" s="8"/>
      <c r="B99" s="8"/>
      <c r="C99" s="9"/>
      <c r="D99" s="9"/>
      <c r="E99" s="9">
        <f t="shared" si="1"/>
        <v>-1.1641576591614466E-11</v>
      </c>
    </row>
    <row r="100" spans="1:5" ht="21" x14ac:dyDescent="0.25">
      <c r="A100" s="8"/>
      <c r="B100" s="8"/>
      <c r="C100" s="9"/>
      <c r="D100" s="9"/>
      <c r="E100" s="9">
        <f t="shared" si="1"/>
        <v>-1.1641576591614466E-11</v>
      </c>
    </row>
  </sheetData>
  <mergeCells count="2">
    <mergeCell ref="A1:E1"/>
    <mergeCell ref="A2:E2"/>
  </mergeCells>
  <pageMargins left="0.7" right="0.7" top="0.75" bottom="0.75" header="0.3" footer="0.3"/>
  <pageSetup scale="24" orientation="landscape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22"/>
  <dimension ref="A1:E226"/>
  <sheetViews>
    <sheetView topLeftCell="A73" workbookViewId="0">
      <selection activeCell="B86" sqref="B86"/>
    </sheetView>
  </sheetViews>
  <sheetFormatPr baseColWidth="10" defaultColWidth="8.83203125" defaultRowHeight="15" x14ac:dyDescent="0.2"/>
  <cols>
    <col min="1" max="1" width="16.33203125" bestFit="1" customWidth="1"/>
    <col min="2" max="2" width="64" bestFit="1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89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146</v>
      </c>
      <c r="B4" s="8" t="s">
        <v>147</v>
      </c>
      <c r="C4" s="9"/>
      <c r="D4" s="9"/>
      <c r="E4" s="9">
        <v>665.3</v>
      </c>
    </row>
    <row r="5" spans="1:5" ht="21" x14ac:dyDescent="0.25">
      <c r="A5" s="8" t="s">
        <v>194</v>
      </c>
      <c r="B5" s="8" t="s">
        <v>199</v>
      </c>
      <c r="C5" s="9">
        <v>134238</v>
      </c>
      <c r="D5" s="9"/>
      <c r="E5" s="9">
        <f>E4+C5-D5</f>
        <v>134903.29999999999</v>
      </c>
    </row>
    <row r="6" spans="1:5" ht="21" x14ac:dyDescent="0.25">
      <c r="A6" s="8" t="s">
        <v>194</v>
      </c>
      <c r="B6" s="8" t="s">
        <v>150</v>
      </c>
      <c r="C6" s="9"/>
      <c r="D6" s="9">
        <v>1.05</v>
      </c>
      <c r="E6" s="9">
        <f t="shared" ref="E6:E69" si="0">E5+C6-D6</f>
        <v>134902.25</v>
      </c>
    </row>
    <row r="7" spans="1:5" ht="21" x14ac:dyDescent="0.25">
      <c r="A7" s="8" t="s">
        <v>198</v>
      </c>
      <c r="B7" s="8" t="s">
        <v>200</v>
      </c>
      <c r="C7" s="9"/>
      <c r="D7" s="9">
        <v>25000</v>
      </c>
      <c r="E7" s="9">
        <f t="shared" si="0"/>
        <v>109902.25</v>
      </c>
    </row>
    <row r="8" spans="1:5" ht="21" x14ac:dyDescent="0.25">
      <c r="A8" s="8" t="s">
        <v>198</v>
      </c>
      <c r="B8" s="8" t="s">
        <v>150</v>
      </c>
      <c r="C8" s="9"/>
      <c r="D8" s="9">
        <v>21</v>
      </c>
      <c r="E8" s="9">
        <f t="shared" si="0"/>
        <v>109881.25</v>
      </c>
    </row>
    <row r="9" spans="1:5" ht="21" x14ac:dyDescent="0.25">
      <c r="A9" s="8" t="s">
        <v>207</v>
      </c>
      <c r="B9" s="8" t="s">
        <v>200</v>
      </c>
      <c r="C9" s="9"/>
      <c r="D9" s="9">
        <v>20120</v>
      </c>
      <c r="E9" s="9">
        <f t="shared" si="0"/>
        <v>89761.25</v>
      </c>
    </row>
    <row r="10" spans="1:5" ht="21" x14ac:dyDescent="0.25">
      <c r="A10" s="8" t="s">
        <v>207</v>
      </c>
      <c r="B10" s="8" t="s">
        <v>150</v>
      </c>
      <c r="C10" s="9"/>
      <c r="D10" s="9">
        <v>21</v>
      </c>
      <c r="E10" s="9">
        <f t="shared" si="0"/>
        <v>89740.25</v>
      </c>
    </row>
    <row r="11" spans="1:5" ht="21" x14ac:dyDescent="0.25">
      <c r="A11" s="8" t="s">
        <v>211</v>
      </c>
      <c r="B11" s="8" t="s">
        <v>200</v>
      </c>
      <c r="C11" s="9"/>
      <c r="D11" s="9">
        <v>88650</v>
      </c>
      <c r="E11" s="9">
        <f t="shared" si="0"/>
        <v>1090.25</v>
      </c>
    </row>
    <row r="12" spans="1:5" ht="21" x14ac:dyDescent="0.25">
      <c r="A12" s="8" t="s">
        <v>211</v>
      </c>
      <c r="B12" s="8" t="s">
        <v>150</v>
      </c>
      <c r="C12" s="9"/>
      <c r="D12" s="9">
        <v>21</v>
      </c>
      <c r="E12" s="9">
        <f t="shared" si="0"/>
        <v>1069.25</v>
      </c>
    </row>
    <row r="13" spans="1:5" ht="21" x14ac:dyDescent="0.25">
      <c r="A13" s="8"/>
      <c r="B13" s="8" t="s">
        <v>150</v>
      </c>
      <c r="C13" s="9"/>
      <c r="D13" s="9">
        <v>263.5</v>
      </c>
      <c r="E13" s="9">
        <f t="shared" si="0"/>
        <v>805.75</v>
      </c>
    </row>
    <row r="14" spans="1:5" ht="21" x14ac:dyDescent="0.25">
      <c r="A14" s="18">
        <v>44928</v>
      </c>
      <c r="B14" s="8" t="s">
        <v>150</v>
      </c>
      <c r="C14" s="9"/>
      <c r="D14" s="9">
        <v>262.5</v>
      </c>
      <c r="E14" s="9">
        <f t="shared" si="0"/>
        <v>543.25</v>
      </c>
    </row>
    <row r="15" spans="1:5" ht="21" x14ac:dyDescent="0.25">
      <c r="A15" s="18">
        <v>45303</v>
      </c>
      <c r="B15" s="8" t="s">
        <v>537</v>
      </c>
      <c r="C15" s="9">
        <v>505290.75</v>
      </c>
      <c r="D15" s="9"/>
      <c r="E15" s="9">
        <f t="shared" si="0"/>
        <v>505834</v>
      </c>
    </row>
    <row r="16" spans="1:5" ht="21" x14ac:dyDescent="0.25">
      <c r="A16" s="18">
        <v>45303</v>
      </c>
      <c r="B16" s="8" t="s">
        <v>150</v>
      </c>
      <c r="C16" s="9"/>
      <c r="D16" s="9">
        <v>1.05</v>
      </c>
      <c r="E16" s="9">
        <f t="shared" si="0"/>
        <v>505832.95</v>
      </c>
    </row>
    <row r="17" spans="1:5" ht="21" x14ac:dyDescent="0.25">
      <c r="A17" s="18">
        <v>45303</v>
      </c>
      <c r="B17" s="8" t="s">
        <v>200</v>
      </c>
      <c r="C17" s="9"/>
      <c r="D17" s="9">
        <v>495125</v>
      </c>
      <c r="E17" s="9">
        <f t="shared" si="0"/>
        <v>10707.950000000012</v>
      </c>
    </row>
    <row r="18" spans="1:5" ht="21" x14ac:dyDescent="0.25">
      <c r="A18" s="18">
        <v>45303</v>
      </c>
      <c r="B18" s="8" t="s">
        <v>150</v>
      </c>
      <c r="C18" s="9"/>
      <c r="D18" s="9">
        <v>21</v>
      </c>
      <c r="E18" s="9">
        <f t="shared" si="0"/>
        <v>10686.950000000012</v>
      </c>
    </row>
    <row r="19" spans="1:5" ht="21" x14ac:dyDescent="0.25">
      <c r="A19" s="18">
        <v>45303</v>
      </c>
      <c r="B19" s="8" t="s">
        <v>150</v>
      </c>
      <c r="C19" s="9"/>
      <c r="D19" s="9">
        <v>1</v>
      </c>
      <c r="E19" s="9">
        <f t="shared" si="0"/>
        <v>10685.950000000012</v>
      </c>
    </row>
    <row r="20" spans="1:5" ht="21" x14ac:dyDescent="0.25">
      <c r="A20" s="18">
        <v>45307</v>
      </c>
      <c r="B20" s="8" t="s">
        <v>566</v>
      </c>
      <c r="C20" s="9"/>
      <c r="D20" s="9">
        <v>9875</v>
      </c>
      <c r="E20" s="9">
        <f t="shared" si="0"/>
        <v>810.95000000001164</v>
      </c>
    </row>
    <row r="21" spans="1:5" ht="21" x14ac:dyDescent="0.25">
      <c r="A21" s="18">
        <v>45309</v>
      </c>
      <c r="B21" s="8" t="s">
        <v>598</v>
      </c>
      <c r="C21" s="9">
        <v>529703.75</v>
      </c>
      <c r="D21" s="9"/>
      <c r="E21" s="9">
        <f t="shared" si="0"/>
        <v>530514.69999999995</v>
      </c>
    </row>
    <row r="22" spans="1:5" ht="21" x14ac:dyDescent="0.25">
      <c r="A22" s="18">
        <v>45309</v>
      </c>
      <c r="B22" s="8" t="s">
        <v>150</v>
      </c>
      <c r="C22" s="9"/>
      <c r="D22" s="9">
        <v>1.05</v>
      </c>
      <c r="E22" s="9">
        <f t="shared" si="0"/>
        <v>530513.64999999991</v>
      </c>
    </row>
    <row r="23" spans="1:5" ht="21" x14ac:dyDescent="0.25">
      <c r="A23" s="18">
        <v>45309</v>
      </c>
      <c r="B23" s="8" t="s">
        <v>353</v>
      </c>
      <c r="C23" s="9"/>
      <c r="D23" s="9">
        <v>525000</v>
      </c>
      <c r="E23" s="9">
        <f t="shared" si="0"/>
        <v>5513.6499999999069</v>
      </c>
    </row>
    <row r="24" spans="1:5" ht="21" x14ac:dyDescent="0.25">
      <c r="A24" s="18">
        <v>45309</v>
      </c>
      <c r="B24" s="8" t="s">
        <v>150</v>
      </c>
      <c r="C24" s="9"/>
      <c r="D24" s="9">
        <v>21</v>
      </c>
      <c r="E24" s="9">
        <f t="shared" si="0"/>
        <v>5492.6499999999069</v>
      </c>
    </row>
    <row r="25" spans="1:5" ht="21" x14ac:dyDescent="0.25">
      <c r="A25" s="18">
        <v>45311</v>
      </c>
      <c r="B25" s="8" t="s">
        <v>150</v>
      </c>
      <c r="C25" s="9"/>
      <c r="D25" s="9">
        <v>1</v>
      </c>
      <c r="E25" s="9">
        <f t="shared" si="0"/>
        <v>5491.6499999999069</v>
      </c>
    </row>
    <row r="26" spans="1:5" ht="21" x14ac:dyDescent="0.25">
      <c r="A26" s="18">
        <v>45314</v>
      </c>
      <c r="B26" s="8" t="s">
        <v>650</v>
      </c>
      <c r="C26" s="9"/>
      <c r="D26" s="9">
        <v>5000</v>
      </c>
      <c r="E26" s="9">
        <f t="shared" si="0"/>
        <v>491.64999999990687</v>
      </c>
    </row>
    <row r="27" spans="1:5" ht="21" x14ac:dyDescent="0.25">
      <c r="A27" s="18">
        <v>45314</v>
      </c>
      <c r="B27" s="8" t="s">
        <v>537</v>
      </c>
      <c r="C27" s="9">
        <v>508235.75</v>
      </c>
      <c r="D27" s="9"/>
      <c r="E27" s="9">
        <f t="shared" si="0"/>
        <v>508727.39999999991</v>
      </c>
    </row>
    <row r="28" spans="1:5" ht="21" x14ac:dyDescent="0.25">
      <c r="A28" s="18">
        <v>45314</v>
      </c>
      <c r="B28" s="8" t="s">
        <v>650</v>
      </c>
      <c r="C28" s="9"/>
      <c r="D28" s="9">
        <v>508100</v>
      </c>
      <c r="E28" s="9">
        <f t="shared" si="0"/>
        <v>627.39999999990687</v>
      </c>
    </row>
    <row r="29" spans="1:5" ht="21" x14ac:dyDescent="0.25">
      <c r="A29" s="18">
        <v>45314</v>
      </c>
      <c r="B29" s="8" t="s">
        <v>150</v>
      </c>
      <c r="C29" s="9"/>
      <c r="D29" s="9">
        <v>43.05</v>
      </c>
      <c r="E29" s="9">
        <f t="shared" si="0"/>
        <v>584.34999999990691</v>
      </c>
    </row>
    <row r="30" spans="1:5" ht="21" x14ac:dyDescent="0.25">
      <c r="A30" s="18">
        <v>45314</v>
      </c>
      <c r="B30" s="8" t="s">
        <v>150</v>
      </c>
      <c r="C30" s="9"/>
      <c r="D30" s="9">
        <v>2</v>
      </c>
      <c r="E30" s="9">
        <f t="shared" si="0"/>
        <v>582.34999999990691</v>
      </c>
    </row>
    <row r="31" spans="1:5" ht="21" x14ac:dyDescent="0.25">
      <c r="A31" s="18">
        <v>45323</v>
      </c>
      <c r="B31" s="8" t="s">
        <v>150</v>
      </c>
      <c r="C31" s="9"/>
      <c r="D31" s="9">
        <v>262.5</v>
      </c>
      <c r="E31" s="9">
        <f t="shared" si="0"/>
        <v>319.84999999990691</v>
      </c>
    </row>
    <row r="32" spans="1:5" ht="21" x14ac:dyDescent="0.25">
      <c r="A32" s="18">
        <v>45327</v>
      </c>
      <c r="B32" s="8" t="s">
        <v>773</v>
      </c>
      <c r="C32" s="9">
        <v>324219</v>
      </c>
      <c r="D32" s="9"/>
      <c r="E32" s="9">
        <f t="shared" si="0"/>
        <v>324538.84999999992</v>
      </c>
    </row>
    <row r="33" spans="1:5" ht="21" x14ac:dyDescent="0.25">
      <c r="A33" s="18">
        <v>45327</v>
      </c>
      <c r="B33" s="8" t="s">
        <v>773</v>
      </c>
      <c r="C33" s="9">
        <v>310281</v>
      </c>
      <c r="D33" s="9"/>
      <c r="E33" s="9">
        <f t="shared" si="0"/>
        <v>634819.84999999986</v>
      </c>
    </row>
    <row r="34" spans="1:5" ht="21" x14ac:dyDescent="0.25">
      <c r="A34" s="18">
        <v>45327</v>
      </c>
      <c r="B34" s="8" t="s">
        <v>774</v>
      </c>
      <c r="C34" s="9"/>
      <c r="D34" s="9">
        <v>634258</v>
      </c>
      <c r="E34" s="9">
        <f t="shared" si="0"/>
        <v>561.8499999998603</v>
      </c>
    </row>
    <row r="35" spans="1:5" ht="21" x14ac:dyDescent="0.25">
      <c r="A35" s="18">
        <v>45327</v>
      </c>
      <c r="B35" s="8" t="s">
        <v>150</v>
      </c>
      <c r="C35" s="9"/>
      <c r="D35" s="9">
        <v>21</v>
      </c>
      <c r="E35" s="9">
        <f t="shared" si="0"/>
        <v>540.8499999998603</v>
      </c>
    </row>
    <row r="36" spans="1:5" ht="21" x14ac:dyDescent="0.25">
      <c r="A36" s="18">
        <v>45327</v>
      </c>
      <c r="B36" s="8" t="s">
        <v>362</v>
      </c>
      <c r="C36" s="9"/>
      <c r="D36" s="9">
        <v>1</v>
      </c>
      <c r="E36" s="9">
        <f t="shared" si="0"/>
        <v>539.8499999998603</v>
      </c>
    </row>
    <row r="37" spans="1:5" ht="21" x14ac:dyDescent="0.25">
      <c r="A37" s="18">
        <v>45337</v>
      </c>
      <c r="B37" s="8" t="s">
        <v>870</v>
      </c>
      <c r="C37" s="9">
        <v>17531</v>
      </c>
      <c r="D37" s="9"/>
      <c r="E37" s="9">
        <f t="shared" si="0"/>
        <v>18070.84999999986</v>
      </c>
    </row>
    <row r="38" spans="1:5" ht="21" x14ac:dyDescent="0.25">
      <c r="A38" s="18">
        <v>45337</v>
      </c>
      <c r="B38" s="8" t="s">
        <v>871</v>
      </c>
      <c r="C38" s="9"/>
      <c r="D38" s="9">
        <v>17270</v>
      </c>
      <c r="E38" s="9">
        <f t="shared" si="0"/>
        <v>800.8499999998603</v>
      </c>
    </row>
    <row r="39" spans="1:5" ht="21" x14ac:dyDescent="0.25">
      <c r="A39" s="18">
        <v>45337</v>
      </c>
      <c r="B39" s="8" t="s">
        <v>362</v>
      </c>
      <c r="C39" s="9"/>
      <c r="D39" s="9">
        <v>21</v>
      </c>
      <c r="E39" s="9">
        <f t="shared" si="0"/>
        <v>779.8499999998603</v>
      </c>
    </row>
    <row r="40" spans="1:5" ht="21" x14ac:dyDescent="0.25">
      <c r="A40" s="18">
        <v>45344</v>
      </c>
      <c r="B40" s="8" t="s">
        <v>946</v>
      </c>
      <c r="C40" s="9">
        <v>47607</v>
      </c>
      <c r="D40" s="9"/>
      <c r="E40" s="9">
        <f t="shared" si="0"/>
        <v>48386.84999999986</v>
      </c>
    </row>
    <row r="41" spans="1:5" ht="21" x14ac:dyDescent="0.25">
      <c r="A41" s="18">
        <v>45344</v>
      </c>
      <c r="B41" s="8" t="s">
        <v>947</v>
      </c>
      <c r="C41" s="9"/>
      <c r="D41" s="9">
        <v>47350</v>
      </c>
      <c r="E41" s="9">
        <f t="shared" si="0"/>
        <v>1036.8499999998603</v>
      </c>
    </row>
    <row r="42" spans="1:5" ht="21" x14ac:dyDescent="0.25">
      <c r="A42" s="18">
        <v>45344</v>
      </c>
      <c r="B42" s="8" t="s">
        <v>150</v>
      </c>
      <c r="C42" s="9"/>
      <c r="D42" s="9">
        <v>21</v>
      </c>
      <c r="E42" s="9">
        <f t="shared" si="0"/>
        <v>1015.8499999998603</v>
      </c>
    </row>
    <row r="43" spans="1:5" ht="21" x14ac:dyDescent="0.25">
      <c r="A43" s="18">
        <v>45344</v>
      </c>
      <c r="B43" s="8" t="s">
        <v>150</v>
      </c>
      <c r="C43" s="9"/>
      <c r="D43" s="9">
        <v>1</v>
      </c>
      <c r="E43" s="9">
        <f t="shared" si="0"/>
        <v>1014.8499999998603</v>
      </c>
    </row>
    <row r="44" spans="1:5" ht="21" x14ac:dyDescent="0.25">
      <c r="A44" s="18">
        <v>45351</v>
      </c>
      <c r="B44" s="8" t="s">
        <v>150</v>
      </c>
      <c r="C44" s="9"/>
      <c r="D44" s="9">
        <v>262.5</v>
      </c>
      <c r="E44" s="9">
        <f t="shared" si="0"/>
        <v>752.3499999998603</v>
      </c>
    </row>
    <row r="45" spans="1:5" ht="21" x14ac:dyDescent="0.25">
      <c r="A45" s="18">
        <v>45358</v>
      </c>
      <c r="B45" s="8"/>
      <c r="C45" s="9">
        <v>486045.75</v>
      </c>
      <c r="D45" s="9"/>
      <c r="E45" s="9">
        <f t="shared" si="0"/>
        <v>486798.09999999986</v>
      </c>
    </row>
    <row r="46" spans="1:5" ht="21" x14ac:dyDescent="0.25">
      <c r="A46" s="18">
        <v>45358</v>
      </c>
      <c r="B46" s="8" t="s">
        <v>150</v>
      </c>
      <c r="C46" s="9"/>
      <c r="D46" s="9">
        <v>1.05</v>
      </c>
      <c r="E46" s="9">
        <f t="shared" si="0"/>
        <v>486797.04999999987</v>
      </c>
    </row>
    <row r="47" spans="1:5" ht="21" x14ac:dyDescent="0.25">
      <c r="A47" s="18">
        <v>45359</v>
      </c>
      <c r="B47" s="8" t="s">
        <v>1055</v>
      </c>
      <c r="C47" s="9"/>
      <c r="D47" s="9">
        <v>472585</v>
      </c>
      <c r="E47" s="9">
        <f t="shared" si="0"/>
        <v>14212.049999999872</v>
      </c>
    </row>
    <row r="48" spans="1:5" ht="21" x14ac:dyDescent="0.25">
      <c r="A48" s="18">
        <v>45359</v>
      </c>
      <c r="B48" s="8" t="s">
        <v>150</v>
      </c>
      <c r="C48" s="9"/>
      <c r="D48" s="9">
        <v>21</v>
      </c>
      <c r="E48" s="9">
        <f t="shared" si="0"/>
        <v>14191.049999999872</v>
      </c>
    </row>
    <row r="49" spans="1:5" ht="21" x14ac:dyDescent="0.25">
      <c r="A49" s="18">
        <v>45362</v>
      </c>
      <c r="B49" s="8" t="s">
        <v>1101</v>
      </c>
      <c r="C49" s="9">
        <v>485670</v>
      </c>
      <c r="D49" s="9"/>
      <c r="E49" s="9">
        <f t="shared" si="0"/>
        <v>499861.04999999987</v>
      </c>
    </row>
    <row r="50" spans="1:5" ht="21" x14ac:dyDescent="0.25">
      <c r="A50" s="18">
        <v>45362</v>
      </c>
      <c r="B50" s="8" t="s">
        <v>150</v>
      </c>
      <c r="C50" s="9"/>
      <c r="D50" s="9">
        <v>1</v>
      </c>
      <c r="E50" s="9">
        <f t="shared" si="0"/>
        <v>499860.04999999987</v>
      </c>
    </row>
    <row r="51" spans="1:5" ht="21" x14ac:dyDescent="0.25">
      <c r="A51" s="18">
        <v>45363</v>
      </c>
      <c r="B51" s="8" t="s">
        <v>1055</v>
      </c>
      <c r="C51" s="9"/>
      <c r="D51" s="9">
        <v>445628</v>
      </c>
      <c r="E51" s="9">
        <f t="shared" si="0"/>
        <v>54232.049999999872</v>
      </c>
    </row>
    <row r="52" spans="1:5" ht="21" x14ac:dyDescent="0.25">
      <c r="A52" s="18">
        <v>45363</v>
      </c>
      <c r="B52" s="8" t="s">
        <v>362</v>
      </c>
      <c r="C52" s="9"/>
      <c r="D52" s="9">
        <v>21</v>
      </c>
      <c r="E52" s="9">
        <f t="shared" si="0"/>
        <v>54211.049999999872</v>
      </c>
    </row>
    <row r="53" spans="1:5" ht="21" x14ac:dyDescent="0.25">
      <c r="A53" s="18">
        <v>45369</v>
      </c>
      <c r="B53" s="8" t="s">
        <v>1144</v>
      </c>
      <c r="C53" s="9">
        <v>496749</v>
      </c>
      <c r="D53" s="9"/>
      <c r="E53" s="9">
        <f t="shared" si="0"/>
        <v>550960.04999999981</v>
      </c>
    </row>
    <row r="54" spans="1:5" ht="21" x14ac:dyDescent="0.25">
      <c r="A54" s="18">
        <v>45370</v>
      </c>
      <c r="B54" s="8" t="s">
        <v>1055</v>
      </c>
      <c r="C54" s="9"/>
      <c r="D54" s="9">
        <v>499985</v>
      </c>
      <c r="E54" s="9">
        <f t="shared" si="0"/>
        <v>50975.049999999814</v>
      </c>
    </row>
    <row r="55" spans="1:5" ht="21" x14ac:dyDescent="0.25">
      <c r="A55" s="18">
        <v>45370</v>
      </c>
      <c r="B55" s="8" t="s">
        <v>910</v>
      </c>
      <c r="C55" s="9"/>
      <c r="D55" s="9">
        <v>21</v>
      </c>
      <c r="E55" s="9">
        <f t="shared" si="0"/>
        <v>50954.049999999814</v>
      </c>
    </row>
    <row r="56" spans="1:5" ht="21" x14ac:dyDescent="0.25">
      <c r="A56" s="18">
        <v>45372</v>
      </c>
      <c r="B56" s="8" t="s">
        <v>1048</v>
      </c>
      <c r="C56" s="9">
        <v>527492</v>
      </c>
      <c r="D56" s="9"/>
      <c r="E56" s="9">
        <f t="shared" si="0"/>
        <v>578446.04999999981</v>
      </c>
    </row>
    <row r="57" spans="1:5" ht="21" x14ac:dyDescent="0.25">
      <c r="A57" s="18">
        <v>45372</v>
      </c>
      <c r="B57" s="8" t="s">
        <v>779</v>
      </c>
      <c r="C57" s="9"/>
      <c r="D57" s="9">
        <v>530254</v>
      </c>
      <c r="E57" s="9">
        <f t="shared" si="0"/>
        <v>48192.049999999814</v>
      </c>
    </row>
    <row r="58" spans="1:5" ht="21" x14ac:dyDescent="0.25">
      <c r="A58" s="18">
        <v>45372</v>
      </c>
      <c r="B58" s="8" t="s">
        <v>362</v>
      </c>
      <c r="C58" s="9"/>
      <c r="D58" s="9">
        <v>3.05</v>
      </c>
      <c r="E58" s="9">
        <f t="shared" si="0"/>
        <v>48188.999999999811</v>
      </c>
    </row>
    <row r="59" spans="1:5" ht="21" x14ac:dyDescent="0.25">
      <c r="A59" s="18">
        <v>45373</v>
      </c>
      <c r="B59" s="8" t="s">
        <v>1179</v>
      </c>
      <c r="C59" s="9"/>
      <c r="D59" s="9">
        <v>32289.599999999999</v>
      </c>
      <c r="E59" s="9">
        <f t="shared" si="0"/>
        <v>15899.399999999812</v>
      </c>
    </row>
    <row r="60" spans="1:5" ht="21" x14ac:dyDescent="0.25">
      <c r="A60" s="18">
        <v>45373</v>
      </c>
      <c r="B60" s="8" t="s">
        <v>1182</v>
      </c>
      <c r="C60" s="9">
        <v>41155</v>
      </c>
      <c r="D60" s="9"/>
      <c r="E60" s="9">
        <f t="shared" si="0"/>
        <v>57054.399999999812</v>
      </c>
    </row>
    <row r="61" spans="1:5" ht="44" x14ac:dyDescent="0.25">
      <c r="A61" s="18">
        <v>45383</v>
      </c>
      <c r="B61" s="55" t="s">
        <v>1267</v>
      </c>
      <c r="C61" s="9">
        <v>489063</v>
      </c>
      <c r="D61" s="9"/>
      <c r="E61" s="9">
        <f t="shared" si="0"/>
        <v>546117.39999999979</v>
      </c>
    </row>
    <row r="62" spans="1:5" ht="21" x14ac:dyDescent="0.25">
      <c r="A62" s="18">
        <v>45383</v>
      </c>
      <c r="B62" s="8" t="s">
        <v>150</v>
      </c>
      <c r="C62" s="9"/>
      <c r="D62" s="9">
        <v>1.05</v>
      </c>
      <c r="E62" s="9">
        <f t="shared" si="0"/>
        <v>546116.34999999974</v>
      </c>
    </row>
    <row r="63" spans="1:5" ht="21" x14ac:dyDescent="0.25">
      <c r="A63" s="18">
        <v>45384</v>
      </c>
      <c r="B63" s="8" t="s">
        <v>1055</v>
      </c>
      <c r="C63" s="9"/>
      <c r="D63" s="9">
        <v>498575</v>
      </c>
      <c r="E63" s="9">
        <f t="shared" si="0"/>
        <v>47541.349999999744</v>
      </c>
    </row>
    <row r="64" spans="1:5" ht="21" x14ac:dyDescent="0.25">
      <c r="A64" s="18">
        <v>45384</v>
      </c>
      <c r="B64" s="8" t="s">
        <v>362</v>
      </c>
      <c r="C64" s="9"/>
      <c r="D64" s="9">
        <v>21</v>
      </c>
      <c r="E64" s="9">
        <f t="shared" si="0"/>
        <v>47520.349999999744</v>
      </c>
    </row>
    <row r="65" spans="1:5" ht="21" x14ac:dyDescent="0.25">
      <c r="A65" s="18">
        <v>45386</v>
      </c>
      <c r="B65" s="8" t="s">
        <v>779</v>
      </c>
      <c r="C65" s="9"/>
      <c r="D65" s="9">
        <v>27455</v>
      </c>
      <c r="E65" s="9">
        <f t="shared" si="0"/>
        <v>20065.349999999744</v>
      </c>
    </row>
    <row r="66" spans="1:5" ht="44" x14ac:dyDescent="0.25">
      <c r="A66" s="18">
        <v>45397</v>
      </c>
      <c r="B66" s="55" t="s">
        <v>1267</v>
      </c>
      <c r="C66" s="9">
        <v>495728</v>
      </c>
      <c r="D66" s="9"/>
      <c r="E66" s="9">
        <f t="shared" si="0"/>
        <v>515793.34999999974</v>
      </c>
    </row>
    <row r="67" spans="1:5" ht="21" x14ac:dyDescent="0.25">
      <c r="A67" s="18">
        <v>45397</v>
      </c>
      <c r="B67" s="8" t="s">
        <v>1055</v>
      </c>
      <c r="C67" s="9"/>
      <c r="D67" s="9">
        <v>490165</v>
      </c>
      <c r="E67" s="9">
        <f t="shared" si="0"/>
        <v>25628.349999999744</v>
      </c>
    </row>
    <row r="68" spans="1:5" ht="21" x14ac:dyDescent="0.25">
      <c r="A68" s="18">
        <v>45398</v>
      </c>
      <c r="B68" s="8" t="s">
        <v>1277</v>
      </c>
      <c r="C68" s="9"/>
      <c r="D68" s="9">
        <v>14000</v>
      </c>
      <c r="E68" s="9">
        <f t="shared" si="0"/>
        <v>11628.349999999744</v>
      </c>
    </row>
    <row r="69" spans="1:5" ht="21" x14ac:dyDescent="0.25">
      <c r="A69" s="18">
        <v>45398</v>
      </c>
      <c r="B69" s="8" t="s">
        <v>150</v>
      </c>
      <c r="C69" s="9"/>
      <c r="D69" s="9">
        <v>21</v>
      </c>
      <c r="E69" s="9">
        <f t="shared" si="0"/>
        <v>11607.349999999744</v>
      </c>
    </row>
    <row r="70" spans="1:5" ht="21" x14ac:dyDescent="0.25">
      <c r="A70" s="18">
        <v>45398</v>
      </c>
      <c r="B70" s="8" t="s">
        <v>150</v>
      </c>
      <c r="C70" s="9"/>
      <c r="D70" s="9">
        <v>2.0499999999999998</v>
      </c>
      <c r="E70" s="9">
        <f t="shared" ref="E70:E133" si="1">E69+C70-D70</f>
        <v>11605.299999999745</v>
      </c>
    </row>
    <row r="71" spans="1:5" ht="21" x14ac:dyDescent="0.25">
      <c r="A71" s="18">
        <v>45401</v>
      </c>
      <c r="B71" s="8" t="s">
        <v>1301</v>
      </c>
      <c r="C71" s="9">
        <v>680675</v>
      </c>
      <c r="D71" s="9"/>
      <c r="E71" s="9">
        <f t="shared" si="1"/>
        <v>692280.2999999997</v>
      </c>
    </row>
    <row r="72" spans="1:5" ht="21" x14ac:dyDescent="0.25">
      <c r="A72" s="18">
        <v>45402</v>
      </c>
      <c r="B72" s="8" t="s">
        <v>779</v>
      </c>
      <c r="C72" s="9"/>
      <c r="D72" s="9">
        <v>302154</v>
      </c>
      <c r="E72" s="9">
        <f t="shared" si="1"/>
        <v>390126.2999999997</v>
      </c>
    </row>
    <row r="73" spans="1:5" ht="21" x14ac:dyDescent="0.25">
      <c r="A73" s="18">
        <v>45404</v>
      </c>
      <c r="B73" s="8" t="s">
        <v>1055</v>
      </c>
      <c r="C73" s="9"/>
      <c r="D73" s="9">
        <v>382544</v>
      </c>
      <c r="E73" s="9">
        <f t="shared" si="1"/>
        <v>7582.2999999996973</v>
      </c>
    </row>
    <row r="74" spans="1:5" ht="21" x14ac:dyDescent="0.25">
      <c r="A74" s="18">
        <v>45404</v>
      </c>
      <c r="B74" s="8" t="s">
        <v>150</v>
      </c>
      <c r="C74" s="9"/>
      <c r="D74" s="9">
        <v>22</v>
      </c>
      <c r="E74" s="9">
        <f t="shared" si="1"/>
        <v>7560.2999999996973</v>
      </c>
    </row>
    <row r="75" spans="1:5" ht="21" x14ac:dyDescent="0.25">
      <c r="A75" s="18">
        <v>45409</v>
      </c>
      <c r="B75" s="8" t="s">
        <v>1327</v>
      </c>
      <c r="C75" s="9">
        <v>601248</v>
      </c>
      <c r="D75" s="9"/>
      <c r="E75" s="9">
        <f t="shared" si="1"/>
        <v>608808.2999999997</v>
      </c>
    </row>
    <row r="76" spans="1:5" ht="21" x14ac:dyDescent="0.25">
      <c r="A76" s="18">
        <v>45409</v>
      </c>
      <c r="B76" s="8" t="s">
        <v>1055</v>
      </c>
      <c r="C76" s="9"/>
      <c r="D76" s="9">
        <v>603224</v>
      </c>
      <c r="E76" s="9">
        <f t="shared" si="1"/>
        <v>5584.2999999996973</v>
      </c>
    </row>
    <row r="77" spans="1:5" ht="21" x14ac:dyDescent="0.25">
      <c r="A77" s="18">
        <v>45409</v>
      </c>
      <c r="B77" s="8" t="s">
        <v>150</v>
      </c>
      <c r="C77" s="9"/>
      <c r="D77" s="9">
        <v>21</v>
      </c>
      <c r="E77" s="9">
        <f t="shared" si="1"/>
        <v>5563.2999999996973</v>
      </c>
    </row>
    <row r="78" spans="1:5" ht="21" x14ac:dyDescent="0.25">
      <c r="A78" s="18">
        <v>45409</v>
      </c>
      <c r="B78" s="8" t="s">
        <v>1349</v>
      </c>
      <c r="C78" s="9">
        <v>23644</v>
      </c>
      <c r="D78" s="9"/>
      <c r="E78" s="9">
        <f t="shared" si="1"/>
        <v>29207.299999999697</v>
      </c>
    </row>
    <row r="79" spans="1:5" ht="21" x14ac:dyDescent="0.25">
      <c r="A79" s="8"/>
      <c r="B79" s="8"/>
      <c r="C79" s="9"/>
      <c r="D79" s="9">
        <v>3.05</v>
      </c>
      <c r="E79" s="9">
        <f t="shared" si="1"/>
        <v>29204.249999999698</v>
      </c>
    </row>
    <row r="80" spans="1:5" ht="21" x14ac:dyDescent="0.25">
      <c r="A80" s="18">
        <v>45413</v>
      </c>
      <c r="B80" s="8" t="s">
        <v>1364</v>
      </c>
      <c r="C80" s="9">
        <v>499700</v>
      </c>
      <c r="D80" s="9"/>
      <c r="E80" s="9">
        <f t="shared" si="1"/>
        <v>528904.24999999965</v>
      </c>
    </row>
    <row r="81" spans="1:5" ht="21" x14ac:dyDescent="0.25">
      <c r="A81" s="18">
        <v>45413</v>
      </c>
      <c r="B81" s="8" t="s">
        <v>150</v>
      </c>
      <c r="C81" s="9"/>
      <c r="D81" s="9">
        <v>1.05</v>
      </c>
      <c r="E81" s="9">
        <f t="shared" si="1"/>
        <v>528903.1999999996</v>
      </c>
    </row>
    <row r="82" spans="1:5" ht="21" x14ac:dyDescent="0.25">
      <c r="A82" s="18">
        <v>45413</v>
      </c>
      <c r="B82" s="8" t="s">
        <v>1055</v>
      </c>
      <c r="C82" s="9"/>
      <c r="D82" s="9">
        <v>521788</v>
      </c>
      <c r="E82" s="9">
        <f t="shared" si="1"/>
        <v>7115.1999999996042</v>
      </c>
    </row>
    <row r="83" spans="1:5" ht="21" x14ac:dyDescent="0.25">
      <c r="A83" s="18">
        <v>45413</v>
      </c>
      <c r="B83" s="8" t="s">
        <v>362</v>
      </c>
      <c r="C83" s="9"/>
      <c r="D83" s="9">
        <v>22</v>
      </c>
      <c r="E83" s="9">
        <f t="shared" si="1"/>
        <v>7093.1999999996042</v>
      </c>
    </row>
    <row r="84" spans="1:5" ht="21" x14ac:dyDescent="0.25">
      <c r="A84" s="18">
        <v>45419</v>
      </c>
      <c r="B84" s="8" t="s">
        <v>1398</v>
      </c>
      <c r="C84" s="9">
        <v>32289.599999999999</v>
      </c>
      <c r="D84" s="9"/>
      <c r="E84" s="9">
        <f t="shared" si="1"/>
        <v>39382.799999999603</v>
      </c>
    </row>
    <row r="85" spans="1:5" ht="21" x14ac:dyDescent="0.25">
      <c r="A85" s="18">
        <v>45419</v>
      </c>
      <c r="B85" s="8" t="s">
        <v>362</v>
      </c>
      <c r="C85" s="9"/>
      <c r="D85" s="9">
        <v>1.05</v>
      </c>
      <c r="E85" s="9">
        <f t="shared" si="1"/>
        <v>39381.7499999996</v>
      </c>
    </row>
    <row r="86" spans="1:5" ht="21" x14ac:dyDescent="0.25">
      <c r="A86" s="18">
        <v>45422</v>
      </c>
      <c r="B86" s="8" t="s">
        <v>1415</v>
      </c>
      <c r="C86" s="9">
        <v>965909</v>
      </c>
      <c r="D86" s="9"/>
      <c r="E86" s="9">
        <f t="shared" si="1"/>
        <v>1005290.7499999997</v>
      </c>
    </row>
    <row r="87" spans="1:5" ht="21" x14ac:dyDescent="0.25">
      <c r="A87" s="18">
        <v>45422</v>
      </c>
      <c r="B87" s="8" t="s">
        <v>150</v>
      </c>
      <c r="C87" s="9"/>
      <c r="D87" s="9">
        <v>1.05</v>
      </c>
      <c r="E87" s="9">
        <f t="shared" si="1"/>
        <v>1005289.6999999996</v>
      </c>
    </row>
    <row r="88" spans="1:5" ht="21" x14ac:dyDescent="0.25">
      <c r="A88" s="18">
        <v>45423</v>
      </c>
      <c r="B88" s="8" t="s">
        <v>1055</v>
      </c>
      <c r="C88" s="9"/>
      <c r="D88" s="9">
        <v>491255</v>
      </c>
      <c r="E88" s="9">
        <f t="shared" si="1"/>
        <v>514034.6999999996</v>
      </c>
    </row>
    <row r="89" spans="1:5" ht="21" x14ac:dyDescent="0.25">
      <c r="A89" s="18">
        <v>45423</v>
      </c>
      <c r="B89" s="8" t="s">
        <v>1055</v>
      </c>
      <c r="C89" s="9"/>
      <c r="D89" s="9">
        <v>510170</v>
      </c>
      <c r="E89" s="9">
        <f t="shared" si="1"/>
        <v>3864.6999999996042</v>
      </c>
    </row>
    <row r="90" spans="1:5" ht="21" x14ac:dyDescent="0.25">
      <c r="A90" s="18">
        <v>45423</v>
      </c>
      <c r="B90" s="8" t="s">
        <v>362</v>
      </c>
      <c r="C90" s="9"/>
      <c r="D90" s="9">
        <v>21</v>
      </c>
      <c r="E90" s="9">
        <f t="shared" si="1"/>
        <v>3843.6999999996042</v>
      </c>
    </row>
    <row r="91" spans="1:5" ht="21" x14ac:dyDescent="0.25">
      <c r="A91" s="18">
        <v>45423</v>
      </c>
      <c r="B91" s="8" t="s">
        <v>362</v>
      </c>
      <c r="C91" s="9"/>
      <c r="D91" s="9">
        <v>21</v>
      </c>
      <c r="E91" s="9">
        <f t="shared" si="1"/>
        <v>3822.6999999996042</v>
      </c>
    </row>
    <row r="92" spans="1:5" ht="21" x14ac:dyDescent="0.25">
      <c r="A92" s="18"/>
      <c r="B92" s="8"/>
      <c r="C92" s="9"/>
      <c r="D92" s="9"/>
      <c r="E92" s="9">
        <f t="shared" si="1"/>
        <v>3822.6999999996042</v>
      </c>
    </row>
    <row r="93" spans="1:5" ht="21" x14ac:dyDescent="0.25">
      <c r="A93" s="18">
        <v>45429</v>
      </c>
      <c r="B93" s="8" t="s">
        <v>1448</v>
      </c>
      <c r="C93" s="9">
        <v>495828</v>
      </c>
      <c r="D93" s="9"/>
      <c r="E93" s="9">
        <f t="shared" si="1"/>
        <v>499650.6999999996</v>
      </c>
    </row>
    <row r="94" spans="1:5" ht="21" x14ac:dyDescent="0.25">
      <c r="A94" s="18">
        <v>45429</v>
      </c>
      <c r="C94" s="9"/>
      <c r="D94" s="9">
        <v>208778</v>
      </c>
      <c r="E94" s="9">
        <f t="shared" si="1"/>
        <v>290872.6999999996</v>
      </c>
    </row>
    <row r="95" spans="1:5" ht="21" x14ac:dyDescent="0.25">
      <c r="A95" s="18">
        <v>45429</v>
      </c>
      <c r="B95" s="8" t="s">
        <v>1387</v>
      </c>
      <c r="C95" s="9"/>
      <c r="D95" s="9">
        <v>250914</v>
      </c>
      <c r="E95" s="9">
        <f t="shared" si="1"/>
        <v>39958.699999999604</v>
      </c>
    </row>
    <row r="96" spans="1:5" ht="21" x14ac:dyDescent="0.25">
      <c r="A96" s="18">
        <v>45429</v>
      </c>
      <c r="B96" s="8" t="s">
        <v>362</v>
      </c>
      <c r="C96" s="9"/>
      <c r="D96" s="9">
        <v>45.05</v>
      </c>
      <c r="E96" s="9">
        <f t="shared" si="1"/>
        <v>39913.649999999601</v>
      </c>
    </row>
    <row r="97" spans="1:5" ht="21" x14ac:dyDescent="0.25">
      <c r="A97" s="18">
        <v>45433</v>
      </c>
      <c r="B97" s="8" t="s">
        <v>1478</v>
      </c>
      <c r="C97" s="9">
        <v>999950</v>
      </c>
      <c r="D97" s="9"/>
      <c r="E97" s="9">
        <f t="shared" si="1"/>
        <v>1039863.6499999996</v>
      </c>
    </row>
    <row r="98" spans="1:5" ht="21" x14ac:dyDescent="0.25">
      <c r="A98" s="18">
        <v>45434</v>
      </c>
      <c r="B98" s="8" t="s">
        <v>1387</v>
      </c>
      <c r="C98" s="9"/>
      <c r="D98" s="9">
        <v>408255</v>
      </c>
      <c r="E98" s="9">
        <f t="shared" si="1"/>
        <v>631608.64999999956</v>
      </c>
    </row>
    <row r="99" spans="1:5" ht="21" x14ac:dyDescent="0.25">
      <c r="A99" s="18">
        <v>45434</v>
      </c>
      <c r="B99" s="8" t="s">
        <v>1387</v>
      </c>
      <c r="C99" s="9"/>
      <c r="D99" s="9">
        <v>418745</v>
      </c>
      <c r="E99" s="9">
        <f t="shared" si="1"/>
        <v>212863.64999999956</v>
      </c>
    </row>
    <row r="100" spans="1:5" ht="21" x14ac:dyDescent="0.25">
      <c r="A100" s="18">
        <v>45434</v>
      </c>
      <c r="B100" s="8" t="s">
        <v>150</v>
      </c>
      <c r="C100" s="9"/>
      <c r="D100" s="9">
        <v>45</v>
      </c>
      <c r="E100" s="9">
        <f t="shared" si="1"/>
        <v>212818.64999999956</v>
      </c>
    </row>
    <row r="101" spans="1:5" ht="21" x14ac:dyDescent="0.25">
      <c r="A101" s="18">
        <v>45435</v>
      </c>
      <c r="B101" s="18" t="s">
        <v>1387</v>
      </c>
      <c r="C101" s="18"/>
      <c r="D101" s="16">
        <v>168220</v>
      </c>
      <c r="E101" s="9">
        <f t="shared" si="1"/>
        <v>44598.649999999558</v>
      </c>
    </row>
    <row r="102" spans="1:5" ht="21" x14ac:dyDescent="0.25">
      <c r="A102" s="18">
        <v>45435</v>
      </c>
      <c r="B102" s="18" t="s">
        <v>362</v>
      </c>
      <c r="C102" s="18"/>
      <c r="D102" s="16">
        <v>21</v>
      </c>
      <c r="E102" s="9">
        <f t="shared" si="1"/>
        <v>44577.649999999558</v>
      </c>
    </row>
    <row r="103" spans="1:5" ht="21" x14ac:dyDescent="0.25">
      <c r="A103" s="18">
        <v>45435</v>
      </c>
      <c r="B103" s="18" t="s">
        <v>779</v>
      </c>
      <c r="C103" s="18"/>
      <c r="D103" s="16">
        <v>11200</v>
      </c>
      <c r="E103" s="9">
        <f t="shared" si="1"/>
        <v>33377.649999999558</v>
      </c>
    </row>
    <row r="104" spans="1:5" ht="21" x14ac:dyDescent="0.25">
      <c r="A104" s="18"/>
      <c r="B104" s="18"/>
      <c r="C104" s="18"/>
      <c r="D104" s="16">
        <v>3</v>
      </c>
      <c r="E104" s="9">
        <f t="shared" si="1"/>
        <v>33374.649999999558</v>
      </c>
    </row>
    <row r="105" spans="1:5" ht="21" x14ac:dyDescent="0.25">
      <c r="A105" s="18"/>
      <c r="B105" s="18"/>
      <c r="C105" s="18"/>
      <c r="D105" s="16">
        <v>2</v>
      </c>
      <c r="E105" s="9">
        <f t="shared" si="1"/>
        <v>33372.649999999558</v>
      </c>
    </row>
    <row r="106" spans="1:5" ht="21" x14ac:dyDescent="0.25">
      <c r="A106" s="18"/>
      <c r="B106" s="8" t="s">
        <v>1457</v>
      </c>
      <c r="C106" s="18"/>
      <c r="D106" s="16">
        <v>31462</v>
      </c>
      <c r="E106" s="9">
        <f t="shared" si="1"/>
        <v>1910.6499999995576</v>
      </c>
    </row>
    <row r="107" spans="1:5" ht="21" x14ac:dyDescent="0.25">
      <c r="A107" s="18"/>
      <c r="B107" s="18"/>
      <c r="C107" s="18"/>
      <c r="D107" s="16">
        <v>18</v>
      </c>
      <c r="E107" s="9">
        <f t="shared" si="1"/>
        <v>1892.6499999995576</v>
      </c>
    </row>
    <row r="108" spans="1:5" ht="21" x14ac:dyDescent="0.25">
      <c r="A108" s="18">
        <v>45465</v>
      </c>
      <c r="B108" s="18" t="s">
        <v>1625</v>
      </c>
      <c r="C108" s="60">
        <v>552113</v>
      </c>
      <c r="D108" s="16"/>
      <c r="E108" s="9">
        <f t="shared" si="1"/>
        <v>554005.64999999956</v>
      </c>
    </row>
    <row r="109" spans="1:5" ht="21" x14ac:dyDescent="0.25">
      <c r="A109" s="18">
        <v>45465</v>
      </c>
      <c r="B109" s="18" t="s">
        <v>150</v>
      </c>
      <c r="C109" s="18"/>
      <c r="D109" s="16">
        <v>1.05</v>
      </c>
      <c r="E109" s="9">
        <f t="shared" si="1"/>
        <v>554004.59999999951</v>
      </c>
    </row>
    <row r="110" spans="1:5" ht="21" x14ac:dyDescent="0.25">
      <c r="A110" s="18">
        <v>45465</v>
      </c>
      <c r="B110" s="18" t="s">
        <v>1388</v>
      </c>
      <c r="C110" s="18"/>
      <c r="D110" s="16">
        <v>421778</v>
      </c>
      <c r="E110" s="9">
        <f t="shared" si="1"/>
        <v>132226.59999999951</v>
      </c>
    </row>
    <row r="111" spans="1:5" ht="21" x14ac:dyDescent="0.25">
      <c r="A111" s="18">
        <v>45465</v>
      </c>
      <c r="B111" s="18" t="s">
        <v>150</v>
      </c>
      <c r="C111" s="18"/>
      <c r="D111" s="16">
        <v>21</v>
      </c>
      <c r="E111" s="9">
        <f t="shared" si="1"/>
        <v>132205.59999999951</v>
      </c>
    </row>
    <row r="112" spans="1:5" ht="21" x14ac:dyDescent="0.25">
      <c r="A112" s="18">
        <v>45467</v>
      </c>
      <c r="B112" s="18" t="s">
        <v>1554</v>
      </c>
      <c r="C112" s="18"/>
      <c r="D112" s="16">
        <v>130522</v>
      </c>
      <c r="E112" s="9">
        <f t="shared" si="1"/>
        <v>1683.5999999995111</v>
      </c>
    </row>
    <row r="113" spans="1:5" ht="21" x14ac:dyDescent="0.25">
      <c r="A113" s="18"/>
      <c r="B113" s="18"/>
      <c r="C113" s="18"/>
      <c r="D113" s="16">
        <v>21</v>
      </c>
      <c r="E113" s="9">
        <f t="shared" si="1"/>
        <v>1662.5999999995111</v>
      </c>
    </row>
    <row r="114" spans="1:5" ht="21" x14ac:dyDescent="0.25">
      <c r="A114" s="18"/>
      <c r="B114" s="18"/>
      <c r="C114" s="18"/>
      <c r="D114" s="16">
        <v>265</v>
      </c>
      <c r="E114" s="9">
        <f t="shared" si="1"/>
        <v>1397.5999999995111</v>
      </c>
    </row>
    <row r="115" spans="1:5" ht="21" x14ac:dyDescent="0.25">
      <c r="A115" s="18"/>
      <c r="B115" s="18"/>
      <c r="C115" s="18"/>
      <c r="D115" s="16"/>
      <c r="E115" s="9">
        <f t="shared" si="1"/>
        <v>1397.5999999995111</v>
      </c>
    </row>
    <row r="116" spans="1:5" ht="21" x14ac:dyDescent="0.25">
      <c r="A116" s="18"/>
      <c r="B116" s="18"/>
      <c r="C116" s="18"/>
      <c r="D116" s="16"/>
      <c r="E116" s="9">
        <f t="shared" si="1"/>
        <v>1397.5999999995111</v>
      </c>
    </row>
    <row r="117" spans="1:5" ht="21" x14ac:dyDescent="0.25">
      <c r="A117" s="18"/>
      <c r="B117" s="18"/>
      <c r="C117" s="18"/>
      <c r="D117" s="16"/>
      <c r="E117" s="9">
        <f t="shared" si="1"/>
        <v>1397.5999999995111</v>
      </c>
    </row>
    <row r="118" spans="1:5" ht="21" x14ac:dyDescent="0.25">
      <c r="A118" s="18"/>
      <c r="B118" s="18"/>
      <c r="C118" s="18"/>
      <c r="D118" s="16"/>
      <c r="E118" s="9">
        <f t="shared" si="1"/>
        <v>1397.5999999995111</v>
      </c>
    </row>
    <row r="119" spans="1:5" ht="21" x14ac:dyDescent="0.25">
      <c r="A119" s="18"/>
      <c r="B119" s="18"/>
      <c r="C119" s="18"/>
      <c r="D119" s="16"/>
      <c r="E119" s="9">
        <f t="shared" si="1"/>
        <v>1397.5999999995111</v>
      </c>
    </row>
    <row r="120" spans="1:5" ht="21" x14ac:dyDescent="0.25">
      <c r="A120" s="18"/>
      <c r="B120" s="18"/>
      <c r="C120" s="18"/>
      <c r="D120" s="16"/>
      <c r="E120" s="9">
        <f t="shared" si="1"/>
        <v>1397.5999999995111</v>
      </c>
    </row>
    <row r="121" spans="1:5" ht="21" x14ac:dyDescent="0.25">
      <c r="A121" s="18"/>
      <c r="B121" s="18"/>
      <c r="C121" s="18"/>
      <c r="D121" s="16"/>
      <c r="E121" s="9">
        <f t="shared" si="1"/>
        <v>1397.5999999995111</v>
      </c>
    </row>
    <row r="122" spans="1:5" ht="21" x14ac:dyDescent="0.25">
      <c r="A122" s="18"/>
      <c r="B122" s="18"/>
      <c r="C122" s="18"/>
      <c r="D122" s="16"/>
      <c r="E122" s="9">
        <f t="shared" si="1"/>
        <v>1397.5999999995111</v>
      </c>
    </row>
    <row r="123" spans="1:5" ht="21" x14ac:dyDescent="0.25">
      <c r="A123" s="18"/>
      <c r="B123" s="18"/>
      <c r="C123" s="18"/>
      <c r="D123" s="16"/>
      <c r="E123" s="9">
        <f t="shared" si="1"/>
        <v>1397.5999999995111</v>
      </c>
    </row>
    <row r="124" spans="1:5" ht="21" x14ac:dyDescent="0.25">
      <c r="A124" s="18"/>
      <c r="B124" s="18"/>
      <c r="C124" s="18"/>
      <c r="D124" s="16"/>
      <c r="E124" s="9">
        <f t="shared" si="1"/>
        <v>1397.5999999995111</v>
      </c>
    </row>
    <row r="125" spans="1:5" ht="21" x14ac:dyDescent="0.25">
      <c r="A125" s="18"/>
      <c r="B125" s="18"/>
      <c r="C125" s="18"/>
      <c r="D125" s="16"/>
      <c r="E125" s="9">
        <f t="shared" si="1"/>
        <v>1397.5999999995111</v>
      </c>
    </row>
    <row r="126" spans="1:5" ht="21" x14ac:dyDescent="0.25">
      <c r="A126" s="18"/>
      <c r="B126" s="18"/>
      <c r="C126" s="18"/>
      <c r="D126" s="16"/>
      <c r="E126" s="9">
        <f t="shared" si="1"/>
        <v>1397.5999999995111</v>
      </c>
    </row>
    <row r="127" spans="1:5" ht="21" x14ac:dyDescent="0.25">
      <c r="A127" s="18"/>
      <c r="B127" s="18"/>
      <c r="C127" s="18"/>
      <c r="D127" s="16"/>
      <c r="E127" s="9">
        <f t="shared" si="1"/>
        <v>1397.5999999995111</v>
      </c>
    </row>
    <row r="128" spans="1:5" ht="21" x14ac:dyDescent="0.25">
      <c r="A128" s="18"/>
      <c r="B128" s="18"/>
      <c r="C128" s="18"/>
      <c r="D128" s="16"/>
      <c r="E128" s="9">
        <f t="shared" si="1"/>
        <v>1397.5999999995111</v>
      </c>
    </row>
    <row r="129" spans="1:5" ht="21" x14ac:dyDescent="0.25">
      <c r="A129" s="18"/>
      <c r="B129" s="18"/>
      <c r="C129" s="18"/>
      <c r="D129" s="16"/>
      <c r="E129" s="9">
        <f t="shared" si="1"/>
        <v>1397.5999999995111</v>
      </c>
    </row>
    <row r="130" spans="1:5" ht="21" x14ac:dyDescent="0.25">
      <c r="A130" s="18"/>
      <c r="B130" s="18"/>
      <c r="C130" s="18"/>
      <c r="D130" s="16"/>
      <c r="E130" s="9">
        <f t="shared" si="1"/>
        <v>1397.5999999995111</v>
      </c>
    </row>
    <row r="131" spans="1:5" ht="21" x14ac:dyDescent="0.25">
      <c r="A131" s="18"/>
      <c r="B131" s="18"/>
      <c r="C131" s="18"/>
      <c r="D131" s="16"/>
      <c r="E131" s="9">
        <f t="shared" si="1"/>
        <v>1397.5999999995111</v>
      </c>
    </row>
    <row r="132" spans="1:5" ht="21" x14ac:dyDescent="0.25">
      <c r="A132" s="18"/>
      <c r="B132" s="18"/>
      <c r="C132" s="18"/>
      <c r="D132" s="16"/>
      <c r="E132" s="9">
        <f t="shared" si="1"/>
        <v>1397.5999999995111</v>
      </c>
    </row>
    <row r="133" spans="1:5" ht="21" x14ac:dyDescent="0.25">
      <c r="A133" s="18"/>
      <c r="B133" s="18"/>
      <c r="C133" s="18"/>
      <c r="D133" s="16"/>
      <c r="E133" s="9">
        <f t="shared" si="1"/>
        <v>1397.5999999995111</v>
      </c>
    </row>
    <row r="134" spans="1:5" ht="21" x14ac:dyDescent="0.25">
      <c r="A134" s="18"/>
      <c r="B134" s="18"/>
      <c r="C134" s="18"/>
      <c r="D134" s="16"/>
      <c r="E134" s="9">
        <f t="shared" ref="E134:E197" si="2">E133+C134-D134</f>
        <v>1397.5999999995111</v>
      </c>
    </row>
    <row r="135" spans="1:5" ht="21" x14ac:dyDescent="0.25">
      <c r="A135" s="18"/>
      <c r="B135" s="18"/>
      <c r="C135" s="18"/>
      <c r="D135" s="16"/>
      <c r="E135" s="9">
        <f t="shared" si="2"/>
        <v>1397.5999999995111</v>
      </c>
    </row>
    <row r="136" spans="1:5" ht="21" x14ac:dyDescent="0.25">
      <c r="A136" s="18"/>
      <c r="B136" s="18"/>
      <c r="C136" s="18"/>
      <c r="D136" s="16"/>
      <c r="E136" s="9">
        <f t="shared" si="2"/>
        <v>1397.5999999995111</v>
      </c>
    </row>
    <row r="137" spans="1:5" ht="21" x14ac:dyDescent="0.25">
      <c r="A137" s="18"/>
      <c r="B137" s="18"/>
      <c r="C137" s="18"/>
      <c r="D137" s="16"/>
      <c r="E137" s="9">
        <f t="shared" si="2"/>
        <v>1397.5999999995111</v>
      </c>
    </row>
    <row r="138" spans="1:5" ht="21" x14ac:dyDescent="0.25">
      <c r="A138" s="18"/>
      <c r="B138" s="18"/>
      <c r="C138" s="18"/>
      <c r="D138" s="16"/>
      <c r="E138" s="9">
        <f t="shared" si="2"/>
        <v>1397.5999999995111</v>
      </c>
    </row>
    <row r="139" spans="1:5" ht="21" x14ac:dyDescent="0.25">
      <c r="A139" s="18"/>
      <c r="B139" s="18"/>
      <c r="C139" s="18"/>
      <c r="D139" s="16"/>
      <c r="E139" s="9">
        <f t="shared" si="2"/>
        <v>1397.5999999995111</v>
      </c>
    </row>
    <row r="140" spans="1:5" ht="21" x14ac:dyDescent="0.25">
      <c r="A140" s="18"/>
      <c r="B140" s="18"/>
      <c r="C140" s="18"/>
      <c r="D140" s="16"/>
      <c r="E140" s="9">
        <f t="shared" si="2"/>
        <v>1397.5999999995111</v>
      </c>
    </row>
    <row r="141" spans="1:5" ht="21" x14ac:dyDescent="0.25">
      <c r="A141" s="18"/>
      <c r="B141" s="18"/>
      <c r="C141" s="18"/>
      <c r="D141" s="16"/>
      <c r="E141" s="9">
        <f t="shared" si="2"/>
        <v>1397.5999999995111</v>
      </c>
    </row>
    <row r="142" spans="1:5" ht="21" x14ac:dyDescent="0.25">
      <c r="A142" s="18"/>
      <c r="B142" s="18"/>
      <c r="C142" s="18"/>
      <c r="D142" s="16"/>
      <c r="E142" s="9">
        <f t="shared" si="2"/>
        <v>1397.5999999995111</v>
      </c>
    </row>
    <row r="143" spans="1:5" ht="21" x14ac:dyDescent="0.25">
      <c r="A143" s="18"/>
      <c r="B143" s="18"/>
      <c r="C143" s="18"/>
      <c r="D143" s="16"/>
      <c r="E143" s="9">
        <f t="shared" si="2"/>
        <v>1397.5999999995111</v>
      </c>
    </row>
    <row r="144" spans="1:5" ht="21" x14ac:dyDescent="0.25">
      <c r="A144" s="18"/>
      <c r="B144" s="18"/>
      <c r="C144" s="18"/>
      <c r="D144" s="16"/>
      <c r="E144" s="9">
        <f t="shared" si="2"/>
        <v>1397.5999999995111</v>
      </c>
    </row>
    <row r="145" spans="1:5" ht="21" x14ac:dyDescent="0.25">
      <c r="A145" s="18"/>
      <c r="B145" s="18"/>
      <c r="C145" s="18"/>
      <c r="D145" s="16"/>
      <c r="E145" s="9">
        <f t="shared" si="2"/>
        <v>1397.5999999995111</v>
      </c>
    </row>
    <row r="146" spans="1:5" ht="21" x14ac:dyDescent="0.25">
      <c r="A146" s="18"/>
      <c r="B146" s="18"/>
      <c r="C146" s="18"/>
      <c r="D146" s="16"/>
      <c r="E146" s="9">
        <f t="shared" si="2"/>
        <v>1397.5999999995111</v>
      </c>
    </row>
    <row r="147" spans="1:5" ht="21" x14ac:dyDescent="0.25">
      <c r="A147" s="18"/>
      <c r="B147" s="18"/>
      <c r="C147" s="18"/>
      <c r="D147" s="16"/>
      <c r="E147" s="9">
        <f t="shared" si="2"/>
        <v>1397.5999999995111</v>
      </c>
    </row>
    <row r="148" spans="1:5" ht="21" x14ac:dyDescent="0.25">
      <c r="A148" s="18"/>
      <c r="B148" s="18"/>
      <c r="C148" s="18"/>
      <c r="D148" s="16"/>
      <c r="E148" s="9">
        <f t="shared" si="2"/>
        <v>1397.5999999995111</v>
      </c>
    </row>
    <row r="149" spans="1:5" ht="21" x14ac:dyDescent="0.25">
      <c r="A149" s="18"/>
      <c r="B149" s="18"/>
      <c r="C149" s="18"/>
      <c r="D149" s="16"/>
      <c r="E149" s="9">
        <f t="shared" si="2"/>
        <v>1397.5999999995111</v>
      </c>
    </row>
    <row r="150" spans="1:5" ht="21" x14ac:dyDescent="0.25">
      <c r="A150" s="18"/>
      <c r="B150" s="18"/>
      <c r="C150" s="18"/>
      <c r="D150" s="16"/>
      <c r="E150" s="9">
        <f t="shared" si="2"/>
        <v>1397.5999999995111</v>
      </c>
    </row>
    <row r="151" spans="1:5" ht="21" x14ac:dyDescent="0.25">
      <c r="A151" s="18"/>
      <c r="B151" s="18"/>
      <c r="C151" s="18"/>
      <c r="D151" s="16"/>
      <c r="E151" s="9">
        <f t="shared" si="2"/>
        <v>1397.5999999995111</v>
      </c>
    </row>
    <row r="152" spans="1:5" ht="21" x14ac:dyDescent="0.25">
      <c r="A152" s="18"/>
      <c r="B152" s="18"/>
      <c r="C152" s="18"/>
      <c r="D152" s="16"/>
      <c r="E152" s="9">
        <f t="shared" si="2"/>
        <v>1397.5999999995111</v>
      </c>
    </row>
    <row r="153" spans="1:5" ht="21" x14ac:dyDescent="0.25">
      <c r="A153" s="18"/>
      <c r="B153" s="18"/>
      <c r="C153" s="18"/>
      <c r="D153" s="16"/>
      <c r="E153" s="9">
        <f t="shared" si="2"/>
        <v>1397.5999999995111</v>
      </c>
    </row>
    <row r="154" spans="1:5" ht="21" x14ac:dyDescent="0.25">
      <c r="A154" s="18"/>
      <c r="B154" s="18"/>
      <c r="C154" s="18"/>
      <c r="D154" s="16"/>
      <c r="E154" s="9">
        <f t="shared" si="2"/>
        <v>1397.5999999995111</v>
      </c>
    </row>
    <row r="155" spans="1:5" ht="21" x14ac:dyDescent="0.25">
      <c r="A155" s="18"/>
      <c r="B155" s="18"/>
      <c r="C155" s="18"/>
      <c r="D155" s="16"/>
      <c r="E155" s="9">
        <f t="shared" si="2"/>
        <v>1397.5999999995111</v>
      </c>
    </row>
    <row r="156" spans="1:5" ht="21" x14ac:dyDescent="0.25">
      <c r="A156" s="18"/>
      <c r="B156" s="18"/>
      <c r="C156" s="18"/>
      <c r="D156" s="16"/>
      <c r="E156" s="9">
        <f t="shared" si="2"/>
        <v>1397.5999999995111</v>
      </c>
    </row>
    <row r="157" spans="1:5" ht="21" x14ac:dyDescent="0.25">
      <c r="A157" s="18"/>
      <c r="B157" s="18"/>
      <c r="C157" s="18"/>
      <c r="D157" s="16"/>
      <c r="E157" s="9">
        <f t="shared" si="2"/>
        <v>1397.5999999995111</v>
      </c>
    </row>
    <row r="158" spans="1:5" ht="21" x14ac:dyDescent="0.25">
      <c r="A158" s="18"/>
      <c r="B158" s="18"/>
      <c r="C158" s="18"/>
      <c r="D158" s="16"/>
      <c r="E158" s="9">
        <f t="shared" si="2"/>
        <v>1397.5999999995111</v>
      </c>
    </row>
    <row r="159" spans="1:5" ht="21" x14ac:dyDescent="0.25">
      <c r="A159" s="18"/>
      <c r="B159" s="18"/>
      <c r="C159" s="18"/>
      <c r="D159" s="16"/>
      <c r="E159" s="9">
        <f t="shared" si="2"/>
        <v>1397.5999999995111</v>
      </c>
    </row>
    <row r="160" spans="1:5" ht="21" x14ac:dyDescent="0.25">
      <c r="A160" s="18"/>
      <c r="B160" s="18"/>
      <c r="C160" s="18"/>
      <c r="D160" s="16"/>
      <c r="E160" s="9">
        <f t="shared" si="2"/>
        <v>1397.5999999995111</v>
      </c>
    </row>
    <row r="161" spans="1:5" ht="21" x14ac:dyDescent="0.25">
      <c r="A161" s="18"/>
      <c r="B161" s="18"/>
      <c r="C161" s="18"/>
      <c r="D161" s="16"/>
      <c r="E161" s="9">
        <f t="shared" si="2"/>
        <v>1397.5999999995111</v>
      </c>
    </row>
    <row r="162" spans="1:5" ht="21" x14ac:dyDescent="0.25">
      <c r="A162" s="18"/>
      <c r="B162" s="18"/>
      <c r="C162" s="18"/>
      <c r="D162" s="16"/>
      <c r="E162" s="9">
        <f t="shared" si="2"/>
        <v>1397.5999999995111</v>
      </c>
    </row>
    <row r="163" spans="1:5" ht="21" x14ac:dyDescent="0.25">
      <c r="A163" s="18"/>
      <c r="B163" s="18"/>
      <c r="C163" s="18"/>
      <c r="D163" s="16"/>
      <c r="E163" s="9">
        <f t="shared" si="2"/>
        <v>1397.5999999995111</v>
      </c>
    </row>
    <row r="164" spans="1:5" ht="21" x14ac:dyDescent="0.25">
      <c r="A164" s="18"/>
      <c r="B164" s="18"/>
      <c r="C164" s="18"/>
      <c r="D164" s="16"/>
      <c r="E164" s="9">
        <f t="shared" si="2"/>
        <v>1397.5999999995111</v>
      </c>
    </row>
    <row r="165" spans="1:5" ht="21" x14ac:dyDescent="0.25">
      <c r="A165" s="18"/>
      <c r="B165" s="18"/>
      <c r="C165" s="18"/>
      <c r="D165" s="16"/>
      <c r="E165" s="9">
        <f t="shared" si="2"/>
        <v>1397.5999999995111</v>
      </c>
    </row>
    <row r="166" spans="1:5" ht="21" x14ac:dyDescent="0.25">
      <c r="A166" s="18"/>
      <c r="B166" s="18"/>
      <c r="C166" s="18"/>
      <c r="D166" s="16"/>
      <c r="E166" s="9">
        <f t="shared" si="2"/>
        <v>1397.5999999995111</v>
      </c>
    </row>
    <row r="167" spans="1:5" ht="21" x14ac:dyDescent="0.25">
      <c r="A167" s="18"/>
      <c r="B167" s="18"/>
      <c r="C167" s="18"/>
      <c r="D167" s="16"/>
      <c r="E167" s="9">
        <f t="shared" si="2"/>
        <v>1397.5999999995111</v>
      </c>
    </row>
    <row r="168" spans="1:5" ht="21" x14ac:dyDescent="0.25">
      <c r="A168" s="18"/>
      <c r="B168" s="18"/>
      <c r="C168" s="18"/>
      <c r="D168" s="16"/>
      <c r="E168" s="9">
        <f t="shared" si="2"/>
        <v>1397.5999999995111</v>
      </c>
    </row>
    <row r="169" spans="1:5" ht="21" x14ac:dyDescent="0.25">
      <c r="A169" s="18"/>
      <c r="B169" s="18"/>
      <c r="C169" s="18"/>
      <c r="D169" s="16"/>
      <c r="E169" s="9">
        <f t="shared" si="2"/>
        <v>1397.5999999995111</v>
      </c>
    </row>
    <row r="170" spans="1:5" ht="21" x14ac:dyDescent="0.25">
      <c r="A170" s="18"/>
      <c r="B170" s="18"/>
      <c r="C170" s="18"/>
      <c r="D170" s="16"/>
      <c r="E170" s="9">
        <f t="shared" si="2"/>
        <v>1397.5999999995111</v>
      </c>
    </row>
    <row r="171" spans="1:5" ht="21" x14ac:dyDescent="0.25">
      <c r="A171" s="18"/>
      <c r="B171" s="18"/>
      <c r="C171" s="18"/>
      <c r="D171" s="16"/>
      <c r="E171" s="9">
        <f t="shared" si="2"/>
        <v>1397.5999999995111</v>
      </c>
    </row>
    <row r="172" spans="1:5" ht="21" x14ac:dyDescent="0.25">
      <c r="A172" s="18"/>
      <c r="B172" s="18"/>
      <c r="C172" s="18"/>
      <c r="D172" s="16"/>
      <c r="E172" s="9">
        <f t="shared" si="2"/>
        <v>1397.5999999995111</v>
      </c>
    </row>
    <row r="173" spans="1:5" ht="21" x14ac:dyDescent="0.25">
      <c r="A173" s="18"/>
      <c r="B173" s="18"/>
      <c r="C173" s="18"/>
      <c r="D173" s="16"/>
      <c r="E173" s="9">
        <f t="shared" si="2"/>
        <v>1397.5999999995111</v>
      </c>
    </row>
    <row r="174" spans="1:5" ht="21" x14ac:dyDescent="0.25">
      <c r="A174" s="18"/>
      <c r="B174" s="18"/>
      <c r="C174" s="18"/>
      <c r="D174" s="16"/>
      <c r="E174" s="9">
        <f t="shared" si="2"/>
        <v>1397.5999999995111</v>
      </c>
    </row>
    <row r="175" spans="1:5" ht="21" x14ac:dyDescent="0.25">
      <c r="A175" s="18"/>
      <c r="B175" s="18"/>
      <c r="C175" s="18"/>
      <c r="D175" s="16"/>
      <c r="E175" s="9">
        <f t="shared" si="2"/>
        <v>1397.5999999995111</v>
      </c>
    </row>
    <row r="176" spans="1:5" ht="21" x14ac:dyDescent="0.25">
      <c r="A176" s="18"/>
      <c r="B176" s="18"/>
      <c r="C176" s="18"/>
      <c r="D176" s="16"/>
      <c r="E176" s="9">
        <f t="shared" si="2"/>
        <v>1397.5999999995111</v>
      </c>
    </row>
    <row r="177" spans="1:5" ht="21" x14ac:dyDescent="0.25">
      <c r="A177" s="18"/>
      <c r="B177" s="18"/>
      <c r="C177" s="18"/>
      <c r="D177" s="16"/>
      <c r="E177" s="9">
        <f t="shared" si="2"/>
        <v>1397.5999999995111</v>
      </c>
    </row>
    <row r="178" spans="1:5" ht="21" x14ac:dyDescent="0.25">
      <c r="A178" s="18"/>
      <c r="B178" s="18"/>
      <c r="C178" s="18"/>
      <c r="D178" s="16"/>
      <c r="E178" s="9">
        <f t="shared" si="2"/>
        <v>1397.5999999995111</v>
      </c>
    </row>
    <row r="179" spans="1:5" ht="21" x14ac:dyDescent="0.25">
      <c r="A179" s="18"/>
      <c r="B179" s="18"/>
      <c r="C179" s="18"/>
      <c r="D179" s="16"/>
      <c r="E179" s="9">
        <f t="shared" si="2"/>
        <v>1397.5999999995111</v>
      </c>
    </row>
    <row r="180" spans="1:5" ht="21" x14ac:dyDescent="0.25">
      <c r="A180" s="18"/>
      <c r="B180" s="18"/>
      <c r="C180" s="18"/>
      <c r="D180" s="16"/>
      <c r="E180" s="9">
        <f t="shared" si="2"/>
        <v>1397.5999999995111</v>
      </c>
    </row>
    <row r="181" spans="1:5" ht="21" x14ac:dyDescent="0.25">
      <c r="A181" s="18"/>
      <c r="B181" s="18"/>
      <c r="C181" s="18"/>
      <c r="D181" s="16"/>
      <c r="E181" s="9">
        <f t="shared" si="2"/>
        <v>1397.5999999995111</v>
      </c>
    </row>
    <row r="182" spans="1:5" ht="21" x14ac:dyDescent="0.25">
      <c r="A182" s="18"/>
      <c r="B182" s="18"/>
      <c r="C182" s="18"/>
      <c r="D182" s="16"/>
      <c r="E182" s="9">
        <f t="shared" si="2"/>
        <v>1397.5999999995111</v>
      </c>
    </row>
    <row r="183" spans="1:5" ht="21" x14ac:dyDescent="0.25">
      <c r="A183" s="18"/>
      <c r="B183" s="18"/>
      <c r="C183" s="18"/>
      <c r="D183" s="16"/>
      <c r="E183" s="9">
        <f t="shared" si="2"/>
        <v>1397.5999999995111</v>
      </c>
    </row>
    <row r="184" spans="1:5" ht="21" x14ac:dyDescent="0.25">
      <c r="A184" s="18"/>
      <c r="B184" s="18"/>
      <c r="C184" s="18"/>
      <c r="D184" s="16"/>
      <c r="E184" s="9">
        <f t="shared" si="2"/>
        <v>1397.5999999995111</v>
      </c>
    </row>
    <row r="185" spans="1:5" ht="21" x14ac:dyDescent="0.25">
      <c r="A185" s="18"/>
      <c r="B185" s="18"/>
      <c r="C185" s="18"/>
      <c r="D185" s="16"/>
      <c r="E185" s="9">
        <f t="shared" si="2"/>
        <v>1397.5999999995111</v>
      </c>
    </row>
    <row r="186" spans="1:5" ht="21" x14ac:dyDescent="0.25">
      <c r="A186" s="18"/>
      <c r="B186" s="18"/>
      <c r="C186" s="18"/>
      <c r="D186" s="16"/>
      <c r="E186" s="9">
        <f t="shared" si="2"/>
        <v>1397.5999999995111</v>
      </c>
    </row>
    <row r="187" spans="1:5" ht="21" x14ac:dyDescent="0.25">
      <c r="A187" s="18"/>
      <c r="B187" s="18"/>
      <c r="C187" s="18"/>
      <c r="D187" s="16"/>
      <c r="E187" s="9">
        <f t="shared" si="2"/>
        <v>1397.5999999995111</v>
      </c>
    </row>
    <row r="188" spans="1:5" ht="21" x14ac:dyDescent="0.25">
      <c r="A188" s="18"/>
      <c r="B188" s="18"/>
      <c r="C188" s="18"/>
      <c r="D188" s="16"/>
      <c r="E188" s="9">
        <f t="shared" si="2"/>
        <v>1397.5999999995111</v>
      </c>
    </row>
    <row r="189" spans="1:5" ht="21" x14ac:dyDescent="0.25">
      <c r="A189" s="18"/>
      <c r="B189" s="18"/>
      <c r="C189" s="18"/>
      <c r="D189" s="16"/>
      <c r="E189" s="9">
        <f t="shared" si="2"/>
        <v>1397.5999999995111</v>
      </c>
    </row>
    <row r="190" spans="1:5" ht="21" x14ac:dyDescent="0.25">
      <c r="A190" s="18"/>
      <c r="B190" s="18"/>
      <c r="C190" s="18"/>
      <c r="D190" s="16"/>
      <c r="E190" s="9">
        <f t="shared" si="2"/>
        <v>1397.5999999995111</v>
      </c>
    </row>
    <row r="191" spans="1:5" ht="21" x14ac:dyDescent="0.25">
      <c r="A191" s="18"/>
      <c r="B191" s="18"/>
      <c r="C191" s="18"/>
      <c r="D191" s="16"/>
      <c r="E191" s="9">
        <f t="shared" si="2"/>
        <v>1397.5999999995111</v>
      </c>
    </row>
    <row r="192" spans="1:5" ht="21" x14ac:dyDescent="0.25">
      <c r="A192" s="18"/>
      <c r="B192" s="18"/>
      <c r="C192" s="18"/>
      <c r="D192" s="16"/>
      <c r="E192" s="9">
        <f t="shared" si="2"/>
        <v>1397.5999999995111</v>
      </c>
    </row>
    <row r="193" spans="1:5" ht="21" x14ac:dyDescent="0.25">
      <c r="A193" s="18"/>
      <c r="B193" s="18"/>
      <c r="C193" s="18"/>
      <c r="D193" s="16"/>
      <c r="E193" s="9">
        <f t="shared" si="2"/>
        <v>1397.5999999995111</v>
      </c>
    </row>
    <row r="194" spans="1:5" ht="21" x14ac:dyDescent="0.25">
      <c r="A194" s="18"/>
      <c r="B194" s="18"/>
      <c r="C194" s="18"/>
      <c r="D194" s="16"/>
      <c r="E194" s="9">
        <f t="shared" si="2"/>
        <v>1397.5999999995111</v>
      </c>
    </row>
    <row r="195" spans="1:5" ht="21" x14ac:dyDescent="0.25">
      <c r="A195" s="18"/>
      <c r="B195" s="18"/>
      <c r="C195" s="18"/>
      <c r="D195" s="16"/>
      <c r="E195" s="9">
        <f t="shared" si="2"/>
        <v>1397.5999999995111</v>
      </c>
    </row>
    <row r="196" spans="1:5" ht="21" x14ac:dyDescent="0.25">
      <c r="A196" s="18"/>
      <c r="B196" s="18"/>
      <c r="C196" s="18"/>
      <c r="D196" s="16"/>
      <c r="E196" s="9">
        <f t="shared" si="2"/>
        <v>1397.5999999995111</v>
      </c>
    </row>
    <row r="197" spans="1:5" ht="21" x14ac:dyDescent="0.25">
      <c r="A197" s="18"/>
      <c r="B197" s="18"/>
      <c r="C197" s="18"/>
      <c r="D197" s="16"/>
      <c r="E197" s="9">
        <f t="shared" si="2"/>
        <v>1397.5999999995111</v>
      </c>
    </row>
    <row r="198" spans="1:5" ht="21" x14ac:dyDescent="0.25">
      <c r="A198" s="18"/>
      <c r="B198" s="18"/>
      <c r="C198" s="18"/>
      <c r="D198" s="16"/>
      <c r="E198" s="9">
        <f t="shared" ref="E198:E226" si="3">E197+C198-D198</f>
        <v>1397.5999999995111</v>
      </c>
    </row>
    <row r="199" spans="1:5" ht="21" x14ac:dyDescent="0.25">
      <c r="A199" s="18"/>
      <c r="B199" s="18"/>
      <c r="C199" s="18"/>
      <c r="D199" s="16"/>
      <c r="E199" s="9">
        <f t="shared" si="3"/>
        <v>1397.5999999995111</v>
      </c>
    </row>
    <row r="200" spans="1:5" ht="21" x14ac:dyDescent="0.25">
      <c r="A200" s="18"/>
      <c r="B200" s="18"/>
      <c r="C200" s="18"/>
      <c r="D200" s="16"/>
      <c r="E200" s="9">
        <f t="shared" si="3"/>
        <v>1397.5999999995111</v>
      </c>
    </row>
    <row r="201" spans="1:5" ht="21" x14ac:dyDescent="0.25">
      <c r="A201" s="18"/>
      <c r="B201" s="18"/>
      <c r="C201" s="18"/>
      <c r="D201" s="16"/>
      <c r="E201" s="9">
        <f t="shared" si="3"/>
        <v>1397.5999999995111</v>
      </c>
    </row>
    <row r="202" spans="1:5" ht="21" x14ac:dyDescent="0.25">
      <c r="A202" s="18"/>
      <c r="B202" s="18"/>
      <c r="C202" s="18"/>
      <c r="D202" s="16"/>
      <c r="E202" s="9">
        <f t="shared" si="3"/>
        <v>1397.5999999995111</v>
      </c>
    </row>
    <row r="203" spans="1:5" ht="21" x14ac:dyDescent="0.25">
      <c r="A203" s="18"/>
      <c r="B203" s="18"/>
      <c r="C203" s="18"/>
      <c r="D203" s="16"/>
      <c r="E203" s="9">
        <f t="shared" si="3"/>
        <v>1397.5999999995111</v>
      </c>
    </row>
    <row r="204" spans="1:5" ht="21" x14ac:dyDescent="0.25">
      <c r="A204" s="18"/>
      <c r="B204" s="18"/>
      <c r="C204" s="18"/>
      <c r="D204" s="16"/>
      <c r="E204" s="9">
        <f t="shared" si="3"/>
        <v>1397.5999999995111</v>
      </c>
    </row>
    <row r="205" spans="1:5" ht="21" x14ac:dyDescent="0.25">
      <c r="A205" s="18"/>
      <c r="B205" s="18"/>
      <c r="C205" s="18"/>
      <c r="D205" s="16"/>
      <c r="E205" s="9">
        <f t="shared" si="3"/>
        <v>1397.5999999995111</v>
      </c>
    </row>
    <row r="206" spans="1:5" ht="21" x14ac:dyDescent="0.25">
      <c r="A206" s="18"/>
      <c r="B206" s="18"/>
      <c r="C206" s="18"/>
      <c r="D206" s="16"/>
      <c r="E206" s="9">
        <f t="shared" si="3"/>
        <v>1397.5999999995111</v>
      </c>
    </row>
    <row r="207" spans="1:5" ht="21" x14ac:dyDescent="0.25">
      <c r="A207" s="18"/>
      <c r="B207" s="18"/>
      <c r="C207" s="18"/>
      <c r="D207" s="16"/>
      <c r="E207" s="9">
        <f t="shared" si="3"/>
        <v>1397.5999999995111</v>
      </c>
    </row>
    <row r="208" spans="1:5" ht="21" x14ac:dyDescent="0.25">
      <c r="A208" s="18"/>
      <c r="B208" s="18"/>
      <c r="C208" s="18"/>
      <c r="D208" s="16"/>
      <c r="E208" s="9">
        <f t="shared" si="3"/>
        <v>1397.5999999995111</v>
      </c>
    </row>
    <row r="209" spans="1:5" ht="21" x14ac:dyDescent="0.25">
      <c r="A209" s="18"/>
      <c r="B209" s="18"/>
      <c r="C209" s="18"/>
      <c r="D209" s="16"/>
      <c r="E209" s="9">
        <f t="shared" si="3"/>
        <v>1397.5999999995111</v>
      </c>
    </row>
    <row r="210" spans="1:5" ht="21" x14ac:dyDescent="0.25">
      <c r="A210" s="18"/>
      <c r="B210" s="18"/>
      <c r="C210" s="18"/>
      <c r="D210" s="16"/>
      <c r="E210" s="9">
        <f t="shared" si="3"/>
        <v>1397.5999999995111</v>
      </c>
    </row>
    <row r="211" spans="1:5" ht="21" x14ac:dyDescent="0.25">
      <c r="A211" s="18"/>
      <c r="B211" s="18"/>
      <c r="C211" s="18"/>
      <c r="D211" s="16"/>
      <c r="E211" s="9">
        <f t="shared" si="3"/>
        <v>1397.5999999995111</v>
      </c>
    </row>
    <row r="212" spans="1:5" ht="21" x14ac:dyDescent="0.25">
      <c r="A212" s="18"/>
      <c r="B212" s="18"/>
      <c r="C212" s="18"/>
      <c r="D212" s="16"/>
      <c r="E212" s="9">
        <f t="shared" si="3"/>
        <v>1397.5999999995111</v>
      </c>
    </row>
    <row r="213" spans="1:5" ht="21" x14ac:dyDescent="0.25">
      <c r="A213" s="18"/>
      <c r="B213" s="18"/>
      <c r="C213" s="18"/>
      <c r="D213" s="16"/>
      <c r="E213" s="9">
        <f t="shared" si="3"/>
        <v>1397.5999999995111</v>
      </c>
    </row>
    <row r="214" spans="1:5" ht="21" x14ac:dyDescent="0.25">
      <c r="A214" s="18"/>
      <c r="B214" s="18"/>
      <c r="C214" s="18"/>
      <c r="D214" s="16"/>
      <c r="E214" s="9">
        <f t="shared" si="3"/>
        <v>1397.5999999995111</v>
      </c>
    </row>
    <row r="215" spans="1:5" ht="21" x14ac:dyDescent="0.25">
      <c r="A215" s="18"/>
      <c r="B215" s="18"/>
      <c r="C215" s="18"/>
      <c r="D215" s="16"/>
      <c r="E215" s="9">
        <f t="shared" si="3"/>
        <v>1397.5999999995111</v>
      </c>
    </row>
    <row r="216" spans="1:5" ht="21" x14ac:dyDescent="0.25">
      <c r="A216" s="18"/>
      <c r="B216" s="18"/>
      <c r="C216" s="18"/>
      <c r="D216" s="16"/>
      <c r="E216" s="9">
        <f t="shared" si="3"/>
        <v>1397.5999999995111</v>
      </c>
    </row>
    <row r="217" spans="1:5" ht="21" x14ac:dyDescent="0.25">
      <c r="A217" s="18"/>
      <c r="B217" s="18"/>
      <c r="C217" s="18"/>
      <c r="D217" s="16"/>
      <c r="E217" s="9">
        <f t="shared" si="3"/>
        <v>1397.5999999995111</v>
      </c>
    </row>
    <row r="218" spans="1:5" ht="21" x14ac:dyDescent="0.25">
      <c r="A218" s="18"/>
      <c r="B218" s="18"/>
      <c r="C218" s="18"/>
      <c r="D218" s="16"/>
      <c r="E218" s="9">
        <f t="shared" si="3"/>
        <v>1397.5999999995111</v>
      </c>
    </row>
    <row r="219" spans="1:5" ht="21" x14ac:dyDescent="0.25">
      <c r="A219" s="18"/>
      <c r="B219" s="18"/>
      <c r="C219" s="18"/>
      <c r="D219" s="16"/>
      <c r="E219" s="9">
        <f t="shared" si="3"/>
        <v>1397.5999999995111</v>
      </c>
    </row>
    <row r="220" spans="1:5" ht="21" x14ac:dyDescent="0.25">
      <c r="A220" s="18"/>
      <c r="B220" s="18"/>
      <c r="C220" s="18"/>
      <c r="D220" s="16"/>
      <c r="E220" s="9">
        <f t="shared" si="3"/>
        <v>1397.5999999995111</v>
      </c>
    </row>
    <row r="221" spans="1:5" ht="21" x14ac:dyDescent="0.25">
      <c r="A221" s="18"/>
      <c r="B221" s="18"/>
      <c r="C221" s="18"/>
      <c r="D221" s="16"/>
      <c r="E221" s="9">
        <f t="shared" si="3"/>
        <v>1397.5999999995111</v>
      </c>
    </row>
    <row r="222" spans="1:5" ht="21" x14ac:dyDescent="0.25">
      <c r="A222" s="18"/>
      <c r="B222" s="18"/>
      <c r="C222" s="18"/>
      <c r="D222" s="16"/>
      <c r="E222" s="9">
        <f t="shared" si="3"/>
        <v>1397.5999999995111</v>
      </c>
    </row>
    <row r="223" spans="1:5" ht="21" x14ac:dyDescent="0.25">
      <c r="A223" s="18"/>
      <c r="B223" s="18"/>
      <c r="C223" s="18"/>
      <c r="D223" s="16"/>
      <c r="E223" s="9">
        <f t="shared" si="3"/>
        <v>1397.5999999995111</v>
      </c>
    </row>
    <row r="224" spans="1:5" ht="21" x14ac:dyDescent="0.25">
      <c r="A224" s="18"/>
      <c r="B224" s="18"/>
      <c r="C224" s="18"/>
      <c r="D224" s="16"/>
      <c r="E224" s="9">
        <f t="shared" si="3"/>
        <v>1397.5999999995111</v>
      </c>
    </row>
    <row r="225" spans="1:5" ht="21" x14ac:dyDescent="0.25">
      <c r="A225" s="18"/>
      <c r="B225" s="18"/>
      <c r="C225" s="18"/>
      <c r="D225" s="16"/>
      <c r="E225" s="9">
        <f t="shared" si="3"/>
        <v>1397.5999999995111</v>
      </c>
    </row>
    <row r="226" spans="1:5" ht="21" x14ac:dyDescent="0.25">
      <c r="A226" s="18"/>
      <c r="B226" s="18"/>
      <c r="C226" s="18"/>
      <c r="D226" s="16"/>
      <c r="E226" s="9">
        <f t="shared" si="3"/>
        <v>1397.5999999995111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23"/>
  <dimension ref="A1:E100"/>
  <sheetViews>
    <sheetView topLeftCell="A4" workbookViewId="0">
      <selection activeCell="B14" sqref="B14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45344</v>
      </c>
      <c r="B5" s="8" t="s">
        <v>959</v>
      </c>
      <c r="C5" s="9">
        <v>210000</v>
      </c>
      <c r="D5" s="9"/>
      <c r="E5" s="9">
        <f>E4+C5-D5</f>
        <v>210000</v>
      </c>
    </row>
    <row r="6" spans="1:5" ht="21" x14ac:dyDescent="0.25">
      <c r="A6" s="18">
        <v>45344</v>
      </c>
      <c r="B6" s="8" t="s">
        <v>910</v>
      </c>
      <c r="C6" s="9"/>
      <c r="D6" s="9">
        <f>5.45+0.27</f>
        <v>5.7200000000000006</v>
      </c>
      <c r="E6" s="9">
        <f t="shared" ref="E6:E69" si="0">E5+C6-D6</f>
        <v>209994.28</v>
      </c>
    </row>
    <row r="7" spans="1:5" ht="21" x14ac:dyDescent="0.25">
      <c r="A7" s="18">
        <v>45345</v>
      </c>
      <c r="B7" s="8" t="s">
        <v>710</v>
      </c>
      <c r="C7" s="9"/>
      <c r="D7" s="9">
        <v>209580</v>
      </c>
      <c r="E7" s="9">
        <f t="shared" si="0"/>
        <v>414.27999999999884</v>
      </c>
    </row>
    <row r="8" spans="1:5" ht="21" x14ac:dyDescent="0.25">
      <c r="A8" s="18">
        <v>45345</v>
      </c>
      <c r="B8" s="8" t="s">
        <v>910</v>
      </c>
      <c r="C8" s="9"/>
      <c r="D8" s="9">
        <v>5.72</v>
      </c>
      <c r="E8" s="9">
        <f t="shared" si="0"/>
        <v>408.55999999999881</v>
      </c>
    </row>
    <row r="9" spans="1:5" ht="21" x14ac:dyDescent="0.25">
      <c r="A9" s="18">
        <v>45351</v>
      </c>
      <c r="B9" s="8" t="s">
        <v>910</v>
      </c>
      <c r="C9" s="9"/>
      <c r="D9" s="9">
        <v>74.319999999999993</v>
      </c>
      <c r="E9" s="9">
        <f t="shared" si="0"/>
        <v>334.23999999999882</v>
      </c>
    </row>
    <row r="10" spans="1:5" ht="21" x14ac:dyDescent="0.25">
      <c r="A10" s="18">
        <v>45381</v>
      </c>
      <c r="B10" s="8" t="s">
        <v>977</v>
      </c>
      <c r="C10" s="9"/>
      <c r="D10" s="9">
        <v>74.319999999999993</v>
      </c>
      <c r="E10" s="9">
        <f t="shared" si="0"/>
        <v>259.91999999999882</v>
      </c>
    </row>
    <row r="11" spans="1:5" ht="21" x14ac:dyDescent="0.25">
      <c r="A11" s="18">
        <v>45384</v>
      </c>
      <c r="B11" s="8" t="s">
        <v>1225</v>
      </c>
      <c r="C11" s="9">
        <v>191850</v>
      </c>
      <c r="D11" s="9"/>
      <c r="E11" s="9">
        <f t="shared" si="0"/>
        <v>192109.92</v>
      </c>
    </row>
    <row r="12" spans="1:5" ht="21" x14ac:dyDescent="0.25">
      <c r="A12" s="18">
        <v>45384</v>
      </c>
      <c r="B12" s="8" t="s">
        <v>710</v>
      </c>
      <c r="C12" s="9"/>
      <c r="D12" s="9">
        <v>192055</v>
      </c>
      <c r="E12" s="9">
        <f t="shared" si="0"/>
        <v>54.920000000012806</v>
      </c>
    </row>
    <row r="13" spans="1:5" ht="21" x14ac:dyDescent="0.25">
      <c r="A13" s="18">
        <v>45384</v>
      </c>
      <c r="B13" s="8" t="s">
        <v>362</v>
      </c>
      <c r="C13" s="9"/>
      <c r="D13" s="9">
        <v>5.72</v>
      </c>
      <c r="E13" s="9">
        <f t="shared" si="0"/>
        <v>49.200000000012807</v>
      </c>
    </row>
    <row r="14" spans="1:5" ht="21" x14ac:dyDescent="0.25">
      <c r="A14" s="18">
        <v>45404</v>
      </c>
      <c r="B14" s="8" t="s">
        <v>1312</v>
      </c>
      <c r="C14" s="9">
        <v>72800</v>
      </c>
      <c r="D14" s="9"/>
      <c r="E14" s="9">
        <f t="shared" si="0"/>
        <v>72849.200000000012</v>
      </c>
    </row>
    <row r="15" spans="1:5" ht="21" x14ac:dyDescent="0.25">
      <c r="A15" s="18">
        <v>45404</v>
      </c>
      <c r="B15" s="8" t="s">
        <v>150</v>
      </c>
      <c r="C15" s="9"/>
      <c r="D15" s="9">
        <v>5.72</v>
      </c>
      <c r="E15" s="9">
        <f t="shared" si="0"/>
        <v>72843.48000000001</v>
      </c>
    </row>
    <row r="16" spans="1:5" ht="21" x14ac:dyDescent="0.25">
      <c r="A16" s="18">
        <v>45408</v>
      </c>
      <c r="B16" s="8" t="s">
        <v>1334</v>
      </c>
      <c r="C16" s="9"/>
      <c r="D16" s="9">
        <v>72650</v>
      </c>
      <c r="E16" s="9">
        <f t="shared" si="0"/>
        <v>193.48000000001048</v>
      </c>
    </row>
    <row r="17" spans="1:5" ht="21" x14ac:dyDescent="0.25">
      <c r="A17" s="8"/>
      <c r="B17" s="8"/>
      <c r="C17" s="9"/>
      <c r="D17" s="9">
        <v>2.86</v>
      </c>
      <c r="E17" s="9">
        <f t="shared" si="0"/>
        <v>190.62000000001046</v>
      </c>
    </row>
    <row r="18" spans="1:5" ht="21" x14ac:dyDescent="0.25">
      <c r="A18" s="8"/>
      <c r="B18" s="8"/>
      <c r="C18" s="9"/>
      <c r="D18" s="9">
        <v>74</v>
      </c>
      <c r="E18" s="9">
        <f t="shared" si="0"/>
        <v>116.62000000001046</v>
      </c>
    </row>
    <row r="19" spans="1:5" ht="21" x14ac:dyDescent="0.25">
      <c r="A19" s="8"/>
      <c r="B19" s="8"/>
      <c r="C19" s="9"/>
      <c r="D19" s="9"/>
      <c r="E19" s="9">
        <f t="shared" si="0"/>
        <v>116.62000000001046</v>
      </c>
    </row>
    <row r="20" spans="1:5" ht="21" x14ac:dyDescent="0.25">
      <c r="A20" s="8"/>
      <c r="B20" s="8"/>
      <c r="C20" s="9"/>
      <c r="D20" s="9"/>
      <c r="E20" s="9">
        <f t="shared" si="0"/>
        <v>116.62000000001046</v>
      </c>
    </row>
    <row r="21" spans="1:5" ht="21" x14ac:dyDescent="0.25">
      <c r="A21" s="8"/>
      <c r="B21" s="8"/>
      <c r="C21" s="9"/>
      <c r="D21" s="9"/>
      <c r="E21" s="9">
        <f t="shared" si="0"/>
        <v>116.62000000001046</v>
      </c>
    </row>
    <row r="22" spans="1:5" ht="21" x14ac:dyDescent="0.25">
      <c r="A22" s="8"/>
      <c r="B22" s="8"/>
      <c r="C22" s="9"/>
      <c r="D22" s="9"/>
      <c r="E22" s="9">
        <f t="shared" si="0"/>
        <v>116.62000000001046</v>
      </c>
    </row>
    <row r="23" spans="1:5" ht="21" x14ac:dyDescent="0.25">
      <c r="A23" s="8"/>
      <c r="B23" s="8"/>
      <c r="C23" s="9"/>
      <c r="D23" s="9"/>
      <c r="E23" s="9">
        <f t="shared" si="0"/>
        <v>116.62000000001046</v>
      </c>
    </row>
    <row r="24" spans="1:5" ht="21" x14ac:dyDescent="0.25">
      <c r="A24" s="8"/>
      <c r="B24" s="8"/>
      <c r="C24" s="9"/>
      <c r="D24" s="9"/>
      <c r="E24" s="9">
        <f t="shared" si="0"/>
        <v>116.62000000001046</v>
      </c>
    </row>
    <row r="25" spans="1:5" ht="21" x14ac:dyDescent="0.25">
      <c r="A25" s="8"/>
      <c r="B25" s="8"/>
      <c r="C25" s="9"/>
      <c r="D25" s="9"/>
      <c r="E25" s="9">
        <f t="shared" si="0"/>
        <v>116.62000000001046</v>
      </c>
    </row>
    <row r="26" spans="1:5" ht="21" x14ac:dyDescent="0.25">
      <c r="A26" s="8"/>
      <c r="B26" s="8"/>
      <c r="C26" s="9"/>
      <c r="D26" s="9"/>
      <c r="E26" s="9">
        <f t="shared" si="0"/>
        <v>116.62000000001046</v>
      </c>
    </row>
    <row r="27" spans="1:5" ht="21" x14ac:dyDescent="0.25">
      <c r="A27" s="8"/>
      <c r="B27" s="8"/>
      <c r="C27" s="9"/>
      <c r="D27" s="9"/>
      <c r="E27" s="9">
        <f t="shared" si="0"/>
        <v>116.62000000001046</v>
      </c>
    </row>
    <row r="28" spans="1:5" ht="21" x14ac:dyDescent="0.25">
      <c r="A28" s="8"/>
      <c r="B28" s="8"/>
      <c r="C28" s="9"/>
      <c r="D28" s="9"/>
      <c r="E28" s="9">
        <f t="shared" si="0"/>
        <v>116.62000000001046</v>
      </c>
    </row>
    <row r="29" spans="1:5" ht="21" x14ac:dyDescent="0.25">
      <c r="A29" s="8"/>
      <c r="B29" s="8"/>
      <c r="C29" s="9"/>
      <c r="D29" s="9"/>
      <c r="E29" s="9">
        <f t="shared" si="0"/>
        <v>116.62000000001046</v>
      </c>
    </row>
    <row r="30" spans="1:5" ht="21" x14ac:dyDescent="0.25">
      <c r="A30" s="8"/>
      <c r="B30" s="8"/>
      <c r="C30" s="9"/>
      <c r="D30" s="9"/>
      <c r="E30" s="9">
        <f t="shared" si="0"/>
        <v>116.62000000001046</v>
      </c>
    </row>
    <row r="31" spans="1:5" ht="21" x14ac:dyDescent="0.25">
      <c r="A31" s="8"/>
      <c r="B31" s="8"/>
      <c r="C31" s="9"/>
      <c r="D31" s="9"/>
      <c r="E31" s="9">
        <f t="shared" si="0"/>
        <v>116.62000000001046</v>
      </c>
    </row>
    <row r="32" spans="1:5" ht="21" x14ac:dyDescent="0.25">
      <c r="A32" s="8"/>
      <c r="B32" s="8"/>
      <c r="C32" s="9"/>
      <c r="D32" s="9"/>
      <c r="E32" s="9">
        <f t="shared" si="0"/>
        <v>116.62000000001046</v>
      </c>
    </row>
    <row r="33" spans="1:5" ht="21" x14ac:dyDescent="0.25">
      <c r="A33" s="8"/>
      <c r="B33" s="8"/>
      <c r="C33" s="9"/>
      <c r="D33" s="9"/>
      <c r="E33" s="9">
        <f t="shared" si="0"/>
        <v>116.62000000001046</v>
      </c>
    </row>
    <row r="34" spans="1:5" ht="21" x14ac:dyDescent="0.25">
      <c r="A34" s="8"/>
      <c r="B34" s="8"/>
      <c r="C34" s="9"/>
      <c r="D34" s="9"/>
      <c r="E34" s="9">
        <f t="shared" si="0"/>
        <v>116.62000000001046</v>
      </c>
    </row>
    <row r="35" spans="1:5" ht="21" x14ac:dyDescent="0.25">
      <c r="A35" s="8"/>
      <c r="B35" s="8"/>
      <c r="C35" s="9"/>
      <c r="D35" s="9"/>
      <c r="E35" s="9">
        <f t="shared" si="0"/>
        <v>116.62000000001046</v>
      </c>
    </row>
    <row r="36" spans="1:5" ht="21" x14ac:dyDescent="0.25">
      <c r="A36" s="8"/>
      <c r="B36" s="8"/>
      <c r="C36" s="9"/>
      <c r="D36" s="9"/>
      <c r="E36" s="9">
        <f t="shared" si="0"/>
        <v>116.62000000001046</v>
      </c>
    </row>
    <row r="37" spans="1:5" ht="21" x14ac:dyDescent="0.25">
      <c r="A37" s="8"/>
      <c r="B37" s="8"/>
      <c r="C37" s="9"/>
      <c r="D37" s="9"/>
      <c r="E37" s="9">
        <f t="shared" si="0"/>
        <v>116.62000000001046</v>
      </c>
    </row>
    <row r="38" spans="1:5" ht="21" x14ac:dyDescent="0.25">
      <c r="A38" s="8"/>
      <c r="B38" s="8"/>
      <c r="C38" s="9"/>
      <c r="D38" s="9"/>
      <c r="E38" s="9">
        <f t="shared" si="0"/>
        <v>116.62000000001046</v>
      </c>
    </row>
    <row r="39" spans="1:5" ht="21" x14ac:dyDescent="0.25">
      <c r="A39" s="8"/>
      <c r="B39" s="8"/>
      <c r="C39" s="9"/>
      <c r="D39" s="9"/>
      <c r="E39" s="9">
        <f t="shared" si="0"/>
        <v>116.62000000001046</v>
      </c>
    </row>
    <row r="40" spans="1:5" ht="21" x14ac:dyDescent="0.25">
      <c r="A40" s="8"/>
      <c r="B40" s="8"/>
      <c r="C40" s="9"/>
      <c r="D40" s="9"/>
      <c r="E40" s="9">
        <f t="shared" si="0"/>
        <v>116.62000000001046</v>
      </c>
    </row>
    <row r="41" spans="1:5" ht="21" x14ac:dyDescent="0.25">
      <c r="A41" s="8"/>
      <c r="B41" s="8"/>
      <c r="C41" s="9"/>
      <c r="D41" s="9"/>
      <c r="E41" s="9">
        <f t="shared" si="0"/>
        <v>116.62000000001046</v>
      </c>
    </row>
    <row r="42" spans="1:5" ht="21" x14ac:dyDescent="0.25">
      <c r="A42" s="8"/>
      <c r="B42" s="8"/>
      <c r="C42" s="9"/>
      <c r="D42" s="9"/>
      <c r="E42" s="9">
        <f t="shared" si="0"/>
        <v>116.62000000001046</v>
      </c>
    </row>
    <row r="43" spans="1:5" ht="21" x14ac:dyDescent="0.25">
      <c r="A43" s="8"/>
      <c r="B43" s="8"/>
      <c r="C43" s="9"/>
      <c r="D43" s="9"/>
      <c r="E43" s="9">
        <f t="shared" si="0"/>
        <v>116.62000000001046</v>
      </c>
    </row>
    <row r="44" spans="1:5" ht="21" x14ac:dyDescent="0.25">
      <c r="A44" s="8"/>
      <c r="B44" s="8"/>
      <c r="C44" s="9"/>
      <c r="D44" s="9"/>
      <c r="E44" s="9">
        <f t="shared" si="0"/>
        <v>116.62000000001046</v>
      </c>
    </row>
    <row r="45" spans="1:5" ht="21" x14ac:dyDescent="0.25">
      <c r="A45" s="8"/>
      <c r="B45" s="8"/>
      <c r="C45" s="9"/>
      <c r="D45" s="9"/>
      <c r="E45" s="9">
        <f t="shared" si="0"/>
        <v>116.62000000001046</v>
      </c>
    </row>
    <row r="46" spans="1:5" ht="21" x14ac:dyDescent="0.25">
      <c r="A46" s="8"/>
      <c r="B46" s="8"/>
      <c r="C46" s="9"/>
      <c r="D46" s="9"/>
      <c r="E46" s="9">
        <f t="shared" si="0"/>
        <v>116.62000000001046</v>
      </c>
    </row>
    <row r="47" spans="1:5" ht="21" x14ac:dyDescent="0.25">
      <c r="A47" s="8"/>
      <c r="B47" s="8"/>
      <c r="C47" s="9"/>
      <c r="D47" s="9"/>
      <c r="E47" s="9">
        <f t="shared" si="0"/>
        <v>116.62000000001046</v>
      </c>
    </row>
    <row r="48" spans="1:5" ht="21" x14ac:dyDescent="0.25">
      <c r="A48" s="8"/>
      <c r="B48" s="8"/>
      <c r="C48" s="9"/>
      <c r="D48" s="9"/>
      <c r="E48" s="9">
        <f t="shared" si="0"/>
        <v>116.62000000001046</v>
      </c>
    </row>
    <row r="49" spans="1:5" ht="21" x14ac:dyDescent="0.25">
      <c r="A49" s="8"/>
      <c r="B49" s="8"/>
      <c r="C49" s="9"/>
      <c r="D49" s="9"/>
      <c r="E49" s="9">
        <f t="shared" si="0"/>
        <v>116.62000000001046</v>
      </c>
    </row>
    <row r="50" spans="1:5" ht="21" x14ac:dyDescent="0.25">
      <c r="A50" s="8"/>
      <c r="B50" s="8"/>
      <c r="C50" s="9"/>
      <c r="D50" s="9"/>
      <c r="E50" s="9">
        <f t="shared" si="0"/>
        <v>116.62000000001046</v>
      </c>
    </row>
    <row r="51" spans="1:5" ht="21" x14ac:dyDescent="0.25">
      <c r="A51" s="8"/>
      <c r="B51" s="8"/>
      <c r="C51" s="9"/>
      <c r="D51" s="9"/>
      <c r="E51" s="9">
        <f t="shared" si="0"/>
        <v>116.62000000001046</v>
      </c>
    </row>
    <row r="52" spans="1:5" ht="21" x14ac:dyDescent="0.25">
      <c r="A52" s="8"/>
      <c r="B52" s="8"/>
      <c r="C52" s="9"/>
      <c r="D52" s="9"/>
      <c r="E52" s="9">
        <f t="shared" si="0"/>
        <v>116.62000000001046</v>
      </c>
    </row>
    <row r="53" spans="1:5" ht="21" x14ac:dyDescent="0.25">
      <c r="A53" s="8"/>
      <c r="B53" s="8"/>
      <c r="C53" s="9"/>
      <c r="D53" s="9"/>
      <c r="E53" s="9">
        <f t="shared" si="0"/>
        <v>116.62000000001046</v>
      </c>
    </row>
    <row r="54" spans="1:5" ht="21" x14ac:dyDescent="0.25">
      <c r="A54" s="8"/>
      <c r="B54" s="8"/>
      <c r="C54" s="9"/>
      <c r="D54" s="9"/>
      <c r="E54" s="9">
        <f t="shared" si="0"/>
        <v>116.62000000001046</v>
      </c>
    </row>
    <row r="55" spans="1:5" ht="21" x14ac:dyDescent="0.25">
      <c r="A55" s="8"/>
      <c r="B55" s="8"/>
      <c r="C55" s="9"/>
      <c r="D55" s="9"/>
      <c r="E55" s="9">
        <f t="shared" si="0"/>
        <v>116.62000000001046</v>
      </c>
    </row>
    <row r="56" spans="1:5" ht="21" x14ac:dyDescent="0.25">
      <c r="A56" s="8"/>
      <c r="B56" s="8"/>
      <c r="C56" s="9"/>
      <c r="D56" s="9"/>
      <c r="E56" s="9">
        <f t="shared" si="0"/>
        <v>116.62000000001046</v>
      </c>
    </row>
    <row r="57" spans="1:5" ht="21" x14ac:dyDescent="0.25">
      <c r="A57" s="8"/>
      <c r="B57" s="8"/>
      <c r="C57" s="9"/>
      <c r="D57" s="9"/>
      <c r="E57" s="9">
        <f t="shared" si="0"/>
        <v>116.62000000001046</v>
      </c>
    </row>
    <row r="58" spans="1:5" ht="21" x14ac:dyDescent="0.25">
      <c r="A58" s="8"/>
      <c r="B58" s="8"/>
      <c r="C58" s="9"/>
      <c r="D58" s="9"/>
      <c r="E58" s="9">
        <f t="shared" si="0"/>
        <v>116.62000000001046</v>
      </c>
    </row>
    <row r="59" spans="1:5" ht="21" x14ac:dyDescent="0.25">
      <c r="A59" s="8"/>
      <c r="B59" s="8"/>
      <c r="C59" s="9"/>
      <c r="D59" s="9"/>
      <c r="E59" s="9">
        <f t="shared" si="0"/>
        <v>116.62000000001046</v>
      </c>
    </row>
    <row r="60" spans="1:5" ht="21" x14ac:dyDescent="0.25">
      <c r="A60" s="8"/>
      <c r="B60" s="8"/>
      <c r="C60" s="9"/>
      <c r="D60" s="9"/>
      <c r="E60" s="9">
        <f t="shared" si="0"/>
        <v>116.62000000001046</v>
      </c>
    </row>
    <row r="61" spans="1:5" ht="21" x14ac:dyDescent="0.25">
      <c r="A61" s="8"/>
      <c r="B61" s="8"/>
      <c r="C61" s="9"/>
      <c r="D61" s="9"/>
      <c r="E61" s="9">
        <f t="shared" si="0"/>
        <v>116.62000000001046</v>
      </c>
    </row>
    <row r="62" spans="1:5" ht="21" x14ac:dyDescent="0.25">
      <c r="A62" s="8"/>
      <c r="B62" s="8"/>
      <c r="C62" s="9"/>
      <c r="D62" s="9"/>
      <c r="E62" s="9">
        <f t="shared" si="0"/>
        <v>116.62000000001046</v>
      </c>
    </row>
    <row r="63" spans="1:5" ht="21" x14ac:dyDescent="0.25">
      <c r="A63" s="8"/>
      <c r="B63" s="8"/>
      <c r="C63" s="9"/>
      <c r="D63" s="9"/>
      <c r="E63" s="9">
        <f t="shared" si="0"/>
        <v>116.62000000001046</v>
      </c>
    </row>
    <row r="64" spans="1:5" ht="21" x14ac:dyDescent="0.25">
      <c r="A64" s="8"/>
      <c r="B64" s="8"/>
      <c r="C64" s="9"/>
      <c r="D64" s="9"/>
      <c r="E64" s="9">
        <f t="shared" si="0"/>
        <v>116.62000000001046</v>
      </c>
    </row>
    <row r="65" spans="1:5" ht="21" x14ac:dyDescent="0.25">
      <c r="A65" s="8"/>
      <c r="B65" s="8"/>
      <c r="C65" s="9"/>
      <c r="D65" s="9"/>
      <c r="E65" s="9">
        <f t="shared" si="0"/>
        <v>116.62000000001046</v>
      </c>
    </row>
    <row r="66" spans="1:5" ht="21" x14ac:dyDescent="0.25">
      <c r="A66" s="8"/>
      <c r="B66" s="8"/>
      <c r="C66" s="9"/>
      <c r="D66" s="9"/>
      <c r="E66" s="9">
        <f t="shared" si="0"/>
        <v>116.62000000001046</v>
      </c>
    </row>
    <row r="67" spans="1:5" ht="21" x14ac:dyDescent="0.25">
      <c r="A67" s="8"/>
      <c r="B67" s="8"/>
      <c r="C67" s="9"/>
      <c r="D67" s="9"/>
      <c r="E67" s="9">
        <f t="shared" si="0"/>
        <v>116.62000000001046</v>
      </c>
    </row>
    <row r="68" spans="1:5" ht="21" x14ac:dyDescent="0.25">
      <c r="A68" s="8"/>
      <c r="B68" s="8"/>
      <c r="C68" s="9"/>
      <c r="D68" s="9"/>
      <c r="E68" s="9">
        <f t="shared" si="0"/>
        <v>116.62000000001046</v>
      </c>
    </row>
    <row r="69" spans="1:5" ht="21" x14ac:dyDescent="0.25">
      <c r="A69" s="8"/>
      <c r="B69" s="8"/>
      <c r="C69" s="9"/>
      <c r="D69" s="9"/>
      <c r="E69" s="9">
        <f t="shared" si="0"/>
        <v>116.62000000001046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116.62000000001046</v>
      </c>
    </row>
    <row r="71" spans="1:5" ht="21" x14ac:dyDescent="0.25">
      <c r="A71" s="8"/>
      <c r="B71" s="8"/>
      <c r="C71" s="9"/>
      <c r="D71" s="9"/>
      <c r="E71" s="9">
        <f t="shared" si="1"/>
        <v>116.62000000001046</v>
      </c>
    </row>
    <row r="72" spans="1:5" ht="21" x14ac:dyDescent="0.25">
      <c r="A72" s="8"/>
      <c r="B72" s="8"/>
      <c r="C72" s="9"/>
      <c r="D72" s="9"/>
      <c r="E72" s="9">
        <f t="shared" si="1"/>
        <v>116.62000000001046</v>
      </c>
    </row>
    <row r="73" spans="1:5" ht="21" x14ac:dyDescent="0.25">
      <c r="A73" s="8"/>
      <c r="B73" s="8"/>
      <c r="C73" s="9"/>
      <c r="D73" s="9"/>
      <c r="E73" s="9">
        <f t="shared" si="1"/>
        <v>116.62000000001046</v>
      </c>
    </row>
    <row r="74" spans="1:5" ht="21" x14ac:dyDescent="0.25">
      <c r="A74" s="8"/>
      <c r="B74" s="8"/>
      <c r="C74" s="9"/>
      <c r="D74" s="9"/>
      <c r="E74" s="9">
        <f t="shared" si="1"/>
        <v>116.62000000001046</v>
      </c>
    </row>
    <row r="75" spans="1:5" ht="21" x14ac:dyDescent="0.25">
      <c r="A75" s="8"/>
      <c r="B75" s="8"/>
      <c r="C75" s="9"/>
      <c r="D75" s="9"/>
      <c r="E75" s="9">
        <f t="shared" si="1"/>
        <v>116.62000000001046</v>
      </c>
    </row>
    <row r="76" spans="1:5" ht="21" x14ac:dyDescent="0.25">
      <c r="A76" s="8"/>
      <c r="B76" s="8"/>
      <c r="C76" s="9"/>
      <c r="D76" s="9"/>
      <c r="E76" s="9">
        <f t="shared" si="1"/>
        <v>116.62000000001046</v>
      </c>
    </row>
    <row r="77" spans="1:5" ht="21" x14ac:dyDescent="0.25">
      <c r="A77" s="8"/>
      <c r="B77" s="8"/>
      <c r="C77" s="9"/>
      <c r="D77" s="9"/>
      <c r="E77" s="9">
        <f t="shared" si="1"/>
        <v>116.62000000001046</v>
      </c>
    </row>
    <row r="78" spans="1:5" ht="21" x14ac:dyDescent="0.25">
      <c r="A78" s="8"/>
      <c r="B78" s="8"/>
      <c r="C78" s="9"/>
      <c r="D78" s="9"/>
      <c r="E78" s="9">
        <f t="shared" si="1"/>
        <v>116.62000000001046</v>
      </c>
    </row>
    <row r="79" spans="1:5" ht="21" x14ac:dyDescent="0.25">
      <c r="A79" s="8"/>
      <c r="B79" s="8"/>
      <c r="C79" s="9"/>
      <c r="D79" s="9"/>
      <c r="E79" s="9">
        <f t="shared" si="1"/>
        <v>116.62000000001046</v>
      </c>
    </row>
    <row r="80" spans="1:5" ht="21" x14ac:dyDescent="0.25">
      <c r="A80" s="8"/>
      <c r="B80" s="8"/>
      <c r="C80" s="9"/>
      <c r="D80" s="9"/>
      <c r="E80" s="9">
        <f t="shared" si="1"/>
        <v>116.62000000001046</v>
      </c>
    </row>
    <row r="81" spans="1:5" ht="21" x14ac:dyDescent="0.25">
      <c r="A81" s="8"/>
      <c r="B81" s="8"/>
      <c r="C81" s="9"/>
      <c r="D81" s="9"/>
      <c r="E81" s="9">
        <f t="shared" si="1"/>
        <v>116.62000000001046</v>
      </c>
    </row>
    <row r="82" spans="1:5" ht="21" x14ac:dyDescent="0.25">
      <c r="A82" s="8"/>
      <c r="B82" s="8"/>
      <c r="C82" s="9"/>
      <c r="D82" s="9"/>
      <c r="E82" s="9">
        <f t="shared" si="1"/>
        <v>116.62000000001046</v>
      </c>
    </row>
    <row r="83" spans="1:5" ht="21" x14ac:dyDescent="0.25">
      <c r="A83" s="8"/>
      <c r="B83" s="8"/>
      <c r="C83" s="9"/>
      <c r="D83" s="9"/>
      <c r="E83" s="9">
        <f t="shared" si="1"/>
        <v>116.62000000001046</v>
      </c>
    </row>
    <row r="84" spans="1:5" ht="21" x14ac:dyDescent="0.25">
      <c r="A84" s="8"/>
      <c r="B84" s="8"/>
      <c r="C84" s="9"/>
      <c r="D84" s="9"/>
      <c r="E84" s="9">
        <f t="shared" si="1"/>
        <v>116.62000000001046</v>
      </c>
    </row>
    <row r="85" spans="1:5" ht="21" x14ac:dyDescent="0.25">
      <c r="A85" s="8"/>
      <c r="B85" s="8"/>
      <c r="C85" s="9"/>
      <c r="D85" s="9"/>
      <c r="E85" s="9">
        <f t="shared" si="1"/>
        <v>116.62000000001046</v>
      </c>
    </row>
    <row r="86" spans="1:5" ht="21" x14ac:dyDescent="0.25">
      <c r="A86" s="8"/>
      <c r="B86" s="8"/>
      <c r="C86" s="9"/>
      <c r="D86" s="9"/>
      <c r="E86" s="9">
        <f t="shared" si="1"/>
        <v>116.62000000001046</v>
      </c>
    </row>
    <row r="87" spans="1:5" ht="21" x14ac:dyDescent="0.25">
      <c r="A87" s="8"/>
      <c r="B87" s="8"/>
      <c r="C87" s="9"/>
      <c r="D87" s="9"/>
      <c r="E87" s="9">
        <f t="shared" si="1"/>
        <v>116.62000000001046</v>
      </c>
    </row>
    <row r="88" spans="1:5" ht="21" x14ac:dyDescent="0.25">
      <c r="A88" s="8"/>
      <c r="B88" s="8"/>
      <c r="C88" s="9"/>
      <c r="D88" s="9"/>
      <c r="E88" s="9">
        <f t="shared" si="1"/>
        <v>116.62000000001046</v>
      </c>
    </row>
    <row r="89" spans="1:5" ht="21" x14ac:dyDescent="0.25">
      <c r="A89" s="8"/>
      <c r="B89" s="8"/>
      <c r="C89" s="9"/>
      <c r="D89" s="9"/>
      <c r="E89" s="9">
        <f t="shared" si="1"/>
        <v>116.62000000001046</v>
      </c>
    </row>
    <row r="90" spans="1:5" ht="21" x14ac:dyDescent="0.25">
      <c r="A90" s="8"/>
      <c r="B90" s="8"/>
      <c r="C90" s="9"/>
      <c r="D90" s="9"/>
      <c r="E90" s="9">
        <f t="shared" si="1"/>
        <v>116.62000000001046</v>
      </c>
    </row>
    <row r="91" spans="1:5" ht="21" x14ac:dyDescent="0.25">
      <c r="A91" s="8"/>
      <c r="B91" s="8"/>
      <c r="C91" s="9"/>
      <c r="D91" s="9"/>
      <c r="E91" s="9">
        <f t="shared" si="1"/>
        <v>116.62000000001046</v>
      </c>
    </row>
    <row r="92" spans="1:5" ht="21" x14ac:dyDescent="0.25">
      <c r="A92" s="8"/>
      <c r="B92" s="8"/>
      <c r="C92" s="9"/>
      <c r="D92" s="9"/>
      <c r="E92" s="9">
        <f t="shared" si="1"/>
        <v>116.62000000001046</v>
      </c>
    </row>
    <row r="93" spans="1:5" ht="21" x14ac:dyDescent="0.25">
      <c r="A93" s="8"/>
      <c r="B93" s="8"/>
      <c r="C93" s="9"/>
      <c r="D93" s="9"/>
      <c r="E93" s="9">
        <f t="shared" si="1"/>
        <v>116.62000000001046</v>
      </c>
    </row>
    <row r="94" spans="1:5" ht="21" x14ac:dyDescent="0.25">
      <c r="A94" s="8"/>
      <c r="B94" s="8"/>
      <c r="C94" s="9"/>
      <c r="D94" s="9"/>
      <c r="E94" s="9">
        <f t="shared" si="1"/>
        <v>116.62000000001046</v>
      </c>
    </row>
    <row r="95" spans="1:5" ht="21" x14ac:dyDescent="0.25">
      <c r="A95" s="8"/>
      <c r="B95" s="8"/>
      <c r="C95" s="9"/>
      <c r="D95" s="9"/>
      <c r="E95" s="9">
        <f t="shared" si="1"/>
        <v>116.62000000001046</v>
      </c>
    </row>
    <row r="96" spans="1:5" ht="21" x14ac:dyDescent="0.25">
      <c r="A96" s="8"/>
      <c r="B96" s="8"/>
      <c r="C96" s="9"/>
      <c r="D96" s="9"/>
      <c r="E96" s="9">
        <f t="shared" si="1"/>
        <v>116.62000000001046</v>
      </c>
    </row>
    <row r="97" spans="1:5" ht="21" x14ac:dyDescent="0.25">
      <c r="A97" s="8"/>
      <c r="B97" s="8"/>
      <c r="C97" s="9"/>
      <c r="D97" s="9"/>
      <c r="E97" s="9">
        <f t="shared" si="1"/>
        <v>116.62000000001046</v>
      </c>
    </row>
    <row r="98" spans="1:5" ht="21" x14ac:dyDescent="0.25">
      <c r="A98" s="8"/>
      <c r="B98" s="8"/>
      <c r="C98" s="9"/>
      <c r="D98" s="9"/>
      <c r="E98" s="9">
        <f t="shared" si="1"/>
        <v>116.62000000001046</v>
      </c>
    </row>
    <row r="99" spans="1:5" ht="21" x14ac:dyDescent="0.25">
      <c r="A99" s="8"/>
      <c r="B99" s="8"/>
      <c r="C99" s="9"/>
      <c r="D99" s="9"/>
      <c r="E99" s="9">
        <f t="shared" si="1"/>
        <v>116.62000000001046</v>
      </c>
    </row>
    <row r="100" spans="1:5" ht="21" x14ac:dyDescent="0.25">
      <c r="A100" s="8"/>
      <c r="B100" s="8"/>
      <c r="C100" s="9"/>
      <c r="D100" s="9"/>
      <c r="E100" s="9">
        <f t="shared" si="1"/>
        <v>116.62000000001046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24"/>
  <dimension ref="A1:E100"/>
  <sheetViews>
    <sheetView topLeftCell="A58" workbookViewId="0">
      <selection activeCell="B70" sqref="B70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136</v>
      </c>
      <c r="B2" s="161"/>
      <c r="C2" s="161"/>
      <c r="D2" s="161"/>
      <c r="E2" s="161"/>
    </row>
    <row r="3" spans="1:5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 t="s">
        <v>368</v>
      </c>
      <c r="B5" s="8" t="s">
        <v>367</v>
      </c>
      <c r="C5" s="9">
        <v>999968</v>
      </c>
      <c r="D5" s="9"/>
      <c r="E5" s="9">
        <f>E4+C5-D5</f>
        <v>999968</v>
      </c>
    </row>
    <row r="6" spans="1:5" ht="21" x14ac:dyDescent="0.25">
      <c r="A6" s="8" t="s">
        <v>368</v>
      </c>
      <c r="B6" s="8" t="s">
        <v>369</v>
      </c>
      <c r="C6" s="9"/>
      <c r="D6" s="9">
        <v>999780</v>
      </c>
      <c r="E6" s="9">
        <f t="shared" ref="E6:E69" si="0">E5+C6-D6</f>
        <v>188</v>
      </c>
    </row>
    <row r="7" spans="1:5" ht="21" x14ac:dyDescent="0.25">
      <c r="A7" s="8" t="s">
        <v>368</v>
      </c>
      <c r="B7" s="8" t="s">
        <v>150</v>
      </c>
      <c r="C7" s="9"/>
      <c r="D7" s="9">
        <v>1.05</v>
      </c>
      <c r="E7" s="9">
        <f t="shared" si="0"/>
        <v>186.95</v>
      </c>
    </row>
    <row r="8" spans="1:5" ht="21" x14ac:dyDescent="0.25">
      <c r="A8" s="18">
        <v>45293</v>
      </c>
      <c r="B8" s="8" t="s">
        <v>150</v>
      </c>
      <c r="C8" s="9"/>
      <c r="D8" s="9">
        <v>787.5</v>
      </c>
      <c r="E8" s="9">
        <f t="shared" si="0"/>
        <v>-600.54999999999995</v>
      </c>
    </row>
    <row r="9" spans="1:5" ht="21" x14ac:dyDescent="0.25">
      <c r="A9" s="18">
        <v>45294</v>
      </c>
      <c r="B9" s="8" t="s">
        <v>367</v>
      </c>
      <c r="C9" s="9">
        <v>362118</v>
      </c>
      <c r="D9" s="9"/>
      <c r="E9" s="9">
        <f t="shared" si="0"/>
        <v>361517.45</v>
      </c>
    </row>
    <row r="10" spans="1:5" ht="21" x14ac:dyDescent="0.25">
      <c r="A10" s="18">
        <v>45294</v>
      </c>
      <c r="B10" s="8" t="s">
        <v>369</v>
      </c>
      <c r="C10" s="9"/>
      <c r="D10" s="9">
        <v>4000</v>
      </c>
      <c r="E10" s="9">
        <f t="shared" si="0"/>
        <v>357517.45</v>
      </c>
    </row>
    <row r="11" spans="1:5" ht="21" x14ac:dyDescent="0.25">
      <c r="A11" s="18">
        <v>45294</v>
      </c>
      <c r="B11" s="8" t="s">
        <v>448</v>
      </c>
      <c r="C11" s="9"/>
      <c r="D11" s="9">
        <v>2000</v>
      </c>
      <c r="E11" s="9">
        <f t="shared" si="0"/>
        <v>355517.45</v>
      </c>
    </row>
    <row r="12" spans="1:5" ht="21" x14ac:dyDescent="0.25">
      <c r="A12" s="18">
        <v>45294</v>
      </c>
      <c r="B12" s="8" t="s">
        <v>150</v>
      </c>
      <c r="C12" s="9"/>
      <c r="D12" s="9">
        <v>2.1</v>
      </c>
      <c r="E12" s="9">
        <f t="shared" si="0"/>
        <v>355515.35000000003</v>
      </c>
    </row>
    <row r="13" spans="1:5" ht="21" x14ac:dyDescent="0.25">
      <c r="A13" s="18">
        <v>45294</v>
      </c>
      <c r="B13" s="8" t="s">
        <v>448</v>
      </c>
      <c r="C13" s="9"/>
      <c r="D13" s="9">
        <v>354000</v>
      </c>
      <c r="E13" s="9">
        <f t="shared" si="0"/>
        <v>1515.3500000000349</v>
      </c>
    </row>
    <row r="14" spans="1:5" ht="21" x14ac:dyDescent="0.25">
      <c r="A14" s="18">
        <v>45297</v>
      </c>
      <c r="B14" s="8" t="s">
        <v>150</v>
      </c>
      <c r="C14" s="9"/>
      <c r="D14" s="9">
        <v>1.05</v>
      </c>
      <c r="E14" s="9">
        <f t="shared" si="0"/>
        <v>1514.300000000035</v>
      </c>
    </row>
    <row r="15" spans="1:5" ht="21" x14ac:dyDescent="0.25">
      <c r="A15" s="18">
        <v>45307</v>
      </c>
      <c r="B15" s="8" t="s">
        <v>557</v>
      </c>
      <c r="C15" s="9">
        <v>571012.75</v>
      </c>
      <c r="D15" s="9"/>
      <c r="E15" s="9">
        <f t="shared" si="0"/>
        <v>572527.05000000005</v>
      </c>
    </row>
    <row r="16" spans="1:5" ht="21" x14ac:dyDescent="0.25">
      <c r="A16" s="18">
        <v>45307</v>
      </c>
      <c r="B16" s="8" t="s">
        <v>559</v>
      </c>
      <c r="C16" s="9"/>
      <c r="D16" s="9">
        <v>1396.56</v>
      </c>
      <c r="E16" s="9">
        <f t="shared" si="0"/>
        <v>571130.49</v>
      </c>
    </row>
    <row r="17" spans="1:5" ht="21" x14ac:dyDescent="0.25">
      <c r="A17" s="18">
        <v>45307</v>
      </c>
      <c r="B17" s="8" t="s">
        <v>561</v>
      </c>
      <c r="C17" s="9"/>
      <c r="D17" s="9">
        <v>570493</v>
      </c>
      <c r="E17" s="9">
        <f t="shared" si="0"/>
        <v>637.48999999999069</v>
      </c>
    </row>
    <row r="18" spans="1:5" ht="21" x14ac:dyDescent="0.25">
      <c r="A18" s="18">
        <v>45307</v>
      </c>
      <c r="B18" s="8" t="s">
        <v>150</v>
      </c>
      <c r="C18" s="9"/>
      <c r="D18" s="9">
        <v>1.05</v>
      </c>
      <c r="E18" s="9">
        <f t="shared" si="0"/>
        <v>636.43999999999073</v>
      </c>
    </row>
    <row r="19" spans="1:5" ht="21" x14ac:dyDescent="0.25">
      <c r="A19" s="18">
        <v>45313</v>
      </c>
      <c r="B19" s="8" t="s">
        <v>557</v>
      </c>
      <c r="C19" s="9">
        <v>529734.75</v>
      </c>
      <c r="D19" s="9"/>
      <c r="E19" s="9">
        <f t="shared" si="0"/>
        <v>530371.18999999994</v>
      </c>
    </row>
    <row r="20" spans="1:5" ht="21" x14ac:dyDescent="0.25">
      <c r="A20" s="18">
        <v>45313</v>
      </c>
      <c r="B20" s="8" t="s">
        <v>414</v>
      </c>
      <c r="C20" s="9"/>
      <c r="D20" s="9">
        <v>529000</v>
      </c>
      <c r="E20" s="9">
        <f t="shared" si="0"/>
        <v>1371.1899999999441</v>
      </c>
    </row>
    <row r="21" spans="1:5" ht="21" x14ac:dyDescent="0.25">
      <c r="A21" s="8"/>
      <c r="B21" s="8"/>
      <c r="C21" s="9"/>
      <c r="D21" s="9">
        <v>1.05</v>
      </c>
      <c r="E21" s="9">
        <f t="shared" si="0"/>
        <v>1370.1399999999442</v>
      </c>
    </row>
    <row r="22" spans="1:5" ht="21" x14ac:dyDescent="0.25">
      <c r="A22" s="8"/>
      <c r="B22" s="8"/>
      <c r="C22" s="9"/>
      <c r="D22" s="9">
        <v>787.5</v>
      </c>
      <c r="E22" s="9">
        <f t="shared" si="0"/>
        <v>582.63999999994417</v>
      </c>
    </row>
    <row r="23" spans="1:5" ht="21" x14ac:dyDescent="0.25">
      <c r="A23" s="18">
        <v>45338</v>
      </c>
      <c r="B23" s="8" t="s">
        <v>888</v>
      </c>
      <c r="C23" s="9"/>
      <c r="D23" s="9">
        <v>445.35</v>
      </c>
      <c r="E23" s="9">
        <f t="shared" si="0"/>
        <v>137.28999999994414</v>
      </c>
    </row>
    <row r="24" spans="1:5" ht="21" x14ac:dyDescent="0.25">
      <c r="A24" s="18">
        <v>45341</v>
      </c>
      <c r="B24" s="8" t="s">
        <v>557</v>
      </c>
      <c r="C24" s="9">
        <v>497601.75</v>
      </c>
      <c r="D24" s="9"/>
      <c r="E24" s="9">
        <f t="shared" si="0"/>
        <v>497739.03999999992</v>
      </c>
    </row>
    <row r="25" spans="1:5" ht="21" x14ac:dyDescent="0.25">
      <c r="A25" s="18">
        <v>45341</v>
      </c>
      <c r="B25" s="8" t="s">
        <v>414</v>
      </c>
      <c r="C25" s="9"/>
      <c r="D25" s="9">
        <v>497500</v>
      </c>
      <c r="E25" s="9">
        <f t="shared" si="0"/>
        <v>239.03999999992084</v>
      </c>
    </row>
    <row r="26" spans="1:5" ht="21" x14ac:dyDescent="0.25">
      <c r="A26" s="18">
        <v>45341</v>
      </c>
      <c r="B26" s="8" t="s">
        <v>150</v>
      </c>
      <c r="C26" s="9"/>
      <c r="D26" s="9">
        <v>1.05</v>
      </c>
      <c r="E26" s="9">
        <f t="shared" si="0"/>
        <v>237.98999999992083</v>
      </c>
    </row>
    <row r="27" spans="1:5" ht="21" x14ac:dyDescent="0.25">
      <c r="A27" s="18">
        <v>45351</v>
      </c>
      <c r="B27" s="8" t="s">
        <v>150</v>
      </c>
      <c r="C27" s="9"/>
      <c r="D27" s="9">
        <v>787.5</v>
      </c>
      <c r="E27" s="9">
        <f t="shared" si="0"/>
        <v>-549.51000000007912</v>
      </c>
    </row>
    <row r="28" spans="1:5" ht="21" x14ac:dyDescent="0.25">
      <c r="A28" s="18">
        <v>45352</v>
      </c>
      <c r="B28" s="8" t="s">
        <v>1034</v>
      </c>
      <c r="C28" s="9">
        <v>2000</v>
      </c>
      <c r="D28" s="9"/>
      <c r="E28" s="9">
        <f t="shared" si="0"/>
        <v>1450.4899999999209</v>
      </c>
    </row>
    <row r="29" spans="1:5" ht="21" x14ac:dyDescent="0.25">
      <c r="A29" s="18">
        <v>45355</v>
      </c>
      <c r="B29" s="8" t="s">
        <v>1057</v>
      </c>
      <c r="C29" s="9">
        <v>35232</v>
      </c>
      <c r="D29" s="9"/>
      <c r="E29" s="9">
        <f t="shared" si="0"/>
        <v>36682.489999999918</v>
      </c>
    </row>
    <row r="30" spans="1:5" ht="21" x14ac:dyDescent="0.25">
      <c r="A30" s="18">
        <v>45356</v>
      </c>
      <c r="B30" s="8" t="s">
        <v>1063</v>
      </c>
      <c r="C30" s="9"/>
      <c r="D30" s="9">
        <v>4780.32</v>
      </c>
      <c r="E30" s="9">
        <f t="shared" si="0"/>
        <v>31902.169999999918</v>
      </c>
    </row>
    <row r="31" spans="1:5" ht="21" x14ac:dyDescent="0.25">
      <c r="A31" s="18">
        <v>45357</v>
      </c>
      <c r="B31" s="8" t="s">
        <v>1069</v>
      </c>
      <c r="C31" s="9"/>
      <c r="D31" s="9">
        <v>4729.76</v>
      </c>
      <c r="E31" s="9">
        <f t="shared" si="0"/>
        <v>27172.409999999916</v>
      </c>
    </row>
    <row r="32" spans="1:5" ht="21" x14ac:dyDescent="0.25">
      <c r="A32" s="18">
        <v>45362</v>
      </c>
      <c r="B32" s="8" t="s">
        <v>557</v>
      </c>
      <c r="C32" s="9">
        <v>492381</v>
      </c>
      <c r="D32" s="9"/>
      <c r="E32" s="9">
        <f t="shared" si="0"/>
        <v>519553.40999999992</v>
      </c>
    </row>
    <row r="33" spans="1:5" ht="21" x14ac:dyDescent="0.25">
      <c r="A33" s="18">
        <v>45362</v>
      </c>
      <c r="B33" s="8" t="s">
        <v>1055</v>
      </c>
      <c r="C33" s="9"/>
      <c r="D33" s="9">
        <v>498562</v>
      </c>
      <c r="E33" s="9">
        <f t="shared" si="0"/>
        <v>20991.409999999916</v>
      </c>
    </row>
    <row r="34" spans="1:5" ht="21" x14ac:dyDescent="0.25">
      <c r="A34" s="18">
        <v>45367</v>
      </c>
      <c r="B34" s="8" t="s">
        <v>1130</v>
      </c>
      <c r="C34" s="9">
        <v>395774</v>
      </c>
      <c r="D34" s="9"/>
      <c r="E34" s="9">
        <f t="shared" si="0"/>
        <v>416765.40999999992</v>
      </c>
    </row>
    <row r="35" spans="1:5" ht="21" x14ac:dyDescent="0.25">
      <c r="A35" s="18">
        <v>45367</v>
      </c>
      <c r="B35" s="8" t="s">
        <v>1132</v>
      </c>
      <c r="C35" s="9"/>
      <c r="D35" s="9">
        <v>2076.42</v>
      </c>
      <c r="E35" s="9">
        <f t="shared" si="0"/>
        <v>414688.98999999993</v>
      </c>
    </row>
    <row r="36" spans="1:5" ht="21" x14ac:dyDescent="0.25">
      <c r="A36" s="18">
        <v>45367</v>
      </c>
      <c r="B36" s="8" t="s">
        <v>1132</v>
      </c>
      <c r="C36" s="9"/>
      <c r="D36" s="9">
        <v>313.95999999999998</v>
      </c>
      <c r="E36" s="9">
        <f t="shared" si="0"/>
        <v>414375.02999999991</v>
      </c>
    </row>
    <row r="37" spans="1:5" ht="21" x14ac:dyDescent="0.25">
      <c r="A37" s="18">
        <v>45369</v>
      </c>
      <c r="B37" s="8" t="s">
        <v>1055</v>
      </c>
      <c r="C37" s="9"/>
      <c r="D37" s="9">
        <v>410525</v>
      </c>
      <c r="E37" s="9">
        <f t="shared" si="0"/>
        <v>3850.0299999999115</v>
      </c>
    </row>
    <row r="38" spans="1:5" ht="21" x14ac:dyDescent="0.25">
      <c r="A38" s="18">
        <v>45369</v>
      </c>
      <c r="B38" s="8" t="s">
        <v>888</v>
      </c>
      <c r="C38" s="9"/>
      <c r="D38" s="9">
        <v>236.81</v>
      </c>
      <c r="E38" s="9">
        <f t="shared" si="0"/>
        <v>3613.2199999999116</v>
      </c>
    </row>
    <row r="39" spans="1:5" ht="21" x14ac:dyDescent="0.25">
      <c r="A39" s="18">
        <v>45369</v>
      </c>
      <c r="B39" s="8" t="s">
        <v>888</v>
      </c>
      <c r="C39" s="9"/>
      <c r="D39" s="9">
        <v>553.66</v>
      </c>
      <c r="E39" s="9">
        <f t="shared" si="0"/>
        <v>3059.5599999999117</v>
      </c>
    </row>
    <row r="40" spans="1:5" ht="21" x14ac:dyDescent="0.25">
      <c r="A40" s="18">
        <v>45371</v>
      </c>
      <c r="B40" s="8" t="s">
        <v>1159</v>
      </c>
      <c r="C40" s="9">
        <v>482045</v>
      </c>
      <c r="D40" s="9"/>
      <c r="E40" s="9">
        <f t="shared" si="0"/>
        <v>485104.55999999994</v>
      </c>
    </row>
    <row r="41" spans="1:5" ht="21" x14ac:dyDescent="0.25">
      <c r="A41" s="18">
        <v>45371</v>
      </c>
      <c r="B41" s="8" t="s">
        <v>1055</v>
      </c>
      <c r="C41" s="9"/>
      <c r="D41" s="9">
        <v>480567</v>
      </c>
      <c r="E41" s="9">
        <f t="shared" si="0"/>
        <v>4537.5599999999395</v>
      </c>
    </row>
    <row r="42" spans="1:5" ht="21" x14ac:dyDescent="0.25">
      <c r="A42" s="18">
        <v>45376</v>
      </c>
      <c r="B42" s="8" t="s">
        <v>557</v>
      </c>
      <c r="C42" s="9">
        <v>510139.75</v>
      </c>
      <c r="D42" s="9"/>
      <c r="E42" s="9">
        <f t="shared" si="0"/>
        <v>514677.30999999994</v>
      </c>
    </row>
    <row r="43" spans="1:5" ht="21" x14ac:dyDescent="0.25">
      <c r="A43" s="18">
        <v>45376</v>
      </c>
      <c r="B43" s="8" t="s">
        <v>1190</v>
      </c>
      <c r="C43" s="9"/>
      <c r="D43" s="9">
        <v>1550.12</v>
      </c>
      <c r="E43" s="9">
        <f t="shared" si="0"/>
        <v>513127.18999999994</v>
      </c>
    </row>
    <row r="44" spans="1:5" ht="21" x14ac:dyDescent="0.25">
      <c r="A44" s="18">
        <v>45376</v>
      </c>
      <c r="B44" s="8" t="s">
        <v>150</v>
      </c>
      <c r="C44" s="9"/>
      <c r="D44" s="9">
        <v>29.4</v>
      </c>
      <c r="E44" s="9">
        <f t="shared" si="0"/>
        <v>513097.78999999992</v>
      </c>
    </row>
    <row r="45" spans="1:5" ht="21" x14ac:dyDescent="0.25">
      <c r="A45" s="18">
        <v>45377</v>
      </c>
      <c r="B45" s="8" t="s">
        <v>1055</v>
      </c>
      <c r="C45" s="9"/>
      <c r="D45" s="9">
        <v>511025</v>
      </c>
      <c r="E45" s="9">
        <f t="shared" si="0"/>
        <v>2072.7899999999208</v>
      </c>
    </row>
    <row r="46" spans="1:5" ht="21" x14ac:dyDescent="0.25">
      <c r="A46" s="18">
        <v>45377</v>
      </c>
      <c r="B46" s="8" t="s">
        <v>977</v>
      </c>
      <c r="C46" s="9"/>
      <c r="D46" s="9">
        <v>1</v>
      </c>
      <c r="E46" s="9">
        <f t="shared" si="0"/>
        <v>2071.7899999999208</v>
      </c>
    </row>
    <row r="47" spans="1:5" ht="21" x14ac:dyDescent="0.25">
      <c r="A47" s="18">
        <v>45381</v>
      </c>
      <c r="B47" s="8" t="s">
        <v>977</v>
      </c>
      <c r="C47" s="9"/>
      <c r="D47" s="9">
        <v>525</v>
      </c>
      <c r="E47" s="9">
        <f t="shared" si="0"/>
        <v>1546.7899999999208</v>
      </c>
    </row>
    <row r="48" spans="1:5" ht="21" x14ac:dyDescent="0.25">
      <c r="A48" s="18">
        <v>45385</v>
      </c>
      <c r="B48" s="8" t="s">
        <v>1230</v>
      </c>
      <c r="C48" s="9">
        <v>497063</v>
      </c>
      <c r="D48" s="9"/>
      <c r="E48" s="9">
        <f t="shared" si="0"/>
        <v>498609.78999999992</v>
      </c>
    </row>
    <row r="49" spans="1:5" ht="21" x14ac:dyDescent="0.25">
      <c r="A49" s="18">
        <v>45385</v>
      </c>
      <c r="B49" s="8" t="s">
        <v>1232</v>
      </c>
      <c r="C49" s="9"/>
      <c r="D49" s="9">
        <v>497244</v>
      </c>
      <c r="E49" s="9">
        <f t="shared" si="0"/>
        <v>1365.7899999999208</v>
      </c>
    </row>
    <row r="50" spans="1:5" ht="21" x14ac:dyDescent="0.25">
      <c r="A50" s="18">
        <v>45387</v>
      </c>
      <c r="B50" s="8" t="s">
        <v>1257</v>
      </c>
      <c r="C50" s="9">
        <v>488774</v>
      </c>
      <c r="D50" s="9"/>
      <c r="E50" s="9">
        <f t="shared" si="0"/>
        <v>490139.78999999992</v>
      </c>
    </row>
    <row r="51" spans="1:5" ht="21" x14ac:dyDescent="0.25">
      <c r="A51" s="18">
        <v>45388</v>
      </c>
      <c r="B51" s="8" t="s">
        <v>1055</v>
      </c>
      <c r="C51" s="9"/>
      <c r="D51" s="9">
        <v>488990</v>
      </c>
      <c r="E51" s="9">
        <f t="shared" si="0"/>
        <v>1149.7899999999208</v>
      </c>
    </row>
    <row r="52" spans="1:5" ht="21" x14ac:dyDescent="0.25">
      <c r="A52" s="18">
        <v>45402</v>
      </c>
      <c r="B52" s="8" t="s">
        <v>557</v>
      </c>
      <c r="C52" s="9">
        <v>498653.75</v>
      </c>
      <c r="D52" s="9"/>
      <c r="E52" s="9">
        <f t="shared" si="0"/>
        <v>499803.53999999992</v>
      </c>
    </row>
    <row r="53" spans="1:5" ht="21" x14ac:dyDescent="0.25">
      <c r="A53" s="18">
        <v>45402</v>
      </c>
      <c r="B53" s="8" t="s">
        <v>445</v>
      </c>
      <c r="C53" s="9"/>
      <c r="D53" s="9">
        <v>288980</v>
      </c>
      <c r="E53" s="9">
        <f t="shared" si="0"/>
        <v>210823.53999999992</v>
      </c>
    </row>
    <row r="54" spans="1:5" ht="21" x14ac:dyDescent="0.25">
      <c r="A54" s="18">
        <v>45404</v>
      </c>
      <c r="B54" s="8" t="s">
        <v>445</v>
      </c>
      <c r="C54" s="9"/>
      <c r="D54" s="9">
        <v>205485</v>
      </c>
      <c r="E54" s="9">
        <f t="shared" si="0"/>
        <v>5338.5399999999208</v>
      </c>
    </row>
    <row r="55" spans="1:5" ht="21" x14ac:dyDescent="0.25">
      <c r="A55" s="18">
        <v>45404</v>
      </c>
      <c r="B55" s="8" t="s">
        <v>1313</v>
      </c>
      <c r="C55" s="9">
        <v>1185000</v>
      </c>
      <c r="D55" s="9"/>
      <c r="E55" s="9">
        <f t="shared" si="0"/>
        <v>1190338.54</v>
      </c>
    </row>
    <row r="56" spans="1:5" ht="21" x14ac:dyDescent="0.25">
      <c r="A56" s="18">
        <v>45404</v>
      </c>
      <c r="B56" s="8" t="s">
        <v>1314</v>
      </c>
      <c r="C56" s="9"/>
      <c r="D56" s="9">
        <v>1185000</v>
      </c>
      <c r="E56" s="9">
        <f t="shared" si="0"/>
        <v>5338.5400000000373</v>
      </c>
    </row>
    <row r="57" spans="1:5" ht="21" x14ac:dyDescent="0.25">
      <c r="A57" s="18">
        <v>45412</v>
      </c>
      <c r="B57" s="8" t="s">
        <v>362</v>
      </c>
      <c r="C57" s="9"/>
      <c r="D57" s="9">
        <v>527.15</v>
      </c>
      <c r="E57" s="9">
        <f t="shared" si="0"/>
        <v>4811.3900000000376</v>
      </c>
    </row>
    <row r="58" spans="1:5" ht="21" x14ac:dyDescent="0.25">
      <c r="A58" s="18">
        <v>45416</v>
      </c>
      <c r="B58" s="8" t="s">
        <v>1381</v>
      </c>
      <c r="C58" s="9">
        <v>493618</v>
      </c>
      <c r="D58" s="9"/>
      <c r="E58" s="9">
        <f t="shared" si="0"/>
        <v>498429.39</v>
      </c>
    </row>
    <row r="59" spans="1:5" ht="21" x14ac:dyDescent="0.25">
      <c r="A59" s="18">
        <v>45418</v>
      </c>
      <c r="B59" s="8" t="s">
        <v>1232</v>
      </c>
      <c r="C59" s="9"/>
      <c r="D59" s="9">
        <v>495896</v>
      </c>
      <c r="E59" s="9">
        <f t="shared" si="0"/>
        <v>2533.390000000014</v>
      </c>
    </row>
    <row r="60" spans="1:5" ht="21" x14ac:dyDescent="0.25">
      <c r="A60" s="18">
        <v>45422</v>
      </c>
      <c r="B60" s="8" t="s">
        <v>1004</v>
      </c>
      <c r="C60" s="9">
        <v>642192</v>
      </c>
      <c r="D60" s="9"/>
      <c r="E60" s="9">
        <f t="shared" si="0"/>
        <v>644725.39</v>
      </c>
    </row>
    <row r="61" spans="1:5" ht="21" x14ac:dyDescent="0.25">
      <c r="A61" s="18">
        <v>45423</v>
      </c>
      <c r="B61" s="8" t="s">
        <v>1055</v>
      </c>
      <c r="C61" s="9"/>
      <c r="D61" s="9">
        <v>642588</v>
      </c>
      <c r="E61" s="9">
        <f t="shared" si="0"/>
        <v>2137.390000000014</v>
      </c>
    </row>
    <row r="62" spans="1:5" ht="21" x14ac:dyDescent="0.25">
      <c r="A62" s="18">
        <v>45427</v>
      </c>
      <c r="B62" s="8" t="s">
        <v>336</v>
      </c>
      <c r="C62" s="9"/>
      <c r="D62" s="9">
        <v>324.45999999999998</v>
      </c>
      <c r="E62" s="9">
        <f t="shared" si="0"/>
        <v>1812.9300000000139</v>
      </c>
    </row>
    <row r="63" spans="1:5" ht="21" x14ac:dyDescent="0.25">
      <c r="A63" s="18">
        <v>45427</v>
      </c>
      <c r="B63" s="8" t="s">
        <v>362</v>
      </c>
      <c r="C63" s="9"/>
      <c r="D63" s="9">
        <v>2.1</v>
      </c>
      <c r="E63" s="9">
        <f t="shared" si="0"/>
        <v>1810.830000000014</v>
      </c>
    </row>
    <row r="64" spans="1:5" ht="21" x14ac:dyDescent="0.25">
      <c r="A64" s="18">
        <v>45430</v>
      </c>
      <c r="B64" s="8" t="s">
        <v>1467</v>
      </c>
      <c r="C64" s="9">
        <v>999826</v>
      </c>
      <c r="D64" s="9"/>
      <c r="E64" s="9">
        <f t="shared" si="0"/>
        <v>1001636.83</v>
      </c>
    </row>
    <row r="65" spans="1:5" ht="21" x14ac:dyDescent="0.25">
      <c r="A65" s="18">
        <v>45430</v>
      </c>
      <c r="B65" s="8" t="s">
        <v>1468</v>
      </c>
      <c r="C65" s="9"/>
      <c r="D65" s="9">
        <v>251580</v>
      </c>
      <c r="E65" s="9">
        <f t="shared" si="0"/>
        <v>750056.83</v>
      </c>
    </row>
    <row r="66" spans="1:5" ht="21" x14ac:dyDescent="0.25">
      <c r="A66" s="18">
        <v>45430</v>
      </c>
      <c r="B66" s="8" t="s">
        <v>1469</v>
      </c>
      <c r="C66" s="9"/>
      <c r="D66" s="9">
        <v>748565</v>
      </c>
      <c r="E66" s="9">
        <f t="shared" si="0"/>
        <v>1491.8299999999581</v>
      </c>
    </row>
    <row r="67" spans="1:5" ht="21" x14ac:dyDescent="0.25">
      <c r="A67" s="18">
        <v>45430</v>
      </c>
      <c r="B67" s="8" t="s">
        <v>362</v>
      </c>
      <c r="C67" s="9"/>
      <c r="D67" s="9">
        <v>2.1</v>
      </c>
      <c r="E67" s="9">
        <f t="shared" si="0"/>
        <v>1489.7299999999582</v>
      </c>
    </row>
    <row r="68" spans="1:5" ht="21" x14ac:dyDescent="0.25">
      <c r="A68" s="18">
        <v>45444</v>
      </c>
      <c r="B68" s="8" t="s">
        <v>362</v>
      </c>
      <c r="C68" s="9"/>
      <c r="D68" s="9">
        <v>525</v>
      </c>
      <c r="E68" s="9">
        <f t="shared" si="0"/>
        <v>964.72999999995818</v>
      </c>
    </row>
    <row r="69" spans="1:5" ht="21" x14ac:dyDescent="0.25">
      <c r="A69" s="18">
        <v>45464</v>
      </c>
      <c r="B69" s="8"/>
      <c r="C69" s="9">
        <v>738462</v>
      </c>
      <c r="D69" s="9"/>
      <c r="E69" s="9">
        <f t="shared" si="0"/>
        <v>739426.73</v>
      </c>
    </row>
    <row r="70" spans="1:5" ht="21" x14ac:dyDescent="0.25">
      <c r="A70" s="18">
        <v>45464</v>
      </c>
      <c r="B70" s="8" t="s">
        <v>1607</v>
      </c>
      <c r="C70" s="9"/>
      <c r="D70" s="9">
        <v>369746</v>
      </c>
      <c r="E70" s="9">
        <f t="shared" ref="E70:E100" si="1">E69+C70-D70</f>
        <v>369680.73</v>
      </c>
    </row>
    <row r="71" spans="1:5" ht="21" x14ac:dyDescent="0.25">
      <c r="A71" s="18">
        <v>45464</v>
      </c>
      <c r="B71" s="8" t="s">
        <v>1611</v>
      </c>
      <c r="C71" s="9"/>
      <c r="D71" s="9">
        <v>98792</v>
      </c>
      <c r="E71" s="9">
        <f t="shared" si="1"/>
        <v>270888.73</v>
      </c>
    </row>
    <row r="72" spans="1:5" ht="21" x14ac:dyDescent="0.25">
      <c r="A72" s="18">
        <v>45465</v>
      </c>
      <c r="B72" s="8" t="s">
        <v>1621</v>
      </c>
      <c r="C72" s="9"/>
      <c r="D72" s="9">
        <v>55863</v>
      </c>
      <c r="E72" s="9">
        <f t="shared" si="1"/>
        <v>215025.72999999998</v>
      </c>
    </row>
    <row r="73" spans="1:5" ht="21" x14ac:dyDescent="0.25">
      <c r="A73" s="18">
        <v>45467</v>
      </c>
      <c r="B73" s="8" t="s">
        <v>445</v>
      </c>
      <c r="C73" s="9"/>
      <c r="D73" s="9">
        <v>211487</v>
      </c>
      <c r="E73" s="9">
        <f t="shared" si="1"/>
        <v>3538.7299999999814</v>
      </c>
    </row>
    <row r="74" spans="1:5" ht="21" x14ac:dyDescent="0.25">
      <c r="A74" s="8"/>
      <c r="B74" s="8"/>
      <c r="C74" s="9"/>
      <c r="D74" s="9">
        <v>787.5</v>
      </c>
      <c r="E74" s="9">
        <f t="shared" si="1"/>
        <v>2751.2299999999814</v>
      </c>
    </row>
    <row r="75" spans="1:5" ht="21" x14ac:dyDescent="0.25">
      <c r="A75" s="8"/>
      <c r="B75" s="8"/>
      <c r="C75" s="9"/>
      <c r="D75" s="9"/>
      <c r="E75" s="9">
        <f t="shared" si="1"/>
        <v>2751.2299999999814</v>
      </c>
    </row>
    <row r="76" spans="1:5" ht="21" x14ac:dyDescent="0.25">
      <c r="A76" s="8"/>
      <c r="B76" s="8"/>
      <c r="C76" s="9"/>
      <c r="D76" s="9"/>
      <c r="E76" s="9">
        <f t="shared" si="1"/>
        <v>2751.2299999999814</v>
      </c>
    </row>
    <row r="77" spans="1:5" ht="21" x14ac:dyDescent="0.25">
      <c r="A77" s="8"/>
      <c r="B77" s="8"/>
      <c r="C77" s="9"/>
      <c r="D77" s="9"/>
      <c r="E77" s="9">
        <f t="shared" si="1"/>
        <v>2751.2299999999814</v>
      </c>
    </row>
    <row r="78" spans="1:5" ht="21" x14ac:dyDescent="0.25">
      <c r="A78" s="8"/>
      <c r="B78" s="8"/>
      <c r="C78" s="9"/>
      <c r="D78" s="9"/>
      <c r="E78" s="9">
        <f t="shared" si="1"/>
        <v>2751.2299999999814</v>
      </c>
    </row>
    <row r="79" spans="1:5" ht="21" x14ac:dyDescent="0.25">
      <c r="A79" s="8"/>
      <c r="B79" s="8"/>
      <c r="C79" s="9"/>
      <c r="D79" s="9"/>
      <c r="E79" s="9">
        <f t="shared" si="1"/>
        <v>2751.2299999999814</v>
      </c>
    </row>
    <row r="80" spans="1:5" ht="21" x14ac:dyDescent="0.25">
      <c r="A80" s="8"/>
      <c r="B80" s="8"/>
      <c r="C80" s="9"/>
      <c r="D80" s="9"/>
      <c r="E80" s="9">
        <f t="shared" si="1"/>
        <v>2751.2299999999814</v>
      </c>
    </row>
    <row r="81" spans="1:5" ht="21" x14ac:dyDescent="0.25">
      <c r="A81" s="8"/>
      <c r="B81" s="8"/>
      <c r="C81" s="9"/>
      <c r="D81" s="9"/>
      <c r="E81" s="9">
        <f t="shared" si="1"/>
        <v>2751.2299999999814</v>
      </c>
    </row>
    <row r="82" spans="1:5" ht="21" x14ac:dyDescent="0.25">
      <c r="A82" s="8"/>
      <c r="B82" s="8"/>
      <c r="C82" s="9"/>
      <c r="D82" s="9"/>
      <c r="E82" s="9">
        <f t="shared" si="1"/>
        <v>2751.2299999999814</v>
      </c>
    </row>
    <row r="83" spans="1:5" ht="21" x14ac:dyDescent="0.25">
      <c r="A83" s="8"/>
      <c r="B83" s="8"/>
      <c r="C83" s="9"/>
      <c r="D83" s="9"/>
      <c r="E83" s="9">
        <f t="shared" si="1"/>
        <v>2751.2299999999814</v>
      </c>
    </row>
    <row r="84" spans="1:5" ht="21" x14ac:dyDescent="0.25">
      <c r="A84" s="8"/>
      <c r="B84" s="8"/>
      <c r="C84" s="9"/>
      <c r="D84" s="9"/>
      <c r="E84" s="9">
        <f t="shared" si="1"/>
        <v>2751.2299999999814</v>
      </c>
    </row>
    <row r="85" spans="1:5" ht="21" x14ac:dyDescent="0.25">
      <c r="A85" s="8"/>
      <c r="B85" s="8"/>
      <c r="C85" s="9"/>
      <c r="D85" s="9"/>
      <c r="E85" s="9">
        <f t="shared" si="1"/>
        <v>2751.2299999999814</v>
      </c>
    </row>
    <row r="86" spans="1:5" ht="21" x14ac:dyDescent="0.25">
      <c r="A86" s="8"/>
      <c r="B86" s="8"/>
      <c r="C86" s="9"/>
      <c r="D86" s="9"/>
      <c r="E86" s="9">
        <f t="shared" si="1"/>
        <v>2751.2299999999814</v>
      </c>
    </row>
    <row r="87" spans="1:5" ht="21" x14ac:dyDescent="0.25">
      <c r="A87" s="8"/>
      <c r="B87" s="8"/>
      <c r="C87" s="9"/>
      <c r="D87" s="9"/>
      <c r="E87" s="9">
        <f t="shared" si="1"/>
        <v>2751.2299999999814</v>
      </c>
    </row>
    <row r="88" spans="1:5" ht="21" x14ac:dyDescent="0.25">
      <c r="A88" s="8"/>
      <c r="B88" s="8"/>
      <c r="C88" s="9"/>
      <c r="D88" s="9"/>
      <c r="E88" s="9">
        <f t="shared" si="1"/>
        <v>2751.2299999999814</v>
      </c>
    </row>
    <row r="89" spans="1:5" ht="21" x14ac:dyDescent="0.25">
      <c r="A89" s="8"/>
      <c r="B89" s="8"/>
      <c r="C89" s="9"/>
      <c r="D89" s="9"/>
      <c r="E89" s="9">
        <f t="shared" si="1"/>
        <v>2751.2299999999814</v>
      </c>
    </row>
    <row r="90" spans="1:5" ht="21" x14ac:dyDescent="0.25">
      <c r="A90" s="8"/>
      <c r="B90" s="8"/>
      <c r="C90" s="9"/>
      <c r="D90" s="9"/>
      <c r="E90" s="9">
        <f t="shared" si="1"/>
        <v>2751.2299999999814</v>
      </c>
    </row>
    <row r="91" spans="1:5" ht="21" x14ac:dyDescent="0.25">
      <c r="A91" s="8"/>
      <c r="B91" s="8"/>
      <c r="C91" s="9"/>
      <c r="D91" s="9"/>
      <c r="E91" s="9">
        <f t="shared" si="1"/>
        <v>2751.2299999999814</v>
      </c>
    </row>
    <row r="92" spans="1:5" ht="21" x14ac:dyDescent="0.25">
      <c r="A92" s="8"/>
      <c r="B92" s="8"/>
      <c r="C92" s="9"/>
      <c r="D92" s="9"/>
      <c r="E92" s="9">
        <f t="shared" si="1"/>
        <v>2751.2299999999814</v>
      </c>
    </row>
    <row r="93" spans="1:5" ht="21" x14ac:dyDescent="0.25">
      <c r="A93" s="8"/>
      <c r="B93" s="8"/>
      <c r="C93" s="9"/>
      <c r="D93" s="9"/>
      <c r="E93" s="9">
        <f t="shared" si="1"/>
        <v>2751.2299999999814</v>
      </c>
    </row>
    <row r="94" spans="1:5" ht="21" x14ac:dyDescent="0.25">
      <c r="A94" s="8"/>
      <c r="B94" s="8"/>
      <c r="C94" s="9"/>
      <c r="D94" s="9"/>
      <c r="E94" s="9">
        <f t="shared" si="1"/>
        <v>2751.2299999999814</v>
      </c>
    </row>
    <row r="95" spans="1:5" ht="21" x14ac:dyDescent="0.25">
      <c r="A95" s="8"/>
      <c r="B95" s="8"/>
      <c r="C95" s="9"/>
      <c r="D95" s="9"/>
      <c r="E95" s="9">
        <f t="shared" si="1"/>
        <v>2751.2299999999814</v>
      </c>
    </row>
    <row r="96" spans="1:5" ht="21" x14ac:dyDescent="0.25">
      <c r="A96" s="8"/>
      <c r="B96" s="8"/>
      <c r="C96" s="9"/>
      <c r="D96" s="9"/>
      <c r="E96" s="9">
        <f t="shared" si="1"/>
        <v>2751.2299999999814</v>
      </c>
    </row>
    <row r="97" spans="1:5" ht="21" x14ac:dyDescent="0.25">
      <c r="A97" s="8"/>
      <c r="B97" s="8"/>
      <c r="C97" s="9"/>
      <c r="D97" s="9"/>
      <c r="E97" s="9">
        <f t="shared" si="1"/>
        <v>2751.2299999999814</v>
      </c>
    </row>
    <row r="98" spans="1:5" ht="21" x14ac:dyDescent="0.25">
      <c r="A98" s="8"/>
      <c r="B98" s="8"/>
      <c r="C98" s="9"/>
      <c r="D98" s="9"/>
      <c r="E98" s="9">
        <f t="shared" si="1"/>
        <v>2751.2299999999814</v>
      </c>
    </row>
    <row r="99" spans="1:5" ht="21" x14ac:dyDescent="0.25">
      <c r="A99" s="8"/>
      <c r="B99" s="8"/>
      <c r="C99" s="9"/>
      <c r="D99" s="9"/>
      <c r="E99" s="9">
        <f t="shared" si="1"/>
        <v>2751.2299999999814</v>
      </c>
    </row>
    <row r="100" spans="1:5" ht="21" x14ac:dyDescent="0.25">
      <c r="A100" s="8"/>
      <c r="B100" s="8"/>
      <c r="C100" s="9"/>
      <c r="D100" s="9"/>
      <c r="E100" s="9">
        <f t="shared" si="1"/>
        <v>2751.2299999999814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25"/>
  <dimension ref="A1:E100"/>
  <sheetViews>
    <sheetView workbookViewId="0">
      <selection activeCell="B18" sqref="B18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137</v>
      </c>
      <c r="B2" s="161"/>
      <c r="C2" s="161"/>
      <c r="D2" s="161"/>
      <c r="E2" s="161"/>
    </row>
    <row r="3" spans="1:5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>
        <v>45320</v>
      </c>
      <c r="B6" s="8" t="s">
        <v>715</v>
      </c>
      <c r="C6" s="9">
        <v>212084</v>
      </c>
      <c r="D6" s="9"/>
      <c r="E6" s="9">
        <f t="shared" ref="E6:E69" si="0">E5+C6-D6</f>
        <v>212084</v>
      </c>
    </row>
    <row r="7" spans="1:5" ht="21" x14ac:dyDescent="0.25">
      <c r="A7" s="18">
        <v>45320</v>
      </c>
      <c r="B7" s="8" t="s">
        <v>386</v>
      </c>
      <c r="C7" s="9"/>
      <c r="D7" s="9">
        <v>68.06</v>
      </c>
      <c r="E7" s="9">
        <f t="shared" si="0"/>
        <v>212015.94</v>
      </c>
    </row>
    <row r="8" spans="1:5" ht="21" x14ac:dyDescent="0.25">
      <c r="A8" s="18">
        <v>45320</v>
      </c>
      <c r="B8" s="8" t="s">
        <v>728</v>
      </c>
      <c r="C8" s="9"/>
      <c r="D8" s="9">
        <v>200112</v>
      </c>
      <c r="E8" s="9">
        <f t="shared" si="0"/>
        <v>11903.940000000002</v>
      </c>
    </row>
    <row r="9" spans="1:5" ht="21" x14ac:dyDescent="0.25">
      <c r="A9" s="18">
        <v>45322</v>
      </c>
      <c r="B9" s="8" t="s">
        <v>742</v>
      </c>
      <c r="C9" s="9"/>
      <c r="D9" s="9">
        <v>11488</v>
      </c>
      <c r="E9" s="9">
        <f t="shared" si="0"/>
        <v>415.94000000000233</v>
      </c>
    </row>
    <row r="10" spans="1:5" ht="21" x14ac:dyDescent="0.25">
      <c r="A10" s="18">
        <v>45322</v>
      </c>
      <c r="B10" s="8" t="s">
        <v>150</v>
      </c>
      <c r="C10" s="9"/>
      <c r="D10" s="9">
        <v>121.55</v>
      </c>
      <c r="E10" s="9">
        <f t="shared" si="0"/>
        <v>294.39000000000232</v>
      </c>
    </row>
    <row r="11" spans="1:5" ht="21" x14ac:dyDescent="0.25">
      <c r="A11" s="18">
        <v>45329</v>
      </c>
      <c r="B11" s="8" t="s">
        <v>1109</v>
      </c>
      <c r="C11" s="9">
        <v>11488</v>
      </c>
      <c r="D11" s="9"/>
      <c r="E11" s="9">
        <f t="shared" si="0"/>
        <v>11782.390000000003</v>
      </c>
    </row>
    <row r="12" spans="1:5" ht="21" x14ac:dyDescent="0.25">
      <c r="A12" s="18">
        <v>45329</v>
      </c>
      <c r="B12" s="8" t="s">
        <v>811</v>
      </c>
      <c r="C12" s="9"/>
      <c r="D12" s="9">
        <v>11680</v>
      </c>
      <c r="E12" s="9">
        <f t="shared" si="0"/>
        <v>102.39000000000306</v>
      </c>
    </row>
    <row r="13" spans="1:5" ht="21" x14ac:dyDescent="0.25">
      <c r="A13" s="18">
        <v>45331</v>
      </c>
      <c r="B13" s="8" t="s">
        <v>150</v>
      </c>
      <c r="C13" s="9"/>
      <c r="D13" s="9">
        <v>50.09</v>
      </c>
      <c r="E13" s="9">
        <f t="shared" si="0"/>
        <v>52.300000000003052</v>
      </c>
    </row>
    <row r="14" spans="1:5" ht="21" x14ac:dyDescent="0.25">
      <c r="A14" s="18">
        <v>45351</v>
      </c>
      <c r="B14" s="8" t="s">
        <v>150</v>
      </c>
      <c r="C14" s="9"/>
      <c r="D14" s="9">
        <v>54.92</v>
      </c>
      <c r="E14" s="9">
        <f t="shared" si="0"/>
        <v>-2.6199999999969492</v>
      </c>
    </row>
    <row r="15" spans="1:5" ht="21" x14ac:dyDescent="0.25">
      <c r="A15" s="18">
        <v>45353</v>
      </c>
      <c r="B15" s="8" t="s">
        <v>150</v>
      </c>
      <c r="C15" s="9"/>
      <c r="D15" s="9">
        <v>15.76</v>
      </c>
      <c r="E15" s="9">
        <f t="shared" si="0"/>
        <v>-18.379999999996947</v>
      </c>
    </row>
    <row r="16" spans="1:5" ht="21" x14ac:dyDescent="0.25">
      <c r="A16" s="18">
        <v>45384</v>
      </c>
      <c r="B16" s="8" t="s">
        <v>150</v>
      </c>
      <c r="C16" s="9"/>
      <c r="D16" s="9">
        <v>122.55</v>
      </c>
      <c r="E16" s="9">
        <f t="shared" si="0"/>
        <v>-140.92999999999694</v>
      </c>
    </row>
    <row r="17" spans="1:5" ht="21" x14ac:dyDescent="0.25">
      <c r="A17" s="8"/>
      <c r="B17" s="8"/>
      <c r="C17" s="9"/>
      <c r="D17" s="9"/>
      <c r="E17" s="9">
        <f t="shared" si="0"/>
        <v>-140.92999999999694</v>
      </c>
    </row>
    <row r="18" spans="1:5" ht="21" x14ac:dyDescent="0.25">
      <c r="A18" s="8"/>
      <c r="B18" s="8"/>
      <c r="C18" s="9"/>
      <c r="D18" s="9"/>
      <c r="E18" s="9">
        <f t="shared" si="0"/>
        <v>-140.92999999999694</v>
      </c>
    </row>
    <row r="19" spans="1:5" ht="21" x14ac:dyDescent="0.25">
      <c r="A19" s="8"/>
      <c r="B19" s="8"/>
      <c r="C19" s="9"/>
      <c r="D19" s="9"/>
      <c r="E19" s="9">
        <f t="shared" si="0"/>
        <v>-140.92999999999694</v>
      </c>
    </row>
    <row r="20" spans="1:5" ht="21" x14ac:dyDescent="0.25">
      <c r="A20" s="8"/>
      <c r="B20" s="8"/>
      <c r="C20" s="9"/>
      <c r="D20" s="9"/>
      <c r="E20" s="9">
        <f t="shared" si="0"/>
        <v>-140.92999999999694</v>
      </c>
    </row>
    <row r="21" spans="1:5" ht="21" x14ac:dyDescent="0.25">
      <c r="A21" s="8"/>
      <c r="B21" s="8"/>
      <c r="C21" s="9"/>
      <c r="D21" s="9"/>
      <c r="E21" s="9">
        <f t="shared" si="0"/>
        <v>-140.92999999999694</v>
      </c>
    </row>
    <row r="22" spans="1:5" ht="21" x14ac:dyDescent="0.25">
      <c r="A22" s="8"/>
      <c r="B22" s="8"/>
      <c r="C22" s="9"/>
      <c r="D22" s="9"/>
      <c r="E22" s="9">
        <f t="shared" si="0"/>
        <v>-140.92999999999694</v>
      </c>
    </row>
    <row r="23" spans="1:5" ht="21" x14ac:dyDescent="0.25">
      <c r="A23" s="8"/>
      <c r="B23" s="8"/>
      <c r="C23" s="9"/>
      <c r="D23" s="9"/>
      <c r="E23" s="9">
        <f t="shared" si="0"/>
        <v>-140.92999999999694</v>
      </c>
    </row>
    <row r="24" spans="1:5" ht="21" x14ac:dyDescent="0.25">
      <c r="A24" s="8"/>
      <c r="B24" s="8"/>
      <c r="C24" s="9"/>
      <c r="D24" s="9"/>
      <c r="E24" s="9">
        <f t="shared" si="0"/>
        <v>-140.92999999999694</v>
      </c>
    </row>
    <row r="25" spans="1:5" ht="21" x14ac:dyDescent="0.25">
      <c r="A25" s="8"/>
      <c r="B25" s="8"/>
      <c r="C25" s="9"/>
      <c r="D25" s="9"/>
      <c r="E25" s="9">
        <f t="shared" si="0"/>
        <v>-140.92999999999694</v>
      </c>
    </row>
    <row r="26" spans="1:5" ht="21" x14ac:dyDescent="0.25">
      <c r="A26" s="8"/>
      <c r="B26" s="8"/>
      <c r="C26" s="9"/>
      <c r="D26" s="9"/>
      <c r="E26" s="9">
        <f t="shared" si="0"/>
        <v>-140.92999999999694</v>
      </c>
    </row>
    <row r="27" spans="1:5" ht="21" x14ac:dyDescent="0.25">
      <c r="A27" s="8"/>
      <c r="B27" s="8"/>
      <c r="C27" s="9"/>
      <c r="D27" s="9"/>
      <c r="E27" s="9">
        <f t="shared" si="0"/>
        <v>-140.92999999999694</v>
      </c>
    </row>
    <row r="28" spans="1:5" ht="21" x14ac:dyDescent="0.25">
      <c r="A28" s="8"/>
      <c r="B28" s="8"/>
      <c r="C28" s="9"/>
      <c r="D28" s="9"/>
      <c r="E28" s="9">
        <f t="shared" si="0"/>
        <v>-140.92999999999694</v>
      </c>
    </row>
    <row r="29" spans="1:5" ht="21" x14ac:dyDescent="0.25">
      <c r="A29" s="8"/>
      <c r="B29" s="8"/>
      <c r="C29" s="9"/>
      <c r="D29" s="9"/>
      <c r="E29" s="9">
        <f t="shared" si="0"/>
        <v>-140.92999999999694</v>
      </c>
    </row>
    <row r="30" spans="1:5" ht="21" x14ac:dyDescent="0.25">
      <c r="A30" s="8"/>
      <c r="B30" s="8"/>
      <c r="C30" s="9"/>
      <c r="D30" s="9"/>
      <c r="E30" s="9">
        <f t="shared" si="0"/>
        <v>-140.92999999999694</v>
      </c>
    </row>
    <row r="31" spans="1:5" ht="21" x14ac:dyDescent="0.25">
      <c r="A31" s="8"/>
      <c r="B31" s="8"/>
      <c r="C31" s="9"/>
      <c r="D31" s="9"/>
      <c r="E31" s="9">
        <f t="shared" si="0"/>
        <v>-140.92999999999694</v>
      </c>
    </row>
    <row r="32" spans="1:5" ht="21" x14ac:dyDescent="0.25">
      <c r="A32" s="8"/>
      <c r="B32" s="8"/>
      <c r="C32" s="9"/>
      <c r="D32" s="9"/>
      <c r="E32" s="9">
        <f t="shared" si="0"/>
        <v>-140.92999999999694</v>
      </c>
    </row>
    <row r="33" spans="1:5" ht="21" x14ac:dyDescent="0.25">
      <c r="A33" s="8"/>
      <c r="B33" s="8"/>
      <c r="C33" s="9"/>
      <c r="D33" s="9"/>
      <c r="E33" s="9">
        <f t="shared" si="0"/>
        <v>-140.92999999999694</v>
      </c>
    </row>
    <row r="34" spans="1:5" ht="21" x14ac:dyDescent="0.25">
      <c r="A34" s="8"/>
      <c r="B34" s="8"/>
      <c r="C34" s="9"/>
      <c r="D34" s="9"/>
      <c r="E34" s="9">
        <f t="shared" si="0"/>
        <v>-140.92999999999694</v>
      </c>
    </row>
    <row r="35" spans="1:5" ht="21" x14ac:dyDescent="0.25">
      <c r="A35" s="8"/>
      <c r="B35" s="8"/>
      <c r="C35" s="9"/>
      <c r="D35" s="9"/>
      <c r="E35" s="9">
        <f t="shared" si="0"/>
        <v>-140.92999999999694</v>
      </c>
    </row>
    <row r="36" spans="1:5" ht="21" x14ac:dyDescent="0.25">
      <c r="A36" s="8"/>
      <c r="B36" s="8"/>
      <c r="C36" s="9"/>
      <c r="D36" s="9"/>
      <c r="E36" s="9">
        <f t="shared" si="0"/>
        <v>-140.92999999999694</v>
      </c>
    </row>
    <row r="37" spans="1:5" ht="21" x14ac:dyDescent="0.25">
      <c r="A37" s="8"/>
      <c r="B37" s="8"/>
      <c r="C37" s="9"/>
      <c r="D37" s="9"/>
      <c r="E37" s="9">
        <f t="shared" si="0"/>
        <v>-140.92999999999694</v>
      </c>
    </row>
    <row r="38" spans="1:5" ht="21" x14ac:dyDescent="0.25">
      <c r="A38" s="8"/>
      <c r="B38" s="8"/>
      <c r="C38" s="9"/>
      <c r="D38" s="9"/>
      <c r="E38" s="9">
        <f t="shared" si="0"/>
        <v>-140.92999999999694</v>
      </c>
    </row>
    <row r="39" spans="1:5" ht="21" x14ac:dyDescent="0.25">
      <c r="A39" s="8"/>
      <c r="B39" s="8"/>
      <c r="C39" s="9"/>
      <c r="D39" s="9"/>
      <c r="E39" s="9">
        <f t="shared" si="0"/>
        <v>-140.92999999999694</v>
      </c>
    </row>
    <row r="40" spans="1:5" ht="21" x14ac:dyDescent="0.25">
      <c r="A40" s="8"/>
      <c r="B40" s="8"/>
      <c r="C40" s="9"/>
      <c r="D40" s="9"/>
      <c r="E40" s="9">
        <f t="shared" si="0"/>
        <v>-140.92999999999694</v>
      </c>
    </row>
    <row r="41" spans="1:5" ht="21" x14ac:dyDescent="0.25">
      <c r="A41" s="8"/>
      <c r="B41" s="8"/>
      <c r="C41" s="9"/>
      <c r="D41" s="9"/>
      <c r="E41" s="9">
        <f t="shared" si="0"/>
        <v>-140.92999999999694</v>
      </c>
    </row>
    <row r="42" spans="1:5" ht="21" x14ac:dyDescent="0.25">
      <c r="A42" s="8"/>
      <c r="B42" s="8"/>
      <c r="C42" s="9"/>
      <c r="D42" s="9"/>
      <c r="E42" s="9">
        <f t="shared" si="0"/>
        <v>-140.92999999999694</v>
      </c>
    </row>
    <row r="43" spans="1:5" ht="21" x14ac:dyDescent="0.25">
      <c r="A43" s="8"/>
      <c r="B43" s="8"/>
      <c r="C43" s="9"/>
      <c r="D43" s="9"/>
      <c r="E43" s="9">
        <f t="shared" si="0"/>
        <v>-140.92999999999694</v>
      </c>
    </row>
    <row r="44" spans="1:5" ht="21" x14ac:dyDescent="0.25">
      <c r="A44" s="8"/>
      <c r="B44" s="8"/>
      <c r="C44" s="9"/>
      <c r="D44" s="9"/>
      <c r="E44" s="9">
        <f t="shared" si="0"/>
        <v>-140.92999999999694</v>
      </c>
    </row>
    <row r="45" spans="1:5" ht="21" x14ac:dyDescent="0.25">
      <c r="A45" s="8"/>
      <c r="B45" s="8"/>
      <c r="C45" s="9"/>
      <c r="D45" s="9"/>
      <c r="E45" s="9">
        <f t="shared" si="0"/>
        <v>-140.92999999999694</v>
      </c>
    </row>
    <row r="46" spans="1:5" ht="21" x14ac:dyDescent="0.25">
      <c r="A46" s="8"/>
      <c r="B46" s="8"/>
      <c r="C46" s="9"/>
      <c r="D46" s="9"/>
      <c r="E46" s="9">
        <f t="shared" si="0"/>
        <v>-140.92999999999694</v>
      </c>
    </row>
    <row r="47" spans="1:5" ht="21" x14ac:dyDescent="0.25">
      <c r="A47" s="8"/>
      <c r="B47" s="8"/>
      <c r="C47" s="9"/>
      <c r="D47" s="9"/>
      <c r="E47" s="9">
        <f t="shared" si="0"/>
        <v>-140.92999999999694</v>
      </c>
    </row>
    <row r="48" spans="1:5" ht="21" x14ac:dyDescent="0.25">
      <c r="A48" s="8"/>
      <c r="B48" s="8"/>
      <c r="C48" s="9"/>
      <c r="D48" s="9"/>
      <c r="E48" s="9">
        <f t="shared" si="0"/>
        <v>-140.92999999999694</v>
      </c>
    </row>
    <row r="49" spans="1:5" ht="21" x14ac:dyDescent="0.25">
      <c r="A49" s="8"/>
      <c r="B49" s="8"/>
      <c r="C49" s="9"/>
      <c r="D49" s="9"/>
      <c r="E49" s="9">
        <f t="shared" si="0"/>
        <v>-140.92999999999694</v>
      </c>
    </row>
    <row r="50" spans="1:5" ht="21" x14ac:dyDescent="0.25">
      <c r="A50" s="8"/>
      <c r="B50" s="8"/>
      <c r="C50" s="9"/>
      <c r="D50" s="9"/>
      <c r="E50" s="9">
        <f t="shared" si="0"/>
        <v>-140.92999999999694</v>
      </c>
    </row>
    <row r="51" spans="1:5" ht="21" x14ac:dyDescent="0.25">
      <c r="A51" s="8"/>
      <c r="B51" s="8"/>
      <c r="C51" s="9"/>
      <c r="D51" s="9"/>
      <c r="E51" s="9">
        <f t="shared" si="0"/>
        <v>-140.92999999999694</v>
      </c>
    </row>
    <row r="52" spans="1:5" ht="21" x14ac:dyDescent="0.25">
      <c r="A52" s="8"/>
      <c r="B52" s="8"/>
      <c r="C52" s="9"/>
      <c r="D52" s="9"/>
      <c r="E52" s="9">
        <f t="shared" si="0"/>
        <v>-140.92999999999694</v>
      </c>
    </row>
    <row r="53" spans="1:5" ht="21" x14ac:dyDescent="0.25">
      <c r="A53" s="8"/>
      <c r="B53" s="8"/>
      <c r="C53" s="9"/>
      <c r="D53" s="9"/>
      <c r="E53" s="9">
        <f t="shared" si="0"/>
        <v>-140.92999999999694</v>
      </c>
    </row>
    <row r="54" spans="1:5" ht="21" x14ac:dyDescent="0.25">
      <c r="A54" s="8"/>
      <c r="B54" s="8"/>
      <c r="C54" s="9"/>
      <c r="D54" s="9"/>
      <c r="E54" s="9">
        <f t="shared" si="0"/>
        <v>-140.92999999999694</v>
      </c>
    </row>
    <row r="55" spans="1:5" ht="21" x14ac:dyDescent="0.25">
      <c r="A55" s="8"/>
      <c r="B55" s="8"/>
      <c r="C55" s="9"/>
      <c r="D55" s="9"/>
      <c r="E55" s="9">
        <f t="shared" si="0"/>
        <v>-140.92999999999694</v>
      </c>
    </row>
    <row r="56" spans="1:5" ht="21" x14ac:dyDescent="0.25">
      <c r="A56" s="8"/>
      <c r="B56" s="8"/>
      <c r="C56" s="9"/>
      <c r="D56" s="9"/>
      <c r="E56" s="9">
        <f t="shared" si="0"/>
        <v>-140.92999999999694</v>
      </c>
    </row>
    <row r="57" spans="1:5" ht="21" x14ac:dyDescent="0.25">
      <c r="A57" s="8"/>
      <c r="B57" s="8"/>
      <c r="C57" s="9"/>
      <c r="D57" s="9"/>
      <c r="E57" s="9">
        <f t="shared" si="0"/>
        <v>-140.92999999999694</v>
      </c>
    </row>
    <row r="58" spans="1:5" ht="21" x14ac:dyDescent="0.25">
      <c r="A58" s="8"/>
      <c r="B58" s="8"/>
      <c r="C58" s="9"/>
      <c r="D58" s="9"/>
      <c r="E58" s="9">
        <f t="shared" si="0"/>
        <v>-140.92999999999694</v>
      </c>
    </row>
    <row r="59" spans="1:5" ht="21" x14ac:dyDescent="0.25">
      <c r="A59" s="8"/>
      <c r="B59" s="8"/>
      <c r="C59" s="9"/>
      <c r="D59" s="9"/>
      <c r="E59" s="9">
        <f t="shared" si="0"/>
        <v>-140.92999999999694</v>
      </c>
    </row>
    <row r="60" spans="1:5" ht="21" x14ac:dyDescent="0.25">
      <c r="A60" s="8"/>
      <c r="B60" s="8"/>
      <c r="C60" s="9"/>
      <c r="D60" s="9"/>
      <c r="E60" s="9">
        <f t="shared" si="0"/>
        <v>-140.92999999999694</v>
      </c>
    </row>
    <row r="61" spans="1:5" ht="21" x14ac:dyDescent="0.25">
      <c r="A61" s="8"/>
      <c r="B61" s="8"/>
      <c r="C61" s="9"/>
      <c r="D61" s="9"/>
      <c r="E61" s="9">
        <f t="shared" si="0"/>
        <v>-140.92999999999694</v>
      </c>
    </row>
    <row r="62" spans="1:5" ht="21" x14ac:dyDescent="0.25">
      <c r="A62" s="8"/>
      <c r="B62" s="8"/>
      <c r="C62" s="9"/>
      <c r="D62" s="9"/>
      <c r="E62" s="9">
        <f t="shared" si="0"/>
        <v>-140.92999999999694</v>
      </c>
    </row>
    <row r="63" spans="1:5" ht="21" x14ac:dyDescent="0.25">
      <c r="A63" s="8"/>
      <c r="B63" s="8"/>
      <c r="C63" s="9"/>
      <c r="D63" s="9"/>
      <c r="E63" s="9">
        <f t="shared" si="0"/>
        <v>-140.92999999999694</v>
      </c>
    </row>
    <row r="64" spans="1:5" ht="21" x14ac:dyDescent="0.25">
      <c r="A64" s="8"/>
      <c r="B64" s="8"/>
      <c r="C64" s="9"/>
      <c r="D64" s="9"/>
      <c r="E64" s="9">
        <f t="shared" si="0"/>
        <v>-140.92999999999694</v>
      </c>
    </row>
    <row r="65" spans="1:5" ht="21" x14ac:dyDescent="0.25">
      <c r="A65" s="8"/>
      <c r="B65" s="8"/>
      <c r="C65" s="9"/>
      <c r="D65" s="9"/>
      <c r="E65" s="9">
        <f t="shared" si="0"/>
        <v>-140.92999999999694</v>
      </c>
    </row>
    <row r="66" spans="1:5" ht="21" x14ac:dyDescent="0.25">
      <c r="A66" s="8"/>
      <c r="B66" s="8"/>
      <c r="C66" s="9"/>
      <c r="D66" s="9"/>
      <c r="E66" s="9">
        <f t="shared" si="0"/>
        <v>-140.92999999999694</v>
      </c>
    </row>
    <row r="67" spans="1:5" ht="21" x14ac:dyDescent="0.25">
      <c r="A67" s="8"/>
      <c r="B67" s="8"/>
      <c r="C67" s="9"/>
      <c r="D67" s="9"/>
      <c r="E67" s="9">
        <f t="shared" si="0"/>
        <v>-140.92999999999694</v>
      </c>
    </row>
    <row r="68" spans="1:5" ht="21" x14ac:dyDescent="0.25">
      <c r="A68" s="8"/>
      <c r="B68" s="8"/>
      <c r="C68" s="9"/>
      <c r="D68" s="9"/>
      <c r="E68" s="9">
        <f t="shared" si="0"/>
        <v>-140.92999999999694</v>
      </c>
    </row>
    <row r="69" spans="1:5" ht="21" x14ac:dyDescent="0.25">
      <c r="A69" s="8"/>
      <c r="B69" s="8"/>
      <c r="C69" s="9"/>
      <c r="D69" s="9"/>
      <c r="E69" s="9">
        <f t="shared" si="0"/>
        <v>-140.92999999999694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-140.92999999999694</v>
      </c>
    </row>
    <row r="71" spans="1:5" ht="21" x14ac:dyDescent="0.25">
      <c r="A71" s="8"/>
      <c r="B71" s="8"/>
      <c r="C71" s="9"/>
      <c r="D71" s="9"/>
      <c r="E71" s="9">
        <f t="shared" si="1"/>
        <v>-140.92999999999694</v>
      </c>
    </row>
    <row r="72" spans="1:5" ht="21" x14ac:dyDescent="0.25">
      <c r="A72" s="8"/>
      <c r="B72" s="8"/>
      <c r="C72" s="9"/>
      <c r="D72" s="9"/>
      <c r="E72" s="9">
        <f t="shared" si="1"/>
        <v>-140.92999999999694</v>
      </c>
    </row>
    <row r="73" spans="1:5" ht="21" x14ac:dyDescent="0.25">
      <c r="A73" s="8"/>
      <c r="B73" s="8"/>
      <c r="C73" s="9"/>
      <c r="D73" s="9"/>
      <c r="E73" s="9">
        <f t="shared" si="1"/>
        <v>-140.92999999999694</v>
      </c>
    </row>
    <row r="74" spans="1:5" ht="21" x14ac:dyDescent="0.25">
      <c r="A74" s="8"/>
      <c r="B74" s="8"/>
      <c r="C74" s="9"/>
      <c r="D74" s="9"/>
      <c r="E74" s="9">
        <f t="shared" si="1"/>
        <v>-140.92999999999694</v>
      </c>
    </row>
    <row r="75" spans="1:5" ht="21" x14ac:dyDescent="0.25">
      <c r="A75" s="8"/>
      <c r="B75" s="8"/>
      <c r="C75" s="9"/>
      <c r="D75" s="9"/>
      <c r="E75" s="9">
        <f t="shared" si="1"/>
        <v>-140.92999999999694</v>
      </c>
    </row>
    <row r="76" spans="1:5" ht="21" x14ac:dyDescent="0.25">
      <c r="A76" s="8"/>
      <c r="B76" s="8"/>
      <c r="C76" s="9"/>
      <c r="D76" s="9"/>
      <c r="E76" s="9">
        <f t="shared" si="1"/>
        <v>-140.92999999999694</v>
      </c>
    </row>
    <row r="77" spans="1:5" ht="21" x14ac:dyDescent="0.25">
      <c r="A77" s="8"/>
      <c r="B77" s="8"/>
      <c r="C77" s="9"/>
      <c r="D77" s="9"/>
      <c r="E77" s="9">
        <f t="shared" si="1"/>
        <v>-140.92999999999694</v>
      </c>
    </row>
    <row r="78" spans="1:5" ht="21" x14ac:dyDescent="0.25">
      <c r="A78" s="8"/>
      <c r="B78" s="8"/>
      <c r="C78" s="9"/>
      <c r="D78" s="9"/>
      <c r="E78" s="9">
        <f t="shared" si="1"/>
        <v>-140.92999999999694</v>
      </c>
    </row>
    <row r="79" spans="1:5" ht="21" x14ac:dyDescent="0.25">
      <c r="A79" s="8"/>
      <c r="B79" s="8"/>
      <c r="C79" s="9"/>
      <c r="D79" s="9"/>
      <c r="E79" s="9">
        <f t="shared" si="1"/>
        <v>-140.92999999999694</v>
      </c>
    </row>
    <row r="80" spans="1:5" ht="21" x14ac:dyDescent="0.25">
      <c r="A80" s="8"/>
      <c r="B80" s="8"/>
      <c r="C80" s="9"/>
      <c r="D80" s="9"/>
      <c r="E80" s="9">
        <f t="shared" si="1"/>
        <v>-140.92999999999694</v>
      </c>
    </row>
    <row r="81" spans="1:5" ht="21" x14ac:dyDescent="0.25">
      <c r="A81" s="8"/>
      <c r="B81" s="8"/>
      <c r="C81" s="9"/>
      <c r="D81" s="9"/>
      <c r="E81" s="9">
        <f t="shared" si="1"/>
        <v>-140.92999999999694</v>
      </c>
    </row>
    <row r="82" spans="1:5" ht="21" x14ac:dyDescent="0.25">
      <c r="A82" s="8"/>
      <c r="B82" s="8"/>
      <c r="C82" s="9"/>
      <c r="D82" s="9"/>
      <c r="E82" s="9">
        <f t="shared" si="1"/>
        <v>-140.92999999999694</v>
      </c>
    </row>
    <row r="83" spans="1:5" ht="21" x14ac:dyDescent="0.25">
      <c r="A83" s="8"/>
      <c r="B83" s="8"/>
      <c r="C83" s="9"/>
      <c r="D83" s="9"/>
      <c r="E83" s="9">
        <f t="shared" si="1"/>
        <v>-140.92999999999694</v>
      </c>
    </row>
    <row r="84" spans="1:5" ht="21" x14ac:dyDescent="0.25">
      <c r="A84" s="8"/>
      <c r="B84" s="8"/>
      <c r="C84" s="9"/>
      <c r="D84" s="9"/>
      <c r="E84" s="9">
        <f t="shared" si="1"/>
        <v>-140.92999999999694</v>
      </c>
    </row>
    <row r="85" spans="1:5" ht="21" x14ac:dyDescent="0.25">
      <c r="A85" s="8"/>
      <c r="B85" s="8"/>
      <c r="C85" s="9"/>
      <c r="D85" s="9"/>
      <c r="E85" s="9">
        <f t="shared" si="1"/>
        <v>-140.92999999999694</v>
      </c>
    </row>
    <row r="86" spans="1:5" ht="21" x14ac:dyDescent="0.25">
      <c r="A86" s="8"/>
      <c r="B86" s="8"/>
      <c r="C86" s="9"/>
      <c r="D86" s="9"/>
      <c r="E86" s="9">
        <f t="shared" si="1"/>
        <v>-140.92999999999694</v>
      </c>
    </row>
    <row r="87" spans="1:5" ht="21" x14ac:dyDescent="0.25">
      <c r="A87" s="8"/>
      <c r="B87" s="8"/>
      <c r="C87" s="9"/>
      <c r="D87" s="9"/>
      <c r="E87" s="9">
        <f t="shared" si="1"/>
        <v>-140.92999999999694</v>
      </c>
    </row>
    <row r="88" spans="1:5" ht="21" x14ac:dyDescent="0.25">
      <c r="A88" s="8"/>
      <c r="B88" s="8"/>
      <c r="C88" s="9"/>
      <c r="D88" s="9"/>
      <c r="E88" s="9">
        <f t="shared" si="1"/>
        <v>-140.92999999999694</v>
      </c>
    </row>
    <row r="89" spans="1:5" ht="21" x14ac:dyDescent="0.25">
      <c r="A89" s="8"/>
      <c r="B89" s="8"/>
      <c r="C89" s="9"/>
      <c r="D89" s="9"/>
      <c r="E89" s="9">
        <f t="shared" si="1"/>
        <v>-140.92999999999694</v>
      </c>
    </row>
    <row r="90" spans="1:5" ht="21" x14ac:dyDescent="0.25">
      <c r="A90" s="8"/>
      <c r="B90" s="8"/>
      <c r="C90" s="9"/>
      <c r="D90" s="9"/>
      <c r="E90" s="9">
        <f t="shared" si="1"/>
        <v>-140.92999999999694</v>
      </c>
    </row>
    <row r="91" spans="1:5" ht="21" x14ac:dyDescent="0.25">
      <c r="A91" s="8"/>
      <c r="B91" s="8"/>
      <c r="C91" s="9"/>
      <c r="D91" s="9"/>
      <c r="E91" s="9">
        <f t="shared" si="1"/>
        <v>-140.92999999999694</v>
      </c>
    </row>
    <row r="92" spans="1:5" ht="21" x14ac:dyDescent="0.25">
      <c r="A92" s="8"/>
      <c r="B92" s="8"/>
      <c r="C92" s="9"/>
      <c r="D92" s="9"/>
      <c r="E92" s="9">
        <f t="shared" si="1"/>
        <v>-140.92999999999694</v>
      </c>
    </row>
    <row r="93" spans="1:5" ht="21" x14ac:dyDescent="0.25">
      <c r="A93" s="8"/>
      <c r="B93" s="8"/>
      <c r="C93" s="9"/>
      <c r="D93" s="9"/>
      <c r="E93" s="9">
        <f t="shared" si="1"/>
        <v>-140.92999999999694</v>
      </c>
    </row>
    <row r="94" spans="1:5" ht="21" x14ac:dyDescent="0.25">
      <c r="A94" s="8"/>
      <c r="B94" s="8"/>
      <c r="C94" s="9"/>
      <c r="D94" s="9"/>
      <c r="E94" s="9">
        <f t="shared" si="1"/>
        <v>-140.92999999999694</v>
      </c>
    </row>
    <row r="95" spans="1:5" ht="21" x14ac:dyDescent="0.25">
      <c r="A95" s="8"/>
      <c r="B95" s="8"/>
      <c r="C95" s="9"/>
      <c r="D95" s="9"/>
      <c r="E95" s="9">
        <f t="shared" si="1"/>
        <v>-140.92999999999694</v>
      </c>
    </row>
    <row r="96" spans="1:5" ht="21" x14ac:dyDescent="0.25">
      <c r="A96" s="8"/>
      <c r="B96" s="8"/>
      <c r="C96" s="9"/>
      <c r="D96" s="9"/>
      <c r="E96" s="9">
        <f t="shared" si="1"/>
        <v>-140.92999999999694</v>
      </c>
    </row>
    <row r="97" spans="1:5" ht="21" x14ac:dyDescent="0.25">
      <c r="A97" s="8"/>
      <c r="B97" s="8"/>
      <c r="C97" s="9"/>
      <c r="D97" s="9"/>
      <c r="E97" s="9">
        <f t="shared" si="1"/>
        <v>-140.92999999999694</v>
      </c>
    </row>
    <row r="98" spans="1:5" ht="21" x14ac:dyDescent="0.25">
      <c r="A98" s="8"/>
      <c r="B98" s="8"/>
      <c r="C98" s="9"/>
      <c r="D98" s="9"/>
      <c r="E98" s="9">
        <f t="shared" si="1"/>
        <v>-140.92999999999694</v>
      </c>
    </row>
    <row r="99" spans="1:5" ht="21" x14ac:dyDescent="0.25">
      <c r="A99" s="8"/>
      <c r="B99" s="8"/>
      <c r="C99" s="9"/>
      <c r="D99" s="9"/>
      <c r="E99" s="9">
        <f t="shared" si="1"/>
        <v>-140.92999999999694</v>
      </c>
    </row>
    <row r="100" spans="1:5" ht="21" x14ac:dyDescent="0.25">
      <c r="A100" s="8"/>
      <c r="B100" s="8"/>
      <c r="C100" s="9"/>
      <c r="D100" s="9"/>
      <c r="E100" s="9">
        <f t="shared" si="1"/>
        <v>-140.92999999999694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26"/>
  <dimension ref="A1:H1057"/>
  <sheetViews>
    <sheetView topLeftCell="A151" workbookViewId="0">
      <selection activeCell="B161" sqref="B161"/>
    </sheetView>
  </sheetViews>
  <sheetFormatPr baseColWidth="10" defaultColWidth="8.83203125" defaultRowHeight="15" x14ac:dyDescent="0.2"/>
  <cols>
    <col min="1" max="1" width="16.33203125" bestFit="1" customWidth="1"/>
    <col min="2" max="2" width="71.83203125" customWidth="1"/>
    <col min="3" max="3" width="20.1640625" customWidth="1"/>
    <col min="4" max="4" width="20.5" bestFit="1" customWidth="1"/>
    <col min="5" max="5" width="18" bestFit="1" customWidth="1"/>
  </cols>
  <sheetData>
    <row r="1" spans="1:8" ht="29" x14ac:dyDescent="0.35">
      <c r="A1" s="160" t="s">
        <v>141</v>
      </c>
      <c r="B1" s="160"/>
      <c r="C1" s="160"/>
      <c r="D1" s="160"/>
      <c r="E1" s="160"/>
    </row>
    <row r="2" spans="1:8" ht="26" x14ac:dyDescent="0.3">
      <c r="A2" s="161" t="s">
        <v>45</v>
      </c>
      <c r="B2" s="161"/>
      <c r="C2" s="161"/>
      <c r="D2" s="161"/>
      <c r="E2" s="161"/>
    </row>
    <row r="3" spans="1:8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8" ht="21" x14ac:dyDescent="0.25">
      <c r="A4" s="8"/>
      <c r="B4" s="8"/>
      <c r="C4" s="9"/>
      <c r="D4" s="9"/>
      <c r="E4" s="9">
        <v>0</v>
      </c>
    </row>
    <row r="5" spans="1:8" ht="21" x14ac:dyDescent="0.25">
      <c r="A5" s="18">
        <v>45294</v>
      </c>
      <c r="B5" s="8" t="s">
        <v>449</v>
      </c>
      <c r="C5" s="9">
        <v>2000</v>
      </c>
      <c r="D5" s="9"/>
      <c r="E5" s="9">
        <f>E4+C5-D5</f>
        <v>2000</v>
      </c>
    </row>
    <row r="6" spans="1:8" ht="21" x14ac:dyDescent="0.25">
      <c r="A6" s="18">
        <v>45295</v>
      </c>
      <c r="B6" s="8" t="s">
        <v>386</v>
      </c>
      <c r="C6" s="9"/>
      <c r="D6" s="9">
        <v>52.5</v>
      </c>
      <c r="E6" s="9">
        <f t="shared" ref="E6:E69" si="0">E5+C6-D6</f>
        <v>1947.5</v>
      </c>
      <c r="H6">
        <v>110</v>
      </c>
    </row>
    <row r="7" spans="1:8" ht="21" x14ac:dyDescent="0.25">
      <c r="A7" s="18">
        <v>45295</v>
      </c>
      <c r="B7" s="8" t="s">
        <v>449</v>
      </c>
      <c r="C7" s="9">
        <v>354000</v>
      </c>
      <c r="D7" s="9"/>
      <c r="E7" s="9">
        <f t="shared" si="0"/>
        <v>355947.5</v>
      </c>
    </row>
    <row r="8" spans="1:8" ht="21" x14ac:dyDescent="0.25">
      <c r="A8" s="18">
        <v>45295</v>
      </c>
      <c r="B8" s="8" t="s">
        <v>414</v>
      </c>
      <c r="C8" s="9"/>
      <c r="D8" s="9">
        <v>355000</v>
      </c>
      <c r="E8" s="9">
        <f t="shared" si="0"/>
        <v>947.5</v>
      </c>
    </row>
    <row r="9" spans="1:8" ht="21" x14ac:dyDescent="0.25">
      <c r="A9" s="18">
        <v>45295</v>
      </c>
      <c r="B9" s="8" t="s">
        <v>351</v>
      </c>
      <c r="C9" s="9"/>
      <c r="D9" s="9">
        <v>15.75</v>
      </c>
      <c r="E9" s="9">
        <f t="shared" si="0"/>
        <v>931.75</v>
      </c>
    </row>
    <row r="10" spans="1:8" ht="21" x14ac:dyDescent="0.25">
      <c r="A10" s="18">
        <v>45302</v>
      </c>
      <c r="B10" s="8" t="s">
        <v>539</v>
      </c>
      <c r="C10" s="9">
        <v>498337.75</v>
      </c>
      <c r="D10" s="9"/>
      <c r="E10" s="9">
        <f t="shared" si="0"/>
        <v>499269.5</v>
      </c>
    </row>
    <row r="11" spans="1:8" ht="21" x14ac:dyDescent="0.25">
      <c r="A11" s="18">
        <v>45302</v>
      </c>
      <c r="B11" s="8" t="s">
        <v>414</v>
      </c>
      <c r="C11" s="9"/>
      <c r="D11" s="9">
        <v>498400</v>
      </c>
      <c r="E11" s="9">
        <f t="shared" si="0"/>
        <v>869.5</v>
      </c>
    </row>
    <row r="12" spans="1:8" ht="21" x14ac:dyDescent="0.25">
      <c r="A12" s="18">
        <v>45302</v>
      </c>
      <c r="B12" s="8" t="s">
        <v>386</v>
      </c>
      <c r="C12" s="9"/>
      <c r="D12" s="9">
        <v>15.75</v>
      </c>
      <c r="E12" s="9">
        <f t="shared" si="0"/>
        <v>853.75</v>
      </c>
    </row>
    <row r="13" spans="1:8" ht="21" x14ac:dyDescent="0.25">
      <c r="A13" s="18">
        <v>45306</v>
      </c>
      <c r="B13" s="8" t="s">
        <v>232</v>
      </c>
      <c r="C13" s="9">
        <v>229564</v>
      </c>
      <c r="D13" s="9"/>
      <c r="E13" s="9">
        <f t="shared" si="0"/>
        <v>230417.75</v>
      </c>
    </row>
    <row r="14" spans="1:8" ht="21" x14ac:dyDescent="0.25">
      <c r="A14" s="18">
        <v>45306</v>
      </c>
      <c r="B14" s="8" t="s">
        <v>414</v>
      </c>
      <c r="C14" s="9"/>
      <c r="D14" s="9">
        <v>221540</v>
      </c>
      <c r="E14" s="9">
        <f t="shared" si="0"/>
        <v>8877.75</v>
      </c>
    </row>
    <row r="15" spans="1:8" ht="21" x14ac:dyDescent="0.25">
      <c r="A15" s="18">
        <v>45306</v>
      </c>
      <c r="B15" s="8" t="s">
        <v>386</v>
      </c>
      <c r="C15" s="9"/>
      <c r="D15" s="9">
        <v>15.75</v>
      </c>
      <c r="E15" s="9">
        <f t="shared" si="0"/>
        <v>8862</v>
      </c>
    </row>
    <row r="16" spans="1:8" ht="21" x14ac:dyDescent="0.25">
      <c r="A16" s="18">
        <v>44942</v>
      </c>
      <c r="B16" s="8" t="s">
        <v>576</v>
      </c>
      <c r="C16" s="9"/>
      <c r="D16" s="9">
        <v>215.49</v>
      </c>
      <c r="E16" s="9">
        <f t="shared" si="0"/>
        <v>8646.51</v>
      </c>
    </row>
    <row r="17" spans="1:5" ht="21" x14ac:dyDescent="0.25">
      <c r="A17" s="18">
        <v>44942</v>
      </c>
      <c r="B17" s="8" t="s">
        <v>577</v>
      </c>
      <c r="C17" s="9"/>
      <c r="D17" s="9">
        <v>429.65</v>
      </c>
      <c r="E17" s="9">
        <f t="shared" si="0"/>
        <v>8216.86</v>
      </c>
    </row>
    <row r="18" spans="1:5" ht="21" x14ac:dyDescent="0.25">
      <c r="A18" s="18">
        <v>45308</v>
      </c>
      <c r="B18" s="8" t="s">
        <v>582</v>
      </c>
      <c r="C18" s="9">
        <v>431248</v>
      </c>
      <c r="D18" s="9"/>
      <c r="E18" s="9">
        <f t="shared" si="0"/>
        <v>439464.86</v>
      </c>
    </row>
    <row r="19" spans="1:5" ht="21" x14ac:dyDescent="0.25">
      <c r="A19" s="18">
        <v>45308</v>
      </c>
      <c r="B19" s="8" t="s">
        <v>582</v>
      </c>
      <c r="C19" s="9">
        <v>80867</v>
      </c>
      <c r="D19" s="9"/>
      <c r="E19" s="9">
        <f t="shared" si="0"/>
        <v>520331.86</v>
      </c>
    </row>
    <row r="20" spans="1:5" ht="21" x14ac:dyDescent="0.25">
      <c r="A20" s="18">
        <v>45308</v>
      </c>
      <c r="B20" s="8" t="s">
        <v>414</v>
      </c>
      <c r="C20" s="9"/>
      <c r="D20" s="9">
        <v>255800</v>
      </c>
      <c r="E20" s="9">
        <f t="shared" si="0"/>
        <v>264531.86</v>
      </c>
    </row>
    <row r="21" spans="1:5" ht="21" x14ac:dyDescent="0.25">
      <c r="A21" s="18">
        <v>45308</v>
      </c>
      <c r="B21" s="8" t="s">
        <v>414</v>
      </c>
      <c r="C21" s="9"/>
      <c r="D21" s="9">
        <v>259300</v>
      </c>
      <c r="E21" s="9">
        <f t="shared" si="0"/>
        <v>5231.859999999986</v>
      </c>
    </row>
    <row r="22" spans="1:5" ht="21" x14ac:dyDescent="0.25">
      <c r="A22" s="18">
        <v>45308</v>
      </c>
      <c r="B22" s="8" t="s">
        <v>351</v>
      </c>
      <c r="C22" s="9"/>
      <c r="D22" s="9">
        <v>15.75</v>
      </c>
      <c r="E22" s="9">
        <f t="shared" si="0"/>
        <v>5216.109999999986</v>
      </c>
    </row>
    <row r="23" spans="1:5" ht="21" x14ac:dyDescent="0.25">
      <c r="A23" s="18">
        <v>45308</v>
      </c>
      <c r="B23" s="8" t="s">
        <v>351</v>
      </c>
      <c r="C23" s="9"/>
      <c r="D23" s="9">
        <v>15.75</v>
      </c>
      <c r="E23" s="9">
        <f t="shared" si="0"/>
        <v>5200.359999999986</v>
      </c>
    </row>
    <row r="24" spans="1:5" ht="21" x14ac:dyDescent="0.25">
      <c r="A24" s="18">
        <v>45311</v>
      </c>
      <c r="B24" s="8" t="s">
        <v>636</v>
      </c>
      <c r="C24" s="9">
        <v>392345.75</v>
      </c>
      <c r="D24" s="9"/>
      <c r="E24" s="9">
        <f t="shared" si="0"/>
        <v>397546.11</v>
      </c>
    </row>
    <row r="25" spans="1:5" ht="21" x14ac:dyDescent="0.25">
      <c r="A25" s="18">
        <v>45311</v>
      </c>
      <c r="B25" s="8" t="s">
        <v>641</v>
      </c>
      <c r="C25" s="9"/>
      <c r="D25" s="9">
        <v>395455</v>
      </c>
      <c r="E25" s="9">
        <f t="shared" si="0"/>
        <v>2091.109999999986</v>
      </c>
    </row>
    <row r="26" spans="1:5" ht="21" x14ac:dyDescent="0.25">
      <c r="A26" s="18">
        <v>45311</v>
      </c>
      <c r="B26" s="8" t="s">
        <v>644</v>
      </c>
      <c r="C26" s="9">
        <v>248098</v>
      </c>
      <c r="D26" s="9"/>
      <c r="E26" s="9">
        <f t="shared" si="0"/>
        <v>250189.11</v>
      </c>
    </row>
    <row r="27" spans="1:5" ht="21" x14ac:dyDescent="0.25">
      <c r="A27" s="18">
        <v>45313</v>
      </c>
      <c r="B27" s="8" t="s">
        <v>650</v>
      </c>
      <c r="C27" s="9"/>
      <c r="D27" s="9">
        <v>249200</v>
      </c>
      <c r="E27" s="9">
        <f t="shared" si="0"/>
        <v>989.10999999998603</v>
      </c>
    </row>
    <row r="28" spans="1:5" ht="21" x14ac:dyDescent="0.25">
      <c r="A28" s="18">
        <v>45313</v>
      </c>
      <c r="B28" s="8" t="s">
        <v>651</v>
      </c>
      <c r="C28" s="9"/>
      <c r="D28" s="9">
        <v>15.75</v>
      </c>
      <c r="E28" s="9">
        <f t="shared" si="0"/>
        <v>973.35999999998603</v>
      </c>
    </row>
    <row r="29" spans="1:5" ht="21" x14ac:dyDescent="0.25">
      <c r="A29" s="8"/>
      <c r="B29" s="8"/>
      <c r="C29" s="9"/>
      <c r="D29" s="9">
        <v>52.5</v>
      </c>
      <c r="E29" s="9">
        <f t="shared" si="0"/>
        <v>920.85999999998603</v>
      </c>
    </row>
    <row r="30" spans="1:5" ht="21" x14ac:dyDescent="0.25">
      <c r="A30" s="18">
        <v>45329</v>
      </c>
      <c r="B30" s="8" t="s">
        <v>809</v>
      </c>
      <c r="C30" s="9">
        <v>130513</v>
      </c>
      <c r="D30" s="9"/>
      <c r="E30" s="9">
        <f t="shared" si="0"/>
        <v>131433.85999999999</v>
      </c>
    </row>
    <row r="31" spans="1:5" ht="21" x14ac:dyDescent="0.25">
      <c r="A31" s="18">
        <v>45329</v>
      </c>
      <c r="B31" s="8" t="s">
        <v>582</v>
      </c>
      <c r="C31" s="9">
        <v>96412</v>
      </c>
      <c r="D31" s="9"/>
      <c r="E31" s="9">
        <f t="shared" si="0"/>
        <v>227845.86</v>
      </c>
    </row>
    <row r="32" spans="1:5" ht="21" x14ac:dyDescent="0.25">
      <c r="A32" s="18">
        <v>45329</v>
      </c>
      <c r="B32" s="8" t="s">
        <v>650</v>
      </c>
      <c r="C32" s="9"/>
      <c r="D32" s="9">
        <v>226100</v>
      </c>
      <c r="E32" s="9">
        <f t="shared" si="0"/>
        <v>1745.859999999986</v>
      </c>
    </row>
    <row r="33" spans="1:5" ht="21" x14ac:dyDescent="0.25">
      <c r="A33" s="18">
        <v>45331</v>
      </c>
      <c r="B33" s="8" t="s">
        <v>843</v>
      </c>
      <c r="C33" s="9"/>
      <c r="D33" s="9">
        <v>915</v>
      </c>
      <c r="E33" s="9">
        <f t="shared" si="0"/>
        <v>830.85999999998603</v>
      </c>
    </row>
    <row r="34" spans="1:5" ht="21" x14ac:dyDescent="0.25">
      <c r="A34" s="8"/>
      <c r="B34" s="8"/>
      <c r="C34" s="9"/>
      <c r="D34" s="9">
        <v>799.75</v>
      </c>
      <c r="E34" s="9">
        <f t="shared" si="0"/>
        <v>31.10999999998603</v>
      </c>
    </row>
    <row r="35" spans="1:5" ht="21" x14ac:dyDescent="0.25">
      <c r="A35" s="18">
        <v>45334</v>
      </c>
      <c r="B35" s="8" t="s">
        <v>539</v>
      </c>
      <c r="C35" s="9">
        <v>468190</v>
      </c>
      <c r="D35" s="9"/>
      <c r="E35" s="9">
        <f t="shared" si="0"/>
        <v>468221.11</v>
      </c>
    </row>
    <row r="36" spans="1:5" ht="21" x14ac:dyDescent="0.25">
      <c r="A36" s="18">
        <v>45335</v>
      </c>
      <c r="B36" s="8" t="s">
        <v>850</v>
      </c>
      <c r="C36" s="9"/>
      <c r="D36" s="9">
        <v>630</v>
      </c>
      <c r="E36" s="9">
        <f t="shared" si="0"/>
        <v>467591.11</v>
      </c>
    </row>
    <row r="37" spans="1:5" ht="21" x14ac:dyDescent="0.25">
      <c r="A37" s="18">
        <v>45335</v>
      </c>
      <c r="B37" s="8" t="s">
        <v>362</v>
      </c>
      <c r="C37" s="9"/>
      <c r="D37" s="9">
        <v>15.75</v>
      </c>
      <c r="E37" s="9">
        <f t="shared" si="0"/>
        <v>467575.36</v>
      </c>
    </row>
    <row r="38" spans="1:5" ht="21" x14ac:dyDescent="0.25">
      <c r="A38" s="18">
        <v>45335</v>
      </c>
      <c r="B38" s="8" t="s">
        <v>853</v>
      </c>
      <c r="C38" s="9"/>
      <c r="D38" s="9">
        <v>280458</v>
      </c>
      <c r="E38" s="9">
        <f t="shared" si="0"/>
        <v>187117.36</v>
      </c>
    </row>
    <row r="39" spans="1:5" ht="21" x14ac:dyDescent="0.25">
      <c r="A39" s="18">
        <v>45335</v>
      </c>
      <c r="B39" s="8" t="s">
        <v>150</v>
      </c>
      <c r="C39" s="9"/>
      <c r="D39" s="9">
        <v>15.75</v>
      </c>
      <c r="E39" s="9">
        <f t="shared" si="0"/>
        <v>187101.61</v>
      </c>
    </row>
    <row r="40" spans="1:5" ht="21" x14ac:dyDescent="0.25">
      <c r="A40" s="18">
        <v>45335</v>
      </c>
      <c r="B40" s="8" t="s">
        <v>856</v>
      </c>
      <c r="C40" s="9"/>
      <c r="D40" s="9">
        <v>30484</v>
      </c>
      <c r="E40" s="9">
        <f t="shared" si="0"/>
        <v>156617.60999999999</v>
      </c>
    </row>
    <row r="41" spans="1:5" ht="21" x14ac:dyDescent="0.25">
      <c r="A41" s="18">
        <v>45335</v>
      </c>
      <c r="B41" s="8"/>
      <c r="C41" s="9"/>
      <c r="D41" s="9">
        <v>15.75</v>
      </c>
      <c r="E41" s="9">
        <f t="shared" si="0"/>
        <v>156601.85999999999</v>
      </c>
    </row>
    <row r="42" spans="1:5" ht="21" x14ac:dyDescent="0.25">
      <c r="A42" s="18">
        <v>45336</v>
      </c>
      <c r="B42" s="8" t="s">
        <v>735</v>
      </c>
      <c r="C42" s="9"/>
      <c r="D42" s="9">
        <v>71562</v>
      </c>
      <c r="E42" s="9">
        <f t="shared" si="0"/>
        <v>85039.859999999986</v>
      </c>
    </row>
    <row r="43" spans="1:5" ht="21" x14ac:dyDescent="0.25">
      <c r="A43" s="18">
        <v>45336</v>
      </c>
      <c r="B43" s="8" t="s">
        <v>620</v>
      </c>
      <c r="C43" s="9"/>
      <c r="D43" s="9">
        <v>72254</v>
      </c>
      <c r="E43" s="9">
        <f t="shared" si="0"/>
        <v>12785.859999999986</v>
      </c>
    </row>
    <row r="44" spans="1:5" ht="21" x14ac:dyDescent="0.25">
      <c r="A44" s="18">
        <v>45337</v>
      </c>
      <c r="B44" s="8" t="s">
        <v>871</v>
      </c>
      <c r="C44" s="9"/>
      <c r="D44" s="9">
        <v>9950</v>
      </c>
      <c r="E44" s="9">
        <f t="shared" si="0"/>
        <v>2835.859999999986</v>
      </c>
    </row>
    <row r="45" spans="1:5" ht="21" x14ac:dyDescent="0.25">
      <c r="A45" s="18"/>
      <c r="B45" s="8"/>
      <c r="C45" s="9"/>
      <c r="D45" s="9"/>
      <c r="E45" s="9">
        <f t="shared" si="0"/>
        <v>2835.859999999986</v>
      </c>
    </row>
    <row r="46" spans="1:5" ht="21" x14ac:dyDescent="0.25">
      <c r="A46" s="18">
        <v>45337</v>
      </c>
      <c r="B46" s="8" t="s">
        <v>876</v>
      </c>
      <c r="C46" s="9"/>
      <c r="D46" s="9">
        <v>313.95999999999998</v>
      </c>
      <c r="E46" s="9">
        <f t="shared" si="0"/>
        <v>2521.899999999986</v>
      </c>
    </row>
    <row r="47" spans="1:5" ht="21" x14ac:dyDescent="0.25">
      <c r="A47" s="18">
        <v>45337</v>
      </c>
      <c r="B47" s="8" t="s">
        <v>876</v>
      </c>
      <c r="C47" s="9"/>
      <c r="D47" s="9">
        <v>1767.83</v>
      </c>
      <c r="E47" s="9">
        <f t="shared" si="0"/>
        <v>754.06999999998607</v>
      </c>
    </row>
    <row r="48" spans="1:5" ht="21" x14ac:dyDescent="0.25">
      <c r="A48" s="18">
        <v>45338</v>
      </c>
      <c r="B48" s="8" t="s">
        <v>888</v>
      </c>
      <c r="C48" s="9"/>
      <c r="D48" s="9">
        <v>237.42</v>
      </c>
      <c r="E48" s="9">
        <f t="shared" si="0"/>
        <v>516.64999999998611</v>
      </c>
    </row>
    <row r="49" spans="1:8" ht="21" x14ac:dyDescent="0.25">
      <c r="A49" s="18">
        <v>45344</v>
      </c>
      <c r="B49" s="8" t="s">
        <v>809</v>
      </c>
      <c r="C49" s="9">
        <v>10985</v>
      </c>
      <c r="D49" s="9"/>
      <c r="E49" s="9">
        <f t="shared" si="0"/>
        <v>11501.649999999987</v>
      </c>
    </row>
    <row r="50" spans="1:8" ht="21" x14ac:dyDescent="0.25">
      <c r="A50" s="18">
        <v>45344</v>
      </c>
      <c r="B50" s="8" t="s">
        <v>953</v>
      </c>
      <c r="C50" s="9"/>
      <c r="D50" s="9">
        <v>5056.26</v>
      </c>
      <c r="E50" s="9">
        <f t="shared" si="0"/>
        <v>6445.3899999999867</v>
      </c>
    </row>
    <row r="51" spans="1:8" ht="21" x14ac:dyDescent="0.25">
      <c r="A51" s="18">
        <v>45344</v>
      </c>
      <c r="B51" s="8" t="s">
        <v>954</v>
      </c>
      <c r="C51" s="9"/>
      <c r="D51" s="9">
        <v>5781.88</v>
      </c>
      <c r="E51" s="9">
        <f t="shared" si="0"/>
        <v>663.50999999998658</v>
      </c>
    </row>
    <row r="52" spans="1:8" ht="21" x14ac:dyDescent="0.25">
      <c r="A52" s="18">
        <v>45349</v>
      </c>
      <c r="B52" s="8" t="s">
        <v>979</v>
      </c>
      <c r="C52" s="9">
        <v>507420</v>
      </c>
      <c r="D52" s="9"/>
      <c r="E52" s="9">
        <f t="shared" si="0"/>
        <v>508083.51</v>
      </c>
    </row>
    <row r="53" spans="1:8" ht="21" x14ac:dyDescent="0.25">
      <c r="A53" s="18">
        <v>45350</v>
      </c>
      <c r="B53" s="8" t="s">
        <v>150</v>
      </c>
      <c r="C53" s="9"/>
      <c r="D53" s="9">
        <v>52.5</v>
      </c>
      <c r="E53" s="9">
        <f t="shared" si="0"/>
        <v>508031.01</v>
      </c>
    </row>
    <row r="54" spans="1:8" ht="21" x14ac:dyDescent="0.25">
      <c r="A54" s="18">
        <v>45350</v>
      </c>
      <c r="B54" s="8" t="s">
        <v>871</v>
      </c>
      <c r="C54" s="9"/>
      <c r="D54" s="9">
        <v>500000</v>
      </c>
      <c r="E54" s="9">
        <f t="shared" si="0"/>
        <v>8031.0100000000093</v>
      </c>
    </row>
    <row r="55" spans="1:8" ht="21" x14ac:dyDescent="0.25">
      <c r="A55" s="18">
        <v>45350</v>
      </c>
      <c r="B55" s="8" t="s">
        <v>362</v>
      </c>
      <c r="C55" s="9"/>
      <c r="D55" s="9">
        <v>15.75</v>
      </c>
      <c r="E55" s="9">
        <f t="shared" si="0"/>
        <v>8015.2600000000093</v>
      </c>
    </row>
    <row r="56" spans="1:8" ht="21" x14ac:dyDescent="0.25">
      <c r="A56" s="18">
        <v>45350</v>
      </c>
      <c r="B56" s="8" t="s">
        <v>1000</v>
      </c>
      <c r="C56" s="9"/>
      <c r="D56" s="9">
        <v>2081.14</v>
      </c>
      <c r="E56" s="9">
        <f t="shared" si="0"/>
        <v>5934.1200000000099</v>
      </c>
    </row>
    <row r="57" spans="1:8" ht="21" x14ac:dyDescent="0.25">
      <c r="A57" s="18">
        <v>45352</v>
      </c>
      <c r="B57" s="8" t="s">
        <v>1033</v>
      </c>
      <c r="C57" s="9"/>
      <c r="D57" s="9">
        <v>2000</v>
      </c>
      <c r="E57" s="9">
        <f t="shared" si="0"/>
        <v>3934.1200000000099</v>
      </c>
    </row>
    <row r="58" spans="1:8" ht="21" x14ac:dyDescent="0.25">
      <c r="A58" s="18">
        <v>45352</v>
      </c>
      <c r="B58" s="8" t="s">
        <v>150</v>
      </c>
      <c r="C58" s="9"/>
      <c r="D58" s="9">
        <v>15.75</v>
      </c>
      <c r="E58" s="9">
        <f t="shared" si="0"/>
        <v>3918.3700000000099</v>
      </c>
    </row>
    <row r="59" spans="1:8" ht="21" x14ac:dyDescent="0.25">
      <c r="A59" s="18">
        <v>45355</v>
      </c>
      <c r="B59" s="8" t="s">
        <v>1048</v>
      </c>
      <c r="C59" s="9">
        <v>493920</v>
      </c>
      <c r="D59" s="9"/>
      <c r="E59" s="9">
        <f t="shared" si="0"/>
        <v>497838.37</v>
      </c>
    </row>
    <row r="60" spans="1:8" ht="21" x14ac:dyDescent="0.25">
      <c r="A60" s="18">
        <v>45355</v>
      </c>
      <c r="B60" s="8" t="s">
        <v>1055</v>
      </c>
      <c r="C60" s="9"/>
      <c r="D60" s="9">
        <v>495255</v>
      </c>
      <c r="E60" s="9">
        <f t="shared" si="0"/>
        <v>2583.3699999999953</v>
      </c>
    </row>
    <row r="61" spans="1:8" ht="21" x14ac:dyDescent="0.25">
      <c r="A61" s="18">
        <v>45355</v>
      </c>
      <c r="B61" s="8" t="s">
        <v>150</v>
      </c>
      <c r="C61" s="9"/>
      <c r="D61" s="9">
        <v>15.75</v>
      </c>
      <c r="E61" s="9">
        <f t="shared" si="0"/>
        <v>2567.6199999999953</v>
      </c>
    </row>
    <row r="62" spans="1:8" ht="21" x14ac:dyDescent="0.25">
      <c r="A62" s="18">
        <v>45360</v>
      </c>
      <c r="B62" s="8" t="s">
        <v>1084</v>
      </c>
      <c r="C62" s="9">
        <v>497009.75</v>
      </c>
      <c r="D62" s="9"/>
      <c r="E62" s="9">
        <f t="shared" si="0"/>
        <v>499577.37</v>
      </c>
    </row>
    <row r="63" spans="1:8" ht="21" x14ac:dyDescent="0.25">
      <c r="A63" s="18">
        <v>45360</v>
      </c>
      <c r="B63" s="8" t="s">
        <v>1055</v>
      </c>
      <c r="C63" s="9"/>
      <c r="D63" s="9">
        <v>495623</v>
      </c>
      <c r="E63" s="9">
        <f t="shared" si="0"/>
        <v>3954.3699999999953</v>
      </c>
    </row>
    <row r="64" spans="1:8" ht="21" x14ac:dyDescent="0.25">
      <c r="A64" s="18">
        <v>45363</v>
      </c>
      <c r="B64" s="8" t="s">
        <v>1048</v>
      </c>
      <c r="C64" s="9">
        <v>498053</v>
      </c>
      <c r="D64" s="9"/>
      <c r="E64" s="9">
        <f t="shared" si="0"/>
        <v>502007.37</v>
      </c>
      <c r="H64">
        <f>734800+47.25</f>
        <v>734847.25</v>
      </c>
    </row>
    <row r="65" spans="1:5" ht="21" x14ac:dyDescent="0.25">
      <c r="A65" s="18">
        <v>45363</v>
      </c>
      <c r="B65" s="8" t="s">
        <v>1055</v>
      </c>
      <c r="C65" s="9"/>
      <c r="D65" s="9">
        <v>498231</v>
      </c>
      <c r="E65" s="9">
        <f t="shared" si="0"/>
        <v>3776.3699999999953</v>
      </c>
    </row>
    <row r="66" spans="1:5" ht="21" x14ac:dyDescent="0.25">
      <c r="A66" s="18">
        <v>45363</v>
      </c>
      <c r="B66" s="8" t="s">
        <v>910</v>
      </c>
      <c r="C66" s="9"/>
      <c r="D66" s="9">
        <v>15.75</v>
      </c>
      <c r="E66" s="9">
        <f t="shared" si="0"/>
        <v>3760.6199999999953</v>
      </c>
    </row>
    <row r="67" spans="1:5" ht="21" x14ac:dyDescent="0.25">
      <c r="A67" s="18">
        <v>45364</v>
      </c>
      <c r="B67" s="8" t="s">
        <v>910</v>
      </c>
      <c r="C67" s="9"/>
      <c r="D67" s="9">
        <v>15.75</v>
      </c>
      <c r="E67" s="9">
        <f t="shared" si="0"/>
        <v>3744.8699999999953</v>
      </c>
    </row>
    <row r="68" spans="1:5" ht="21" x14ac:dyDescent="0.25">
      <c r="A68" s="18">
        <v>45364</v>
      </c>
      <c r="B68" s="8"/>
      <c r="C68" s="9">
        <v>493791</v>
      </c>
      <c r="D68" s="9"/>
      <c r="E68" s="9">
        <f t="shared" si="0"/>
        <v>497535.87</v>
      </c>
    </row>
    <row r="69" spans="1:5" ht="21" x14ac:dyDescent="0.25">
      <c r="A69" s="18"/>
      <c r="B69" s="8"/>
      <c r="C69" s="9"/>
      <c r="D69" s="9"/>
      <c r="E69" s="9">
        <f t="shared" si="0"/>
        <v>497535.87</v>
      </c>
    </row>
    <row r="70" spans="1:5" ht="21" x14ac:dyDescent="0.25">
      <c r="A70" s="18">
        <v>45365</v>
      </c>
      <c r="B70" s="8" t="s">
        <v>1055</v>
      </c>
      <c r="C70" s="9"/>
      <c r="D70" s="9">
        <v>418868</v>
      </c>
      <c r="E70" s="9">
        <f t="shared" ref="E70:E133" si="1">E69+C70-D70</f>
        <v>78667.87</v>
      </c>
    </row>
    <row r="71" spans="1:5" ht="21" x14ac:dyDescent="0.25">
      <c r="A71" s="8"/>
      <c r="B71" s="8"/>
      <c r="C71" s="9"/>
      <c r="D71" s="9">
        <v>15.75</v>
      </c>
      <c r="E71" s="9">
        <f t="shared" si="1"/>
        <v>78652.12</v>
      </c>
    </row>
    <row r="72" spans="1:5" ht="21" x14ac:dyDescent="0.25">
      <c r="A72" s="18">
        <v>45369</v>
      </c>
      <c r="B72" s="8" t="s">
        <v>1055</v>
      </c>
      <c r="C72" s="9"/>
      <c r="D72" s="9">
        <v>73245</v>
      </c>
      <c r="E72" s="9">
        <f t="shared" si="1"/>
        <v>5407.1199999999953</v>
      </c>
    </row>
    <row r="73" spans="1:5" ht="21" x14ac:dyDescent="0.25">
      <c r="A73" s="18">
        <v>45369</v>
      </c>
      <c r="B73" s="8" t="s">
        <v>362</v>
      </c>
      <c r="C73" s="9"/>
      <c r="D73" s="9">
        <v>15.75</v>
      </c>
      <c r="E73" s="9">
        <f t="shared" si="1"/>
        <v>5391.3699999999953</v>
      </c>
    </row>
    <row r="74" spans="1:5" ht="21" x14ac:dyDescent="0.25">
      <c r="A74" s="18">
        <v>45370</v>
      </c>
      <c r="B74" s="8" t="s">
        <v>1144</v>
      </c>
      <c r="C74" s="9">
        <v>489531</v>
      </c>
      <c r="D74" s="9"/>
      <c r="E74" s="9">
        <f t="shared" si="1"/>
        <v>494922.37</v>
      </c>
    </row>
    <row r="75" spans="1:5" ht="21" x14ac:dyDescent="0.25">
      <c r="A75" s="18">
        <v>45370</v>
      </c>
      <c r="B75" s="8" t="s">
        <v>1055</v>
      </c>
      <c r="C75" s="9"/>
      <c r="D75" s="9">
        <v>490575</v>
      </c>
      <c r="E75" s="9">
        <f t="shared" si="1"/>
        <v>4347.3699999999953</v>
      </c>
    </row>
    <row r="76" spans="1:5" ht="21" x14ac:dyDescent="0.25">
      <c r="A76" s="18">
        <v>45370</v>
      </c>
      <c r="B76" s="8" t="s">
        <v>386</v>
      </c>
      <c r="C76" s="9"/>
      <c r="D76" s="9">
        <v>15.75</v>
      </c>
      <c r="E76" s="9">
        <f t="shared" si="1"/>
        <v>4331.6199999999953</v>
      </c>
    </row>
    <row r="77" spans="1:5" ht="21" x14ac:dyDescent="0.25">
      <c r="A77" s="18">
        <v>45374</v>
      </c>
      <c r="B77" s="8" t="s">
        <v>1186</v>
      </c>
      <c r="C77" s="9">
        <v>491573</v>
      </c>
      <c r="D77" s="9"/>
      <c r="E77" s="9">
        <f t="shared" si="1"/>
        <v>495904.62</v>
      </c>
    </row>
    <row r="78" spans="1:5" ht="21" x14ac:dyDescent="0.25">
      <c r="A78" s="18">
        <v>45374</v>
      </c>
      <c r="B78" s="8" t="s">
        <v>1055</v>
      </c>
      <c r="C78" s="9"/>
      <c r="D78" s="9">
        <v>494265</v>
      </c>
      <c r="E78" s="9">
        <f t="shared" si="1"/>
        <v>1639.6199999999953</v>
      </c>
    </row>
    <row r="79" spans="1:5" ht="21" x14ac:dyDescent="0.25">
      <c r="A79" s="18">
        <v>45374</v>
      </c>
      <c r="B79" s="8" t="s">
        <v>386</v>
      </c>
      <c r="C79" s="9"/>
      <c r="D79" s="9">
        <v>15.75</v>
      </c>
      <c r="E79" s="9">
        <f t="shared" si="1"/>
        <v>1623.8699999999953</v>
      </c>
    </row>
    <row r="80" spans="1:5" ht="21" x14ac:dyDescent="0.25">
      <c r="A80" s="18">
        <v>45378</v>
      </c>
      <c r="B80" s="8" t="s">
        <v>1198</v>
      </c>
      <c r="C80" s="9">
        <v>125255</v>
      </c>
      <c r="D80" s="9"/>
      <c r="E80" s="9">
        <f t="shared" si="1"/>
        <v>126878.87</v>
      </c>
    </row>
    <row r="81" spans="1:5" ht="21" x14ac:dyDescent="0.25">
      <c r="A81" s="18">
        <v>45378</v>
      </c>
      <c r="B81" s="8" t="s">
        <v>856</v>
      </c>
      <c r="C81" s="9"/>
      <c r="D81" s="9">
        <v>125190</v>
      </c>
      <c r="E81" s="9">
        <f t="shared" si="1"/>
        <v>1688.8699999999953</v>
      </c>
    </row>
    <row r="82" spans="1:5" ht="21" x14ac:dyDescent="0.25">
      <c r="A82" s="18">
        <v>45379</v>
      </c>
      <c r="B82" s="8" t="s">
        <v>362</v>
      </c>
      <c r="C82" s="9"/>
      <c r="D82" s="9">
        <v>52.5</v>
      </c>
      <c r="E82" s="9">
        <f t="shared" si="1"/>
        <v>1636.3699999999953</v>
      </c>
    </row>
    <row r="83" spans="1:5" ht="21" x14ac:dyDescent="0.25">
      <c r="A83" s="18">
        <v>45379</v>
      </c>
      <c r="B83" s="8" t="s">
        <v>1203</v>
      </c>
      <c r="C83" s="9">
        <v>499831</v>
      </c>
      <c r="D83" s="9"/>
      <c r="E83" s="9">
        <f t="shared" si="1"/>
        <v>501467.37</v>
      </c>
    </row>
    <row r="84" spans="1:5" ht="21" x14ac:dyDescent="0.25">
      <c r="A84" s="18">
        <v>45383</v>
      </c>
      <c r="B84" s="8" t="s">
        <v>1055</v>
      </c>
      <c r="C84" s="9"/>
      <c r="D84" s="9">
        <v>499755</v>
      </c>
      <c r="E84" s="9">
        <f t="shared" si="1"/>
        <v>1712.3699999999953</v>
      </c>
    </row>
    <row r="85" spans="1:5" ht="21" x14ac:dyDescent="0.25">
      <c r="A85" s="18">
        <v>45383</v>
      </c>
      <c r="B85" s="8" t="s">
        <v>362</v>
      </c>
      <c r="C85" s="9"/>
      <c r="D85" s="9">
        <v>15.75</v>
      </c>
      <c r="E85" s="9">
        <f t="shared" si="1"/>
        <v>1696.6199999999953</v>
      </c>
    </row>
    <row r="86" spans="1:5" ht="21" x14ac:dyDescent="0.25">
      <c r="A86" s="18">
        <v>45384</v>
      </c>
      <c r="B86" s="8" t="s">
        <v>1048</v>
      </c>
      <c r="C86" s="9">
        <v>528381</v>
      </c>
      <c r="D86" s="9"/>
      <c r="E86" s="9">
        <f t="shared" si="1"/>
        <v>530077.62</v>
      </c>
    </row>
    <row r="87" spans="1:5" ht="21" x14ac:dyDescent="0.25">
      <c r="A87" s="18">
        <v>45384</v>
      </c>
      <c r="B87" s="8" t="s">
        <v>1223</v>
      </c>
      <c r="C87" s="9"/>
      <c r="D87" s="9">
        <v>499550</v>
      </c>
      <c r="E87" s="9">
        <f t="shared" si="1"/>
        <v>30527.619999999995</v>
      </c>
    </row>
    <row r="88" spans="1:5" ht="21" x14ac:dyDescent="0.25">
      <c r="A88" s="18">
        <v>45385</v>
      </c>
      <c r="B88" s="8" t="s">
        <v>150</v>
      </c>
      <c r="C88" s="9"/>
      <c r="D88" s="9">
        <v>15</v>
      </c>
      <c r="E88" s="9">
        <f t="shared" si="1"/>
        <v>30512.619999999995</v>
      </c>
    </row>
    <row r="89" spans="1:5" ht="21" x14ac:dyDescent="0.25">
      <c r="A89" s="18">
        <v>45385</v>
      </c>
      <c r="B89" s="8" t="s">
        <v>1239</v>
      </c>
      <c r="C89" s="9"/>
      <c r="D89" s="9">
        <v>1469</v>
      </c>
      <c r="E89" s="9">
        <f t="shared" si="1"/>
        <v>29043.619999999995</v>
      </c>
    </row>
    <row r="90" spans="1:5" ht="21" x14ac:dyDescent="0.25">
      <c r="A90" s="18">
        <v>45386</v>
      </c>
      <c r="B90" s="8" t="s">
        <v>1048</v>
      </c>
      <c r="C90" s="9">
        <v>498527</v>
      </c>
      <c r="D90" s="9"/>
      <c r="E90" s="9">
        <f t="shared" si="1"/>
        <v>527570.62</v>
      </c>
    </row>
    <row r="91" spans="1:5" ht="21" x14ac:dyDescent="0.25">
      <c r="A91" s="18">
        <v>45386</v>
      </c>
      <c r="B91" s="8" t="s">
        <v>1248</v>
      </c>
      <c r="C91" s="9"/>
      <c r="D91" s="9">
        <v>495620</v>
      </c>
      <c r="E91" s="9">
        <f t="shared" si="1"/>
        <v>31950.619999999995</v>
      </c>
    </row>
    <row r="92" spans="1:5" ht="21" x14ac:dyDescent="0.25">
      <c r="A92" s="18">
        <v>45386</v>
      </c>
      <c r="B92" s="8" t="s">
        <v>150</v>
      </c>
      <c r="C92" s="9"/>
      <c r="D92" s="9">
        <v>15.75</v>
      </c>
      <c r="E92" s="9">
        <f t="shared" si="1"/>
        <v>31934.869999999995</v>
      </c>
    </row>
    <row r="93" spans="1:5" ht="21" x14ac:dyDescent="0.25">
      <c r="A93" s="18">
        <v>45395</v>
      </c>
      <c r="B93" s="8" t="s">
        <v>1261</v>
      </c>
      <c r="C93" s="9"/>
      <c r="D93" s="9">
        <v>2437.3000000000002</v>
      </c>
      <c r="E93" s="9">
        <f t="shared" si="1"/>
        <v>29497.569999999996</v>
      </c>
    </row>
    <row r="94" spans="1:5" ht="21" x14ac:dyDescent="0.25">
      <c r="A94" s="18">
        <v>45397</v>
      </c>
      <c r="B94" s="8" t="s">
        <v>1155</v>
      </c>
      <c r="C94" s="9"/>
      <c r="D94" s="9">
        <v>3044.57</v>
      </c>
      <c r="E94" s="9">
        <f t="shared" si="1"/>
        <v>26452.999999999996</v>
      </c>
    </row>
    <row r="95" spans="1:5" ht="21" x14ac:dyDescent="0.25">
      <c r="A95" s="18">
        <v>45397</v>
      </c>
      <c r="B95" s="8" t="s">
        <v>1264</v>
      </c>
      <c r="C95" s="9"/>
      <c r="D95" s="9">
        <v>321.07</v>
      </c>
      <c r="E95" s="9">
        <f t="shared" si="1"/>
        <v>26131.929999999997</v>
      </c>
    </row>
    <row r="96" spans="1:5" ht="21" x14ac:dyDescent="0.25">
      <c r="A96" s="18">
        <v>45399</v>
      </c>
      <c r="B96" s="8" t="s">
        <v>1048</v>
      </c>
      <c r="C96" s="9">
        <v>496824</v>
      </c>
      <c r="D96" s="9"/>
      <c r="E96" s="9">
        <f t="shared" si="1"/>
        <v>522955.93</v>
      </c>
    </row>
    <row r="97" spans="1:5" ht="21" x14ac:dyDescent="0.25">
      <c r="A97" s="18">
        <v>45399</v>
      </c>
      <c r="B97" s="8" t="s">
        <v>1289</v>
      </c>
      <c r="C97" s="9"/>
      <c r="D97" s="9">
        <v>405360</v>
      </c>
      <c r="E97" s="9">
        <f t="shared" si="1"/>
        <v>117595.93</v>
      </c>
    </row>
    <row r="98" spans="1:5" ht="21" x14ac:dyDescent="0.25">
      <c r="A98" s="18">
        <v>45399</v>
      </c>
      <c r="B98" s="8" t="s">
        <v>1279</v>
      </c>
      <c r="C98" s="9"/>
      <c r="D98" s="9">
        <v>115587</v>
      </c>
      <c r="E98" s="9">
        <f t="shared" si="1"/>
        <v>2008.929999999993</v>
      </c>
    </row>
    <row r="99" spans="1:5" ht="21" x14ac:dyDescent="0.25">
      <c r="A99" s="18">
        <v>45399</v>
      </c>
      <c r="B99" s="8" t="s">
        <v>150</v>
      </c>
      <c r="C99" s="9"/>
      <c r="D99" s="9">
        <v>15.75</v>
      </c>
      <c r="E99" s="9">
        <f t="shared" si="1"/>
        <v>1993.179999999993</v>
      </c>
    </row>
    <row r="100" spans="1:5" ht="21" x14ac:dyDescent="0.25">
      <c r="A100" s="18">
        <v>45400</v>
      </c>
      <c r="B100" s="8" t="s">
        <v>1294</v>
      </c>
      <c r="C100" s="9"/>
      <c r="D100" s="9">
        <v>238.63</v>
      </c>
      <c r="E100" s="9">
        <f t="shared" si="1"/>
        <v>1754.5499999999929</v>
      </c>
    </row>
    <row r="101" spans="1:5" ht="21" x14ac:dyDescent="0.25">
      <c r="A101" s="18">
        <v>45400</v>
      </c>
      <c r="B101" s="8" t="s">
        <v>1294</v>
      </c>
      <c r="C101" s="17"/>
      <c r="D101" s="16">
        <v>449.79</v>
      </c>
      <c r="E101" s="9">
        <f t="shared" si="1"/>
        <v>1304.7599999999929</v>
      </c>
    </row>
    <row r="102" spans="1:5" ht="21" x14ac:dyDescent="0.25">
      <c r="A102" s="18">
        <v>45402</v>
      </c>
      <c r="B102" s="8" t="s">
        <v>1303</v>
      </c>
      <c r="C102" s="16"/>
      <c r="D102" s="16">
        <v>928.76</v>
      </c>
      <c r="E102" s="9">
        <f t="shared" si="1"/>
        <v>375.99999999999295</v>
      </c>
    </row>
    <row r="103" spans="1:5" ht="21" x14ac:dyDescent="0.25">
      <c r="A103" s="18">
        <v>45404</v>
      </c>
      <c r="B103" s="8" t="s">
        <v>1311</v>
      </c>
      <c r="C103" s="16">
        <v>498527</v>
      </c>
      <c r="D103" s="16"/>
      <c r="E103" s="9">
        <f t="shared" si="1"/>
        <v>498903</v>
      </c>
    </row>
    <row r="104" spans="1:5" ht="21" x14ac:dyDescent="0.25">
      <c r="A104" s="18">
        <v>45405</v>
      </c>
      <c r="B104" s="8" t="s">
        <v>1055</v>
      </c>
      <c r="C104" s="16"/>
      <c r="D104" s="16">
        <v>493544</v>
      </c>
      <c r="E104" s="9">
        <f t="shared" si="1"/>
        <v>5359</v>
      </c>
    </row>
    <row r="105" spans="1:5" ht="21" x14ac:dyDescent="0.25">
      <c r="A105" s="18">
        <v>45405</v>
      </c>
      <c r="B105" s="8" t="s">
        <v>150</v>
      </c>
      <c r="C105" s="16"/>
      <c r="D105" s="16">
        <v>15.75</v>
      </c>
      <c r="E105" s="9">
        <f t="shared" si="1"/>
        <v>5343.25</v>
      </c>
    </row>
    <row r="106" spans="1:5" ht="21" x14ac:dyDescent="0.25">
      <c r="A106" s="18">
        <v>45408</v>
      </c>
      <c r="B106" s="8" t="s">
        <v>584</v>
      </c>
      <c r="C106" s="16">
        <v>496263.75</v>
      </c>
      <c r="D106" s="16"/>
      <c r="E106" s="9">
        <f t="shared" si="1"/>
        <v>501607</v>
      </c>
    </row>
    <row r="107" spans="1:5" ht="21" x14ac:dyDescent="0.25">
      <c r="A107" s="18">
        <v>45409</v>
      </c>
      <c r="B107" s="8" t="s">
        <v>386</v>
      </c>
      <c r="C107" s="16"/>
      <c r="D107" s="16">
        <v>131.25</v>
      </c>
      <c r="E107" s="9">
        <f t="shared" si="1"/>
        <v>501475.75</v>
      </c>
    </row>
    <row r="108" spans="1:5" ht="21" x14ac:dyDescent="0.25">
      <c r="A108" s="18">
        <v>45409</v>
      </c>
      <c r="B108" s="8" t="s">
        <v>1055</v>
      </c>
      <c r="C108" s="16"/>
      <c r="D108" s="16">
        <v>494295</v>
      </c>
      <c r="E108" s="9">
        <f t="shared" si="1"/>
        <v>7180.75</v>
      </c>
    </row>
    <row r="109" spans="1:5" ht="21" x14ac:dyDescent="0.25">
      <c r="A109" s="18">
        <v>45409</v>
      </c>
      <c r="B109" s="8" t="s">
        <v>362</v>
      </c>
      <c r="C109" s="16"/>
      <c r="D109" s="16">
        <v>15.75</v>
      </c>
      <c r="E109" s="9">
        <f t="shared" si="1"/>
        <v>7165</v>
      </c>
    </row>
    <row r="110" spans="1:5" ht="21" x14ac:dyDescent="0.25">
      <c r="A110" s="18">
        <v>45415</v>
      </c>
      <c r="B110" s="8" t="s">
        <v>584</v>
      </c>
      <c r="C110" s="16">
        <v>303174</v>
      </c>
      <c r="D110" s="16"/>
      <c r="E110" s="9">
        <f t="shared" si="1"/>
        <v>310339</v>
      </c>
    </row>
    <row r="111" spans="1:5" ht="21" x14ac:dyDescent="0.25">
      <c r="A111" s="18">
        <v>45415</v>
      </c>
      <c r="B111" s="8" t="s">
        <v>1336</v>
      </c>
      <c r="C111" s="16">
        <v>203000</v>
      </c>
      <c r="D111" s="16"/>
      <c r="E111" s="9">
        <f t="shared" si="1"/>
        <v>513339</v>
      </c>
    </row>
    <row r="112" spans="1:5" ht="21" x14ac:dyDescent="0.25">
      <c r="A112" s="18">
        <v>45415</v>
      </c>
      <c r="B112" s="8" t="s">
        <v>1371</v>
      </c>
      <c r="C112" s="16"/>
      <c r="D112" s="16">
        <v>59985</v>
      </c>
      <c r="E112" s="9">
        <f t="shared" si="1"/>
        <v>453354</v>
      </c>
    </row>
    <row r="113" spans="1:5" ht="21" x14ac:dyDescent="0.25">
      <c r="A113" s="18">
        <v>45415</v>
      </c>
      <c r="B113" s="8" t="s">
        <v>1372</v>
      </c>
      <c r="C113" s="16"/>
      <c r="D113" s="16">
        <v>450235</v>
      </c>
      <c r="E113" s="9">
        <f t="shared" si="1"/>
        <v>3119</v>
      </c>
    </row>
    <row r="114" spans="1:5" ht="21" x14ac:dyDescent="0.25">
      <c r="A114" s="18">
        <v>45418</v>
      </c>
      <c r="B114" s="8" t="s">
        <v>1389</v>
      </c>
      <c r="C114" s="16">
        <v>50185</v>
      </c>
      <c r="D114" s="16"/>
      <c r="E114" s="9">
        <f t="shared" si="1"/>
        <v>53304</v>
      </c>
    </row>
    <row r="115" spans="1:5" ht="21" x14ac:dyDescent="0.25">
      <c r="A115" s="18">
        <v>45418</v>
      </c>
      <c r="B115" s="8" t="s">
        <v>1392</v>
      </c>
      <c r="C115" s="16"/>
      <c r="D115" s="16">
        <v>42500</v>
      </c>
      <c r="E115" s="9">
        <f t="shared" si="1"/>
        <v>10804</v>
      </c>
    </row>
    <row r="116" spans="1:5" ht="21" x14ac:dyDescent="0.25">
      <c r="A116" s="18">
        <v>45418</v>
      </c>
      <c r="B116" s="8" t="s">
        <v>1392</v>
      </c>
      <c r="C116" s="16"/>
      <c r="D116" s="16">
        <v>400</v>
      </c>
      <c r="E116" s="9">
        <f t="shared" si="1"/>
        <v>10404</v>
      </c>
    </row>
    <row r="117" spans="1:5" ht="21" x14ac:dyDescent="0.25">
      <c r="A117" s="18">
        <v>45418</v>
      </c>
      <c r="B117" s="8" t="s">
        <v>386</v>
      </c>
      <c r="C117" s="16"/>
      <c r="D117" s="16">
        <v>15.75</v>
      </c>
      <c r="E117" s="9">
        <f t="shared" si="1"/>
        <v>10388.25</v>
      </c>
    </row>
    <row r="118" spans="1:5" ht="21" x14ac:dyDescent="0.25">
      <c r="A118" s="18">
        <v>45419</v>
      </c>
      <c r="B118" s="8" t="s">
        <v>1399</v>
      </c>
      <c r="C118" s="16"/>
      <c r="D118" s="16">
        <v>1363</v>
      </c>
      <c r="E118" s="9">
        <f t="shared" si="1"/>
        <v>9025.25</v>
      </c>
    </row>
    <row r="119" spans="1:5" ht="21" x14ac:dyDescent="0.25">
      <c r="A119" s="18">
        <v>45420</v>
      </c>
      <c r="B119" s="8" t="s">
        <v>1402</v>
      </c>
      <c r="C119" s="16"/>
      <c r="D119" s="16">
        <v>4888</v>
      </c>
      <c r="E119" s="9">
        <f t="shared" si="1"/>
        <v>4137.25</v>
      </c>
    </row>
    <row r="120" spans="1:5" ht="21" x14ac:dyDescent="0.25">
      <c r="A120" s="18">
        <v>45422</v>
      </c>
      <c r="B120" s="8" t="s">
        <v>1419</v>
      </c>
      <c r="C120" s="16"/>
      <c r="D120" s="16">
        <v>630</v>
      </c>
      <c r="E120" s="9">
        <f t="shared" si="1"/>
        <v>3507.25</v>
      </c>
    </row>
    <row r="121" spans="1:5" ht="21" x14ac:dyDescent="0.25">
      <c r="A121" s="18">
        <v>45422</v>
      </c>
      <c r="B121" s="8" t="s">
        <v>351</v>
      </c>
      <c r="C121" s="16"/>
      <c r="D121" s="16">
        <v>15.75</v>
      </c>
      <c r="E121" s="9">
        <f t="shared" si="1"/>
        <v>3491.5</v>
      </c>
    </row>
    <row r="122" spans="1:5" ht="22" x14ac:dyDescent="0.25">
      <c r="A122" s="18">
        <v>45428</v>
      </c>
      <c r="B122" s="55" t="s">
        <v>1437</v>
      </c>
      <c r="C122" s="16">
        <v>490744</v>
      </c>
      <c r="D122" s="16"/>
      <c r="E122" s="9">
        <f t="shared" si="1"/>
        <v>494235.5</v>
      </c>
    </row>
    <row r="123" spans="1:5" ht="21" x14ac:dyDescent="0.25">
      <c r="A123" s="18">
        <v>45428</v>
      </c>
      <c r="B123" s="8" t="s">
        <v>1438</v>
      </c>
      <c r="C123" s="16"/>
      <c r="D123" s="16">
        <v>251150</v>
      </c>
      <c r="E123" s="9">
        <f t="shared" si="1"/>
        <v>243085.5</v>
      </c>
    </row>
    <row r="124" spans="1:5" ht="21" x14ac:dyDescent="0.25">
      <c r="A124" s="18">
        <v>45428</v>
      </c>
      <c r="B124" s="8" t="s">
        <v>1439</v>
      </c>
      <c r="C124" s="16"/>
      <c r="D124" s="16">
        <v>233155</v>
      </c>
      <c r="E124" s="9">
        <f t="shared" si="1"/>
        <v>9930.5</v>
      </c>
    </row>
    <row r="125" spans="1:5" ht="21" x14ac:dyDescent="0.25">
      <c r="A125" s="18"/>
      <c r="B125" s="8"/>
      <c r="C125" s="16"/>
      <c r="D125" s="16">
        <v>15.75</v>
      </c>
      <c r="E125" s="9">
        <f t="shared" si="1"/>
        <v>9914.75</v>
      </c>
    </row>
    <row r="126" spans="1:5" ht="21" x14ac:dyDescent="0.25">
      <c r="A126" s="18"/>
      <c r="B126" s="8"/>
      <c r="C126" s="16"/>
      <c r="D126" s="16">
        <v>15.75</v>
      </c>
      <c r="E126" s="9">
        <f t="shared" si="1"/>
        <v>9899</v>
      </c>
    </row>
    <row r="127" spans="1:5" ht="21" x14ac:dyDescent="0.25">
      <c r="A127" s="18">
        <v>45429</v>
      </c>
      <c r="B127" s="8" t="s">
        <v>344</v>
      </c>
      <c r="C127" s="16"/>
      <c r="D127" s="16">
        <v>3967.37</v>
      </c>
      <c r="E127" s="9">
        <f t="shared" si="1"/>
        <v>5931.63</v>
      </c>
    </row>
    <row r="128" spans="1:5" ht="21" x14ac:dyDescent="0.25">
      <c r="A128" s="18">
        <v>45429</v>
      </c>
      <c r="B128" s="8" t="s">
        <v>1460</v>
      </c>
      <c r="C128" s="16"/>
      <c r="D128" s="16">
        <v>210.32</v>
      </c>
      <c r="E128" s="9">
        <f t="shared" si="1"/>
        <v>5721.31</v>
      </c>
    </row>
    <row r="129" spans="1:5" ht="21" x14ac:dyDescent="0.25">
      <c r="A129" s="18">
        <v>45429</v>
      </c>
      <c r="B129" s="8" t="s">
        <v>1464</v>
      </c>
      <c r="C129" s="16"/>
      <c r="D129" s="16">
        <v>440.78</v>
      </c>
      <c r="E129" s="9">
        <f t="shared" si="1"/>
        <v>5280.5300000000007</v>
      </c>
    </row>
    <row r="130" spans="1:5" ht="21" x14ac:dyDescent="0.25">
      <c r="A130" s="18">
        <v>45439</v>
      </c>
      <c r="B130" s="8" t="s">
        <v>1489</v>
      </c>
      <c r="C130" s="16">
        <v>671128</v>
      </c>
      <c r="D130" s="16"/>
      <c r="E130" s="9">
        <f t="shared" si="1"/>
        <v>676408.53</v>
      </c>
    </row>
    <row r="131" spans="1:5" ht="21" x14ac:dyDescent="0.25">
      <c r="A131" s="18">
        <v>45439</v>
      </c>
      <c r="B131" s="8" t="s">
        <v>1439</v>
      </c>
      <c r="C131" s="16"/>
      <c r="D131" s="16">
        <v>350985</v>
      </c>
      <c r="E131" s="9">
        <f t="shared" si="1"/>
        <v>325423.53000000003</v>
      </c>
    </row>
    <row r="132" spans="1:5" ht="21" x14ac:dyDescent="0.25">
      <c r="A132" s="18">
        <v>45439</v>
      </c>
      <c r="B132" s="8" t="s">
        <v>1439</v>
      </c>
      <c r="C132" s="16"/>
      <c r="D132" s="16">
        <v>321655</v>
      </c>
      <c r="E132" s="9">
        <f t="shared" si="1"/>
        <v>3768.5300000000279</v>
      </c>
    </row>
    <row r="133" spans="1:5" ht="21" x14ac:dyDescent="0.25">
      <c r="A133" s="18">
        <v>45439</v>
      </c>
      <c r="B133" s="8"/>
      <c r="C133" s="16"/>
      <c r="D133" s="16">
        <v>15.75</v>
      </c>
      <c r="E133" s="9">
        <f t="shared" si="1"/>
        <v>3752.7800000000279</v>
      </c>
    </row>
    <row r="134" spans="1:5" ht="21" x14ac:dyDescent="0.25">
      <c r="A134" s="18">
        <v>45439</v>
      </c>
      <c r="B134" s="8"/>
      <c r="C134" s="16"/>
      <c r="D134" s="16">
        <v>15.75</v>
      </c>
      <c r="E134" s="9">
        <f t="shared" ref="E134:E197" si="2">E133+C134-D134</f>
        <v>3737.0300000000279</v>
      </c>
    </row>
    <row r="135" spans="1:5" ht="21" x14ac:dyDescent="0.25">
      <c r="A135" s="18">
        <v>45440</v>
      </c>
      <c r="B135" s="8"/>
      <c r="C135" s="16"/>
      <c r="D135" s="16">
        <v>131.25</v>
      </c>
      <c r="E135" s="9">
        <f t="shared" si="2"/>
        <v>3605.7800000000279</v>
      </c>
    </row>
    <row r="136" spans="1:5" ht="21" x14ac:dyDescent="0.25">
      <c r="A136" s="18">
        <v>45441</v>
      </c>
      <c r="B136" s="8" t="s">
        <v>1496</v>
      </c>
      <c r="C136" s="16">
        <v>371450</v>
      </c>
      <c r="D136" s="16"/>
      <c r="E136" s="9">
        <f t="shared" si="2"/>
        <v>375055.78</v>
      </c>
    </row>
    <row r="137" spans="1:5" ht="21" x14ac:dyDescent="0.25">
      <c r="A137" s="18">
        <v>45441</v>
      </c>
      <c r="B137" s="8"/>
      <c r="C137" s="16"/>
      <c r="D137" s="16">
        <v>373026</v>
      </c>
      <c r="E137" s="9">
        <f t="shared" si="2"/>
        <v>2029.7800000000279</v>
      </c>
    </row>
    <row r="138" spans="1:5" ht="21" x14ac:dyDescent="0.25">
      <c r="A138" s="18">
        <v>45441</v>
      </c>
      <c r="B138" s="8" t="s">
        <v>362</v>
      </c>
      <c r="C138" s="16"/>
      <c r="D138" s="16">
        <v>15.75</v>
      </c>
      <c r="E138" s="9">
        <f t="shared" si="2"/>
        <v>2014.0300000000279</v>
      </c>
    </row>
    <row r="139" spans="1:5" ht="21" x14ac:dyDescent="0.25">
      <c r="A139" s="18">
        <v>45443</v>
      </c>
      <c r="B139" s="8" t="s">
        <v>1489</v>
      </c>
      <c r="C139" s="16">
        <v>2885</v>
      </c>
      <c r="D139" s="16"/>
      <c r="E139" s="9">
        <f t="shared" si="2"/>
        <v>4899.0300000000279</v>
      </c>
    </row>
    <row r="140" spans="1:5" ht="21" x14ac:dyDescent="0.25">
      <c r="A140" s="18">
        <v>45443</v>
      </c>
      <c r="B140" s="8" t="s">
        <v>1514</v>
      </c>
      <c r="C140" s="16"/>
      <c r="D140" s="16">
        <v>4863.32</v>
      </c>
      <c r="E140" s="9">
        <f t="shared" si="2"/>
        <v>35.710000000028231</v>
      </c>
    </row>
    <row r="141" spans="1:5" ht="21" x14ac:dyDescent="0.25">
      <c r="A141" s="18">
        <v>45447</v>
      </c>
      <c r="B141" s="8" t="s">
        <v>1526</v>
      </c>
      <c r="C141" s="16">
        <v>497368</v>
      </c>
      <c r="D141" s="16"/>
      <c r="E141" s="9">
        <f t="shared" si="2"/>
        <v>497403.71</v>
      </c>
    </row>
    <row r="142" spans="1:5" ht="21" x14ac:dyDescent="0.25">
      <c r="A142" s="18">
        <v>45447</v>
      </c>
      <c r="B142" s="8" t="s">
        <v>1533</v>
      </c>
      <c r="C142" s="16"/>
      <c r="D142" s="16">
        <v>252106</v>
      </c>
      <c r="E142" s="9">
        <f t="shared" si="2"/>
        <v>245297.71000000002</v>
      </c>
    </row>
    <row r="143" spans="1:5" ht="21" x14ac:dyDescent="0.25">
      <c r="A143" s="18">
        <v>45447</v>
      </c>
      <c r="B143" t="s">
        <v>1535</v>
      </c>
      <c r="C143" s="16"/>
      <c r="D143" s="16">
        <v>10146.23</v>
      </c>
      <c r="E143" s="9">
        <f t="shared" si="2"/>
        <v>235151.48</v>
      </c>
    </row>
    <row r="144" spans="1:5" ht="21" x14ac:dyDescent="0.25">
      <c r="A144" s="18">
        <v>45447</v>
      </c>
      <c r="B144" s="8" t="s">
        <v>362</v>
      </c>
      <c r="C144" s="16"/>
      <c r="D144" s="16">
        <v>15.75</v>
      </c>
      <c r="E144" s="9">
        <f t="shared" si="2"/>
        <v>235135.73</v>
      </c>
    </row>
    <row r="145" spans="1:5" ht="21" x14ac:dyDescent="0.25">
      <c r="A145" s="18">
        <v>45448</v>
      </c>
      <c r="B145" s="8" t="s">
        <v>1536</v>
      </c>
      <c r="C145" s="16"/>
      <c r="D145" s="16">
        <v>234315</v>
      </c>
      <c r="E145" s="9">
        <f t="shared" si="2"/>
        <v>820.73000000001048</v>
      </c>
    </row>
    <row r="146" spans="1:5" ht="21" x14ac:dyDescent="0.25">
      <c r="A146" s="18">
        <v>45448</v>
      </c>
      <c r="B146" s="8" t="s">
        <v>362</v>
      </c>
      <c r="C146" s="16"/>
      <c r="D146" s="16">
        <v>15.75</v>
      </c>
      <c r="E146" s="9">
        <f t="shared" si="2"/>
        <v>804.98000000001048</v>
      </c>
    </row>
    <row r="147" spans="1:5" ht="21" x14ac:dyDescent="0.25">
      <c r="A147" s="18">
        <v>45450</v>
      </c>
      <c r="B147" s="8" t="s">
        <v>1546</v>
      </c>
      <c r="C147" s="16">
        <v>34365</v>
      </c>
      <c r="D147" s="16"/>
      <c r="E147" s="9">
        <f t="shared" si="2"/>
        <v>35169.98000000001</v>
      </c>
    </row>
    <row r="148" spans="1:5" ht="21" x14ac:dyDescent="0.25">
      <c r="A148" s="18">
        <v>45450</v>
      </c>
      <c r="B148" s="8" t="s">
        <v>856</v>
      </c>
      <c r="C148" s="16"/>
      <c r="D148" s="16">
        <v>14188</v>
      </c>
      <c r="E148" s="9">
        <f t="shared" si="2"/>
        <v>20981.98000000001</v>
      </c>
    </row>
    <row r="149" spans="1:5" ht="21" x14ac:dyDescent="0.25">
      <c r="A149" s="18">
        <v>45450</v>
      </c>
      <c r="B149" s="8" t="s">
        <v>1548</v>
      </c>
      <c r="C149" s="16"/>
      <c r="D149" s="16">
        <v>6396.15</v>
      </c>
      <c r="E149" s="9">
        <f t="shared" si="2"/>
        <v>14585.830000000011</v>
      </c>
    </row>
    <row r="150" spans="1:5" ht="21" x14ac:dyDescent="0.25">
      <c r="A150" s="18">
        <v>45451</v>
      </c>
      <c r="B150" s="8" t="s">
        <v>1048</v>
      </c>
      <c r="C150" s="16">
        <v>498538</v>
      </c>
      <c r="D150" s="16"/>
      <c r="E150" s="9">
        <f t="shared" si="2"/>
        <v>513123.83</v>
      </c>
    </row>
    <row r="151" spans="1:5" ht="21" x14ac:dyDescent="0.25">
      <c r="A151" s="18">
        <v>45453</v>
      </c>
      <c r="B151" s="8" t="s">
        <v>1555</v>
      </c>
      <c r="C151" s="16"/>
      <c r="D151" s="16">
        <v>367544</v>
      </c>
      <c r="E151" s="9">
        <f t="shared" si="2"/>
        <v>145579.83000000002</v>
      </c>
    </row>
    <row r="152" spans="1:5" ht="21" x14ac:dyDescent="0.25">
      <c r="A152" s="18">
        <v>45453</v>
      </c>
      <c r="B152" s="8" t="s">
        <v>1223</v>
      </c>
      <c r="C152" s="16"/>
      <c r="D152" s="16">
        <v>144324</v>
      </c>
      <c r="E152" s="9">
        <f t="shared" si="2"/>
        <v>1255.8300000000163</v>
      </c>
    </row>
    <row r="153" spans="1:5" ht="21" x14ac:dyDescent="0.25">
      <c r="A153" s="18">
        <v>45453</v>
      </c>
      <c r="B153" s="8" t="s">
        <v>362</v>
      </c>
      <c r="C153" s="16"/>
      <c r="D153" s="16">
        <v>15.75</v>
      </c>
      <c r="E153" s="9">
        <f t="shared" si="2"/>
        <v>1240.0800000000163</v>
      </c>
    </row>
    <row r="154" spans="1:5" ht="21" x14ac:dyDescent="0.25">
      <c r="A154" s="18">
        <v>45457</v>
      </c>
      <c r="B154" s="8" t="s">
        <v>1155</v>
      </c>
      <c r="C154" s="16"/>
      <c r="D154" s="16">
        <v>324.45999999999998</v>
      </c>
      <c r="E154" s="9">
        <f t="shared" si="2"/>
        <v>915.62000000001626</v>
      </c>
    </row>
    <row r="155" spans="1:5" ht="21" x14ac:dyDescent="0.25">
      <c r="A155" s="18">
        <v>45457</v>
      </c>
      <c r="B155" s="8" t="s">
        <v>1579</v>
      </c>
      <c r="C155" s="16">
        <v>3521</v>
      </c>
      <c r="D155" s="16"/>
      <c r="E155" s="9">
        <f t="shared" si="2"/>
        <v>4436.6200000000163</v>
      </c>
    </row>
    <row r="156" spans="1:5" ht="21" x14ac:dyDescent="0.25">
      <c r="A156" s="18">
        <v>45457</v>
      </c>
      <c r="B156" s="8" t="s">
        <v>1155</v>
      </c>
      <c r="C156" s="16"/>
      <c r="D156" s="16">
        <v>2705.35</v>
      </c>
      <c r="E156" s="9">
        <f t="shared" si="2"/>
        <v>1731.2700000000164</v>
      </c>
    </row>
    <row r="157" spans="1:5" ht="21" x14ac:dyDescent="0.25">
      <c r="A157" s="18">
        <v>45462</v>
      </c>
      <c r="B157" s="8" t="s">
        <v>1437</v>
      </c>
      <c r="C157" s="16">
        <v>968480</v>
      </c>
      <c r="D157" s="16"/>
      <c r="E157" s="9">
        <f t="shared" si="2"/>
        <v>970211.27</v>
      </c>
    </row>
    <row r="158" spans="1:5" ht="21" x14ac:dyDescent="0.25">
      <c r="A158" s="18">
        <v>45462</v>
      </c>
      <c r="B158" s="8" t="s">
        <v>888</v>
      </c>
      <c r="C158" s="16"/>
      <c r="D158" s="16">
        <v>253.55</v>
      </c>
      <c r="E158" s="9">
        <f t="shared" si="2"/>
        <v>969957.72</v>
      </c>
    </row>
    <row r="159" spans="1:5" ht="21" x14ac:dyDescent="0.25">
      <c r="A159" s="18">
        <v>45462</v>
      </c>
      <c r="B159" s="8" t="s">
        <v>888</v>
      </c>
      <c r="C159" s="16"/>
      <c r="D159" s="16">
        <v>540.17999999999995</v>
      </c>
      <c r="E159" s="9">
        <f t="shared" si="2"/>
        <v>969417.53999999992</v>
      </c>
    </row>
    <row r="160" spans="1:5" ht="21" x14ac:dyDescent="0.25">
      <c r="A160" s="18">
        <v>45463</v>
      </c>
      <c r="B160" s="8" t="s">
        <v>1588</v>
      </c>
      <c r="C160" s="16"/>
      <c r="D160" s="16">
        <v>499800</v>
      </c>
      <c r="E160" s="9">
        <f t="shared" si="2"/>
        <v>469617.53999999992</v>
      </c>
    </row>
    <row r="161" spans="1:5" ht="21" x14ac:dyDescent="0.25">
      <c r="A161" s="18">
        <v>45463</v>
      </c>
      <c r="B161" s="8" t="s">
        <v>1597</v>
      </c>
      <c r="C161" s="16"/>
      <c r="D161" s="16">
        <v>468435</v>
      </c>
      <c r="E161" s="9">
        <f t="shared" si="2"/>
        <v>1182.5399999999208</v>
      </c>
    </row>
    <row r="162" spans="1:5" ht="21" x14ac:dyDescent="0.25">
      <c r="A162" s="18">
        <v>45464</v>
      </c>
      <c r="B162" s="8" t="s">
        <v>1198</v>
      </c>
      <c r="C162" s="16">
        <v>734850</v>
      </c>
      <c r="D162" s="16"/>
      <c r="E162" s="9">
        <f t="shared" si="2"/>
        <v>736032.53999999992</v>
      </c>
    </row>
    <row r="163" spans="1:5" ht="21" x14ac:dyDescent="0.25">
      <c r="A163" s="18">
        <v>45464</v>
      </c>
      <c r="B163" s="8" t="s">
        <v>1601</v>
      </c>
      <c r="C163" s="16"/>
      <c r="D163" s="16">
        <v>734800</v>
      </c>
      <c r="E163" s="9">
        <f t="shared" si="2"/>
        <v>1232.5399999999208</v>
      </c>
    </row>
    <row r="164" spans="1:5" ht="21" x14ac:dyDescent="0.25">
      <c r="A164" s="18">
        <v>45464</v>
      </c>
      <c r="B164" s="8" t="s">
        <v>362</v>
      </c>
      <c r="C164" s="16"/>
      <c r="D164" s="16">
        <v>152.25</v>
      </c>
      <c r="E164" s="9">
        <f t="shared" si="2"/>
        <v>1080.2899999999208</v>
      </c>
    </row>
    <row r="165" spans="1:5" ht="21" x14ac:dyDescent="0.25">
      <c r="A165" s="18">
        <v>45465</v>
      </c>
      <c r="B165" s="8" t="s">
        <v>1626</v>
      </c>
      <c r="C165" s="16">
        <v>421778</v>
      </c>
      <c r="D165" s="16"/>
      <c r="E165" s="9">
        <f t="shared" si="2"/>
        <v>422858.28999999992</v>
      </c>
    </row>
    <row r="166" spans="1:5" ht="21" x14ac:dyDescent="0.25">
      <c r="A166" s="18">
        <v>45467</v>
      </c>
      <c r="B166" s="8" t="s">
        <v>1392</v>
      </c>
      <c r="C166" s="16"/>
      <c r="D166" s="16">
        <v>420955</v>
      </c>
      <c r="E166" s="9">
        <f t="shared" si="2"/>
        <v>1903.2899999999208</v>
      </c>
    </row>
    <row r="167" spans="1:5" ht="21" x14ac:dyDescent="0.25">
      <c r="A167" s="18">
        <v>45468</v>
      </c>
      <c r="B167" s="8" t="s">
        <v>1448</v>
      </c>
      <c r="C167" s="16">
        <v>548421</v>
      </c>
      <c r="D167" s="16"/>
      <c r="E167" s="9">
        <f t="shared" si="2"/>
        <v>550324.28999999992</v>
      </c>
    </row>
    <row r="168" spans="1:5" ht="21" x14ac:dyDescent="0.25">
      <c r="A168" s="18">
        <v>45468</v>
      </c>
      <c r="B168" s="8" t="s">
        <v>1644</v>
      </c>
      <c r="C168" s="16"/>
      <c r="D168" s="16">
        <v>548224</v>
      </c>
      <c r="E168" s="9">
        <f t="shared" si="2"/>
        <v>2100.2899999999208</v>
      </c>
    </row>
    <row r="169" spans="1:5" ht="21" x14ac:dyDescent="0.25">
      <c r="A169" s="18"/>
      <c r="B169" s="8"/>
      <c r="C169" s="16"/>
      <c r="D169" s="16">
        <v>131.25</v>
      </c>
      <c r="E169" s="9">
        <f t="shared" si="2"/>
        <v>1969.0399999999208</v>
      </c>
    </row>
    <row r="170" spans="1:5" ht="21" x14ac:dyDescent="0.25">
      <c r="A170" s="18"/>
      <c r="B170" s="8"/>
      <c r="C170" s="16"/>
      <c r="D170" s="16"/>
      <c r="E170" s="9">
        <f t="shared" si="2"/>
        <v>1969.0399999999208</v>
      </c>
    </row>
    <row r="171" spans="1:5" ht="21" x14ac:dyDescent="0.25">
      <c r="A171" s="18"/>
      <c r="B171" s="8"/>
      <c r="C171" s="16"/>
      <c r="D171" s="16"/>
      <c r="E171" s="9">
        <f t="shared" si="2"/>
        <v>1969.0399999999208</v>
      </c>
    </row>
    <row r="172" spans="1:5" ht="21" x14ac:dyDescent="0.25">
      <c r="A172" s="18"/>
      <c r="B172" s="8"/>
      <c r="C172" s="16"/>
      <c r="D172" s="16"/>
      <c r="E172" s="9">
        <f t="shared" si="2"/>
        <v>1969.0399999999208</v>
      </c>
    </row>
    <row r="173" spans="1:5" ht="21" x14ac:dyDescent="0.25">
      <c r="A173" s="18"/>
      <c r="B173" s="8"/>
      <c r="C173" s="16"/>
      <c r="D173" s="16"/>
      <c r="E173" s="9">
        <f t="shared" si="2"/>
        <v>1969.0399999999208</v>
      </c>
    </row>
    <row r="174" spans="1:5" ht="21" x14ac:dyDescent="0.25">
      <c r="A174" s="18"/>
      <c r="B174" s="8"/>
      <c r="C174" s="16"/>
      <c r="D174" s="16"/>
      <c r="E174" s="9">
        <f t="shared" si="2"/>
        <v>1969.0399999999208</v>
      </c>
    </row>
    <row r="175" spans="1:5" ht="21" x14ac:dyDescent="0.25">
      <c r="A175" s="18"/>
      <c r="B175" s="8"/>
      <c r="C175" s="16"/>
      <c r="D175" s="16"/>
      <c r="E175" s="9">
        <f t="shared" si="2"/>
        <v>1969.0399999999208</v>
      </c>
    </row>
    <row r="176" spans="1:5" ht="21" x14ac:dyDescent="0.25">
      <c r="A176" s="18"/>
      <c r="B176" s="8"/>
      <c r="C176" s="16"/>
      <c r="D176" s="16"/>
      <c r="E176" s="9">
        <f t="shared" si="2"/>
        <v>1969.0399999999208</v>
      </c>
    </row>
    <row r="177" spans="1:5" ht="21" x14ac:dyDescent="0.25">
      <c r="A177" s="18"/>
      <c r="B177" s="8"/>
      <c r="C177" s="16"/>
      <c r="D177" s="16"/>
      <c r="E177" s="9">
        <f t="shared" si="2"/>
        <v>1969.0399999999208</v>
      </c>
    </row>
    <row r="178" spans="1:5" ht="21" x14ac:dyDescent="0.25">
      <c r="A178" s="18"/>
      <c r="B178" s="8"/>
      <c r="C178" s="16"/>
      <c r="D178" s="16"/>
      <c r="E178" s="9">
        <f t="shared" si="2"/>
        <v>1969.0399999999208</v>
      </c>
    </row>
    <row r="179" spans="1:5" ht="21" x14ac:dyDescent="0.25">
      <c r="A179" s="18"/>
      <c r="B179" s="8"/>
      <c r="C179" s="16"/>
      <c r="D179" s="16"/>
      <c r="E179" s="9">
        <f t="shared" si="2"/>
        <v>1969.0399999999208</v>
      </c>
    </row>
    <row r="180" spans="1:5" ht="21" x14ac:dyDescent="0.25">
      <c r="A180" s="18"/>
      <c r="B180" s="8"/>
      <c r="C180" s="16"/>
      <c r="D180" s="16"/>
      <c r="E180" s="9">
        <f t="shared" si="2"/>
        <v>1969.0399999999208</v>
      </c>
    </row>
    <row r="181" spans="1:5" ht="21" x14ac:dyDescent="0.25">
      <c r="A181" s="18"/>
      <c r="B181" s="8"/>
      <c r="C181" s="16"/>
      <c r="D181" s="16"/>
      <c r="E181" s="9">
        <f t="shared" si="2"/>
        <v>1969.0399999999208</v>
      </c>
    </row>
    <row r="182" spans="1:5" ht="21" x14ac:dyDescent="0.25">
      <c r="A182" s="18"/>
      <c r="B182" s="8"/>
      <c r="C182" s="16"/>
      <c r="D182" s="16"/>
      <c r="E182" s="9">
        <f t="shared" si="2"/>
        <v>1969.0399999999208</v>
      </c>
    </row>
    <row r="183" spans="1:5" ht="21" x14ac:dyDescent="0.25">
      <c r="A183" s="18"/>
      <c r="B183" s="8"/>
      <c r="C183" s="16"/>
      <c r="D183" s="16"/>
      <c r="E183" s="9">
        <f t="shared" si="2"/>
        <v>1969.0399999999208</v>
      </c>
    </row>
    <row r="184" spans="1:5" ht="21" x14ac:dyDescent="0.25">
      <c r="A184" s="18"/>
      <c r="B184" s="8"/>
      <c r="C184" s="16"/>
      <c r="D184" s="16"/>
      <c r="E184" s="9">
        <f t="shared" si="2"/>
        <v>1969.0399999999208</v>
      </c>
    </row>
    <row r="185" spans="1:5" ht="21" x14ac:dyDescent="0.25">
      <c r="A185" s="18"/>
      <c r="B185" s="8"/>
      <c r="C185" s="16"/>
      <c r="D185" s="16"/>
      <c r="E185" s="9">
        <f t="shared" si="2"/>
        <v>1969.0399999999208</v>
      </c>
    </row>
    <row r="186" spans="1:5" ht="21" x14ac:dyDescent="0.25">
      <c r="A186" s="18"/>
      <c r="B186" s="8"/>
      <c r="C186" s="16"/>
      <c r="D186" s="16"/>
      <c r="E186" s="9">
        <f t="shared" si="2"/>
        <v>1969.0399999999208</v>
      </c>
    </row>
    <row r="187" spans="1:5" ht="21" x14ac:dyDescent="0.25">
      <c r="A187" s="18"/>
      <c r="B187" s="8"/>
      <c r="C187" s="16"/>
      <c r="D187" s="16"/>
      <c r="E187" s="9">
        <f t="shared" si="2"/>
        <v>1969.0399999999208</v>
      </c>
    </row>
    <row r="188" spans="1:5" ht="21" x14ac:dyDescent="0.25">
      <c r="A188" s="18"/>
      <c r="B188" s="8"/>
      <c r="C188" s="16"/>
      <c r="D188" s="16"/>
      <c r="E188" s="9">
        <f t="shared" si="2"/>
        <v>1969.0399999999208</v>
      </c>
    </row>
    <row r="189" spans="1:5" ht="21" x14ac:dyDescent="0.25">
      <c r="A189" s="18"/>
      <c r="B189" s="8"/>
      <c r="C189" s="16"/>
      <c r="D189" s="16"/>
      <c r="E189" s="9">
        <f t="shared" si="2"/>
        <v>1969.0399999999208</v>
      </c>
    </row>
    <row r="190" spans="1:5" ht="21" x14ac:dyDescent="0.25">
      <c r="A190" s="18"/>
      <c r="B190" s="8"/>
      <c r="C190" s="16"/>
      <c r="D190" s="16"/>
      <c r="E190" s="9">
        <f t="shared" si="2"/>
        <v>1969.0399999999208</v>
      </c>
    </row>
    <row r="191" spans="1:5" ht="21" x14ac:dyDescent="0.25">
      <c r="A191" s="18"/>
      <c r="B191" s="8"/>
      <c r="C191" s="16"/>
      <c r="D191" s="16"/>
      <c r="E191" s="9">
        <f t="shared" si="2"/>
        <v>1969.0399999999208</v>
      </c>
    </row>
    <row r="192" spans="1:5" ht="21" x14ac:dyDescent="0.25">
      <c r="A192" s="18"/>
      <c r="B192" s="8"/>
      <c r="C192" s="16"/>
      <c r="D192" s="16"/>
      <c r="E192" s="9">
        <f t="shared" si="2"/>
        <v>1969.0399999999208</v>
      </c>
    </row>
    <row r="193" spans="1:5" ht="21" x14ac:dyDescent="0.25">
      <c r="A193" s="18"/>
      <c r="B193" s="8"/>
      <c r="C193" s="16"/>
      <c r="D193" s="16"/>
      <c r="E193" s="9">
        <f t="shared" si="2"/>
        <v>1969.0399999999208</v>
      </c>
    </row>
    <row r="194" spans="1:5" ht="21" x14ac:dyDescent="0.25">
      <c r="A194" s="18"/>
      <c r="B194" s="8"/>
      <c r="C194" s="16"/>
      <c r="D194" s="16"/>
      <c r="E194" s="9">
        <f t="shared" si="2"/>
        <v>1969.0399999999208</v>
      </c>
    </row>
    <row r="195" spans="1:5" ht="21" x14ac:dyDescent="0.25">
      <c r="A195" s="18"/>
      <c r="B195" s="8"/>
      <c r="C195" s="16"/>
      <c r="D195" s="16"/>
      <c r="E195" s="9">
        <f t="shared" si="2"/>
        <v>1969.0399999999208</v>
      </c>
    </row>
    <row r="196" spans="1:5" ht="21" x14ac:dyDescent="0.25">
      <c r="A196" s="18"/>
      <c r="B196" s="8"/>
      <c r="C196" s="16"/>
      <c r="D196" s="16"/>
      <c r="E196" s="9">
        <f t="shared" si="2"/>
        <v>1969.0399999999208</v>
      </c>
    </row>
    <row r="197" spans="1:5" ht="21" x14ac:dyDescent="0.25">
      <c r="A197" s="18"/>
      <c r="B197" s="8"/>
      <c r="C197" s="16"/>
      <c r="D197" s="16"/>
      <c r="E197" s="9">
        <f t="shared" si="2"/>
        <v>1969.0399999999208</v>
      </c>
    </row>
    <row r="198" spans="1:5" ht="21" x14ac:dyDescent="0.25">
      <c r="A198" s="18"/>
      <c r="B198" s="8"/>
      <c r="C198" s="16"/>
      <c r="D198" s="16"/>
      <c r="E198" s="9">
        <f t="shared" ref="E198:E261" si="3">E197+C198-D198</f>
        <v>1969.0399999999208</v>
      </c>
    </row>
    <row r="199" spans="1:5" ht="21" x14ac:dyDescent="0.25">
      <c r="A199" s="18"/>
      <c r="B199" s="8"/>
      <c r="C199" s="16"/>
      <c r="D199" s="16"/>
      <c r="E199" s="9">
        <f t="shared" si="3"/>
        <v>1969.0399999999208</v>
      </c>
    </row>
    <row r="200" spans="1:5" ht="21" x14ac:dyDescent="0.25">
      <c r="A200" s="18"/>
      <c r="B200" s="8"/>
      <c r="C200" s="16"/>
      <c r="D200" s="16"/>
      <c r="E200" s="9">
        <f t="shared" si="3"/>
        <v>1969.0399999999208</v>
      </c>
    </row>
    <row r="201" spans="1:5" ht="21" x14ac:dyDescent="0.25">
      <c r="A201" s="18"/>
      <c r="B201" s="8"/>
      <c r="C201" s="16"/>
      <c r="D201" s="16"/>
      <c r="E201" s="9">
        <f t="shared" si="3"/>
        <v>1969.0399999999208</v>
      </c>
    </row>
    <row r="202" spans="1:5" ht="21" x14ac:dyDescent="0.25">
      <c r="A202" s="18"/>
      <c r="B202" s="8"/>
      <c r="C202" s="16"/>
      <c r="D202" s="16"/>
      <c r="E202" s="9">
        <f t="shared" si="3"/>
        <v>1969.0399999999208</v>
      </c>
    </row>
    <row r="203" spans="1:5" ht="21" x14ac:dyDescent="0.25">
      <c r="A203" s="18"/>
      <c r="B203" s="8"/>
      <c r="C203" s="16"/>
      <c r="D203" s="16"/>
      <c r="E203" s="9">
        <f t="shared" si="3"/>
        <v>1969.0399999999208</v>
      </c>
    </row>
    <row r="204" spans="1:5" ht="21" x14ac:dyDescent="0.25">
      <c r="A204" s="18"/>
      <c r="B204" s="8"/>
      <c r="C204" s="16"/>
      <c r="D204" s="16"/>
      <c r="E204" s="9">
        <f t="shared" si="3"/>
        <v>1969.0399999999208</v>
      </c>
    </row>
    <row r="205" spans="1:5" ht="21" x14ac:dyDescent="0.25">
      <c r="A205" s="18"/>
      <c r="B205" s="8"/>
      <c r="C205" s="16"/>
      <c r="D205" s="16"/>
      <c r="E205" s="9">
        <f t="shared" si="3"/>
        <v>1969.0399999999208</v>
      </c>
    </row>
    <row r="206" spans="1:5" ht="21" x14ac:dyDescent="0.25">
      <c r="A206" s="18"/>
      <c r="B206" s="8"/>
      <c r="C206" s="16"/>
      <c r="D206" s="16"/>
      <c r="E206" s="9">
        <f t="shared" si="3"/>
        <v>1969.0399999999208</v>
      </c>
    </row>
    <row r="207" spans="1:5" ht="21" x14ac:dyDescent="0.25">
      <c r="A207" s="18"/>
      <c r="B207" s="8"/>
      <c r="C207" s="16"/>
      <c r="D207" s="16"/>
      <c r="E207" s="9">
        <f t="shared" si="3"/>
        <v>1969.0399999999208</v>
      </c>
    </row>
    <row r="208" spans="1:5" ht="21" x14ac:dyDescent="0.25">
      <c r="A208" s="18"/>
      <c r="B208" s="8"/>
      <c r="C208" s="16"/>
      <c r="D208" s="16"/>
      <c r="E208" s="9">
        <f t="shared" si="3"/>
        <v>1969.0399999999208</v>
      </c>
    </row>
    <row r="209" spans="1:5" ht="21" x14ac:dyDescent="0.25">
      <c r="A209" s="18"/>
      <c r="B209" s="8"/>
      <c r="C209" s="16"/>
      <c r="D209" s="16"/>
      <c r="E209" s="9">
        <f t="shared" si="3"/>
        <v>1969.0399999999208</v>
      </c>
    </row>
    <row r="210" spans="1:5" ht="21" x14ac:dyDescent="0.25">
      <c r="A210" s="18"/>
      <c r="B210" s="8"/>
      <c r="C210" s="16"/>
      <c r="D210" s="16"/>
      <c r="E210" s="9">
        <f t="shared" si="3"/>
        <v>1969.0399999999208</v>
      </c>
    </row>
    <row r="211" spans="1:5" ht="21" x14ac:dyDescent="0.25">
      <c r="A211" s="18"/>
      <c r="B211" s="8"/>
      <c r="C211" s="16"/>
      <c r="D211" s="16"/>
      <c r="E211" s="9">
        <f t="shared" si="3"/>
        <v>1969.0399999999208</v>
      </c>
    </row>
    <row r="212" spans="1:5" ht="21" x14ac:dyDescent="0.25">
      <c r="A212" s="18"/>
      <c r="B212" s="8"/>
      <c r="C212" s="16"/>
      <c r="D212" s="16"/>
      <c r="E212" s="9">
        <f t="shared" si="3"/>
        <v>1969.0399999999208</v>
      </c>
    </row>
    <row r="213" spans="1:5" ht="21" x14ac:dyDescent="0.25">
      <c r="A213" s="18"/>
      <c r="B213" s="8"/>
      <c r="C213" s="16"/>
      <c r="D213" s="16"/>
      <c r="E213" s="9">
        <f t="shared" si="3"/>
        <v>1969.0399999999208</v>
      </c>
    </row>
    <row r="214" spans="1:5" ht="21" x14ac:dyDescent="0.25">
      <c r="A214" s="18"/>
      <c r="B214" s="8"/>
      <c r="C214" s="16"/>
      <c r="D214" s="16"/>
      <c r="E214" s="9">
        <f t="shared" si="3"/>
        <v>1969.0399999999208</v>
      </c>
    </row>
    <row r="215" spans="1:5" ht="21" x14ac:dyDescent="0.25">
      <c r="A215" s="18"/>
      <c r="B215" s="8"/>
      <c r="C215" s="16"/>
      <c r="D215" s="16"/>
      <c r="E215" s="9">
        <f t="shared" si="3"/>
        <v>1969.0399999999208</v>
      </c>
    </row>
    <row r="216" spans="1:5" ht="21" x14ac:dyDescent="0.25">
      <c r="A216" s="18"/>
      <c r="B216" s="8"/>
      <c r="C216" s="16"/>
      <c r="D216" s="16"/>
      <c r="E216" s="9">
        <f t="shared" si="3"/>
        <v>1969.0399999999208</v>
      </c>
    </row>
    <row r="217" spans="1:5" ht="21" x14ac:dyDescent="0.25">
      <c r="A217" s="18"/>
      <c r="B217" s="8"/>
      <c r="C217" s="16"/>
      <c r="D217" s="16"/>
      <c r="E217" s="9">
        <f t="shared" si="3"/>
        <v>1969.0399999999208</v>
      </c>
    </row>
    <row r="218" spans="1:5" ht="21" x14ac:dyDescent="0.25">
      <c r="A218" s="18"/>
      <c r="B218" s="8"/>
      <c r="C218" s="16"/>
      <c r="D218" s="16"/>
      <c r="E218" s="9">
        <f t="shared" si="3"/>
        <v>1969.0399999999208</v>
      </c>
    </row>
    <row r="219" spans="1:5" ht="21" x14ac:dyDescent="0.25">
      <c r="A219" s="18"/>
      <c r="B219" s="8"/>
      <c r="C219" s="16"/>
      <c r="D219" s="16"/>
      <c r="E219" s="9">
        <f t="shared" si="3"/>
        <v>1969.0399999999208</v>
      </c>
    </row>
    <row r="220" spans="1:5" ht="21" x14ac:dyDescent="0.25">
      <c r="A220" s="18"/>
      <c r="B220" s="8"/>
      <c r="C220" s="16"/>
      <c r="D220" s="16"/>
      <c r="E220" s="9">
        <f t="shared" si="3"/>
        <v>1969.0399999999208</v>
      </c>
    </row>
    <row r="221" spans="1:5" ht="21" x14ac:dyDescent="0.25">
      <c r="A221" s="18"/>
      <c r="B221" s="8"/>
      <c r="C221" s="16"/>
      <c r="D221" s="16"/>
      <c r="E221" s="9">
        <f t="shared" si="3"/>
        <v>1969.0399999999208</v>
      </c>
    </row>
    <row r="222" spans="1:5" ht="21" x14ac:dyDescent="0.25">
      <c r="A222" s="18"/>
      <c r="B222" s="8"/>
      <c r="C222" s="16"/>
      <c r="D222" s="16"/>
      <c r="E222" s="9">
        <f t="shared" si="3"/>
        <v>1969.0399999999208</v>
      </c>
    </row>
    <row r="223" spans="1:5" ht="21" x14ac:dyDescent="0.25">
      <c r="A223" s="18"/>
      <c r="B223" s="8"/>
      <c r="C223" s="16"/>
      <c r="D223" s="16"/>
      <c r="E223" s="9">
        <f t="shared" si="3"/>
        <v>1969.0399999999208</v>
      </c>
    </row>
    <row r="224" spans="1:5" ht="21" x14ac:dyDescent="0.25">
      <c r="A224" s="18"/>
      <c r="B224" s="8"/>
      <c r="C224" s="16"/>
      <c r="D224" s="16"/>
      <c r="E224" s="9">
        <f t="shared" si="3"/>
        <v>1969.0399999999208</v>
      </c>
    </row>
    <row r="225" spans="1:5" ht="21" x14ac:dyDescent="0.25">
      <c r="A225" s="18"/>
      <c r="B225" s="8"/>
      <c r="C225" s="16"/>
      <c r="D225" s="16"/>
      <c r="E225" s="9">
        <f t="shared" si="3"/>
        <v>1969.0399999999208</v>
      </c>
    </row>
    <row r="226" spans="1:5" ht="21" x14ac:dyDescent="0.25">
      <c r="A226" s="18"/>
      <c r="B226" s="8"/>
      <c r="C226" s="16"/>
      <c r="D226" s="16"/>
      <c r="E226" s="9">
        <f t="shared" si="3"/>
        <v>1969.0399999999208</v>
      </c>
    </row>
    <row r="227" spans="1:5" ht="21" x14ac:dyDescent="0.25">
      <c r="A227" s="18"/>
      <c r="B227" s="8"/>
      <c r="C227" s="16"/>
      <c r="D227" s="16"/>
      <c r="E227" s="9">
        <f t="shared" si="3"/>
        <v>1969.0399999999208</v>
      </c>
    </row>
    <row r="228" spans="1:5" ht="21" x14ac:dyDescent="0.25">
      <c r="A228" s="18"/>
      <c r="B228" s="8"/>
      <c r="C228" s="16"/>
      <c r="D228" s="16"/>
      <c r="E228" s="9">
        <f t="shared" si="3"/>
        <v>1969.0399999999208</v>
      </c>
    </row>
    <row r="229" spans="1:5" ht="21" x14ac:dyDescent="0.25">
      <c r="A229" s="18"/>
      <c r="B229" s="8"/>
      <c r="C229" s="16"/>
      <c r="D229" s="16"/>
      <c r="E229" s="9">
        <f t="shared" si="3"/>
        <v>1969.0399999999208</v>
      </c>
    </row>
    <row r="230" spans="1:5" ht="21" x14ac:dyDescent="0.25">
      <c r="A230" s="18"/>
      <c r="B230" s="8"/>
      <c r="C230" s="16"/>
      <c r="D230" s="16"/>
      <c r="E230" s="9">
        <f t="shared" si="3"/>
        <v>1969.0399999999208</v>
      </c>
    </row>
    <row r="231" spans="1:5" ht="21" x14ac:dyDescent="0.25">
      <c r="A231" s="18"/>
      <c r="B231" s="8"/>
      <c r="C231" s="16"/>
      <c r="D231" s="16"/>
      <c r="E231" s="9">
        <f t="shared" si="3"/>
        <v>1969.0399999999208</v>
      </c>
    </row>
    <row r="232" spans="1:5" ht="21" x14ac:dyDescent="0.25">
      <c r="A232" s="18"/>
      <c r="B232" s="8"/>
      <c r="C232" s="16"/>
      <c r="D232" s="16"/>
      <c r="E232" s="9">
        <f t="shared" si="3"/>
        <v>1969.0399999999208</v>
      </c>
    </row>
    <row r="233" spans="1:5" ht="21" x14ac:dyDescent="0.25">
      <c r="A233" s="18"/>
      <c r="B233" s="8"/>
      <c r="C233" s="16"/>
      <c r="D233" s="16"/>
      <c r="E233" s="9">
        <f t="shared" si="3"/>
        <v>1969.0399999999208</v>
      </c>
    </row>
    <row r="234" spans="1:5" ht="21" x14ac:dyDescent="0.25">
      <c r="A234" s="18"/>
      <c r="B234" s="8"/>
      <c r="C234" s="16"/>
      <c r="D234" s="16"/>
      <c r="E234" s="9">
        <f t="shared" si="3"/>
        <v>1969.0399999999208</v>
      </c>
    </row>
    <row r="235" spans="1:5" ht="21" x14ac:dyDescent="0.25">
      <c r="A235" s="18"/>
      <c r="B235" s="8"/>
      <c r="C235" s="16"/>
      <c r="D235" s="16"/>
      <c r="E235" s="9">
        <f t="shared" si="3"/>
        <v>1969.0399999999208</v>
      </c>
    </row>
    <row r="236" spans="1:5" ht="21" x14ac:dyDescent="0.25">
      <c r="A236" s="18"/>
      <c r="B236" s="17"/>
      <c r="C236" s="16"/>
      <c r="D236" s="16"/>
      <c r="E236" s="9">
        <f t="shared" si="3"/>
        <v>1969.0399999999208</v>
      </c>
    </row>
    <row r="237" spans="1:5" ht="21" x14ac:dyDescent="0.25">
      <c r="A237" s="18"/>
      <c r="B237" s="17"/>
      <c r="C237" s="16"/>
      <c r="D237" s="16"/>
      <c r="E237" s="9">
        <f t="shared" si="3"/>
        <v>1969.0399999999208</v>
      </c>
    </row>
    <row r="238" spans="1:5" ht="21" x14ac:dyDescent="0.25">
      <c r="A238" s="18"/>
      <c r="B238" s="17"/>
      <c r="C238" s="16"/>
      <c r="D238" s="16"/>
      <c r="E238" s="9">
        <f t="shared" si="3"/>
        <v>1969.0399999999208</v>
      </c>
    </row>
    <row r="239" spans="1:5" ht="21" x14ac:dyDescent="0.25">
      <c r="A239" s="18"/>
      <c r="B239" s="17"/>
      <c r="C239" s="16"/>
      <c r="D239" s="16"/>
      <c r="E239" s="9">
        <f t="shared" si="3"/>
        <v>1969.0399999999208</v>
      </c>
    </row>
    <row r="240" spans="1:5" ht="21" x14ac:dyDescent="0.25">
      <c r="A240" s="18"/>
      <c r="B240" s="17"/>
      <c r="C240" s="16"/>
      <c r="D240" s="16"/>
      <c r="E240" s="9">
        <f t="shared" si="3"/>
        <v>1969.0399999999208</v>
      </c>
    </row>
    <row r="241" spans="1:5" ht="21" x14ac:dyDescent="0.25">
      <c r="A241" s="18"/>
      <c r="B241" s="17"/>
      <c r="C241" s="16"/>
      <c r="D241" s="16"/>
      <c r="E241" s="9">
        <f t="shared" si="3"/>
        <v>1969.0399999999208</v>
      </c>
    </row>
    <row r="242" spans="1:5" ht="21" x14ac:dyDescent="0.25">
      <c r="A242" s="18"/>
      <c r="B242" s="17"/>
      <c r="C242" s="16"/>
      <c r="D242" s="16"/>
      <c r="E242" s="9">
        <f t="shared" si="3"/>
        <v>1969.0399999999208</v>
      </c>
    </row>
    <row r="243" spans="1:5" ht="21" x14ac:dyDescent="0.25">
      <c r="A243" s="18"/>
      <c r="B243" s="17"/>
      <c r="C243" s="16"/>
      <c r="D243" s="16"/>
      <c r="E243" s="9">
        <f t="shared" si="3"/>
        <v>1969.0399999999208</v>
      </c>
    </row>
    <row r="244" spans="1:5" ht="21" x14ac:dyDescent="0.25">
      <c r="A244" s="18"/>
      <c r="B244" s="17"/>
      <c r="C244" s="16"/>
      <c r="D244" s="16"/>
      <c r="E244" s="9">
        <f t="shared" si="3"/>
        <v>1969.0399999999208</v>
      </c>
    </row>
    <row r="245" spans="1:5" ht="21" x14ac:dyDescent="0.25">
      <c r="A245" s="18"/>
      <c r="B245" s="17"/>
      <c r="C245" s="16"/>
      <c r="D245" s="16"/>
      <c r="E245" s="9">
        <f t="shared" si="3"/>
        <v>1969.0399999999208</v>
      </c>
    </row>
    <row r="246" spans="1:5" ht="21" x14ac:dyDescent="0.25">
      <c r="A246" s="18"/>
      <c r="B246" s="17"/>
      <c r="C246" s="16"/>
      <c r="D246" s="16"/>
      <c r="E246" s="9">
        <f t="shared" si="3"/>
        <v>1969.0399999999208</v>
      </c>
    </row>
    <row r="247" spans="1:5" ht="21" x14ac:dyDescent="0.25">
      <c r="A247" s="18"/>
      <c r="B247" s="17"/>
      <c r="C247" s="16"/>
      <c r="D247" s="16"/>
      <c r="E247" s="9">
        <f t="shared" si="3"/>
        <v>1969.0399999999208</v>
      </c>
    </row>
    <row r="248" spans="1:5" ht="21" x14ac:dyDescent="0.25">
      <c r="A248" s="18"/>
      <c r="B248" s="17"/>
      <c r="C248" s="16"/>
      <c r="D248" s="16"/>
      <c r="E248" s="9">
        <f t="shared" si="3"/>
        <v>1969.0399999999208</v>
      </c>
    </row>
    <row r="249" spans="1:5" ht="21" x14ac:dyDescent="0.25">
      <c r="A249" s="18"/>
      <c r="B249" s="17"/>
      <c r="C249" s="16"/>
      <c r="D249" s="16"/>
      <c r="E249" s="9">
        <f t="shared" si="3"/>
        <v>1969.0399999999208</v>
      </c>
    </row>
    <row r="250" spans="1:5" ht="21" x14ac:dyDescent="0.25">
      <c r="A250" s="18"/>
      <c r="B250" s="17"/>
      <c r="C250" s="16"/>
      <c r="D250" s="16"/>
      <c r="E250" s="9">
        <f t="shared" si="3"/>
        <v>1969.0399999999208</v>
      </c>
    </row>
    <row r="251" spans="1:5" ht="21" x14ac:dyDescent="0.25">
      <c r="A251" s="18"/>
      <c r="B251" s="17"/>
      <c r="C251" s="16"/>
      <c r="D251" s="16"/>
      <c r="E251" s="9">
        <f t="shared" si="3"/>
        <v>1969.0399999999208</v>
      </c>
    </row>
    <row r="252" spans="1:5" ht="21" x14ac:dyDescent="0.25">
      <c r="A252" s="18"/>
      <c r="B252" s="17"/>
      <c r="C252" s="16"/>
      <c r="D252" s="16"/>
      <c r="E252" s="9">
        <f t="shared" si="3"/>
        <v>1969.0399999999208</v>
      </c>
    </row>
    <row r="253" spans="1:5" ht="21" x14ac:dyDescent="0.25">
      <c r="A253" s="18"/>
      <c r="B253" s="17"/>
      <c r="C253" s="16"/>
      <c r="D253" s="16"/>
      <c r="E253" s="9">
        <f t="shared" si="3"/>
        <v>1969.0399999999208</v>
      </c>
    </row>
    <row r="254" spans="1:5" ht="21" x14ac:dyDescent="0.25">
      <c r="A254" s="18"/>
      <c r="B254" s="17"/>
      <c r="C254" s="16"/>
      <c r="D254" s="16"/>
      <c r="E254" s="9">
        <f t="shared" si="3"/>
        <v>1969.0399999999208</v>
      </c>
    </row>
    <row r="255" spans="1:5" ht="21" x14ac:dyDescent="0.25">
      <c r="A255" s="18"/>
      <c r="B255" s="17"/>
      <c r="C255" s="16"/>
      <c r="D255" s="16"/>
      <c r="E255" s="9">
        <f t="shared" si="3"/>
        <v>1969.0399999999208</v>
      </c>
    </row>
    <row r="256" spans="1:5" ht="21" x14ac:dyDescent="0.25">
      <c r="A256" s="18"/>
      <c r="B256" s="17"/>
      <c r="C256" s="16"/>
      <c r="D256" s="16"/>
      <c r="E256" s="9">
        <f t="shared" si="3"/>
        <v>1969.0399999999208</v>
      </c>
    </row>
    <row r="257" spans="1:5" ht="21" x14ac:dyDescent="0.25">
      <c r="A257" s="18"/>
      <c r="B257" s="17"/>
      <c r="C257" s="16"/>
      <c r="D257" s="16"/>
      <c r="E257" s="9">
        <f t="shared" si="3"/>
        <v>1969.0399999999208</v>
      </c>
    </row>
    <row r="258" spans="1:5" ht="21" x14ac:dyDescent="0.25">
      <c r="A258" s="18"/>
      <c r="B258" s="17"/>
      <c r="C258" s="16"/>
      <c r="D258" s="16"/>
      <c r="E258" s="9">
        <f t="shared" si="3"/>
        <v>1969.0399999999208</v>
      </c>
    </row>
    <row r="259" spans="1:5" ht="21" x14ac:dyDescent="0.25">
      <c r="A259" s="18"/>
      <c r="B259" s="17"/>
      <c r="C259" s="16"/>
      <c r="D259" s="16"/>
      <c r="E259" s="9">
        <f t="shared" si="3"/>
        <v>1969.0399999999208</v>
      </c>
    </row>
    <row r="260" spans="1:5" ht="21" x14ac:dyDescent="0.25">
      <c r="A260" s="18"/>
      <c r="B260" s="17"/>
      <c r="C260" s="16"/>
      <c r="D260" s="16"/>
      <c r="E260" s="9">
        <f t="shared" si="3"/>
        <v>1969.0399999999208</v>
      </c>
    </row>
    <row r="261" spans="1:5" ht="21" x14ac:dyDescent="0.25">
      <c r="A261" s="18"/>
      <c r="B261" s="17"/>
      <c r="C261" s="16"/>
      <c r="D261" s="16"/>
      <c r="E261" s="9">
        <f t="shared" si="3"/>
        <v>1969.0399999999208</v>
      </c>
    </row>
    <row r="262" spans="1:5" ht="21" x14ac:dyDescent="0.25">
      <c r="A262" s="18"/>
      <c r="B262" s="17"/>
      <c r="C262" s="16"/>
      <c r="D262" s="16"/>
      <c r="E262" s="9">
        <f t="shared" ref="E262:E325" si="4">E261+C262-D262</f>
        <v>1969.0399999999208</v>
      </c>
    </row>
    <row r="263" spans="1:5" ht="21" x14ac:dyDescent="0.25">
      <c r="A263" s="18"/>
      <c r="B263" s="17"/>
      <c r="C263" s="16"/>
      <c r="D263" s="16"/>
      <c r="E263" s="9">
        <f t="shared" si="4"/>
        <v>1969.0399999999208</v>
      </c>
    </row>
    <row r="264" spans="1:5" ht="21" x14ac:dyDescent="0.25">
      <c r="A264" s="18"/>
      <c r="B264" s="17"/>
      <c r="C264" s="16"/>
      <c r="D264" s="16"/>
      <c r="E264" s="9">
        <f t="shared" si="4"/>
        <v>1969.0399999999208</v>
      </c>
    </row>
    <row r="265" spans="1:5" ht="21" x14ac:dyDescent="0.25">
      <c r="A265" s="18"/>
      <c r="B265" s="17"/>
      <c r="C265" s="16"/>
      <c r="D265" s="16"/>
      <c r="E265" s="9">
        <f t="shared" si="4"/>
        <v>1969.0399999999208</v>
      </c>
    </row>
    <row r="266" spans="1:5" ht="21" x14ac:dyDescent="0.25">
      <c r="A266" s="18"/>
      <c r="B266" s="17"/>
      <c r="C266" s="16"/>
      <c r="D266" s="16"/>
      <c r="E266" s="9">
        <f t="shared" si="4"/>
        <v>1969.0399999999208</v>
      </c>
    </row>
    <row r="267" spans="1:5" ht="21" x14ac:dyDescent="0.25">
      <c r="A267" s="18"/>
      <c r="B267" s="17"/>
      <c r="C267" s="16"/>
      <c r="D267" s="16"/>
      <c r="E267" s="9">
        <f t="shared" si="4"/>
        <v>1969.0399999999208</v>
      </c>
    </row>
    <row r="268" spans="1:5" ht="21" x14ac:dyDescent="0.25">
      <c r="A268" s="18"/>
      <c r="B268" s="17"/>
      <c r="C268" s="16"/>
      <c r="D268" s="16"/>
      <c r="E268" s="9">
        <f t="shared" si="4"/>
        <v>1969.0399999999208</v>
      </c>
    </row>
    <row r="269" spans="1:5" ht="21" x14ac:dyDescent="0.25">
      <c r="A269" s="18"/>
      <c r="B269" s="17"/>
      <c r="C269" s="16"/>
      <c r="D269" s="16"/>
      <c r="E269" s="9">
        <f t="shared" si="4"/>
        <v>1969.0399999999208</v>
      </c>
    </row>
    <row r="270" spans="1:5" ht="21" x14ac:dyDescent="0.25">
      <c r="A270" s="18"/>
      <c r="B270" s="17"/>
      <c r="C270" s="16"/>
      <c r="D270" s="16"/>
      <c r="E270" s="9">
        <f t="shared" si="4"/>
        <v>1969.0399999999208</v>
      </c>
    </row>
    <row r="271" spans="1:5" ht="21" x14ac:dyDescent="0.25">
      <c r="A271" s="18"/>
      <c r="B271" s="17"/>
      <c r="C271" s="16"/>
      <c r="D271" s="16"/>
      <c r="E271" s="9">
        <f t="shared" si="4"/>
        <v>1969.0399999999208</v>
      </c>
    </row>
    <row r="272" spans="1:5" ht="21" x14ac:dyDescent="0.25">
      <c r="A272" s="18"/>
      <c r="B272" s="17"/>
      <c r="C272" s="16"/>
      <c r="D272" s="16"/>
      <c r="E272" s="9">
        <f t="shared" si="4"/>
        <v>1969.0399999999208</v>
      </c>
    </row>
    <row r="273" spans="1:5" ht="21" x14ac:dyDescent="0.25">
      <c r="A273" s="18"/>
      <c r="B273" s="17"/>
      <c r="C273" s="16"/>
      <c r="D273" s="16"/>
      <c r="E273" s="9">
        <f t="shared" si="4"/>
        <v>1969.0399999999208</v>
      </c>
    </row>
    <row r="274" spans="1:5" ht="21" x14ac:dyDescent="0.25">
      <c r="A274" s="18"/>
      <c r="B274" s="17"/>
      <c r="C274" s="16"/>
      <c r="D274" s="16"/>
      <c r="E274" s="9">
        <f t="shared" si="4"/>
        <v>1969.0399999999208</v>
      </c>
    </row>
    <row r="275" spans="1:5" ht="21" x14ac:dyDescent="0.25">
      <c r="A275" s="18"/>
      <c r="B275" s="17"/>
      <c r="C275" s="16"/>
      <c r="D275" s="16"/>
      <c r="E275" s="9">
        <f t="shared" si="4"/>
        <v>1969.0399999999208</v>
      </c>
    </row>
    <row r="276" spans="1:5" ht="21" x14ac:dyDescent="0.25">
      <c r="A276" s="18"/>
      <c r="B276" s="17"/>
      <c r="C276" s="16"/>
      <c r="D276" s="16"/>
      <c r="E276" s="9">
        <f t="shared" si="4"/>
        <v>1969.0399999999208</v>
      </c>
    </row>
    <row r="277" spans="1:5" ht="21" x14ac:dyDescent="0.25">
      <c r="A277" s="18"/>
      <c r="B277" s="17"/>
      <c r="C277" s="16"/>
      <c r="D277" s="16"/>
      <c r="E277" s="9">
        <f t="shared" si="4"/>
        <v>1969.0399999999208</v>
      </c>
    </row>
    <row r="278" spans="1:5" ht="21" x14ac:dyDescent="0.25">
      <c r="A278" s="18"/>
      <c r="B278" s="17"/>
      <c r="C278" s="16"/>
      <c r="D278" s="16"/>
      <c r="E278" s="9">
        <f t="shared" si="4"/>
        <v>1969.0399999999208</v>
      </c>
    </row>
    <row r="279" spans="1:5" ht="21" x14ac:dyDescent="0.25">
      <c r="A279" s="18"/>
      <c r="B279" s="17"/>
      <c r="C279" s="16"/>
      <c r="D279" s="16"/>
      <c r="E279" s="9">
        <f t="shared" si="4"/>
        <v>1969.0399999999208</v>
      </c>
    </row>
    <row r="280" spans="1:5" ht="21" x14ac:dyDescent="0.25">
      <c r="A280" s="18"/>
      <c r="B280" s="17"/>
      <c r="C280" s="16"/>
      <c r="D280" s="16"/>
      <c r="E280" s="9">
        <f t="shared" si="4"/>
        <v>1969.0399999999208</v>
      </c>
    </row>
    <row r="281" spans="1:5" ht="21" x14ac:dyDescent="0.25">
      <c r="A281" s="18"/>
      <c r="B281" s="17"/>
      <c r="C281" s="16"/>
      <c r="D281" s="16"/>
      <c r="E281" s="9">
        <f t="shared" si="4"/>
        <v>1969.0399999999208</v>
      </c>
    </row>
    <row r="282" spans="1:5" ht="21" x14ac:dyDescent="0.25">
      <c r="A282" s="18"/>
      <c r="B282" s="17"/>
      <c r="C282" s="16"/>
      <c r="D282" s="16"/>
      <c r="E282" s="9">
        <f t="shared" si="4"/>
        <v>1969.0399999999208</v>
      </c>
    </row>
    <row r="283" spans="1:5" ht="21" x14ac:dyDescent="0.25">
      <c r="A283" s="18"/>
      <c r="B283" s="17"/>
      <c r="C283" s="16"/>
      <c r="D283" s="16"/>
      <c r="E283" s="9">
        <f t="shared" si="4"/>
        <v>1969.0399999999208</v>
      </c>
    </row>
    <row r="284" spans="1:5" ht="21" x14ac:dyDescent="0.25">
      <c r="A284" s="18"/>
      <c r="B284" s="17"/>
      <c r="C284" s="16"/>
      <c r="D284" s="16"/>
      <c r="E284" s="9">
        <f t="shared" si="4"/>
        <v>1969.0399999999208</v>
      </c>
    </row>
    <row r="285" spans="1:5" ht="21" x14ac:dyDescent="0.25">
      <c r="A285" s="18"/>
      <c r="B285" s="17"/>
      <c r="C285" s="16"/>
      <c r="D285" s="16"/>
      <c r="E285" s="9">
        <f t="shared" si="4"/>
        <v>1969.0399999999208</v>
      </c>
    </row>
    <row r="286" spans="1:5" ht="21" x14ac:dyDescent="0.25">
      <c r="A286" s="18"/>
      <c r="B286" s="17"/>
      <c r="C286" s="16"/>
      <c r="D286" s="16"/>
      <c r="E286" s="9">
        <f t="shared" si="4"/>
        <v>1969.0399999999208</v>
      </c>
    </row>
    <row r="287" spans="1:5" ht="21" x14ac:dyDescent="0.25">
      <c r="A287" s="18"/>
      <c r="B287" s="17"/>
      <c r="C287" s="16"/>
      <c r="D287" s="16"/>
      <c r="E287" s="9">
        <f t="shared" si="4"/>
        <v>1969.0399999999208</v>
      </c>
    </row>
    <row r="288" spans="1:5" ht="21" x14ac:dyDescent="0.25">
      <c r="A288" s="18"/>
      <c r="B288" s="17"/>
      <c r="C288" s="16"/>
      <c r="D288" s="16"/>
      <c r="E288" s="9">
        <f t="shared" si="4"/>
        <v>1969.0399999999208</v>
      </c>
    </row>
    <row r="289" spans="1:5" ht="21" x14ac:dyDescent="0.25">
      <c r="A289" s="18"/>
      <c r="B289" s="17"/>
      <c r="C289" s="16"/>
      <c r="D289" s="16"/>
      <c r="E289" s="9">
        <f t="shared" si="4"/>
        <v>1969.0399999999208</v>
      </c>
    </row>
    <row r="290" spans="1:5" ht="21" x14ac:dyDescent="0.25">
      <c r="A290" s="18"/>
      <c r="B290" s="17"/>
      <c r="C290" s="16"/>
      <c r="D290" s="16"/>
      <c r="E290" s="9">
        <f t="shared" si="4"/>
        <v>1969.0399999999208</v>
      </c>
    </row>
    <row r="291" spans="1:5" ht="21" x14ac:dyDescent="0.25">
      <c r="A291" s="18"/>
      <c r="B291" s="17"/>
      <c r="C291" s="16"/>
      <c r="D291" s="16"/>
      <c r="E291" s="9">
        <f t="shared" si="4"/>
        <v>1969.0399999999208</v>
      </c>
    </row>
    <row r="292" spans="1:5" ht="21" x14ac:dyDescent="0.25">
      <c r="A292" s="18"/>
      <c r="B292" s="17"/>
      <c r="C292" s="16"/>
      <c r="D292" s="16"/>
      <c r="E292" s="9">
        <f t="shared" si="4"/>
        <v>1969.0399999999208</v>
      </c>
    </row>
    <row r="293" spans="1:5" ht="21" x14ac:dyDescent="0.25">
      <c r="A293" s="18"/>
      <c r="B293" s="17"/>
      <c r="C293" s="16"/>
      <c r="D293" s="16"/>
      <c r="E293" s="9">
        <f t="shared" si="4"/>
        <v>1969.0399999999208</v>
      </c>
    </row>
    <row r="294" spans="1:5" ht="21" x14ac:dyDescent="0.25">
      <c r="A294" s="18"/>
      <c r="B294" s="17"/>
      <c r="C294" s="16"/>
      <c r="D294" s="16"/>
      <c r="E294" s="9">
        <f t="shared" si="4"/>
        <v>1969.0399999999208</v>
      </c>
    </row>
    <row r="295" spans="1:5" ht="21" x14ac:dyDescent="0.25">
      <c r="A295" s="18"/>
      <c r="B295" s="17"/>
      <c r="C295" s="16"/>
      <c r="D295" s="16"/>
      <c r="E295" s="9">
        <f t="shared" si="4"/>
        <v>1969.0399999999208</v>
      </c>
    </row>
    <row r="296" spans="1:5" ht="21" x14ac:dyDescent="0.25">
      <c r="A296" s="18"/>
      <c r="B296" s="17"/>
      <c r="C296" s="16"/>
      <c r="D296" s="16"/>
      <c r="E296" s="9">
        <f t="shared" si="4"/>
        <v>1969.0399999999208</v>
      </c>
    </row>
    <row r="297" spans="1:5" ht="21" x14ac:dyDescent="0.25">
      <c r="A297" s="18"/>
      <c r="B297" s="17"/>
      <c r="C297" s="16"/>
      <c r="D297" s="16"/>
      <c r="E297" s="9">
        <f t="shared" si="4"/>
        <v>1969.0399999999208</v>
      </c>
    </row>
    <row r="298" spans="1:5" ht="21" x14ac:dyDescent="0.25">
      <c r="A298" s="18"/>
      <c r="B298" s="17"/>
      <c r="C298" s="16"/>
      <c r="D298" s="16"/>
      <c r="E298" s="9">
        <f t="shared" si="4"/>
        <v>1969.0399999999208</v>
      </c>
    </row>
    <row r="299" spans="1:5" ht="21" x14ac:dyDescent="0.25">
      <c r="A299" s="18"/>
      <c r="B299" s="17"/>
      <c r="C299" s="16"/>
      <c r="D299" s="16"/>
      <c r="E299" s="9">
        <f t="shared" si="4"/>
        <v>1969.0399999999208</v>
      </c>
    </row>
    <row r="300" spans="1:5" ht="21" x14ac:dyDescent="0.25">
      <c r="A300" s="18"/>
      <c r="B300" s="17"/>
      <c r="C300" s="16"/>
      <c r="D300" s="16"/>
      <c r="E300" s="9">
        <f t="shared" si="4"/>
        <v>1969.0399999999208</v>
      </c>
    </row>
    <row r="301" spans="1:5" ht="21" x14ac:dyDescent="0.25">
      <c r="A301" s="18"/>
      <c r="B301" s="17"/>
      <c r="C301" s="16"/>
      <c r="D301" s="16"/>
      <c r="E301" s="9">
        <f t="shared" si="4"/>
        <v>1969.0399999999208</v>
      </c>
    </row>
    <row r="302" spans="1:5" ht="21" x14ac:dyDescent="0.25">
      <c r="A302" s="18"/>
      <c r="B302" s="17"/>
      <c r="C302" s="16"/>
      <c r="D302" s="16"/>
      <c r="E302" s="9">
        <f t="shared" si="4"/>
        <v>1969.0399999999208</v>
      </c>
    </row>
    <row r="303" spans="1:5" ht="21" x14ac:dyDescent="0.25">
      <c r="A303" s="18"/>
      <c r="B303" s="17"/>
      <c r="C303" s="16"/>
      <c r="D303" s="16"/>
      <c r="E303" s="9">
        <f t="shared" si="4"/>
        <v>1969.0399999999208</v>
      </c>
    </row>
    <row r="304" spans="1:5" ht="21" x14ac:dyDescent="0.25">
      <c r="A304" s="18"/>
      <c r="B304" s="17"/>
      <c r="C304" s="16"/>
      <c r="D304" s="16"/>
      <c r="E304" s="9">
        <f t="shared" si="4"/>
        <v>1969.0399999999208</v>
      </c>
    </row>
    <row r="305" spans="1:5" ht="21" x14ac:dyDescent="0.25">
      <c r="A305" s="18"/>
      <c r="B305" s="17"/>
      <c r="C305" s="16"/>
      <c r="D305" s="16"/>
      <c r="E305" s="9">
        <f t="shared" si="4"/>
        <v>1969.0399999999208</v>
      </c>
    </row>
    <row r="306" spans="1:5" ht="21" x14ac:dyDescent="0.25">
      <c r="A306" s="18"/>
      <c r="B306" s="17"/>
      <c r="C306" s="16"/>
      <c r="D306" s="16"/>
      <c r="E306" s="9">
        <f t="shared" si="4"/>
        <v>1969.0399999999208</v>
      </c>
    </row>
    <row r="307" spans="1:5" ht="21" x14ac:dyDescent="0.25">
      <c r="A307" s="18"/>
      <c r="B307" s="17"/>
      <c r="C307" s="16"/>
      <c r="D307" s="16"/>
      <c r="E307" s="9">
        <f t="shared" si="4"/>
        <v>1969.0399999999208</v>
      </c>
    </row>
    <row r="308" spans="1:5" ht="21" x14ac:dyDescent="0.25">
      <c r="A308" s="18"/>
      <c r="B308" s="17"/>
      <c r="C308" s="16"/>
      <c r="D308" s="16"/>
      <c r="E308" s="9">
        <f t="shared" si="4"/>
        <v>1969.0399999999208</v>
      </c>
    </row>
    <row r="309" spans="1:5" ht="21" x14ac:dyDescent="0.25">
      <c r="A309" s="18"/>
      <c r="B309" s="17"/>
      <c r="C309" s="16"/>
      <c r="D309" s="16"/>
      <c r="E309" s="9">
        <f t="shared" si="4"/>
        <v>1969.0399999999208</v>
      </c>
    </row>
    <row r="310" spans="1:5" ht="21" x14ac:dyDescent="0.25">
      <c r="A310" s="18"/>
      <c r="B310" s="17"/>
      <c r="C310" s="16"/>
      <c r="D310" s="16"/>
      <c r="E310" s="9">
        <f t="shared" si="4"/>
        <v>1969.0399999999208</v>
      </c>
    </row>
    <row r="311" spans="1:5" ht="21" x14ac:dyDescent="0.25">
      <c r="A311" s="18"/>
      <c r="B311" s="17"/>
      <c r="C311" s="16"/>
      <c r="D311" s="16"/>
      <c r="E311" s="9">
        <f t="shared" si="4"/>
        <v>1969.0399999999208</v>
      </c>
    </row>
    <row r="312" spans="1:5" ht="21" x14ac:dyDescent="0.25">
      <c r="A312" s="18"/>
      <c r="B312" s="17"/>
      <c r="C312" s="16"/>
      <c r="D312" s="16"/>
      <c r="E312" s="9">
        <f t="shared" si="4"/>
        <v>1969.0399999999208</v>
      </c>
    </row>
    <row r="313" spans="1:5" ht="21" x14ac:dyDescent="0.25">
      <c r="A313" s="18"/>
      <c r="B313" s="17"/>
      <c r="C313" s="16"/>
      <c r="D313" s="16"/>
      <c r="E313" s="9">
        <f t="shared" si="4"/>
        <v>1969.0399999999208</v>
      </c>
    </row>
    <row r="314" spans="1:5" ht="21" x14ac:dyDescent="0.25">
      <c r="A314" s="18"/>
      <c r="B314" s="17"/>
      <c r="C314" s="16"/>
      <c r="D314" s="16"/>
      <c r="E314" s="9">
        <f t="shared" si="4"/>
        <v>1969.0399999999208</v>
      </c>
    </row>
    <row r="315" spans="1:5" ht="21" x14ac:dyDescent="0.25">
      <c r="A315" s="18"/>
      <c r="B315" s="17"/>
      <c r="C315" s="16"/>
      <c r="D315" s="16"/>
      <c r="E315" s="9">
        <f t="shared" si="4"/>
        <v>1969.0399999999208</v>
      </c>
    </row>
    <row r="316" spans="1:5" ht="21" x14ac:dyDescent="0.25">
      <c r="A316" s="18"/>
      <c r="B316" s="17"/>
      <c r="C316" s="16"/>
      <c r="D316" s="16"/>
      <c r="E316" s="9">
        <f t="shared" si="4"/>
        <v>1969.0399999999208</v>
      </c>
    </row>
    <row r="317" spans="1:5" ht="21" x14ac:dyDescent="0.25">
      <c r="A317" s="18"/>
      <c r="B317" s="17"/>
      <c r="C317" s="16"/>
      <c r="D317" s="16"/>
      <c r="E317" s="9">
        <f t="shared" si="4"/>
        <v>1969.0399999999208</v>
      </c>
    </row>
    <row r="318" spans="1:5" ht="21" x14ac:dyDescent="0.25">
      <c r="A318" s="18"/>
      <c r="B318" s="17"/>
      <c r="C318" s="16"/>
      <c r="D318" s="16"/>
      <c r="E318" s="9">
        <f t="shared" si="4"/>
        <v>1969.0399999999208</v>
      </c>
    </row>
    <row r="319" spans="1:5" ht="21" x14ac:dyDescent="0.25">
      <c r="A319" s="18"/>
      <c r="B319" s="17"/>
      <c r="C319" s="16"/>
      <c r="D319" s="16"/>
      <c r="E319" s="9">
        <f t="shared" si="4"/>
        <v>1969.0399999999208</v>
      </c>
    </row>
    <row r="320" spans="1:5" ht="21" x14ac:dyDescent="0.25">
      <c r="A320" s="18"/>
      <c r="B320" s="17"/>
      <c r="C320" s="16"/>
      <c r="D320" s="16"/>
      <c r="E320" s="9">
        <f t="shared" si="4"/>
        <v>1969.0399999999208</v>
      </c>
    </row>
    <row r="321" spans="1:5" ht="21" x14ac:dyDescent="0.25">
      <c r="A321" s="18"/>
      <c r="B321" s="17"/>
      <c r="C321" s="16"/>
      <c r="D321" s="16"/>
      <c r="E321" s="9">
        <f t="shared" si="4"/>
        <v>1969.0399999999208</v>
      </c>
    </row>
    <row r="322" spans="1:5" ht="21" x14ac:dyDescent="0.25">
      <c r="A322" s="18"/>
      <c r="B322" s="17"/>
      <c r="C322" s="16"/>
      <c r="D322" s="16"/>
      <c r="E322" s="9">
        <f t="shared" si="4"/>
        <v>1969.0399999999208</v>
      </c>
    </row>
    <row r="323" spans="1:5" ht="21" x14ac:dyDescent="0.25">
      <c r="A323" s="18"/>
      <c r="B323" s="17"/>
      <c r="C323" s="16"/>
      <c r="D323" s="16"/>
      <c r="E323" s="9">
        <f t="shared" si="4"/>
        <v>1969.0399999999208</v>
      </c>
    </row>
    <row r="324" spans="1:5" ht="21" x14ac:dyDescent="0.25">
      <c r="A324" s="18"/>
      <c r="B324" s="17"/>
      <c r="C324" s="16"/>
      <c r="D324" s="16"/>
      <c r="E324" s="9">
        <f t="shared" si="4"/>
        <v>1969.0399999999208</v>
      </c>
    </row>
    <row r="325" spans="1:5" ht="21" x14ac:dyDescent="0.25">
      <c r="A325" s="18"/>
      <c r="B325" s="17"/>
      <c r="C325" s="16"/>
      <c r="D325" s="16"/>
      <c r="E325" s="9">
        <f t="shared" si="4"/>
        <v>1969.0399999999208</v>
      </c>
    </row>
    <row r="326" spans="1:5" ht="21" x14ac:dyDescent="0.25">
      <c r="A326" s="18"/>
      <c r="B326" s="17"/>
      <c r="C326" s="16"/>
      <c r="D326" s="16"/>
      <c r="E326" s="9">
        <f t="shared" ref="E326:E389" si="5">E325+C326-D326</f>
        <v>1969.0399999999208</v>
      </c>
    </row>
    <row r="327" spans="1:5" ht="21" x14ac:dyDescent="0.25">
      <c r="A327" s="18"/>
      <c r="B327" s="17"/>
      <c r="C327" s="16"/>
      <c r="D327" s="16"/>
      <c r="E327" s="9">
        <f t="shared" si="5"/>
        <v>1969.0399999999208</v>
      </c>
    </row>
    <row r="328" spans="1:5" ht="21" x14ac:dyDescent="0.25">
      <c r="A328" s="18"/>
      <c r="B328" s="17"/>
      <c r="C328" s="16"/>
      <c r="D328" s="16"/>
      <c r="E328" s="9">
        <f t="shared" si="5"/>
        <v>1969.0399999999208</v>
      </c>
    </row>
    <row r="329" spans="1:5" ht="21" x14ac:dyDescent="0.25">
      <c r="A329" s="18"/>
      <c r="B329" s="17"/>
      <c r="C329" s="16"/>
      <c r="D329" s="16"/>
      <c r="E329" s="9">
        <f t="shared" si="5"/>
        <v>1969.0399999999208</v>
      </c>
    </row>
    <row r="330" spans="1:5" ht="21" x14ac:dyDescent="0.25">
      <c r="A330" s="18"/>
      <c r="B330" s="17"/>
      <c r="C330" s="16"/>
      <c r="D330" s="16"/>
      <c r="E330" s="9">
        <f t="shared" si="5"/>
        <v>1969.0399999999208</v>
      </c>
    </row>
    <row r="331" spans="1:5" ht="21" x14ac:dyDescent="0.25">
      <c r="A331" s="18"/>
      <c r="B331" s="17"/>
      <c r="C331" s="16"/>
      <c r="D331" s="16"/>
      <c r="E331" s="9">
        <f t="shared" si="5"/>
        <v>1969.0399999999208</v>
      </c>
    </row>
    <row r="332" spans="1:5" ht="21" x14ac:dyDescent="0.25">
      <c r="A332" s="18"/>
      <c r="B332" s="17"/>
      <c r="C332" s="16"/>
      <c r="D332" s="16"/>
      <c r="E332" s="9">
        <f t="shared" si="5"/>
        <v>1969.0399999999208</v>
      </c>
    </row>
    <row r="333" spans="1:5" ht="21" x14ac:dyDescent="0.25">
      <c r="A333" s="18"/>
      <c r="B333" s="17"/>
      <c r="C333" s="16"/>
      <c r="D333" s="16"/>
      <c r="E333" s="9">
        <f t="shared" si="5"/>
        <v>1969.0399999999208</v>
      </c>
    </row>
    <row r="334" spans="1:5" ht="21" x14ac:dyDescent="0.25">
      <c r="A334" s="18"/>
      <c r="B334" s="17"/>
      <c r="C334" s="16"/>
      <c r="D334" s="16"/>
      <c r="E334" s="9">
        <f t="shared" si="5"/>
        <v>1969.0399999999208</v>
      </c>
    </row>
    <row r="335" spans="1:5" ht="21" x14ac:dyDescent="0.25">
      <c r="A335" s="18"/>
      <c r="B335" s="17"/>
      <c r="C335" s="16"/>
      <c r="D335" s="16"/>
      <c r="E335" s="9">
        <f t="shared" si="5"/>
        <v>1969.0399999999208</v>
      </c>
    </row>
    <row r="336" spans="1:5" ht="21" x14ac:dyDescent="0.25">
      <c r="A336" s="18"/>
      <c r="B336" s="17"/>
      <c r="C336" s="16"/>
      <c r="D336" s="16"/>
      <c r="E336" s="9">
        <f t="shared" si="5"/>
        <v>1969.0399999999208</v>
      </c>
    </row>
    <row r="337" spans="1:5" ht="21" x14ac:dyDescent="0.25">
      <c r="A337" s="18"/>
      <c r="B337" s="17"/>
      <c r="C337" s="16"/>
      <c r="D337" s="16"/>
      <c r="E337" s="9">
        <f t="shared" si="5"/>
        <v>1969.0399999999208</v>
      </c>
    </row>
    <row r="338" spans="1:5" ht="21" x14ac:dyDescent="0.25">
      <c r="A338" s="18"/>
      <c r="B338" s="17"/>
      <c r="C338" s="16"/>
      <c r="D338" s="16"/>
      <c r="E338" s="9">
        <f t="shared" si="5"/>
        <v>1969.0399999999208</v>
      </c>
    </row>
    <row r="339" spans="1:5" ht="21" x14ac:dyDescent="0.25">
      <c r="A339" s="18"/>
      <c r="B339" s="17"/>
      <c r="C339" s="16"/>
      <c r="D339" s="16"/>
      <c r="E339" s="9">
        <f t="shared" si="5"/>
        <v>1969.0399999999208</v>
      </c>
    </row>
    <row r="340" spans="1:5" ht="21" x14ac:dyDescent="0.25">
      <c r="A340" s="18"/>
      <c r="B340" s="17"/>
      <c r="C340" s="16"/>
      <c r="D340" s="16"/>
      <c r="E340" s="9">
        <f t="shared" si="5"/>
        <v>1969.0399999999208</v>
      </c>
    </row>
    <row r="341" spans="1:5" ht="21" x14ac:dyDescent="0.25">
      <c r="A341" s="18"/>
      <c r="B341" s="17"/>
      <c r="C341" s="16"/>
      <c r="D341" s="16"/>
      <c r="E341" s="9">
        <f t="shared" si="5"/>
        <v>1969.0399999999208</v>
      </c>
    </row>
    <row r="342" spans="1:5" ht="21" x14ac:dyDescent="0.25">
      <c r="A342" s="18"/>
      <c r="B342" s="17"/>
      <c r="C342" s="16"/>
      <c r="D342" s="16"/>
      <c r="E342" s="9">
        <f t="shared" si="5"/>
        <v>1969.0399999999208</v>
      </c>
    </row>
    <row r="343" spans="1:5" ht="21" x14ac:dyDescent="0.25">
      <c r="A343" s="18"/>
      <c r="B343" s="17"/>
      <c r="C343" s="16"/>
      <c r="D343" s="16"/>
      <c r="E343" s="9">
        <f t="shared" si="5"/>
        <v>1969.0399999999208</v>
      </c>
    </row>
    <row r="344" spans="1:5" ht="21" x14ac:dyDescent="0.25">
      <c r="A344" s="18"/>
      <c r="B344" s="17"/>
      <c r="C344" s="16"/>
      <c r="D344" s="16"/>
      <c r="E344" s="9">
        <f t="shared" si="5"/>
        <v>1969.0399999999208</v>
      </c>
    </row>
    <row r="345" spans="1:5" ht="21" x14ac:dyDescent="0.25">
      <c r="A345" s="18"/>
      <c r="B345" s="17"/>
      <c r="C345" s="16"/>
      <c r="D345" s="16"/>
      <c r="E345" s="9">
        <f t="shared" si="5"/>
        <v>1969.0399999999208</v>
      </c>
    </row>
    <row r="346" spans="1:5" ht="21" x14ac:dyDescent="0.25">
      <c r="A346" s="18"/>
      <c r="B346" s="17"/>
      <c r="C346" s="16"/>
      <c r="D346" s="16"/>
      <c r="E346" s="9">
        <f t="shared" si="5"/>
        <v>1969.0399999999208</v>
      </c>
    </row>
    <row r="347" spans="1:5" ht="21" x14ac:dyDescent="0.25">
      <c r="A347" s="18"/>
      <c r="B347" s="17"/>
      <c r="C347" s="16"/>
      <c r="D347" s="16"/>
      <c r="E347" s="9">
        <f t="shared" si="5"/>
        <v>1969.0399999999208</v>
      </c>
    </row>
    <row r="348" spans="1:5" ht="21" x14ac:dyDescent="0.25">
      <c r="A348" s="18"/>
      <c r="B348" s="17"/>
      <c r="C348" s="16"/>
      <c r="D348" s="16"/>
      <c r="E348" s="9">
        <f t="shared" si="5"/>
        <v>1969.0399999999208</v>
      </c>
    </row>
    <row r="349" spans="1:5" ht="21" x14ac:dyDescent="0.25">
      <c r="A349" s="18"/>
      <c r="B349" s="17"/>
      <c r="C349" s="16"/>
      <c r="D349" s="16"/>
      <c r="E349" s="9">
        <f t="shared" si="5"/>
        <v>1969.0399999999208</v>
      </c>
    </row>
    <row r="350" spans="1:5" ht="21" x14ac:dyDescent="0.25">
      <c r="A350" s="18"/>
      <c r="B350" s="17"/>
      <c r="C350" s="16"/>
      <c r="D350" s="16"/>
      <c r="E350" s="9">
        <f t="shared" si="5"/>
        <v>1969.0399999999208</v>
      </c>
    </row>
    <row r="351" spans="1:5" ht="21" x14ac:dyDescent="0.25">
      <c r="A351" s="18"/>
      <c r="B351" s="17"/>
      <c r="C351" s="16"/>
      <c r="D351" s="16"/>
      <c r="E351" s="9">
        <f t="shared" si="5"/>
        <v>1969.0399999999208</v>
      </c>
    </row>
    <row r="352" spans="1:5" ht="21" x14ac:dyDescent="0.25">
      <c r="A352" s="18"/>
      <c r="B352" s="17"/>
      <c r="C352" s="16"/>
      <c r="D352" s="16"/>
      <c r="E352" s="9">
        <f t="shared" si="5"/>
        <v>1969.0399999999208</v>
      </c>
    </row>
    <row r="353" spans="1:5" ht="21" x14ac:dyDescent="0.25">
      <c r="A353" s="18"/>
      <c r="B353" s="17"/>
      <c r="C353" s="16"/>
      <c r="D353" s="16"/>
      <c r="E353" s="9">
        <f t="shared" si="5"/>
        <v>1969.0399999999208</v>
      </c>
    </row>
    <row r="354" spans="1:5" ht="21" x14ac:dyDescent="0.25">
      <c r="A354" s="18"/>
      <c r="B354" s="17"/>
      <c r="C354" s="16"/>
      <c r="D354" s="16"/>
      <c r="E354" s="9">
        <f t="shared" si="5"/>
        <v>1969.0399999999208</v>
      </c>
    </row>
    <row r="355" spans="1:5" ht="21" x14ac:dyDescent="0.25">
      <c r="A355" s="18"/>
      <c r="B355" s="17"/>
      <c r="C355" s="16"/>
      <c r="D355" s="16"/>
      <c r="E355" s="9">
        <f t="shared" si="5"/>
        <v>1969.0399999999208</v>
      </c>
    </row>
    <row r="356" spans="1:5" ht="21" x14ac:dyDescent="0.25">
      <c r="A356" s="18"/>
      <c r="B356" s="17"/>
      <c r="C356" s="16"/>
      <c r="D356" s="16"/>
      <c r="E356" s="9">
        <f t="shared" si="5"/>
        <v>1969.0399999999208</v>
      </c>
    </row>
    <row r="357" spans="1:5" ht="21" x14ac:dyDescent="0.25">
      <c r="A357" s="18"/>
      <c r="B357" s="17"/>
      <c r="C357" s="16"/>
      <c r="D357" s="16"/>
      <c r="E357" s="9">
        <f t="shared" si="5"/>
        <v>1969.0399999999208</v>
      </c>
    </row>
    <row r="358" spans="1:5" ht="21" x14ac:dyDescent="0.25">
      <c r="A358" s="18"/>
      <c r="B358" s="17"/>
      <c r="C358" s="16"/>
      <c r="D358" s="16"/>
      <c r="E358" s="9">
        <f t="shared" si="5"/>
        <v>1969.0399999999208</v>
      </c>
    </row>
    <row r="359" spans="1:5" ht="21" x14ac:dyDescent="0.25">
      <c r="A359" s="18"/>
      <c r="B359" s="17"/>
      <c r="C359" s="16"/>
      <c r="D359" s="16"/>
      <c r="E359" s="9">
        <f t="shared" si="5"/>
        <v>1969.0399999999208</v>
      </c>
    </row>
    <row r="360" spans="1:5" ht="21" x14ac:dyDescent="0.25">
      <c r="A360" s="18"/>
      <c r="B360" s="17"/>
      <c r="C360" s="16"/>
      <c r="D360" s="16"/>
      <c r="E360" s="9">
        <f t="shared" si="5"/>
        <v>1969.0399999999208</v>
      </c>
    </row>
    <row r="361" spans="1:5" ht="21" x14ac:dyDescent="0.25">
      <c r="A361" s="18"/>
      <c r="B361" s="17"/>
      <c r="C361" s="16"/>
      <c r="D361" s="16"/>
      <c r="E361" s="9">
        <f t="shared" si="5"/>
        <v>1969.0399999999208</v>
      </c>
    </row>
    <row r="362" spans="1:5" ht="21" x14ac:dyDescent="0.25">
      <c r="A362" s="18"/>
      <c r="B362" s="17"/>
      <c r="C362" s="16"/>
      <c r="D362" s="16"/>
      <c r="E362" s="9">
        <f t="shared" si="5"/>
        <v>1969.0399999999208</v>
      </c>
    </row>
    <row r="363" spans="1:5" ht="21" x14ac:dyDescent="0.25">
      <c r="A363" s="18"/>
      <c r="B363" s="17"/>
      <c r="C363" s="16"/>
      <c r="D363" s="16"/>
      <c r="E363" s="9">
        <f t="shared" si="5"/>
        <v>1969.0399999999208</v>
      </c>
    </row>
    <row r="364" spans="1:5" ht="21" x14ac:dyDescent="0.25">
      <c r="A364" s="18"/>
      <c r="B364" s="17"/>
      <c r="C364" s="16"/>
      <c r="D364" s="16"/>
      <c r="E364" s="9">
        <f t="shared" si="5"/>
        <v>1969.0399999999208</v>
      </c>
    </row>
    <row r="365" spans="1:5" ht="21" x14ac:dyDescent="0.25">
      <c r="A365" s="18"/>
      <c r="B365" s="17"/>
      <c r="C365" s="16"/>
      <c r="D365" s="16"/>
      <c r="E365" s="9">
        <f t="shared" si="5"/>
        <v>1969.0399999999208</v>
      </c>
    </row>
    <row r="366" spans="1:5" ht="21" x14ac:dyDescent="0.25">
      <c r="A366" s="18"/>
      <c r="B366" s="17"/>
      <c r="C366" s="16"/>
      <c r="D366" s="16"/>
      <c r="E366" s="9">
        <f t="shared" si="5"/>
        <v>1969.0399999999208</v>
      </c>
    </row>
    <row r="367" spans="1:5" ht="21" x14ac:dyDescent="0.25">
      <c r="A367" s="18"/>
      <c r="B367" s="17"/>
      <c r="C367" s="16"/>
      <c r="D367" s="16"/>
      <c r="E367" s="9">
        <f t="shared" si="5"/>
        <v>1969.0399999999208</v>
      </c>
    </row>
    <row r="368" spans="1:5" ht="21" x14ac:dyDescent="0.25">
      <c r="A368" s="18"/>
      <c r="B368" s="17"/>
      <c r="C368" s="16"/>
      <c r="D368" s="16"/>
      <c r="E368" s="9">
        <f t="shared" si="5"/>
        <v>1969.0399999999208</v>
      </c>
    </row>
    <row r="369" spans="1:5" ht="21" x14ac:dyDescent="0.25">
      <c r="A369" s="18"/>
      <c r="B369" s="17"/>
      <c r="C369" s="16"/>
      <c r="D369" s="16"/>
      <c r="E369" s="9">
        <f t="shared" si="5"/>
        <v>1969.0399999999208</v>
      </c>
    </row>
    <row r="370" spans="1:5" ht="21" x14ac:dyDescent="0.25">
      <c r="A370" s="18"/>
      <c r="B370" s="17"/>
      <c r="C370" s="16"/>
      <c r="D370" s="16"/>
      <c r="E370" s="9">
        <f t="shared" si="5"/>
        <v>1969.0399999999208</v>
      </c>
    </row>
    <row r="371" spans="1:5" ht="21" x14ac:dyDescent="0.25">
      <c r="A371" s="18"/>
      <c r="B371" s="17"/>
      <c r="C371" s="16"/>
      <c r="D371" s="16"/>
      <c r="E371" s="9">
        <f t="shared" si="5"/>
        <v>1969.0399999999208</v>
      </c>
    </row>
    <row r="372" spans="1:5" ht="21" x14ac:dyDescent="0.25">
      <c r="A372" s="18"/>
      <c r="B372" s="17"/>
      <c r="C372" s="16"/>
      <c r="D372" s="16"/>
      <c r="E372" s="9">
        <f t="shared" si="5"/>
        <v>1969.0399999999208</v>
      </c>
    </row>
    <row r="373" spans="1:5" ht="21" x14ac:dyDescent="0.25">
      <c r="A373" s="18"/>
      <c r="B373" s="17"/>
      <c r="C373" s="16"/>
      <c r="D373" s="16"/>
      <c r="E373" s="9">
        <f t="shared" si="5"/>
        <v>1969.0399999999208</v>
      </c>
    </row>
    <row r="374" spans="1:5" ht="21" x14ac:dyDescent="0.25">
      <c r="A374" s="18"/>
      <c r="B374" s="17"/>
      <c r="C374" s="16"/>
      <c r="D374" s="16"/>
      <c r="E374" s="9">
        <f t="shared" si="5"/>
        <v>1969.0399999999208</v>
      </c>
    </row>
    <row r="375" spans="1:5" ht="21" x14ac:dyDescent="0.25">
      <c r="A375" s="18"/>
      <c r="B375" s="17"/>
      <c r="C375" s="16"/>
      <c r="D375" s="16"/>
      <c r="E375" s="9">
        <f t="shared" si="5"/>
        <v>1969.0399999999208</v>
      </c>
    </row>
    <row r="376" spans="1:5" ht="21" x14ac:dyDescent="0.25">
      <c r="A376" s="18"/>
      <c r="B376" s="17"/>
      <c r="C376" s="16"/>
      <c r="D376" s="16"/>
      <c r="E376" s="9">
        <f t="shared" si="5"/>
        <v>1969.0399999999208</v>
      </c>
    </row>
    <row r="377" spans="1:5" ht="21" x14ac:dyDescent="0.25">
      <c r="A377" s="18"/>
      <c r="B377" s="17"/>
      <c r="C377" s="16"/>
      <c r="D377" s="16"/>
      <c r="E377" s="9">
        <f t="shared" si="5"/>
        <v>1969.0399999999208</v>
      </c>
    </row>
    <row r="378" spans="1:5" ht="21" x14ac:dyDescent="0.25">
      <c r="A378" s="18"/>
      <c r="B378" s="17"/>
      <c r="C378" s="16"/>
      <c r="D378" s="16"/>
      <c r="E378" s="9">
        <f t="shared" si="5"/>
        <v>1969.0399999999208</v>
      </c>
    </row>
    <row r="379" spans="1:5" ht="21" x14ac:dyDescent="0.25">
      <c r="A379" s="18"/>
      <c r="B379" s="17"/>
      <c r="C379" s="16"/>
      <c r="D379" s="16"/>
      <c r="E379" s="9">
        <f t="shared" si="5"/>
        <v>1969.0399999999208</v>
      </c>
    </row>
    <row r="380" spans="1:5" ht="21" x14ac:dyDescent="0.25">
      <c r="A380" s="18"/>
      <c r="B380" s="17"/>
      <c r="C380" s="16"/>
      <c r="D380" s="16"/>
      <c r="E380" s="9">
        <f t="shared" si="5"/>
        <v>1969.0399999999208</v>
      </c>
    </row>
    <row r="381" spans="1:5" ht="21" x14ac:dyDescent="0.25">
      <c r="A381" s="18"/>
      <c r="B381" s="17"/>
      <c r="C381" s="16"/>
      <c r="D381" s="16"/>
      <c r="E381" s="9">
        <f t="shared" si="5"/>
        <v>1969.0399999999208</v>
      </c>
    </row>
    <row r="382" spans="1:5" ht="21" x14ac:dyDescent="0.25">
      <c r="A382" s="18"/>
      <c r="B382" s="17"/>
      <c r="C382" s="16"/>
      <c r="D382" s="16"/>
      <c r="E382" s="9">
        <f t="shared" si="5"/>
        <v>1969.0399999999208</v>
      </c>
    </row>
    <row r="383" spans="1:5" ht="21" x14ac:dyDescent="0.25">
      <c r="A383" s="18"/>
      <c r="B383" s="17"/>
      <c r="C383" s="16"/>
      <c r="D383" s="16"/>
      <c r="E383" s="9">
        <f t="shared" si="5"/>
        <v>1969.0399999999208</v>
      </c>
    </row>
    <row r="384" spans="1:5" ht="21" x14ac:dyDescent="0.25">
      <c r="A384" s="18"/>
      <c r="B384" s="17"/>
      <c r="C384" s="16"/>
      <c r="D384" s="16"/>
      <c r="E384" s="9">
        <f t="shared" si="5"/>
        <v>1969.0399999999208</v>
      </c>
    </row>
    <row r="385" spans="1:5" ht="21" x14ac:dyDescent="0.25">
      <c r="A385" s="18"/>
      <c r="B385" s="17"/>
      <c r="C385" s="16"/>
      <c r="D385" s="16"/>
      <c r="E385" s="9">
        <f t="shared" si="5"/>
        <v>1969.0399999999208</v>
      </c>
    </row>
    <row r="386" spans="1:5" ht="21" x14ac:dyDescent="0.25">
      <c r="A386" s="18"/>
      <c r="B386" s="17"/>
      <c r="C386" s="16"/>
      <c r="D386" s="16"/>
      <c r="E386" s="9">
        <f t="shared" si="5"/>
        <v>1969.0399999999208</v>
      </c>
    </row>
    <row r="387" spans="1:5" ht="21" x14ac:dyDescent="0.25">
      <c r="A387" s="18"/>
      <c r="B387" s="17"/>
      <c r="C387" s="16"/>
      <c r="D387" s="16"/>
      <c r="E387" s="9">
        <f t="shared" si="5"/>
        <v>1969.0399999999208</v>
      </c>
    </row>
    <row r="388" spans="1:5" ht="21" x14ac:dyDescent="0.25">
      <c r="A388" s="18"/>
      <c r="B388" s="17"/>
      <c r="C388" s="16"/>
      <c r="D388" s="16"/>
      <c r="E388" s="9">
        <f t="shared" si="5"/>
        <v>1969.0399999999208</v>
      </c>
    </row>
    <row r="389" spans="1:5" ht="21" x14ac:dyDescent="0.25">
      <c r="A389" s="18"/>
      <c r="B389" s="17"/>
      <c r="C389" s="16"/>
      <c r="D389" s="16"/>
      <c r="E389" s="9">
        <f t="shared" si="5"/>
        <v>1969.0399999999208</v>
      </c>
    </row>
    <row r="390" spans="1:5" ht="21" x14ac:dyDescent="0.25">
      <c r="A390" s="18"/>
      <c r="B390" s="17"/>
      <c r="C390" s="16"/>
      <c r="D390" s="16"/>
      <c r="E390" s="9">
        <f t="shared" ref="E390:E453" si="6">E389+C390-D390</f>
        <v>1969.0399999999208</v>
      </c>
    </row>
    <row r="391" spans="1:5" ht="21" x14ac:dyDescent="0.25">
      <c r="A391" s="18"/>
      <c r="B391" s="17"/>
      <c r="C391" s="16"/>
      <c r="D391" s="16"/>
      <c r="E391" s="9">
        <f t="shared" si="6"/>
        <v>1969.0399999999208</v>
      </c>
    </row>
    <row r="392" spans="1:5" ht="21" x14ac:dyDescent="0.25">
      <c r="A392" s="18"/>
      <c r="B392" s="17"/>
      <c r="C392" s="16"/>
      <c r="D392" s="16"/>
      <c r="E392" s="9">
        <f t="shared" si="6"/>
        <v>1969.0399999999208</v>
      </c>
    </row>
    <row r="393" spans="1:5" ht="21" x14ac:dyDescent="0.25">
      <c r="A393" s="18"/>
      <c r="B393" s="17"/>
      <c r="C393" s="16"/>
      <c r="D393" s="16"/>
      <c r="E393" s="9">
        <f t="shared" si="6"/>
        <v>1969.0399999999208</v>
      </c>
    </row>
    <row r="394" spans="1:5" ht="21" x14ac:dyDescent="0.25">
      <c r="A394" s="18"/>
      <c r="B394" s="17"/>
      <c r="C394" s="16"/>
      <c r="D394" s="16"/>
      <c r="E394" s="9">
        <f t="shared" si="6"/>
        <v>1969.0399999999208</v>
      </c>
    </row>
    <row r="395" spans="1:5" ht="21" x14ac:dyDescent="0.25">
      <c r="A395" s="18"/>
      <c r="B395" s="17"/>
      <c r="C395" s="16"/>
      <c r="D395" s="16"/>
      <c r="E395" s="9">
        <f t="shared" si="6"/>
        <v>1969.0399999999208</v>
      </c>
    </row>
    <row r="396" spans="1:5" ht="21" x14ac:dyDescent="0.25">
      <c r="A396" s="18"/>
      <c r="B396" s="17"/>
      <c r="C396" s="16"/>
      <c r="D396" s="16"/>
      <c r="E396" s="9">
        <f t="shared" si="6"/>
        <v>1969.0399999999208</v>
      </c>
    </row>
    <row r="397" spans="1:5" ht="21" x14ac:dyDescent="0.25">
      <c r="A397" s="18"/>
      <c r="B397" s="17"/>
      <c r="C397" s="16"/>
      <c r="D397" s="16"/>
      <c r="E397" s="9">
        <f t="shared" si="6"/>
        <v>1969.0399999999208</v>
      </c>
    </row>
    <row r="398" spans="1:5" ht="21" x14ac:dyDescent="0.25">
      <c r="A398" s="18"/>
      <c r="B398" s="17"/>
      <c r="C398" s="16"/>
      <c r="D398" s="16"/>
      <c r="E398" s="9">
        <f t="shared" si="6"/>
        <v>1969.0399999999208</v>
      </c>
    </row>
    <row r="399" spans="1:5" ht="21" x14ac:dyDescent="0.25">
      <c r="A399" s="18"/>
      <c r="B399" s="17"/>
      <c r="C399" s="16"/>
      <c r="D399" s="16"/>
      <c r="E399" s="9">
        <f t="shared" si="6"/>
        <v>1969.0399999999208</v>
      </c>
    </row>
    <row r="400" spans="1:5" ht="21" x14ac:dyDescent="0.25">
      <c r="A400" s="18"/>
      <c r="B400" s="17"/>
      <c r="C400" s="16"/>
      <c r="D400" s="16"/>
      <c r="E400" s="9">
        <f t="shared" si="6"/>
        <v>1969.0399999999208</v>
      </c>
    </row>
    <row r="401" spans="1:5" ht="21" x14ac:dyDescent="0.25">
      <c r="A401" s="18"/>
      <c r="B401" s="17"/>
      <c r="C401" s="16"/>
      <c r="D401" s="16"/>
      <c r="E401" s="9">
        <f t="shared" si="6"/>
        <v>1969.0399999999208</v>
      </c>
    </row>
    <row r="402" spans="1:5" ht="21" x14ac:dyDescent="0.25">
      <c r="A402" s="18"/>
      <c r="B402" s="17"/>
      <c r="C402" s="16"/>
      <c r="D402" s="16"/>
      <c r="E402" s="9">
        <f t="shared" si="6"/>
        <v>1969.0399999999208</v>
      </c>
    </row>
    <row r="403" spans="1:5" ht="21" x14ac:dyDescent="0.25">
      <c r="A403" s="18"/>
      <c r="B403" s="17"/>
      <c r="C403" s="16"/>
      <c r="D403" s="16"/>
      <c r="E403" s="9">
        <f t="shared" si="6"/>
        <v>1969.0399999999208</v>
      </c>
    </row>
    <row r="404" spans="1:5" ht="21" x14ac:dyDescent="0.25">
      <c r="A404" s="18"/>
      <c r="B404" s="17"/>
      <c r="C404" s="16"/>
      <c r="D404" s="16"/>
      <c r="E404" s="9">
        <f t="shared" si="6"/>
        <v>1969.0399999999208</v>
      </c>
    </row>
    <row r="405" spans="1:5" ht="21" x14ac:dyDescent="0.25">
      <c r="A405" s="18"/>
      <c r="B405" s="17"/>
      <c r="C405" s="16"/>
      <c r="D405" s="16"/>
      <c r="E405" s="9">
        <f t="shared" si="6"/>
        <v>1969.0399999999208</v>
      </c>
    </row>
    <row r="406" spans="1:5" ht="21" x14ac:dyDescent="0.25">
      <c r="A406" s="18"/>
      <c r="B406" s="17"/>
      <c r="C406" s="16"/>
      <c r="D406" s="16"/>
      <c r="E406" s="9">
        <f t="shared" si="6"/>
        <v>1969.0399999999208</v>
      </c>
    </row>
    <row r="407" spans="1:5" ht="21" x14ac:dyDescent="0.25">
      <c r="A407" s="18"/>
      <c r="B407" s="17"/>
      <c r="C407" s="16"/>
      <c r="D407" s="16"/>
      <c r="E407" s="9">
        <f t="shared" si="6"/>
        <v>1969.0399999999208</v>
      </c>
    </row>
    <row r="408" spans="1:5" ht="21" x14ac:dyDescent="0.25">
      <c r="A408" s="18"/>
      <c r="B408" s="17"/>
      <c r="C408" s="16"/>
      <c r="D408" s="16"/>
      <c r="E408" s="9">
        <f t="shared" si="6"/>
        <v>1969.0399999999208</v>
      </c>
    </row>
    <row r="409" spans="1:5" ht="21" x14ac:dyDescent="0.25">
      <c r="A409" s="18"/>
      <c r="B409" s="17"/>
      <c r="C409" s="16"/>
      <c r="D409" s="16"/>
      <c r="E409" s="9">
        <f t="shared" si="6"/>
        <v>1969.0399999999208</v>
      </c>
    </row>
    <row r="410" spans="1:5" ht="21" x14ac:dyDescent="0.25">
      <c r="A410" s="18"/>
      <c r="B410" s="17"/>
      <c r="C410" s="16"/>
      <c r="D410" s="16"/>
      <c r="E410" s="9">
        <f t="shared" si="6"/>
        <v>1969.0399999999208</v>
      </c>
    </row>
    <row r="411" spans="1:5" ht="21" x14ac:dyDescent="0.25">
      <c r="A411" s="18"/>
      <c r="B411" s="17"/>
      <c r="C411" s="16"/>
      <c r="D411" s="16"/>
      <c r="E411" s="9">
        <f t="shared" si="6"/>
        <v>1969.0399999999208</v>
      </c>
    </row>
    <row r="412" spans="1:5" ht="21" x14ac:dyDescent="0.25">
      <c r="A412" s="18"/>
      <c r="B412" s="17"/>
      <c r="C412" s="16"/>
      <c r="D412" s="16"/>
      <c r="E412" s="9">
        <f t="shared" si="6"/>
        <v>1969.0399999999208</v>
      </c>
    </row>
    <row r="413" spans="1:5" ht="21" x14ac:dyDescent="0.25">
      <c r="A413" s="18"/>
      <c r="B413" s="17"/>
      <c r="C413" s="16"/>
      <c r="D413" s="16"/>
      <c r="E413" s="9">
        <f t="shared" si="6"/>
        <v>1969.0399999999208</v>
      </c>
    </row>
    <row r="414" spans="1:5" ht="21" x14ac:dyDescent="0.25">
      <c r="A414" s="18"/>
      <c r="B414" s="17"/>
      <c r="C414" s="16"/>
      <c r="D414" s="16"/>
      <c r="E414" s="9">
        <f t="shared" si="6"/>
        <v>1969.0399999999208</v>
      </c>
    </row>
    <row r="415" spans="1:5" ht="21" x14ac:dyDescent="0.25">
      <c r="A415" s="18"/>
      <c r="B415" s="17"/>
      <c r="C415" s="16"/>
      <c r="D415" s="16"/>
      <c r="E415" s="9">
        <f t="shared" si="6"/>
        <v>1969.0399999999208</v>
      </c>
    </row>
    <row r="416" spans="1:5" ht="21" x14ac:dyDescent="0.25">
      <c r="A416" s="18"/>
      <c r="B416" s="17"/>
      <c r="C416" s="16"/>
      <c r="D416" s="16"/>
      <c r="E416" s="9">
        <f t="shared" si="6"/>
        <v>1969.0399999999208</v>
      </c>
    </row>
    <row r="417" spans="1:5" ht="21" x14ac:dyDescent="0.25">
      <c r="A417" s="18"/>
      <c r="B417" s="17"/>
      <c r="C417" s="16"/>
      <c r="D417" s="16"/>
      <c r="E417" s="9">
        <f t="shared" si="6"/>
        <v>1969.0399999999208</v>
      </c>
    </row>
    <row r="418" spans="1:5" ht="21" x14ac:dyDescent="0.25">
      <c r="A418" s="18"/>
      <c r="B418" s="17"/>
      <c r="C418" s="16"/>
      <c r="D418" s="16"/>
      <c r="E418" s="9">
        <f t="shared" si="6"/>
        <v>1969.0399999999208</v>
      </c>
    </row>
    <row r="419" spans="1:5" ht="21" x14ac:dyDescent="0.25">
      <c r="A419" s="18"/>
      <c r="B419" s="17"/>
      <c r="C419" s="16"/>
      <c r="D419" s="16"/>
      <c r="E419" s="9">
        <f t="shared" si="6"/>
        <v>1969.0399999999208</v>
      </c>
    </row>
    <row r="420" spans="1:5" ht="21" x14ac:dyDescent="0.25">
      <c r="A420" s="18"/>
      <c r="B420" s="17"/>
      <c r="C420" s="16"/>
      <c r="D420" s="16"/>
      <c r="E420" s="9">
        <f t="shared" si="6"/>
        <v>1969.0399999999208</v>
      </c>
    </row>
    <row r="421" spans="1:5" ht="21" x14ac:dyDescent="0.25">
      <c r="A421" s="18"/>
      <c r="B421" s="17"/>
      <c r="C421" s="16"/>
      <c r="D421" s="16"/>
      <c r="E421" s="9">
        <f t="shared" si="6"/>
        <v>1969.0399999999208</v>
      </c>
    </row>
    <row r="422" spans="1:5" ht="21" x14ac:dyDescent="0.25">
      <c r="A422" s="17"/>
      <c r="B422" s="17"/>
      <c r="C422" s="16"/>
      <c r="D422" s="16"/>
      <c r="E422" s="9">
        <f t="shared" si="6"/>
        <v>1969.0399999999208</v>
      </c>
    </row>
    <row r="423" spans="1:5" ht="21" x14ac:dyDescent="0.25">
      <c r="A423" s="17"/>
      <c r="B423" s="17"/>
      <c r="C423" s="16"/>
      <c r="D423" s="16"/>
      <c r="E423" s="9">
        <f t="shared" si="6"/>
        <v>1969.0399999999208</v>
      </c>
    </row>
    <row r="424" spans="1:5" ht="21" x14ac:dyDescent="0.25">
      <c r="A424" s="17"/>
      <c r="B424" s="17"/>
      <c r="C424" s="16"/>
      <c r="D424" s="16"/>
      <c r="E424" s="9">
        <f t="shared" si="6"/>
        <v>1969.0399999999208</v>
      </c>
    </row>
    <row r="425" spans="1:5" ht="21" x14ac:dyDescent="0.25">
      <c r="A425" s="17"/>
      <c r="B425" s="17"/>
      <c r="C425" s="16"/>
      <c r="D425" s="16"/>
      <c r="E425" s="9">
        <f t="shared" si="6"/>
        <v>1969.0399999999208</v>
      </c>
    </row>
    <row r="426" spans="1:5" ht="21" x14ac:dyDescent="0.25">
      <c r="A426" s="17"/>
      <c r="B426" s="17"/>
      <c r="C426" s="16"/>
      <c r="D426" s="16"/>
      <c r="E426" s="9">
        <f t="shared" si="6"/>
        <v>1969.0399999999208</v>
      </c>
    </row>
    <row r="427" spans="1:5" ht="21" x14ac:dyDescent="0.25">
      <c r="A427" s="17"/>
      <c r="B427" s="17"/>
      <c r="C427" s="16"/>
      <c r="D427" s="16"/>
      <c r="E427" s="9">
        <f t="shared" si="6"/>
        <v>1969.0399999999208</v>
      </c>
    </row>
    <row r="428" spans="1:5" ht="21" x14ac:dyDescent="0.25">
      <c r="A428" s="17"/>
      <c r="B428" s="17"/>
      <c r="C428" s="16"/>
      <c r="D428" s="16"/>
      <c r="E428" s="9">
        <f t="shared" si="6"/>
        <v>1969.0399999999208</v>
      </c>
    </row>
    <row r="429" spans="1:5" ht="21" x14ac:dyDescent="0.25">
      <c r="A429" s="17"/>
      <c r="B429" s="17"/>
      <c r="C429" s="16"/>
      <c r="D429" s="16"/>
      <c r="E429" s="9">
        <f t="shared" si="6"/>
        <v>1969.0399999999208</v>
      </c>
    </row>
    <row r="430" spans="1:5" ht="21" x14ac:dyDescent="0.25">
      <c r="A430" s="17"/>
      <c r="B430" s="17"/>
      <c r="C430" s="16"/>
      <c r="D430" s="16"/>
      <c r="E430" s="9">
        <f t="shared" si="6"/>
        <v>1969.0399999999208</v>
      </c>
    </row>
    <row r="431" spans="1:5" ht="21" x14ac:dyDescent="0.25">
      <c r="A431" s="17"/>
      <c r="B431" s="17"/>
      <c r="C431" s="16"/>
      <c r="D431" s="16"/>
      <c r="E431" s="9">
        <f t="shared" si="6"/>
        <v>1969.0399999999208</v>
      </c>
    </row>
    <row r="432" spans="1:5" ht="21" x14ac:dyDescent="0.25">
      <c r="A432" s="17"/>
      <c r="B432" s="17"/>
      <c r="C432" s="16"/>
      <c r="D432" s="16"/>
      <c r="E432" s="9">
        <f t="shared" si="6"/>
        <v>1969.0399999999208</v>
      </c>
    </row>
    <row r="433" spans="1:5" ht="21" x14ac:dyDescent="0.25">
      <c r="A433" s="17"/>
      <c r="B433" s="17"/>
      <c r="C433" s="16"/>
      <c r="D433" s="16"/>
      <c r="E433" s="9">
        <f t="shared" si="6"/>
        <v>1969.0399999999208</v>
      </c>
    </row>
    <row r="434" spans="1:5" ht="21" x14ac:dyDescent="0.25">
      <c r="A434" s="17"/>
      <c r="B434" s="17"/>
      <c r="C434" s="16"/>
      <c r="D434" s="16"/>
      <c r="E434" s="9">
        <f t="shared" si="6"/>
        <v>1969.0399999999208</v>
      </c>
    </row>
    <row r="435" spans="1:5" ht="21" x14ac:dyDescent="0.25">
      <c r="A435" s="17"/>
      <c r="B435" s="17"/>
      <c r="C435" s="16"/>
      <c r="D435" s="16"/>
      <c r="E435" s="9">
        <f t="shared" si="6"/>
        <v>1969.0399999999208</v>
      </c>
    </row>
    <row r="436" spans="1:5" ht="21" x14ac:dyDescent="0.25">
      <c r="A436" s="17"/>
      <c r="B436" s="17"/>
      <c r="C436" s="16"/>
      <c r="D436" s="16"/>
      <c r="E436" s="9">
        <f t="shared" si="6"/>
        <v>1969.0399999999208</v>
      </c>
    </row>
    <row r="437" spans="1:5" ht="21" x14ac:dyDescent="0.25">
      <c r="A437" s="17"/>
      <c r="B437" s="17"/>
      <c r="C437" s="16"/>
      <c r="D437" s="16"/>
      <c r="E437" s="9">
        <f t="shared" si="6"/>
        <v>1969.0399999999208</v>
      </c>
    </row>
    <row r="438" spans="1:5" ht="21" x14ac:dyDescent="0.25">
      <c r="A438" s="17"/>
      <c r="B438" s="17"/>
      <c r="C438" s="16"/>
      <c r="D438" s="16"/>
      <c r="E438" s="9">
        <f t="shared" si="6"/>
        <v>1969.0399999999208</v>
      </c>
    </row>
    <row r="439" spans="1:5" ht="21" x14ac:dyDescent="0.25">
      <c r="A439" s="17"/>
      <c r="B439" s="17"/>
      <c r="C439" s="16"/>
      <c r="D439" s="16"/>
      <c r="E439" s="9">
        <f t="shared" si="6"/>
        <v>1969.0399999999208</v>
      </c>
    </row>
    <row r="440" spans="1:5" ht="21" x14ac:dyDescent="0.25">
      <c r="A440" s="17"/>
      <c r="B440" s="17"/>
      <c r="C440" s="16"/>
      <c r="D440" s="16"/>
      <c r="E440" s="9">
        <f t="shared" si="6"/>
        <v>1969.0399999999208</v>
      </c>
    </row>
    <row r="441" spans="1:5" ht="21" x14ac:dyDescent="0.25">
      <c r="A441" s="17"/>
      <c r="B441" s="17"/>
      <c r="C441" s="16"/>
      <c r="D441" s="16"/>
      <c r="E441" s="9">
        <f t="shared" si="6"/>
        <v>1969.0399999999208</v>
      </c>
    </row>
    <row r="442" spans="1:5" ht="21" x14ac:dyDescent="0.25">
      <c r="A442" s="17"/>
      <c r="B442" s="17"/>
      <c r="C442" s="16"/>
      <c r="D442" s="16"/>
      <c r="E442" s="9">
        <f t="shared" si="6"/>
        <v>1969.0399999999208</v>
      </c>
    </row>
    <row r="443" spans="1:5" ht="21" x14ac:dyDescent="0.25">
      <c r="A443" s="17"/>
      <c r="B443" s="17"/>
      <c r="C443" s="16"/>
      <c r="D443" s="16"/>
      <c r="E443" s="9">
        <f t="shared" si="6"/>
        <v>1969.0399999999208</v>
      </c>
    </row>
    <row r="444" spans="1:5" ht="21" x14ac:dyDescent="0.25">
      <c r="A444" s="17"/>
      <c r="B444" s="17"/>
      <c r="C444" s="16"/>
      <c r="D444" s="16"/>
      <c r="E444" s="9">
        <f t="shared" si="6"/>
        <v>1969.0399999999208</v>
      </c>
    </row>
    <row r="445" spans="1:5" ht="21" x14ac:dyDescent="0.25">
      <c r="A445" s="17"/>
      <c r="B445" s="17"/>
      <c r="C445" s="16"/>
      <c r="D445" s="16"/>
      <c r="E445" s="9">
        <f t="shared" si="6"/>
        <v>1969.0399999999208</v>
      </c>
    </row>
    <row r="446" spans="1:5" ht="21" x14ac:dyDescent="0.25">
      <c r="A446" s="17"/>
      <c r="B446" s="17"/>
      <c r="C446" s="16"/>
      <c r="D446" s="16"/>
      <c r="E446" s="9">
        <f t="shared" si="6"/>
        <v>1969.0399999999208</v>
      </c>
    </row>
    <row r="447" spans="1:5" ht="21" x14ac:dyDescent="0.25">
      <c r="A447" s="17"/>
      <c r="B447" s="17"/>
      <c r="C447" s="16"/>
      <c r="D447" s="16"/>
      <c r="E447" s="9">
        <f t="shared" si="6"/>
        <v>1969.0399999999208</v>
      </c>
    </row>
    <row r="448" spans="1:5" ht="21" x14ac:dyDescent="0.25">
      <c r="A448" s="17"/>
      <c r="B448" s="17"/>
      <c r="C448" s="16"/>
      <c r="D448" s="16"/>
      <c r="E448" s="9">
        <f t="shared" si="6"/>
        <v>1969.0399999999208</v>
      </c>
    </row>
    <row r="449" spans="1:5" ht="21" x14ac:dyDescent="0.25">
      <c r="A449" s="17"/>
      <c r="B449" s="17"/>
      <c r="C449" s="16"/>
      <c r="D449" s="16"/>
      <c r="E449" s="9">
        <f t="shared" si="6"/>
        <v>1969.0399999999208</v>
      </c>
    </row>
    <row r="450" spans="1:5" ht="21" x14ac:dyDescent="0.25">
      <c r="A450" s="17"/>
      <c r="B450" s="17"/>
      <c r="C450" s="16"/>
      <c r="D450" s="16"/>
      <c r="E450" s="9">
        <f t="shared" si="6"/>
        <v>1969.0399999999208</v>
      </c>
    </row>
    <row r="451" spans="1:5" ht="21" x14ac:dyDescent="0.25">
      <c r="A451" s="17"/>
      <c r="B451" s="17"/>
      <c r="C451" s="16"/>
      <c r="D451" s="16"/>
      <c r="E451" s="9">
        <f t="shared" si="6"/>
        <v>1969.0399999999208</v>
      </c>
    </row>
    <row r="452" spans="1:5" ht="21" x14ac:dyDescent="0.25">
      <c r="A452" s="17"/>
      <c r="B452" s="17"/>
      <c r="C452" s="16"/>
      <c r="D452" s="16"/>
      <c r="E452" s="9">
        <f t="shared" si="6"/>
        <v>1969.0399999999208</v>
      </c>
    </row>
    <row r="453" spans="1:5" ht="21" x14ac:dyDescent="0.25">
      <c r="A453" s="17"/>
      <c r="B453" s="17"/>
      <c r="C453" s="16"/>
      <c r="D453" s="16"/>
      <c r="E453" s="9">
        <f t="shared" si="6"/>
        <v>1969.0399999999208</v>
      </c>
    </row>
    <row r="454" spans="1:5" ht="21" x14ac:dyDescent="0.25">
      <c r="A454" s="17"/>
      <c r="B454" s="17"/>
      <c r="C454" s="16"/>
      <c r="D454" s="16"/>
      <c r="E454" s="9">
        <f t="shared" ref="E454:E517" si="7">E453+C454-D454</f>
        <v>1969.0399999999208</v>
      </c>
    </row>
    <row r="455" spans="1:5" ht="21" x14ac:dyDescent="0.25">
      <c r="A455" s="17"/>
      <c r="B455" s="17"/>
      <c r="C455" s="16"/>
      <c r="D455" s="16"/>
      <c r="E455" s="9">
        <f t="shared" si="7"/>
        <v>1969.0399999999208</v>
      </c>
    </row>
    <row r="456" spans="1:5" ht="21" x14ac:dyDescent="0.25">
      <c r="A456" s="17"/>
      <c r="B456" s="17"/>
      <c r="C456" s="16"/>
      <c r="D456" s="16"/>
      <c r="E456" s="9">
        <f t="shared" si="7"/>
        <v>1969.0399999999208</v>
      </c>
    </row>
    <row r="457" spans="1:5" ht="21" x14ac:dyDescent="0.25">
      <c r="A457" s="17"/>
      <c r="B457" s="17"/>
      <c r="C457" s="16"/>
      <c r="D457" s="16"/>
      <c r="E457" s="9">
        <f t="shared" si="7"/>
        <v>1969.0399999999208</v>
      </c>
    </row>
    <row r="458" spans="1:5" ht="21" x14ac:dyDescent="0.25">
      <c r="A458" s="17"/>
      <c r="B458" s="17"/>
      <c r="C458" s="16"/>
      <c r="D458" s="16"/>
      <c r="E458" s="9">
        <f t="shared" si="7"/>
        <v>1969.0399999999208</v>
      </c>
    </row>
    <row r="459" spans="1:5" ht="21" x14ac:dyDescent="0.25">
      <c r="A459" s="17"/>
      <c r="B459" s="17"/>
      <c r="C459" s="16"/>
      <c r="D459" s="16"/>
      <c r="E459" s="9">
        <f t="shared" si="7"/>
        <v>1969.0399999999208</v>
      </c>
    </row>
    <row r="460" spans="1:5" ht="21" x14ac:dyDescent="0.25">
      <c r="A460" s="17"/>
      <c r="B460" s="17"/>
      <c r="C460" s="16"/>
      <c r="D460" s="16"/>
      <c r="E460" s="9">
        <f t="shared" si="7"/>
        <v>1969.0399999999208</v>
      </c>
    </row>
    <row r="461" spans="1:5" ht="21" x14ac:dyDescent="0.25">
      <c r="A461" s="17"/>
      <c r="B461" s="17"/>
      <c r="C461" s="16"/>
      <c r="D461" s="16"/>
      <c r="E461" s="9">
        <f t="shared" si="7"/>
        <v>1969.0399999999208</v>
      </c>
    </row>
    <row r="462" spans="1:5" ht="21" x14ac:dyDescent="0.25">
      <c r="A462" s="17"/>
      <c r="B462" s="17"/>
      <c r="C462" s="16"/>
      <c r="D462" s="16"/>
      <c r="E462" s="9">
        <f t="shared" si="7"/>
        <v>1969.0399999999208</v>
      </c>
    </row>
    <row r="463" spans="1:5" ht="21" x14ac:dyDescent="0.25">
      <c r="A463" s="17"/>
      <c r="B463" s="17"/>
      <c r="C463" s="16"/>
      <c r="D463" s="16"/>
      <c r="E463" s="9">
        <f t="shared" si="7"/>
        <v>1969.0399999999208</v>
      </c>
    </row>
    <row r="464" spans="1:5" ht="21" x14ac:dyDescent="0.25">
      <c r="A464" s="17"/>
      <c r="B464" s="17"/>
      <c r="C464" s="16"/>
      <c r="D464" s="16"/>
      <c r="E464" s="9">
        <f t="shared" si="7"/>
        <v>1969.0399999999208</v>
      </c>
    </row>
    <row r="465" spans="1:5" ht="21" x14ac:dyDescent="0.25">
      <c r="A465" s="17"/>
      <c r="B465" s="17"/>
      <c r="C465" s="16"/>
      <c r="D465" s="16"/>
      <c r="E465" s="9">
        <f t="shared" si="7"/>
        <v>1969.0399999999208</v>
      </c>
    </row>
    <row r="466" spans="1:5" ht="21" x14ac:dyDescent="0.25">
      <c r="A466" s="17"/>
      <c r="B466" s="17"/>
      <c r="C466" s="17"/>
      <c r="D466" s="17"/>
      <c r="E466" s="9">
        <f t="shared" si="7"/>
        <v>1969.0399999999208</v>
      </c>
    </row>
    <row r="467" spans="1:5" ht="21" x14ac:dyDescent="0.25">
      <c r="A467" s="17"/>
      <c r="B467" s="17"/>
      <c r="C467" s="17"/>
      <c r="D467" s="17"/>
      <c r="E467" s="9">
        <f t="shared" si="7"/>
        <v>1969.0399999999208</v>
      </c>
    </row>
    <row r="468" spans="1:5" ht="21" x14ac:dyDescent="0.25">
      <c r="A468" s="17"/>
      <c r="B468" s="17"/>
      <c r="C468" s="17"/>
      <c r="D468" s="17"/>
      <c r="E468" s="9">
        <f t="shared" si="7"/>
        <v>1969.0399999999208</v>
      </c>
    </row>
    <row r="469" spans="1:5" ht="21" x14ac:dyDescent="0.25">
      <c r="A469" s="17"/>
      <c r="B469" s="17"/>
      <c r="C469" s="17"/>
      <c r="D469" s="17"/>
      <c r="E469" s="9">
        <f t="shared" si="7"/>
        <v>1969.0399999999208</v>
      </c>
    </row>
    <row r="470" spans="1:5" ht="21" x14ac:dyDescent="0.25">
      <c r="A470" s="17"/>
      <c r="B470" s="17"/>
      <c r="C470" s="17"/>
      <c r="D470" s="17"/>
      <c r="E470" s="9">
        <f t="shared" si="7"/>
        <v>1969.0399999999208</v>
      </c>
    </row>
    <row r="471" spans="1:5" ht="21" x14ac:dyDescent="0.25">
      <c r="A471" s="17"/>
      <c r="B471" s="17"/>
      <c r="C471" s="17"/>
      <c r="D471" s="17"/>
      <c r="E471" s="9">
        <f t="shared" si="7"/>
        <v>1969.0399999999208</v>
      </c>
    </row>
    <row r="472" spans="1:5" ht="21" x14ac:dyDescent="0.25">
      <c r="A472" s="17"/>
      <c r="B472" s="17"/>
      <c r="C472" s="17"/>
      <c r="D472" s="17"/>
      <c r="E472" s="9">
        <f t="shared" si="7"/>
        <v>1969.0399999999208</v>
      </c>
    </row>
    <row r="473" spans="1:5" ht="21" x14ac:dyDescent="0.25">
      <c r="A473" s="17"/>
      <c r="B473" s="17"/>
      <c r="C473" s="17"/>
      <c r="D473" s="17"/>
      <c r="E473" s="9">
        <f t="shared" si="7"/>
        <v>1969.0399999999208</v>
      </c>
    </row>
    <row r="474" spans="1:5" ht="21" x14ac:dyDescent="0.25">
      <c r="A474" s="17"/>
      <c r="B474" s="17"/>
      <c r="C474" s="17"/>
      <c r="D474" s="17"/>
      <c r="E474" s="9">
        <f t="shared" si="7"/>
        <v>1969.0399999999208</v>
      </c>
    </row>
    <row r="475" spans="1:5" ht="21" x14ac:dyDescent="0.25">
      <c r="A475" s="17"/>
      <c r="B475" s="17"/>
      <c r="C475" s="17"/>
      <c r="D475" s="17"/>
      <c r="E475" s="9">
        <f t="shared" si="7"/>
        <v>1969.0399999999208</v>
      </c>
    </row>
    <row r="476" spans="1:5" ht="21" x14ac:dyDescent="0.25">
      <c r="A476" s="17"/>
      <c r="B476" s="17"/>
      <c r="C476" s="17"/>
      <c r="D476" s="17"/>
      <c r="E476" s="9">
        <f t="shared" si="7"/>
        <v>1969.0399999999208</v>
      </c>
    </row>
    <row r="477" spans="1:5" ht="21" x14ac:dyDescent="0.25">
      <c r="A477" s="17"/>
      <c r="B477" s="17"/>
      <c r="C477" s="17"/>
      <c r="D477" s="17"/>
      <c r="E477" s="9">
        <f t="shared" si="7"/>
        <v>1969.0399999999208</v>
      </c>
    </row>
    <row r="478" spans="1:5" ht="21" x14ac:dyDescent="0.25">
      <c r="A478" s="17"/>
      <c r="B478" s="17"/>
      <c r="C478" s="17"/>
      <c r="D478" s="17"/>
      <c r="E478" s="9">
        <f t="shared" si="7"/>
        <v>1969.0399999999208</v>
      </c>
    </row>
    <row r="479" spans="1:5" ht="21" x14ac:dyDescent="0.25">
      <c r="A479" s="17"/>
      <c r="B479" s="17"/>
      <c r="C479" s="17"/>
      <c r="D479" s="17"/>
      <c r="E479" s="9">
        <f t="shared" si="7"/>
        <v>1969.0399999999208</v>
      </c>
    </row>
    <row r="480" spans="1:5" ht="21" x14ac:dyDescent="0.25">
      <c r="A480" s="17"/>
      <c r="B480" s="17"/>
      <c r="C480" s="17"/>
      <c r="D480" s="17"/>
      <c r="E480" s="9">
        <f t="shared" si="7"/>
        <v>1969.0399999999208</v>
      </c>
    </row>
    <row r="481" spans="1:5" ht="21" x14ac:dyDescent="0.25">
      <c r="A481" s="17"/>
      <c r="B481" s="17"/>
      <c r="C481" s="17"/>
      <c r="D481" s="17"/>
      <c r="E481" s="9">
        <f t="shared" si="7"/>
        <v>1969.0399999999208</v>
      </c>
    </row>
    <row r="482" spans="1:5" ht="21" x14ac:dyDescent="0.25">
      <c r="A482" s="17"/>
      <c r="B482" s="17"/>
      <c r="C482" s="17"/>
      <c r="D482" s="17"/>
      <c r="E482" s="9">
        <f t="shared" si="7"/>
        <v>1969.0399999999208</v>
      </c>
    </row>
    <row r="483" spans="1:5" ht="21" x14ac:dyDescent="0.25">
      <c r="A483" s="17"/>
      <c r="B483" s="17"/>
      <c r="C483" s="17"/>
      <c r="D483" s="17"/>
      <c r="E483" s="9">
        <f t="shared" si="7"/>
        <v>1969.0399999999208</v>
      </c>
    </row>
    <row r="484" spans="1:5" ht="21" x14ac:dyDescent="0.25">
      <c r="A484" s="17"/>
      <c r="B484" s="17"/>
      <c r="C484" s="17"/>
      <c r="D484" s="17"/>
      <c r="E484" s="9">
        <f t="shared" si="7"/>
        <v>1969.0399999999208</v>
      </c>
    </row>
    <row r="485" spans="1:5" ht="21" x14ac:dyDescent="0.25">
      <c r="A485" s="17"/>
      <c r="B485" s="17"/>
      <c r="C485" s="17"/>
      <c r="D485" s="17"/>
      <c r="E485" s="9">
        <f t="shared" si="7"/>
        <v>1969.0399999999208</v>
      </c>
    </row>
    <row r="486" spans="1:5" ht="21" x14ac:dyDescent="0.25">
      <c r="A486" s="17"/>
      <c r="B486" s="17"/>
      <c r="C486" s="17"/>
      <c r="D486" s="17"/>
      <c r="E486" s="9">
        <f t="shared" si="7"/>
        <v>1969.0399999999208</v>
      </c>
    </row>
    <row r="487" spans="1:5" ht="21" x14ac:dyDescent="0.25">
      <c r="A487" s="17"/>
      <c r="B487" s="17"/>
      <c r="C487" s="17"/>
      <c r="D487" s="17"/>
      <c r="E487" s="9">
        <f t="shared" si="7"/>
        <v>1969.0399999999208</v>
      </c>
    </row>
    <row r="488" spans="1:5" ht="21" x14ac:dyDescent="0.25">
      <c r="A488" s="17"/>
      <c r="B488" s="17"/>
      <c r="C488" s="17"/>
      <c r="D488" s="17"/>
      <c r="E488" s="9">
        <f t="shared" si="7"/>
        <v>1969.0399999999208</v>
      </c>
    </row>
    <row r="489" spans="1:5" ht="21" x14ac:dyDescent="0.25">
      <c r="A489" s="17"/>
      <c r="B489" s="17"/>
      <c r="C489" s="17"/>
      <c r="D489" s="17"/>
      <c r="E489" s="9">
        <f t="shared" si="7"/>
        <v>1969.0399999999208</v>
      </c>
    </row>
    <row r="490" spans="1:5" ht="21" x14ac:dyDescent="0.25">
      <c r="A490" s="17"/>
      <c r="B490" s="17"/>
      <c r="C490" s="17"/>
      <c r="D490" s="17"/>
      <c r="E490" s="9">
        <f t="shared" si="7"/>
        <v>1969.0399999999208</v>
      </c>
    </row>
    <row r="491" spans="1:5" ht="21" x14ac:dyDescent="0.25">
      <c r="A491" s="17"/>
      <c r="B491" s="17"/>
      <c r="C491" s="17"/>
      <c r="D491" s="17"/>
      <c r="E491" s="9">
        <f t="shared" si="7"/>
        <v>1969.0399999999208</v>
      </c>
    </row>
    <row r="492" spans="1:5" ht="21" x14ac:dyDescent="0.25">
      <c r="A492" s="17"/>
      <c r="B492" s="17"/>
      <c r="C492" s="17"/>
      <c r="D492" s="17"/>
      <c r="E492" s="9">
        <f t="shared" si="7"/>
        <v>1969.0399999999208</v>
      </c>
    </row>
    <row r="493" spans="1:5" ht="21" x14ac:dyDescent="0.25">
      <c r="A493" s="17"/>
      <c r="B493" s="17"/>
      <c r="C493" s="17"/>
      <c r="D493" s="17"/>
      <c r="E493" s="9">
        <f t="shared" si="7"/>
        <v>1969.0399999999208</v>
      </c>
    </row>
    <row r="494" spans="1:5" ht="21" x14ac:dyDescent="0.25">
      <c r="A494" s="17"/>
      <c r="B494" s="17"/>
      <c r="C494" s="17"/>
      <c r="D494" s="17"/>
      <c r="E494" s="9">
        <f t="shared" si="7"/>
        <v>1969.0399999999208</v>
      </c>
    </row>
    <row r="495" spans="1:5" ht="21" x14ac:dyDescent="0.25">
      <c r="A495" s="17"/>
      <c r="B495" s="17"/>
      <c r="C495" s="17"/>
      <c r="D495" s="17"/>
      <c r="E495" s="9">
        <f t="shared" si="7"/>
        <v>1969.0399999999208</v>
      </c>
    </row>
    <row r="496" spans="1:5" ht="21" x14ac:dyDescent="0.25">
      <c r="A496" s="17"/>
      <c r="B496" s="17"/>
      <c r="C496" s="17"/>
      <c r="D496" s="17"/>
      <c r="E496" s="9">
        <f t="shared" si="7"/>
        <v>1969.0399999999208</v>
      </c>
    </row>
    <row r="497" spans="1:5" ht="21" x14ac:dyDescent="0.25">
      <c r="A497" s="17"/>
      <c r="B497" s="17"/>
      <c r="C497" s="17"/>
      <c r="D497" s="17"/>
      <c r="E497" s="9">
        <f t="shared" si="7"/>
        <v>1969.0399999999208</v>
      </c>
    </row>
    <row r="498" spans="1:5" ht="21" x14ac:dyDescent="0.25">
      <c r="A498" s="17"/>
      <c r="B498" s="17"/>
      <c r="C498" s="17"/>
      <c r="D498" s="17"/>
      <c r="E498" s="9">
        <f t="shared" si="7"/>
        <v>1969.0399999999208</v>
      </c>
    </row>
    <row r="499" spans="1:5" ht="21" x14ac:dyDescent="0.25">
      <c r="A499" s="17"/>
      <c r="B499" s="17"/>
      <c r="C499" s="17"/>
      <c r="D499" s="17"/>
      <c r="E499" s="9">
        <f t="shared" si="7"/>
        <v>1969.0399999999208</v>
      </c>
    </row>
    <row r="500" spans="1:5" ht="21" x14ac:dyDescent="0.25">
      <c r="A500" s="17"/>
      <c r="B500" s="17"/>
      <c r="C500" s="17"/>
      <c r="D500" s="17"/>
      <c r="E500" s="9">
        <f t="shared" si="7"/>
        <v>1969.0399999999208</v>
      </c>
    </row>
    <row r="501" spans="1:5" ht="21" x14ac:dyDescent="0.25">
      <c r="A501" s="17"/>
      <c r="B501" s="17"/>
      <c r="C501" s="17"/>
      <c r="D501" s="17"/>
      <c r="E501" s="9">
        <f t="shared" si="7"/>
        <v>1969.0399999999208</v>
      </c>
    </row>
    <row r="502" spans="1:5" ht="21" x14ac:dyDescent="0.25">
      <c r="A502" s="17"/>
      <c r="B502" s="17"/>
      <c r="C502" s="17"/>
      <c r="D502" s="17"/>
      <c r="E502" s="9">
        <f t="shared" si="7"/>
        <v>1969.0399999999208</v>
      </c>
    </row>
    <row r="503" spans="1:5" ht="21" x14ac:dyDescent="0.25">
      <c r="A503" s="17"/>
      <c r="B503" s="17"/>
      <c r="C503" s="17"/>
      <c r="D503" s="17"/>
      <c r="E503" s="9">
        <f t="shared" si="7"/>
        <v>1969.0399999999208</v>
      </c>
    </row>
    <row r="504" spans="1:5" ht="21" x14ac:dyDescent="0.25">
      <c r="A504" s="17"/>
      <c r="B504" s="17"/>
      <c r="C504" s="17"/>
      <c r="D504" s="17"/>
      <c r="E504" s="9">
        <f t="shared" si="7"/>
        <v>1969.0399999999208</v>
      </c>
    </row>
    <row r="505" spans="1:5" ht="21" x14ac:dyDescent="0.25">
      <c r="A505" s="17"/>
      <c r="B505" s="17"/>
      <c r="C505" s="17"/>
      <c r="D505" s="17"/>
      <c r="E505" s="9">
        <f t="shared" si="7"/>
        <v>1969.0399999999208</v>
      </c>
    </row>
    <row r="506" spans="1:5" ht="21" x14ac:dyDescent="0.25">
      <c r="A506" s="17"/>
      <c r="B506" s="17"/>
      <c r="C506" s="17"/>
      <c r="D506" s="17"/>
      <c r="E506" s="9">
        <f t="shared" si="7"/>
        <v>1969.0399999999208</v>
      </c>
    </row>
    <row r="507" spans="1:5" ht="21" x14ac:dyDescent="0.25">
      <c r="A507" s="17"/>
      <c r="B507" s="17"/>
      <c r="C507" s="17"/>
      <c r="D507" s="17"/>
      <c r="E507" s="9">
        <f t="shared" si="7"/>
        <v>1969.0399999999208</v>
      </c>
    </row>
    <row r="508" spans="1:5" ht="21" x14ac:dyDescent="0.25">
      <c r="A508" s="17"/>
      <c r="B508" s="17"/>
      <c r="C508" s="17"/>
      <c r="D508" s="17"/>
      <c r="E508" s="9">
        <f t="shared" si="7"/>
        <v>1969.0399999999208</v>
      </c>
    </row>
    <row r="509" spans="1:5" ht="21" x14ac:dyDescent="0.25">
      <c r="A509" s="17"/>
      <c r="B509" s="17"/>
      <c r="C509" s="17"/>
      <c r="D509" s="17"/>
      <c r="E509" s="9">
        <f t="shared" si="7"/>
        <v>1969.0399999999208</v>
      </c>
    </row>
    <row r="510" spans="1:5" ht="21" x14ac:dyDescent="0.25">
      <c r="A510" s="17"/>
      <c r="B510" s="17"/>
      <c r="C510" s="17"/>
      <c r="D510" s="17"/>
      <c r="E510" s="9">
        <f t="shared" si="7"/>
        <v>1969.0399999999208</v>
      </c>
    </row>
    <row r="511" spans="1:5" ht="21" x14ac:dyDescent="0.25">
      <c r="A511" s="17"/>
      <c r="B511" s="17"/>
      <c r="C511" s="17"/>
      <c r="D511" s="17"/>
      <c r="E511" s="9">
        <f t="shared" si="7"/>
        <v>1969.0399999999208</v>
      </c>
    </row>
    <row r="512" spans="1:5" ht="21" x14ac:dyDescent="0.25">
      <c r="A512" s="17"/>
      <c r="B512" s="17"/>
      <c r="C512" s="17"/>
      <c r="D512" s="17"/>
      <c r="E512" s="9">
        <f t="shared" si="7"/>
        <v>1969.0399999999208</v>
      </c>
    </row>
    <row r="513" spans="1:5" ht="21" x14ac:dyDescent="0.25">
      <c r="A513" s="17"/>
      <c r="B513" s="17"/>
      <c r="C513" s="17"/>
      <c r="D513" s="17"/>
      <c r="E513" s="9">
        <f t="shared" si="7"/>
        <v>1969.0399999999208</v>
      </c>
    </row>
    <row r="514" spans="1:5" ht="21" x14ac:dyDescent="0.25">
      <c r="A514" s="17"/>
      <c r="B514" s="17"/>
      <c r="C514" s="17"/>
      <c r="D514" s="17"/>
      <c r="E514" s="9">
        <f t="shared" si="7"/>
        <v>1969.0399999999208</v>
      </c>
    </row>
    <row r="515" spans="1:5" ht="21" x14ac:dyDescent="0.25">
      <c r="A515" s="17"/>
      <c r="B515" s="17"/>
      <c r="C515" s="17"/>
      <c r="D515" s="17"/>
      <c r="E515" s="9">
        <f t="shared" si="7"/>
        <v>1969.0399999999208</v>
      </c>
    </row>
    <row r="516" spans="1:5" ht="21" x14ac:dyDescent="0.25">
      <c r="A516" s="17"/>
      <c r="B516" s="17"/>
      <c r="C516" s="17"/>
      <c r="D516" s="17"/>
      <c r="E516" s="9">
        <f t="shared" si="7"/>
        <v>1969.0399999999208</v>
      </c>
    </row>
    <row r="517" spans="1:5" ht="21" x14ac:dyDescent="0.25">
      <c r="A517" s="17"/>
      <c r="B517" s="17"/>
      <c r="C517" s="17"/>
      <c r="D517" s="17"/>
      <c r="E517" s="9">
        <f t="shared" si="7"/>
        <v>1969.0399999999208</v>
      </c>
    </row>
    <row r="518" spans="1:5" ht="21" x14ac:dyDescent="0.25">
      <c r="A518" s="17"/>
      <c r="B518" s="17"/>
      <c r="C518" s="17"/>
      <c r="D518" s="17"/>
      <c r="E518" s="9">
        <f t="shared" ref="E518:E581" si="8">E517+C518-D518</f>
        <v>1969.0399999999208</v>
      </c>
    </row>
    <row r="519" spans="1:5" ht="21" x14ac:dyDescent="0.25">
      <c r="A519" s="17"/>
      <c r="B519" s="17"/>
      <c r="C519" s="17"/>
      <c r="D519" s="17"/>
      <c r="E519" s="9">
        <f t="shared" si="8"/>
        <v>1969.0399999999208</v>
      </c>
    </row>
    <row r="520" spans="1:5" ht="21" x14ac:dyDescent="0.25">
      <c r="A520" s="17"/>
      <c r="B520" s="17"/>
      <c r="C520" s="17"/>
      <c r="D520" s="17"/>
      <c r="E520" s="9">
        <f t="shared" si="8"/>
        <v>1969.0399999999208</v>
      </c>
    </row>
    <row r="521" spans="1:5" ht="21" x14ac:dyDescent="0.25">
      <c r="A521" s="17"/>
      <c r="B521" s="17"/>
      <c r="C521" s="17"/>
      <c r="D521" s="17"/>
      <c r="E521" s="9">
        <f t="shared" si="8"/>
        <v>1969.0399999999208</v>
      </c>
    </row>
    <row r="522" spans="1:5" ht="21" x14ac:dyDescent="0.25">
      <c r="A522" s="17"/>
      <c r="B522" s="17"/>
      <c r="C522" s="17"/>
      <c r="D522" s="17"/>
      <c r="E522" s="9">
        <f t="shared" si="8"/>
        <v>1969.0399999999208</v>
      </c>
    </row>
    <row r="523" spans="1:5" ht="21" x14ac:dyDescent="0.25">
      <c r="A523" s="17"/>
      <c r="B523" s="17"/>
      <c r="C523" s="17"/>
      <c r="D523" s="17"/>
      <c r="E523" s="9">
        <f t="shared" si="8"/>
        <v>1969.0399999999208</v>
      </c>
    </row>
    <row r="524" spans="1:5" ht="21" x14ac:dyDescent="0.25">
      <c r="A524" s="17"/>
      <c r="B524" s="17"/>
      <c r="C524" s="17"/>
      <c r="D524" s="17"/>
      <c r="E524" s="9">
        <f t="shared" si="8"/>
        <v>1969.0399999999208</v>
      </c>
    </row>
    <row r="525" spans="1:5" ht="21" x14ac:dyDescent="0.25">
      <c r="A525" s="17"/>
      <c r="B525" s="17"/>
      <c r="C525" s="17"/>
      <c r="D525" s="17"/>
      <c r="E525" s="9">
        <f t="shared" si="8"/>
        <v>1969.0399999999208</v>
      </c>
    </row>
    <row r="526" spans="1:5" ht="21" x14ac:dyDescent="0.25">
      <c r="A526" s="17"/>
      <c r="B526" s="17"/>
      <c r="C526" s="17"/>
      <c r="D526" s="17"/>
      <c r="E526" s="9">
        <f t="shared" si="8"/>
        <v>1969.0399999999208</v>
      </c>
    </row>
    <row r="527" spans="1:5" ht="21" x14ac:dyDescent="0.25">
      <c r="A527" s="17"/>
      <c r="B527" s="17"/>
      <c r="C527" s="17"/>
      <c r="D527" s="17"/>
      <c r="E527" s="9">
        <f t="shared" si="8"/>
        <v>1969.0399999999208</v>
      </c>
    </row>
    <row r="528" spans="1:5" ht="21" x14ac:dyDescent="0.25">
      <c r="A528" s="17"/>
      <c r="B528" s="17"/>
      <c r="C528" s="17"/>
      <c r="D528" s="17"/>
      <c r="E528" s="9">
        <f t="shared" si="8"/>
        <v>1969.0399999999208</v>
      </c>
    </row>
    <row r="529" spans="1:5" ht="21" x14ac:dyDescent="0.25">
      <c r="A529" s="17"/>
      <c r="B529" s="17"/>
      <c r="C529" s="17"/>
      <c r="D529" s="17"/>
      <c r="E529" s="9">
        <f t="shared" si="8"/>
        <v>1969.0399999999208</v>
      </c>
    </row>
    <row r="530" spans="1:5" ht="21" x14ac:dyDescent="0.25">
      <c r="A530" s="17"/>
      <c r="B530" s="17"/>
      <c r="C530" s="17"/>
      <c r="D530" s="17"/>
      <c r="E530" s="9">
        <f t="shared" si="8"/>
        <v>1969.0399999999208</v>
      </c>
    </row>
    <row r="531" spans="1:5" ht="21" x14ac:dyDescent="0.25">
      <c r="A531" s="17"/>
      <c r="B531" s="17"/>
      <c r="C531" s="17"/>
      <c r="D531" s="17"/>
      <c r="E531" s="9">
        <f t="shared" si="8"/>
        <v>1969.0399999999208</v>
      </c>
    </row>
    <row r="532" spans="1:5" ht="21" x14ac:dyDescent="0.25">
      <c r="A532" s="17"/>
      <c r="B532" s="17"/>
      <c r="C532" s="17"/>
      <c r="D532" s="17"/>
      <c r="E532" s="9">
        <f t="shared" si="8"/>
        <v>1969.0399999999208</v>
      </c>
    </row>
    <row r="533" spans="1:5" ht="21" x14ac:dyDescent="0.25">
      <c r="A533" s="17"/>
      <c r="B533" s="17"/>
      <c r="C533" s="17"/>
      <c r="D533" s="17"/>
      <c r="E533" s="9">
        <f t="shared" si="8"/>
        <v>1969.0399999999208</v>
      </c>
    </row>
    <row r="534" spans="1:5" ht="21" x14ac:dyDescent="0.25">
      <c r="A534" s="17"/>
      <c r="B534" s="17"/>
      <c r="C534" s="17"/>
      <c r="D534" s="17"/>
      <c r="E534" s="9">
        <f t="shared" si="8"/>
        <v>1969.0399999999208</v>
      </c>
    </row>
    <row r="535" spans="1:5" ht="21" x14ac:dyDescent="0.25">
      <c r="A535" s="17"/>
      <c r="B535" s="17"/>
      <c r="C535" s="17"/>
      <c r="D535" s="17"/>
      <c r="E535" s="9">
        <f t="shared" si="8"/>
        <v>1969.0399999999208</v>
      </c>
    </row>
    <row r="536" spans="1:5" ht="21" x14ac:dyDescent="0.25">
      <c r="A536" s="17"/>
      <c r="B536" s="17"/>
      <c r="C536" s="17"/>
      <c r="D536" s="17"/>
      <c r="E536" s="9">
        <f t="shared" si="8"/>
        <v>1969.0399999999208</v>
      </c>
    </row>
    <row r="537" spans="1:5" ht="21" x14ac:dyDescent="0.25">
      <c r="A537" s="17"/>
      <c r="B537" s="17"/>
      <c r="C537" s="17"/>
      <c r="D537" s="17"/>
      <c r="E537" s="9">
        <f t="shared" si="8"/>
        <v>1969.0399999999208</v>
      </c>
    </row>
    <row r="538" spans="1:5" ht="21" x14ac:dyDescent="0.25">
      <c r="A538" s="17"/>
      <c r="B538" s="17"/>
      <c r="C538" s="17"/>
      <c r="D538" s="17"/>
      <c r="E538" s="9">
        <f t="shared" si="8"/>
        <v>1969.0399999999208</v>
      </c>
    </row>
    <row r="539" spans="1:5" ht="21" x14ac:dyDescent="0.25">
      <c r="A539" s="17"/>
      <c r="B539" s="17"/>
      <c r="C539" s="17"/>
      <c r="D539" s="17"/>
      <c r="E539" s="9">
        <f t="shared" si="8"/>
        <v>1969.0399999999208</v>
      </c>
    </row>
    <row r="540" spans="1:5" ht="21" x14ac:dyDescent="0.25">
      <c r="A540" s="17"/>
      <c r="B540" s="17"/>
      <c r="C540" s="17"/>
      <c r="D540" s="17"/>
      <c r="E540" s="9">
        <f t="shared" si="8"/>
        <v>1969.0399999999208</v>
      </c>
    </row>
    <row r="541" spans="1:5" ht="21" x14ac:dyDescent="0.25">
      <c r="A541" s="17"/>
      <c r="B541" s="17"/>
      <c r="C541" s="17"/>
      <c r="D541" s="17"/>
      <c r="E541" s="9">
        <f t="shared" si="8"/>
        <v>1969.0399999999208</v>
      </c>
    </row>
    <row r="542" spans="1:5" ht="21" x14ac:dyDescent="0.25">
      <c r="A542" s="17"/>
      <c r="B542" s="17"/>
      <c r="C542" s="17"/>
      <c r="D542" s="17"/>
      <c r="E542" s="9">
        <f t="shared" si="8"/>
        <v>1969.0399999999208</v>
      </c>
    </row>
    <row r="543" spans="1:5" ht="21" x14ac:dyDescent="0.25">
      <c r="A543" s="17"/>
      <c r="B543" s="17"/>
      <c r="C543" s="17"/>
      <c r="D543" s="17"/>
      <c r="E543" s="9">
        <f t="shared" si="8"/>
        <v>1969.0399999999208</v>
      </c>
    </row>
    <row r="544" spans="1:5" ht="21" x14ac:dyDescent="0.25">
      <c r="A544" s="17"/>
      <c r="B544" s="17"/>
      <c r="C544" s="17"/>
      <c r="D544" s="17"/>
      <c r="E544" s="9">
        <f t="shared" si="8"/>
        <v>1969.0399999999208</v>
      </c>
    </row>
    <row r="545" spans="1:5" ht="21" x14ac:dyDescent="0.25">
      <c r="A545" s="17"/>
      <c r="B545" s="17"/>
      <c r="C545" s="17"/>
      <c r="D545" s="17"/>
      <c r="E545" s="9">
        <f t="shared" si="8"/>
        <v>1969.0399999999208</v>
      </c>
    </row>
    <row r="546" spans="1:5" ht="21" x14ac:dyDescent="0.25">
      <c r="A546" s="17"/>
      <c r="B546" s="17"/>
      <c r="C546" s="17"/>
      <c r="D546" s="17"/>
      <c r="E546" s="9">
        <f t="shared" si="8"/>
        <v>1969.0399999999208</v>
      </c>
    </row>
    <row r="547" spans="1:5" ht="21" x14ac:dyDescent="0.25">
      <c r="A547" s="17"/>
      <c r="B547" s="17"/>
      <c r="C547" s="17"/>
      <c r="D547" s="17"/>
      <c r="E547" s="9">
        <f t="shared" si="8"/>
        <v>1969.0399999999208</v>
      </c>
    </row>
    <row r="548" spans="1:5" ht="21" x14ac:dyDescent="0.25">
      <c r="A548" s="17"/>
      <c r="B548" s="17"/>
      <c r="C548" s="17"/>
      <c r="D548" s="17"/>
      <c r="E548" s="9">
        <f t="shared" si="8"/>
        <v>1969.0399999999208</v>
      </c>
    </row>
    <row r="549" spans="1:5" ht="21" x14ac:dyDescent="0.25">
      <c r="A549" s="17"/>
      <c r="B549" s="17"/>
      <c r="C549" s="17"/>
      <c r="D549" s="17"/>
      <c r="E549" s="9">
        <f t="shared" si="8"/>
        <v>1969.0399999999208</v>
      </c>
    </row>
    <row r="550" spans="1:5" ht="21" x14ac:dyDescent="0.25">
      <c r="A550" s="17"/>
      <c r="B550" s="17"/>
      <c r="C550" s="17"/>
      <c r="D550" s="17"/>
      <c r="E550" s="9">
        <f t="shared" si="8"/>
        <v>1969.0399999999208</v>
      </c>
    </row>
    <row r="551" spans="1:5" ht="21" x14ac:dyDescent="0.25">
      <c r="A551" s="17"/>
      <c r="B551" s="17"/>
      <c r="C551" s="17"/>
      <c r="D551" s="17"/>
      <c r="E551" s="9">
        <f t="shared" si="8"/>
        <v>1969.0399999999208</v>
      </c>
    </row>
    <row r="552" spans="1:5" ht="21" x14ac:dyDescent="0.25">
      <c r="A552" s="17"/>
      <c r="B552" s="17"/>
      <c r="C552" s="17"/>
      <c r="D552" s="17"/>
      <c r="E552" s="9">
        <f t="shared" si="8"/>
        <v>1969.0399999999208</v>
      </c>
    </row>
    <row r="553" spans="1:5" ht="21" x14ac:dyDescent="0.25">
      <c r="A553" s="17"/>
      <c r="B553" s="17"/>
      <c r="C553" s="17"/>
      <c r="D553" s="17"/>
      <c r="E553" s="9">
        <f t="shared" si="8"/>
        <v>1969.0399999999208</v>
      </c>
    </row>
    <row r="554" spans="1:5" ht="21" x14ac:dyDescent="0.25">
      <c r="A554" s="17"/>
      <c r="B554" s="17"/>
      <c r="C554" s="17"/>
      <c r="D554" s="17"/>
      <c r="E554" s="9">
        <f t="shared" si="8"/>
        <v>1969.0399999999208</v>
      </c>
    </row>
    <row r="555" spans="1:5" ht="21" x14ac:dyDescent="0.25">
      <c r="A555" s="17"/>
      <c r="B555" s="17"/>
      <c r="C555" s="17"/>
      <c r="D555" s="17"/>
      <c r="E555" s="9">
        <f t="shared" si="8"/>
        <v>1969.0399999999208</v>
      </c>
    </row>
    <row r="556" spans="1:5" ht="21" x14ac:dyDescent="0.25">
      <c r="A556" s="17"/>
      <c r="B556" s="17"/>
      <c r="C556" s="17"/>
      <c r="D556" s="17"/>
      <c r="E556" s="9">
        <f t="shared" si="8"/>
        <v>1969.0399999999208</v>
      </c>
    </row>
    <row r="557" spans="1:5" ht="21" x14ac:dyDescent="0.25">
      <c r="A557" s="17"/>
      <c r="B557" s="17"/>
      <c r="C557" s="17"/>
      <c r="D557" s="17"/>
      <c r="E557" s="9">
        <f t="shared" si="8"/>
        <v>1969.0399999999208</v>
      </c>
    </row>
    <row r="558" spans="1:5" ht="21" x14ac:dyDescent="0.25">
      <c r="A558" s="17"/>
      <c r="B558" s="17"/>
      <c r="C558" s="17"/>
      <c r="D558" s="17"/>
      <c r="E558" s="9">
        <f t="shared" si="8"/>
        <v>1969.0399999999208</v>
      </c>
    </row>
    <row r="559" spans="1:5" ht="21" x14ac:dyDescent="0.25">
      <c r="A559" s="17"/>
      <c r="B559" s="17"/>
      <c r="C559" s="17"/>
      <c r="D559" s="17"/>
      <c r="E559" s="9">
        <f t="shared" si="8"/>
        <v>1969.0399999999208</v>
      </c>
    </row>
    <row r="560" spans="1:5" ht="21" x14ac:dyDescent="0.25">
      <c r="A560" s="17"/>
      <c r="B560" s="17"/>
      <c r="C560" s="17"/>
      <c r="D560" s="17"/>
      <c r="E560" s="9">
        <f t="shared" si="8"/>
        <v>1969.0399999999208</v>
      </c>
    </row>
    <row r="561" spans="1:5" ht="21" x14ac:dyDescent="0.25">
      <c r="A561" s="17"/>
      <c r="B561" s="17"/>
      <c r="C561" s="17"/>
      <c r="D561" s="17"/>
      <c r="E561" s="9">
        <f t="shared" si="8"/>
        <v>1969.0399999999208</v>
      </c>
    </row>
    <row r="562" spans="1:5" ht="21" x14ac:dyDescent="0.25">
      <c r="A562" s="17"/>
      <c r="B562" s="17"/>
      <c r="C562" s="17"/>
      <c r="D562" s="17"/>
      <c r="E562" s="9">
        <f t="shared" si="8"/>
        <v>1969.0399999999208</v>
      </c>
    </row>
    <row r="563" spans="1:5" ht="21" x14ac:dyDescent="0.25">
      <c r="A563" s="17"/>
      <c r="B563" s="17"/>
      <c r="C563" s="17"/>
      <c r="D563" s="17"/>
      <c r="E563" s="9">
        <f t="shared" si="8"/>
        <v>1969.0399999999208</v>
      </c>
    </row>
    <row r="564" spans="1:5" ht="21" x14ac:dyDescent="0.25">
      <c r="A564" s="17"/>
      <c r="B564" s="17"/>
      <c r="C564" s="17"/>
      <c r="D564" s="17"/>
      <c r="E564" s="9">
        <f t="shared" si="8"/>
        <v>1969.0399999999208</v>
      </c>
    </row>
    <row r="565" spans="1:5" ht="21" x14ac:dyDescent="0.25">
      <c r="A565" s="17"/>
      <c r="B565" s="17"/>
      <c r="C565" s="17"/>
      <c r="D565" s="17"/>
      <c r="E565" s="9">
        <f t="shared" si="8"/>
        <v>1969.0399999999208</v>
      </c>
    </row>
    <row r="566" spans="1:5" ht="21" x14ac:dyDescent="0.25">
      <c r="A566" s="17"/>
      <c r="B566" s="17"/>
      <c r="C566" s="17"/>
      <c r="D566" s="17"/>
      <c r="E566" s="9">
        <f t="shared" si="8"/>
        <v>1969.0399999999208</v>
      </c>
    </row>
    <row r="567" spans="1:5" ht="21" x14ac:dyDescent="0.25">
      <c r="A567" s="17"/>
      <c r="B567" s="17"/>
      <c r="C567" s="17"/>
      <c r="D567" s="17"/>
      <c r="E567" s="9">
        <f t="shared" si="8"/>
        <v>1969.0399999999208</v>
      </c>
    </row>
    <row r="568" spans="1:5" ht="21" x14ac:dyDescent="0.25">
      <c r="A568" s="17"/>
      <c r="B568" s="17"/>
      <c r="C568" s="17"/>
      <c r="D568" s="17"/>
      <c r="E568" s="9">
        <f t="shared" si="8"/>
        <v>1969.0399999999208</v>
      </c>
    </row>
    <row r="569" spans="1:5" ht="21" x14ac:dyDescent="0.25">
      <c r="A569" s="17"/>
      <c r="B569" s="17"/>
      <c r="C569" s="17"/>
      <c r="D569" s="17"/>
      <c r="E569" s="9">
        <f t="shared" si="8"/>
        <v>1969.0399999999208</v>
      </c>
    </row>
    <row r="570" spans="1:5" ht="21" x14ac:dyDescent="0.25">
      <c r="A570" s="17"/>
      <c r="B570" s="17"/>
      <c r="C570" s="17"/>
      <c r="D570" s="17"/>
      <c r="E570" s="9">
        <f t="shared" si="8"/>
        <v>1969.0399999999208</v>
      </c>
    </row>
    <row r="571" spans="1:5" ht="21" x14ac:dyDescent="0.25">
      <c r="A571" s="17"/>
      <c r="B571" s="17"/>
      <c r="C571" s="17"/>
      <c r="D571" s="17"/>
      <c r="E571" s="9">
        <f t="shared" si="8"/>
        <v>1969.0399999999208</v>
      </c>
    </row>
    <row r="572" spans="1:5" ht="21" x14ac:dyDescent="0.25">
      <c r="A572" s="17"/>
      <c r="B572" s="17"/>
      <c r="C572" s="17"/>
      <c r="D572" s="17"/>
      <c r="E572" s="9">
        <f t="shared" si="8"/>
        <v>1969.0399999999208</v>
      </c>
    </row>
    <row r="573" spans="1:5" ht="21" x14ac:dyDescent="0.25">
      <c r="A573" s="17"/>
      <c r="B573" s="17"/>
      <c r="C573" s="17"/>
      <c r="D573" s="17"/>
      <c r="E573" s="9">
        <f t="shared" si="8"/>
        <v>1969.0399999999208</v>
      </c>
    </row>
    <row r="574" spans="1:5" ht="21" x14ac:dyDescent="0.25">
      <c r="A574" s="17"/>
      <c r="B574" s="17"/>
      <c r="C574" s="17"/>
      <c r="D574" s="17"/>
      <c r="E574" s="9">
        <f t="shared" si="8"/>
        <v>1969.0399999999208</v>
      </c>
    </row>
    <row r="575" spans="1:5" ht="21" x14ac:dyDescent="0.25">
      <c r="A575" s="17"/>
      <c r="B575" s="17"/>
      <c r="C575" s="17"/>
      <c r="D575" s="17"/>
      <c r="E575" s="9">
        <f t="shared" si="8"/>
        <v>1969.0399999999208</v>
      </c>
    </row>
    <row r="576" spans="1:5" ht="21" x14ac:dyDescent="0.25">
      <c r="A576" s="17"/>
      <c r="B576" s="17"/>
      <c r="C576" s="17"/>
      <c r="D576" s="17"/>
      <c r="E576" s="9">
        <f t="shared" si="8"/>
        <v>1969.0399999999208</v>
      </c>
    </row>
    <row r="577" spans="1:5" ht="21" x14ac:dyDescent="0.25">
      <c r="A577" s="17"/>
      <c r="B577" s="17"/>
      <c r="C577" s="17"/>
      <c r="D577" s="17"/>
      <c r="E577" s="9">
        <f t="shared" si="8"/>
        <v>1969.0399999999208</v>
      </c>
    </row>
    <row r="578" spans="1:5" ht="21" x14ac:dyDescent="0.25">
      <c r="A578" s="17"/>
      <c r="B578" s="17"/>
      <c r="C578" s="17"/>
      <c r="D578" s="17"/>
      <c r="E578" s="9">
        <f t="shared" si="8"/>
        <v>1969.0399999999208</v>
      </c>
    </row>
    <row r="579" spans="1:5" ht="21" x14ac:dyDescent="0.25">
      <c r="A579" s="17"/>
      <c r="B579" s="17"/>
      <c r="C579" s="17"/>
      <c r="D579" s="17"/>
      <c r="E579" s="9">
        <f t="shared" si="8"/>
        <v>1969.0399999999208</v>
      </c>
    </row>
    <row r="580" spans="1:5" ht="21" x14ac:dyDescent="0.25">
      <c r="A580" s="17"/>
      <c r="B580" s="17"/>
      <c r="C580" s="17"/>
      <c r="D580" s="17"/>
      <c r="E580" s="9">
        <f t="shared" si="8"/>
        <v>1969.0399999999208</v>
      </c>
    </row>
    <row r="581" spans="1:5" ht="21" x14ac:dyDescent="0.25">
      <c r="A581" s="17"/>
      <c r="B581" s="17"/>
      <c r="C581" s="17"/>
      <c r="D581" s="17"/>
      <c r="E581" s="9">
        <f t="shared" si="8"/>
        <v>1969.0399999999208</v>
      </c>
    </row>
    <row r="582" spans="1:5" ht="21" x14ac:dyDescent="0.25">
      <c r="A582" s="17"/>
      <c r="B582" s="17"/>
      <c r="C582" s="17"/>
      <c r="D582" s="17"/>
      <c r="E582" s="9">
        <f t="shared" ref="E582:E645" si="9">E581+C582-D582</f>
        <v>1969.0399999999208</v>
      </c>
    </row>
    <row r="583" spans="1:5" ht="21" x14ac:dyDescent="0.25">
      <c r="A583" s="17"/>
      <c r="B583" s="17"/>
      <c r="C583" s="17"/>
      <c r="D583" s="17"/>
      <c r="E583" s="9">
        <f t="shared" si="9"/>
        <v>1969.0399999999208</v>
      </c>
    </row>
    <row r="584" spans="1:5" ht="21" x14ac:dyDescent="0.25">
      <c r="A584" s="17"/>
      <c r="B584" s="17"/>
      <c r="C584" s="17"/>
      <c r="D584" s="17"/>
      <c r="E584" s="9">
        <f t="shared" si="9"/>
        <v>1969.0399999999208</v>
      </c>
    </row>
    <row r="585" spans="1:5" ht="21" x14ac:dyDescent="0.25">
      <c r="A585" s="17"/>
      <c r="B585" s="17"/>
      <c r="C585" s="17"/>
      <c r="D585" s="17"/>
      <c r="E585" s="9">
        <f t="shared" si="9"/>
        <v>1969.0399999999208</v>
      </c>
    </row>
    <row r="586" spans="1:5" ht="21" x14ac:dyDescent="0.25">
      <c r="A586" s="17"/>
      <c r="B586" s="17"/>
      <c r="C586" s="17"/>
      <c r="D586" s="17"/>
      <c r="E586" s="9">
        <f t="shared" si="9"/>
        <v>1969.0399999999208</v>
      </c>
    </row>
    <row r="587" spans="1:5" ht="21" x14ac:dyDescent="0.25">
      <c r="A587" s="17"/>
      <c r="B587" s="17"/>
      <c r="C587" s="17"/>
      <c r="D587" s="17"/>
      <c r="E587" s="9">
        <f t="shared" si="9"/>
        <v>1969.0399999999208</v>
      </c>
    </row>
    <row r="588" spans="1:5" ht="21" x14ac:dyDescent="0.25">
      <c r="A588" s="17"/>
      <c r="B588" s="17"/>
      <c r="C588" s="17"/>
      <c r="D588" s="17"/>
      <c r="E588" s="9">
        <f t="shared" si="9"/>
        <v>1969.0399999999208</v>
      </c>
    </row>
    <row r="589" spans="1:5" ht="21" x14ac:dyDescent="0.25">
      <c r="A589" s="17"/>
      <c r="B589" s="17"/>
      <c r="C589" s="17"/>
      <c r="D589" s="17"/>
      <c r="E589" s="9">
        <f t="shared" si="9"/>
        <v>1969.0399999999208</v>
      </c>
    </row>
    <row r="590" spans="1:5" ht="21" x14ac:dyDescent="0.25">
      <c r="A590" s="17"/>
      <c r="B590" s="17"/>
      <c r="C590" s="17"/>
      <c r="D590" s="17"/>
      <c r="E590" s="9">
        <f t="shared" si="9"/>
        <v>1969.0399999999208</v>
      </c>
    </row>
    <row r="591" spans="1:5" ht="21" x14ac:dyDescent="0.25">
      <c r="A591" s="17"/>
      <c r="B591" s="17"/>
      <c r="C591" s="17"/>
      <c r="D591" s="17"/>
      <c r="E591" s="9">
        <f t="shared" si="9"/>
        <v>1969.0399999999208</v>
      </c>
    </row>
    <row r="592" spans="1:5" ht="21" x14ac:dyDescent="0.25">
      <c r="A592" s="17"/>
      <c r="B592" s="17"/>
      <c r="C592" s="17"/>
      <c r="D592" s="17"/>
      <c r="E592" s="9">
        <f t="shared" si="9"/>
        <v>1969.0399999999208</v>
      </c>
    </row>
    <row r="593" spans="1:5" ht="21" x14ac:dyDescent="0.25">
      <c r="A593" s="17"/>
      <c r="B593" s="17"/>
      <c r="C593" s="17"/>
      <c r="D593" s="17"/>
      <c r="E593" s="9">
        <f t="shared" si="9"/>
        <v>1969.0399999999208</v>
      </c>
    </row>
    <row r="594" spans="1:5" ht="21" x14ac:dyDescent="0.25">
      <c r="A594" s="17"/>
      <c r="B594" s="17"/>
      <c r="C594" s="17"/>
      <c r="D594" s="17"/>
      <c r="E594" s="9">
        <f t="shared" si="9"/>
        <v>1969.0399999999208</v>
      </c>
    </row>
    <row r="595" spans="1:5" ht="21" x14ac:dyDescent="0.25">
      <c r="A595" s="17"/>
      <c r="B595" s="17"/>
      <c r="C595" s="17"/>
      <c r="D595" s="17"/>
      <c r="E595" s="9">
        <f t="shared" si="9"/>
        <v>1969.0399999999208</v>
      </c>
    </row>
    <row r="596" spans="1:5" ht="21" x14ac:dyDescent="0.25">
      <c r="A596" s="17"/>
      <c r="B596" s="17"/>
      <c r="C596" s="17"/>
      <c r="D596" s="17"/>
      <c r="E596" s="9">
        <f t="shared" si="9"/>
        <v>1969.0399999999208</v>
      </c>
    </row>
    <row r="597" spans="1:5" ht="21" x14ac:dyDescent="0.25">
      <c r="A597" s="17"/>
      <c r="B597" s="17"/>
      <c r="C597" s="17"/>
      <c r="D597" s="17"/>
      <c r="E597" s="9">
        <f t="shared" si="9"/>
        <v>1969.0399999999208</v>
      </c>
    </row>
    <row r="598" spans="1:5" ht="21" x14ac:dyDescent="0.25">
      <c r="A598" s="17"/>
      <c r="B598" s="17"/>
      <c r="C598" s="17"/>
      <c r="D598" s="17"/>
      <c r="E598" s="9">
        <f t="shared" si="9"/>
        <v>1969.0399999999208</v>
      </c>
    </row>
    <row r="599" spans="1:5" ht="21" x14ac:dyDescent="0.25">
      <c r="A599" s="17"/>
      <c r="B599" s="17"/>
      <c r="C599" s="17"/>
      <c r="D599" s="17"/>
      <c r="E599" s="9">
        <f t="shared" si="9"/>
        <v>1969.0399999999208</v>
      </c>
    </row>
    <row r="600" spans="1:5" ht="21" x14ac:dyDescent="0.25">
      <c r="A600" s="17"/>
      <c r="B600" s="17"/>
      <c r="C600" s="17"/>
      <c r="D600" s="17"/>
      <c r="E600" s="9">
        <f t="shared" si="9"/>
        <v>1969.0399999999208</v>
      </c>
    </row>
    <row r="601" spans="1:5" ht="21" x14ac:dyDescent="0.25">
      <c r="A601" s="17"/>
      <c r="B601" s="17"/>
      <c r="C601" s="17"/>
      <c r="D601" s="17"/>
      <c r="E601" s="9">
        <f t="shared" si="9"/>
        <v>1969.0399999999208</v>
      </c>
    </row>
    <row r="602" spans="1:5" ht="21" x14ac:dyDescent="0.25">
      <c r="A602" s="17"/>
      <c r="B602" s="17"/>
      <c r="C602" s="17"/>
      <c r="D602" s="17"/>
      <c r="E602" s="9">
        <f t="shared" si="9"/>
        <v>1969.0399999999208</v>
      </c>
    </row>
    <row r="603" spans="1:5" ht="21" x14ac:dyDescent="0.25">
      <c r="A603" s="17"/>
      <c r="B603" s="17"/>
      <c r="C603" s="17"/>
      <c r="D603" s="17"/>
      <c r="E603" s="9">
        <f t="shared" si="9"/>
        <v>1969.0399999999208</v>
      </c>
    </row>
    <row r="604" spans="1:5" ht="21" x14ac:dyDescent="0.25">
      <c r="A604" s="17"/>
      <c r="B604" s="17"/>
      <c r="C604" s="17"/>
      <c r="D604" s="17"/>
      <c r="E604" s="9">
        <f t="shared" si="9"/>
        <v>1969.0399999999208</v>
      </c>
    </row>
    <row r="605" spans="1:5" ht="21" x14ac:dyDescent="0.25">
      <c r="A605" s="17"/>
      <c r="B605" s="17"/>
      <c r="C605" s="17"/>
      <c r="D605" s="17"/>
      <c r="E605" s="9">
        <f t="shared" si="9"/>
        <v>1969.0399999999208</v>
      </c>
    </row>
    <row r="606" spans="1:5" ht="21" x14ac:dyDescent="0.25">
      <c r="A606" s="17"/>
      <c r="B606" s="17"/>
      <c r="C606" s="17"/>
      <c r="D606" s="17"/>
      <c r="E606" s="9">
        <f t="shared" si="9"/>
        <v>1969.0399999999208</v>
      </c>
    </row>
    <row r="607" spans="1:5" ht="21" x14ac:dyDescent="0.25">
      <c r="A607" s="17"/>
      <c r="B607" s="17"/>
      <c r="C607" s="17"/>
      <c r="D607" s="17"/>
      <c r="E607" s="9">
        <f t="shared" si="9"/>
        <v>1969.0399999999208</v>
      </c>
    </row>
    <row r="608" spans="1:5" ht="21" x14ac:dyDescent="0.25">
      <c r="A608" s="17"/>
      <c r="B608" s="17"/>
      <c r="C608" s="17"/>
      <c r="D608" s="17"/>
      <c r="E608" s="9">
        <f t="shared" si="9"/>
        <v>1969.0399999999208</v>
      </c>
    </row>
    <row r="609" spans="1:5" ht="21" x14ac:dyDescent="0.25">
      <c r="A609" s="17"/>
      <c r="B609" s="17"/>
      <c r="C609" s="17"/>
      <c r="D609" s="17"/>
      <c r="E609" s="9">
        <f t="shared" si="9"/>
        <v>1969.0399999999208</v>
      </c>
    </row>
    <row r="610" spans="1:5" ht="21" x14ac:dyDescent="0.25">
      <c r="A610" s="17"/>
      <c r="B610" s="17"/>
      <c r="C610" s="17"/>
      <c r="D610" s="17"/>
      <c r="E610" s="9">
        <f t="shared" si="9"/>
        <v>1969.0399999999208</v>
      </c>
    </row>
    <row r="611" spans="1:5" ht="21" x14ac:dyDescent="0.25">
      <c r="A611" s="17"/>
      <c r="B611" s="17"/>
      <c r="C611" s="17"/>
      <c r="D611" s="17"/>
      <c r="E611" s="9">
        <f t="shared" si="9"/>
        <v>1969.0399999999208</v>
      </c>
    </row>
    <row r="612" spans="1:5" ht="21" x14ac:dyDescent="0.25">
      <c r="A612" s="17"/>
      <c r="B612" s="17"/>
      <c r="C612" s="17"/>
      <c r="D612" s="17"/>
      <c r="E612" s="9">
        <f t="shared" si="9"/>
        <v>1969.0399999999208</v>
      </c>
    </row>
    <row r="613" spans="1:5" ht="21" x14ac:dyDescent="0.25">
      <c r="A613" s="17"/>
      <c r="B613" s="17"/>
      <c r="C613" s="17"/>
      <c r="D613" s="17"/>
      <c r="E613" s="9">
        <f t="shared" si="9"/>
        <v>1969.0399999999208</v>
      </c>
    </row>
    <row r="614" spans="1:5" ht="21" x14ac:dyDescent="0.25">
      <c r="A614" s="17"/>
      <c r="B614" s="17"/>
      <c r="C614" s="17"/>
      <c r="D614" s="17"/>
      <c r="E614" s="9">
        <f t="shared" si="9"/>
        <v>1969.0399999999208</v>
      </c>
    </row>
    <row r="615" spans="1:5" ht="21" x14ac:dyDescent="0.25">
      <c r="A615" s="17"/>
      <c r="B615" s="17"/>
      <c r="C615" s="17"/>
      <c r="D615" s="17"/>
      <c r="E615" s="9">
        <f t="shared" si="9"/>
        <v>1969.0399999999208</v>
      </c>
    </row>
    <row r="616" spans="1:5" ht="21" x14ac:dyDescent="0.25">
      <c r="A616" s="17"/>
      <c r="B616" s="17"/>
      <c r="C616" s="17"/>
      <c r="D616" s="17"/>
      <c r="E616" s="9">
        <f t="shared" si="9"/>
        <v>1969.0399999999208</v>
      </c>
    </row>
    <row r="617" spans="1:5" ht="21" x14ac:dyDescent="0.25">
      <c r="A617" s="17"/>
      <c r="B617" s="17"/>
      <c r="C617" s="17"/>
      <c r="D617" s="17"/>
      <c r="E617" s="9">
        <f t="shared" si="9"/>
        <v>1969.0399999999208</v>
      </c>
    </row>
    <row r="618" spans="1:5" ht="21" x14ac:dyDescent="0.25">
      <c r="A618" s="17"/>
      <c r="B618" s="17"/>
      <c r="C618" s="17"/>
      <c r="D618" s="17"/>
      <c r="E618" s="9">
        <f t="shared" si="9"/>
        <v>1969.0399999999208</v>
      </c>
    </row>
    <row r="619" spans="1:5" ht="21" x14ac:dyDescent="0.25">
      <c r="A619" s="17"/>
      <c r="B619" s="17"/>
      <c r="C619" s="17"/>
      <c r="D619" s="17"/>
      <c r="E619" s="9">
        <f t="shared" si="9"/>
        <v>1969.0399999999208</v>
      </c>
    </row>
    <row r="620" spans="1:5" ht="21" x14ac:dyDescent="0.25">
      <c r="A620" s="17"/>
      <c r="B620" s="17"/>
      <c r="C620" s="17"/>
      <c r="D620" s="17"/>
      <c r="E620" s="9">
        <f t="shared" si="9"/>
        <v>1969.0399999999208</v>
      </c>
    </row>
    <row r="621" spans="1:5" ht="21" x14ac:dyDescent="0.25">
      <c r="A621" s="17"/>
      <c r="B621" s="17"/>
      <c r="C621" s="17"/>
      <c r="D621" s="17"/>
      <c r="E621" s="9">
        <f t="shared" si="9"/>
        <v>1969.0399999999208</v>
      </c>
    </row>
    <row r="622" spans="1:5" ht="21" x14ac:dyDescent="0.25">
      <c r="A622" s="17"/>
      <c r="B622" s="17"/>
      <c r="C622" s="17"/>
      <c r="D622" s="17"/>
      <c r="E622" s="9">
        <f t="shared" si="9"/>
        <v>1969.0399999999208</v>
      </c>
    </row>
    <row r="623" spans="1:5" ht="21" x14ac:dyDescent="0.25">
      <c r="A623" s="17"/>
      <c r="B623" s="17"/>
      <c r="C623" s="17"/>
      <c r="D623" s="17"/>
      <c r="E623" s="9">
        <f t="shared" si="9"/>
        <v>1969.0399999999208</v>
      </c>
    </row>
    <row r="624" spans="1:5" ht="21" x14ac:dyDescent="0.25">
      <c r="A624" s="17"/>
      <c r="B624" s="17"/>
      <c r="C624" s="17"/>
      <c r="D624" s="17"/>
      <c r="E624" s="9">
        <f t="shared" si="9"/>
        <v>1969.0399999999208</v>
      </c>
    </row>
    <row r="625" spans="1:5" ht="21" x14ac:dyDescent="0.25">
      <c r="A625" s="17"/>
      <c r="B625" s="17"/>
      <c r="C625" s="17"/>
      <c r="D625" s="17"/>
      <c r="E625" s="9">
        <f t="shared" si="9"/>
        <v>1969.0399999999208</v>
      </c>
    </row>
    <row r="626" spans="1:5" ht="21" x14ac:dyDescent="0.25">
      <c r="A626" s="17"/>
      <c r="B626" s="17"/>
      <c r="C626" s="17"/>
      <c r="D626" s="17"/>
      <c r="E626" s="9">
        <f t="shared" si="9"/>
        <v>1969.0399999999208</v>
      </c>
    </row>
    <row r="627" spans="1:5" ht="21" x14ac:dyDescent="0.25">
      <c r="A627" s="17"/>
      <c r="B627" s="17"/>
      <c r="C627" s="17"/>
      <c r="D627" s="17"/>
      <c r="E627" s="9">
        <f t="shared" si="9"/>
        <v>1969.0399999999208</v>
      </c>
    </row>
    <row r="628" spans="1:5" ht="21" x14ac:dyDescent="0.25">
      <c r="A628" s="17"/>
      <c r="B628" s="17"/>
      <c r="C628" s="17"/>
      <c r="D628" s="17"/>
      <c r="E628" s="9">
        <f t="shared" si="9"/>
        <v>1969.0399999999208</v>
      </c>
    </row>
    <row r="629" spans="1:5" ht="21" x14ac:dyDescent="0.25">
      <c r="A629" s="17"/>
      <c r="B629" s="17"/>
      <c r="C629" s="17"/>
      <c r="D629" s="17"/>
      <c r="E629" s="9">
        <f t="shared" si="9"/>
        <v>1969.0399999999208</v>
      </c>
    </row>
    <row r="630" spans="1:5" ht="21" x14ac:dyDescent="0.25">
      <c r="A630" s="17"/>
      <c r="B630" s="17"/>
      <c r="C630" s="17"/>
      <c r="D630" s="17"/>
      <c r="E630" s="9">
        <f t="shared" si="9"/>
        <v>1969.0399999999208</v>
      </c>
    </row>
    <row r="631" spans="1:5" ht="21" x14ac:dyDescent="0.25">
      <c r="A631" s="17"/>
      <c r="B631" s="17"/>
      <c r="C631" s="17"/>
      <c r="D631" s="17"/>
      <c r="E631" s="9">
        <f t="shared" si="9"/>
        <v>1969.0399999999208</v>
      </c>
    </row>
    <row r="632" spans="1:5" ht="21" x14ac:dyDescent="0.25">
      <c r="A632" s="17"/>
      <c r="B632" s="17"/>
      <c r="C632" s="17"/>
      <c r="D632" s="17"/>
      <c r="E632" s="9">
        <f t="shared" si="9"/>
        <v>1969.0399999999208</v>
      </c>
    </row>
    <row r="633" spans="1:5" ht="21" x14ac:dyDescent="0.25">
      <c r="A633" s="17"/>
      <c r="B633" s="17"/>
      <c r="C633" s="17"/>
      <c r="D633" s="17"/>
      <c r="E633" s="9">
        <f t="shared" si="9"/>
        <v>1969.0399999999208</v>
      </c>
    </row>
    <row r="634" spans="1:5" ht="21" x14ac:dyDescent="0.25">
      <c r="A634" s="17"/>
      <c r="B634" s="17"/>
      <c r="C634" s="17"/>
      <c r="D634" s="17"/>
      <c r="E634" s="9">
        <f t="shared" si="9"/>
        <v>1969.0399999999208</v>
      </c>
    </row>
    <row r="635" spans="1:5" ht="21" x14ac:dyDescent="0.25">
      <c r="A635" s="17"/>
      <c r="B635" s="17"/>
      <c r="C635" s="17"/>
      <c r="D635" s="17"/>
      <c r="E635" s="9">
        <f t="shared" si="9"/>
        <v>1969.0399999999208</v>
      </c>
    </row>
    <row r="636" spans="1:5" ht="21" x14ac:dyDescent="0.25">
      <c r="A636" s="17"/>
      <c r="B636" s="17"/>
      <c r="C636" s="17"/>
      <c r="D636" s="17"/>
      <c r="E636" s="9">
        <f t="shared" si="9"/>
        <v>1969.0399999999208</v>
      </c>
    </row>
    <row r="637" spans="1:5" ht="21" x14ac:dyDescent="0.25">
      <c r="A637" s="17"/>
      <c r="B637" s="17"/>
      <c r="C637" s="17"/>
      <c r="D637" s="17"/>
      <c r="E637" s="9">
        <f t="shared" si="9"/>
        <v>1969.0399999999208</v>
      </c>
    </row>
    <row r="638" spans="1:5" ht="21" x14ac:dyDescent="0.25">
      <c r="A638" s="17"/>
      <c r="B638" s="17"/>
      <c r="C638" s="17"/>
      <c r="D638" s="17"/>
      <c r="E638" s="9">
        <f t="shared" si="9"/>
        <v>1969.0399999999208</v>
      </c>
    </row>
    <row r="639" spans="1:5" ht="21" x14ac:dyDescent="0.25">
      <c r="A639" s="17"/>
      <c r="B639" s="17"/>
      <c r="C639" s="17"/>
      <c r="D639" s="17"/>
      <c r="E639" s="9">
        <f t="shared" si="9"/>
        <v>1969.0399999999208</v>
      </c>
    </row>
    <row r="640" spans="1:5" ht="21" x14ac:dyDescent="0.25">
      <c r="A640" s="17"/>
      <c r="B640" s="17"/>
      <c r="C640" s="17"/>
      <c r="D640" s="17"/>
      <c r="E640" s="9">
        <f t="shared" si="9"/>
        <v>1969.0399999999208</v>
      </c>
    </row>
    <row r="641" spans="1:5" ht="21" x14ac:dyDescent="0.25">
      <c r="A641" s="17"/>
      <c r="B641" s="17"/>
      <c r="C641" s="17"/>
      <c r="D641" s="17"/>
      <c r="E641" s="9">
        <f t="shared" si="9"/>
        <v>1969.0399999999208</v>
      </c>
    </row>
    <row r="642" spans="1:5" ht="21" x14ac:dyDescent="0.25">
      <c r="A642" s="17"/>
      <c r="B642" s="17"/>
      <c r="C642" s="17"/>
      <c r="D642" s="17"/>
      <c r="E642" s="9">
        <f t="shared" si="9"/>
        <v>1969.0399999999208</v>
      </c>
    </row>
    <row r="643" spans="1:5" ht="21" x14ac:dyDescent="0.25">
      <c r="A643" s="17"/>
      <c r="B643" s="17"/>
      <c r="C643" s="17"/>
      <c r="D643" s="17"/>
      <c r="E643" s="9">
        <f t="shared" si="9"/>
        <v>1969.0399999999208</v>
      </c>
    </row>
    <row r="644" spans="1:5" ht="21" x14ac:dyDescent="0.25">
      <c r="A644" s="17"/>
      <c r="B644" s="17"/>
      <c r="C644" s="17"/>
      <c r="D644" s="17"/>
      <c r="E644" s="9">
        <f t="shared" si="9"/>
        <v>1969.0399999999208</v>
      </c>
    </row>
    <row r="645" spans="1:5" ht="21" x14ac:dyDescent="0.25">
      <c r="A645" s="17"/>
      <c r="B645" s="17"/>
      <c r="C645" s="17"/>
      <c r="D645" s="17"/>
      <c r="E645" s="9">
        <f t="shared" si="9"/>
        <v>1969.0399999999208</v>
      </c>
    </row>
    <row r="646" spans="1:5" ht="21" x14ac:dyDescent="0.25">
      <c r="A646" s="17"/>
      <c r="B646" s="17"/>
      <c r="C646" s="17"/>
      <c r="D646" s="17"/>
      <c r="E646" s="9">
        <f t="shared" ref="E646:E709" si="10">E645+C646-D646</f>
        <v>1969.0399999999208</v>
      </c>
    </row>
    <row r="647" spans="1:5" ht="21" x14ac:dyDescent="0.25">
      <c r="A647" s="17"/>
      <c r="B647" s="17"/>
      <c r="C647" s="17"/>
      <c r="D647" s="17"/>
      <c r="E647" s="9">
        <f t="shared" si="10"/>
        <v>1969.0399999999208</v>
      </c>
    </row>
    <row r="648" spans="1:5" ht="21" x14ac:dyDescent="0.25">
      <c r="A648" s="17"/>
      <c r="B648" s="17"/>
      <c r="C648" s="17"/>
      <c r="D648" s="17"/>
      <c r="E648" s="9">
        <f t="shared" si="10"/>
        <v>1969.0399999999208</v>
      </c>
    </row>
    <row r="649" spans="1:5" ht="21" x14ac:dyDescent="0.25">
      <c r="A649" s="17"/>
      <c r="B649" s="17"/>
      <c r="C649" s="17"/>
      <c r="D649" s="17"/>
      <c r="E649" s="9">
        <f t="shared" si="10"/>
        <v>1969.0399999999208</v>
      </c>
    </row>
    <row r="650" spans="1:5" ht="21" x14ac:dyDescent="0.25">
      <c r="A650" s="17"/>
      <c r="B650" s="17"/>
      <c r="C650" s="17"/>
      <c r="D650" s="17"/>
      <c r="E650" s="9">
        <f t="shared" si="10"/>
        <v>1969.0399999999208</v>
      </c>
    </row>
    <row r="651" spans="1:5" ht="21" x14ac:dyDescent="0.25">
      <c r="A651" s="17"/>
      <c r="B651" s="17"/>
      <c r="C651" s="17"/>
      <c r="D651" s="17"/>
      <c r="E651" s="9">
        <f t="shared" si="10"/>
        <v>1969.0399999999208</v>
      </c>
    </row>
    <row r="652" spans="1:5" ht="21" x14ac:dyDescent="0.25">
      <c r="A652" s="17"/>
      <c r="B652" s="17"/>
      <c r="C652" s="17"/>
      <c r="D652" s="17"/>
      <c r="E652" s="9">
        <f t="shared" si="10"/>
        <v>1969.0399999999208</v>
      </c>
    </row>
    <row r="653" spans="1:5" ht="21" x14ac:dyDescent="0.25">
      <c r="A653" s="17"/>
      <c r="B653" s="17"/>
      <c r="C653" s="17"/>
      <c r="D653" s="17"/>
      <c r="E653" s="9">
        <f t="shared" si="10"/>
        <v>1969.0399999999208</v>
      </c>
    </row>
    <row r="654" spans="1:5" ht="21" x14ac:dyDescent="0.25">
      <c r="A654" s="17"/>
      <c r="B654" s="17"/>
      <c r="C654" s="17"/>
      <c r="D654" s="17"/>
      <c r="E654" s="9">
        <f t="shared" si="10"/>
        <v>1969.0399999999208</v>
      </c>
    </row>
    <row r="655" spans="1:5" ht="21" x14ac:dyDescent="0.25">
      <c r="A655" s="17"/>
      <c r="B655" s="17"/>
      <c r="C655" s="17"/>
      <c r="D655" s="17"/>
      <c r="E655" s="9">
        <f t="shared" si="10"/>
        <v>1969.0399999999208</v>
      </c>
    </row>
    <row r="656" spans="1:5" ht="21" x14ac:dyDescent="0.25">
      <c r="A656" s="17"/>
      <c r="B656" s="17"/>
      <c r="C656" s="17"/>
      <c r="D656" s="17"/>
      <c r="E656" s="9">
        <f t="shared" si="10"/>
        <v>1969.0399999999208</v>
      </c>
    </row>
    <row r="657" spans="1:5" ht="21" x14ac:dyDescent="0.25">
      <c r="A657" s="17"/>
      <c r="B657" s="17"/>
      <c r="C657" s="17"/>
      <c r="D657" s="17"/>
      <c r="E657" s="9">
        <f t="shared" si="10"/>
        <v>1969.0399999999208</v>
      </c>
    </row>
    <row r="658" spans="1:5" ht="21" x14ac:dyDescent="0.25">
      <c r="A658" s="17"/>
      <c r="B658" s="17"/>
      <c r="C658" s="17"/>
      <c r="D658" s="17"/>
      <c r="E658" s="9">
        <f t="shared" si="10"/>
        <v>1969.0399999999208</v>
      </c>
    </row>
    <row r="659" spans="1:5" ht="21" x14ac:dyDescent="0.25">
      <c r="A659" s="17"/>
      <c r="B659" s="17"/>
      <c r="C659" s="17"/>
      <c r="D659" s="17"/>
      <c r="E659" s="9">
        <f t="shared" si="10"/>
        <v>1969.0399999999208</v>
      </c>
    </row>
    <row r="660" spans="1:5" ht="21" x14ac:dyDescent="0.25">
      <c r="A660" s="17"/>
      <c r="B660" s="17"/>
      <c r="C660" s="17"/>
      <c r="D660" s="17"/>
      <c r="E660" s="9">
        <f t="shared" si="10"/>
        <v>1969.0399999999208</v>
      </c>
    </row>
    <row r="661" spans="1:5" ht="21" x14ac:dyDescent="0.25">
      <c r="A661" s="17"/>
      <c r="B661" s="17"/>
      <c r="C661" s="17"/>
      <c r="D661" s="17"/>
      <c r="E661" s="9">
        <f t="shared" si="10"/>
        <v>1969.0399999999208</v>
      </c>
    </row>
    <row r="662" spans="1:5" ht="21" x14ac:dyDescent="0.25">
      <c r="A662" s="17"/>
      <c r="B662" s="17"/>
      <c r="C662" s="17"/>
      <c r="D662" s="17"/>
      <c r="E662" s="9">
        <f t="shared" si="10"/>
        <v>1969.0399999999208</v>
      </c>
    </row>
    <row r="663" spans="1:5" ht="21" x14ac:dyDescent="0.25">
      <c r="A663" s="17"/>
      <c r="B663" s="17"/>
      <c r="C663" s="17"/>
      <c r="D663" s="17"/>
      <c r="E663" s="9">
        <f t="shared" si="10"/>
        <v>1969.0399999999208</v>
      </c>
    </row>
    <row r="664" spans="1:5" ht="21" x14ac:dyDescent="0.25">
      <c r="A664" s="17"/>
      <c r="B664" s="17"/>
      <c r="C664" s="17"/>
      <c r="D664" s="17"/>
      <c r="E664" s="9">
        <f t="shared" si="10"/>
        <v>1969.0399999999208</v>
      </c>
    </row>
    <row r="665" spans="1:5" ht="21" x14ac:dyDescent="0.25">
      <c r="A665" s="17"/>
      <c r="B665" s="17"/>
      <c r="C665" s="17"/>
      <c r="D665" s="17"/>
      <c r="E665" s="9">
        <f t="shared" si="10"/>
        <v>1969.0399999999208</v>
      </c>
    </row>
    <row r="666" spans="1:5" ht="21" x14ac:dyDescent="0.25">
      <c r="A666" s="17"/>
      <c r="B666" s="17"/>
      <c r="C666" s="17"/>
      <c r="D666" s="17"/>
      <c r="E666" s="9">
        <f t="shared" si="10"/>
        <v>1969.0399999999208</v>
      </c>
    </row>
    <row r="667" spans="1:5" ht="21" x14ac:dyDescent="0.25">
      <c r="A667" s="17"/>
      <c r="B667" s="17"/>
      <c r="C667" s="17"/>
      <c r="D667" s="17"/>
      <c r="E667" s="9">
        <f t="shared" si="10"/>
        <v>1969.0399999999208</v>
      </c>
    </row>
    <row r="668" spans="1:5" ht="21" x14ac:dyDescent="0.25">
      <c r="A668" s="17"/>
      <c r="B668" s="17"/>
      <c r="C668" s="17"/>
      <c r="D668" s="17"/>
      <c r="E668" s="9">
        <f t="shared" si="10"/>
        <v>1969.0399999999208</v>
      </c>
    </row>
    <row r="669" spans="1:5" ht="21" x14ac:dyDescent="0.25">
      <c r="A669" s="17"/>
      <c r="B669" s="17"/>
      <c r="C669" s="17"/>
      <c r="D669" s="17"/>
      <c r="E669" s="9">
        <f t="shared" si="10"/>
        <v>1969.0399999999208</v>
      </c>
    </row>
    <row r="670" spans="1:5" ht="21" x14ac:dyDescent="0.25">
      <c r="A670" s="17"/>
      <c r="B670" s="17"/>
      <c r="C670" s="17"/>
      <c r="D670" s="17"/>
      <c r="E670" s="9">
        <f t="shared" si="10"/>
        <v>1969.0399999999208</v>
      </c>
    </row>
    <row r="671" spans="1:5" ht="21" x14ac:dyDescent="0.25">
      <c r="A671" s="17"/>
      <c r="B671" s="17"/>
      <c r="C671" s="17"/>
      <c r="D671" s="17"/>
      <c r="E671" s="9">
        <f t="shared" si="10"/>
        <v>1969.0399999999208</v>
      </c>
    </row>
    <row r="672" spans="1:5" ht="21" x14ac:dyDescent="0.25">
      <c r="A672" s="17"/>
      <c r="B672" s="17"/>
      <c r="C672" s="17"/>
      <c r="D672" s="17"/>
      <c r="E672" s="9">
        <f t="shared" si="10"/>
        <v>1969.0399999999208</v>
      </c>
    </row>
    <row r="673" spans="1:5" ht="21" x14ac:dyDescent="0.25">
      <c r="A673" s="17"/>
      <c r="B673" s="17"/>
      <c r="C673" s="17"/>
      <c r="D673" s="17"/>
      <c r="E673" s="9">
        <f t="shared" si="10"/>
        <v>1969.0399999999208</v>
      </c>
    </row>
    <row r="674" spans="1:5" ht="21" x14ac:dyDescent="0.25">
      <c r="A674" s="17"/>
      <c r="B674" s="17"/>
      <c r="C674" s="17"/>
      <c r="D674" s="17"/>
      <c r="E674" s="9">
        <f t="shared" si="10"/>
        <v>1969.0399999999208</v>
      </c>
    </row>
    <row r="675" spans="1:5" ht="21" x14ac:dyDescent="0.25">
      <c r="A675" s="17"/>
      <c r="B675" s="17"/>
      <c r="C675" s="17"/>
      <c r="D675" s="17"/>
      <c r="E675" s="9">
        <f t="shared" si="10"/>
        <v>1969.0399999999208</v>
      </c>
    </row>
    <row r="676" spans="1:5" ht="21" x14ac:dyDescent="0.25">
      <c r="A676" s="17"/>
      <c r="B676" s="17"/>
      <c r="C676" s="17"/>
      <c r="D676" s="17"/>
      <c r="E676" s="9">
        <f t="shared" si="10"/>
        <v>1969.0399999999208</v>
      </c>
    </row>
    <row r="677" spans="1:5" ht="21" x14ac:dyDescent="0.25">
      <c r="A677" s="17"/>
      <c r="B677" s="17"/>
      <c r="C677" s="17"/>
      <c r="D677" s="17"/>
      <c r="E677" s="9">
        <f t="shared" si="10"/>
        <v>1969.0399999999208</v>
      </c>
    </row>
    <row r="678" spans="1:5" ht="21" x14ac:dyDescent="0.25">
      <c r="A678" s="17"/>
      <c r="B678" s="17"/>
      <c r="C678" s="17"/>
      <c r="D678" s="17"/>
      <c r="E678" s="9">
        <f t="shared" si="10"/>
        <v>1969.0399999999208</v>
      </c>
    </row>
    <row r="679" spans="1:5" ht="21" x14ac:dyDescent="0.25">
      <c r="A679" s="17"/>
      <c r="B679" s="17"/>
      <c r="C679" s="17"/>
      <c r="D679" s="17"/>
      <c r="E679" s="9">
        <f t="shared" si="10"/>
        <v>1969.0399999999208</v>
      </c>
    </row>
    <row r="680" spans="1:5" ht="21" x14ac:dyDescent="0.25">
      <c r="A680" s="17"/>
      <c r="B680" s="17"/>
      <c r="C680" s="17"/>
      <c r="D680" s="17"/>
      <c r="E680" s="9">
        <f t="shared" si="10"/>
        <v>1969.0399999999208</v>
      </c>
    </row>
    <row r="681" spans="1:5" ht="21" x14ac:dyDescent="0.25">
      <c r="A681" s="17"/>
      <c r="B681" s="17"/>
      <c r="C681" s="17"/>
      <c r="D681" s="17"/>
      <c r="E681" s="9">
        <f t="shared" si="10"/>
        <v>1969.0399999999208</v>
      </c>
    </row>
    <row r="682" spans="1:5" ht="21" x14ac:dyDescent="0.25">
      <c r="A682" s="17"/>
      <c r="B682" s="17"/>
      <c r="C682" s="17"/>
      <c r="D682" s="17"/>
      <c r="E682" s="9">
        <f t="shared" si="10"/>
        <v>1969.0399999999208</v>
      </c>
    </row>
    <row r="683" spans="1:5" ht="21" x14ac:dyDescent="0.25">
      <c r="A683" s="17"/>
      <c r="B683" s="17"/>
      <c r="C683" s="17"/>
      <c r="D683" s="17"/>
      <c r="E683" s="9">
        <f t="shared" si="10"/>
        <v>1969.0399999999208</v>
      </c>
    </row>
    <row r="684" spans="1:5" ht="21" x14ac:dyDescent="0.25">
      <c r="A684" s="17"/>
      <c r="B684" s="17"/>
      <c r="C684" s="17"/>
      <c r="D684" s="17"/>
      <c r="E684" s="9">
        <f t="shared" si="10"/>
        <v>1969.0399999999208</v>
      </c>
    </row>
    <row r="685" spans="1:5" ht="21" x14ac:dyDescent="0.25">
      <c r="A685" s="17"/>
      <c r="B685" s="17"/>
      <c r="C685" s="17"/>
      <c r="D685" s="17"/>
      <c r="E685" s="9">
        <f t="shared" si="10"/>
        <v>1969.0399999999208</v>
      </c>
    </row>
    <row r="686" spans="1:5" ht="21" x14ac:dyDescent="0.25">
      <c r="A686" s="17"/>
      <c r="B686" s="17"/>
      <c r="C686" s="17"/>
      <c r="D686" s="17"/>
      <c r="E686" s="9">
        <f t="shared" si="10"/>
        <v>1969.0399999999208</v>
      </c>
    </row>
    <row r="687" spans="1:5" ht="21" x14ac:dyDescent="0.25">
      <c r="A687" s="17"/>
      <c r="B687" s="17"/>
      <c r="C687" s="17"/>
      <c r="D687" s="17"/>
      <c r="E687" s="9">
        <f t="shared" si="10"/>
        <v>1969.0399999999208</v>
      </c>
    </row>
    <row r="688" spans="1:5" ht="21" x14ac:dyDescent="0.25">
      <c r="A688" s="17"/>
      <c r="B688" s="17"/>
      <c r="C688" s="17"/>
      <c r="D688" s="17"/>
      <c r="E688" s="9">
        <f t="shared" si="10"/>
        <v>1969.0399999999208</v>
      </c>
    </row>
    <row r="689" spans="1:5" ht="21" x14ac:dyDescent="0.25">
      <c r="A689" s="17"/>
      <c r="B689" s="17"/>
      <c r="C689" s="17"/>
      <c r="D689" s="17"/>
      <c r="E689" s="9">
        <f t="shared" si="10"/>
        <v>1969.0399999999208</v>
      </c>
    </row>
    <row r="690" spans="1:5" ht="21" x14ac:dyDescent="0.25">
      <c r="A690" s="17"/>
      <c r="B690" s="17"/>
      <c r="C690" s="17"/>
      <c r="D690" s="17"/>
      <c r="E690" s="9">
        <f t="shared" si="10"/>
        <v>1969.0399999999208</v>
      </c>
    </row>
    <row r="691" spans="1:5" ht="21" x14ac:dyDescent="0.25">
      <c r="A691" s="17"/>
      <c r="B691" s="17"/>
      <c r="C691" s="17"/>
      <c r="D691" s="17"/>
      <c r="E691" s="9">
        <f t="shared" si="10"/>
        <v>1969.0399999999208</v>
      </c>
    </row>
    <row r="692" spans="1:5" ht="21" x14ac:dyDescent="0.25">
      <c r="A692" s="17"/>
      <c r="B692" s="17"/>
      <c r="C692" s="17"/>
      <c r="D692" s="17"/>
      <c r="E692" s="9">
        <f t="shared" si="10"/>
        <v>1969.0399999999208</v>
      </c>
    </row>
    <row r="693" spans="1:5" ht="21" x14ac:dyDescent="0.25">
      <c r="A693" s="17"/>
      <c r="B693" s="17"/>
      <c r="C693" s="17"/>
      <c r="D693" s="17"/>
      <c r="E693" s="9">
        <f t="shared" si="10"/>
        <v>1969.0399999999208</v>
      </c>
    </row>
    <row r="694" spans="1:5" ht="21" x14ac:dyDescent="0.25">
      <c r="A694" s="17"/>
      <c r="B694" s="17"/>
      <c r="C694" s="17"/>
      <c r="D694" s="17"/>
      <c r="E694" s="9">
        <f t="shared" si="10"/>
        <v>1969.0399999999208</v>
      </c>
    </row>
    <row r="695" spans="1:5" ht="21" x14ac:dyDescent="0.25">
      <c r="A695" s="17"/>
      <c r="B695" s="17"/>
      <c r="C695" s="17"/>
      <c r="D695" s="17"/>
      <c r="E695" s="9">
        <f t="shared" si="10"/>
        <v>1969.0399999999208</v>
      </c>
    </row>
    <row r="696" spans="1:5" ht="21" x14ac:dyDescent="0.25">
      <c r="A696" s="17"/>
      <c r="B696" s="17"/>
      <c r="C696" s="17"/>
      <c r="D696" s="17"/>
      <c r="E696" s="9">
        <f t="shared" si="10"/>
        <v>1969.0399999999208</v>
      </c>
    </row>
    <row r="697" spans="1:5" ht="21" x14ac:dyDescent="0.25">
      <c r="A697" s="17"/>
      <c r="B697" s="17"/>
      <c r="C697" s="17"/>
      <c r="D697" s="17"/>
      <c r="E697" s="9">
        <f t="shared" si="10"/>
        <v>1969.0399999999208</v>
      </c>
    </row>
    <row r="698" spans="1:5" ht="21" x14ac:dyDescent="0.25">
      <c r="A698" s="17"/>
      <c r="B698" s="17"/>
      <c r="C698" s="17"/>
      <c r="D698" s="17"/>
      <c r="E698" s="9">
        <f t="shared" si="10"/>
        <v>1969.0399999999208</v>
      </c>
    </row>
    <row r="699" spans="1:5" ht="21" x14ac:dyDescent="0.25">
      <c r="A699" s="17"/>
      <c r="B699" s="17"/>
      <c r="C699" s="17"/>
      <c r="D699" s="17"/>
      <c r="E699" s="9">
        <f t="shared" si="10"/>
        <v>1969.0399999999208</v>
      </c>
    </row>
    <row r="700" spans="1:5" ht="21" x14ac:dyDescent="0.25">
      <c r="A700" s="17"/>
      <c r="B700" s="17"/>
      <c r="C700" s="17"/>
      <c r="D700" s="17"/>
      <c r="E700" s="9">
        <f t="shared" si="10"/>
        <v>1969.0399999999208</v>
      </c>
    </row>
    <row r="701" spans="1:5" ht="21" x14ac:dyDescent="0.25">
      <c r="A701" s="17"/>
      <c r="B701" s="17"/>
      <c r="C701" s="17"/>
      <c r="D701" s="17"/>
      <c r="E701" s="9">
        <f t="shared" si="10"/>
        <v>1969.0399999999208</v>
      </c>
    </row>
    <row r="702" spans="1:5" ht="21" x14ac:dyDescent="0.25">
      <c r="A702" s="17"/>
      <c r="B702" s="17"/>
      <c r="C702" s="17"/>
      <c r="D702" s="17"/>
      <c r="E702" s="9">
        <f t="shared" si="10"/>
        <v>1969.0399999999208</v>
      </c>
    </row>
    <row r="703" spans="1:5" ht="21" x14ac:dyDescent="0.25">
      <c r="A703" s="17"/>
      <c r="B703" s="17"/>
      <c r="C703" s="17"/>
      <c r="D703" s="17"/>
      <c r="E703" s="9">
        <f t="shared" si="10"/>
        <v>1969.0399999999208</v>
      </c>
    </row>
    <row r="704" spans="1:5" ht="21" x14ac:dyDescent="0.25">
      <c r="A704" s="17"/>
      <c r="B704" s="17"/>
      <c r="C704" s="17"/>
      <c r="D704" s="17"/>
      <c r="E704" s="9">
        <f t="shared" si="10"/>
        <v>1969.0399999999208</v>
      </c>
    </row>
    <row r="705" spans="1:5" ht="21" x14ac:dyDescent="0.25">
      <c r="A705" s="17"/>
      <c r="B705" s="17"/>
      <c r="C705" s="17"/>
      <c r="D705" s="17"/>
      <c r="E705" s="9">
        <f t="shared" si="10"/>
        <v>1969.0399999999208</v>
      </c>
    </row>
    <row r="706" spans="1:5" ht="21" x14ac:dyDescent="0.25">
      <c r="A706" s="17"/>
      <c r="B706" s="17"/>
      <c r="C706" s="17"/>
      <c r="D706" s="17"/>
      <c r="E706" s="9">
        <f t="shared" si="10"/>
        <v>1969.0399999999208</v>
      </c>
    </row>
    <row r="707" spans="1:5" ht="21" x14ac:dyDescent="0.25">
      <c r="A707" s="17"/>
      <c r="B707" s="17"/>
      <c r="C707" s="17"/>
      <c r="D707" s="17"/>
      <c r="E707" s="9">
        <f t="shared" si="10"/>
        <v>1969.0399999999208</v>
      </c>
    </row>
    <row r="708" spans="1:5" ht="21" x14ac:dyDescent="0.25">
      <c r="A708" s="17"/>
      <c r="B708" s="17"/>
      <c r="C708" s="17"/>
      <c r="D708" s="17"/>
      <c r="E708" s="9">
        <f t="shared" si="10"/>
        <v>1969.0399999999208</v>
      </c>
    </row>
    <row r="709" spans="1:5" ht="21" x14ac:dyDescent="0.25">
      <c r="A709" s="17"/>
      <c r="B709" s="17"/>
      <c r="C709" s="17"/>
      <c r="D709" s="17"/>
      <c r="E709" s="9">
        <f t="shared" si="10"/>
        <v>1969.0399999999208</v>
      </c>
    </row>
    <row r="710" spans="1:5" ht="21" x14ac:dyDescent="0.25">
      <c r="A710" s="17"/>
      <c r="B710" s="17"/>
      <c r="C710" s="17"/>
      <c r="D710" s="17"/>
      <c r="E710" s="9">
        <f t="shared" ref="E710:E773" si="11">E709+C710-D710</f>
        <v>1969.0399999999208</v>
      </c>
    </row>
    <row r="711" spans="1:5" ht="21" x14ac:dyDescent="0.25">
      <c r="A711" s="17"/>
      <c r="B711" s="17"/>
      <c r="C711" s="17"/>
      <c r="D711" s="17"/>
      <c r="E711" s="9">
        <f t="shared" si="11"/>
        <v>1969.0399999999208</v>
      </c>
    </row>
    <row r="712" spans="1:5" ht="21" x14ac:dyDescent="0.25">
      <c r="A712" s="17"/>
      <c r="B712" s="17"/>
      <c r="C712" s="17"/>
      <c r="D712" s="17"/>
      <c r="E712" s="9">
        <f t="shared" si="11"/>
        <v>1969.0399999999208</v>
      </c>
    </row>
    <row r="713" spans="1:5" ht="21" x14ac:dyDescent="0.25">
      <c r="A713" s="17"/>
      <c r="B713" s="17"/>
      <c r="C713" s="17"/>
      <c r="D713" s="17"/>
      <c r="E713" s="9">
        <f t="shared" si="11"/>
        <v>1969.0399999999208</v>
      </c>
    </row>
    <row r="714" spans="1:5" ht="21" x14ac:dyDescent="0.25">
      <c r="A714" s="17"/>
      <c r="B714" s="17"/>
      <c r="C714" s="17"/>
      <c r="D714" s="17"/>
      <c r="E714" s="9">
        <f t="shared" si="11"/>
        <v>1969.0399999999208</v>
      </c>
    </row>
    <row r="715" spans="1:5" ht="21" x14ac:dyDescent="0.25">
      <c r="A715" s="17"/>
      <c r="B715" s="17"/>
      <c r="C715" s="17"/>
      <c r="D715" s="17"/>
      <c r="E715" s="9">
        <f t="shared" si="11"/>
        <v>1969.0399999999208</v>
      </c>
    </row>
    <row r="716" spans="1:5" ht="21" x14ac:dyDescent="0.25">
      <c r="A716" s="17"/>
      <c r="B716" s="17"/>
      <c r="C716" s="17"/>
      <c r="D716" s="17"/>
      <c r="E716" s="9">
        <f t="shared" si="11"/>
        <v>1969.0399999999208</v>
      </c>
    </row>
    <row r="717" spans="1:5" ht="21" x14ac:dyDescent="0.25">
      <c r="A717" s="17"/>
      <c r="B717" s="17"/>
      <c r="C717" s="17"/>
      <c r="D717" s="17"/>
      <c r="E717" s="9">
        <f t="shared" si="11"/>
        <v>1969.0399999999208</v>
      </c>
    </row>
    <row r="718" spans="1:5" ht="21" x14ac:dyDescent="0.25">
      <c r="A718" s="17"/>
      <c r="B718" s="17"/>
      <c r="C718" s="17"/>
      <c r="D718" s="17"/>
      <c r="E718" s="9">
        <f t="shared" si="11"/>
        <v>1969.0399999999208</v>
      </c>
    </row>
    <row r="719" spans="1:5" ht="21" x14ac:dyDescent="0.25">
      <c r="A719" s="17"/>
      <c r="B719" s="17"/>
      <c r="C719" s="17"/>
      <c r="D719" s="17"/>
      <c r="E719" s="9">
        <f t="shared" si="11"/>
        <v>1969.0399999999208</v>
      </c>
    </row>
    <row r="720" spans="1:5" ht="21" x14ac:dyDescent="0.25">
      <c r="A720" s="17"/>
      <c r="B720" s="17"/>
      <c r="C720" s="17"/>
      <c r="D720" s="17"/>
      <c r="E720" s="9">
        <f t="shared" si="11"/>
        <v>1969.0399999999208</v>
      </c>
    </row>
    <row r="721" spans="1:5" ht="21" x14ac:dyDescent="0.25">
      <c r="A721" s="17"/>
      <c r="B721" s="17"/>
      <c r="C721" s="17"/>
      <c r="D721" s="17"/>
      <c r="E721" s="9">
        <f t="shared" si="11"/>
        <v>1969.0399999999208</v>
      </c>
    </row>
    <row r="722" spans="1:5" ht="21" x14ac:dyDescent="0.25">
      <c r="A722" s="17"/>
      <c r="B722" s="17"/>
      <c r="C722" s="17"/>
      <c r="D722" s="17"/>
      <c r="E722" s="9">
        <f t="shared" si="11"/>
        <v>1969.0399999999208</v>
      </c>
    </row>
    <row r="723" spans="1:5" ht="21" x14ac:dyDescent="0.25">
      <c r="A723" s="17"/>
      <c r="B723" s="17"/>
      <c r="C723" s="17"/>
      <c r="D723" s="17"/>
      <c r="E723" s="9">
        <f t="shared" si="11"/>
        <v>1969.0399999999208</v>
      </c>
    </row>
    <row r="724" spans="1:5" ht="21" x14ac:dyDescent="0.25">
      <c r="A724" s="17"/>
      <c r="B724" s="17"/>
      <c r="C724" s="17"/>
      <c r="D724" s="17"/>
      <c r="E724" s="9">
        <f t="shared" si="11"/>
        <v>1969.0399999999208</v>
      </c>
    </row>
    <row r="725" spans="1:5" ht="21" x14ac:dyDescent="0.25">
      <c r="A725" s="17"/>
      <c r="B725" s="17"/>
      <c r="C725" s="17"/>
      <c r="D725" s="17"/>
      <c r="E725" s="9">
        <f t="shared" si="11"/>
        <v>1969.0399999999208</v>
      </c>
    </row>
    <row r="726" spans="1:5" ht="21" x14ac:dyDescent="0.25">
      <c r="A726" s="17"/>
      <c r="B726" s="17"/>
      <c r="C726" s="17"/>
      <c r="D726" s="17"/>
      <c r="E726" s="9">
        <f t="shared" si="11"/>
        <v>1969.0399999999208</v>
      </c>
    </row>
    <row r="727" spans="1:5" ht="21" x14ac:dyDescent="0.25">
      <c r="A727" s="17"/>
      <c r="B727" s="17"/>
      <c r="C727" s="17"/>
      <c r="D727" s="17"/>
      <c r="E727" s="9">
        <f t="shared" si="11"/>
        <v>1969.0399999999208</v>
      </c>
    </row>
    <row r="728" spans="1:5" ht="21" x14ac:dyDescent="0.25">
      <c r="A728" s="17"/>
      <c r="B728" s="17"/>
      <c r="C728" s="17"/>
      <c r="D728" s="17"/>
      <c r="E728" s="9">
        <f t="shared" si="11"/>
        <v>1969.0399999999208</v>
      </c>
    </row>
    <row r="729" spans="1:5" ht="21" x14ac:dyDescent="0.25">
      <c r="A729" s="17"/>
      <c r="B729" s="17"/>
      <c r="C729" s="17"/>
      <c r="D729" s="17"/>
      <c r="E729" s="9">
        <f t="shared" si="11"/>
        <v>1969.0399999999208</v>
      </c>
    </row>
    <row r="730" spans="1:5" ht="21" x14ac:dyDescent="0.25">
      <c r="A730" s="17"/>
      <c r="B730" s="17"/>
      <c r="C730" s="17"/>
      <c r="D730" s="17"/>
      <c r="E730" s="9">
        <f t="shared" si="11"/>
        <v>1969.0399999999208</v>
      </c>
    </row>
    <row r="731" spans="1:5" ht="21" x14ac:dyDescent="0.25">
      <c r="A731" s="17"/>
      <c r="B731" s="17"/>
      <c r="C731" s="17"/>
      <c r="D731" s="17"/>
      <c r="E731" s="9">
        <f t="shared" si="11"/>
        <v>1969.0399999999208</v>
      </c>
    </row>
    <row r="732" spans="1:5" ht="21" x14ac:dyDescent="0.25">
      <c r="A732" s="17"/>
      <c r="B732" s="17"/>
      <c r="C732" s="17"/>
      <c r="D732" s="17"/>
      <c r="E732" s="9">
        <f t="shared" si="11"/>
        <v>1969.0399999999208</v>
      </c>
    </row>
    <row r="733" spans="1:5" ht="21" x14ac:dyDescent="0.25">
      <c r="A733" s="17"/>
      <c r="B733" s="17"/>
      <c r="C733" s="17"/>
      <c r="D733" s="17"/>
      <c r="E733" s="9">
        <f t="shared" si="11"/>
        <v>1969.0399999999208</v>
      </c>
    </row>
    <row r="734" spans="1:5" ht="21" x14ac:dyDescent="0.25">
      <c r="A734" s="17"/>
      <c r="B734" s="17"/>
      <c r="C734" s="17"/>
      <c r="D734" s="17"/>
      <c r="E734" s="9">
        <f t="shared" si="11"/>
        <v>1969.0399999999208</v>
      </c>
    </row>
    <row r="735" spans="1:5" ht="21" x14ac:dyDescent="0.25">
      <c r="A735" s="17"/>
      <c r="B735" s="17"/>
      <c r="C735" s="17"/>
      <c r="D735" s="17"/>
      <c r="E735" s="9">
        <f t="shared" si="11"/>
        <v>1969.0399999999208</v>
      </c>
    </row>
    <row r="736" spans="1:5" ht="21" x14ac:dyDescent="0.25">
      <c r="A736" s="17"/>
      <c r="B736" s="17"/>
      <c r="C736" s="17"/>
      <c r="D736" s="17"/>
      <c r="E736" s="9">
        <f t="shared" si="11"/>
        <v>1969.0399999999208</v>
      </c>
    </row>
    <row r="737" spans="1:5" ht="21" x14ac:dyDescent="0.25">
      <c r="A737" s="17"/>
      <c r="B737" s="17"/>
      <c r="C737" s="17"/>
      <c r="D737" s="17"/>
      <c r="E737" s="9">
        <f t="shared" si="11"/>
        <v>1969.0399999999208</v>
      </c>
    </row>
    <row r="738" spans="1:5" ht="21" x14ac:dyDescent="0.25">
      <c r="A738" s="17"/>
      <c r="B738" s="17"/>
      <c r="C738" s="17"/>
      <c r="D738" s="17"/>
      <c r="E738" s="9">
        <f t="shared" si="11"/>
        <v>1969.0399999999208</v>
      </c>
    </row>
    <row r="739" spans="1:5" ht="21" x14ac:dyDescent="0.25">
      <c r="A739" s="17"/>
      <c r="B739" s="17"/>
      <c r="C739" s="17"/>
      <c r="D739" s="17"/>
      <c r="E739" s="9">
        <f t="shared" si="11"/>
        <v>1969.0399999999208</v>
      </c>
    </row>
    <row r="740" spans="1:5" ht="21" x14ac:dyDescent="0.25">
      <c r="A740" s="17"/>
      <c r="B740" s="17"/>
      <c r="C740" s="17"/>
      <c r="D740" s="17"/>
      <c r="E740" s="9">
        <f t="shared" si="11"/>
        <v>1969.0399999999208</v>
      </c>
    </row>
    <row r="741" spans="1:5" ht="21" x14ac:dyDescent="0.25">
      <c r="A741" s="17"/>
      <c r="B741" s="17"/>
      <c r="C741" s="17"/>
      <c r="D741" s="17"/>
      <c r="E741" s="9">
        <f t="shared" si="11"/>
        <v>1969.0399999999208</v>
      </c>
    </row>
    <row r="742" spans="1:5" ht="21" x14ac:dyDescent="0.25">
      <c r="A742" s="17"/>
      <c r="B742" s="17"/>
      <c r="C742" s="17"/>
      <c r="D742" s="17"/>
      <c r="E742" s="9">
        <f t="shared" si="11"/>
        <v>1969.0399999999208</v>
      </c>
    </row>
    <row r="743" spans="1:5" ht="21" x14ac:dyDescent="0.25">
      <c r="A743" s="17"/>
      <c r="B743" s="17"/>
      <c r="C743" s="17"/>
      <c r="D743" s="17"/>
      <c r="E743" s="9">
        <f t="shared" si="11"/>
        <v>1969.0399999999208</v>
      </c>
    </row>
    <row r="744" spans="1:5" ht="21" x14ac:dyDescent="0.25">
      <c r="A744" s="17"/>
      <c r="B744" s="17"/>
      <c r="C744" s="17"/>
      <c r="D744" s="17"/>
      <c r="E744" s="9">
        <f t="shared" si="11"/>
        <v>1969.0399999999208</v>
      </c>
    </row>
    <row r="745" spans="1:5" ht="21" x14ac:dyDescent="0.25">
      <c r="A745" s="17"/>
      <c r="B745" s="17"/>
      <c r="C745" s="17"/>
      <c r="D745" s="17"/>
      <c r="E745" s="9">
        <f t="shared" si="11"/>
        <v>1969.0399999999208</v>
      </c>
    </row>
    <row r="746" spans="1:5" ht="21" x14ac:dyDescent="0.25">
      <c r="A746" s="17"/>
      <c r="B746" s="17"/>
      <c r="C746" s="17"/>
      <c r="D746" s="17"/>
      <c r="E746" s="9">
        <f t="shared" si="11"/>
        <v>1969.0399999999208</v>
      </c>
    </row>
    <row r="747" spans="1:5" ht="21" x14ac:dyDescent="0.25">
      <c r="A747" s="17"/>
      <c r="B747" s="17"/>
      <c r="C747" s="17"/>
      <c r="D747" s="17"/>
      <c r="E747" s="9">
        <f t="shared" si="11"/>
        <v>1969.0399999999208</v>
      </c>
    </row>
    <row r="748" spans="1:5" ht="21" x14ac:dyDescent="0.25">
      <c r="A748" s="17"/>
      <c r="B748" s="17"/>
      <c r="C748" s="17"/>
      <c r="D748" s="17"/>
      <c r="E748" s="9">
        <f t="shared" si="11"/>
        <v>1969.0399999999208</v>
      </c>
    </row>
    <row r="749" spans="1:5" ht="21" x14ac:dyDescent="0.25">
      <c r="A749" s="17"/>
      <c r="B749" s="17"/>
      <c r="C749" s="17"/>
      <c r="D749" s="17"/>
      <c r="E749" s="9">
        <f t="shared" si="11"/>
        <v>1969.0399999999208</v>
      </c>
    </row>
    <row r="750" spans="1:5" ht="21" x14ac:dyDescent="0.25">
      <c r="A750" s="17"/>
      <c r="B750" s="17"/>
      <c r="C750" s="17"/>
      <c r="D750" s="17"/>
      <c r="E750" s="9">
        <f t="shared" si="11"/>
        <v>1969.0399999999208</v>
      </c>
    </row>
    <row r="751" spans="1:5" ht="21" x14ac:dyDescent="0.25">
      <c r="A751" s="17"/>
      <c r="B751" s="17"/>
      <c r="C751" s="17"/>
      <c r="D751" s="17"/>
      <c r="E751" s="9">
        <f t="shared" si="11"/>
        <v>1969.0399999999208</v>
      </c>
    </row>
    <row r="752" spans="1:5" ht="21" x14ac:dyDescent="0.25">
      <c r="A752" s="17"/>
      <c r="B752" s="17"/>
      <c r="C752" s="17"/>
      <c r="D752" s="17"/>
      <c r="E752" s="9">
        <f t="shared" si="11"/>
        <v>1969.0399999999208</v>
      </c>
    </row>
    <row r="753" spans="1:5" ht="21" x14ac:dyDescent="0.25">
      <c r="A753" s="17"/>
      <c r="B753" s="17"/>
      <c r="C753" s="17"/>
      <c r="D753" s="17"/>
      <c r="E753" s="9">
        <f t="shared" si="11"/>
        <v>1969.0399999999208</v>
      </c>
    </row>
    <row r="754" spans="1:5" ht="21" x14ac:dyDescent="0.25">
      <c r="A754" s="17"/>
      <c r="B754" s="17"/>
      <c r="C754" s="17"/>
      <c r="D754" s="17"/>
      <c r="E754" s="9">
        <f t="shared" si="11"/>
        <v>1969.0399999999208</v>
      </c>
    </row>
    <row r="755" spans="1:5" ht="21" x14ac:dyDescent="0.25">
      <c r="A755" s="17"/>
      <c r="B755" s="17"/>
      <c r="C755" s="17"/>
      <c r="D755" s="17"/>
      <c r="E755" s="9">
        <f t="shared" si="11"/>
        <v>1969.0399999999208</v>
      </c>
    </row>
    <row r="756" spans="1:5" ht="21" x14ac:dyDescent="0.25">
      <c r="A756" s="17"/>
      <c r="B756" s="17"/>
      <c r="C756" s="17"/>
      <c r="D756" s="17"/>
      <c r="E756" s="9">
        <f t="shared" si="11"/>
        <v>1969.0399999999208</v>
      </c>
    </row>
    <row r="757" spans="1:5" ht="21" x14ac:dyDescent="0.25">
      <c r="A757" s="17"/>
      <c r="B757" s="17"/>
      <c r="C757" s="17"/>
      <c r="D757" s="17"/>
      <c r="E757" s="9">
        <f t="shared" si="11"/>
        <v>1969.0399999999208</v>
      </c>
    </row>
    <row r="758" spans="1:5" ht="21" x14ac:dyDescent="0.25">
      <c r="A758" s="17"/>
      <c r="B758" s="17"/>
      <c r="C758" s="17"/>
      <c r="D758" s="17"/>
      <c r="E758" s="9">
        <f t="shared" si="11"/>
        <v>1969.0399999999208</v>
      </c>
    </row>
    <row r="759" spans="1:5" ht="21" x14ac:dyDescent="0.25">
      <c r="A759" s="17"/>
      <c r="B759" s="17"/>
      <c r="C759" s="17"/>
      <c r="D759" s="17"/>
      <c r="E759" s="9">
        <f t="shared" si="11"/>
        <v>1969.0399999999208</v>
      </c>
    </row>
    <row r="760" spans="1:5" ht="21" x14ac:dyDescent="0.25">
      <c r="A760" s="17"/>
      <c r="B760" s="17"/>
      <c r="C760" s="17"/>
      <c r="D760" s="17"/>
      <c r="E760" s="9">
        <f t="shared" si="11"/>
        <v>1969.0399999999208</v>
      </c>
    </row>
    <row r="761" spans="1:5" ht="21" x14ac:dyDescent="0.25">
      <c r="A761" s="17"/>
      <c r="B761" s="17"/>
      <c r="C761" s="17"/>
      <c r="D761" s="17"/>
      <c r="E761" s="9">
        <f t="shared" si="11"/>
        <v>1969.0399999999208</v>
      </c>
    </row>
    <row r="762" spans="1:5" ht="21" x14ac:dyDescent="0.25">
      <c r="A762" s="17"/>
      <c r="B762" s="17"/>
      <c r="C762" s="17"/>
      <c r="D762" s="17"/>
      <c r="E762" s="9">
        <f t="shared" si="11"/>
        <v>1969.0399999999208</v>
      </c>
    </row>
    <row r="763" spans="1:5" ht="21" x14ac:dyDescent="0.25">
      <c r="A763" s="17"/>
      <c r="B763" s="17"/>
      <c r="C763" s="17"/>
      <c r="D763" s="17"/>
      <c r="E763" s="9">
        <f t="shared" si="11"/>
        <v>1969.0399999999208</v>
      </c>
    </row>
    <row r="764" spans="1:5" ht="21" x14ac:dyDescent="0.25">
      <c r="A764" s="17"/>
      <c r="B764" s="17"/>
      <c r="C764" s="17"/>
      <c r="D764" s="17"/>
      <c r="E764" s="9">
        <f t="shared" si="11"/>
        <v>1969.0399999999208</v>
      </c>
    </row>
    <row r="765" spans="1:5" ht="21" x14ac:dyDescent="0.25">
      <c r="A765" s="17"/>
      <c r="B765" s="17"/>
      <c r="C765" s="17"/>
      <c r="D765" s="17"/>
      <c r="E765" s="9">
        <f t="shared" si="11"/>
        <v>1969.0399999999208</v>
      </c>
    </row>
    <row r="766" spans="1:5" ht="21" x14ac:dyDescent="0.25">
      <c r="A766" s="17"/>
      <c r="B766" s="17"/>
      <c r="C766" s="17"/>
      <c r="D766" s="17"/>
      <c r="E766" s="9">
        <f t="shared" si="11"/>
        <v>1969.0399999999208</v>
      </c>
    </row>
    <row r="767" spans="1:5" ht="21" x14ac:dyDescent="0.25">
      <c r="A767" s="17"/>
      <c r="B767" s="17"/>
      <c r="C767" s="17"/>
      <c r="D767" s="17"/>
      <c r="E767" s="9">
        <f t="shared" si="11"/>
        <v>1969.0399999999208</v>
      </c>
    </row>
    <row r="768" spans="1:5" ht="21" x14ac:dyDescent="0.25">
      <c r="A768" s="17"/>
      <c r="B768" s="17"/>
      <c r="C768" s="17"/>
      <c r="D768" s="17"/>
      <c r="E768" s="9">
        <f t="shared" si="11"/>
        <v>1969.0399999999208</v>
      </c>
    </row>
    <row r="769" spans="1:5" ht="21" x14ac:dyDescent="0.25">
      <c r="A769" s="17"/>
      <c r="B769" s="17"/>
      <c r="C769" s="17"/>
      <c r="D769" s="17"/>
      <c r="E769" s="9">
        <f t="shared" si="11"/>
        <v>1969.0399999999208</v>
      </c>
    </row>
    <row r="770" spans="1:5" ht="21" x14ac:dyDescent="0.25">
      <c r="A770" s="17"/>
      <c r="B770" s="17"/>
      <c r="C770" s="17"/>
      <c r="D770" s="17"/>
      <c r="E770" s="9">
        <f t="shared" si="11"/>
        <v>1969.0399999999208</v>
      </c>
    </row>
    <row r="771" spans="1:5" ht="21" x14ac:dyDescent="0.25">
      <c r="A771" s="17"/>
      <c r="B771" s="17"/>
      <c r="C771" s="17"/>
      <c r="D771" s="17"/>
      <c r="E771" s="9">
        <f t="shared" si="11"/>
        <v>1969.0399999999208</v>
      </c>
    </row>
    <row r="772" spans="1:5" ht="21" x14ac:dyDescent="0.25">
      <c r="A772" s="17"/>
      <c r="B772" s="17"/>
      <c r="C772" s="17"/>
      <c r="D772" s="17"/>
      <c r="E772" s="9">
        <f t="shared" si="11"/>
        <v>1969.0399999999208</v>
      </c>
    </row>
    <row r="773" spans="1:5" ht="21" x14ac:dyDescent="0.25">
      <c r="A773" s="17"/>
      <c r="B773" s="17"/>
      <c r="C773" s="17"/>
      <c r="D773" s="17"/>
      <c r="E773" s="9">
        <f t="shared" si="11"/>
        <v>1969.0399999999208</v>
      </c>
    </row>
    <row r="774" spans="1:5" ht="21" x14ac:dyDescent="0.25">
      <c r="A774" s="17"/>
      <c r="B774" s="17"/>
      <c r="C774" s="17"/>
      <c r="D774" s="17"/>
      <c r="E774" s="9">
        <f t="shared" ref="E774:E837" si="12">E773+C774-D774</f>
        <v>1969.0399999999208</v>
      </c>
    </row>
    <row r="775" spans="1:5" ht="21" x14ac:dyDescent="0.25">
      <c r="A775" s="17"/>
      <c r="B775" s="17"/>
      <c r="C775" s="17"/>
      <c r="D775" s="17"/>
      <c r="E775" s="9">
        <f t="shared" si="12"/>
        <v>1969.0399999999208</v>
      </c>
    </row>
    <row r="776" spans="1:5" ht="21" x14ac:dyDescent="0.25">
      <c r="A776" s="17"/>
      <c r="B776" s="17"/>
      <c r="C776" s="17"/>
      <c r="D776" s="17"/>
      <c r="E776" s="9">
        <f t="shared" si="12"/>
        <v>1969.0399999999208</v>
      </c>
    </row>
    <row r="777" spans="1:5" ht="21" x14ac:dyDescent="0.25">
      <c r="A777" s="17"/>
      <c r="B777" s="17"/>
      <c r="C777" s="17"/>
      <c r="D777" s="17"/>
      <c r="E777" s="9">
        <f t="shared" si="12"/>
        <v>1969.0399999999208</v>
      </c>
    </row>
    <row r="778" spans="1:5" ht="21" x14ac:dyDescent="0.25">
      <c r="A778" s="17"/>
      <c r="B778" s="17"/>
      <c r="C778" s="17"/>
      <c r="D778" s="17"/>
      <c r="E778" s="9">
        <f t="shared" si="12"/>
        <v>1969.0399999999208</v>
      </c>
    </row>
    <row r="779" spans="1:5" ht="21" x14ac:dyDescent="0.25">
      <c r="A779" s="17"/>
      <c r="B779" s="17"/>
      <c r="C779" s="17"/>
      <c r="D779" s="17"/>
      <c r="E779" s="9">
        <f t="shared" si="12"/>
        <v>1969.0399999999208</v>
      </c>
    </row>
    <row r="780" spans="1:5" ht="21" x14ac:dyDescent="0.25">
      <c r="A780" s="17"/>
      <c r="B780" s="17"/>
      <c r="C780" s="17"/>
      <c r="D780" s="17"/>
      <c r="E780" s="9">
        <f t="shared" si="12"/>
        <v>1969.0399999999208</v>
      </c>
    </row>
    <row r="781" spans="1:5" ht="21" x14ac:dyDescent="0.25">
      <c r="A781" s="17"/>
      <c r="B781" s="17"/>
      <c r="C781" s="17"/>
      <c r="D781" s="17"/>
      <c r="E781" s="9">
        <f t="shared" si="12"/>
        <v>1969.0399999999208</v>
      </c>
    </row>
    <row r="782" spans="1:5" ht="21" x14ac:dyDescent="0.25">
      <c r="A782" s="17"/>
      <c r="B782" s="17"/>
      <c r="C782" s="17"/>
      <c r="D782" s="17"/>
      <c r="E782" s="9">
        <f t="shared" si="12"/>
        <v>1969.0399999999208</v>
      </c>
    </row>
    <row r="783" spans="1:5" ht="21" x14ac:dyDescent="0.25">
      <c r="A783" s="17"/>
      <c r="B783" s="17"/>
      <c r="C783" s="17"/>
      <c r="D783" s="17"/>
      <c r="E783" s="9">
        <f t="shared" si="12"/>
        <v>1969.0399999999208</v>
      </c>
    </row>
    <row r="784" spans="1:5" ht="21" x14ac:dyDescent="0.25">
      <c r="A784" s="17"/>
      <c r="B784" s="17"/>
      <c r="C784" s="17"/>
      <c r="D784" s="17"/>
      <c r="E784" s="9">
        <f t="shared" si="12"/>
        <v>1969.0399999999208</v>
      </c>
    </row>
    <row r="785" spans="1:5" ht="21" x14ac:dyDescent="0.25">
      <c r="A785" s="17"/>
      <c r="B785" s="17"/>
      <c r="C785" s="17"/>
      <c r="D785" s="17"/>
      <c r="E785" s="9">
        <f t="shared" si="12"/>
        <v>1969.0399999999208</v>
      </c>
    </row>
    <row r="786" spans="1:5" ht="21" x14ac:dyDescent="0.25">
      <c r="A786" s="17"/>
      <c r="B786" s="17"/>
      <c r="C786" s="17"/>
      <c r="D786" s="17"/>
      <c r="E786" s="9">
        <f t="shared" si="12"/>
        <v>1969.0399999999208</v>
      </c>
    </row>
    <row r="787" spans="1:5" ht="21" x14ac:dyDescent="0.25">
      <c r="A787" s="17"/>
      <c r="B787" s="17"/>
      <c r="C787" s="17"/>
      <c r="D787" s="17"/>
      <c r="E787" s="9">
        <f t="shared" si="12"/>
        <v>1969.0399999999208</v>
      </c>
    </row>
    <row r="788" spans="1:5" ht="21" x14ac:dyDescent="0.25">
      <c r="A788" s="17"/>
      <c r="B788" s="17"/>
      <c r="C788" s="17"/>
      <c r="D788" s="17"/>
      <c r="E788" s="9">
        <f t="shared" si="12"/>
        <v>1969.0399999999208</v>
      </c>
    </row>
    <row r="789" spans="1:5" ht="21" x14ac:dyDescent="0.25">
      <c r="A789" s="17"/>
      <c r="B789" s="17"/>
      <c r="C789" s="17"/>
      <c r="D789" s="17"/>
      <c r="E789" s="9">
        <f t="shared" si="12"/>
        <v>1969.0399999999208</v>
      </c>
    </row>
    <row r="790" spans="1:5" ht="21" x14ac:dyDescent="0.25">
      <c r="A790" s="17"/>
      <c r="B790" s="17"/>
      <c r="C790" s="17"/>
      <c r="D790" s="17"/>
      <c r="E790" s="9">
        <f t="shared" si="12"/>
        <v>1969.0399999999208</v>
      </c>
    </row>
    <row r="791" spans="1:5" ht="21" x14ac:dyDescent="0.25">
      <c r="A791" s="17"/>
      <c r="B791" s="17"/>
      <c r="C791" s="17"/>
      <c r="D791" s="17"/>
      <c r="E791" s="9">
        <f t="shared" si="12"/>
        <v>1969.0399999999208</v>
      </c>
    </row>
    <row r="792" spans="1:5" ht="21" x14ac:dyDescent="0.25">
      <c r="A792" s="17"/>
      <c r="B792" s="17"/>
      <c r="C792" s="17"/>
      <c r="D792" s="17"/>
      <c r="E792" s="9">
        <f t="shared" si="12"/>
        <v>1969.0399999999208</v>
      </c>
    </row>
    <row r="793" spans="1:5" ht="21" x14ac:dyDescent="0.25">
      <c r="A793" s="17"/>
      <c r="B793" s="17"/>
      <c r="C793" s="17"/>
      <c r="D793" s="17"/>
      <c r="E793" s="9">
        <f t="shared" si="12"/>
        <v>1969.0399999999208</v>
      </c>
    </row>
    <row r="794" spans="1:5" ht="21" x14ac:dyDescent="0.25">
      <c r="A794" s="17"/>
      <c r="B794" s="17"/>
      <c r="C794" s="17"/>
      <c r="D794" s="17"/>
      <c r="E794" s="9">
        <f t="shared" si="12"/>
        <v>1969.0399999999208</v>
      </c>
    </row>
    <row r="795" spans="1:5" ht="21" x14ac:dyDescent="0.25">
      <c r="A795" s="17"/>
      <c r="B795" s="17"/>
      <c r="C795" s="17"/>
      <c r="D795" s="17"/>
      <c r="E795" s="9">
        <f t="shared" si="12"/>
        <v>1969.0399999999208</v>
      </c>
    </row>
    <row r="796" spans="1:5" ht="21" x14ac:dyDescent="0.25">
      <c r="A796" s="17"/>
      <c r="B796" s="17"/>
      <c r="C796" s="17"/>
      <c r="D796" s="17"/>
      <c r="E796" s="9">
        <f t="shared" si="12"/>
        <v>1969.0399999999208</v>
      </c>
    </row>
    <row r="797" spans="1:5" ht="21" x14ac:dyDescent="0.25">
      <c r="A797" s="17"/>
      <c r="B797" s="17"/>
      <c r="C797" s="17"/>
      <c r="D797" s="17"/>
      <c r="E797" s="9">
        <f t="shared" si="12"/>
        <v>1969.0399999999208</v>
      </c>
    </row>
    <row r="798" spans="1:5" ht="21" x14ac:dyDescent="0.25">
      <c r="A798" s="17"/>
      <c r="B798" s="17"/>
      <c r="C798" s="17"/>
      <c r="D798" s="17"/>
      <c r="E798" s="9">
        <f t="shared" si="12"/>
        <v>1969.0399999999208</v>
      </c>
    </row>
    <row r="799" spans="1:5" ht="21" x14ac:dyDescent="0.25">
      <c r="A799" s="17"/>
      <c r="B799" s="17"/>
      <c r="C799" s="17"/>
      <c r="D799" s="17"/>
      <c r="E799" s="9">
        <f t="shared" si="12"/>
        <v>1969.0399999999208</v>
      </c>
    </row>
    <row r="800" spans="1:5" ht="21" x14ac:dyDescent="0.25">
      <c r="A800" s="17"/>
      <c r="B800" s="17"/>
      <c r="C800" s="17"/>
      <c r="D800" s="17"/>
      <c r="E800" s="9">
        <f t="shared" si="12"/>
        <v>1969.0399999999208</v>
      </c>
    </row>
    <row r="801" spans="1:5" ht="21" x14ac:dyDescent="0.25">
      <c r="A801" s="17"/>
      <c r="B801" s="17"/>
      <c r="C801" s="17"/>
      <c r="D801" s="17"/>
      <c r="E801" s="9">
        <f t="shared" si="12"/>
        <v>1969.0399999999208</v>
      </c>
    </row>
    <row r="802" spans="1:5" ht="21" x14ac:dyDescent="0.25">
      <c r="A802" s="17"/>
      <c r="B802" s="17"/>
      <c r="C802" s="17"/>
      <c r="D802" s="17"/>
      <c r="E802" s="9">
        <f t="shared" si="12"/>
        <v>1969.0399999999208</v>
      </c>
    </row>
    <row r="803" spans="1:5" ht="21" x14ac:dyDescent="0.25">
      <c r="A803" s="17"/>
      <c r="B803" s="17"/>
      <c r="C803" s="17"/>
      <c r="D803" s="17"/>
      <c r="E803" s="9">
        <f t="shared" si="12"/>
        <v>1969.0399999999208</v>
      </c>
    </row>
    <row r="804" spans="1:5" ht="21" x14ac:dyDescent="0.25">
      <c r="A804" s="17"/>
      <c r="B804" s="17"/>
      <c r="C804" s="17"/>
      <c r="D804" s="17"/>
      <c r="E804" s="9">
        <f t="shared" si="12"/>
        <v>1969.0399999999208</v>
      </c>
    </row>
    <row r="805" spans="1:5" ht="21" x14ac:dyDescent="0.25">
      <c r="A805" s="17"/>
      <c r="B805" s="17"/>
      <c r="C805" s="17"/>
      <c r="D805" s="17"/>
      <c r="E805" s="9">
        <f t="shared" si="12"/>
        <v>1969.0399999999208</v>
      </c>
    </row>
    <row r="806" spans="1:5" ht="21" x14ac:dyDescent="0.25">
      <c r="A806" s="17"/>
      <c r="B806" s="17"/>
      <c r="C806" s="17"/>
      <c r="D806" s="17"/>
      <c r="E806" s="9">
        <f t="shared" si="12"/>
        <v>1969.0399999999208</v>
      </c>
    </row>
    <row r="807" spans="1:5" ht="21" x14ac:dyDescent="0.25">
      <c r="A807" s="17"/>
      <c r="B807" s="17"/>
      <c r="C807" s="17"/>
      <c r="D807" s="17"/>
      <c r="E807" s="9">
        <f t="shared" si="12"/>
        <v>1969.0399999999208</v>
      </c>
    </row>
    <row r="808" spans="1:5" ht="21" x14ac:dyDescent="0.25">
      <c r="A808" s="17"/>
      <c r="B808" s="17"/>
      <c r="C808" s="17"/>
      <c r="D808" s="17"/>
      <c r="E808" s="9">
        <f t="shared" si="12"/>
        <v>1969.0399999999208</v>
      </c>
    </row>
    <row r="809" spans="1:5" ht="21" x14ac:dyDescent="0.25">
      <c r="A809" s="17"/>
      <c r="B809" s="17"/>
      <c r="C809" s="17"/>
      <c r="D809" s="17"/>
      <c r="E809" s="9">
        <f t="shared" si="12"/>
        <v>1969.0399999999208</v>
      </c>
    </row>
    <row r="810" spans="1:5" ht="21" x14ac:dyDescent="0.25">
      <c r="A810" s="17"/>
      <c r="B810" s="17"/>
      <c r="C810" s="17"/>
      <c r="D810" s="17"/>
      <c r="E810" s="9">
        <f t="shared" si="12"/>
        <v>1969.0399999999208</v>
      </c>
    </row>
    <row r="811" spans="1:5" ht="21" x14ac:dyDescent="0.25">
      <c r="A811" s="17"/>
      <c r="B811" s="17"/>
      <c r="C811" s="17"/>
      <c r="D811" s="17"/>
      <c r="E811" s="9">
        <f t="shared" si="12"/>
        <v>1969.0399999999208</v>
      </c>
    </row>
    <row r="812" spans="1:5" ht="21" x14ac:dyDescent="0.25">
      <c r="A812" s="17"/>
      <c r="B812" s="17"/>
      <c r="C812" s="17"/>
      <c r="D812" s="17"/>
      <c r="E812" s="9">
        <f t="shared" si="12"/>
        <v>1969.0399999999208</v>
      </c>
    </row>
    <row r="813" spans="1:5" ht="21" x14ac:dyDescent="0.25">
      <c r="A813" s="17"/>
      <c r="B813" s="17"/>
      <c r="C813" s="17"/>
      <c r="D813" s="17"/>
      <c r="E813" s="9">
        <f t="shared" si="12"/>
        <v>1969.0399999999208</v>
      </c>
    </row>
    <row r="814" spans="1:5" ht="21" x14ac:dyDescent="0.25">
      <c r="A814" s="17"/>
      <c r="B814" s="17"/>
      <c r="C814" s="17"/>
      <c r="D814" s="17"/>
      <c r="E814" s="9">
        <f t="shared" si="12"/>
        <v>1969.0399999999208</v>
      </c>
    </row>
    <row r="815" spans="1:5" ht="21" x14ac:dyDescent="0.25">
      <c r="A815" s="17"/>
      <c r="B815" s="17"/>
      <c r="C815" s="17"/>
      <c r="D815" s="17"/>
      <c r="E815" s="9">
        <f t="shared" si="12"/>
        <v>1969.0399999999208</v>
      </c>
    </row>
    <row r="816" spans="1:5" ht="21" x14ac:dyDescent="0.25">
      <c r="A816" s="17"/>
      <c r="B816" s="17"/>
      <c r="C816" s="17"/>
      <c r="D816" s="17"/>
      <c r="E816" s="9">
        <f t="shared" si="12"/>
        <v>1969.0399999999208</v>
      </c>
    </row>
    <row r="817" spans="1:5" ht="21" x14ac:dyDescent="0.25">
      <c r="A817" s="17"/>
      <c r="B817" s="17"/>
      <c r="C817" s="17"/>
      <c r="D817" s="17"/>
      <c r="E817" s="9">
        <f t="shared" si="12"/>
        <v>1969.0399999999208</v>
      </c>
    </row>
    <row r="818" spans="1:5" ht="21" x14ac:dyDescent="0.25">
      <c r="A818" s="17"/>
      <c r="B818" s="17"/>
      <c r="C818" s="17"/>
      <c r="D818" s="17"/>
      <c r="E818" s="9">
        <f t="shared" si="12"/>
        <v>1969.0399999999208</v>
      </c>
    </row>
    <row r="819" spans="1:5" ht="21" x14ac:dyDescent="0.25">
      <c r="A819" s="17"/>
      <c r="B819" s="17"/>
      <c r="C819" s="17"/>
      <c r="D819" s="17"/>
      <c r="E819" s="9">
        <f t="shared" si="12"/>
        <v>1969.0399999999208</v>
      </c>
    </row>
    <row r="820" spans="1:5" ht="21" x14ac:dyDescent="0.25">
      <c r="A820" s="17"/>
      <c r="B820" s="17"/>
      <c r="C820" s="17"/>
      <c r="D820" s="17"/>
      <c r="E820" s="9">
        <f t="shared" si="12"/>
        <v>1969.0399999999208</v>
      </c>
    </row>
    <row r="821" spans="1:5" ht="21" x14ac:dyDescent="0.25">
      <c r="A821" s="17"/>
      <c r="B821" s="17"/>
      <c r="C821" s="17"/>
      <c r="D821" s="17"/>
      <c r="E821" s="9">
        <f t="shared" si="12"/>
        <v>1969.0399999999208</v>
      </c>
    </row>
    <row r="822" spans="1:5" ht="21" x14ac:dyDescent="0.25">
      <c r="A822" s="17"/>
      <c r="B822" s="17"/>
      <c r="C822" s="17"/>
      <c r="D822" s="17"/>
      <c r="E822" s="9">
        <f t="shared" si="12"/>
        <v>1969.0399999999208</v>
      </c>
    </row>
    <row r="823" spans="1:5" ht="21" x14ac:dyDescent="0.25">
      <c r="A823" s="17"/>
      <c r="B823" s="17"/>
      <c r="C823" s="17"/>
      <c r="D823" s="17"/>
      <c r="E823" s="9">
        <f t="shared" si="12"/>
        <v>1969.0399999999208</v>
      </c>
    </row>
    <row r="824" spans="1:5" ht="21" x14ac:dyDescent="0.25">
      <c r="A824" s="17"/>
      <c r="B824" s="17"/>
      <c r="C824" s="17"/>
      <c r="D824" s="17"/>
      <c r="E824" s="9">
        <f t="shared" si="12"/>
        <v>1969.0399999999208</v>
      </c>
    </row>
    <row r="825" spans="1:5" ht="21" x14ac:dyDescent="0.25">
      <c r="A825" s="17"/>
      <c r="B825" s="17"/>
      <c r="C825" s="17"/>
      <c r="D825" s="17"/>
      <c r="E825" s="9">
        <f t="shared" si="12"/>
        <v>1969.0399999999208</v>
      </c>
    </row>
    <row r="826" spans="1:5" ht="21" x14ac:dyDescent="0.25">
      <c r="A826" s="17"/>
      <c r="B826" s="17"/>
      <c r="C826" s="17"/>
      <c r="D826" s="17"/>
      <c r="E826" s="9">
        <f t="shared" si="12"/>
        <v>1969.0399999999208</v>
      </c>
    </row>
    <row r="827" spans="1:5" ht="21" x14ac:dyDescent="0.25">
      <c r="A827" s="17"/>
      <c r="B827" s="17"/>
      <c r="C827" s="17"/>
      <c r="D827" s="17"/>
      <c r="E827" s="9">
        <f t="shared" si="12"/>
        <v>1969.0399999999208</v>
      </c>
    </row>
    <row r="828" spans="1:5" ht="21" x14ac:dyDescent="0.25">
      <c r="A828" s="17"/>
      <c r="B828" s="17"/>
      <c r="C828" s="17"/>
      <c r="D828" s="17"/>
      <c r="E828" s="9">
        <f t="shared" si="12"/>
        <v>1969.0399999999208</v>
      </c>
    </row>
    <row r="829" spans="1:5" ht="21" x14ac:dyDescent="0.25">
      <c r="A829" s="17"/>
      <c r="B829" s="17"/>
      <c r="C829" s="17"/>
      <c r="D829" s="17"/>
      <c r="E829" s="9">
        <f t="shared" si="12"/>
        <v>1969.0399999999208</v>
      </c>
    </row>
    <row r="830" spans="1:5" ht="21" x14ac:dyDescent="0.25">
      <c r="A830" s="17"/>
      <c r="B830" s="17"/>
      <c r="C830" s="17"/>
      <c r="D830" s="17"/>
      <c r="E830" s="9">
        <f t="shared" si="12"/>
        <v>1969.0399999999208</v>
      </c>
    </row>
    <row r="831" spans="1:5" ht="21" x14ac:dyDescent="0.25">
      <c r="A831" s="17"/>
      <c r="B831" s="17"/>
      <c r="C831" s="17"/>
      <c r="D831" s="17"/>
      <c r="E831" s="9">
        <f t="shared" si="12"/>
        <v>1969.0399999999208</v>
      </c>
    </row>
    <row r="832" spans="1:5" ht="21" x14ac:dyDescent="0.25">
      <c r="A832" s="17"/>
      <c r="B832" s="17"/>
      <c r="C832" s="17"/>
      <c r="D832" s="17"/>
      <c r="E832" s="9">
        <f t="shared" si="12"/>
        <v>1969.0399999999208</v>
      </c>
    </row>
    <row r="833" spans="1:5" ht="21" x14ac:dyDescent="0.25">
      <c r="A833" s="17"/>
      <c r="B833" s="17"/>
      <c r="C833" s="17"/>
      <c r="D833" s="17"/>
      <c r="E833" s="9">
        <f t="shared" si="12"/>
        <v>1969.0399999999208</v>
      </c>
    </row>
    <row r="834" spans="1:5" ht="21" x14ac:dyDescent="0.25">
      <c r="A834" s="17"/>
      <c r="B834" s="17"/>
      <c r="C834" s="17"/>
      <c r="D834" s="17"/>
      <c r="E834" s="9">
        <f t="shared" si="12"/>
        <v>1969.0399999999208</v>
      </c>
    </row>
    <row r="835" spans="1:5" ht="21" x14ac:dyDescent="0.25">
      <c r="A835" s="17"/>
      <c r="B835" s="17"/>
      <c r="C835" s="17"/>
      <c r="D835" s="17"/>
      <c r="E835" s="9">
        <f t="shared" si="12"/>
        <v>1969.0399999999208</v>
      </c>
    </row>
    <row r="836" spans="1:5" ht="21" x14ac:dyDescent="0.25">
      <c r="A836" s="17"/>
      <c r="B836" s="17"/>
      <c r="C836" s="17"/>
      <c r="D836" s="17"/>
      <c r="E836" s="9">
        <f t="shared" si="12"/>
        <v>1969.0399999999208</v>
      </c>
    </row>
    <row r="837" spans="1:5" ht="21" x14ac:dyDescent="0.25">
      <c r="A837" s="17"/>
      <c r="B837" s="17"/>
      <c r="C837" s="17"/>
      <c r="D837" s="17"/>
      <c r="E837" s="9">
        <f t="shared" si="12"/>
        <v>1969.0399999999208</v>
      </c>
    </row>
    <row r="838" spans="1:5" ht="21" x14ac:dyDescent="0.25">
      <c r="A838" s="17"/>
      <c r="B838" s="17"/>
      <c r="C838" s="17"/>
      <c r="D838" s="17"/>
      <c r="E838" s="9">
        <f t="shared" ref="E838:E901" si="13">E837+C838-D838</f>
        <v>1969.0399999999208</v>
      </c>
    </row>
    <row r="839" spans="1:5" ht="21" x14ac:dyDescent="0.25">
      <c r="A839" s="17"/>
      <c r="B839" s="17"/>
      <c r="C839" s="17"/>
      <c r="D839" s="17"/>
      <c r="E839" s="9">
        <f t="shared" si="13"/>
        <v>1969.0399999999208</v>
      </c>
    </row>
    <row r="840" spans="1:5" ht="21" x14ac:dyDescent="0.25">
      <c r="A840" s="17"/>
      <c r="B840" s="17"/>
      <c r="C840" s="17"/>
      <c r="D840" s="17"/>
      <c r="E840" s="9">
        <f t="shared" si="13"/>
        <v>1969.0399999999208</v>
      </c>
    </row>
    <row r="841" spans="1:5" ht="21" x14ac:dyDescent="0.25">
      <c r="A841" s="17"/>
      <c r="B841" s="17"/>
      <c r="C841" s="17"/>
      <c r="D841" s="17"/>
      <c r="E841" s="9">
        <f t="shared" si="13"/>
        <v>1969.0399999999208</v>
      </c>
    </row>
    <row r="842" spans="1:5" ht="21" x14ac:dyDescent="0.25">
      <c r="A842" s="17"/>
      <c r="B842" s="17"/>
      <c r="C842" s="17"/>
      <c r="D842" s="17"/>
      <c r="E842" s="9">
        <f t="shared" si="13"/>
        <v>1969.0399999999208</v>
      </c>
    </row>
    <row r="843" spans="1:5" ht="21" x14ac:dyDescent="0.25">
      <c r="A843" s="17"/>
      <c r="B843" s="17"/>
      <c r="C843" s="17"/>
      <c r="D843" s="17"/>
      <c r="E843" s="9">
        <f t="shared" si="13"/>
        <v>1969.0399999999208</v>
      </c>
    </row>
    <row r="844" spans="1:5" ht="21" x14ac:dyDescent="0.25">
      <c r="A844" s="17"/>
      <c r="B844" s="17"/>
      <c r="C844" s="17"/>
      <c r="D844" s="17"/>
      <c r="E844" s="9">
        <f t="shared" si="13"/>
        <v>1969.0399999999208</v>
      </c>
    </row>
    <row r="845" spans="1:5" ht="21" x14ac:dyDescent="0.25">
      <c r="A845" s="17"/>
      <c r="B845" s="17"/>
      <c r="C845" s="17"/>
      <c r="D845" s="17"/>
      <c r="E845" s="9">
        <f t="shared" si="13"/>
        <v>1969.0399999999208</v>
      </c>
    </row>
    <row r="846" spans="1:5" ht="21" x14ac:dyDescent="0.25">
      <c r="A846" s="17"/>
      <c r="B846" s="17"/>
      <c r="C846" s="17"/>
      <c r="D846" s="17"/>
      <c r="E846" s="9">
        <f t="shared" si="13"/>
        <v>1969.0399999999208</v>
      </c>
    </row>
    <row r="847" spans="1:5" ht="21" x14ac:dyDescent="0.25">
      <c r="A847" s="17"/>
      <c r="B847" s="17"/>
      <c r="C847" s="17"/>
      <c r="D847" s="17"/>
      <c r="E847" s="9">
        <f t="shared" si="13"/>
        <v>1969.0399999999208</v>
      </c>
    </row>
    <row r="848" spans="1:5" ht="21" x14ac:dyDescent="0.25">
      <c r="A848" s="17"/>
      <c r="B848" s="17"/>
      <c r="C848" s="17"/>
      <c r="D848" s="17"/>
      <c r="E848" s="9">
        <f t="shared" si="13"/>
        <v>1969.0399999999208</v>
      </c>
    </row>
    <row r="849" spans="1:5" ht="21" x14ac:dyDescent="0.25">
      <c r="A849" s="17"/>
      <c r="B849" s="17"/>
      <c r="C849" s="17"/>
      <c r="D849" s="17"/>
      <c r="E849" s="9">
        <f t="shared" si="13"/>
        <v>1969.0399999999208</v>
      </c>
    </row>
    <row r="850" spans="1:5" ht="21" x14ac:dyDescent="0.25">
      <c r="A850" s="17"/>
      <c r="B850" s="17"/>
      <c r="C850" s="17"/>
      <c r="D850" s="17"/>
      <c r="E850" s="9">
        <f t="shared" si="13"/>
        <v>1969.0399999999208</v>
      </c>
    </row>
    <row r="851" spans="1:5" ht="21" x14ac:dyDescent="0.25">
      <c r="A851" s="17"/>
      <c r="B851" s="17"/>
      <c r="C851" s="17"/>
      <c r="D851" s="17"/>
      <c r="E851" s="9">
        <f t="shared" si="13"/>
        <v>1969.0399999999208</v>
      </c>
    </row>
    <row r="852" spans="1:5" ht="21" x14ac:dyDescent="0.25">
      <c r="A852" s="17"/>
      <c r="B852" s="17"/>
      <c r="C852" s="17"/>
      <c r="D852" s="17"/>
      <c r="E852" s="9">
        <f t="shared" si="13"/>
        <v>1969.0399999999208</v>
      </c>
    </row>
    <row r="853" spans="1:5" ht="21" x14ac:dyDescent="0.25">
      <c r="A853" s="17"/>
      <c r="B853" s="17"/>
      <c r="C853" s="17"/>
      <c r="D853" s="17"/>
      <c r="E853" s="9">
        <f t="shared" si="13"/>
        <v>1969.0399999999208</v>
      </c>
    </row>
    <row r="854" spans="1:5" ht="21" x14ac:dyDescent="0.25">
      <c r="A854" s="17"/>
      <c r="B854" s="17"/>
      <c r="C854" s="17"/>
      <c r="D854" s="17"/>
      <c r="E854" s="9">
        <f t="shared" si="13"/>
        <v>1969.0399999999208</v>
      </c>
    </row>
    <row r="855" spans="1:5" ht="21" x14ac:dyDescent="0.25">
      <c r="A855" s="17"/>
      <c r="B855" s="17"/>
      <c r="C855" s="17"/>
      <c r="D855" s="17"/>
      <c r="E855" s="9">
        <f t="shared" si="13"/>
        <v>1969.0399999999208</v>
      </c>
    </row>
    <row r="856" spans="1:5" ht="21" x14ac:dyDescent="0.25">
      <c r="A856" s="17"/>
      <c r="B856" s="17"/>
      <c r="C856" s="17"/>
      <c r="D856" s="17"/>
      <c r="E856" s="9">
        <f t="shared" si="13"/>
        <v>1969.0399999999208</v>
      </c>
    </row>
    <row r="857" spans="1:5" ht="21" x14ac:dyDescent="0.25">
      <c r="A857" s="17"/>
      <c r="B857" s="17"/>
      <c r="C857" s="17"/>
      <c r="D857" s="17"/>
      <c r="E857" s="9">
        <f t="shared" si="13"/>
        <v>1969.0399999999208</v>
      </c>
    </row>
    <row r="858" spans="1:5" ht="21" x14ac:dyDescent="0.25">
      <c r="A858" s="17"/>
      <c r="B858" s="17"/>
      <c r="C858" s="17"/>
      <c r="D858" s="17"/>
      <c r="E858" s="9">
        <f t="shared" si="13"/>
        <v>1969.0399999999208</v>
      </c>
    </row>
    <row r="859" spans="1:5" ht="21" x14ac:dyDescent="0.25">
      <c r="A859" s="17"/>
      <c r="B859" s="17"/>
      <c r="C859" s="17"/>
      <c r="D859" s="17"/>
      <c r="E859" s="9">
        <f t="shared" si="13"/>
        <v>1969.0399999999208</v>
      </c>
    </row>
    <row r="860" spans="1:5" ht="21" x14ac:dyDescent="0.25">
      <c r="A860" s="17"/>
      <c r="B860" s="17"/>
      <c r="C860" s="17"/>
      <c r="D860" s="17"/>
      <c r="E860" s="9">
        <f t="shared" si="13"/>
        <v>1969.0399999999208</v>
      </c>
    </row>
    <row r="861" spans="1:5" ht="21" x14ac:dyDescent="0.25">
      <c r="A861" s="17"/>
      <c r="B861" s="17"/>
      <c r="C861" s="17"/>
      <c r="D861" s="17"/>
      <c r="E861" s="9">
        <f t="shared" si="13"/>
        <v>1969.0399999999208</v>
      </c>
    </row>
    <row r="862" spans="1:5" ht="21" x14ac:dyDescent="0.25">
      <c r="A862" s="17"/>
      <c r="B862" s="17"/>
      <c r="C862" s="17"/>
      <c r="D862" s="17"/>
      <c r="E862" s="9">
        <f t="shared" si="13"/>
        <v>1969.0399999999208</v>
      </c>
    </row>
    <row r="863" spans="1:5" ht="21" x14ac:dyDescent="0.25">
      <c r="A863" s="17"/>
      <c r="B863" s="17"/>
      <c r="C863" s="17"/>
      <c r="D863" s="17"/>
      <c r="E863" s="9">
        <f t="shared" si="13"/>
        <v>1969.0399999999208</v>
      </c>
    </row>
    <row r="864" spans="1:5" ht="21" x14ac:dyDescent="0.25">
      <c r="A864" s="17"/>
      <c r="B864" s="17"/>
      <c r="C864" s="17"/>
      <c r="D864" s="17"/>
      <c r="E864" s="9">
        <f t="shared" si="13"/>
        <v>1969.0399999999208</v>
      </c>
    </row>
    <row r="865" spans="1:5" ht="21" x14ac:dyDescent="0.25">
      <c r="A865" s="17"/>
      <c r="B865" s="17"/>
      <c r="C865" s="17"/>
      <c r="D865" s="17"/>
      <c r="E865" s="9">
        <f t="shared" si="13"/>
        <v>1969.0399999999208</v>
      </c>
    </row>
    <row r="866" spans="1:5" ht="21" x14ac:dyDescent="0.25">
      <c r="A866" s="17"/>
      <c r="B866" s="17"/>
      <c r="C866" s="17"/>
      <c r="D866" s="17"/>
      <c r="E866" s="9">
        <f t="shared" si="13"/>
        <v>1969.0399999999208</v>
      </c>
    </row>
    <row r="867" spans="1:5" ht="21" x14ac:dyDescent="0.25">
      <c r="A867" s="17"/>
      <c r="B867" s="17"/>
      <c r="C867" s="17"/>
      <c r="D867" s="17"/>
      <c r="E867" s="9">
        <f t="shared" si="13"/>
        <v>1969.0399999999208</v>
      </c>
    </row>
    <row r="868" spans="1:5" ht="21" x14ac:dyDescent="0.25">
      <c r="A868" s="17"/>
      <c r="B868" s="17"/>
      <c r="C868" s="17"/>
      <c r="D868" s="17"/>
      <c r="E868" s="9">
        <f t="shared" si="13"/>
        <v>1969.0399999999208</v>
      </c>
    </row>
    <row r="869" spans="1:5" ht="21" x14ac:dyDescent="0.25">
      <c r="A869" s="17"/>
      <c r="B869" s="17"/>
      <c r="C869" s="17"/>
      <c r="D869" s="17"/>
      <c r="E869" s="9">
        <f t="shared" si="13"/>
        <v>1969.0399999999208</v>
      </c>
    </row>
    <row r="870" spans="1:5" ht="21" x14ac:dyDescent="0.25">
      <c r="A870" s="17"/>
      <c r="B870" s="17"/>
      <c r="C870" s="17"/>
      <c r="D870" s="17"/>
      <c r="E870" s="9">
        <f t="shared" si="13"/>
        <v>1969.0399999999208</v>
      </c>
    </row>
    <row r="871" spans="1:5" ht="21" x14ac:dyDescent="0.25">
      <c r="A871" s="17"/>
      <c r="B871" s="17"/>
      <c r="C871" s="17"/>
      <c r="D871" s="17"/>
      <c r="E871" s="9">
        <f t="shared" si="13"/>
        <v>1969.0399999999208</v>
      </c>
    </row>
    <row r="872" spans="1:5" ht="21" x14ac:dyDescent="0.25">
      <c r="A872" s="17"/>
      <c r="B872" s="17"/>
      <c r="C872" s="17"/>
      <c r="D872" s="17"/>
      <c r="E872" s="9">
        <f t="shared" si="13"/>
        <v>1969.0399999999208</v>
      </c>
    </row>
    <row r="873" spans="1:5" ht="21" x14ac:dyDescent="0.25">
      <c r="A873" s="17"/>
      <c r="B873" s="17"/>
      <c r="C873" s="17"/>
      <c r="D873" s="17"/>
      <c r="E873" s="9">
        <f t="shared" si="13"/>
        <v>1969.0399999999208</v>
      </c>
    </row>
    <row r="874" spans="1:5" ht="21" x14ac:dyDescent="0.25">
      <c r="A874" s="17"/>
      <c r="B874" s="17"/>
      <c r="C874" s="17"/>
      <c r="D874" s="17"/>
      <c r="E874" s="9">
        <f t="shared" si="13"/>
        <v>1969.0399999999208</v>
      </c>
    </row>
    <row r="875" spans="1:5" ht="21" x14ac:dyDescent="0.25">
      <c r="A875" s="17"/>
      <c r="B875" s="17"/>
      <c r="C875" s="17"/>
      <c r="D875" s="17"/>
      <c r="E875" s="9">
        <f t="shared" si="13"/>
        <v>1969.0399999999208</v>
      </c>
    </row>
    <row r="876" spans="1:5" ht="21" x14ac:dyDescent="0.25">
      <c r="A876" s="17"/>
      <c r="B876" s="17"/>
      <c r="C876" s="17"/>
      <c r="D876" s="17"/>
      <c r="E876" s="9">
        <f t="shared" si="13"/>
        <v>1969.0399999999208</v>
      </c>
    </row>
    <row r="877" spans="1:5" ht="21" x14ac:dyDescent="0.25">
      <c r="A877" s="17"/>
      <c r="B877" s="17"/>
      <c r="C877" s="17"/>
      <c r="D877" s="17"/>
      <c r="E877" s="9">
        <f t="shared" si="13"/>
        <v>1969.0399999999208</v>
      </c>
    </row>
    <row r="878" spans="1:5" ht="21" x14ac:dyDescent="0.25">
      <c r="A878" s="17"/>
      <c r="B878" s="17"/>
      <c r="C878" s="17"/>
      <c r="D878" s="17"/>
      <c r="E878" s="9">
        <f t="shared" si="13"/>
        <v>1969.0399999999208</v>
      </c>
    </row>
    <row r="879" spans="1:5" ht="21" x14ac:dyDescent="0.25">
      <c r="A879" s="17"/>
      <c r="B879" s="17"/>
      <c r="C879" s="17"/>
      <c r="D879" s="17"/>
      <c r="E879" s="9">
        <f t="shared" si="13"/>
        <v>1969.0399999999208</v>
      </c>
    </row>
    <row r="880" spans="1:5" ht="21" x14ac:dyDescent="0.25">
      <c r="A880" s="17"/>
      <c r="B880" s="17"/>
      <c r="C880" s="17"/>
      <c r="D880" s="17"/>
      <c r="E880" s="9">
        <f t="shared" si="13"/>
        <v>1969.0399999999208</v>
      </c>
    </row>
    <row r="881" spans="1:5" ht="21" x14ac:dyDescent="0.25">
      <c r="A881" s="17"/>
      <c r="B881" s="17"/>
      <c r="C881" s="17"/>
      <c r="D881" s="17"/>
      <c r="E881" s="9">
        <f t="shared" si="13"/>
        <v>1969.0399999999208</v>
      </c>
    </row>
    <row r="882" spans="1:5" ht="21" x14ac:dyDescent="0.25">
      <c r="A882" s="17"/>
      <c r="B882" s="17"/>
      <c r="C882" s="17"/>
      <c r="D882" s="17"/>
      <c r="E882" s="9">
        <f t="shared" si="13"/>
        <v>1969.0399999999208</v>
      </c>
    </row>
    <row r="883" spans="1:5" ht="21" x14ac:dyDescent="0.25">
      <c r="A883" s="17"/>
      <c r="B883" s="17"/>
      <c r="C883" s="17"/>
      <c r="D883" s="17"/>
      <c r="E883" s="9">
        <f t="shared" si="13"/>
        <v>1969.0399999999208</v>
      </c>
    </row>
    <row r="884" spans="1:5" ht="21" x14ac:dyDescent="0.25">
      <c r="A884" s="17"/>
      <c r="B884" s="17"/>
      <c r="C884" s="17"/>
      <c r="D884" s="17"/>
      <c r="E884" s="9">
        <f t="shared" si="13"/>
        <v>1969.0399999999208</v>
      </c>
    </row>
    <row r="885" spans="1:5" ht="21" x14ac:dyDescent="0.25">
      <c r="A885" s="17"/>
      <c r="B885" s="17"/>
      <c r="C885" s="17"/>
      <c r="D885" s="17"/>
      <c r="E885" s="9">
        <f t="shared" si="13"/>
        <v>1969.0399999999208</v>
      </c>
    </row>
    <row r="886" spans="1:5" ht="21" x14ac:dyDescent="0.25">
      <c r="A886" s="17"/>
      <c r="B886" s="17"/>
      <c r="C886" s="17"/>
      <c r="D886" s="17"/>
      <c r="E886" s="9">
        <f t="shared" si="13"/>
        <v>1969.0399999999208</v>
      </c>
    </row>
    <row r="887" spans="1:5" ht="21" x14ac:dyDescent="0.25">
      <c r="A887" s="17"/>
      <c r="B887" s="17"/>
      <c r="C887" s="17"/>
      <c r="D887" s="17"/>
      <c r="E887" s="9">
        <f t="shared" si="13"/>
        <v>1969.0399999999208</v>
      </c>
    </row>
    <row r="888" spans="1:5" ht="21" x14ac:dyDescent="0.25">
      <c r="A888" s="17"/>
      <c r="B888" s="17"/>
      <c r="C888" s="17"/>
      <c r="D888" s="17"/>
      <c r="E888" s="9">
        <f t="shared" si="13"/>
        <v>1969.0399999999208</v>
      </c>
    </row>
    <row r="889" spans="1:5" ht="21" x14ac:dyDescent="0.25">
      <c r="A889" s="17"/>
      <c r="B889" s="17"/>
      <c r="C889" s="17"/>
      <c r="D889" s="17"/>
      <c r="E889" s="9">
        <f t="shared" si="13"/>
        <v>1969.0399999999208</v>
      </c>
    </row>
    <row r="890" spans="1:5" ht="21" x14ac:dyDescent="0.25">
      <c r="A890" s="17"/>
      <c r="B890" s="17"/>
      <c r="C890" s="17"/>
      <c r="D890" s="17"/>
      <c r="E890" s="9">
        <f t="shared" si="13"/>
        <v>1969.0399999999208</v>
      </c>
    </row>
    <row r="891" spans="1:5" ht="21" x14ac:dyDescent="0.25">
      <c r="A891" s="17"/>
      <c r="B891" s="17"/>
      <c r="C891" s="17"/>
      <c r="D891" s="17"/>
      <c r="E891" s="9">
        <f t="shared" si="13"/>
        <v>1969.0399999999208</v>
      </c>
    </row>
    <row r="892" spans="1:5" ht="21" x14ac:dyDescent="0.25">
      <c r="A892" s="17"/>
      <c r="B892" s="17"/>
      <c r="C892" s="17"/>
      <c r="D892" s="17"/>
      <c r="E892" s="9">
        <f t="shared" si="13"/>
        <v>1969.0399999999208</v>
      </c>
    </row>
    <row r="893" spans="1:5" ht="21" x14ac:dyDescent="0.25">
      <c r="A893" s="17"/>
      <c r="B893" s="17"/>
      <c r="C893" s="17"/>
      <c r="D893" s="17"/>
      <c r="E893" s="9">
        <f t="shared" si="13"/>
        <v>1969.0399999999208</v>
      </c>
    </row>
    <row r="894" spans="1:5" ht="21" x14ac:dyDescent="0.25">
      <c r="A894" s="17"/>
      <c r="B894" s="17"/>
      <c r="C894" s="17"/>
      <c r="D894" s="17"/>
      <c r="E894" s="9">
        <f t="shared" si="13"/>
        <v>1969.0399999999208</v>
      </c>
    </row>
    <row r="895" spans="1:5" ht="21" x14ac:dyDescent="0.25">
      <c r="A895" s="17"/>
      <c r="B895" s="17"/>
      <c r="C895" s="17"/>
      <c r="D895" s="17"/>
      <c r="E895" s="9">
        <f t="shared" si="13"/>
        <v>1969.0399999999208</v>
      </c>
    </row>
    <row r="896" spans="1:5" ht="21" x14ac:dyDescent="0.25">
      <c r="A896" s="17"/>
      <c r="B896" s="17"/>
      <c r="C896" s="17"/>
      <c r="D896" s="17"/>
      <c r="E896" s="9">
        <f t="shared" si="13"/>
        <v>1969.0399999999208</v>
      </c>
    </row>
    <row r="897" spans="1:5" ht="21" x14ac:dyDescent="0.25">
      <c r="A897" s="17"/>
      <c r="B897" s="17"/>
      <c r="C897" s="17"/>
      <c r="D897" s="17"/>
      <c r="E897" s="9">
        <f t="shared" si="13"/>
        <v>1969.0399999999208</v>
      </c>
    </row>
    <row r="898" spans="1:5" ht="21" x14ac:dyDescent="0.25">
      <c r="A898" s="17"/>
      <c r="B898" s="17"/>
      <c r="C898" s="17"/>
      <c r="D898" s="17"/>
      <c r="E898" s="9">
        <f t="shared" si="13"/>
        <v>1969.0399999999208</v>
      </c>
    </row>
    <row r="899" spans="1:5" ht="21" x14ac:dyDescent="0.25">
      <c r="A899" s="17"/>
      <c r="B899" s="17"/>
      <c r="C899" s="17"/>
      <c r="D899" s="17"/>
      <c r="E899" s="9">
        <f t="shared" si="13"/>
        <v>1969.0399999999208</v>
      </c>
    </row>
    <row r="900" spans="1:5" ht="21" x14ac:dyDescent="0.25">
      <c r="A900" s="17"/>
      <c r="B900" s="17"/>
      <c r="C900" s="17"/>
      <c r="D900" s="17"/>
      <c r="E900" s="9">
        <f t="shared" si="13"/>
        <v>1969.0399999999208</v>
      </c>
    </row>
    <row r="901" spans="1:5" ht="21" x14ac:dyDescent="0.25">
      <c r="A901" s="17"/>
      <c r="B901" s="17"/>
      <c r="C901" s="17"/>
      <c r="D901" s="17"/>
      <c r="E901" s="9">
        <f t="shared" si="13"/>
        <v>1969.0399999999208</v>
      </c>
    </row>
    <row r="902" spans="1:5" ht="21" x14ac:dyDescent="0.25">
      <c r="A902" s="17"/>
      <c r="B902" s="17"/>
      <c r="C902" s="17"/>
      <c r="D902" s="17"/>
      <c r="E902" s="9">
        <f t="shared" ref="E902:E965" si="14">E901+C902-D902</f>
        <v>1969.0399999999208</v>
      </c>
    </row>
    <row r="903" spans="1:5" ht="21" x14ac:dyDescent="0.25">
      <c r="A903" s="17"/>
      <c r="B903" s="17"/>
      <c r="C903" s="17"/>
      <c r="D903" s="17"/>
      <c r="E903" s="9">
        <f t="shared" si="14"/>
        <v>1969.0399999999208</v>
      </c>
    </row>
    <row r="904" spans="1:5" ht="21" x14ac:dyDescent="0.25">
      <c r="A904" s="17"/>
      <c r="B904" s="17"/>
      <c r="C904" s="17"/>
      <c r="D904" s="17"/>
      <c r="E904" s="9">
        <f t="shared" si="14"/>
        <v>1969.0399999999208</v>
      </c>
    </row>
    <row r="905" spans="1:5" ht="21" x14ac:dyDescent="0.25">
      <c r="A905" s="17"/>
      <c r="B905" s="17"/>
      <c r="C905" s="17"/>
      <c r="D905" s="17"/>
      <c r="E905" s="9">
        <f t="shared" si="14"/>
        <v>1969.0399999999208</v>
      </c>
    </row>
    <row r="906" spans="1:5" ht="21" x14ac:dyDescent="0.25">
      <c r="A906" s="17"/>
      <c r="B906" s="17"/>
      <c r="C906" s="17"/>
      <c r="D906" s="17"/>
      <c r="E906" s="9">
        <f t="shared" si="14"/>
        <v>1969.0399999999208</v>
      </c>
    </row>
    <row r="907" spans="1:5" ht="21" x14ac:dyDescent="0.25">
      <c r="A907" s="17"/>
      <c r="B907" s="17"/>
      <c r="C907" s="17"/>
      <c r="D907" s="17"/>
      <c r="E907" s="9">
        <f t="shared" si="14"/>
        <v>1969.0399999999208</v>
      </c>
    </row>
    <row r="908" spans="1:5" ht="21" x14ac:dyDescent="0.25">
      <c r="A908" s="17"/>
      <c r="B908" s="17"/>
      <c r="C908" s="17"/>
      <c r="D908" s="17"/>
      <c r="E908" s="9">
        <f t="shared" si="14"/>
        <v>1969.0399999999208</v>
      </c>
    </row>
    <row r="909" spans="1:5" ht="21" x14ac:dyDescent="0.25">
      <c r="A909" s="17"/>
      <c r="B909" s="17"/>
      <c r="C909" s="17"/>
      <c r="D909" s="17"/>
      <c r="E909" s="9">
        <f t="shared" si="14"/>
        <v>1969.0399999999208</v>
      </c>
    </row>
    <row r="910" spans="1:5" ht="21" x14ac:dyDescent="0.25">
      <c r="A910" s="17"/>
      <c r="B910" s="17"/>
      <c r="C910" s="17"/>
      <c r="D910" s="17"/>
      <c r="E910" s="9">
        <f t="shared" si="14"/>
        <v>1969.0399999999208</v>
      </c>
    </row>
    <row r="911" spans="1:5" ht="21" x14ac:dyDescent="0.25">
      <c r="A911" s="17"/>
      <c r="B911" s="17"/>
      <c r="C911" s="17"/>
      <c r="D911" s="17"/>
      <c r="E911" s="9">
        <f t="shared" si="14"/>
        <v>1969.0399999999208</v>
      </c>
    </row>
    <row r="912" spans="1:5" ht="21" x14ac:dyDescent="0.25">
      <c r="A912" s="17"/>
      <c r="B912" s="17"/>
      <c r="C912" s="17"/>
      <c r="D912" s="17"/>
      <c r="E912" s="9">
        <f t="shared" si="14"/>
        <v>1969.0399999999208</v>
      </c>
    </row>
    <row r="913" spans="1:5" ht="21" x14ac:dyDescent="0.25">
      <c r="A913" s="17"/>
      <c r="B913" s="17"/>
      <c r="C913" s="17"/>
      <c r="D913" s="17"/>
      <c r="E913" s="9">
        <f t="shared" si="14"/>
        <v>1969.0399999999208</v>
      </c>
    </row>
    <row r="914" spans="1:5" ht="21" x14ac:dyDescent="0.25">
      <c r="A914" s="17"/>
      <c r="B914" s="17"/>
      <c r="C914" s="17"/>
      <c r="D914" s="17"/>
      <c r="E914" s="9">
        <f t="shared" si="14"/>
        <v>1969.0399999999208</v>
      </c>
    </row>
    <row r="915" spans="1:5" ht="21" x14ac:dyDescent="0.25">
      <c r="A915" s="17"/>
      <c r="B915" s="17"/>
      <c r="C915" s="17"/>
      <c r="D915" s="17"/>
      <c r="E915" s="9">
        <f t="shared" si="14"/>
        <v>1969.0399999999208</v>
      </c>
    </row>
    <row r="916" spans="1:5" ht="21" x14ac:dyDescent="0.25">
      <c r="A916" s="17"/>
      <c r="B916" s="17"/>
      <c r="C916" s="17"/>
      <c r="D916" s="17"/>
      <c r="E916" s="9">
        <f t="shared" si="14"/>
        <v>1969.0399999999208</v>
      </c>
    </row>
    <row r="917" spans="1:5" ht="21" x14ac:dyDescent="0.25">
      <c r="A917" s="17"/>
      <c r="B917" s="17"/>
      <c r="C917" s="17"/>
      <c r="D917" s="17"/>
      <c r="E917" s="9">
        <f t="shared" si="14"/>
        <v>1969.0399999999208</v>
      </c>
    </row>
    <row r="918" spans="1:5" ht="21" x14ac:dyDescent="0.25">
      <c r="A918" s="17"/>
      <c r="B918" s="17"/>
      <c r="C918" s="17"/>
      <c r="D918" s="17"/>
      <c r="E918" s="9">
        <f t="shared" si="14"/>
        <v>1969.0399999999208</v>
      </c>
    </row>
    <row r="919" spans="1:5" ht="21" x14ac:dyDescent="0.25">
      <c r="A919" s="17"/>
      <c r="B919" s="17"/>
      <c r="C919" s="17"/>
      <c r="D919" s="17"/>
      <c r="E919" s="9">
        <f t="shared" si="14"/>
        <v>1969.0399999999208</v>
      </c>
    </row>
    <row r="920" spans="1:5" ht="21" x14ac:dyDescent="0.25">
      <c r="A920" s="17"/>
      <c r="B920" s="17"/>
      <c r="C920" s="17"/>
      <c r="D920" s="17"/>
      <c r="E920" s="9">
        <f t="shared" si="14"/>
        <v>1969.0399999999208</v>
      </c>
    </row>
    <row r="921" spans="1:5" ht="21" x14ac:dyDescent="0.25">
      <c r="A921" s="17"/>
      <c r="B921" s="17"/>
      <c r="C921" s="17"/>
      <c r="D921" s="17"/>
      <c r="E921" s="9">
        <f t="shared" si="14"/>
        <v>1969.0399999999208</v>
      </c>
    </row>
    <row r="922" spans="1:5" ht="21" x14ac:dyDescent="0.25">
      <c r="A922" s="17"/>
      <c r="B922" s="17"/>
      <c r="C922" s="17"/>
      <c r="D922" s="17"/>
      <c r="E922" s="9">
        <f t="shared" si="14"/>
        <v>1969.0399999999208</v>
      </c>
    </row>
    <row r="923" spans="1:5" ht="21" x14ac:dyDescent="0.25">
      <c r="A923" s="17"/>
      <c r="B923" s="17"/>
      <c r="C923" s="17"/>
      <c r="D923" s="17"/>
      <c r="E923" s="9">
        <f t="shared" si="14"/>
        <v>1969.0399999999208</v>
      </c>
    </row>
    <row r="924" spans="1:5" ht="21" x14ac:dyDescent="0.25">
      <c r="A924" s="17"/>
      <c r="B924" s="17"/>
      <c r="C924" s="17"/>
      <c r="D924" s="17"/>
      <c r="E924" s="9">
        <f t="shared" si="14"/>
        <v>1969.0399999999208</v>
      </c>
    </row>
    <row r="925" spans="1:5" ht="21" x14ac:dyDescent="0.25">
      <c r="A925" s="17"/>
      <c r="B925" s="17"/>
      <c r="C925" s="17"/>
      <c r="D925" s="17"/>
      <c r="E925" s="9">
        <f t="shared" si="14"/>
        <v>1969.0399999999208</v>
      </c>
    </row>
    <row r="926" spans="1:5" ht="21" x14ac:dyDescent="0.25">
      <c r="A926" s="17"/>
      <c r="B926" s="17"/>
      <c r="C926" s="17"/>
      <c r="D926" s="17"/>
      <c r="E926" s="9">
        <f t="shared" si="14"/>
        <v>1969.0399999999208</v>
      </c>
    </row>
    <row r="927" spans="1:5" ht="21" x14ac:dyDescent="0.25">
      <c r="A927" s="17"/>
      <c r="B927" s="17"/>
      <c r="C927" s="17"/>
      <c r="D927" s="17"/>
      <c r="E927" s="9">
        <f t="shared" si="14"/>
        <v>1969.0399999999208</v>
      </c>
    </row>
    <row r="928" spans="1:5" ht="21" x14ac:dyDescent="0.25">
      <c r="A928" s="17"/>
      <c r="B928" s="17"/>
      <c r="C928" s="17"/>
      <c r="D928" s="17"/>
      <c r="E928" s="9">
        <f t="shared" si="14"/>
        <v>1969.0399999999208</v>
      </c>
    </row>
    <row r="929" spans="1:5" ht="21" x14ac:dyDescent="0.25">
      <c r="A929" s="17"/>
      <c r="B929" s="17"/>
      <c r="C929" s="17"/>
      <c r="D929" s="17"/>
      <c r="E929" s="9">
        <f t="shared" si="14"/>
        <v>1969.0399999999208</v>
      </c>
    </row>
    <row r="930" spans="1:5" ht="21" x14ac:dyDescent="0.25">
      <c r="A930" s="17"/>
      <c r="B930" s="17"/>
      <c r="C930" s="17"/>
      <c r="D930" s="17"/>
      <c r="E930" s="9">
        <f t="shared" si="14"/>
        <v>1969.0399999999208</v>
      </c>
    </row>
    <row r="931" spans="1:5" ht="21" x14ac:dyDescent="0.25">
      <c r="A931" s="17"/>
      <c r="B931" s="17"/>
      <c r="C931" s="17"/>
      <c r="D931" s="17"/>
      <c r="E931" s="9">
        <f t="shared" si="14"/>
        <v>1969.0399999999208</v>
      </c>
    </row>
    <row r="932" spans="1:5" ht="21" x14ac:dyDescent="0.25">
      <c r="A932" s="17"/>
      <c r="B932" s="17"/>
      <c r="C932" s="17"/>
      <c r="D932" s="17"/>
      <c r="E932" s="9">
        <f t="shared" si="14"/>
        <v>1969.0399999999208</v>
      </c>
    </row>
    <row r="933" spans="1:5" ht="21" x14ac:dyDescent="0.25">
      <c r="A933" s="17"/>
      <c r="B933" s="17"/>
      <c r="C933" s="17"/>
      <c r="D933" s="17"/>
      <c r="E933" s="9">
        <f t="shared" si="14"/>
        <v>1969.0399999999208</v>
      </c>
    </row>
    <row r="934" spans="1:5" ht="21" x14ac:dyDescent="0.25">
      <c r="A934" s="17"/>
      <c r="B934" s="17"/>
      <c r="C934" s="17"/>
      <c r="D934" s="17"/>
      <c r="E934" s="9">
        <f t="shared" si="14"/>
        <v>1969.0399999999208</v>
      </c>
    </row>
    <row r="935" spans="1:5" ht="21" x14ac:dyDescent="0.25">
      <c r="A935" s="17"/>
      <c r="B935" s="17"/>
      <c r="C935" s="17"/>
      <c r="D935" s="17"/>
      <c r="E935" s="9">
        <f t="shared" si="14"/>
        <v>1969.0399999999208</v>
      </c>
    </row>
    <row r="936" spans="1:5" ht="21" x14ac:dyDescent="0.25">
      <c r="A936" s="17"/>
      <c r="B936" s="17"/>
      <c r="C936" s="17"/>
      <c r="D936" s="17"/>
      <c r="E936" s="9">
        <f t="shared" si="14"/>
        <v>1969.0399999999208</v>
      </c>
    </row>
    <row r="937" spans="1:5" ht="21" x14ac:dyDescent="0.25">
      <c r="A937" s="17"/>
      <c r="B937" s="17"/>
      <c r="C937" s="17"/>
      <c r="D937" s="17"/>
      <c r="E937" s="9">
        <f t="shared" si="14"/>
        <v>1969.0399999999208</v>
      </c>
    </row>
    <row r="938" spans="1:5" ht="21" x14ac:dyDescent="0.25">
      <c r="A938" s="17"/>
      <c r="B938" s="17"/>
      <c r="C938" s="17"/>
      <c r="D938" s="17"/>
      <c r="E938" s="9">
        <f t="shared" si="14"/>
        <v>1969.0399999999208</v>
      </c>
    </row>
    <row r="939" spans="1:5" ht="21" x14ac:dyDescent="0.25">
      <c r="A939" s="17"/>
      <c r="B939" s="17"/>
      <c r="C939" s="17"/>
      <c r="D939" s="17"/>
      <c r="E939" s="9">
        <f t="shared" si="14"/>
        <v>1969.0399999999208</v>
      </c>
    </row>
    <row r="940" spans="1:5" ht="21" x14ac:dyDescent="0.25">
      <c r="A940" s="17"/>
      <c r="B940" s="17"/>
      <c r="C940" s="17"/>
      <c r="D940" s="17"/>
      <c r="E940" s="9">
        <f t="shared" si="14"/>
        <v>1969.0399999999208</v>
      </c>
    </row>
    <row r="941" spans="1:5" ht="21" x14ac:dyDescent="0.25">
      <c r="A941" s="17"/>
      <c r="B941" s="17"/>
      <c r="C941" s="17"/>
      <c r="D941" s="17"/>
      <c r="E941" s="9">
        <f t="shared" si="14"/>
        <v>1969.0399999999208</v>
      </c>
    </row>
    <row r="942" spans="1:5" ht="21" x14ac:dyDescent="0.25">
      <c r="A942" s="17"/>
      <c r="B942" s="17"/>
      <c r="C942" s="17"/>
      <c r="D942" s="17"/>
      <c r="E942" s="9">
        <f t="shared" si="14"/>
        <v>1969.0399999999208</v>
      </c>
    </row>
    <row r="943" spans="1:5" ht="21" x14ac:dyDescent="0.25">
      <c r="A943" s="17"/>
      <c r="B943" s="17"/>
      <c r="C943" s="17"/>
      <c r="D943" s="17"/>
      <c r="E943" s="9">
        <f t="shared" si="14"/>
        <v>1969.0399999999208</v>
      </c>
    </row>
    <row r="944" spans="1:5" ht="21" x14ac:dyDescent="0.25">
      <c r="A944" s="17"/>
      <c r="B944" s="17"/>
      <c r="C944" s="17"/>
      <c r="D944" s="17"/>
      <c r="E944" s="9">
        <f t="shared" si="14"/>
        <v>1969.0399999999208</v>
      </c>
    </row>
    <row r="945" spans="1:5" ht="21" x14ac:dyDescent="0.25">
      <c r="A945" s="17"/>
      <c r="B945" s="17"/>
      <c r="C945" s="17"/>
      <c r="D945" s="17"/>
      <c r="E945" s="9">
        <f t="shared" si="14"/>
        <v>1969.0399999999208</v>
      </c>
    </row>
    <row r="946" spans="1:5" ht="21" x14ac:dyDescent="0.25">
      <c r="A946" s="17"/>
      <c r="B946" s="17"/>
      <c r="C946" s="17"/>
      <c r="D946" s="17"/>
      <c r="E946" s="9">
        <f t="shared" si="14"/>
        <v>1969.0399999999208</v>
      </c>
    </row>
    <row r="947" spans="1:5" ht="21" x14ac:dyDescent="0.25">
      <c r="A947" s="17"/>
      <c r="B947" s="17"/>
      <c r="C947" s="17"/>
      <c r="D947" s="17"/>
      <c r="E947" s="9">
        <f t="shared" si="14"/>
        <v>1969.0399999999208</v>
      </c>
    </row>
    <row r="948" spans="1:5" ht="21" x14ac:dyDescent="0.25">
      <c r="A948" s="17"/>
      <c r="B948" s="17"/>
      <c r="C948" s="17"/>
      <c r="D948" s="17"/>
      <c r="E948" s="9">
        <f t="shared" si="14"/>
        <v>1969.0399999999208</v>
      </c>
    </row>
    <row r="949" spans="1:5" ht="21" x14ac:dyDescent="0.25">
      <c r="A949" s="17"/>
      <c r="B949" s="17"/>
      <c r="C949" s="17"/>
      <c r="D949" s="17"/>
      <c r="E949" s="9">
        <f t="shared" si="14"/>
        <v>1969.0399999999208</v>
      </c>
    </row>
    <row r="950" spans="1:5" ht="21" x14ac:dyDescent="0.25">
      <c r="A950" s="17"/>
      <c r="B950" s="17"/>
      <c r="C950" s="17"/>
      <c r="D950" s="17"/>
      <c r="E950" s="9">
        <f t="shared" si="14"/>
        <v>1969.0399999999208</v>
      </c>
    </row>
    <row r="951" spans="1:5" ht="21" x14ac:dyDescent="0.25">
      <c r="A951" s="17"/>
      <c r="B951" s="17"/>
      <c r="C951" s="17"/>
      <c r="D951" s="17"/>
      <c r="E951" s="9">
        <f t="shared" si="14"/>
        <v>1969.0399999999208</v>
      </c>
    </row>
    <row r="952" spans="1:5" ht="21" x14ac:dyDescent="0.25">
      <c r="A952" s="17"/>
      <c r="B952" s="17"/>
      <c r="C952" s="17"/>
      <c r="D952" s="17"/>
      <c r="E952" s="9">
        <f t="shared" si="14"/>
        <v>1969.0399999999208</v>
      </c>
    </row>
    <row r="953" spans="1:5" ht="21" x14ac:dyDescent="0.25">
      <c r="A953" s="17"/>
      <c r="B953" s="17"/>
      <c r="C953" s="17"/>
      <c r="D953" s="17"/>
      <c r="E953" s="9">
        <f t="shared" si="14"/>
        <v>1969.0399999999208</v>
      </c>
    </row>
    <row r="954" spans="1:5" ht="21" x14ac:dyDescent="0.25">
      <c r="A954" s="17"/>
      <c r="B954" s="17"/>
      <c r="C954" s="17"/>
      <c r="D954" s="17"/>
      <c r="E954" s="9">
        <f t="shared" si="14"/>
        <v>1969.0399999999208</v>
      </c>
    </row>
    <row r="955" spans="1:5" ht="21" x14ac:dyDescent="0.25">
      <c r="A955" s="17"/>
      <c r="B955" s="17"/>
      <c r="C955" s="17"/>
      <c r="D955" s="17"/>
      <c r="E955" s="9">
        <f t="shared" si="14"/>
        <v>1969.0399999999208</v>
      </c>
    </row>
    <row r="956" spans="1:5" ht="21" x14ac:dyDescent="0.25">
      <c r="A956" s="17"/>
      <c r="B956" s="17"/>
      <c r="C956" s="17"/>
      <c r="D956" s="17"/>
      <c r="E956" s="9">
        <f t="shared" si="14"/>
        <v>1969.0399999999208</v>
      </c>
    </row>
    <row r="957" spans="1:5" ht="21" x14ac:dyDescent="0.25">
      <c r="A957" s="17"/>
      <c r="B957" s="17"/>
      <c r="C957" s="17"/>
      <c r="D957" s="17"/>
      <c r="E957" s="9">
        <f t="shared" si="14"/>
        <v>1969.0399999999208</v>
      </c>
    </row>
    <row r="958" spans="1:5" ht="21" x14ac:dyDescent="0.25">
      <c r="A958" s="17"/>
      <c r="B958" s="17"/>
      <c r="C958" s="17"/>
      <c r="D958" s="17"/>
      <c r="E958" s="9">
        <f t="shared" si="14"/>
        <v>1969.0399999999208</v>
      </c>
    </row>
    <row r="959" spans="1:5" ht="21" x14ac:dyDescent="0.25">
      <c r="A959" s="17"/>
      <c r="B959" s="17"/>
      <c r="C959" s="17"/>
      <c r="D959" s="17"/>
      <c r="E959" s="9">
        <f t="shared" si="14"/>
        <v>1969.0399999999208</v>
      </c>
    </row>
    <row r="960" spans="1:5" ht="21" x14ac:dyDescent="0.25">
      <c r="A960" s="17"/>
      <c r="B960" s="17"/>
      <c r="C960" s="17"/>
      <c r="D960" s="17"/>
      <c r="E960" s="9">
        <f t="shared" si="14"/>
        <v>1969.0399999999208</v>
      </c>
    </row>
    <row r="961" spans="1:5" ht="21" x14ac:dyDescent="0.25">
      <c r="A961" s="17"/>
      <c r="B961" s="17"/>
      <c r="C961" s="17"/>
      <c r="D961" s="17"/>
      <c r="E961" s="9">
        <f t="shared" si="14"/>
        <v>1969.0399999999208</v>
      </c>
    </row>
    <row r="962" spans="1:5" ht="21" x14ac:dyDescent="0.25">
      <c r="A962" s="17"/>
      <c r="B962" s="17"/>
      <c r="C962" s="17"/>
      <c r="D962" s="17"/>
      <c r="E962" s="9">
        <f t="shared" si="14"/>
        <v>1969.0399999999208</v>
      </c>
    </row>
    <row r="963" spans="1:5" ht="21" x14ac:dyDescent="0.25">
      <c r="A963" s="17"/>
      <c r="B963" s="17"/>
      <c r="C963" s="17"/>
      <c r="D963" s="17"/>
      <c r="E963" s="9">
        <f t="shared" si="14"/>
        <v>1969.0399999999208</v>
      </c>
    </row>
    <row r="964" spans="1:5" ht="21" x14ac:dyDescent="0.25">
      <c r="A964" s="17"/>
      <c r="B964" s="17"/>
      <c r="C964" s="17"/>
      <c r="D964" s="17"/>
      <c r="E964" s="9">
        <f t="shared" si="14"/>
        <v>1969.0399999999208</v>
      </c>
    </row>
    <row r="965" spans="1:5" ht="21" x14ac:dyDescent="0.25">
      <c r="A965" s="17"/>
      <c r="B965" s="17"/>
      <c r="C965" s="17"/>
      <c r="D965" s="17"/>
      <c r="E965" s="9">
        <f t="shared" si="14"/>
        <v>1969.0399999999208</v>
      </c>
    </row>
    <row r="966" spans="1:5" ht="21" x14ac:dyDescent="0.25">
      <c r="A966" s="17"/>
      <c r="B966" s="17"/>
      <c r="C966" s="17"/>
      <c r="D966" s="17"/>
      <c r="E966" s="9">
        <f t="shared" ref="E966:E1029" si="15">E965+C966-D966</f>
        <v>1969.0399999999208</v>
      </c>
    </row>
    <row r="967" spans="1:5" ht="21" x14ac:dyDescent="0.25">
      <c r="A967" s="17"/>
      <c r="B967" s="17"/>
      <c r="C967" s="17"/>
      <c r="D967" s="17"/>
      <c r="E967" s="9">
        <f t="shared" si="15"/>
        <v>1969.0399999999208</v>
      </c>
    </row>
    <row r="968" spans="1:5" ht="21" x14ac:dyDescent="0.25">
      <c r="A968" s="17"/>
      <c r="B968" s="17"/>
      <c r="C968" s="17"/>
      <c r="D968" s="17"/>
      <c r="E968" s="9">
        <f t="shared" si="15"/>
        <v>1969.0399999999208</v>
      </c>
    </row>
    <row r="969" spans="1:5" ht="21" x14ac:dyDescent="0.25">
      <c r="A969" s="17"/>
      <c r="B969" s="17"/>
      <c r="C969" s="17"/>
      <c r="D969" s="17"/>
      <c r="E969" s="9">
        <f t="shared" si="15"/>
        <v>1969.0399999999208</v>
      </c>
    </row>
    <row r="970" spans="1:5" ht="21" x14ac:dyDescent="0.25">
      <c r="A970" s="17"/>
      <c r="B970" s="17"/>
      <c r="C970" s="17"/>
      <c r="D970" s="17"/>
      <c r="E970" s="9">
        <f t="shared" si="15"/>
        <v>1969.0399999999208</v>
      </c>
    </row>
    <row r="971" spans="1:5" ht="21" x14ac:dyDescent="0.25">
      <c r="A971" s="17"/>
      <c r="B971" s="17"/>
      <c r="C971" s="17"/>
      <c r="D971" s="17"/>
      <c r="E971" s="9">
        <f t="shared" si="15"/>
        <v>1969.0399999999208</v>
      </c>
    </row>
    <row r="972" spans="1:5" ht="21" x14ac:dyDescent="0.25">
      <c r="A972" s="17"/>
      <c r="B972" s="17"/>
      <c r="C972" s="17"/>
      <c r="D972" s="17"/>
      <c r="E972" s="9">
        <f t="shared" si="15"/>
        <v>1969.0399999999208</v>
      </c>
    </row>
    <row r="973" spans="1:5" ht="21" x14ac:dyDescent="0.25">
      <c r="A973" s="17"/>
      <c r="B973" s="17"/>
      <c r="C973" s="17"/>
      <c r="D973" s="17"/>
      <c r="E973" s="9">
        <f t="shared" si="15"/>
        <v>1969.0399999999208</v>
      </c>
    </row>
    <row r="974" spans="1:5" ht="21" x14ac:dyDescent="0.25">
      <c r="A974" s="17"/>
      <c r="B974" s="17"/>
      <c r="C974" s="17"/>
      <c r="D974" s="17"/>
      <c r="E974" s="9">
        <f t="shared" si="15"/>
        <v>1969.0399999999208</v>
      </c>
    </row>
    <row r="975" spans="1:5" ht="21" x14ac:dyDescent="0.25">
      <c r="A975" s="17"/>
      <c r="B975" s="17"/>
      <c r="C975" s="17"/>
      <c r="D975" s="17"/>
      <c r="E975" s="9">
        <f t="shared" si="15"/>
        <v>1969.0399999999208</v>
      </c>
    </row>
    <row r="976" spans="1:5" ht="21" x14ac:dyDescent="0.25">
      <c r="A976" s="17"/>
      <c r="B976" s="17"/>
      <c r="C976" s="17"/>
      <c r="D976" s="17"/>
      <c r="E976" s="9">
        <f t="shared" si="15"/>
        <v>1969.0399999999208</v>
      </c>
    </row>
    <row r="977" spans="1:5" ht="21" x14ac:dyDescent="0.25">
      <c r="A977" s="17"/>
      <c r="B977" s="17"/>
      <c r="C977" s="17"/>
      <c r="D977" s="17"/>
      <c r="E977" s="9">
        <f t="shared" si="15"/>
        <v>1969.0399999999208</v>
      </c>
    </row>
    <row r="978" spans="1:5" ht="21" x14ac:dyDescent="0.25">
      <c r="A978" s="17"/>
      <c r="B978" s="17"/>
      <c r="C978" s="17"/>
      <c r="D978" s="17"/>
      <c r="E978" s="9">
        <f t="shared" si="15"/>
        <v>1969.0399999999208</v>
      </c>
    </row>
    <row r="979" spans="1:5" ht="21" x14ac:dyDescent="0.25">
      <c r="A979" s="17"/>
      <c r="B979" s="17"/>
      <c r="C979" s="17"/>
      <c r="D979" s="17"/>
      <c r="E979" s="9">
        <f t="shared" si="15"/>
        <v>1969.0399999999208</v>
      </c>
    </row>
    <row r="980" spans="1:5" ht="21" x14ac:dyDescent="0.25">
      <c r="A980" s="17"/>
      <c r="B980" s="17"/>
      <c r="C980" s="17"/>
      <c r="D980" s="17"/>
      <c r="E980" s="9">
        <f t="shared" si="15"/>
        <v>1969.0399999999208</v>
      </c>
    </row>
    <row r="981" spans="1:5" ht="21" x14ac:dyDescent="0.25">
      <c r="A981" s="17"/>
      <c r="B981" s="17"/>
      <c r="C981" s="17"/>
      <c r="D981" s="17"/>
      <c r="E981" s="9">
        <f t="shared" si="15"/>
        <v>1969.0399999999208</v>
      </c>
    </row>
    <row r="982" spans="1:5" ht="21" x14ac:dyDescent="0.25">
      <c r="A982" s="17"/>
      <c r="B982" s="17"/>
      <c r="C982" s="17"/>
      <c r="D982" s="17"/>
      <c r="E982" s="9">
        <f t="shared" si="15"/>
        <v>1969.0399999999208</v>
      </c>
    </row>
    <row r="983" spans="1:5" ht="21" x14ac:dyDescent="0.25">
      <c r="A983" s="17"/>
      <c r="B983" s="17"/>
      <c r="C983" s="17"/>
      <c r="D983" s="17"/>
      <c r="E983" s="9">
        <f t="shared" si="15"/>
        <v>1969.0399999999208</v>
      </c>
    </row>
    <row r="984" spans="1:5" ht="21" x14ac:dyDescent="0.25">
      <c r="A984" s="17"/>
      <c r="B984" s="17"/>
      <c r="C984" s="17"/>
      <c r="D984" s="17"/>
      <c r="E984" s="9">
        <f t="shared" si="15"/>
        <v>1969.0399999999208</v>
      </c>
    </row>
    <row r="985" spans="1:5" ht="21" x14ac:dyDescent="0.25">
      <c r="A985" s="17"/>
      <c r="B985" s="17"/>
      <c r="C985" s="17"/>
      <c r="D985" s="17"/>
      <c r="E985" s="9">
        <f t="shared" si="15"/>
        <v>1969.0399999999208</v>
      </c>
    </row>
    <row r="986" spans="1:5" ht="21" x14ac:dyDescent="0.25">
      <c r="A986" s="17"/>
      <c r="B986" s="17"/>
      <c r="C986" s="17"/>
      <c r="D986" s="17"/>
      <c r="E986" s="9">
        <f t="shared" si="15"/>
        <v>1969.0399999999208</v>
      </c>
    </row>
    <row r="987" spans="1:5" ht="21" x14ac:dyDescent="0.25">
      <c r="A987" s="17"/>
      <c r="B987" s="17"/>
      <c r="C987" s="17"/>
      <c r="D987" s="17"/>
      <c r="E987" s="9">
        <f t="shared" si="15"/>
        <v>1969.0399999999208</v>
      </c>
    </row>
    <row r="988" spans="1:5" ht="21" x14ac:dyDescent="0.25">
      <c r="A988" s="17"/>
      <c r="B988" s="17"/>
      <c r="C988" s="17"/>
      <c r="D988" s="17"/>
      <c r="E988" s="9">
        <f t="shared" si="15"/>
        <v>1969.0399999999208</v>
      </c>
    </row>
    <row r="989" spans="1:5" ht="21" x14ac:dyDescent="0.25">
      <c r="A989" s="17"/>
      <c r="B989" s="17"/>
      <c r="C989" s="17"/>
      <c r="D989" s="17"/>
      <c r="E989" s="9">
        <f t="shared" si="15"/>
        <v>1969.0399999999208</v>
      </c>
    </row>
    <row r="990" spans="1:5" ht="21" x14ac:dyDescent="0.25">
      <c r="A990" s="17"/>
      <c r="B990" s="17"/>
      <c r="C990" s="17"/>
      <c r="D990" s="17"/>
      <c r="E990" s="9">
        <f t="shared" si="15"/>
        <v>1969.0399999999208</v>
      </c>
    </row>
    <row r="991" spans="1:5" ht="21" x14ac:dyDescent="0.25">
      <c r="A991" s="17"/>
      <c r="B991" s="17"/>
      <c r="C991" s="17"/>
      <c r="D991" s="17"/>
      <c r="E991" s="9">
        <f t="shared" si="15"/>
        <v>1969.0399999999208</v>
      </c>
    </row>
    <row r="992" spans="1:5" ht="21" x14ac:dyDescent="0.25">
      <c r="A992" s="17"/>
      <c r="B992" s="17"/>
      <c r="C992" s="17"/>
      <c r="D992" s="17"/>
      <c r="E992" s="9">
        <f t="shared" si="15"/>
        <v>1969.0399999999208</v>
      </c>
    </row>
    <row r="993" spans="1:5" ht="21" x14ac:dyDescent="0.25">
      <c r="A993" s="17"/>
      <c r="B993" s="17"/>
      <c r="C993" s="17"/>
      <c r="D993" s="17"/>
      <c r="E993" s="9">
        <f t="shared" si="15"/>
        <v>1969.0399999999208</v>
      </c>
    </row>
    <row r="994" spans="1:5" ht="21" x14ac:dyDescent="0.25">
      <c r="A994" s="17"/>
      <c r="B994" s="17"/>
      <c r="C994" s="17"/>
      <c r="D994" s="17"/>
      <c r="E994" s="9">
        <f t="shared" si="15"/>
        <v>1969.0399999999208</v>
      </c>
    </row>
    <row r="995" spans="1:5" ht="21" x14ac:dyDescent="0.25">
      <c r="A995" s="17"/>
      <c r="B995" s="17"/>
      <c r="C995" s="17"/>
      <c r="D995" s="17"/>
      <c r="E995" s="9">
        <f t="shared" si="15"/>
        <v>1969.0399999999208</v>
      </c>
    </row>
    <row r="996" spans="1:5" ht="21" x14ac:dyDescent="0.25">
      <c r="A996" s="17"/>
      <c r="B996" s="17"/>
      <c r="C996" s="17"/>
      <c r="D996" s="17"/>
      <c r="E996" s="9">
        <f t="shared" si="15"/>
        <v>1969.0399999999208</v>
      </c>
    </row>
    <row r="997" spans="1:5" ht="21" x14ac:dyDescent="0.25">
      <c r="A997" s="17"/>
      <c r="B997" s="17"/>
      <c r="C997" s="17"/>
      <c r="D997" s="17"/>
      <c r="E997" s="9">
        <f t="shared" si="15"/>
        <v>1969.0399999999208</v>
      </c>
    </row>
    <row r="998" spans="1:5" ht="21" x14ac:dyDescent="0.25">
      <c r="A998" s="17"/>
      <c r="B998" s="17"/>
      <c r="C998" s="17"/>
      <c r="D998" s="17"/>
      <c r="E998" s="9">
        <f t="shared" si="15"/>
        <v>1969.0399999999208</v>
      </c>
    </row>
    <row r="999" spans="1:5" ht="21" x14ac:dyDescent="0.25">
      <c r="A999" s="17"/>
      <c r="B999" s="17"/>
      <c r="C999" s="17"/>
      <c r="D999" s="17"/>
      <c r="E999" s="9">
        <f t="shared" si="15"/>
        <v>1969.0399999999208</v>
      </c>
    </row>
    <row r="1000" spans="1:5" ht="21" x14ac:dyDescent="0.25">
      <c r="A1000" s="17"/>
      <c r="B1000" s="17"/>
      <c r="C1000" s="17"/>
      <c r="D1000" s="17"/>
      <c r="E1000" s="9">
        <f t="shared" si="15"/>
        <v>1969.0399999999208</v>
      </c>
    </row>
    <row r="1001" spans="1:5" ht="21" x14ac:dyDescent="0.25">
      <c r="A1001" s="17"/>
      <c r="B1001" s="17"/>
      <c r="C1001" s="17"/>
      <c r="D1001" s="17"/>
      <c r="E1001" s="9">
        <f t="shared" si="15"/>
        <v>1969.0399999999208</v>
      </c>
    </row>
    <row r="1002" spans="1:5" ht="21" x14ac:dyDescent="0.25">
      <c r="A1002" s="17"/>
      <c r="B1002" s="17"/>
      <c r="C1002" s="17"/>
      <c r="D1002" s="17"/>
      <c r="E1002" s="9">
        <f t="shared" si="15"/>
        <v>1969.0399999999208</v>
      </c>
    </row>
    <row r="1003" spans="1:5" ht="21" x14ac:dyDescent="0.25">
      <c r="A1003" s="17"/>
      <c r="B1003" s="17"/>
      <c r="C1003" s="17"/>
      <c r="D1003" s="17"/>
      <c r="E1003" s="9">
        <f t="shared" si="15"/>
        <v>1969.0399999999208</v>
      </c>
    </row>
    <row r="1004" spans="1:5" ht="21" x14ac:dyDescent="0.25">
      <c r="A1004" s="17"/>
      <c r="B1004" s="17"/>
      <c r="C1004" s="17"/>
      <c r="D1004" s="17"/>
      <c r="E1004" s="9">
        <f t="shared" si="15"/>
        <v>1969.0399999999208</v>
      </c>
    </row>
    <row r="1005" spans="1:5" ht="21" x14ac:dyDescent="0.25">
      <c r="A1005" s="17"/>
      <c r="B1005" s="17"/>
      <c r="C1005" s="17"/>
      <c r="D1005" s="17"/>
      <c r="E1005" s="9">
        <f t="shared" si="15"/>
        <v>1969.0399999999208</v>
      </c>
    </row>
    <row r="1006" spans="1:5" ht="21" x14ac:dyDescent="0.25">
      <c r="A1006" s="17"/>
      <c r="B1006" s="17"/>
      <c r="C1006" s="17"/>
      <c r="D1006" s="17"/>
      <c r="E1006" s="9">
        <f t="shared" si="15"/>
        <v>1969.0399999999208</v>
      </c>
    </row>
    <row r="1007" spans="1:5" ht="21" x14ac:dyDescent="0.25">
      <c r="A1007" s="17"/>
      <c r="B1007" s="17"/>
      <c r="C1007" s="17"/>
      <c r="D1007" s="17"/>
      <c r="E1007" s="9">
        <f t="shared" si="15"/>
        <v>1969.0399999999208</v>
      </c>
    </row>
    <row r="1008" spans="1:5" ht="21" x14ac:dyDescent="0.25">
      <c r="A1008" s="17"/>
      <c r="B1008" s="17"/>
      <c r="C1008" s="17"/>
      <c r="D1008" s="17"/>
      <c r="E1008" s="9">
        <f t="shared" si="15"/>
        <v>1969.0399999999208</v>
      </c>
    </row>
    <row r="1009" spans="1:5" ht="21" x14ac:dyDescent="0.25">
      <c r="A1009" s="17"/>
      <c r="B1009" s="17"/>
      <c r="C1009" s="17"/>
      <c r="D1009" s="17"/>
      <c r="E1009" s="9">
        <f t="shared" si="15"/>
        <v>1969.0399999999208</v>
      </c>
    </row>
    <row r="1010" spans="1:5" ht="21" x14ac:dyDescent="0.25">
      <c r="A1010" s="17"/>
      <c r="B1010" s="17"/>
      <c r="C1010" s="17"/>
      <c r="D1010" s="17"/>
      <c r="E1010" s="9">
        <f t="shared" si="15"/>
        <v>1969.0399999999208</v>
      </c>
    </row>
    <row r="1011" spans="1:5" ht="21" x14ac:dyDescent="0.25">
      <c r="A1011" s="17"/>
      <c r="B1011" s="17"/>
      <c r="C1011" s="17"/>
      <c r="D1011" s="17"/>
      <c r="E1011" s="9">
        <f t="shared" si="15"/>
        <v>1969.0399999999208</v>
      </c>
    </row>
    <row r="1012" spans="1:5" ht="21" x14ac:dyDescent="0.25">
      <c r="A1012" s="17"/>
      <c r="B1012" s="17"/>
      <c r="C1012" s="17"/>
      <c r="D1012" s="17"/>
      <c r="E1012" s="9">
        <f t="shared" si="15"/>
        <v>1969.0399999999208</v>
      </c>
    </row>
    <row r="1013" spans="1:5" ht="21" x14ac:dyDescent="0.25">
      <c r="A1013" s="17"/>
      <c r="B1013" s="17"/>
      <c r="C1013" s="17"/>
      <c r="D1013" s="17"/>
      <c r="E1013" s="9">
        <f t="shared" si="15"/>
        <v>1969.0399999999208</v>
      </c>
    </row>
    <row r="1014" spans="1:5" ht="21" x14ac:dyDescent="0.25">
      <c r="A1014" s="17"/>
      <c r="B1014" s="17"/>
      <c r="C1014" s="17"/>
      <c r="D1014" s="17"/>
      <c r="E1014" s="9">
        <f t="shared" si="15"/>
        <v>1969.0399999999208</v>
      </c>
    </row>
    <row r="1015" spans="1:5" ht="21" x14ac:dyDescent="0.25">
      <c r="A1015" s="17"/>
      <c r="B1015" s="17"/>
      <c r="C1015" s="17"/>
      <c r="D1015" s="17"/>
      <c r="E1015" s="9">
        <f t="shared" si="15"/>
        <v>1969.0399999999208</v>
      </c>
    </row>
    <row r="1016" spans="1:5" ht="21" x14ac:dyDescent="0.25">
      <c r="A1016" s="17"/>
      <c r="B1016" s="17"/>
      <c r="C1016" s="17"/>
      <c r="D1016" s="17"/>
      <c r="E1016" s="9">
        <f t="shared" si="15"/>
        <v>1969.0399999999208</v>
      </c>
    </row>
    <row r="1017" spans="1:5" ht="21" x14ac:dyDescent="0.25">
      <c r="A1017" s="17"/>
      <c r="B1017" s="17"/>
      <c r="C1017" s="17"/>
      <c r="D1017" s="17"/>
      <c r="E1017" s="9">
        <f t="shared" si="15"/>
        <v>1969.0399999999208</v>
      </c>
    </row>
    <row r="1018" spans="1:5" ht="21" x14ac:dyDescent="0.25">
      <c r="A1018" s="17"/>
      <c r="B1018" s="17"/>
      <c r="C1018" s="17"/>
      <c r="D1018" s="17"/>
      <c r="E1018" s="9">
        <f t="shared" si="15"/>
        <v>1969.0399999999208</v>
      </c>
    </row>
    <row r="1019" spans="1:5" ht="21" x14ac:dyDescent="0.25">
      <c r="A1019" s="17"/>
      <c r="B1019" s="17"/>
      <c r="C1019" s="17"/>
      <c r="D1019" s="17"/>
      <c r="E1019" s="9">
        <f t="shared" si="15"/>
        <v>1969.0399999999208</v>
      </c>
    </row>
    <row r="1020" spans="1:5" ht="21" x14ac:dyDescent="0.25">
      <c r="A1020" s="17"/>
      <c r="B1020" s="17"/>
      <c r="C1020" s="17"/>
      <c r="D1020" s="17"/>
      <c r="E1020" s="9">
        <f t="shared" si="15"/>
        <v>1969.0399999999208</v>
      </c>
    </row>
    <row r="1021" spans="1:5" ht="21" x14ac:dyDescent="0.25">
      <c r="A1021" s="17"/>
      <c r="B1021" s="17"/>
      <c r="C1021" s="17"/>
      <c r="D1021" s="17"/>
      <c r="E1021" s="9">
        <f t="shared" si="15"/>
        <v>1969.0399999999208</v>
      </c>
    </row>
    <row r="1022" spans="1:5" ht="21" x14ac:dyDescent="0.25">
      <c r="A1022" s="17"/>
      <c r="B1022" s="17"/>
      <c r="C1022" s="17"/>
      <c r="D1022" s="17"/>
      <c r="E1022" s="9">
        <f t="shared" si="15"/>
        <v>1969.0399999999208</v>
      </c>
    </row>
    <row r="1023" spans="1:5" ht="21" x14ac:dyDescent="0.25">
      <c r="A1023" s="17"/>
      <c r="B1023" s="17"/>
      <c r="C1023" s="17"/>
      <c r="D1023" s="17"/>
      <c r="E1023" s="9">
        <f t="shared" si="15"/>
        <v>1969.0399999999208</v>
      </c>
    </row>
    <row r="1024" spans="1:5" ht="21" x14ac:dyDescent="0.25">
      <c r="A1024" s="17"/>
      <c r="B1024" s="17"/>
      <c r="C1024" s="17"/>
      <c r="D1024" s="17"/>
      <c r="E1024" s="9">
        <f t="shared" si="15"/>
        <v>1969.0399999999208</v>
      </c>
    </row>
    <row r="1025" spans="1:5" ht="21" x14ac:dyDescent="0.25">
      <c r="A1025" s="17"/>
      <c r="B1025" s="17"/>
      <c r="C1025" s="17"/>
      <c r="D1025" s="17"/>
      <c r="E1025" s="9">
        <f t="shared" si="15"/>
        <v>1969.0399999999208</v>
      </c>
    </row>
    <row r="1026" spans="1:5" ht="21" x14ac:dyDescent="0.25">
      <c r="A1026" s="17"/>
      <c r="B1026" s="17"/>
      <c r="C1026" s="17"/>
      <c r="D1026" s="17"/>
      <c r="E1026" s="9">
        <f t="shared" si="15"/>
        <v>1969.0399999999208</v>
      </c>
    </row>
    <row r="1027" spans="1:5" ht="21" x14ac:dyDescent="0.25">
      <c r="A1027" s="17"/>
      <c r="B1027" s="17"/>
      <c r="C1027" s="17"/>
      <c r="D1027" s="17"/>
      <c r="E1027" s="9">
        <f t="shared" si="15"/>
        <v>1969.0399999999208</v>
      </c>
    </row>
    <row r="1028" spans="1:5" ht="21" x14ac:dyDescent="0.25">
      <c r="A1028" s="17"/>
      <c r="B1028" s="17"/>
      <c r="C1028" s="17"/>
      <c r="D1028" s="17"/>
      <c r="E1028" s="9">
        <f t="shared" si="15"/>
        <v>1969.0399999999208</v>
      </c>
    </row>
    <row r="1029" spans="1:5" ht="21" x14ac:dyDescent="0.25">
      <c r="A1029" s="17"/>
      <c r="B1029" s="17"/>
      <c r="C1029" s="17"/>
      <c r="D1029" s="17"/>
      <c r="E1029" s="9">
        <f t="shared" si="15"/>
        <v>1969.0399999999208</v>
      </c>
    </row>
    <row r="1030" spans="1:5" ht="21" x14ac:dyDescent="0.25">
      <c r="A1030" s="17"/>
      <c r="B1030" s="17"/>
      <c r="C1030" s="17"/>
      <c r="D1030" s="17"/>
      <c r="E1030" s="9">
        <f t="shared" ref="E1030:E1057" si="16">E1029+C1030-D1030</f>
        <v>1969.0399999999208</v>
      </c>
    </row>
    <row r="1031" spans="1:5" ht="21" x14ac:dyDescent="0.25">
      <c r="A1031" s="17"/>
      <c r="B1031" s="17"/>
      <c r="C1031" s="17"/>
      <c r="D1031" s="17"/>
      <c r="E1031" s="9">
        <f t="shared" si="16"/>
        <v>1969.0399999999208</v>
      </c>
    </row>
    <row r="1032" spans="1:5" ht="21" x14ac:dyDescent="0.25">
      <c r="A1032" s="17"/>
      <c r="B1032" s="17"/>
      <c r="C1032" s="17"/>
      <c r="D1032" s="17"/>
      <c r="E1032" s="9">
        <f t="shared" si="16"/>
        <v>1969.0399999999208</v>
      </c>
    </row>
    <row r="1033" spans="1:5" ht="21" x14ac:dyDescent="0.25">
      <c r="A1033" s="17"/>
      <c r="B1033" s="17"/>
      <c r="C1033" s="17"/>
      <c r="D1033" s="17"/>
      <c r="E1033" s="9">
        <f t="shared" si="16"/>
        <v>1969.0399999999208</v>
      </c>
    </row>
    <row r="1034" spans="1:5" ht="21" x14ac:dyDescent="0.25">
      <c r="A1034" s="17"/>
      <c r="B1034" s="17"/>
      <c r="C1034" s="17"/>
      <c r="D1034" s="17"/>
      <c r="E1034" s="9">
        <f t="shared" si="16"/>
        <v>1969.0399999999208</v>
      </c>
    </row>
    <row r="1035" spans="1:5" ht="21" x14ac:dyDescent="0.25">
      <c r="A1035" s="17"/>
      <c r="B1035" s="17"/>
      <c r="C1035" s="17"/>
      <c r="D1035" s="17"/>
      <c r="E1035" s="9">
        <f t="shared" si="16"/>
        <v>1969.0399999999208</v>
      </c>
    </row>
    <row r="1036" spans="1:5" ht="21" x14ac:dyDescent="0.25">
      <c r="A1036" s="17"/>
      <c r="B1036" s="17"/>
      <c r="C1036" s="17"/>
      <c r="D1036" s="17"/>
      <c r="E1036" s="9">
        <f t="shared" si="16"/>
        <v>1969.0399999999208</v>
      </c>
    </row>
    <row r="1037" spans="1:5" ht="21" x14ac:dyDescent="0.25">
      <c r="A1037" s="17"/>
      <c r="B1037" s="17"/>
      <c r="C1037" s="17"/>
      <c r="D1037" s="17"/>
      <c r="E1037" s="9">
        <f t="shared" si="16"/>
        <v>1969.0399999999208</v>
      </c>
    </row>
    <row r="1038" spans="1:5" ht="21" x14ac:dyDescent="0.25">
      <c r="A1038" s="17"/>
      <c r="B1038" s="17"/>
      <c r="C1038" s="17"/>
      <c r="D1038" s="17"/>
      <c r="E1038" s="9">
        <f t="shared" si="16"/>
        <v>1969.0399999999208</v>
      </c>
    </row>
    <row r="1039" spans="1:5" ht="21" x14ac:dyDescent="0.25">
      <c r="A1039" s="17"/>
      <c r="B1039" s="17"/>
      <c r="C1039" s="17"/>
      <c r="D1039" s="17"/>
      <c r="E1039" s="9">
        <f t="shared" si="16"/>
        <v>1969.0399999999208</v>
      </c>
    </row>
    <row r="1040" spans="1:5" ht="21" x14ac:dyDescent="0.25">
      <c r="A1040" s="17"/>
      <c r="B1040" s="17"/>
      <c r="C1040" s="17"/>
      <c r="D1040" s="17"/>
      <c r="E1040" s="9">
        <f t="shared" si="16"/>
        <v>1969.0399999999208</v>
      </c>
    </row>
    <row r="1041" spans="1:5" ht="21" x14ac:dyDescent="0.25">
      <c r="A1041" s="17"/>
      <c r="B1041" s="17"/>
      <c r="C1041" s="17"/>
      <c r="D1041" s="17"/>
      <c r="E1041" s="9">
        <f t="shared" si="16"/>
        <v>1969.0399999999208</v>
      </c>
    </row>
    <row r="1042" spans="1:5" ht="21" x14ac:dyDescent="0.25">
      <c r="A1042" s="17"/>
      <c r="B1042" s="17"/>
      <c r="C1042" s="17"/>
      <c r="D1042" s="17"/>
      <c r="E1042" s="9">
        <f t="shared" si="16"/>
        <v>1969.0399999999208</v>
      </c>
    </row>
    <row r="1043" spans="1:5" ht="21" x14ac:dyDescent="0.25">
      <c r="A1043" s="17"/>
      <c r="B1043" s="17"/>
      <c r="C1043" s="17"/>
      <c r="D1043" s="17"/>
      <c r="E1043" s="9">
        <f t="shared" si="16"/>
        <v>1969.0399999999208</v>
      </c>
    </row>
    <row r="1044" spans="1:5" ht="21" x14ac:dyDescent="0.25">
      <c r="A1044" s="17"/>
      <c r="B1044" s="17"/>
      <c r="C1044" s="17"/>
      <c r="D1044" s="17"/>
      <c r="E1044" s="9">
        <f t="shared" si="16"/>
        <v>1969.0399999999208</v>
      </c>
    </row>
    <row r="1045" spans="1:5" ht="21" x14ac:dyDescent="0.25">
      <c r="A1045" s="17"/>
      <c r="B1045" s="17"/>
      <c r="C1045" s="17"/>
      <c r="D1045" s="17"/>
      <c r="E1045" s="9">
        <f t="shared" si="16"/>
        <v>1969.0399999999208</v>
      </c>
    </row>
    <row r="1046" spans="1:5" ht="21" x14ac:dyDescent="0.25">
      <c r="A1046" s="17"/>
      <c r="B1046" s="17"/>
      <c r="C1046" s="17"/>
      <c r="D1046" s="17"/>
      <c r="E1046" s="9">
        <f t="shared" si="16"/>
        <v>1969.0399999999208</v>
      </c>
    </row>
    <row r="1047" spans="1:5" ht="21" x14ac:dyDescent="0.25">
      <c r="A1047" s="17"/>
      <c r="B1047" s="17"/>
      <c r="C1047" s="17"/>
      <c r="D1047" s="17"/>
      <c r="E1047" s="9">
        <f t="shared" si="16"/>
        <v>1969.0399999999208</v>
      </c>
    </row>
    <row r="1048" spans="1:5" ht="21" x14ac:dyDescent="0.25">
      <c r="A1048" s="17"/>
      <c r="B1048" s="17"/>
      <c r="C1048" s="17"/>
      <c r="D1048" s="17"/>
      <c r="E1048" s="9">
        <f t="shared" si="16"/>
        <v>1969.0399999999208</v>
      </c>
    </row>
    <row r="1049" spans="1:5" ht="21" x14ac:dyDescent="0.25">
      <c r="A1049" s="17"/>
      <c r="B1049" s="17"/>
      <c r="C1049" s="17"/>
      <c r="D1049" s="17"/>
      <c r="E1049" s="9">
        <f t="shared" si="16"/>
        <v>1969.0399999999208</v>
      </c>
    </row>
    <row r="1050" spans="1:5" ht="21" x14ac:dyDescent="0.25">
      <c r="A1050" s="17"/>
      <c r="B1050" s="17"/>
      <c r="C1050" s="17"/>
      <c r="D1050" s="17"/>
      <c r="E1050" s="9">
        <f t="shared" si="16"/>
        <v>1969.0399999999208</v>
      </c>
    </row>
    <row r="1051" spans="1:5" ht="21" x14ac:dyDescent="0.25">
      <c r="A1051" s="17"/>
      <c r="B1051" s="17"/>
      <c r="C1051" s="17"/>
      <c r="D1051" s="17"/>
      <c r="E1051" s="9">
        <f t="shared" si="16"/>
        <v>1969.0399999999208</v>
      </c>
    </row>
    <row r="1052" spans="1:5" ht="21" x14ac:dyDescent="0.25">
      <c r="A1052" s="17"/>
      <c r="B1052" s="17"/>
      <c r="C1052" s="17"/>
      <c r="D1052" s="17"/>
      <c r="E1052" s="9">
        <f t="shared" si="16"/>
        <v>1969.0399999999208</v>
      </c>
    </row>
    <row r="1053" spans="1:5" ht="21" x14ac:dyDescent="0.25">
      <c r="A1053" s="17"/>
      <c r="B1053" s="17"/>
      <c r="C1053" s="17"/>
      <c r="D1053" s="17"/>
      <c r="E1053" s="9">
        <f t="shared" si="16"/>
        <v>1969.0399999999208</v>
      </c>
    </row>
    <row r="1054" spans="1:5" ht="21" x14ac:dyDescent="0.25">
      <c r="A1054" s="17"/>
      <c r="B1054" s="17"/>
      <c r="C1054" s="17"/>
      <c r="D1054" s="17"/>
      <c r="E1054" s="9">
        <f t="shared" si="16"/>
        <v>1969.0399999999208</v>
      </c>
    </row>
    <row r="1055" spans="1:5" ht="21" x14ac:dyDescent="0.25">
      <c r="A1055" s="17"/>
      <c r="B1055" s="17"/>
      <c r="C1055" s="17"/>
      <c r="D1055" s="17"/>
      <c r="E1055" s="9">
        <f t="shared" si="16"/>
        <v>1969.0399999999208</v>
      </c>
    </row>
    <row r="1056" spans="1:5" ht="21" x14ac:dyDescent="0.25">
      <c r="A1056" s="17"/>
      <c r="B1056" s="17"/>
      <c r="C1056" s="17"/>
      <c r="D1056" s="17"/>
      <c r="E1056" s="9">
        <f t="shared" si="16"/>
        <v>1969.0399999999208</v>
      </c>
    </row>
    <row r="1057" spans="1:5" ht="21" x14ac:dyDescent="0.25">
      <c r="A1057" s="17"/>
      <c r="B1057" s="17"/>
      <c r="C1057" s="17"/>
      <c r="D1057" s="17"/>
      <c r="E1057" s="9">
        <f t="shared" si="16"/>
        <v>1969.0399999999208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27"/>
  <dimension ref="A1:E100"/>
  <sheetViews>
    <sheetView topLeftCell="A29" workbookViewId="0">
      <selection activeCell="B42" sqref="B42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141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4" x14ac:dyDescent="0.25">
      <c r="A5" s="18">
        <v>45317</v>
      </c>
      <c r="B5" s="27" t="s">
        <v>709</v>
      </c>
      <c r="C5" s="9">
        <v>212000</v>
      </c>
      <c r="D5" s="9"/>
      <c r="E5" s="9">
        <f>E4+C5-D5</f>
        <v>212000</v>
      </c>
    </row>
    <row r="6" spans="1:5" ht="21" x14ac:dyDescent="0.25">
      <c r="A6" s="18">
        <v>45317</v>
      </c>
      <c r="B6" s="8" t="s">
        <v>717</v>
      </c>
      <c r="C6" s="9"/>
      <c r="D6" s="9">
        <v>78465</v>
      </c>
      <c r="E6" s="9">
        <f t="shared" ref="E6:E69" si="0">E5+C6-D6</f>
        <v>133535</v>
      </c>
    </row>
    <row r="7" spans="1:5" ht="21" x14ac:dyDescent="0.25">
      <c r="A7" s="18">
        <v>45318</v>
      </c>
      <c r="B7" s="8" t="s">
        <v>386</v>
      </c>
      <c r="C7" s="9"/>
      <c r="D7" s="9">
        <v>21</v>
      </c>
      <c r="E7" s="9">
        <f t="shared" si="0"/>
        <v>133514</v>
      </c>
    </row>
    <row r="8" spans="1:5" ht="21" x14ac:dyDescent="0.25">
      <c r="A8" s="18">
        <v>45318</v>
      </c>
      <c r="B8" s="8" t="s">
        <v>386</v>
      </c>
      <c r="C8" s="9"/>
      <c r="D8" s="9">
        <v>21</v>
      </c>
      <c r="E8" s="9">
        <f t="shared" si="0"/>
        <v>133493</v>
      </c>
    </row>
    <row r="9" spans="1:5" ht="21" x14ac:dyDescent="0.25">
      <c r="A9" s="18">
        <v>45320</v>
      </c>
      <c r="B9" s="8" t="s">
        <v>641</v>
      </c>
      <c r="C9" s="9"/>
      <c r="D9" s="9">
        <v>133315</v>
      </c>
      <c r="E9" s="9">
        <f t="shared" si="0"/>
        <v>178</v>
      </c>
    </row>
    <row r="10" spans="1:5" ht="21" x14ac:dyDescent="0.25">
      <c r="A10" s="18">
        <v>45343</v>
      </c>
      <c r="B10" s="8" t="s">
        <v>948</v>
      </c>
      <c r="C10" s="9">
        <v>203293.56</v>
      </c>
      <c r="D10" s="9"/>
      <c r="E10" s="9">
        <f t="shared" si="0"/>
        <v>203471.56</v>
      </c>
    </row>
    <row r="11" spans="1:5" ht="21" x14ac:dyDescent="0.25">
      <c r="A11" s="18">
        <v>45344</v>
      </c>
      <c r="B11" s="8" t="s">
        <v>717</v>
      </c>
      <c r="C11" s="9"/>
      <c r="D11" s="9">
        <v>99845</v>
      </c>
      <c r="E11" s="9">
        <f t="shared" si="0"/>
        <v>103626.56</v>
      </c>
    </row>
    <row r="12" spans="1:5" ht="21" x14ac:dyDescent="0.25">
      <c r="A12" s="18">
        <v>45344</v>
      </c>
      <c r="B12" s="8" t="s">
        <v>717</v>
      </c>
      <c r="C12" s="9"/>
      <c r="D12" s="9">
        <v>103438</v>
      </c>
      <c r="E12" s="9">
        <f t="shared" si="0"/>
        <v>188.55999999999767</v>
      </c>
    </row>
    <row r="13" spans="1:5" ht="21" x14ac:dyDescent="0.25">
      <c r="A13" s="18">
        <v>45350</v>
      </c>
      <c r="B13" s="8" t="s">
        <v>386</v>
      </c>
      <c r="C13" s="9"/>
      <c r="D13" s="9">
        <v>21</v>
      </c>
      <c r="E13" s="9">
        <f t="shared" si="0"/>
        <v>167.55999999999767</v>
      </c>
    </row>
    <row r="14" spans="1:5" ht="21" x14ac:dyDescent="0.25">
      <c r="A14" s="18">
        <v>45369</v>
      </c>
      <c r="B14" s="8" t="s">
        <v>760</v>
      </c>
      <c r="C14" s="9">
        <v>3125</v>
      </c>
      <c r="D14" s="9"/>
      <c r="E14" s="9">
        <f t="shared" si="0"/>
        <v>3292.5599999999977</v>
      </c>
    </row>
    <row r="15" spans="1:5" ht="21" x14ac:dyDescent="0.25">
      <c r="A15" s="18">
        <v>45369</v>
      </c>
      <c r="B15" s="8" t="s">
        <v>1142</v>
      </c>
      <c r="C15" s="9"/>
      <c r="D15" s="9">
        <v>3000</v>
      </c>
      <c r="E15" s="9">
        <f t="shared" si="0"/>
        <v>292.55999999999767</v>
      </c>
    </row>
    <row r="16" spans="1:5" ht="21" x14ac:dyDescent="0.25">
      <c r="A16" s="18">
        <v>45369</v>
      </c>
      <c r="B16" s="8" t="s">
        <v>362</v>
      </c>
      <c r="C16" s="9"/>
      <c r="D16" s="9">
        <v>41.45</v>
      </c>
      <c r="E16" s="9">
        <f t="shared" si="0"/>
        <v>251.10999999999768</v>
      </c>
    </row>
    <row r="17" spans="1:5" ht="21" x14ac:dyDescent="0.25">
      <c r="A17" s="18">
        <v>45379</v>
      </c>
      <c r="B17" s="8" t="s">
        <v>362</v>
      </c>
      <c r="C17" s="9"/>
      <c r="D17" s="9">
        <v>21</v>
      </c>
      <c r="E17" s="9">
        <f t="shared" si="0"/>
        <v>230.10999999999768</v>
      </c>
    </row>
    <row r="18" spans="1:5" ht="21" x14ac:dyDescent="0.25">
      <c r="A18" s="18">
        <v>45409</v>
      </c>
      <c r="B18" s="8" t="s">
        <v>1346</v>
      </c>
      <c r="C18" s="9">
        <v>7310</v>
      </c>
      <c r="D18" s="9"/>
      <c r="E18" s="9">
        <f t="shared" si="0"/>
        <v>7540.1099999999979</v>
      </c>
    </row>
    <row r="19" spans="1:5" ht="21" x14ac:dyDescent="0.25">
      <c r="A19" s="18">
        <v>45415</v>
      </c>
      <c r="B19" s="8" t="s">
        <v>1412</v>
      </c>
      <c r="C19" s="9">
        <v>165925.76000000001</v>
      </c>
      <c r="D19" s="9"/>
      <c r="E19" s="9">
        <f t="shared" si="0"/>
        <v>173465.87</v>
      </c>
    </row>
    <row r="20" spans="1:5" ht="21" x14ac:dyDescent="0.25">
      <c r="A20" s="18">
        <v>45418</v>
      </c>
      <c r="B20" s="8" t="s">
        <v>1142</v>
      </c>
      <c r="C20" s="9"/>
      <c r="D20" s="9">
        <v>3150</v>
      </c>
      <c r="E20" s="9">
        <f t="shared" si="0"/>
        <v>170315.87</v>
      </c>
    </row>
    <row r="21" spans="1:5" ht="21" x14ac:dyDescent="0.25">
      <c r="A21" s="18">
        <v>45418</v>
      </c>
      <c r="B21" s="8" t="s">
        <v>1142</v>
      </c>
      <c r="C21" s="9"/>
      <c r="D21" s="9">
        <v>4200</v>
      </c>
      <c r="E21" s="9">
        <f t="shared" si="0"/>
        <v>166115.87</v>
      </c>
    </row>
    <row r="22" spans="1:5" ht="21" x14ac:dyDescent="0.25">
      <c r="A22" s="18">
        <v>45418</v>
      </c>
      <c r="B22" s="8" t="s">
        <v>987</v>
      </c>
      <c r="C22" s="9"/>
      <c r="D22" s="9">
        <v>135490</v>
      </c>
      <c r="E22" s="9">
        <f t="shared" si="0"/>
        <v>30625.869999999995</v>
      </c>
    </row>
    <row r="23" spans="1:5" ht="21" x14ac:dyDescent="0.25">
      <c r="A23" s="18">
        <v>45418</v>
      </c>
      <c r="B23" s="8" t="s">
        <v>1390</v>
      </c>
      <c r="C23" s="9">
        <v>107.82</v>
      </c>
      <c r="D23" s="9"/>
      <c r="E23" s="9">
        <f t="shared" si="0"/>
        <v>30733.689999999995</v>
      </c>
    </row>
    <row r="24" spans="1:5" ht="21" x14ac:dyDescent="0.25">
      <c r="A24" s="18">
        <v>45418</v>
      </c>
      <c r="B24" s="8" t="s">
        <v>1390</v>
      </c>
      <c r="C24" s="9">
        <v>11457.07</v>
      </c>
      <c r="D24" s="9"/>
      <c r="E24" s="9">
        <f t="shared" si="0"/>
        <v>42190.759999999995</v>
      </c>
    </row>
    <row r="25" spans="1:5" ht="21" x14ac:dyDescent="0.25">
      <c r="A25" s="18">
        <v>45418</v>
      </c>
      <c r="B25" s="8" t="s">
        <v>1391</v>
      </c>
      <c r="C25" s="9"/>
      <c r="D25" s="9">
        <v>34623</v>
      </c>
      <c r="E25" s="9">
        <f t="shared" si="0"/>
        <v>7567.7599999999948</v>
      </c>
    </row>
    <row r="26" spans="1:5" ht="21" x14ac:dyDescent="0.25">
      <c r="A26" s="18">
        <v>45418</v>
      </c>
      <c r="B26" s="8" t="s">
        <v>386</v>
      </c>
      <c r="C26" s="9"/>
      <c r="D26" s="9">
        <v>41.45</v>
      </c>
      <c r="E26" s="9">
        <f t="shared" si="0"/>
        <v>7526.3099999999949</v>
      </c>
    </row>
    <row r="27" spans="1:5" ht="21" x14ac:dyDescent="0.25">
      <c r="A27" s="18">
        <v>45418</v>
      </c>
      <c r="B27" s="8" t="s">
        <v>386</v>
      </c>
      <c r="C27" s="9"/>
      <c r="D27" s="9">
        <v>41.45</v>
      </c>
      <c r="E27" s="9">
        <f t="shared" si="0"/>
        <v>7484.8599999999951</v>
      </c>
    </row>
    <row r="28" spans="1:5" ht="21" x14ac:dyDescent="0.25">
      <c r="A28" s="18">
        <v>45418</v>
      </c>
      <c r="B28" s="8" t="s">
        <v>386</v>
      </c>
      <c r="C28" s="9"/>
      <c r="D28" s="9">
        <v>52.5</v>
      </c>
      <c r="E28" s="9">
        <f t="shared" si="0"/>
        <v>7432.3599999999951</v>
      </c>
    </row>
    <row r="29" spans="1:5" ht="21" x14ac:dyDescent="0.25">
      <c r="A29" s="18">
        <v>45421</v>
      </c>
      <c r="B29" s="8" t="s">
        <v>1413</v>
      </c>
      <c r="C29" s="9">
        <v>164847.35999999999</v>
      </c>
      <c r="D29" s="9"/>
      <c r="E29" s="9">
        <f t="shared" si="0"/>
        <v>172279.71999999997</v>
      </c>
    </row>
    <row r="30" spans="1:5" ht="21" x14ac:dyDescent="0.25">
      <c r="A30" s="18">
        <v>45422</v>
      </c>
      <c r="B30" s="8" t="s">
        <v>641</v>
      </c>
      <c r="C30" s="9"/>
      <c r="D30" s="9">
        <v>135495</v>
      </c>
      <c r="E30" s="9">
        <f t="shared" si="0"/>
        <v>36784.719999999972</v>
      </c>
    </row>
    <row r="31" spans="1:5" ht="21" x14ac:dyDescent="0.25">
      <c r="A31" s="18">
        <v>45422</v>
      </c>
      <c r="B31" s="8" t="s">
        <v>641</v>
      </c>
      <c r="C31" s="9"/>
      <c r="D31" s="9">
        <v>29420</v>
      </c>
      <c r="E31" s="9">
        <f t="shared" si="0"/>
        <v>7364.7199999999721</v>
      </c>
    </row>
    <row r="32" spans="1:5" ht="21" x14ac:dyDescent="0.25">
      <c r="A32" s="18">
        <v>45422</v>
      </c>
      <c r="B32" s="8" t="s">
        <v>1420</v>
      </c>
      <c r="C32" s="9"/>
      <c r="D32" s="9">
        <v>7310</v>
      </c>
      <c r="E32" s="9">
        <f t="shared" si="0"/>
        <v>54.71999999997206</v>
      </c>
    </row>
    <row r="33" spans="1:5" ht="21" x14ac:dyDescent="0.25">
      <c r="A33" s="18">
        <v>45425</v>
      </c>
      <c r="B33" s="8" t="s">
        <v>1431</v>
      </c>
      <c r="C33" s="9">
        <v>166802.56</v>
      </c>
      <c r="D33" s="9"/>
      <c r="E33" s="9">
        <f t="shared" si="0"/>
        <v>166857.27999999997</v>
      </c>
    </row>
    <row r="34" spans="1:5" ht="21" x14ac:dyDescent="0.25">
      <c r="A34" s="18">
        <v>45426</v>
      </c>
      <c r="B34" s="8" t="s">
        <v>641</v>
      </c>
      <c r="C34" s="9"/>
      <c r="D34" s="9">
        <v>80915</v>
      </c>
      <c r="E34" s="9">
        <f t="shared" si="0"/>
        <v>85942.27999999997</v>
      </c>
    </row>
    <row r="35" spans="1:5" ht="21" x14ac:dyDescent="0.25">
      <c r="A35" s="18">
        <v>45426</v>
      </c>
      <c r="B35" s="8" t="s">
        <v>641</v>
      </c>
      <c r="C35" s="9"/>
      <c r="D35" s="9">
        <v>85921</v>
      </c>
      <c r="E35" s="9">
        <f t="shared" si="0"/>
        <v>21.279999999969732</v>
      </c>
    </row>
    <row r="36" spans="1:5" ht="21" x14ac:dyDescent="0.25">
      <c r="A36" s="18">
        <v>45467</v>
      </c>
      <c r="B36" s="8" t="s">
        <v>1631</v>
      </c>
      <c r="C36" s="9">
        <v>114576.76</v>
      </c>
      <c r="D36" s="9"/>
      <c r="E36" s="9">
        <f t="shared" si="0"/>
        <v>114598.03999999996</v>
      </c>
    </row>
    <row r="37" spans="1:5" ht="21" x14ac:dyDescent="0.25">
      <c r="A37" s="18">
        <v>45467</v>
      </c>
      <c r="B37" s="8" t="s">
        <v>1632</v>
      </c>
      <c r="C37" s="9"/>
      <c r="D37" s="9">
        <v>114595</v>
      </c>
      <c r="E37" s="9">
        <f t="shared" si="0"/>
        <v>3.0399999999644933</v>
      </c>
    </row>
    <row r="38" spans="1:5" ht="21" x14ac:dyDescent="0.25">
      <c r="A38" s="18">
        <v>45471</v>
      </c>
      <c r="B38" s="8" t="s">
        <v>1660</v>
      </c>
      <c r="C38" s="9">
        <v>283213.56</v>
      </c>
      <c r="D38" s="9"/>
      <c r="E38" s="9">
        <f t="shared" si="0"/>
        <v>283216.59999999998</v>
      </c>
    </row>
    <row r="39" spans="1:5" ht="21" x14ac:dyDescent="0.25">
      <c r="A39" s="18">
        <v>45471</v>
      </c>
      <c r="B39" s="8" t="s">
        <v>1662</v>
      </c>
      <c r="C39" s="9"/>
      <c r="D39" s="9">
        <v>67725</v>
      </c>
      <c r="E39" s="9">
        <f t="shared" si="0"/>
        <v>215491.59999999998</v>
      </c>
    </row>
    <row r="40" spans="1:5" ht="21" x14ac:dyDescent="0.25">
      <c r="A40" s="18">
        <v>45472</v>
      </c>
      <c r="B40" s="8" t="s">
        <v>1663</v>
      </c>
      <c r="C40" s="9">
        <v>25100.11</v>
      </c>
      <c r="D40" s="9"/>
      <c r="E40" s="9">
        <f t="shared" si="0"/>
        <v>240591.70999999996</v>
      </c>
    </row>
    <row r="41" spans="1:5" ht="21" x14ac:dyDescent="0.25">
      <c r="A41" s="18">
        <v>45474</v>
      </c>
      <c r="B41" s="8" t="s">
        <v>1667</v>
      </c>
      <c r="C41" s="9">
        <v>55863</v>
      </c>
      <c r="D41" s="9"/>
      <c r="E41" s="9">
        <f t="shared" si="0"/>
        <v>296454.70999999996</v>
      </c>
    </row>
    <row r="42" spans="1:5" ht="21" x14ac:dyDescent="0.25">
      <c r="A42" s="18">
        <v>45474</v>
      </c>
      <c r="B42" s="8" t="s">
        <v>987</v>
      </c>
      <c r="C42" s="9"/>
      <c r="D42" s="9">
        <v>271100</v>
      </c>
      <c r="E42" s="9">
        <f t="shared" si="0"/>
        <v>25354.709999999963</v>
      </c>
    </row>
    <row r="43" spans="1:5" ht="21" x14ac:dyDescent="0.25">
      <c r="A43" s="8"/>
      <c r="B43" s="8"/>
      <c r="C43" s="9"/>
      <c r="D43" s="9"/>
      <c r="E43" s="9">
        <f t="shared" si="0"/>
        <v>25354.709999999963</v>
      </c>
    </row>
    <row r="44" spans="1:5" ht="21" x14ac:dyDescent="0.25">
      <c r="A44" s="8"/>
      <c r="B44" s="8"/>
      <c r="C44" s="9"/>
      <c r="D44" s="9"/>
      <c r="E44" s="9">
        <f t="shared" si="0"/>
        <v>25354.709999999963</v>
      </c>
    </row>
    <row r="45" spans="1:5" ht="21" x14ac:dyDescent="0.25">
      <c r="A45" s="8"/>
      <c r="B45" s="8"/>
      <c r="C45" s="9"/>
      <c r="D45" s="9"/>
      <c r="E45" s="9">
        <f t="shared" si="0"/>
        <v>25354.709999999963</v>
      </c>
    </row>
    <row r="46" spans="1:5" ht="21" x14ac:dyDescent="0.25">
      <c r="A46" s="8"/>
      <c r="B46" s="8"/>
      <c r="C46" s="9"/>
      <c r="D46" s="9"/>
      <c r="E46" s="9">
        <f t="shared" si="0"/>
        <v>25354.709999999963</v>
      </c>
    </row>
    <row r="47" spans="1:5" ht="21" x14ac:dyDescent="0.25">
      <c r="A47" s="8"/>
      <c r="B47" s="8"/>
      <c r="C47" s="9"/>
      <c r="D47" s="9"/>
      <c r="E47" s="9">
        <f t="shared" si="0"/>
        <v>25354.709999999963</v>
      </c>
    </row>
    <row r="48" spans="1:5" ht="21" x14ac:dyDescent="0.25">
      <c r="A48" s="8"/>
      <c r="B48" s="8"/>
      <c r="C48" s="9"/>
      <c r="D48" s="9"/>
      <c r="E48" s="9">
        <f t="shared" si="0"/>
        <v>25354.709999999963</v>
      </c>
    </row>
    <row r="49" spans="1:5" ht="21" x14ac:dyDescent="0.25">
      <c r="A49" s="8"/>
      <c r="B49" s="8"/>
      <c r="C49" s="9"/>
      <c r="D49" s="9"/>
      <c r="E49" s="9">
        <f t="shared" si="0"/>
        <v>25354.709999999963</v>
      </c>
    </row>
    <row r="50" spans="1:5" ht="21" x14ac:dyDescent="0.25">
      <c r="A50" s="8"/>
      <c r="B50" s="8"/>
      <c r="C50" s="9"/>
      <c r="D50" s="9"/>
      <c r="E50" s="9">
        <f t="shared" si="0"/>
        <v>25354.709999999963</v>
      </c>
    </row>
    <row r="51" spans="1:5" ht="21" x14ac:dyDescent="0.25">
      <c r="A51" s="8"/>
      <c r="B51" s="8"/>
      <c r="C51" s="9"/>
      <c r="D51" s="9"/>
      <c r="E51" s="9">
        <f t="shared" si="0"/>
        <v>25354.709999999963</v>
      </c>
    </row>
    <row r="52" spans="1:5" ht="21" x14ac:dyDescent="0.25">
      <c r="A52" s="8"/>
      <c r="B52" s="8"/>
      <c r="C52" s="9"/>
      <c r="D52" s="9"/>
      <c r="E52" s="9">
        <f t="shared" si="0"/>
        <v>25354.709999999963</v>
      </c>
    </row>
    <row r="53" spans="1:5" ht="21" x14ac:dyDescent="0.25">
      <c r="A53" s="8"/>
      <c r="B53" s="8"/>
      <c r="C53" s="9"/>
      <c r="D53" s="9"/>
      <c r="E53" s="9">
        <f t="shared" si="0"/>
        <v>25354.709999999963</v>
      </c>
    </row>
    <row r="54" spans="1:5" ht="21" x14ac:dyDescent="0.25">
      <c r="A54" s="8"/>
      <c r="B54" s="8"/>
      <c r="C54" s="9"/>
      <c r="D54" s="9"/>
      <c r="E54" s="9">
        <f t="shared" si="0"/>
        <v>25354.709999999963</v>
      </c>
    </row>
    <row r="55" spans="1:5" ht="21" x14ac:dyDescent="0.25">
      <c r="A55" s="8"/>
      <c r="B55" s="8"/>
      <c r="C55" s="9"/>
      <c r="D55" s="9"/>
      <c r="E55" s="9">
        <f t="shared" si="0"/>
        <v>25354.709999999963</v>
      </c>
    </row>
    <row r="56" spans="1:5" ht="21" x14ac:dyDescent="0.25">
      <c r="A56" s="8"/>
      <c r="B56" s="8"/>
      <c r="C56" s="9"/>
      <c r="D56" s="9"/>
      <c r="E56" s="9">
        <f t="shared" si="0"/>
        <v>25354.709999999963</v>
      </c>
    </row>
    <row r="57" spans="1:5" ht="21" x14ac:dyDescent="0.25">
      <c r="A57" s="8"/>
      <c r="B57" s="8"/>
      <c r="C57" s="9"/>
      <c r="D57" s="9"/>
      <c r="E57" s="9">
        <f t="shared" si="0"/>
        <v>25354.709999999963</v>
      </c>
    </row>
    <row r="58" spans="1:5" ht="21" x14ac:dyDescent="0.25">
      <c r="A58" s="8"/>
      <c r="B58" s="8"/>
      <c r="C58" s="9"/>
      <c r="D58" s="9"/>
      <c r="E58" s="9">
        <f t="shared" si="0"/>
        <v>25354.709999999963</v>
      </c>
    </row>
    <row r="59" spans="1:5" ht="21" x14ac:dyDescent="0.25">
      <c r="A59" s="8"/>
      <c r="B59" s="8"/>
      <c r="C59" s="9"/>
      <c r="D59" s="9"/>
      <c r="E59" s="9">
        <f t="shared" si="0"/>
        <v>25354.709999999963</v>
      </c>
    </row>
    <row r="60" spans="1:5" ht="21" x14ac:dyDescent="0.25">
      <c r="A60" s="8"/>
      <c r="B60" s="8"/>
      <c r="C60" s="9"/>
      <c r="D60" s="9"/>
      <c r="E60" s="9">
        <f t="shared" si="0"/>
        <v>25354.709999999963</v>
      </c>
    </row>
    <row r="61" spans="1:5" ht="21" x14ac:dyDescent="0.25">
      <c r="A61" s="8"/>
      <c r="B61" s="8"/>
      <c r="C61" s="9"/>
      <c r="D61" s="9"/>
      <c r="E61" s="9">
        <f t="shared" si="0"/>
        <v>25354.709999999963</v>
      </c>
    </row>
    <row r="62" spans="1:5" ht="21" x14ac:dyDescent="0.25">
      <c r="A62" s="8"/>
      <c r="B62" s="8"/>
      <c r="C62" s="9"/>
      <c r="D62" s="9"/>
      <c r="E62" s="9">
        <f t="shared" si="0"/>
        <v>25354.709999999963</v>
      </c>
    </row>
    <row r="63" spans="1:5" ht="21" x14ac:dyDescent="0.25">
      <c r="A63" s="8"/>
      <c r="B63" s="8"/>
      <c r="C63" s="9"/>
      <c r="D63" s="9"/>
      <c r="E63" s="9">
        <f t="shared" si="0"/>
        <v>25354.709999999963</v>
      </c>
    </row>
    <row r="64" spans="1:5" ht="21" x14ac:dyDescent="0.25">
      <c r="A64" s="8"/>
      <c r="B64" s="8"/>
      <c r="C64" s="9"/>
      <c r="D64" s="9"/>
      <c r="E64" s="9">
        <f t="shared" si="0"/>
        <v>25354.709999999963</v>
      </c>
    </row>
    <row r="65" spans="1:5" ht="21" x14ac:dyDescent="0.25">
      <c r="A65" s="8"/>
      <c r="B65" s="8"/>
      <c r="C65" s="9"/>
      <c r="D65" s="9"/>
      <c r="E65" s="9">
        <f t="shared" si="0"/>
        <v>25354.709999999963</v>
      </c>
    </row>
    <row r="66" spans="1:5" ht="21" x14ac:dyDescent="0.25">
      <c r="A66" s="8"/>
      <c r="B66" s="8"/>
      <c r="C66" s="9"/>
      <c r="D66" s="9"/>
      <c r="E66" s="9">
        <f t="shared" si="0"/>
        <v>25354.709999999963</v>
      </c>
    </row>
    <row r="67" spans="1:5" ht="21" x14ac:dyDescent="0.25">
      <c r="A67" s="8"/>
      <c r="B67" s="8"/>
      <c r="C67" s="9"/>
      <c r="D67" s="9"/>
      <c r="E67" s="9">
        <f t="shared" si="0"/>
        <v>25354.709999999963</v>
      </c>
    </row>
    <row r="68" spans="1:5" ht="21" x14ac:dyDescent="0.25">
      <c r="A68" s="8"/>
      <c r="B68" s="8"/>
      <c r="C68" s="9"/>
      <c r="D68" s="9"/>
      <c r="E68" s="9">
        <f t="shared" si="0"/>
        <v>25354.709999999963</v>
      </c>
    </row>
    <row r="69" spans="1:5" ht="21" x14ac:dyDescent="0.25">
      <c r="A69" s="8"/>
      <c r="B69" s="8"/>
      <c r="C69" s="9"/>
      <c r="D69" s="9"/>
      <c r="E69" s="9">
        <f t="shared" si="0"/>
        <v>25354.709999999963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25354.709999999963</v>
      </c>
    </row>
    <row r="71" spans="1:5" ht="21" x14ac:dyDescent="0.25">
      <c r="A71" s="8"/>
      <c r="B71" s="8"/>
      <c r="C71" s="9"/>
      <c r="D71" s="9"/>
      <c r="E71" s="9">
        <f t="shared" si="1"/>
        <v>25354.709999999963</v>
      </c>
    </row>
    <row r="72" spans="1:5" ht="21" x14ac:dyDescent="0.25">
      <c r="A72" s="8"/>
      <c r="B72" s="8"/>
      <c r="C72" s="9"/>
      <c r="D72" s="9"/>
      <c r="E72" s="9">
        <f t="shared" si="1"/>
        <v>25354.709999999963</v>
      </c>
    </row>
    <row r="73" spans="1:5" ht="21" x14ac:dyDescent="0.25">
      <c r="A73" s="8"/>
      <c r="B73" s="8"/>
      <c r="C73" s="9"/>
      <c r="D73" s="9"/>
      <c r="E73" s="9">
        <f t="shared" si="1"/>
        <v>25354.709999999963</v>
      </c>
    </row>
    <row r="74" spans="1:5" ht="21" x14ac:dyDescent="0.25">
      <c r="A74" s="8"/>
      <c r="B74" s="8"/>
      <c r="C74" s="9"/>
      <c r="D74" s="9"/>
      <c r="E74" s="9">
        <f t="shared" si="1"/>
        <v>25354.709999999963</v>
      </c>
    </row>
    <row r="75" spans="1:5" ht="21" x14ac:dyDescent="0.25">
      <c r="A75" s="8"/>
      <c r="B75" s="8"/>
      <c r="C75" s="9"/>
      <c r="D75" s="9"/>
      <c r="E75" s="9">
        <f t="shared" si="1"/>
        <v>25354.709999999963</v>
      </c>
    </row>
    <row r="76" spans="1:5" ht="21" x14ac:dyDescent="0.25">
      <c r="A76" s="8"/>
      <c r="B76" s="8"/>
      <c r="C76" s="9"/>
      <c r="D76" s="9"/>
      <c r="E76" s="9">
        <f t="shared" si="1"/>
        <v>25354.709999999963</v>
      </c>
    </row>
    <row r="77" spans="1:5" ht="21" x14ac:dyDescent="0.25">
      <c r="A77" s="8"/>
      <c r="B77" s="8"/>
      <c r="C77" s="9"/>
      <c r="D77" s="9"/>
      <c r="E77" s="9">
        <f t="shared" si="1"/>
        <v>25354.709999999963</v>
      </c>
    </row>
    <row r="78" spans="1:5" ht="21" x14ac:dyDescent="0.25">
      <c r="A78" s="8"/>
      <c r="B78" s="8"/>
      <c r="C78" s="9"/>
      <c r="D78" s="9"/>
      <c r="E78" s="9">
        <f t="shared" si="1"/>
        <v>25354.709999999963</v>
      </c>
    </row>
    <row r="79" spans="1:5" ht="21" x14ac:dyDescent="0.25">
      <c r="A79" s="8"/>
      <c r="B79" s="8"/>
      <c r="C79" s="9"/>
      <c r="D79" s="9"/>
      <c r="E79" s="9">
        <f t="shared" si="1"/>
        <v>25354.709999999963</v>
      </c>
    </row>
    <row r="80" spans="1:5" ht="21" x14ac:dyDescent="0.25">
      <c r="A80" s="8"/>
      <c r="B80" s="8"/>
      <c r="C80" s="9"/>
      <c r="D80" s="9"/>
      <c r="E80" s="9">
        <f t="shared" si="1"/>
        <v>25354.709999999963</v>
      </c>
    </row>
    <row r="81" spans="1:5" ht="21" x14ac:dyDescent="0.25">
      <c r="A81" s="8"/>
      <c r="B81" s="8"/>
      <c r="C81" s="9"/>
      <c r="D81" s="9"/>
      <c r="E81" s="9">
        <f t="shared" si="1"/>
        <v>25354.709999999963</v>
      </c>
    </row>
    <row r="82" spans="1:5" ht="21" x14ac:dyDescent="0.25">
      <c r="A82" s="8"/>
      <c r="B82" s="8"/>
      <c r="C82" s="9"/>
      <c r="D82" s="9"/>
      <c r="E82" s="9">
        <f t="shared" si="1"/>
        <v>25354.709999999963</v>
      </c>
    </row>
    <row r="83" spans="1:5" ht="21" x14ac:dyDescent="0.25">
      <c r="A83" s="8"/>
      <c r="B83" s="8"/>
      <c r="C83" s="9"/>
      <c r="D83" s="9"/>
      <c r="E83" s="9">
        <f t="shared" si="1"/>
        <v>25354.709999999963</v>
      </c>
    </row>
    <row r="84" spans="1:5" ht="21" x14ac:dyDescent="0.25">
      <c r="A84" s="8"/>
      <c r="B84" s="8"/>
      <c r="C84" s="9"/>
      <c r="D84" s="9"/>
      <c r="E84" s="9">
        <f t="shared" si="1"/>
        <v>25354.709999999963</v>
      </c>
    </row>
    <row r="85" spans="1:5" ht="21" x14ac:dyDescent="0.25">
      <c r="A85" s="8"/>
      <c r="B85" s="8"/>
      <c r="C85" s="9"/>
      <c r="D85" s="9"/>
      <c r="E85" s="9">
        <f t="shared" si="1"/>
        <v>25354.709999999963</v>
      </c>
    </row>
    <row r="86" spans="1:5" ht="21" x14ac:dyDescent="0.25">
      <c r="A86" s="8"/>
      <c r="B86" s="8"/>
      <c r="C86" s="9"/>
      <c r="D86" s="9"/>
      <c r="E86" s="9">
        <f t="shared" si="1"/>
        <v>25354.709999999963</v>
      </c>
    </row>
    <row r="87" spans="1:5" ht="21" x14ac:dyDescent="0.25">
      <c r="A87" s="8"/>
      <c r="B87" s="8"/>
      <c r="C87" s="9"/>
      <c r="D87" s="9"/>
      <c r="E87" s="9">
        <f t="shared" si="1"/>
        <v>25354.709999999963</v>
      </c>
    </row>
    <row r="88" spans="1:5" ht="21" x14ac:dyDescent="0.25">
      <c r="A88" s="8"/>
      <c r="B88" s="8"/>
      <c r="C88" s="9"/>
      <c r="D88" s="9"/>
      <c r="E88" s="9">
        <f t="shared" si="1"/>
        <v>25354.709999999963</v>
      </c>
    </row>
    <row r="89" spans="1:5" ht="21" x14ac:dyDescent="0.25">
      <c r="A89" s="8"/>
      <c r="B89" s="8"/>
      <c r="C89" s="9"/>
      <c r="D89" s="9"/>
      <c r="E89" s="9">
        <f t="shared" si="1"/>
        <v>25354.709999999963</v>
      </c>
    </row>
    <row r="90" spans="1:5" ht="21" x14ac:dyDescent="0.25">
      <c r="A90" s="8"/>
      <c r="B90" s="8"/>
      <c r="C90" s="9"/>
      <c r="D90" s="9"/>
      <c r="E90" s="9">
        <f t="shared" si="1"/>
        <v>25354.709999999963</v>
      </c>
    </row>
    <row r="91" spans="1:5" ht="21" x14ac:dyDescent="0.25">
      <c r="A91" s="8"/>
      <c r="B91" s="8"/>
      <c r="C91" s="9"/>
      <c r="D91" s="9"/>
      <c r="E91" s="9">
        <f t="shared" si="1"/>
        <v>25354.709999999963</v>
      </c>
    </row>
    <row r="92" spans="1:5" ht="21" x14ac:dyDescent="0.25">
      <c r="A92" s="8"/>
      <c r="B92" s="8"/>
      <c r="C92" s="9"/>
      <c r="D92" s="9"/>
      <c r="E92" s="9">
        <f t="shared" si="1"/>
        <v>25354.709999999963</v>
      </c>
    </row>
    <row r="93" spans="1:5" ht="21" x14ac:dyDescent="0.25">
      <c r="A93" s="8"/>
      <c r="B93" s="8"/>
      <c r="C93" s="9"/>
      <c r="D93" s="9"/>
      <c r="E93" s="9">
        <f t="shared" si="1"/>
        <v>25354.709999999963</v>
      </c>
    </row>
    <row r="94" spans="1:5" ht="21" x14ac:dyDescent="0.25">
      <c r="A94" s="8"/>
      <c r="B94" s="8"/>
      <c r="C94" s="9"/>
      <c r="D94" s="9"/>
      <c r="E94" s="9">
        <f t="shared" si="1"/>
        <v>25354.709999999963</v>
      </c>
    </row>
    <row r="95" spans="1:5" ht="21" x14ac:dyDescent="0.25">
      <c r="A95" s="8"/>
      <c r="B95" s="8"/>
      <c r="C95" s="9"/>
      <c r="D95" s="9"/>
      <c r="E95" s="9">
        <f t="shared" si="1"/>
        <v>25354.709999999963</v>
      </c>
    </row>
    <row r="96" spans="1:5" ht="21" x14ac:dyDescent="0.25">
      <c r="A96" s="8"/>
      <c r="B96" s="8"/>
      <c r="C96" s="9"/>
      <c r="D96" s="9"/>
      <c r="E96" s="9">
        <f t="shared" si="1"/>
        <v>25354.709999999963</v>
      </c>
    </row>
    <row r="97" spans="1:5" ht="21" x14ac:dyDescent="0.25">
      <c r="A97" s="8"/>
      <c r="B97" s="8"/>
      <c r="C97" s="9"/>
      <c r="D97" s="9"/>
      <c r="E97" s="9">
        <f t="shared" si="1"/>
        <v>25354.709999999963</v>
      </c>
    </row>
    <row r="98" spans="1:5" ht="21" x14ac:dyDescent="0.25">
      <c r="A98" s="8"/>
      <c r="B98" s="8"/>
      <c r="C98" s="9"/>
      <c r="D98" s="9"/>
      <c r="E98" s="9">
        <f t="shared" si="1"/>
        <v>25354.709999999963</v>
      </c>
    </row>
    <row r="99" spans="1:5" ht="21" x14ac:dyDescent="0.25">
      <c r="A99" s="8"/>
      <c r="B99" s="8"/>
      <c r="C99" s="9"/>
      <c r="D99" s="9"/>
      <c r="E99" s="9">
        <f t="shared" si="1"/>
        <v>25354.709999999963</v>
      </c>
    </row>
    <row r="100" spans="1:5" ht="21" x14ac:dyDescent="0.25">
      <c r="A100" s="8"/>
      <c r="B100" s="8"/>
      <c r="C100" s="9"/>
      <c r="D100" s="9"/>
      <c r="E100" s="9">
        <f t="shared" si="1"/>
        <v>25354.709999999963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28"/>
  <dimension ref="A1:E1057"/>
  <sheetViews>
    <sheetView topLeftCell="A20" workbookViewId="0">
      <selection activeCell="B33" sqref="B33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1425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45423</v>
      </c>
      <c r="B5" s="8" t="s">
        <v>1426</v>
      </c>
      <c r="C5" s="9">
        <v>10000</v>
      </c>
      <c r="D5" s="9"/>
      <c r="E5" s="9">
        <f>E4+C5-D5</f>
        <v>10000</v>
      </c>
    </row>
    <row r="6" spans="1:5" ht="21" x14ac:dyDescent="0.25">
      <c r="A6" s="18">
        <v>45426</v>
      </c>
      <c r="B6" s="8" t="s">
        <v>1155</v>
      </c>
      <c r="C6" s="9"/>
      <c r="D6" s="9">
        <v>441.41</v>
      </c>
      <c r="E6" s="9">
        <f t="shared" ref="E6:E69" si="0">E5+C6-D6</f>
        <v>9558.59</v>
      </c>
    </row>
    <row r="7" spans="1:5" ht="21" x14ac:dyDescent="0.25">
      <c r="A7" s="18">
        <v>45428</v>
      </c>
      <c r="B7" s="8" t="s">
        <v>642</v>
      </c>
      <c r="C7" s="9">
        <v>233155</v>
      </c>
      <c r="D7" s="9"/>
      <c r="E7" s="9">
        <f t="shared" si="0"/>
        <v>242713.59</v>
      </c>
    </row>
    <row r="8" spans="1:5" ht="21" x14ac:dyDescent="0.25">
      <c r="A8" s="18">
        <v>45428</v>
      </c>
      <c r="B8" s="8" t="s">
        <v>1440</v>
      </c>
      <c r="C8" s="9">
        <v>513244</v>
      </c>
      <c r="D8" s="9"/>
      <c r="E8" s="9">
        <f t="shared" si="0"/>
        <v>755957.59</v>
      </c>
    </row>
    <row r="9" spans="1:5" ht="21" x14ac:dyDescent="0.25">
      <c r="A9" s="18">
        <v>45428</v>
      </c>
      <c r="B9" s="8" t="s">
        <v>1442</v>
      </c>
      <c r="C9" s="9"/>
      <c r="D9" s="9">
        <v>749972.61</v>
      </c>
      <c r="E9" s="9">
        <f t="shared" si="0"/>
        <v>5984.9799999999814</v>
      </c>
    </row>
    <row r="10" spans="1:5" ht="21" x14ac:dyDescent="0.25">
      <c r="A10" s="18">
        <v>45428</v>
      </c>
      <c r="B10" s="8" t="s">
        <v>150</v>
      </c>
      <c r="C10" s="9"/>
      <c r="D10" s="9">
        <v>52.3</v>
      </c>
      <c r="E10" s="9">
        <f t="shared" si="0"/>
        <v>5932.6799999999812</v>
      </c>
    </row>
    <row r="11" spans="1:5" ht="21" x14ac:dyDescent="0.25">
      <c r="A11" s="18">
        <v>45429</v>
      </c>
      <c r="B11" s="8" t="s">
        <v>1456</v>
      </c>
      <c r="C11" s="9">
        <v>543247</v>
      </c>
      <c r="D11" s="9"/>
      <c r="E11" s="9">
        <f t="shared" si="0"/>
        <v>549179.67999999993</v>
      </c>
    </row>
    <row r="12" spans="1:5" ht="21" x14ac:dyDescent="0.25">
      <c r="A12" s="18">
        <v>45429</v>
      </c>
      <c r="B12" s="8" t="s">
        <v>1458</v>
      </c>
      <c r="C12" s="9">
        <v>208778</v>
      </c>
      <c r="D12" s="9"/>
      <c r="E12" s="9">
        <f t="shared" si="0"/>
        <v>757957.67999999993</v>
      </c>
    </row>
    <row r="13" spans="1:5" ht="21" x14ac:dyDescent="0.25">
      <c r="A13" s="18">
        <v>45429</v>
      </c>
      <c r="B13" s="8" t="s">
        <v>1459</v>
      </c>
      <c r="C13" s="9"/>
      <c r="D13" s="9">
        <v>747034.21</v>
      </c>
      <c r="E13" s="9">
        <f t="shared" si="0"/>
        <v>10923.469999999972</v>
      </c>
    </row>
    <row r="14" spans="1:5" ht="21" x14ac:dyDescent="0.25">
      <c r="A14" s="18">
        <v>45429</v>
      </c>
      <c r="B14" s="8" t="s">
        <v>150</v>
      </c>
      <c r="C14" s="9"/>
      <c r="D14" s="9">
        <v>52.5</v>
      </c>
      <c r="E14" s="9">
        <f t="shared" si="0"/>
        <v>10870.969999999972</v>
      </c>
    </row>
    <row r="15" spans="1:5" ht="21" x14ac:dyDescent="0.25">
      <c r="A15" s="18">
        <v>45429</v>
      </c>
      <c r="B15" s="8" t="s">
        <v>1463</v>
      </c>
      <c r="C15" s="9"/>
      <c r="D15" s="9">
        <v>1166.8</v>
      </c>
      <c r="E15" s="9">
        <f t="shared" si="0"/>
        <v>9704.1699999999728</v>
      </c>
    </row>
    <row r="16" spans="1:5" ht="21" x14ac:dyDescent="0.25">
      <c r="A16" s="18">
        <v>45429</v>
      </c>
      <c r="B16" s="8" t="s">
        <v>150</v>
      </c>
      <c r="C16" s="9"/>
      <c r="D16" s="9">
        <v>0.2</v>
      </c>
      <c r="E16" s="9">
        <f t="shared" si="0"/>
        <v>9703.9699999999721</v>
      </c>
    </row>
    <row r="17" spans="1:5" ht="21" x14ac:dyDescent="0.25">
      <c r="A17" s="18">
        <v>45430</v>
      </c>
      <c r="B17" s="8" t="s">
        <v>1472</v>
      </c>
      <c r="C17" s="9">
        <v>748565</v>
      </c>
      <c r="D17" s="9"/>
      <c r="E17" s="9">
        <f t="shared" si="0"/>
        <v>758268.97</v>
      </c>
    </row>
    <row r="18" spans="1:5" ht="21" x14ac:dyDescent="0.25">
      <c r="A18" s="18">
        <v>45430</v>
      </c>
      <c r="B18" s="8" t="s">
        <v>1473</v>
      </c>
      <c r="C18" s="9"/>
      <c r="D18" s="9">
        <v>742993.91</v>
      </c>
      <c r="E18" s="9">
        <f t="shared" si="0"/>
        <v>15275.059999999939</v>
      </c>
    </row>
    <row r="19" spans="1:5" ht="21" x14ac:dyDescent="0.25">
      <c r="A19" s="18">
        <v>45430</v>
      </c>
      <c r="B19" s="8" t="s">
        <v>150</v>
      </c>
      <c r="C19" s="9"/>
      <c r="D19" s="9">
        <v>52.5</v>
      </c>
      <c r="E19" s="9">
        <f t="shared" si="0"/>
        <v>15222.559999999939</v>
      </c>
    </row>
    <row r="20" spans="1:5" ht="21" x14ac:dyDescent="0.25">
      <c r="A20" s="18">
        <v>45432</v>
      </c>
      <c r="B20" s="8" t="s">
        <v>664</v>
      </c>
      <c r="C20" s="9">
        <v>498525</v>
      </c>
      <c r="D20" s="9"/>
      <c r="E20" s="9">
        <f t="shared" si="0"/>
        <v>513747.55999999994</v>
      </c>
    </row>
    <row r="21" spans="1:5" ht="21" x14ac:dyDescent="0.25">
      <c r="A21" s="18">
        <v>45432</v>
      </c>
      <c r="B21" s="8" t="s">
        <v>664</v>
      </c>
      <c r="C21" s="9">
        <v>246770</v>
      </c>
      <c r="D21" s="9"/>
      <c r="E21" s="9">
        <f t="shared" si="0"/>
        <v>760517.55999999994</v>
      </c>
    </row>
    <row r="22" spans="1:5" ht="21" x14ac:dyDescent="0.25">
      <c r="A22" s="18">
        <v>45432</v>
      </c>
      <c r="B22" s="8" t="s">
        <v>1476</v>
      </c>
      <c r="C22" s="9"/>
      <c r="D22" s="9">
        <v>747768.81</v>
      </c>
      <c r="E22" s="9">
        <f t="shared" si="0"/>
        <v>12748.749999999884</v>
      </c>
    </row>
    <row r="23" spans="1:5" ht="21" x14ac:dyDescent="0.25">
      <c r="A23" s="18">
        <v>45432</v>
      </c>
      <c r="B23" s="8" t="s">
        <v>150</v>
      </c>
      <c r="C23" s="9"/>
      <c r="D23" s="9">
        <v>52.5</v>
      </c>
      <c r="E23" s="9">
        <f t="shared" si="0"/>
        <v>12696.249999999884</v>
      </c>
    </row>
    <row r="24" spans="1:5" ht="21" x14ac:dyDescent="0.25">
      <c r="A24" s="18">
        <v>45433</v>
      </c>
      <c r="B24" s="8" t="s">
        <v>1477</v>
      </c>
      <c r="C24" s="9">
        <v>370975</v>
      </c>
      <c r="D24" s="9"/>
      <c r="E24" s="9">
        <f t="shared" si="0"/>
        <v>383671.24999999988</v>
      </c>
    </row>
    <row r="25" spans="1:5" ht="21" x14ac:dyDescent="0.25">
      <c r="A25" s="18">
        <v>45433</v>
      </c>
      <c r="B25" s="8" t="s">
        <v>1387</v>
      </c>
      <c r="C25" s="9"/>
      <c r="D25" s="9">
        <v>367350</v>
      </c>
      <c r="E25" s="9">
        <f t="shared" si="0"/>
        <v>16321.249999999884</v>
      </c>
    </row>
    <row r="26" spans="1:5" ht="21" x14ac:dyDescent="0.25">
      <c r="A26" s="18">
        <v>45439</v>
      </c>
      <c r="B26" s="8" t="s">
        <v>1490</v>
      </c>
      <c r="C26" s="9">
        <v>672640</v>
      </c>
      <c r="D26" s="9"/>
      <c r="E26" s="9">
        <f t="shared" si="0"/>
        <v>688961.24999999988</v>
      </c>
    </row>
    <row r="27" spans="1:5" ht="21" x14ac:dyDescent="0.25">
      <c r="A27" s="18">
        <v>45439</v>
      </c>
      <c r="B27" s="8" t="s">
        <v>1491</v>
      </c>
      <c r="C27" s="9">
        <v>30155</v>
      </c>
      <c r="D27" s="9"/>
      <c r="E27" s="9">
        <f t="shared" si="0"/>
        <v>719116.24999999988</v>
      </c>
    </row>
    <row r="28" spans="1:5" ht="21" x14ac:dyDescent="0.25">
      <c r="A28" s="18">
        <v>45439</v>
      </c>
      <c r="B28" s="8" t="s">
        <v>1491</v>
      </c>
      <c r="C28" s="9">
        <v>35215</v>
      </c>
      <c r="D28" s="9"/>
      <c r="E28" s="9">
        <f t="shared" si="0"/>
        <v>754331.24999999988</v>
      </c>
    </row>
    <row r="29" spans="1:5" ht="21" x14ac:dyDescent="0.25">
      <c r="A29" s="18">
        <v>45439</v>
      </c>
      <c r="B29" s="8" t="s">
        <v>1492</v>
      </c>
      <c r="C29" s="9"/>
      <c r="D29" s="9">
        <v>749238.01</v>
      </c>
      <c r="E29" s="9">
        <f t="shared" si="0"/>
        <v>5093.2399999998743</v>
      </c>
    </row>
    <row r="30" spans="1:5" ht="21" x14ac:dyDescent="0.25">
      <c r="A30" s="18">
        <v>45439</v>
      </c>
      <c r="B30" s="8" t="s">
        <v>150</v>
      </c>
      <c r="C30" s="9"/>
      <c r="D30" s="9">
        <v>52.5</v>
      </c>
      <c r="E30" s="9">
        <f t="shared" si="0"/>
        <v>5040.7399999998743</v>
      </c>
    </row>
    <row r="31" spans="1:5" ht="21" x14ac:dyDescent="0.25">
      <c r="A31" s="18">
        <v>45440</v>
      </c>
      <c r="B31" s="8" t="s">
        <v>1491</v>
      </c>
      <c r="C31" s="9">
        <v>501585</v>
      </c>
      <c r="D31" s="9"/>
      <c r="E31" s="9">
        <f t="shared" si="0"/>
        <v>506625.73999999987</v>
      </c>
    </row>
    <row r="32" spans="1:5" ht="21" x14ac:dyDescent="0.25">
      <c r="A32" s="18">
        <v>45441</v>
      </c>
      <c r="B32" s="8" t="s">
        <v>1495</v>
      </c>
      <c r="C32" s="9"/>
      <c r="D32" s="9">
        <v>455567</v>
      </c>
      <c r="E32" s="9">
        <f t="shared" si="0"/>
        <v>51058.739999999874</v>
      </c>
    </row>
    <row r="33" spans="1:5" ht="21" x14ac:dyDescent="0.25">
      <c r="A33" s="18">
        <v>45441</v>
      </c>
      <c r="B33" s="8" t="s">
        <v>1499</v>
      </c>
      <c r="C33" s="9"/>
      <c r="D33" s="9">
        <v>50286</v>
      </c>
      <c r="E33" s="9">
        <f t="shared" si="0"/>
        <v>772.73999999987427</v>
      </c>
    </row>
    <row r="34" spans="1:5" ht="21" x14ac:dyDescent="0.25">
      <c r="A34" s="18">
        <v>45441</v>
      </c>
      <c r="B34" s="8" t="s">
        <v>1497</v>
      </c>
      <c r="C34" s="9">
        <v>373026</v>
      </c>
      <c r="D34" s="9"/>
      <c r="E34" s="9">
        <f t="shared" si="0"/>
        <v>373798.73999999987</v>
      </c>
    </row>
    <row r="35" spans="1:5" ht="21" x14ac:dyDescent="0.25">
      <c r="A35" s="18">
        <v>45441</v>
      </c>
      <c r="B35" s="8" t="s">
        <v>1498</v>
      </c>
      <c r="C35" s="16">
        <v>31462</v>
      </c>
      <c r="D35" s="9"/>
      <c r="E35" s="9">
        <f t="shared" si="0"/>
        <v>405260.73999999987</v>
      </c>
    </row>
    <row r="36" spans="1:5" ht="21" x14ac:dyDescent="0.25">
      <c r="A36" s="18">
        <v>45441</v>
      </c>
      <c r="B36" s="8" t="s">
        <v>1500</v>
      </c>
      <c r="C36" s="9"/>
      <c r="D36" s="9">
        <v>403976.01</v>
      </c>
      <c r="E36" s="9">
        <f t="shared" si="0"/>
        <v>1284.729999999865</v>
      </c>
    </row>
    <row r="37" spans="1:5" ht="21" x14ac:dyDescent="0.25">
      <c r="A37" s="18">
        <v>45441</v>
      </c>
      <c r="B37" s="8" t="s">
        <v>259</v>
      </c>
      <c r="C37" s="9"/>
      <c r="D37" s="9">
        <v>52.5</v>
      </c>
      <c r="E37" s="9">
        <f t="shared" si="0"/>
        <v>1232.229999999865</v>
      </c>
    </row>
    <row r="38" spans="1:5" ht="21" x14ac:dyDescent="0.25">
      <c r="A38" s="18">
        <v>45441</v>
      </c>
      <c r="B38" s="51" t="s">
        <v>362</v>
      </c>
      <c r="C38" s="9"/>
      <c r="D38" s="9">
        <v>99.5</v>
      </c>
      <c r="E38" s="9">
        <f t="shared" si="0"/>
        <v>1132.729999999865</v>
      </c>
    </row>
    <row r="39" spans="1:5" ht="21" x14ac:dyDescent="0.25">
      <c r="A39" s="18">
        <v>45442</v>
      </c>
      <c r="B39" s="8" t="s">
        <v>148</v>
      </c>
      <c r="C39" s="9">
        <v>510000</v>
      </c>
      <c r="D39" s="9"/>
      <c r="E39" s="9">
        <f t="shared" si="0"/>
        <v>511132.72999999986</v>
      </c>
    </row>
    <row r="40" spans="1:5" ht="21" x14ac:dyDescent="0.25">
      <c r="A40" s="18">
        <v>45442</v>
      </c>
      <c r="B40" s="8" t="s">
        <v>1508</v>
      </c>
      <c r="C40" s="9"/>
      <c r="D40" s="9">
        <v>509985</v>
      </c>
      <c r="E40" s="9">
        <f t="shared" si="0"/>
        <v>1147.729999999865</v>
      </c>
    </row>
    <row r="41" spans="1:5" ht="21" x14ac:dyDescent="0.25">
      <c r="A41" s="18">
        <v>45442</v>
      </c>
      <c r="B41" s="8" t="s">
        <v>579</v>
      </c>
      <c r="C41" s="9">
        <v>100000</v>
      </c>
      <c r="D41" s="9"/>
      <c r="E41" s="9">
        <f t="shared" si="0"/>
        <v>101147.72999999986</v>
      </c>
    </row>
    <row r="42" spans="1:5" ht="21" x14ac:dyDescent="0.25">
      <c r="A42" s="18">
        <v>45442</v>
      </c>
      <c r="B42" s="8" t="s">
        <v>1510</v>
      </c>
      <c r="C42" s="9"/>
      <c r="D42" s="9">
        <v>100382</v>
      </c>
      <c r="E42" s="9">
        <f t="shared" si="0"/>
        <v>765.72999999986496</v>
      </c>
    </row>
    <row r="43" spans="1:5" ht="21" x14ac:dyDescent="0.25">
      <c r="A43" s="18">
        <v>45456</v>
      </c>
      <c r="B43" s="8" t="s">
        <v>148</v>
      </c>
      <c r="C43" s="9">
        <v>350000</v>
      </c>
      <c r="D43" s="9"/>
      <c r="E43" s="9">
        <f t="shared" si="0"/>
        <v>350765.72999999986</v>
      </c>
    </row>
    <row r="44" spans="1:5" ht="21" x14ac:dyDescent="0.25">
      <c r="A44" s="18">
        <v>45456</v>
      </c>
      <c r="B44" s="8" t="s">
        <v>1059</v>
      </c>
      <c r="C44" s="9"/>
      <c r="D44" s="9">
        <v>350500</v>
      </c>
      <c r="E44" s="9">
        <f t="shared" si="0"/>
        <v>265.72999999986496</v>
      </c>
    </row>
    <row r="45" spans="1:5" ht="21" x14ac:dyDescent="0.25">
      <c r="A45" s="18">
        <v>45456</v>
      </c>
      <c r="B45" s="8" t="s">
        <v>579</v>
      </c>
      <c r="C45" s="9">
        <v>96000</v>
      </c>
      <c r="D45" s="9"/>
      <c r="E45" s="9">
        <f t="shared" si="0"/>
        <v>96265.729999999865</v>
      </c>
    </row>
    <row r="46" spans="1:5" ht="21" x14ac:dyDescent="0.25">
      <c r="A46" s="18">
        <v>45457</v>
      </c>
      <c r="B46" s="8" t="s">
        <v>1059</v>
      </c>
      <c r="C46" s="9"/>
      <c r="D46" s="9">
        <v>100</v>
      </c>
      <c r="E46" s="9">
        <f t="shared" si="0"/>
        <v>96165.729999999865</v>
      </c>
    </row>
    <row r="47" spans="1:5" ht="21" x14ac:dyDescent="0.25">
      <c r="A47" s="18">
        <v>45457</v>
      </c>
      <c r="B47" s="8" t="s">
        <v>1059</v>
      </c>
      <c r="C47" s="9"/>
      <c r="D47" s="9">
        <v>100</v>
      </c>
      <c r="E47" s="9">
        <f t="shared" si="0"/>
        <v>96065.729999999865</v>
      </c>
    </row>
    <row r="48" spans="1:5" ht="21" x14ac:dyDescent="0.25">
      <c r="A48" s="18">
        <v>45469</v>
      </c>
      <c r="B48" s="8" t="s">
        <v>1649</v>
      </c>
      <c r="C48" s="9"/>
      <c r="D48" s="9">
        <v>96021</v>
      </c>
      <c r="E48" s="9">
        <f t="shared" si="0"/>
        <v>44.729999999864958</v>
      </c>
    </row>
    <row r="49" spans="1:5" ht="21" x14ac:dyDescent="0.25">
      <c r="A49" s="18"/>
      <c r="B49" s="8"/>
      <c r="C49" s="9"/>
      <c r="D49" s="9"/>
      <c r="E49" s="9">
        <f t="shared" si="0"/>
        <v>44.729999999864958</v>
      </c>
    </row>
    <row r="50" spans="1:5" ht="21" x14ac:dyDescent="0.25">
      <c r="A50" s="18"/>
      <c r="B50" s="8"/>
      <c r="C50" s="9"/>
      <c r="D50" s="9"/>
      <c r="E50" s="9">
        <f t="shared" si="0"/>
        <v>44.729999999864958</v>
      </c>
    </row>
    <row r="51" spans="1:5" ht="21" x14ac:dyDescent="0.25">
      <c r="A51" s="18"/>
      <c r="B51" s="8"/>
      <c r="C51" s="9"/>
      <c r="D51" s="9"/>
      <c r="E51" s="9">
        <f t="shared" si="0"/>
        <v>44.729999999864958</v>
      </c>
    </row>
    <row r="52" spans="1:5" ht="21" x14ac:dyDescent="0.25">
      <c r="A52" s="18"/>
      <c r="B52" s="8"/>
      <c r="C52" s="9"/>
      <c r="D52" s="9"/>
      <c r="E52" s="9">
        <f t="shared" si="0"/>
        <v>44.729999999864958</v>
      </c>
    </row>
    <row r="53" spans="1:5" ht="21" x14ac:dyDescent="0.25">
      <c r="A53" s="18"/>
      <c r="B53" s="8"/>
      <c r="C53" s="9"/>
      <c r="D53" s="9"/>
      <c r="E53" s="9">
        <f t="shared" si="0"/>
        <v>44.729999999864958</v>
      </c>
    </row>
    <row r="54" spans="1:5" ht="21" x14ac:dyDescent="0.25">
      <c r="A54" s="18"/>
      <c r="B54" s="8"/>
      <c r="C54" s="9"/>
      <c r="D54" s="9"/>
      <c r="E54" s="9">
        <f t="shared" si="0"/>
        <v>44.729999999864958</v>
      </c>
    </row>
    <row r="55" spans="1:5" ht="21" x14ac:dyDescent="0.25">
      <c r="A55" s="18"/>
      <c r="B55" s="8"/>
      <c r="C55" s="9"/>
      <c r="D55" s="9"/>
      <c r="E55" s="9">
        <f t="shared" si="0"/>
        <v>44.729999999864958</v>
      </c>
    </row>
    <row r="56" spans="1:5" ht="21" x14ac:dyDescent="0.25">
      <c r="A56" s="18"/>
      <c r="B56" s="8"/>
      <c r="C56" s="9"/>
      <c r="D56" s="9"/>
      <c r="E56" s="9">
        <f t="shared" si="0"/>
        <v>44.729999999864958</v>
      </c>
    </row>
    <row r="57" spans="1:5" ht="21" x14ac:dyDescent="0.25">
      <c r="A57" s="18"/>
      <c r="B57" s="8"/>
      <c r="C57" s="9"/>
      <c r="D57" s="9"/>
      <c r="E57" s="9">
        <f t="shared" si="0"/>
        <v>44.729999999864958</v>
      </c>
    </row>
    <row r="58" spans="1:5" ht="21" x14ac:dyDescent="0.25">
      <c r="A58" s="18"/>
      <c r="B58" s="8"/>
      <c r="C58" s="9"/>
      <c r="D58" s="9"/>
      <c r="E58" s="9">
        <f t="shared" si="0"/>
        <v>44.729999999864958</v>
      </c>
    </row>
    <row r="59" spans="1:5" ht="21" x14ac:dyDescent="0.25">
      <c r="A59" s="18"/>
      <c r="B59" s="8"/>
      <c r="C59" s="9"/>
      <c r="D59" s="9"/>
      <c r="E59" s="9">
        <f t="shared" si="0"/>
        <v>44.729999999864958</v>
      </c>
    </row>
    <row r="60" spans="1:5" ht="21" x14ac:dyDescent="0.25">
      <c r="A60" s="18"/>
      <c r="B60" s="8"/>
      <c r="C60" s="9"/>
      <c r="D60" s="9"/>
      <c r="E60" s="9">
        <f t="shared" si="0"/>
        <v>44.729999999864958</v>
      </c>
    </row>
    <row r="61" spans="1:5" ht="21" x14ac:dyDescent="0.25">
      <c r="A61" s="18"/>
      <c r="B61" s="8"/>
      <c r="C61" s="9"/>
      <c r="D61" s="9"/>
      <c r="E61" s="9">
        <f t="shared" si="0"/>
        <v>44.729999999864958</v>
      </c>
    </row>
    <row r="62" spans="1:5" ht="21" x14ac:dyDescent="0.25">
      <c r="A62" s="18"/>
      <c r="B62" s="8"/>
      <c r="C62" s="9"/>
      <c r="D62" s="9"/>
      <c r="E62" s="9">
        <f t="shared" si="0"/>
        <v>44.729999999864958</v>
      </c>
    </row>
    <row r="63" spans="1:5" ht="21" x14ac:dyDescent="0.25">
      <c r="A63" s="18"/>
      <c r="B63" s="8"/>
      <c r="C63" s="9"/>
      <c r="D63" s="9"/>
      <c r="E63" s="9">
        <f t="shared" si="0"/>
        <v>44.729999999864958</v>
      </c>
    </row>
    <row r="64" spans="1:5" ht="21" x14ac:dyDescent="0.25">
      <c r="A64" s="18"/>
      <c r="B64" s="8"/>
      <c r="C64" s="9"/>
      <c r="D64" s="9"/>
      <c r="E64" s="9">
        <f t="shared" si="0"/>
        <v>44.729999999864958</v>
      </c>
    </row>
    <row r="65" spans="1:5" ht="21" x14ac:dyDescent="0.25">
      <c r="A65" s="18"/>
      <c r="B65" s="8"/>
      <c r="C65" s="9"/>
      <c r="D65" s="9"/>
      <c r="E65" s="9">
        <f t="shared" si="0"/>
        <v>44.729999999864958</v>
      </c>
    </row>
    <row r="66" spans="1:5" ht="21" x14ac:dyDescent="0.25">
      <c r="A66" s="18"/>
      <c r="B66" s="8"/>
      <c r="C66" s="9"/>
      <c r="D66" s="9"/>
      <c r="E66" s="9">
        <f t="shared" si="0"/>
        <v>44.729999999864958</v>
      </c>
    </row>
    <row r="67" spans="1:5" ht="21" x14ac:dyDescent="0.25">
      <c r="A67" s="18"/>
      <c r="B67" s="8"/>
      <c r="C67" s="9"/>
      <c r="D67" s="9"/>
      <c r="E67" s="9">
        <f t="shared" si="0"/>
        <v>44.729999999864958</v>
      </c>
    </row>
    <row r="68" spans="1:5" ht="21" x14ac:dyDescent="0.25">
      <c r="A68" s="18"/>
      <c r="B68" s="8"/>
      <c r="C68" s="9"/>
      <c r="D68" s="9"/>
      <c r="E68" s="9">
        <f t="shared" si="0"/>
        <v>44.729999999864958</v>
      </c>
    </row>
    <row r="69" spans="1:5" ht="21" x14ac:dyDescent="0.25">
      <c r="A69" s="18"/>
      <c r="B69" s="8"/>
      <c r="C69" s="9"/>
      <c r="D69" s="9"/>
      <c r="E69" s="9">
        <f t="shared" si="0"/>
        <v>44.729999999864958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44.729999999864958</v>
      </c>
    </row>
    <row r="71" spans="1:5" ht="21" x14ac:dyDescent="0.25">
      <c r="A71" s="8"/>
      <c r="B71" s="8"/>
      <c r="C71" s="9"/>
      <c r="D71" s="9"/>
      <c r="E71" s="9">
        <f t="shared" si="1"/>
        <v>44.729999999864958</v>
      </c>
    </row>
    <row r="72" spans="1:5" ht="21" x14ac:dyDescent="0.25">
      <c r="A72" s="18"/>
      <c r="B72" s="8"/>
      <c r="C72" s="9"/>
      <c r="D72" s="9"/>
      <c r="E72" s="9">
        <f t="shared" si="1"/>
        <v>44.729999999864958</v>
      </c>
    </row>
    <row r="73" spans="1:5" ht="21" x14ac:dyDescent="0.25">
      <c r="A73" s="18"/>
      <c r="B73" s="8"/>
      <c r="C73" s="9"/>
      <c r="D73" s="9"/>
      <c r="E73" s="9">
        <f t="shared" si="1"/>
        <v>44.729999999864958</v>
      </c>
    </row>
    <row r="74" spans="1:5" ht="21" x14ac:dyDescent="0.25">
      <c r="A74" s="18"/>
      <c r="B74" s="8"/>
      <c r="C74" s="9"/>
      <c r="D74" s="9"/>
      <c r="E74" s="9">
        <f t="shared" si="1"/>
        <v>44.729999999864958</v>
      </c>
    </row>
    <row r="75" spans="1:5" ht="21" x14ac:dyDescent="0.25">
      <c r="A75" s="18"/>
      <c r="B75" s="8"/>
      <c r="C75" s="9"/>
      <c r="D75" s="9"/>
      <c r="E75" s="9">
        <f t="shared" si="1"/>
        <v>44.729999999864958</v>
      </c>
    </row>
    <row r="76" spans="1:5" ht="21" x14ac:dyDescent="0.25">
      <c r="A76" s="18"/>
      <c r="B76" s="8"/>
      <c r="C76" s="9"/>
      <c r="D76" s="9"/>
      <c r="E76" s="9">
        <f t="shared" si="1"/>
        <v>44.729999999864958</v>
      </c>
    </row>
    <row r="77" spans="1:5" ht="21" x14ac:dyDescent="0.25">
      <c r="A77" s="18"/>
      <c r="B77" s="8"/>
      <c r="C77" s="9"/>
      <c r="D77" s="9"/>
      <c r="E77" s="9">
        <f t="shared" si="1"/>
        <v>44.729999999864958</v>
      </c>
    </row>
    <row r="78" spans="1:5" ht="21" x14ac:dyDescent="0.25">
      <c r="A78" s="18"/>
      <c r="B78" s="8"/>
      <c r="C78" s="9"/>
      <c r="D78" s="9"/>
      <c r="E78" s="9">
        <f t="shared" si="1"/>
        <v>44.729999999864958</v>
      </c>
    </row>
    <row r="79" spans="1:5" ht="21" x14ac:dyDescent="0.25">
      <c r="A79" s="18"/>
      <c r="B79" s="8"/>
      <c r="C79" s="9"/>
      <c r="D79" s="9"/>
      <c r="E79" s="9">
        <f t="shared" si="1"/>
        <v>44.729999999864958</v>
      </c>
    </row>
    <row r="80" spans="1:5" ht="21" x14ac:dyDescent="0.25">
      <c r="A80" s="18"/>
      <c r="B80" s="8"/>
      <c r="C80" s="9"/>
      <c r="D80" s="9"/>
      <c r="E80" s="9">
        <f t="shared" si="1"/>
        <v>44.729999999864958</v>
      </c>
    </row>
    <row r="81" spans="1:5" ht="21" x14ac:dyDescent="0.25">
      <c r="A81" s="18"/>
      <c r="B81" s="8"/>
      <c r="C81" s="9"/>
      <c r="D81" s="9"/>
      <c r="E81" s="9">
        <f t="shared" si="1"/>
        <v>44.729999999864958</v>
      </c>
    </row>
    <row r="82" spans="1:5" ht="21" x14ac:dyDescent="0.25">
      <c r="A82" s="18"/>
      <c r="B82" s="8"/>
      <c r="C82" s="9"/>
      <c r="D82" s="9"/>
      <c r="E82" s="9">
        <f t="shared" si="1"/>
        <v>44.729999999864958</v>
      </c>
    </row>
    <row r="83" spans="1:5" ht="21" x14ac:dyDescent="0.25">
      <c r="A83" s="18"/>
      <c r="B83" s="8"/>
      <c r="C83" s="9"/>
      <c r="D83" s="9"/>
      <c r="E83" s="9">
        <f t="shared" si="1"/>
        <v>44.729999999864958</v>
      </c>
    </row>
    <row r="84" spans="1:5" ht="21" x14ac:dyDescent="0.25">
      <c r="A84" s="18"/>
      <c r="B84" s="8"/>
      <c r="C84" s="9"/>
      <c r="D84" s="9"/>
      <c r="E84" s="9">
        <f t="shared" si="1"/>
        <v>44.729999999864958</v>
      </c>
    </row>
    <row r="85" spans="1:5" ht="21" x14ac:dyDescent="0.25">
      <c r="A85" s="18"/>
      <c r="B85" s="8"/>
      <c r="C85" s="9"/>
      <c r="D85" s="9"/>
      <c r="E85" s="9">
        <f t="shared" si="1"/>
        <v>44.729999999864958</v>
      </c>
    </row>
    <row r="86" spans="1:5" ht="21" x14ac:dyDescent="0.25">
      <c r="A86" s="18"/>
      <c r="B86" s="8"/>
      <c r="C86" s="9"/>
      <c r="D86" s="9"/>
      <c r="E86" s="9">
        <f t="shared" si="1"/>
        <v>44.729999999864958</v>
      </c>
    </row>
    <row r="87" spans="1:5" ht="21" x14ac:dyDescent="0.25">
      <c r="A87" s="18"/>
      <c r="B87" s="8"/>
      <c r="C87" s="9"/>
      <c r="D87" s="9"/>
      <c r="E87" s="9">
        <f t="shared" si="1"/>
        <v>44.729999999864958</v>
      </c>
    </row>
    <row r="88" spans="1:5" ht="21" x14ac:dyDescent="0.25">
      <c r="A88" s="18"/>
      <c r="B88" s="8"/>
      <c r="C88" s="9"/>
      <c r="D88" s="9"/>
      <c r="E88" s="9">
        <f t="shared" si="1"/>
        <v>44.729999999864958</v>
      </c>
    </row>
    <row r="89" spans="1:5" ht="21" x14ac:dyDescent="0.25">
      <c r="A89" s="18"/>
      <c r="B89" s="8"/>
      <c r="C89" s="9"/>
      <c r="D89" s="9"/>
      <c r="E89" s="9">
        <f t="shared" si="1"/>
        <v>44.729999999864958</v>
      </c>
    </row>
    <row r="90" spans="1:5" ht="21" x14ac:dyDescent="0.25">
      <c r="A90" s="18"/>
      <c r="B90" s="8"/>
      <c r="C90" s="9"/>
      <c r="D90" s="9"/>
      <c r="E90" s="9">
        <f t="shared" si="1"/>
        <v>44.729999999864958</v>
      </c>
    </row>
    <row r="91" spans="1:5" ht="21" x14ac:dyDescent="0.25">
      <c r="A91" s="18"/>
      <c r="B91" s="8"/>
      <c r="C91" s="9"/>
      <c r="D91" s="9"/>
      <c r="E91" s="9">
        <f t="shared" si="1"/>
        <v>44.729999999864958</v>
      </c>
    </row>
    <row r="92" spans="1:5" ht="21" x14ac:dyDescent="0.25">
      <c r="A92" s="18"/>
      <c r="B92" s="8"/>
      <c r="C92" s="9"/>
      <c r="D92" s="9"/>
      <c r="E92" s="9">
        <f t="shared" si="1"/>
        <v>44.729999999864958</v>
      </c>
    </row>
    <row r="93" spans="1:5" ht="21" x14ac:dyDescent="0.25">
      <c r="A93" s="18"/>
      <c r="B93" s="8"/>
      <c r="C93" s="9"/>
      <c r="D93" s="9"/>
      <c r="E93" s="9">
        <f t="shared" si="1"/>
        <v>44.729999999864958</v>
      </c>
    </row>
    <row r="94" spans="1:5" ht="21" x14ac:dyDescent="0.25">
      <c r="A94" s="18"/>
      <c r="B94" s="8"/>
      <c r="C94" s="9"/>
      <c r="D94" s="9"/>
      <c r="E94" s="9">
        <f t="shared" si="1"/>
        <v>44.729999999864958</v>
      </c>
    </row>
    <row r="95" spans="1:5" ht="21" x14ac:dyDescent="0.25">
      <c r="A95" s="18"/>
      <c r="B95" s="8"/>
      <c r="C95" s="9"/>
      <c r="D95" s="9"/>
      <c r="E95" s="9">
        <f t="shared" si="1"/>
        <v>44.729999999864958</v>
      </c>
    </row>
    <row r="96" spans="1:5" ht="21" x14ac:dyDescent="0.25">
      <c r="A96" s="18"/>
      <c r="B96" s="8"/>
      <c r="C96" s="9"/>
      <c r="D96" s="9"/>
      <c r="E96" s="9">
        <f t="shared" si="1"/>
        <v>44.729999999864958</v>
      </c>
    </row>
    <row r="97" spans="1:5" ht="21" x14ac:dyDescent="0.25">
      <c r="A97" s="18"/>
      <c r="B97" s="8"/>
      <c r="C97" s="9"/>
      <c r="D97" s="9"/>
      <c r="E97" s="9">
        <f t="shared" si="1"/>
        <v>44.729999999864958</v>
      </c>
    </row>
    <row r="98" spans="1:5" ht="21" x14ac:dyDescent="0.25">
      <c r="A98" s="18"/>
      <c r="B98" s="8"/>
      <c r="C98" s="9"/>
      <c r="D98" s="9"/>
      <c r="E98" s="9">
        <f t="shared" si="1"/>
        <v>44.729999999864958</v>
      </c>
    </row>
    <row r="99" spans="1:5" ht="21" x14ac:dyDescent="0.25">
      <c r="A99" s="18"/>
      <c r="B99" s="8"/>
      <c r="C99" s="9"/>
      <c r="D99" s="9"/>
      <c r="E99" s="9">
        <f t="shared" si="1"/>
        <v>44.729999999864958</v>
      </c>
    </row>
    <row r="100" spans="1:5" ht="21" x14ac:dyDescent="0.25">
      <c r="A100" s="18"/>
      <c r="B100" s="8"/>
      <c r="C100" s="9"/>
      <c r="D100" s="9"/>
      <c r="E100" s="9">
        <f t="shared" si="1"/>
        <v>44.729999999864958</v>
      </c>
    </row>
    <row r="101" spans="1:5" ht="21" x14ac:dyDescent="0.25">
      <c r="A101" s="18"/>
      <c r="B101" s="8"/>
      <c r="C101" s="17"/>
      <c r="D101" s="16"/>
      <c r="E101" s="9">
        <f t="shared" si="1"/>
        <v>44.729999999864958</v>
      </c>
    </row>
    <row r="102" spans="1:5" ht="21" x14ac:dyDescent="0.25">
      <c r="A102" s="18"/>
      <c r="B102" s="8"/>
      <c r="C102" s="16"/>
      <c r="D102" s="16"/>
      <c r="E102" s="9">
        <f t="shared" si="1"/>
        <v>44.729999999864958</v>
      </c>
    </row>
    <row r="103" spans="1:5" ht="21" x14ac:dyDescent="0.25">
      <c r="A103" s="18"/>
      <c r="B103" s="8"/>
      <c r="C103" s="16"/>
      <c r="D103" s="16"/>
      <c r="E103" s="9">
        <f t="shared" si="1"/>
        <v>44.729999999864958</v>
      </c>
    </row>
    <row r="104" spans="1:5" ht="21" x14ac:dyDescent="0.25">
      <c r="A104" s="18"/>
      <c r="B104" s="8"/>
      <c r="C104" s="16"/>
      <c r="D104" s="16"/>
      <c r="E104" s="9">
        <f t="shared" si="1"/>
        <v>44.729999999864958</v>
      </c>
    </row>
    <row r="105" spans="1:5" ht="21" x14ac:dyDescent="0.25">
      <c r="A105" s="18"/>
      <c r="B105" s="8"/>
      <c r="C105" s="16"/>
      <c r="D105" s="16"/>
      <c r="E105" s="9">
        <f t="shared" si="1"/>
        <v>44.729999999864958</v>
      </c>
    </row>
    <row r="106" spans="1:5" ht="21" x14ac:dyDescent="0.25">
      <c r="A106" s="18"/>
      <c r="B106" s="8"/>
      <c r="C106" s="16"/>
      <c r="D106" s="16"/>
      <c r="E106" s="9">
        <f t="shared" si="1"/>
        <v>44.729999999864958</v>
      </c>
    </row>
    <row r="107" spans="1:5" ht="21" x14ac:dyDescent="0.25">
      <c r="A107" s="18"/>
      <c r="B107" s="8"/>
      <c r="C107" s="16"/>
      <c r="D107" s="16"/>
      <c r="E107" s="9">
        <f t="shared" si="1"/>
        <v>44.729999999864958</v>
      </c>
    </row>
    <row r="108" spans="1:5" ht="21" x14ac:dyDescent="0.25">
      <c r="A108" s="18"/>
      <c r="B108" s="8"/>
      <c r="C108" s="16"/>
      <c r="D108" s="16"/>
      <c r="E108" s="9">
        <f t="shared" si="1"/>
        <v>44.729999999864958</v>
      </c>
    </row>
    <row r="109" spans="1:5" ht="21" x14ac:dyDescent="0.25">
      <c r="A109" s="18"/>
      <c r="B109" s="8"/>
      <c r="C109" s="16"/>
      <c r="D109" s="16"/>
      <c r="E109" s="9">
        <f t="shared" si="1"/>
        <v>44.729999999864958</v>
      </c>
    </row>
    <row r="110" spans="1:5" ht="21" x14ac:dyDescent="0.25">
      <c r="A110" s="18"/>
      <c r="B110" s="8"/>
      <c r="C110" s="16"/>
      <c r="D110" s="16"/>
      <c r="E110" s="9">
        <f t="shared" si="1"/>
        <v>44.729999999864958</v>
      </c>
    </row>
    <row r="111" spans="1:5" ht="21" x14ac:dyDescent="0.25">
      <c r="A111" s="18"/>
      <c r="B111" s="8"/>
      <c r="C111" s="16"/>
      <c r="D111" s="16"/>
      <c r="E111" s="9">
        <f t="shared" si="1"/>
        <v>44.729999999864958</v>
      </c>
    </row>
    <row r="112" spans="1:5" ht="21" x14ac:dyDescent="0.25">
      <c r="A112" s="18"/>
      <c r="B112" s="8"/>
      <c r="C112" s="16"/>
      <c r="D112" s="16"/>
      <c r="E112" s="9">
        <f t="shared" si="1"/>
        <v>44.729999999864958</v>
      </c>
    </row>
    <row r="113" spans="1:5" ht="21" x14ac:dyDescent="0.25">
      <c r="A113" s="18"/>
      <c r="B113" s="8"/>
      <c r="C113" s="16"/>
      <c r="D113" s="16"/>
      <c r="E113" s="9">
        <f t="shared" si="1"/>
        <v>44.729999999864958</v>
      </c>
    </row>
    <row r="114" spans="1:5" ht="21" x14ac:dyDescent="0.25">
      <c r="A114" s="18"/>
      <c r="B114" s="8"/>
      <c r="C114" s="16"/>
      <c r="D114" s="16"/>
      <c r="E114" s="9">
        <f t="shared" si="1"/>
        <v>44.729999999864958</v>
      </c>
    </row>
    <row r="115" spans="1:5" ht="21" x14ac:dyDescent="0.25">
      <c r="A115" s="18"/>
      <c r="B115" s="8"/>
      <c r="C115" s="16"/>
      <c r="D115" s="16"/>
      <c r="E115" s="9">
        <f t="shared" si="1"/>
        <v>44.729999999864958</v>
      </c>
    </row>
    <row r="116" spans="1:5" ht="21" x14ac:dyDescent="0.25">
      <c r="A116" s="18"/>
      <c r="B116" s="8"/>
      <c r="C116" s="16"/>
      <c r="D116" s="16"/>
      <c r="E116" s="9">
        <f t="shared" si="1"/>
        <v>44.729999999864958</v>
      </c>
    </row>
    <row r="117" spans="1:5" ht="21" x14ac:dyDescent="0.25">
      <c r="A117" s="18"/>
      <c r="B117" s="8"/>
      <c r="C117" s="16"/>
      <c r="D117" s="16"/>
      <c r="E117" s="9">
        <f t="shared" si="1"/>
        <v>44.729999999864958</v>
      </c>
    </row>
    <row r="118" spans="1:5" ht="21" x14ac:dyDescent="0.25">
      <c r="A118" s="18"/>
      <c r="B118" s="8"/>
      <c r="C118" s="16"/>
      <c r="D118" s="16"/>
      <c r="E118" s="9">
        <f t="shared" si="1"/>
        <v>44.729999999864958</v>
      </c>
    </row>
    <row r="119" spans="1:5" ht="21" x14ac:dyDescent="0.25">
      <c r="A119" s="18"/>
      <c r="B119" s="8"/>
      <c r="C119" s="16"/>
      <c r="D119" s="16"/>
      <c r="E119" s="9">
        <f t="shared" si="1"/>
        <v>44.729999999864958</v>
      </c>
    </row>
    <row r="120" spans="1:5" ht="21" x14ac:dyDescent="0.25">
      <c r="A120" s="18"/>
      <c r="B120" s="8"/>
      <c r="C120" s="16"/>
      <c r="D120" s="16"/>
      <c r="E120" s="9">
        <f t="shared" si="1"/>
        <v>44.729999999864958</v>
      </c>
    </row>
    <row r="121" spans="1:5" ht="21" x14ac:dyDescent="0.25">
      <c r="A121" s="18"/>
      <c r="B121" s="8"/>
      <c r="C121" s="16"/>
      <c r="D121" s="16"/>
      <c r="E121" s="9">
        <f t="shared" si="1"/>
        <v>44.729999999864958</v>
      </c>
    </row>
    <row r="122" spans="1:5" ht="21" x14ac:dyDescent="0.25">
      <c r="A122" s="18"/>
      <c r="B122" s="8"/>
      <c r="C122" s="16"/>
      <c r="D122" s="16"/>
      <c r="E122" s="9">
        <f t="shared" si="1"/>
        <v>44.729999999864958</v>
      </c>
    </row>
    <row r="123" spans="1:5" ht="21" x14ac:dyDescent="0.25">
      <c r="A123" s="18"/>
      <c r="B123" s="8"/>
      <c r="C123" s="16"/>
      <c r="D123" s="16"/>
      <c r="E123" s="9">
        <f t="shared" si="1"/>
        <v>44.729999999864958</v>
      </c>
    </row>
    <row r="124" spans="1:5" ht="21" x14ac:dyDescent="0.25">
      <c r="A124" s="18"/>
      <c r="B124" s="8"/>
      <c r="C124" s="16"/>
      <c r="D124" s="16"/>
      <c r="E124" s="9">
        <f t="shared" si="1"/>
        <v>44.729999999864958</v>
      </c>
    </row>
    <row r="125" spans="1:5" ht="21" x14ac:dyDescent="0.25">
      <c r="A125" s="18"/>
      <c r="B125" s="8"/>
      <c r="C125" s="16"/>
      <c r="D125" s="16"/>
      <c r="E125" s="9">
        <f t="shared" si="1"/>
        <v>44.729999999864958</v>
      </c>
    </row>
    <row r="126" spans="1:5" ht="21" x14ac:dyDescent="0.25">
      <c r="A126" s="18"/>
      <c r="B126" s="8"/>
      <c r="C126" s="16"/>
      <c r="D126" s="16"/>
      <c r="E126" s="9">
        <f t="shared" si="1"/>
        <v>44.729999999864958</v>
      </c>
    </row>
    <row r="127" spans="1:5" ht="21" x14ac:dyDescent="0.25">
      <c r="A127" s="18"/>
      <c r="B127" s="8"/>
      <c r="C127" s="16"/>
      <c r="D127" s="16"/>
      <c r="E127" s="9">
        <f t="shared" si="1"/>
        <v>44.729999999864958</v>
      </c>
    </row>
    <row r="128" spans="1:5" ht="21" x14ac:dyDescent="0.25">
      <c r="A128" s="18"/>
      <c r="B128" s="8"/>
      <c r="C128" s="16"/>
      <c r="D128" s="16"/>
      <c r="E128" s="9">
        <f t="shared" si="1"/>
        <v>44.729999999864958</v>
      </c>
    </row>
    <row r="129" spans="1:5" ht="21" x14ac:dyDescent="0.25">
      <c r="A129" s="18"/>
      <c r="B129" s="8"/>
      <c r="C129" s="16"/>
      <c r="D129" s="16"/>
      <c r="E129" s="9">
        <f t="shared" si="1"/>
        <v>44.729999999864958</v>
      </c>
    </row>
    <row r="130" spans="1:5" ht="21" x14ac:dyDescent="0.25">
      <c r="A130" s="18"/>
      <c r="B130" s="8"/>
      <c r="C130" s="16"/>
      <c r="D130" s="16"/>
      <c r="E130" s="9">
        <f t="shared" si="1"/>
        <v>44.729999999864958</v>
      </c>
    </row>
    <row r="131" spans="1:5" ht="21" x14ac:dyDescent="0.25">
      <c r="A131" s="18"/>
      <c r="B131" s="8"/>
      <c r="C131" s="16"/>
      <c r="D131" s="16"/>
      <c r="E131" s="9">
        <f t="shared" si="1"/>
        <v>44.729999999864958</v>
      </c>
    </row>
    <row r="132" spans="1:5" ht="21" x14ac:dyDescent="0.25">
      <c r="A132" s="18"/>
      <c r="B132" s="8"/>
      <c r="C132" s="16"/>
      <c r="D132" s="16"/>
      <c r="E132" s="9">
        <f t="shared" si="1"/>
        <v>44.729999999864958</v>
      </c>
    </row>
    <row r="133" spans="1:5" ht="21" x14ac:dyDescent="0.25">
      <c r="A133" s="18"/>
      <c r="B133" s="8"/>
      <c r="C133" s="16"/>
      <c r="D133" s="16"/>
      <c r="E133" s="9">
        <f t="shared" si="1"/>
        <v>44.729999999864958</v>
      </c>
    </row>
    <row r="134" spans="1:5" ht="21" x14ac:dyDescent="0.25">
      <c r="A134" s="18"/>
      <c r="B134" s="8"/>
      <c r="C134" s="16"/>
      <c r="D134" s="16"/>
      <c r="E134" s="9">
        <f t="shared" ref="E134:E197" si="2">E133+C134-D134</f>
        <v>44.729999999864958</v>
      </c>
    </row>
    <row r="135" spans="1:5" ht="21" x14ac:dyDescent="0.25">
      <c r="A135" s="18"/>
      <c r="B135" s="8"/>
      <c r="C135" s="16"/>
      <c r="D135" s="16"/>
      <c r="E135" s="9">
        <f t="shared" si="2"/>
        <v>44.729999999864958</v>
      </c>
    </row>
    <row r="136" spans="1:5" ht="21" x14ac:dyDescent="0.25">
      <c r="A136" s="18"/>
      <c r="B136" s="8"/>
      <c r="C136" s="16"/>
      <c r="D136" s="16"/>
      <c r="E136" s="9">
        <f t="shared" si="2"/>
        <v>44.729999999864958</v>
      </c>
    </row>
    <row r="137" spans="1:5" ht="21" x14ac:dyDescent="0.25">
      <c r="A137" s="18"/>
      <c r="B137" s="8"/>
      <c r="C137" s="16"/>
      <c r="D137" s="16"/>
      <c r="E137" s="9">
        <f t="shared" si="2"/>
        <v>44.729999999864958</v>
      </c>
    </row>
    <row r="138" spans="1:5" ht="21" x14ac:dyDescent="0.25">
      <c r="A138" s="18"/>
      <c r="B138" s="8"/>
      <c r="C138" s="16"/>
      <c r="D138" s="16"/>
      <c r="E138" s="9">
        <f t="shared" si="2"/>
        <v>44.729999999864958</v>
      </c>
    </row>
    <row r="139" spans="1:5" ht="21" x14ac:dyDescent="0.25">
      <c r="A139" s="18"/>
      <c r="B139" s="8"/>
      <c r="C139" s="16"/>
      <c r="D139" s="16"/>
      <c r="E139" s="9">
        <f t="shared" si="2"/>
        <v>44.729999999864958</v>
      </c>
    </row>
    <row r="140" spans="1:5" ht="21" x14ac:dyDescent="0.25">
      <c r="A140" s="18"/>
      <c r="B140" s="8"/>
      <c r="C140" s="16"/>
      <c r="D140" s="16"/>
      <c r="E140" s="9">
        <f t="shared" si="2"/>
        <v>44.729999999864958</v>
      </c>
    </row>
    <row r="141" spans="1:5" ht="21" x14ac:dyDescent="0.25">
      <c r="A141" s="18"/>
      <c r="B141" s="8"/>
      <c r="C141" s="16"/>
      <c r="D141" s="16"/>
      <c r="E141" s="9">
        <f t="shared" si="2"/>
        <v>44.729999999864958</v>
      </c>
    </row>
    <row r="142" spans="1:5" ht="21" x14ac:dyDescent="0.25">
      <c r="A142" s="18"/>
      <c r="B142" s="8"/>
      <c r="C142" s="16"/>
      <c r="D142" s="16"/>
      <c r="E142" s="9">
        <f t="shared" si="2"/>
        <v>44.729999999864958</v>
      </c>
    </row>
    <row r="143" spans="1:5" ht="21" x14ac:dyDescent="0.25">
      <c r="A143" s="18"/>
      <c r="B143" s="8"/>
      <c r="C143" s="16"/>
      <c r="D143" s="16"/>
      <c r="E143" s="9">
        <f t="shared" si="2"/>
        <v>44.729999999864958</v>
      </c>
    </row>
    <row r="144" spans="1:5" ht="21" x14ac:dyDescent="0.25">
      <c r="A144" s="18"/>
      <c r="B144" s="8"/>
      <c r="C144" s="16"/>
      <c r="D144" s="16"/>
      <c r="E144" s="9">
        <f t="shared" si="2"/>
        <v>44.729999999864958</v>
      </c>
    </row>
    <row r="145" spans="1:5" ht="21" x14ac:dyDescent="0.25">
      <c r="A145" s="18"/>
      <c r="B145" s="8"/>
      <c r="C145" s="16"/>
      <c r="D145" s="16"/>
      <c r="E145" s="9">
        <f t="shared" si="2"/>
        <v>44.729999999864958</v>
      </c>
    </row>
    <row r="146" spans="1:5" ht="21" x14ac:dyDescent="0.25">
      <c r="A146" s="18"/>
      <c r="B146" s="8"/>
      <c r="C146" s="16"/>
      <c r="D146" s="16"/>
      <c r="E146" s="9">
        <f t="shared" si="2"/>
        <v>44.729999999864958</v>
      </c>
    </row>
    <row r="147" spans="1:5" ht="21" x14ac:dyDescent="0.25">
      <c r="A147" s="18"/>
      <c r="B147" s="8"/>
      <c r="C147" s="16"/>
      <c r="D147" s="16"/>
      <c r="E147" s="9">
        <f t="shared" si="2"/>
        <v>44.729999999864958</v>
      </c>
    </row>
    <row r="148" spans="1:5" ht="21" x14ac:dyDescent="0.25">
      <c r="A148" s="18"/>
      <c r="B148" s="8"/>
      <c r="C148" s="16"/>
      <c r="D148" s="16"/>
      <c r="E148" s="9">
        <f t="shared" si="2"/>
        <v>44.729999999864958</v>
      </c>
    </row>
    <row r="149" spans="1:5" ht="21" x14ac:dyDescent="0.25">
      <c r="A149" s="18"/>
      <c r="B149" s="8"/>
      <c r="C149" s="16"/>
      <c r="D149" s="16"/>
      <c r="E149" s="9">
        <f t="shared" si="2"/>
        <v>44.729999999864958</v>
      </c>
    </row>
    <row r="150" spans="1:5" ht="21" x14ac:dyDescent="0.25">
      <c r="A150" s="18"/>
      <c r="B150" s="8"/>
      <c r="C150" s="16"/>
      <c r="D150" s="16"/>
      <c r="E150" s="9">
        <f t="shared" si="2"/>
        <v>44.729999999864958</v>
      </c>
    </row>
    <row r="151" spans="1:5" ht="21" x14ac:dyDescent="0.25">
      <c r="A151" s="18"/>
      <c r="B151" s="8"/>
      <c r="C151" s="16"/>
      <c r="D151" s="16"/>
      <c r="E151" s="9">
        <f t="shared" si="2"/>
        <v>44.729999999864958</v>
      </c>
    </row>
    <row r="152" spans="1:5" ht="21" x14ac:dyDescent="0.25">
      <c r="A152" s="18"/>
      <c r="B152" s="8"/>
      <c r="C152" s="16"/>
      <c r="D152" s="16"/>
      <c r="E152" s="9">
        <f t="shared" si="2"/>
        <v>44.729999999864958</v>
      </c>
    </row>
    <row r="153" spans="1:5" ht="21" x14ac:dyDescent="0.25">
      <c r="A153" s="18"/>
      <c r="B153" s="8"/>
      <c r="C153" s="16"/>
      <c r="D153" s="16"/>
      <c r="E153" s="9">
        <f t="shared" si="2"/>
        <v>44.729999999864958</v>
      </c>
    </row>
    <row r="154" spans="1:5" ht="21" x14ac:dyDescent="0.25">
      <c r="A154" s="18"/>
      <c r="B154" s="8"/>
      <c r="C154" s="16"/>
      <c r="D154" s="16"/>
      <c r="E154" s="9">
        <f t="shared" si="2"/>
        <v>44.729999999864958</v>
      </c>
    </row>
    <row r="155" spans="1:5" ht="21" x14ac:dyDescent="0.25">
      <c r="A155" s="18"/>
      <c r="B155" s="8"/>
      <c r="C155" s="16"/>
      <c r="D155" s="16"/>
      <c r="E155" s="9">
        <f t="shared" si="2"/>
        <v>44.729999999864958</v>
      </c>
    </row>
    <row r="156" spans="1:5" ht="21" x14ac:dyDescent="0.25">
      <c r="A156" s="18"/>
      <c r="B156" s="8"/>
      <c r="C156" s="16"/>
      <c r="D156" s="16"/>
      <c r="E156" s="9">
        <f t="shared" si="2"/>
        <v>44.729999999864958</v>
      </c>
    </row>
    <row r="157" spans="1:5" ht="21" x14ac:dyDescent="0.25">
      <c r="A157" s="18"/>
      <c r="B157" s="8"/>
      <c r="C157" s="16"/>
      <c r="D157" s="16"/>
      <c r="E157" s="9">
        <f t="shared" si="2"/>
        <v>44.729999999864958</v>
      </c>
    </row>
    <row r="158" spans="1:5" ht="21" x14ac:dyDescent="0.25">
      <c r="A158" s="18"/>
      <c r="B158" s="8"/>
      <c r="C158" s="16"/>
      <c r="D158" s="16"/>
      <c r="E158" s="9">
        <f t="shared" si="2"/>
        <v>44.729999999864958</v>
      </c>
    </row>
    <row r="159" spans="1:5" ht="21" x14ac:dyDescent="0.25">
      <c r="A159" s="18"/>
      <c r="B159" s="8"/>
      <c r="C159" s="16"/>
      <c r="D159" s="16"/>
      <c r="E159" s="9">
        <f t="shared" si="2"/>
        <v>44.729999999864958</v>
      </c>
    </row>
    <row r="160" spans="1:5" ht="21" x14ac:dyDescent="0.25">
      <c r="A160" s="18"/>
      <c r="B160" s="8"/>
      <c r="C160" s="16"/>
      <c r="D160" s="16"/>
      <c r="E160" s="9">
        <f t="shared" si="2"/>
        <v>44.729999999864958</v>
      </c>
    </row>
    <row r="161" spans="1:5" ht="21" x14ac:dyDescent="0.25">
      <c r="A161" s="18"/>
      <c r="B161" s="8"/>
      <c r="C161" s="16"/>
      <c r="D161" s="16"/>
      <c r="E161" s="9">
        <f t="shared" si="2"/>
        <v>44.729999999864958</v>
      </c>
    </row>
    <row r="162" spans="1:5" ht="21" x14ac:dyDescent="0.25">
      <c r="A162" s="18"/>
      <c r="B162" s="8"/>
      <c r="C162" s="16"/>
      <c r="D162" s="16"/>
      <c r="E162" s="9">
        <f t="shared" si="2"/>
        <v>44.729999999864958</v>
      </c>
    </row>
    <row r="163" spans="1:5" ht="21" x14ac:dyDescent="0.25">
      <c r="A163" s="18"/>
      <c r="B163" s="8"/>
      <c r="C163" s="16"/>
      <c r="D163" s="16"/>
      <c r="E163" s="9">
        <f t="shared" si="2"/>
        <v>44.729999999864958</v>
      </c>
    </row>
    <row r="164" spans="1:5" ht="21" x14ac:dyDescent="0.25">
      <c r="A164" s="18"/>
      <c r="B164" s="8"/>
      <c r="C164" s="16"/>
      <c r="D164" s="16"/>
      <c r="E164" s="9">
        <f t="shared" si="2"/>
        <v>44.729999999864958</v>
      </c>
    </row>
    <row r="165" spans="1:5" ht="21" x14ac:dyDescent="0.25">
      <c r="A165" s="18"/>
      <c r="B165" s="8"/>
      <c r="C165" s="16"/>
      <c r="D165" s="16"/>
      <c r="E165" s="9">
        <f t="shared" si="2"/>
        <v>44.729999999864958</v>
      </c>
    </row>
    <row r="166" spans="1:5" ht="21" x14ac:dyDescent="0.25">
      <c r="A166" s="18"/>
      <c r="B166" s="8"/>
      <c r="C166" s="16"/>
      <c r="D166" s="16"/>
      <c r="E166" s="9">
        <f t="shared" si="2"/>
        <v>44.729999999864958</v>
      </c>
    </row>
    <row r="167" spans="1:5" ht="21" x14ac:dyDescent="0.25">
      <c r="A167" s="18"/>
      <c r="B167" s="8"/>
      <c r="C167" s="16"/>
      <c r="D167" s="16"/>
      <c r="E167" s="9">
        <f t="shared" si="2"/>
        <v>44.729999999864958</v>
      </c>
    </row>
    <row r="168" spans="1:5" ht="21" x14ac:dyDescent="0.25">
      <c r="A168" s="18"/>
      <c r="B168" s="8"/>
      <c r="C168" s="16"/>
      <c r="D168" s="16"/>
      <c r="E168" s="9">
        <f t="shared" si="2"/>
        <v>44.729999999864958</v>
      </c>
    </row>
    <row r="169" spans="1:5" ht="21" x14ac:dyDescent="0.25">
      <c r="A169" s="18"/>
      <c r="B169" s="8"/>
      <c r="C169" s="16"/>
      <c r="D169" s="16"/>
      <c r="E169" s="9">
        <f t="shared" si="2"/>
        <v>44.729999999864958</v>
      </c>
    </row>
    <row r="170" spans="1:5" ht="21" x14ac:dyDescent="0.25">
      <c r="A170" s="18"/>
      <c r="B170" s="8"/>
      <c r="C170" s="16"/>
      <c r="D170" s="16"/>
      <c r="E170" s="9">
        <f t="shared" si="2"/>
        <v>44.729999999864958</v>
      </c>
    </row>
    <row r="171" spans="1:5" ht="21" x14ac:dyDescent="0.25">
      <c r="A171" s="18"/>
      <c r="B171" s="8"/>
      <c r="C171" s="16"/>
      <c r="D171" s="16"/>
      <c r="E171" s="9">
        <f t="shared" si="2"/>
        <v>44.729999999864958</v>
      </c>
    </row>
    <row r="172" spans="1:5" ht="21" x14ac:dyDescent="0.25">
      <c r="A172" s="18"/>
      <c r="B172" s="8"/>
      <c r="C172" s="16"/>
      <c r="D172" s="16"/>
      <c r="E172" s="9">
        <f t="shared" si="2"/>
        <v>44.729999999864958</v>
      </c>
    </row>
    <row r="173" spans="1:5" ht="21" x14ac:dyDescent="0.25">
      <c r="A173" s="18"/>
      <c r="B173" s="8"/>
      <c r="C173" s="16"/>
      <c r="D173" s="16"/>
      <c r="E173" s="9">
        <f t="shared" si="2"/>
        <v>44.729999999864958</v>
      </c>
    </row>
    <row r="174" spans="1:5" ht="21" x14ac:dyDescent="0.25">
      <c r="A174" s="18"/>
      <c r="B174" s="8"/>
      <c r="C174" s="16"/>
      <c r="D174" s="16"/>
      <c r="E174" s="9">
        <f t="shared" si="2"/>
        <v>44.729999999864958</v>
      </c>
    </row>
    <row r="175" spans="1:5" ht="21" x14ac:dyDescent="0.25">
      <c r="A175" s="18"/>
      <c r="B175" s="8"/>
      <c r="C175" s="16"/>
      <c r="D175" s="16"/>
      <c r="E175" s="9">
        <f t="shared" si="2"/>
        <v>44.729999999864958</v>
      </c>
    </row>
    <row r="176" spans="1:5" ht="21" x14ac:dyDescent="0.25">
      <c r="A176" s="18"/>
      <c r="B176" s="8"/>
      <c r="C176" s="16"/>
      <c r="D176" s="16"/>
      <c r="E176" s="9">
        <f t="shared" si="2"/>
        <v>44.729999999864958</v>
      </c>
    </row>
    <row r="177" spans="1:5" ht="21" x14ac:dyDescent="0.25">
      <c r="A177" s="18"/>
      <c r="B177" s="8"/>
      <c r="C177" s="16"/>
      <c r="D177" s="16"/>
      <c r="E177" s="9">
        <f t="shared" si="2"/>
        <v>44.729999999864958</v>
      </c>
    </row>
    <row r="178" spans="1:5" ht="21" x14ac:dyDescent="0.25">
      <c r="A178" s="18"/>
      <c r="B178" s="8"/>
      <c r="C178" s="16"/>
      <c r="D178" s="16"/>
      <c r="E178" s="9">
        <f t="shared" si="2"/>
        <v>44.729999999864958</v>
      </c>
    </row>
    <row r="179" spans="1:5" ht="21" x14ac:dyDescent="0.25">
      <c r="A179" s="18"/>
      <c r="B179" s="8"/>
      <c r="C179" s="16"/>
      <c r="D179" s="16"/>
      <c r="E179" s="9">
        <f t="shared" si="2"/>
        <v>44.729999999864958</v>
      </c>
    </row>
    <row r="180" spans="1:5" ht="21" x14ac:dyDescent="0.25">
      <c r="A180" s="18"/>
      <c r="B180" s="8"/>
      <c r="C180" s="16"/>
      <c r="D180" s="16"/>
      <c r="E180" s="9">
        <f t="shared" si="2"/>
        <v>44.729999999864958</v>
      </c>
    </row>
    <row r="181" spans="1:5" ht="21" x14ac:dyDescent="0.25">
      <c r="A181" s="18"/>
      <c r="B181" s="8"/>
      <c r="C181" s="16"/>
      <c r="D181" s="16"/>
      <c r="E181" s="9">
        <f t="shared" si="2"/>
        <v>44.729999999864958</v>
      </c>
    </row>
    <row r="182" spans="1:5" ht="21" x14ac:dyDescent="0.25">
      <c r="A182" s="18"/>
      <c r="B182" s="8"/>
      <c r="C182" s="16"/>
      <c r="D182" s="16"/>
      <c r="E182" s="9">
        <f t="shared" si="2"/>
        <v>44.729999999864958</v>
      </c>
    </row>
    <row r="183" spans="1:5" ht="21" x14ac:dyDescent="0.25">
      <c r="A183" s="18"/>
      <c r="B183" s="8"/>
      <c r="C183" s="16"/>
      <c r="D183" s="16"/>
      <c r="E183" s="9">
        <f t="shared" si="2"/>
        <v>44.729999999864958</v>
      </c>
    </row>
    <row r="184" spans="1:5" ht="21" x14ac:dyDescent="0.25">
      <c r="A184" s="18"/>
      <c r="B184" s="8"/>
      <c r="C184" s="16"/>
      <c r="D184" s="16"/>
      <c r="E184" s="9">
        <f t="shared" si="2"/>
        <v>44.729999999864958</v>
      </c>
    </row>
    <row r="185" spans="1:5" ht="21" x14ac:dyDescent="0.25">
      <c r="A185" s="18"/>
      <c r="B185" s="8"/>
      <c r="C185" s="16"/>
      <c r="D185" s="16"/>
      <c r="E185" s="9">
        <f t="shared" si="2"/>
        <v>44.729999999864958</v>
      </c>
    </row>
    <row r="186" spans="1:5" ht="21" x14ac:dyDescent="0.25">
      <c r="A186" s="18"/>
      <c r="B186" s="8"/>
      <c r="C186" s="16"/>
      <c r="D186" s="16"/>
      <c r="E186" s="9">
        <f t="shared" si="2"/>
        <v>44.729999999864958</v>
      </c>
    </row>
    <row r="187" spans="1:5" ht="21" x14ac:dyDescent="0.25">
      <c r="A187" s="18"/>
      <c r="B187" s="8"/>
      <c r="C187" s="16"/>
      <c r="D187" s="16"/>
      <c r="E187" s="9">
        <f t="shared" si="2"/>
        <v>44.729999999864958</v>
      </c>
    </row>
    <row r="188" spans="1:5" ht="21" x14ac:dyDescent="0.25">
      <c r="A188" s="18"/>
      <c r="B188" s="8"/>
      <c r="C188" s="16"/>
      <c r="D188" s="16"/>
      <c r="E188" s="9">
        <f t="shared" si="2"/>
        <v>44.729999999864958</v>
      </c>
    </row>
    <row r="189" spans="1:5" ht="21" x14ac:dyDescent="0.25">
      <c r="A189" s="18"/>
      <c r="B189" s="8"/>
      <c r="C189" s="16"/>
      <c r="D189" s="16"/>
      <c r="E189" s="9">
        <f t="shared" si="2"/>
        <v>44.729999999864958</v>
      </c>
    </row>
    <row r="190" spans="1:5" ht="21" x14ac:dyDescent="0.25">
      <c r="A190" s="18"/>
      <c r="B190" s="8"/>
      <c r="C190" s="16"/>
      <c r="D190" s="16"/>
      <c r="E190" s="9">
        <f t="shared" si="2"/>
        <v>44.729999999864958</v>
      </c>
    </row>
    <row r="191" spans="1:5" ht="21" x14ac:dyDescent="0.25">
      <c r="A191" s="18"/>
      <c r="B191" s="8"/>
      <c r="C191" s="16"/>
      <c r="D191" s="16"/>
      <c r="E191" s="9">
        <f t="shared" si="2"/>
        <v>44.729999999864958</v>
      </c>
    </row>
    <row r="192" spans="1:5" ht="21" x14ac:dyDescent="0.25">
      <c r="A192" s="18"/>
      <c r="B192" s="8"/>
      <c r="C192" s="16"/>
      <c r="D192" s="16"/>
      <c r="E192" s="9">
        <f t="shared" si="2"/>
        <v>44.729999999864958</v>
      </c>
    </row>
    <row r="193" spans="1:5" ht="21" x14ac:dyDescent="0.25">
      <c r="A193" s="18"/>
      <c r="B193" s="8"/>
      <c r="C193" s="16"/>
      <c r="D193" s="16"/>
      <c r="E193" s="9">
        <f t="shared" si="2"/>
        <v>44.729999999864958</v>
      </c>
    </row>
    <row r="194" spans="1:5" ht="21" x14ac:dyDescent="0.25">
      <c r="A194" s="18"/>
      <c r="B194" s="8"/>
      <c r="C194" s="16"/>
      <c r="D194" s="16"/>
      <c r="E194" s="9">
        <f t="shared" si="2"/>
        <v>44.729999999864958</v>
      </c>
    </row>
    <row r="195" spans="1:5" ht="21" x14ac:dyDescent="0.25">
      <c r="A195" s="18"/>
      <c r="B195" s="8"/>
      <c r="C195" s="16"/>
      <c r="D195" s="16"/>
      <c r="E195" s="9">
        <f t="shared" si="2"/>
        <v>44.729999999864958</v>
      </c>
    </row>
    <row r="196" spans="1:5" ht="21" x14ac:dyDescent="0.25">
      <c r="A196" s="18"/>
      <c r="B196" s="8"/>
      <c r="C196" s="16"/>
      <c r="D196" s="16"/>
      <c r="E196" s="9">
        <f t="shared" si="2"/>
        <v>44.729999999864958</v>
      </c>
    </row>
    <row r="197" spans="1:5" ht="21" x14ac:dyDescent="0.25">
      <c r="A197" s="18"/>
      <c r="B197" s="8"/>
      <c r="C197" s="16"/>
      <c r="D197" s="16"/>
      <c r="E197" s="9">
        <f t="shared" si="2"/>
        <v>44.729999999864958</v>
      </c>
    </row>
    <row r="198" spans="1:5" ht="21" x14ac:dyDescent="0.25">
      <c r="A198" s="18"/>
      <c r="B198" s="8"/>
      <c r="C198" s="16"/>
      <c r="D198" s="16"/>
      <c r="E198" s="9">
        <f t="shared" ref="E198:E261" si="3">E197+C198-D198</f>
        <v>44.729999999864958</v>
      </c>
    </row>
    <row r="199" spans="1:5" ht="21" x14ac:dyDescent="0.25">
      <c r="A199" s="18"/>
      <c r="B199" s="8"/>
      <c r="C199" s="16"/>
      <c r="D199" s="16"/>
      <c r="E199" s="9">
        <f t="shared" si="3"/>
        <v>44.729999999864958</v>
      </c>
    </row>
    <row r="200" spans="1:5" ht="21" x14ac:dyDescent="0.25">
      <c r="A200" s="18"/>
      <c r="B200" s="8"/>
      <c r="C200" s="16"/>
      <c r="D200" s="16"/>
      <c r="E200" s="9">
        <f t="shared" si="3"/>
        <v>44.729999999864958</v>
      </c>
    </row>
    <row r="201" spans="1:5" ht="21" x14ac:dyDescent="0.25">
      <c r="A201" s="18"/>
      <c r="B201" s="8"/>
      <c r="C201" s="16"/>
      <c r="D201" s="16"/>
      <c r="E201" s="9">
        <f t="shared" si="3"/>
        <v>44.729999999864958</v>
      </c>
    </row>
    <row r="202" spans="1:5" ht="21" x14ac:dyDescent="0.25">
      <c r="A202" s="18"/>
      <c r="B202" s="8"/>
      <c r="C202" s="16"/>
      <c r="D202" s="16"/>
      <c r="E202" s="9">
        <f t="shared" si="3"/>
        <v>44.729999999864958</v>
      </c>
    </row>
    <row r="203" spans="1:5" ht="21" x14ac:dyDescent="0.25">
      <c r="A203" s="18"/>
      <c r="B203" s="8"/>
      <c r="C203" s="16"/>
      <c r="D203" s="16"/>
      <c r="E203" s="9">
        <f t="shared" si="3"/>
        <v>44.729999999864958</v>
      </c>
    </row>
    <row r="204" spans="1:5" ht="21" x14ac:dyDescent="0.25">
      <c r="A204" s="18"/>
      <c r="B204" s="8"/>
      <c r="C204" s="16"/>
      <c r="D204" s="16"/>
      <c r="E204" s="9">
        <f t="shared" si="3"/>
        <v>44.729999999864958</v>
      </c>
    </row>
    <row r="205" spans="1:5" ht="21" x14ac:dyDescent="0.25">
      <c r="A205" s="18"/>
      <c r="B205" s="8"/>
      <c r="C205" s="16"/>
      <c r="D205" s="16"/>
      <c r="E205" s="9">
        <f t="shared" si="3"/>
        <v>44.729999999864958</v>
      </c>
    </row>
    <row r="206" spans="1:5" ht="21" x14ac:dyDescent="0.25">
      <c r="A206" s="18"/>
      <c r="B206" s="8"/>
      <c r="C206" s="16"/>
      <c r="D206" s="16"/>
      <c r="E206" s="9">
        <f t="shared" si="3"/>
        <v>44.729999999864958</v>
      </c>
    </row>
    <row r="207" spans="1:5" ht="21" x14ac:dyDescent="0.25">
      <c r="A207" s="18"/>
      <c r="B207" s="8"/>
      <c r="C207" s="16"/>
      <c r="D207" s="16"/>
      <c r="E207" s="9">
        <f t="shared" si="3"/>
        <v>44.729999999864958</v>
      </c>
    </row>
    <row r="208" spans="1:5" ht="21" x14ac:dyDescent="0.25">
      <c r="A208" s="18"/>
      <c r="B208" s="8"/>
      <c r="C208" s="16"/>
      <c r="D208" s="16"/>
      <c r="E208" s="9">
        <f t="shared" si="3"/>
        <v>44.729999999864958</v>
      </c>
    </row>
    <row r="209" spans="1:5" ht="21" x14ac:dyDescent="0.25">
      <c r="A209" s="18"/>
      <c r="B209" s="8"/>
      <c r="C209" s="16"/>
      <c r="D209" s="16"/>
      <c r="E209" s="9">
        <f t="shared" si="3"/>
        <v>44.729999999864958</v>
      </c>
    </row>
    <row r="210" spans="1:5" ht="21" x14ac:dyDescent="0.25">
      <c r="A210" s="18"/>
      <c r="B210" s="8"/>
      <c r="C210" s="16"/>
      <c r="D210" s="16"/>
      <c r="E210" s="9">
        <f t="shared" si="3"/>
        <v>44.729999999864958</v>
      </c>
    </row>
    <row r="211" spans="1:5" ht="21" x14ac:dyDescent="0.25">
      <c r="A211" s="18"/>
      <c r="B211" s="8"/>
      <c r="C211" s="16"/>
      <c r="D211" s="16"/>
      <c r="E211" s="9">
        <f t="shared" si="3"/>
        <v>44.729999999864958</v>
      </c>
    </row>
    <row r="212" spans="1:5" ht="21" x14ac:dyDescent="0.25">
      <c r="A212" s="18"/>
      <c r="B212" s="8"/>
      <c r="C212" s="16"/>
      <c r="D212" s="16"/>
      <c r="E212" s="9">
        <f t="shared" si="3"/>
        <v>44.729999999864958</v>
      </c>
    </row>
    <row r="213" spans="1:5" ht="21" x14ac:dyDescent="0.25">
      <c r="A213" s="18"/>
      <c r="B213" s="8"/>
      <c r="C213" s="16"/>
      <c r="D213" s="16"/>
      <c r="E213" s="9">
        <f t="shared" si="3"/>
        <v>44.729999999864958</v>
      </c>
    </row>
    <row r="214" spans="1:5" ht="21" x14ac:dyDescent="0.25">
      <c r="A214" s="18"/>
      <c r="B214" s="8"/>
      <c r="C214" s="16"/>
      <c r="D214" s="16"/>
      <c r="E214" s="9">
        <f t="shared" si="3"/>
        <v>44.729999999864958</v>
      </c>
    </row>
    <row r="215" spans="1:5" ht="21" x14ac:dyDescent="0.25">
      <c r="A215" s="18"/>
      <c r="B215" s="8"/>
      <c r="C215" s="16"/>
      <c r="D215" s="16"/>
      <c r="E215" s="9">
        <f t="shared" si="3"/>
        <v>44.729999999864958</v>
      </c>
    </row>
    <row r="216" spans="1:5" ht="21" x14ac:dyDescent="0.25">
      <c r="A216" s="18"/>
      <c r="B216" s="8"/>
      <c r="C216" s="16"/>
      <c r="D216" s="16"/>
      <c r="E216" s="9">
        <f t="shared" si="3"/>
        <v>44.729999999864958</v>
      </c>
    </row>
    <row r="217" spans="1:5" ht="21" x14ac:dyDescent="0.25">
      <c r="A217" s="18"/>
      <c r="B217" s="8"/>
      <c r="C217" s="16"/>
      <c r="D217" s="16"/>
      <c r="E217" s="9">
        <f t="shared" si="3"/>
        <v>44.729999999864958</v>
      </c>
    </row>
    <row r="218" spans="1:5" ht="21" x14ac:dyDescent="0.25">
      <c r="A218" s="18"/>
      <c r="B218" s="8"/>
      <c r="C218" s="16"/>
      <c r="D218" s="16"/>
      <c r="E218" s="9">
        <f t="shared" si="3"/>
        <v>44.729999999864958</v>
      </c>
    </row>
    <row r="219" spans="1:5" ht="21" x14ac:dyDescent="0.25">
      <c r="A219" s="18"/>
      <c r="B219" s="8"/>
      <c r="C219" s="16"/>
      <c r="D219" s="16"/>
      <c r="E219" s="9">
        <f t="shared" si="3"/>
        <v>44.729999999864958</v>
      </c>
    </row>
    <row r="220" spans="1:5" ht="21" x14ac:dyDescent="0.25">
      <c r="A220" s="18"/>
      <c r="B220" s="8"/>
      <c r="C220" s="16"/>
      <c r="D220" s="16"/>
      <c r="E220" s="9">
        <f t="shared" si="3"/>
        <v>44.729999999864958</v>
      </c>
    </row>
    <row r="221" spans="1:5" ht="21" x14ac:dyDescent="0.25">
      <c r="A221" s="18"/>
      <c r="B221" s="8"/>
      <c r="C221" s="16"/>
      <c r="D221" s="16"/>
      <c r="E221" s="9">
        <f t="shared" si="3"/>
        <v>44.729999999864958</v>
      </c>
    </row>
    <row r="222" spans="1:5" ht="21" x14ac:dyDescent="0.25">
      <c r="A222" s="18"/>
      <c r="B222" s="8"/>
      <c r="C222" s="16"/>
      <c r="D222" s="16"/>
      <c r="E222" s="9">
        <f t="shared" si="3"/>
        <v>44.729999999864958</v>
      </c>
    </row>
    <row r="223" spans="1:5" ht="21" x14ac:dyDescent="0.25">
      <c r="A223" s="18"/>
      <c r="B223" s="8"/>
      <c r="C223" s="16"/>
      <c r="D223" s="16"/>
      <c r="E223" s="9">
        <f t="shared" si="3"/>
        <v>44.729999999864958</v>
      </c>
    </row>
    <row r="224" spans="1:5" ht="21" x14ac:dyDescent="0.25">
      <c r="A224" s="18"/>
      <c r="B224" s="8"/>
      <c r="C224" s="16"/>
      <c r="D224" s="16"/>
      <c r="E224" s="9">
        <f t="shared" si="3"/>
        <v>44.729999999864958</v>
      </c>
    </row>
    <row r="225" spans="1:5" ht="21" x14ac:dyDescent="0.25">
      <c r="A225" s="18"/>
      <c r="B225" s="8"/>
      <c r="C225" s="16"/>
      <c r="D225" s="16"/>
      <c r="E225" s="9">
        <f t="shared" si="3"/>
        <v>44.729999999864958</v>
      </c>
    </row>
    <row r="226" spans="1:5" ht="21" x14ac:dyDescent="0.25">
      <c r="A226" s="18"/>
      <c r="B226" s="8"/>
      <c r="C226" s="16"/>
      <c r="D226" s="16"/>
      <c r="E226" s="9">
        <f t="shared" si="3"/>
        <v>44.729999999864958</v>
      </c>
    </row>
    <row r="227" spans="1:5" ht="21" x14ac:dyDescent="0.25">
      <c r="A227" s="18"/>
      <c r="B227" s="8"/>
      <c r="C227" s="16"/>
      <c r="D227" s="16"/>
      <c r="E227" s="9">
        <f t="shared" si="3"/>
        <v>44.729999999864958</v>
      </c>
    </row>
    <row r="228" spans="1:5" ht="21" x14ac:dyDescent="0.25">
      <c r="A228" s="18"/>
      <c r="B228" s="8"/>
      <c r="C228" s="16"/>
      <c r="D228" s="16"/>
      <c r="E228" s="9">
        <f t="shared" si="3"/>
        <v>44.729999999864958</v>
      </c>
    </row>
    <row r="229" spans="1:5" ht="21" x14ac:dyDescent="0.25">
      <c r="A229" s="18"/>
      <c r="B229" s="8"/>
      <c r="C229" s="16"/>
      <c r="D229" s="16"/>
      <c r="E229" s="9">
        <f t="shared" si="3"/>
        <v>44.729999999864958</v>
      </c>
    </row>
    <row r="230" spans="1:5" ht="21" x14ac:dyDescent="0.25">
      <c r="A230" s="18"/>
      <c r="B230" s="8"/>
      <c r="C230" s="16"/>
      <c r="D230" s="16"/>
      <c r="E230" s="9">
        <f t="shared" si="3"/>
        <v>44.729999999864958</v>
      </c>
    </row>
    <row r="231" spans="1:5" ht="21" x14ac:dyDescent="0.25">
      <c r="A231" s="18"/>
      <c r="B231" s="8"/>
      <c r="C231" s="16"/>
      <c r="D231" s="16"/>
      <c r="E231" s="9">
        <f t="shared" si="3"/>
        <v>44.729999999864958</v>
      </c>
    </row>
    <row r="232" spans="1:5" ht="21" x14ac:dyDescent="0.25">
      <c r="A232" s="18"/>
      <c r="B232" s="8"/>
      <c r="C232" s="16"/>
      <c r="D232" s="16"/>
      <c r="E232" s="9">
        <f t="shared" si="3"/>
        <v>44.729999999864958</v>
      </c>
    </row>
    <row r="233" spans="1:5" ht="21" x14ac:dyDescent="0.25">
      <c r="A233" s="18"/>
      <c r="B233" s="8"/>
      <c r="C233" s="16"/>
      <c r="D233" s="16"/>
      <c r="E233" s="9">
        <f t="shared" si="3"/>
        <v>44.729999999864958</v>
      </c>
    </row>
    <row r="234" spans="1:5" ht="21" x14ac:dyDescent="0.25">
      <c r="A234" s="18"/>
      <c r="B234" s="8"/>
      <c r="C234" s="16"/>
      <c r="D234" s="16"/>
      <c r="E234" s="9">
        <f t="shared" si="3"/>
        <v>44.729999999864958</v>
      </c>
    </row>
    <row r="235" spans="1:5" ht="21" x14ac:dyDescent="0.25">
      <c r="A235" s="18"/>
      <c r="B235" s="8"/>
      <c r="C235" s="16"/>
      <c r="D235" s="16"/>
      <c r="E235" s="9">
        <f t="shared" si="3"/>
        <v>44.729999999864958</v>
      </c>
    </row>
    <row r="236" spans="1:5" ht="21" x14ac:dyDescent="0.25">
      <c r="A236" s="18"/>
      <c r="B236" s="17"/>
      <c r="C236" s="16"/>
      <c r="D236" s="16"/>
      <c r="E236" s="9">
        <f t="shared" si="3"/>
        <v>44.729999999864958</v>
      </c>
    </row>
    <row r="237" spans="1:5" ht="21" x14ac:dyDescent="0.25">
      <c r="A237" s="18"/>
      <c r="B237" s="17"/>
      <c r="C237" s="16"/>
      <c r="D237" s="16"/>
      <c r="E237" s="9">
        <f t="shared" si="3"/>
        <v>44.729999999864958</v>
      </c>
    </row>
    <row r="238" spans="1:5" ht="21" x14ac:dyDescent="0.25">
      <c r="A238" s="18"/>
      <c r="B238" s="17"/>
      <c r="C238" s="16"/>
      <c r="D238" s="16"/>
      <c r="E238" s="9">
        <f t="shared" si="3"/>
        <v>44.729999999864958</v>
      </c>
    </row>
    <row r="239" spans="1:5" ht="21" x14ac:dyDescent="0.25">
      <c r="A239" s="18"/>
      <c r="B239" s="17"/>
      <c r="C239" s="16"/>
      <c r="D239" s="16"/>
      <c r="E239" s="9">
        <f t="shared" si="3"/>
        <v>44.729999999864958</v>
      </c>
    </row>
    <row r="240" spans="1:5" ht="21" x14ac:dyDescent="0.25">
      <c r="A240" s="18"/>
      <c r="B240" s="17"/>
      <c r="C240" s="16"/>
      <c r="D240" s="16"/>
      <c r="E240" s="9">
        <f t="shared" si="3"/>
        <v>44.729999999864958</v>
      </c>
    </row>
    <row r="241" spans="1:5" ht="21" x14ac:dyDescent="0.25">
      <c r="A241" s="18"/>
      <c r="B241" s="17"/>
      <c r="C241" s="16"/>
      <c r="D241" s="16"/>
      <c r="E241" s="9">
        <f t="shared" si="3"/>
        <v>44.729999999864958</v>
      </c>
    </row>
    <row r="242" spans="1:5" ht="21" x14ac:dyDescent="0.25">
      <c r="A242" s="18"/>
      <c r="B242" s="17"/>
      <c r="C242" s="16"/>
      <c r="D242" s="16"/>
      <c r="E242" s="9">
        <f t="shared" si="3"/>
        <v>44.729999999864958</v>
      </c>
    </row>
    <row r="243" spans="1:5" ht="21" x14ac:dyDescent="0.25">
      <c r="A243" s="18"/>
      <c r="B243" s="17"/>
      <c r="C243" s="16"/>
      <c r="D243" s="16"/>
      <c r="E243" s="9">
        <f t="shared" si="3"/>
        <v>44.729999999864958</v>
      </c>
    </row>
    <row r="244" spans="1:5" ht="21" x14ac:dyDescent="0.25">
      <c r="A244" s="18"/>
      <c r="B244" s="17"/>
      <c r="C244" s="16"/>
      <c r="D244" s="16"/>
      <c r="E244" s="9">
        <f t="shared" si="3"/>
        <v>44.729999999864958</v>
      </c>
    </row>
    <row r="245" spans="1:5" ht="21" x14ac:dyDescent="0.25">
      <c r="A245" s="18"/>
      <c r="B245" s="17"/>
      <c r="C245" s="16"/>
      <c r="D245" s="16"/>
      <c r="E245" s="9">
        <f t="shared" si="3"/>
        <v>44.729999999864958</v>
      </c>
    </row>
    <row r="246" spans="1:5" ht="21" x14ac:dyDescent="0.25">
      <c r="A246" s="18"/>
      <c r="B246" s="17"/>
      <c r="C246" s="16"/>
      <c r="D246" s="16"/>
      <c r="E246" s="9">
        <f t="shared" si="3"/>
        <v>44.729999999864958</v>
      </c>
    </row>
    <row r="247" spans="1:5" ht="21" x14ac:dyDescent="0.25">
      <c r="A247" s="18"/>
      <c r="B247" s="17"/>
      <c r="C247" s="16"/>
      <c r="D247" s="16"/>
      <c r="E247" s="9">
        <f t="shared" si="3"/>
        <v>44.729999999864958</v>
      </c>
    </row>
    <row r="248" spans="1:5" ht="21" x14ac:dyDescent="0.25">
      <c r="A248" s="18"/>
      <c r="B248" s="17"/>
      <c r="C248" s="16"/>
      <c r="D248" s="16"/>
      <c r="E248" s="9">
        <f t="shared" si="3"/>
        <v>44.729999999864958</v>
      </c>
    </row>
    <row r="249" spans="1:5" ht="21" x14ac:dyDescent="0.25">
      <c r="A249" s="18"/>
      <c r="B249" s="17"/>
      <c r="C249" s="16"/>
      <c r="D249" s="16"/>
      <c r="E249" s="9">
        <f t="shared" si="3"/>
        <v>44.729999999864958</v>
      </c>
    </row>
    <row r="250" spans="1:5" ht="21" x14ac:dyDescent="0.25">
      <c r="A250" s="18"/>
      <c r="B250" s="17"/>
      <c r="C250" s="16"/>
      <c r="D250" s="16"/>
      <c r="E250" s="9">
        <f t="shared" si="3"/>
        <v>44.729999999864958</v>
      </c>
    </row>
    <row r="251" spans="1:5" ht="21" x14ac:dyDescent="0.25">
      <c r="A251" s="18"/>
      <c r="B251" s="17"/>
      <c r="C251" s="16"/>
      <c r="D251" s="16"/>
      <c r="E251" s="9">
        <f t="shared" si="3"/>
        <v>44.729999999864958</v>
      </c>
    </row>
    <row r="252" spans="1:5" ht="21" x14ac:dyDescent="0.25">
      <c r="A252" s="18"/>
      <c r="B252" s="17"/>
      <c r="C252" s="16"/>
      <c r="D252" s="16"/>
      <c r="E252" s="9">
        <f t="shared" si="3"/>
        <v>44.729999999864958</v>
      </c>
    </row>
    <row r="253" spans="1:5" ht="21" x14ac:dyDescent="0.25">
      <c r="A253" s="18"/>
      <c r="B253" s="17"/>
      <c r="C253" s="16"/>
      <c r="D253" s="16"/>
      <c r="E253" s="9">
        <f t="shared" si="3"/>
        <v>44.729999999864958</v>
      </c>
    </row>
    <row r="254" spans="1:5" ht="21" x14ac:dyDescent="0.25">
      <c r="A254" s="18"/>
      <c r="B254" s="17"/>
      <c r="C254" s="16"/>
      <c r="D254" s="16"/>
      <c r="E254" s="9">
        <f t="shared" si="3"/>
        <v>44.729999999864958</v>
      </c>
    </row>
    <row r="255" spans="1:5" ht="21" x14ac:dyDescent="0.25">
      <c r="A255" s="18"/>
      <c r="B255" s="17"/>
      <c r="C255" s="16"/>
      <c r="D255" s="16"/>
      <c r="E255" s="9">
        <f t="shared" si="3"/>
        <v>44.729999999864958</v>
      </c>
    </row>
    <row r="256" spans="1:5" ht="21" x14ac:dyDescent="0.25">
      <c r="A256" s="18"/>
      <c r="B256" s="17"/>
      <c r="C256" s="16"/>
      <c r="D256" s="16"/>
      <c r="E256" s="9">
        <f t="shared" si="3"/>
        <v>44.729999999864958</v>
      </c>
    </row>
    <row r="257" spans="1:5" ht="21" x14ac:dyDescent="0.25">
      <c r="A257" s="18"/>
      <c r="B257" s="17"/>
      <c r="C257" s="16"/>
      <c r="D257" s="16"/>
      <c r="E257" s="9">
        <f t="shared" si="3"/>
        <v>44.729999999864958</v>
      </c>
    </row>
    <row r="258" spans="1:5" ht="21" x14ac:dyDescent="0.25">
      <c r="A258" s="18"/>
      <c r="B258" s="17"/>
      <c r="C258" s="16"/>
      <c r="D258" s="16"/>
      <c r="E258" s="9">
        <f t="shared" si="3"/>
        <v>44.729999999864958</v>
      </c>
    </row>
    <row r="259" spans="1:5" ht="21" x14ac:dyDescent="0.25">
      <c r="A259" s="18"/>
      <c r="B259" s="17"/>
      <c r="C259" s="16"/>
      <c r="D259" s="16"/>
      <c r="E259" s="9">
        <f t="shared" si="3"/>
        <v>44.729999999864958</v>
      </c>
    </row>
    <row r="260" spans="1:5" ht="21" x14ac:dyDescent="0.25">
      <c r="A260" s="18"/>
      <c r="B260" s="17"/>
      <c r="C260" s="16"/>
      <c r="D260" s="16"/>
      <c r="E260" s="9">
        <f t="shared" si="3"/>
        <v>44.729999999864958</v>
      </c>
    </row>
    <row r="261" spans="1:5" ht="21" x14ac:dyDescent="0.25">
      <c r="A261" s="18"/>
      <c r="B261" s="17"/>
      <c r="C261" s="16"/>
      <c r="D261" s="16"/>
      <c r="E261" s="9">
        <f t="shared" si="3"/>
        <v>44.729999999864958</v>
      </c>
    </row>
    <row r="262" spans="1:5" ht="21" x14ac:dyDescent="0.25">
      <c r="A262" s="18"/>
      <c r="B262" s="17"/>
      <c r="C262" s="16"/>
      <c r="D262" s="16"/>
      <c r="E262" s="9">
        <f t="shared" ref="E262:E325" si="4">E261+C262-D262</f>
        <v>44.729999999864958</v>
      </c>
    </row>
    <row r="263" spans="1:5" ht="21" x14ac:dyDescent="0.25">
      <c r="A263" s="18"/>
      <c r="B263" s="17"/>
      <c r="C263" s="16"/>
      <c r="D263" s="16"/>
      <c r="E263" s="9">
        <f t="shared" si="4"/>
        <v>44.729999999864958</v>
      </c>
    </row>
    <row r="264" spans="1:5" ht="21" x14ac:dyDescent="0.25">
      <c r="A264" s="18"/>
      <c r="B264" s="17"/>
      <c r="C264" s="16"/>
      <c r="D264" s="16"/>
      <c r="E264" s="9">
        <f t="shared" si="4"/>
        <v>44.729999999864958</v>
      </c>
    </row>
    <row r="265" spans="1:5" ht="21" x14ac:dyDescent="0.25">
      <c r="A265" s="18"/>
      <c r="B265" s="17"/>
      <c r="C265" s="16"/>
      <c r="D265" s="16"/>
      <c r="E265" s="9">
        <f t="shared" si="4"/>
        <v>44.729999999864958</v>
      </c>
    </row>
    <row r="266" spans="1:5" ht="21" x14ac:dyDescent="0.25">
      <c r="A266" s="18"/>
      <c r="B266" s="17"/>
      <c r="C266" s="16"/>
      <c r="D266" s="16"/>
      <c r="E266" s="9">
        <f t="shared" si="4"/>
        <v>44.729999999864958</v>
      </c>
    </row>
    <row r="267" spans="1:5" ht="21" x14ac:dyDescent="0.25">
      <c r="A267" s="18"/>
      <c r="B267" s="17"/>
      <c r="C267" s="16"/>
      <c r="D267" s="16"/>
      <c r="E267" s="9">
        <f t="shared" si="4"/>
        <v>44.729999999864958</v>
      </c>
    </row>
    <row r="268" spans="1:5" ht="21" x14ac:dyDescent="0.25">
      <c r="A268" s="18"/>
      <c r="B268" s="17"/>
      <c r="C268" s="16"/>
      <c r="D268" s="16"/>
      <c r="E268" s="9">
        <f t="shared" si="4"/>
        <v>44.729999999864958</v>
      </c>
    </row>
    <row r="269" spans="1:5" ht="21" x14ac:dyDescent="0.25">
      <c r="A269" s="18"/>
      <c r="B269" s="17"/>
      <c r="C269" s="16"/>
      <c r="D269" s="16"/>
      <c r="E269" s="9">
        <f t="shared" si="4"/>
        <v>44.729999999864958</v>
      </c>
    </row>
    <row r="270" spans="1:5" ht="21" x14ac:dyDescent="0.25">
      <c r="A270" s="18"/>
      <c r="B270" s="17"/>
      <c r="C270" s="16"/>
      <c r="D270" s="16"/>
      <c r="E270" s="9">
        <f t="shared" si="4"/>
        <v>44.729999999864958</v>
      </c>
    </row>
    <row r="271" spans="1:5" ht="21" x14ac:dyDescent="0.25">
      <c r="A271" s="18"/>
      <c r="B271" s="17"/>
      <c r="C271" s="16"/>
      <c r="D271" s="16"/>
      <c r="E271" s="9">
        <f t="shared" si="4"/>
        <v>44.729999999864958</v>
      </c>
    </row>
    <row r="272" spans="1:5" ht="21" x14ac:dyDescent="0.25">
      <c r="A272" s="18"/>
      <c r="B272" s="17"/>
      <c r="C272" s="16"/>
      <c r="D272" s="16"/>
      <c r="E272" s="9">
        <f t="shared" si="4"/>
        <v>44.729999999864958</v>
      </c>
    </row>
    <row r="273" spans="1:5" ht="21" x14ac:dyDescent="0.25">
      <c r="A273" s="18"/>
      <c r="B273" s="17"/>
      <c r="C273" s="16"/>
      <c r="D273" s="16"/>
      <c r="E273" s="9">
        <f t="shared" si="4"/>
        <v>44.729999999864958</v>
      </c>
    </row>
    <row r="274" spans="1:5" ht="21" x14ac:dyDescent="0.25">
      <c r="A274" s="18"/>
      <c r="B274" s="17"/>
      <c r="C274" s="16"/>
      <c r="D274" s="16"/>
      <c r="E274" s="9">
        <f t="shared" si="4"/>
        <v>44.729999999864958</v>
      </c>
    </row>
    <row r="275" spans="1:5" ht="21" x14ac:dyDescent="0.25">
      <c r="A275" s="18"/>
      <c r="B275" s="17"/>
      <c r="C275" s="16"/>
      <c r="D275" s="16"/>
      <c r="E275" s="9">
        <f t="shared" si="4"/>
        <v>44.729999999864958</v>
      </c>
    </row>
    <row r="276" spans="1:5" ht="21" x14ac:dyDescent="0.25">
      <c r="A276" s="18"/>
      <c r="B276" s="17"/>
      <c r="C276" s="16"/>
      <c r="D276" s="16"/>
      <c r="E276" s="9">
        <f t="shared" si="4"/>
        <v>44.729999999864958</v>
      </c>
    </row>
    <row r="277" spans="1:5" ht="21" x14ac:dyDescent="0.25">
      <c r="A277" s="18"/>
      <c r="B277" s="17"/>
      <c r="C277" s="16"/>
      <c r="D277" s="16"/>
      <c r="E277" s="9">
        <f t="shared" si="4"/>
        <v>44.729999999864958</v>
      </c>
    </row>
    <row r="278" spans="1:5" ht="21" x14ac:dyDescent="0.25">
      <c r="A278" s="18"/>
      <c r="B278" s="17"/>
      <c r="C278" s="16"/>
      <c r="D278" s="16"/>
      <c r="E278" s="9">
        <f t="shared" si="4"/>
        <v>44.729999999864958</v>
      </c>
    </row>
    <row r="279" spans="1:5" ht="21" x14ac:dyDescent="0.25">
      <c r="A279" s="18"/>
      <c r="B279" s="17"/>
      <c r="C279" s="16"/>
      <c r="D279" s="16"/>
      <c r="E279" s="9">
        <f t="shared" si="4"/>
        <v>44.729999999864958</v>
      </c>
    </row>
    <row r="280" spans="1:5" ht="21" x14ac:dyDescent="0.25">
      <c r="A280" s="18"/>
      <c r="B280" s="17"/>
      <c r="C280" s="16"/>
      <c r="D280" s="16"/>
      <c r="E280" s="9">
        <f t="shared" si="4"/>
        <v>44.729999999864958</v>
      </c>
    </row>
    <row r="281" spans="1:5" ht="21" x14ac:dyDescent="0.25">
      <c r="A281" s="18"/>
      <c r="B281" s="17"/>
      <c r="C281" s="16"/>
      <c r="D281" s="16"/>
      <c r="E281" s="9">
        <f t="shared" si="4"/>
        <v>44.729999999864958</v>
      </c>
    </row>
    <row r="282" spans="1:5" ht="21" x14ac:dyDescent="0.25">
      <c r="A282" s="18"/>
      <c r="B282" s="17"/>
      <c r="C282" s="16"/>
      <c r="D282" s="16"/>
      <c r="E282" s="9">
        <f t="shared" si="4"/>
        <v>44.729999999864958</v>
      </c>
    </row>
    <row r="283" spans="1:5" ht="21" x14ac:dyDescent="0.25">
      <c r="A283" s="18"/>
      <c r="B283" s="17"/>
      <c r="C283" s="16"/>
      <c r="D283" s="16"/>
      <c r="E283" s="9">
        <f t="shared" si="4"/>
        <v>44.729999999864958</v>
      </c>
    </row>
    <row r="284" spans="1:5" ht="21" x14ac:dyDescent="0.25">
      <c r="A284" s="18"/>
      <c r="B284" s="17"/>
      <c r="C284" s="16"/>
      <c r="D284" s="16"/>
      <c r="E284" s="9">
        <f t="shared" si="4"/>
        <v>44.729999999864958</v>
      </c>
    </row>
    <row r="285" spans="1:5" ht="21" x14ac:dyDescent="0.25">
      <c r="A285" s="18"/>
      <c r="B285" s="17"/>
      <c r="C285" s="16"/>
      <c r="D285" s="16"/>
      <c r="E285" s="9">
        <f t="shared" si="4"/>
        <v>44.729999999864958</v>
      </c>
    </row>
    <row r="286" spans="1:5" ht="21" x14ac:dyDescent="0.25">
      <c r="A286" s="18"/>
      <c r="B286" s="17"/>
      <c r="C286" s="16"/>
      <c r="D286" s="16"/>
      <c r="E286" s="9">
        <f t="shared" si="4"/>
        <v>44.729999999864958</v>
      </c>
    </row>
    <row r="287" spans="1:5" ht="21" x14ac:dyDescent="0.25">
      <c r="A287" s="18"/>
      <c r="B287" s="17"/>
      <c r="C287" s="16"/>
      <c r="D287" s="16"/>
      <c r="E287" s="9">
        <f t="shared" si="4"/>
        <v>44.729999999864958</v>
      </c>
    </row>
    <row r="288" spans="1:5" ht="21" x14ac:dyDescent="0.25">
      <c r="A288" s="18"/>
      <c r="B288" s="17"/>
      <c r="C288" s="16"/>
      <c r="D288" s="16"/>
      <c r="E288" s="9">
        <f t="shared" si="4"/>
        <v>44.729999999864958</v>
      </c>
    </row>
    <row r="289" spans="1:5" ht="21" x14ac:dyDescent="0.25">
      <c r="A289" s="18"/>
      <c r="B289" s="17"/>
      <c r="C289" s="16"/>
      <c r="D289" s="16"/>
      <c r="E289" s="9">
        <f t="shared" si="4"/>
        <v>44.729999999864958</v>
      </c>
    </row>
    <row r="290" spans="1:5" ht="21" x14ac:dyDescent="0.25">
      <c r="A290" s="18"/>
      <c r="B290" s="17"/>
      <c r="C290" s="16"/>
      <c r="D290" s="16"/>
      <c r="E290" s="9">
        <f t="shared" si="4"/>
        <v>44.729999999864958</v>
      </c>
    </row>
    <row r="291" spans="1:5" ht="21" x14ac:dyDescent="0.25">
      <c r="A291" s="18"/>
      <c r="B291" s="17"/>
      <c r="C291" s="16"/>
      <c r="D291" s="16"/>
      <c r="E291" s="9">
        <f t="shared" si="4"/>
        <v>44.729999999864958</v>
      </c>
    </row>
    <row r="292" spans="1:5" ht="21" x14ac:dyDescent="0.25">
      <c r="A292" s="18"/>
      <c r="B292" s="17"/>
      <c r="C292" s="16"/>
      <c r="D292" s="16"/>
      <c r="E292" s="9">
        <f t="shared" si="4"/>
        <v>44.729999999864958</v>
      </c>
    </row>
    <row r="293" spans="1:5" ht="21" x14ac:dyDescent="0.25">
      <c r="A293" s="18"/>
      <c r="B293" s="17"/>
      <c r="C293" s="16"/>
      <c r="D293" s="16"/>
      <c r="E293" s="9">
        <f t="shared" si="4"/>
        <v>44.729999999864958</v>
      </c>
    </row>
    <row r="294" spans="1:5" ht="21" x14ac:dyDescent="0.25">
      <c r="A294" s="18"/>
      <c r="B294" s="17"/>
      <c r="C294" s="16"/>
      <c r="D294" s="16"/>
      <c r="E294" s="9">
        <f t="shared" si="4"/>
        <v>44.729999999864958</v>
      </c>
    </row>
    <row r="295" spans="1:5" ht="21" x14ac:dyDescent="0.25">
      <c r="A295" s="18"/>
      <c r="B295" s="17"/>
      <c r="C295" s="16"/>
      <c r="D295" s="16"/>
      <c r="E295" s="9">
        <f t="shared" si="4"/>
        <v>44.729999999864958</v>
      </c>
    </row>
    <row r="296" spans="1:5" ht="21" x14ac:dyDescent="0.25">
      <c r="A296" s="18"/>
      <c r="B296" s="17"/>
      <c r="C296" s="16"/>
      <c r="D296" s="16"/>
      <c r="E296" s="9">
        <f t="shared" si="4"/>
        <v>44.729999999864958</v>
      </c>
    </row>
    <row r="297" spans="1:5" ht="21" x14ac:dyDescent="0.25">
      <c r="A297" s="18"/>
      <c r="B297" s="17"/>
      <c r="C297" s="16"/>
      <c r="D297" s="16"/>
      <c r="E297" s="9">
        <f t="shared" si="4"/>
        <v>44.729999999864958</v>
      </c>
    </row>
    <row r="298" spans="1:5" ht="21" x14ac:dyDescent="0.25">
      <c r="A298" s="18"/>
      <c r="B298" s="17"/>
      <c r="C298" s="16"/>
      <c r="D298" s="16"/>
      <c r="E298" s="9">
        <f t="shared" si="4"/>
        <v>44.729999999864958</v>
      </c>
    </row>
    <row r="299" spans="1:5" ht="21" x14ac:dyDescent="0.25">
      <c r="A299" s="18"/>
      <c r="B299" s="17"/>
      <c r="C299" s="16"/>
      <c r="D299" s="16"/>
      <c r="E299" s="9">
        <f t="shared" si="4"/>
        <v>44.729999999864958</v>
      </c>
    </row>
    <row r="300" spans="1:5" ht="21" x14ac:dyDescent="0.25">
      <c r="A300" s="18"/>
      <c r="B300" s="17"/>
      <c r="C300" s="16"/>
      <c r="D300" s="16"/>
      <c r="E300" s="9">
        <f t="shared" si="4"/>
        <v>44.729999999864958</v>
      </c>
    </row>
    <row r="301" spans="1:5" ht="21" x14ac:dyDescent="0.25">
      <c r="A301" s="18"/>
      <c r="B301" s="17"/>
      <c r="C301" s="16"/>
      <c r="D301" s="16"/>
      <c r="E301" s="9">
        <f t="shared" si="4"/>
        <v>44.729999999864958</v>
      </c>
    </row>
    <row r="302" spans="1:5" ht="21" x14ac:dyDescent="0.25">
      <c r="A302" s="18"/>
      <c r="B302" s="17"/>
      <c r="C302" s="16"/>
      <c r="D302" s="16"/>
      <c r="E302" s="9">
        <f t="shared" si="4"/>
        <v>44.729999999864958</v>
      </c>
    </row>
    <row r="303" spans="1:5" ht="21" x14ac:dyDescent="0.25">
      <c r="A303" s="18"/>
      <c r="B303" s="17"/>
      <c r="C303" s="16"/>
      <c r="D303" s="16"/>
      <c r="E303" s="9">
        <f t="shared" si="4"/>
        <v>44.729999999864958</v>
      </c>
    </row>
    <row r="304" spans="1:5" ht="21" x14ac:dyDescent="0.25">
      <c r="A304" s="18"/>
      <c r="B304" s="17"/>
      <c r="C304" s="16"/>
      <c r="D304" s="16"/>
      <c r="E304" s="9">
        <f t="shared" si="4"/>
        <v>44.729999999864958</v>
      </c>
    </row>
    <row r="305" spans="1:5" ht="21" x14ac:dyDescent="0.25">
      <c r="A305" s="18"/>
      <c r="B305" s="17"/>
      <c r="C305" s="16"/>
      <c r="D305" s="16"/>
      <c r="E305" s="9">
        <f t="shared" si="4"/>
        <v>44.729999999864958</v>
      </c>
    </row>
    <row r="306" spans="1:5" ht="21" x14ac:dyDescent="0.25">
      <c r="A306" s="18"/>
      <c r="B306" s="17"/>
      <c r="C306" s="16"/>
      <c r="D306" s="16"/>
      <c r="E306" s="9">
        <f t="shared" si="4"/>
        <v>44.729999999864958</v>
      </c>
    </row>
    <row r="307" spans="1:5" ht="21" x14ac:dyDescent="0.25">
      <c r="A307" s="18"/>
      <c r="B307" s="17"/>
      <c r="C307" s="16"/>
      <c r="D307" s="16"/>
      <c r="E307" s="9">
        <f t="shared" si="4"/>
        <v>44.729999999864958</v>
      </c>
    </row>
    <row r="308" spans="1:5" ht="21" x14ac:dyDescent="0.25">
      <c r="A308" s="18"/>
      <c r="B308" s="17"/>
      <c r="C308" s="16"/>
      <c r="D308" s="16"/>
      <c r="E308" s="9">
        <f t="shared" si="4"/>
        <v>44.729999999864958</v>
      </c>
    </row>
    <row r="309" spans="1:5" ht="21" x14ac:dyDescent="0.25">
      <c r="A309" s="18"/>
      <c r="B309" s="17"/>
      <c r="C309" s="16"/>
      <c r="D309" s="16"/>
      <c r="E309" s="9">
        <f t="shared" si="4"/>
        <v>44.729999999864958</v>
      </c>
    </row>
    <row r="310" spans="1:5" ht="21" x14ac:dyDescent="0.25">
      <c r="A310" s="18"/>
      <c r="B310" s="17"/>
      <c r="C310" s="16"/>
      <c r="D310" s="16"/>
      <c r="E310" s="9">
        <f t="shared" si="4"/>
        <v>44.729999999864958</v>
      </c>
    </row>
    <row r="311" spans="1:5" ht="21" x14ac:dyDescent="0.25">
      <c r="A311" s="18"/>
      <c r="B311" s="17"/>
      <c r="C311" s="16"/>
      <c r="D311" s="16"/>
      <c r="E311" s="9">
        <f t="shared" si="4"/>
        <v>44.729999999864958</v>
      </c>
    </row>
    <row r="312" spans="1:5" ht="21" x14ac:dyDescent="0.25">
      <c r="A312" s="18"/>
      <c r="B312" s="17"/>
      <c r="C312" s="16"/>
      <c r="D312" s="16"/>
      <c r="E312" s="9">
        <f t="shared" si="4"/>
        <v>44.729999999864958</v>
      </c>
    </row>
    <row r="313" spans="1:5" ht="21" x14ac:dyDescent="0.25">
      <c r="A313" s="18"/>
      <c r="B313" s="17"/>
      <c r="C313" s="16"/>
      <c r="D313" s="16"/>
      <c r="E313" s="9">
        <f t="shared" si="4"/>
        <v>44.729999999864958</v>
      </c>
    </row>
    <row r="314" spans="1:5" ht="21" x14ac:dyDescent="0.25">
      <c r="A314" s="18"/>
      <c r="B314" s="17"/>
      <c r="C314" s="16"/>
      <c r="D314" s="16"/>
      <c r="E314" s="9">
        <f t="shared" si="4"/>
        <v>44.729999999864958</v>
      </c>
    </row>
    <row r="315" spans="1:5" ht="21" x14ac:dyDescent="0.25">
      <c r="A315" s="18"/>
      <c r="B315" s="17"/>
      <c r="C315" s="16"/>
      <c r="D315" s="16"/>
      <c r="E315" s="9">
        <f t="shared" si="4"/>
        <v>44.729999999864958</v>
      </c>
    </row>
    <row r="316" spans="1:5" ht="21" x14ac:dyDescent="0.25">
      <c r="A316" s="18"/>
      <c r="B316" s="17"/>
      <c r="C316" s="16"/>
      <c r="D316" s="16"/>
      <c r="E316" s="9">
        <f t="shared" si="4"/>
        <v>44.729999999864958</v>
      </c>
    </row>
    <row r="317" spans="1:5" ht="21" x14ac:dyDescent="0.25">
      <c r="A317" s="18"/>
      <c r="B317" s="17"/>
      <c r="C317" s="16"/>
      <c r="D317" s="16"/>
      <c r="E317" s="9">
        <f t="shared" si="4"/>
        <v>44.729999999864958</v>
      </c>
    </row>
    <row r="318" spans="1:5" ht="21" x14ac:dyDescent="0.25">
      <c r="A318" s="18"/>
      <c r="B318" s="17"/>
      <c r="C318" s="16"/>
      <c r="D318" s="16"/>
      <c r="E318" s="9">
        <f t="shared" si="4"/>
        <v>44.729999999864958</v>
      </c>
    </row>
    <row r="319" spans="1:5" ht="21" x14ac:dyDescent="0.25">
      <c r="A319" s="18"/>
      <c r="B319" s="17"/>
      <c r="C319" s="16"/>
      <c r="D319" s="16"/>
      <c r="E319" s="9">
        <f t="shared" si="4"/>
        <v>44.729999999864958</v>
      </c>
    </row>
    <row r="320" spans="1:5" ht="21" x14ac:dyDescent="0.25">
      <c r="A320" s="18"/>
      <c r="B320" s="17"/>
      <c r="C320" s="16"/>
      <c r="D320" s="16"/>
      <c r="E320" s="9">
        <f t="shared" si="4"/>
        <v>44.729999999864958</v>
      </c>
    </row>
    <row r="321" spans="1:5" ht="21" x14ac:dyDescent="0.25">
      <c r="A321" s="18"/>
      <c r="B321" s="17"/>
      <c r="C321" s="16"/>
      <c r="D321" s="16"/>
      <c r="E321" s="9">
        <f t="shared" si="4"/>
        <v>44.729999999864958</v>
      </c>
    </row>
    <row r="322" spans="1:5" ht="21" x14ac:dyDescent="0.25">
      <c r="A322" s="18"/>
      <c r="B322" s="17"/>
      <c r="C322" s="16"/>
      <c r="D322" s="16"/>
      <c r="E322" s="9">
        <f t="shared" si="4"/>
        <v>44.729999999864958</v>
      </c>
    </row>
    <row r="323" spans="1:5" ht="21" x14ac:dyDescent="0.25">
      <c r="A323" s="18"/>
      <c r="B323" s="17"/>
      <c r="C323" s="16"/>
      <c r="D323" s="16"/>
      <c r="E323" s="9">
        <f t="shared" si="4"/>
        <v>44.729999999864958</v>
      </c>
    </row>
    <row r="324" spans="1:5" ht="21" x14ac:dyDescent="0.25">
      <c r="A324" s="18"/>
      <c r="B324" s="17"/>
      <c r="C324" s="16"/>
      <c r="D324" s="16"/>
      <c r="E324" s="9">
        <f t="shared" si="4"/>
        <v>44.729999999864958</v>
      </c>
    </row>
    <row r="325" spans="1:5" ht="21" x14ac:dyDescent="0.25">
      <c r="A325" s="18"/>
      <c r="B325" s="17"/>
      <c r="C325" s="16"/>
      <c r="D325" s="16"/>
      <c r="E325" s="9">
        <f t="shared" si="4"/>
        <v>44.729999999864958</v>
      </c>
    </row>
    <row r="326" spans="1:5" ht="21" x14ac:dyDescent="0.25">
      <c r="A326" s="18"/>
      <c r="B326" s="17"/>
      <c r="C326" s="16"/>
      <c r="D326" s="16"/>
      <c r="E326" s="9">
        <f t="shared" ref="E326:E389" si="5">E325+C326-D326</f>
        <v>44.729999999864958</v>
      </c>
    </row>
    <row r="327" spans="1:5" ht="21" x14ac:dyDescent="0.25">
      <c r="A327" s="18"/>
      <c r="B327" s="17"/>
      <c r="C327" s="16"/>
      <c r="D327" s="16"/>
      <c r="E327" s="9">
        <f t="shared" si="5"/>
        <v>44.729999999864958</v>
      </c>
    </row>
    <row r="328" spans="1:5" ht="21" x14ac:dyDescent="0.25">
      <c r="A328" s="18"/>
      <c r="B328" s="17"/>
      <c r="C328" s="16"/>
      <c r="D328" s="16"/>
      <c r="E328" s="9">
        <f t="shared" si="5"/>
        <v>44.729999999864958</v>
      </c>
    </row>
    <row r="329" spans="1:5" ht="21" x14ac:dyDescent="0.25">
      <c r="A329" s="18"/>
      <c r="B329" s="17"/>
      <c r="C329" s="16"/>
      <c r="D329" s="16"/>
      <c r="E329" s="9">
        <f t="shared" si="5"/>
        <v>44.729999999864958</v>
      </c>
    </row>
    <row r="330" spans="1:5" ht="21" x14ac:dyDescent="0.25">
      <c r="A330" s="18"/>
      <c r="B330" s="17"/>
      <c r="C330" s="16"/>
      <c r="D330" s="16"/>
      <c r="E330" s="9">
        <f t="shared" si="5"/>
        <v>44.729999999864958</v>
      </c>
    </row>
    <row r="331" spans="1:5" ht="21" x14ac:dyDescent="0.25">
      <c r="A331" s="18"/>
      <c r="B331" s="17"/>
      <c r="C331" s="16"/>
      <c r="D331" s="16"/>
      <c r="E331" s="9">
        <f t="shared" si="5"/>
        <v>44.729999999864958</v>
      </c>
    </row>
    <row r="332" spans="1:5" ht="21" x14ac:dyDescent="0.25">
      <c r="A332" s="18"/>
      <c r="B332" s="17"/>
      <c r="C332" s="16"/>
      <c r="D332" s="16"/>
      <c r="E332" s="9">
        <f t="shared" si="5"/>
        <v>44.729999999864958</v>
      </c>
    </row>
    <row r="333" spans="1:5" ht="21" x14ac:dyDescent="0.25">
      <c r="A333" s="18"/>
      <c r="B333" s="17"/>
      <c r="C333" s="16"/>
      <c r="D333" s="16"/>
      <c r="E333" s="9">
        <f t="shared" si="5"/>
        <v>44.729999999864958</v>
      </c>
    </row>
    <row r="334" spans="1:5" ht="21" x14ac:dyDescent="0.25">
      <c r="A334" s="18"/>
      <c r="B334" s="17"/>
      <c r="C334" s="16"/>
      <c r="D334" s="16"/>
      <c r="E334" s="9">
        <f t="shared" si="5"/>
        <v>44.729999999864958</v>
      </c>
    </row>
    <row r="335" spans="1:5" ht="21" x14ac:dyDescent="0.25">
      <c r="A335" s="18"/>
      <c r="B335" s="17"/>
      <c r="C335" s="16"/>
      <c r="D335" s="16"/>
      <c r="E335" s="9">
        <f t="shared" si="5"/>
        <v>44.729999999864958</v>
      </c>
    </row>
    <row r="336" spans="1:5" ht="21" x14ac:dyDescent="0.25">
      <c r="A336" s="18"/>
      <c r="B336" s="17"/>
      <c r="C336" s="16"/>
      <c r="D336" s="16"/>
      <c r="E336" s="9">
        <f t="shared" si="5"/>
        <v>44.729999999864958</v>
      </c>
    </row>
    <row r="337" spans="1:5" ht="21" x14ac:dyDescent="0.25">
      <c r="A337" s="18"/>
      <c r="B337" s="17"/>
      <c r="C337" s="16"/>
      <c r="D337" s="16"/>
      <c r="E337" s="9">
        <f t="shared" si="5"/>
        <v>44.729999999864958</v>
      </c>
    </row>
    <row r="338" spans="1:5" ht="21" x14ac:dyDescent="0.25">
      <c r="A338" s="18"/>
      <c r="B338" s="17"/>
      <c r="C338" s="16"/>
      <c r="D338" s="16"/>
      <c r="E338" s="9">
        <f t="shared" si="5"/>
        <v>44.729999999864958</v>
      </c>
    </row>
    <row r="339" spans="1:5" ht="21" x14ac:dyDescent="0.25">
      <c r="A339" s="18"/>
      <c r="B339" s="17"/>
      <c r="C339" s="16"/>
      <c r="D339" s="16"/>
      <c r="E339" s="9">
        <f t="shared" si="5"/>
        <v>44.729999999864958</v>
      </c>
    </row>
    <row r="340" spans="1:5" ht="21" x14ac:dyDescent="0.25">
      <c r="A340" s="18"/>
      <c r="B340" s="17"/>
      <c r="C340" s="16"/>
      <c r="D340" s="16"/>
      <c r="E340" s="9">
        <f t="shared" si="5"/>
        <v>44.729999999864958</v>
      </c>
    </row>
    <row r="341" spans="1:5" ht="21" x14ac:dyDescent="0.25">
      <c r="A341" s="18"/>
      <c r="B341" s="17"/>
      <c r="C341" s="16"/>
      <c r="D341" s="16"/>
      <c r="E341" s="9">
        <f t="shared" si="5"/>
        <v>44.729999999864958</v>
      </c>
    </row>
    <row r="342" spans="1:5" ht="21" x14ac:dyDescent="0.25">
      <c r="A342" s="18"/>
      <c r="B342" s="17"/>
      <c r="C342" s="16"/>
      <c r="D342" s="16"/>
      <c r="E342" s="9">
        <f t="shared" si="5"/>
        <v>44.729999999864958</v>
      </c>
    </row>
    <row r="343" spans="1:5" ht="21" x14ac:dyDescent="0.25">
      <c r="A343" s="18"/>
      <c r="B343" s="17"/>
      <c r="C343" s="16"/>
      <c r="D343" s="16"/>
      <c r="E343" s="9">
        <f t="shared" si="5"/>
        <v>44.729999999864958</v>
      </c>
    </row>
    <row r="344" spans="1:5" ht="21" x14ac:dyDescent="0.25">
      <c r="A344" s="18"/>
      <c r="B344" s="17"/>
      <c r="C344" s="16"/>
      <c r="D344" s="16"/>
      <c r="E344" s="9">
        <f t="shared" si="5"/>
        <v>44.729999999864958</v>
      </c>
    </row>
    <row r="345" spans="1:5" ht="21" x14ac:dyDescent="0.25">
      <c r="A345" s="18"/>
      <c r="B345" s="17"/>
      <c r="C345" s="16"/>
      <c r="D345" s="16"/>
      <c r="E345" s="9">
        <f t="shared" si="5"/>
        <v>44.729999999864958</v>
      </c>
    </row>
    <row r="346" spans="1:5" ht="21" x14ac:dyDescent="0.25">
      <c r="A346" s="18"/>
      <c r="B346" s="17"/>
      <c r="C346" s="16"/>
      <c r="D346" s="16"/>
      <c r="E346" s="9">
        <f t="shared" si="5"/>
        <v>44.729999999864958</v>
      </c>
    </row>
    <row r="347" spans="1:5" ht="21" x14ac:dyDescent="0.25">
      <c r="A347" s="18"/>
      <c r="B347" s="17"/>
      <c r="C347" s="16"/>
      <c r="D347" s="16"/>
      <c r="E347" s="9">
        <f t="shared" si="5"/>
        <v>44.729999999864958</v>
      </c>
    </row>
    <row r="348" spans="1:5" ht="21" x14ac:dyDescent="0.25">
      <c r="A348" s="18"/>
      <c r="B348" s="17"/>
      <c r="C348" s="16"/>
      <c r="D348" s="16"/>
      <c r="E348" s="9">
        <f t="shared" si="5"/>
        <v>44.729999999864958</v>
      </c>
    </row>
    <row r="349" spans="1:5" ht="21" x14ac:dyDescent="0.25">
      <c r="A349" s="18"/>
      <c r="B349" s="17"/>
      <c r="C349" s="16"/>
      <c r="D349" s="16"/>
      <c r="E349" s="9">
        <f t="shared" si="5"/>
        <v>44.729999999864958</v>
      </c>
    </row>
    <row r="350" spans="1:5" ht="21" x14ac:dyDescent="0.25">
      <c r="A350" s="18"/>
      <c r="B350" s="17"/>
      <c r="C350" s="16"/>
      <c r="D350" s="16"/>
      <c r="E350" s="9">
        <f t="shared" si="5"/>
        <v>44.729999999864958</v>
      </c>
    </row>
    <row r="351" spans="1:5" ht="21" x14ac:dyDescent="0.25">
      <c r="A351" s="18"/>
      <c r="B351" s="17"/>
      <c r="C351" s="16"/>
      <c r="D351" s="16"/>
      <c r="E351" s="9">
        <f t="shared" si="5"/>
        <v>44.729999999864958</v>
      </c>
    </row>
    <row r="352" spans="1:5" ht="21" x14ac:dyDescent="0.25">
      <c r="A352" s="18"/>
      <c r="B352" s="17"/>
      <c r="C352" s="16"/>
      <c r="D352" s="16"/>
      <c r="E352" s="9">
        <f t="shared" si="5"/>
        <v>44.729999999864958</v>
      </c>
    </row>
    <row r="353" spans="1:5" ht="21" x14ac:dyDescent="0.25">
      <c r="A353" s="18"/>
      <c r="B353" s="17"/>
      <c r="C353" s="16"/>
      <c r="D353" s="16"/>
      <c r="E353" s="9">
        <f t="shared" si="5"/>
        <v>44.729999999864958</v>
      </c>
    </row>
    <row r="354" spans="1:5" ht="21" x14ac:dyDescent="0.25">
      <c r="A354" s="18"/>
      <c r="B354" s="17"/>
      <c r="C354" s="16"/>
      <c r="D354" s="16"/>
      <c r="E354" s="9">
        <f t="shared" si="5"/>
        <v>44.729999999864958</v>
      </c>
    </row>
    <row r="355" spans="1:5" ht="21" x14ac:dyDescent="0.25">
      <c r="A355" s="18"/>
      <c r="B355" s="17"/>
      <c r="C355" s="16"/>
      <c r="D355" s="16"/>
      <c r="E355" s="9">
        <f t="shared" si="5"/>
        <v>44.729999999864958</v>
      </c>
    </row>
    <row r="356" spans="1:5" ht="21" x14ac:dyDescent="0.25">
      <c r="A356" s="18"/>
      <c r="B356" s="17"/>
      <c r="C356" s="16"/>
      <c r="D356" s="16"/>
      <c r="E356" s="9">
        <f t="shared" si="5"/>
        <v>44.729999999864958</v>
      </c>
    </row>
    <row r="357" spans="1:5" ht="21" x14ac:dyDescent="0.25">
      <c r="A357" s="18"/>
      <c r="B357" s="17"/>
      <c r="C357" s="16"/>
      <c r="D357" s="16"/>
      <c r="E357" s="9">
        <f t="shared" si="5"/>
        <v>44.729999999864958</v>
      </c>
    </row>
    <row r="358" spans="1:5" ht="21" x14ac:dyDescent="0.25">
      <c r="A358" s="18"/>
      <c r="B358" s="17"/>
      <c r="C358" s="16"/>
      <c r="D358" s="16"/>
      <c r="E358" s="9">
        <f t="shared" si="5"/>
        <v>44.729999999864958</v>
      </c>
    </row>
    <row r="359" spans="1:5" ht="21" x14ac:dyDescent="0.25">
      <c r="A359" s="18"/>
      <c r="B359" s="17"/>
      <c r="C359" s="16"/>
      <c r="D359" s="16"/>
      <c r="E359" s="9">
        <f t="shared" si="5"/>
        <v>44.729999999864958</v>
      </c>
    </row>
    <row r="360" spans="1:5" ht="21" x14ac:dyDescent="0.25">
      <c r="A360" s="18"/>
      <c r="B360" s="17"/>
      <c r="C360" s="16"/>
      <c r="D360" s="16"/>
      <c r="E360" s="9">
        <f t="shared" si="5"/>
        <v>44.729999999864958</v>
      </c>
    </row>
    <row r="361" spans="1:5" ht="21" x14ac:dyDescent="0.25">
      <c r="A361" s="18"/>
      <c r="B361" s="17"/>
      <c r="C361" s="16"/>
      <c r="D361" s="16"/>
      <c r="E361" s="9">
        <f t="shared" si="5"/>
        <v>44.729999999864958</v>
      </c>
    </row>
    <row r="362" spans="1:5" ht="21" x14ac:dyDescent="0.25">
      <c r="A362" s="18"/>
      <c r="B362" s="17"/>
      <c r="C362" s="16"/>
      <c r="D362" s="16"/>
      <c r="E362" s="9">
        <f t="shared" si="5"/>
        <v>44.729999999864958</v>
      </c>
    </row>
    <row r="363" spans="1:5" ht="21" x14ac:dyDescent="0.25">
      <c r="A363" s="18"/>
      <c r="B363" s="17"/>
      <c r="C363" s="16"/>
      <c r="D363" s="16"/>
      <c r="E363" s="9">
        <f t="shared" si="5"/>
        <v>44.729999999864958</v>
      </c>
    </row>
    <row r="364" spans="1:5" ht="21" x14ac:dyDescent="0.25">
      <c r="A364" s="18"/>
      <c r="B364" s="17"/>
      <c r="C364" s="16"/>
      <c r="D364" s="16"/>
      <c r="E364" s="9">
        <f t="shared" si="5"/>
        <v>44.729999999864958</v>
      </c>
    </row>
    <row r="365" spans="1:5" ht="21" x14ac:dyDescent="0.25">
      <c r="A365" s="18"/>
      <c r="B365" s="17"/>
      <c r="C365" s="16"/>
      <c r="D365" s="16"/>
      <c r="E365" s="9">
        <f t="shared" si="5"/>
        <v>44.729999999864958</v>
      </c>
    </row>
    <row r="366" spans="1:5" ht="21" x14ac:dyDescent="0.25">
      <c r="A366" s="18"/>
      <c r="B366" s="17"/>
      <c r="C366" s="16"/>
      <c r="D366" s="16"/>
      <c r="E366" s="9">
        <f t="shared" si="5"/>
        <v>44.729999999864958</v>
      </c>
    </row>
    <row r="367" spans="1:5" ht="21" x14ac:dyDescent="0.25">
      <c r="A367" s="18"/>
      <c r="B367" s="17"/>
      <c r="C367" s="16"/>
      <c r="D367" s="16"/>
      <c r="E367" s="9">
        <f t="shared" si="5"/>
        <v>44.729999999864958</v>
      </c>
    </row>
    <row r="368" spans="1:5" ht="21" x14ac:dyDescent="0.25">
      <c r="A368" s="18"/>
      <c r="B368" s="17"/>
      <c r="C368" s="16"/>
      <c r="D368" s="16"/>
      <c r="E368" s="9">
        <f t="shared" si="5"/>
        <v>44.729999999864958</v>
      </c>
    </row>
    <row r="369" spans="1:5" ht="21" x14ac:dyDescent="0.25">
      <c r="A369" s="18"/>
      <c r="B369" s="17"/>
      <c r="C369" s="16"/>
      <c r="D369" s="16"/>
      <c r="E369" s="9">
        <f t="shared" si="5"/>
        <v>44.729999999864958</v>
      </c>
    </row>
    <row r="370" spans="1:5" ht="21" x14ac:dyDescent="0.25">
      <c r="A370" s="18"/>
      <c r="B370" s="17"/>
      <c r="C370" s="16"/>
      <c r="D370" s="16"/>
      <c r="E370" s="9">
        <f t="shared" si="5"/>
        <v>44.729999999864958</v>
      </c>
    </row>
    <row r="371" spans="1:5" ht="21" x14ac:dyDescent="0.25">
      <c r="A371" s="18"/>
      <c r="B371" s="17"/>
      <c r="C371" s="16"/>
      <c r="D371" s="16"/>
      <c r="E371" s="9">
        <f t="shared" si="5"/>
        <v>44.729999999864958</v>
      </c>
    </row>
    <row r="372" spans="1:5" ht="21" x14ac:dyDescent="0.25">
      <c r="A372" s="18"/>
      <c r="B372" s="17"/>
      <c r="C372" s="16"/>
      <c r="D372" s="16"/>
      <c r="E372" s="9">
        <f t="shared" si="5"/>
        <v>44.729999999864958</v>
      </c>
    </row>
    <row r="373" spans="1:5" ht="21" x14ac:dyDescent="0.25">
      <c r="A373" s="18"/>
      <c r="B373" s="17"/>
      <c r="C373" s="16"/>
      <c r="D373" s="16"/>
      <c r="E373" s="9">
        <f t="shared" si="5"/>
        <v>44.729999999864958</v>
      </c>
    </row>
    <row r="374" spans="1:5" ht="21" x14ac:dyDescent="0.25">
      <c r="A374" s="18"/>
      <c r="B374" s="17"/>
      <c r="C374" s="16"/>
      <c r="D374" s="16"/>
      <c r="E374" s="9">
        <f t="shared" si="5"/>
        <v>44.729999999864958</v>
      </c>
    </row>
    <row r="375" spans="1:5" ht="21" x14ac:dyDescent="0.25">
      <c r="A375" s="18"/>
      <c r="B375" s="17"/>
      <c r="C375" s="16"/>
      <c r="D375" s="16"/>
      <c r="E375" s="9">
        <f t="shared" si="5"/>
        <v>44.729999999864958</v>
      </c>
    </row>
    <row r="376" spans="1:5" ht="21" x14ac:dyDescent="0.25">
      <c r="A376" s="18"/>
      <c r="B376" s="17"/>
      <c r="C376" s="16"/>
      <c r="D376" s="16"/>
      <c r="E376" s="9">
        <f t="shared" si="5"/>
        <v>44.729999999864958</v>
      </c>
    </row>
    <row r="377" spans="1:5" ht="21" x14ac:dyDescent="0.25">
      <c r="A377" s="18"/>
      <c r="B377" s="17"/>
      <c r="C377" s="16"/>
      <c r="D377" s="16"/>
      <c r="E377" s="9">
        <f t="shared" si="5"/>
        <v>44.729999999864958</v>
      </c>
    </row>
    <row r="378" spans="1:5" ht="21" x14ac:dyDescent="0.25">
      <c r="A378" s="18"/>
      <c r="B378" s="17"/>
      <c r="C378" s="16"/>
      <c r="D378" s="16"/>
      <c r="E378" s="9">
        <f t="shared" si="5"/>
        <v>44.729999999864958</v>
      </c>
    </row>
    <row r="379" spans="1:5" ht="21" x14ac:dyDescent="0.25">
      <c r="A379" s="18"/>
      <c r="B379" s="17"/>
      <c r="C379" s="16"/>
      <c r="D379" s="16"/>
      <c r="E379" s="9">
        <f t="shared" si="5"/>
        <v>44.729999999864958</v>
      </c>
    </row>
    <row r="380" spans="1:5" ht="21" x14ac:dyDescent="0.25">
      <c r="A380" s="18"/>
      <c r="B380" s="17"/>
      <c r="C380" s="16"/>
      <c r="D380" s="16"/>
      <c r="E380" s="9">
        <f t="shared" si="5"/>
        <v>44.729999999864958</v>
      </c>
    </row>
    <row r="381" spans="1:5" ht="21" x14ac:dyDescent="0.25">
      <c r="A381" s="18"/>
      <c r="B381" s="17"/>
      <c r="C381" s="16"/>
      <c r="D381" s="16"/>
      <c r="E381" s="9">
        <f t="shared" si="5"/>
        <v>44.729999999864958</v>
      </c>
    </row>
    <row r="382" spans="1:5" ht="21" x14ac:dyDescent="0.25">
      <c r="A382" s="18"/>
      <c r="B382" s="17"/>
      <c r="C382" s="16"/>
      <c r="D382" s="16"/>
      <c r="E382" s="9">
        <f t="shared" si="5"/>
        <v>44.729999999864958</v>
      </c>
    </row>
    <row r="383" spans="1:5" ht="21" x14ac:dyDescent="0.25">
      <c r="A383" s="18"/>
      <c r="B383" s="17"/>
      <c r="C383" s="16"/>
      <c r="D383" s="16"/>
      <c r="E383" s="9">
        <f t="shared" si="5"/>
        <v>44.729999999864958</v>
      </c>
    </row>
    <row r="384" spans="1:5" ht="21" x14ac:dyDescent="0.25">
      <c r="A384" s="18"/>
      <c r="B384" s="17"/>
      <c r="C384" s="16"/>
      <c r="D384" s="16"/>
      <c r="E384" s="9">
        <f t="shared" si="5"/>
        <v>44.729999999864958</v>
      </c>
    </row>
    <row r="385" spans="1:5" ht="21" x14ac:dyDescent="0.25">
      <c r="A385" s="18"/>
      <c r="B385" s="17"/>
      <c r="C385" s="16"/>
      <c r="D385" s="16"/>
      <c r="E385" s="9">
        <f t="shared" si="5"/>
        <v>44.729999999864958</v>
      </c>
    </row>
    <row r="386" spans="1:5" ht="21" x14ac:dyDescent="0.25">
      <c r="A386" s="18"/>
      <c r="B386" s="17"/>
      <c r="C386" s="16"/>
      <c r="D386" s="16"/>
      <c r="E386" s="9">
        <f t="shared" si="5"/>
        <v>44.729999999864958</v>
      </c>
    </row>
    <row r="387" spans="1:5" ht="21" x14ac:dyDescent="0.25">
      <c r="A387" s="18"/>
      <c r="B387" s="17"/>
      <c r="C387" s="16"/>
      <c r="D387" s="16"/>
      <c r="E387" s="9">
        <f t="shared" si="5"/>
        <v>44.729999999864958</v>
      </c>
    </row>
    <row r="388" spans="1:5" ht="21" x14ac:dyDescent="0.25">
      <c r="A388" s="18"/>
      <c r="B388" s="17"/>
      <c r="C388" s="16"/>
      <c r="D388" s="16"/>
      <c r="E388" s="9">
        <f t="shared" si="5"/>
        <v>44.729999999864958</v>
      </c>
    </row>
    <row r="389" spans="1:5" ht="21" x14ac:dyDescent="0.25">
      <c r="A389" s="18"/>
      <c r="B389" s="17"/>
      <c r="C389" s="16"/>
      <c r="D389" s="16"/>
      <c r="E389" s="9">
        <f t="shared" si="5"/>
        <v>44.729999999864958</v>
      </c>
    </row>
    <row r="390" spans="1:5" ht="21" x14ac:dyDescent="0.25">
      <c r="A390" s="18"/>
      <c r="B390" s="17"/>
      <c r="C390" s="16"/>
      <c r="D390" s="16"/>
      <c r="E390" s="9">
        <f t="shared" ref="E390:E453" si="6">E389+C390-D390</f>
        <v>44.729999999864958</v>
      </c>
    </row>
    <row r="391" spans="1:5" ht="21" x14ac:dyDescent="0.25">
      <c r="A391" s="18"/>
      <c r="B391" s="17"/>
      <c r="C391" s="16"/>
      <c r="D391" s="16"/>
      <c r="E391" s="9">
        <f t="shared" si="6"/>
        <v>44.729999999864958</v>
      </c>
    </row>
    <row r="392" spans="1:5" ht="21" x14ac:dyDescent="0.25">
      <c r="A392" s="18"/>
      <c r="B392" s="17"/>
      <c r="C392" s="16"/>
      <c r="D392" s="16"/>
      <c r="E392" s="9">
        <f t="shared" si="6"/>
        <v>44.729999999864958</v>
      </c>
    </row>
    <row r="393" spans="1:5" ht="21" x14ac:dyDescent="0.25">
      <c r="A393" s="18"/>
      <c r="B393" s="17"/>
      <c r="C393" s="16"/>
      <c r="D393" s="16"/>
      <c r="E393" s="9">
        <f t="shared" si="6"/>
        <v>44.729999999864958</v>
      </c>
    </row>
    <row r="394" spans="1:5" ht="21" x14ac:dyDescent="0.25">
      <c r="A394" s="18"/>
      <c r="B394" s="17"/>
      <c r="C394" s="16"/>
      <c r="D394" s="16"/>
      <c r="E394" s="9">
        <f t="shared" si="6"/>
        <v>44.729999999864958</v>
      </c>
    </row>
    <row r="395" spans="1:5" ht="21" x14ac:dyDescent="0.25">
      <c r="A395" s="18"/>
      <c r="B395" s="17"/>
      <c r="C395" s="16"/>
      <c r="D395" s="16"/>
      <c r="E395" s="9">
        <f t="shared" si="6"/>
        <v>44.729999999864958</v>
      </c>
    </row>
    <row r="396" spans="1:5" ht="21" x14ac:dyDescent="0.25">
      <c r="A396" s="18"/>
      <c r="B396" s="17"/>
      <c r="C396" s="16"/>
      <c r="D396" s="16"/>
      <c r="E396" s="9">
        <f t="shared" si="6"/>
        <v>44.729999999864958</v>
      </c>
    </row>
    <row r="397" spans="1:5" ht="21" x14ac:dyDescent="0.25">
      <c r="A397" s="18"/>
      <c r="B397" s="17"/>
      <c r="C397" s="16"/>
      <c r="D397" s="16"/>
      <c r="E397" s="9">
        <f t="shared" si="6"/>
        <v>44.729999999864958</v>
      </c>
    </row>
    <row r="398" spans="1:5" ht="21" x14ac:dyDescent="0.25">
      <c r="A398" s="18"/>
      <c r="B398" s="17"/>
      <c r="C398" s="16"/>
      <c r="D398" s="16"/>
      <c r="E398" s="9">
        <f t="shared" si="6"/>
        <v>44.729999999864958</v>
      </c>
    </row>
    <row r="399" spans="1:5" ht="21" x14ac:dyDescent="0.25">
      <c r="A399" s="18"/>
      <c r="B399" s="17"/>
      <c r="C399" s="16"/>
      <c r="D399" s="16"/>
      <c r="E399" s="9">
        <f t="shared" si="6"/>
        <v>44.729999999864958</v>
      </c>
    </row>
    <row r="400" spans="1:5" ht="21" x14ac:dyDescent="0.25">
      <c r="A400" s="18"/>
      <c r="B400" s="17"/>
      <c r="C400" s="16"/>
      <c r="D400" s="16"/>
      <c r="E400" s="9">
        <f t="shared" si="6"/>
        <v>44.729999999864958</v>
      </c>
    </row>
    <row r="401" spans="1:5" ht="21" x14ac:dyDescent="0.25">
      <c r="A401" s="18"/>
      <c r="B401" s="17"/>
      <c r="C401" s="16"/>
      <c r="D401" s="16"/>
      <c r="E401" s="9">
        <f t="shared" si="6"/>
        <v>44.729999999864958</v>
      </c>
    </row>
    <row r="402" spans="1:5" ht="21" x14ac:dyDescent="0.25">
      <c r="A402" s="18"/>
      <c r="B402" s="17"/>
      <c r="C402" s="16"/>
      <c r="D402" s="16"/>
      <c r="E402" s="9">
        <f t="shared" si="6"/>
        <v>44.729999999864958</v>
      </c>
    </row>
    <row r="403" spans="1:5" ht="21" x14ac:dyDescent="0.25">
      <c r="A403" s="18"/>
      <c r="B403" s="17"/>
      <c r="C403" s="16"/>
      <c r="D403" s="16"/>
      <c r="E403" s="9">
        <f t="shared" si="6"/>
        <v>44.729999999864958</v>
      </c>
    </row>
    <row r="404" spans="1:5" ht="21" x14ac:dyDescent="0.25">
      <c r="A404" s="18"/>
      <c r="B404" s="17"/>
      <c r="C404" s="16"/>
      <c r="D404" s="16"/>
      <c r="E404" s="9">
        <f t="shared" si="6"/>
        <v>44.729999999864958</v>
      </c>
    </row>
    <row r="405" spans="1:5" ht="21" x14ac:dyDescent="0.25">
      <c r="A405" s="18"/>
      <c r="B405" s="17"/>
      <c r="C405" s="16"/>
      <c r="D405" s="16"/>
      <c r="E405" s="9">
        <f t="shared" si="6"/>
        <v>44.729999999864958</v>
      </c>
    </row>
    <row r="406" spans="1:5" ht="21" x14ac:dyDescent="0.25">
      <c r="A406" s="18"/>
      <c r="B406" s="17"/>
      <c r="C406" s="16"/>
      <c r="D406" s="16"/>
      <c r="E406" s="9">
        <f t="shared" si="6"/>
        <v>44.729999999864958</v>
      </c>
    </row>
    <row r="407" spans="1:5" ht="21" x14ac:dyDescent="0.25">
      <c r="A407" s="18"/>
      <c r="B407" s="17"/>
      <c r="C407" s="16"/>
      <c r="D407" s="16"/>
      <c r="E407" s="9">
        <f t="shared" si="6"/>
        <v>44.729999999864958</v>
      </c>
    </row>
    <row r="408" spans="1:5" ht="21" x14ac:dyDescent="0.25">
      <c r="A408" s="18"/>
      <c r="B408" s="17"/>
      <c r="C408" s="16"/>
      <c r="D408" s="16"/>
      <c r="E408" s="9">
        <f t="shared" si="6"/>
        <v>44.729999999864958</v>
      </c>
    </row>
    <row r="409" spans="1:5" ht="21" x14ac:dyDescent="0.25">
      <c r="A409" s="18"/>
      <c r="B409" s="17"/>
      <c r="C409" s="16"/>
      <c r="D409" s="16"/>
      <c r="E409" s="9">
        <f t="shared" si="6"/>
        <v>44.729999999864958</v>
      </c>
    </row>
    <row r="410" spans="1:5" ht="21" x14ac:dyDescent="0.25">
      <c r="A410" s="18"/>
      <c r="B410" s="17"/>
      <c r="C410" s="16"/>
      <c r="D410" s="16"/>
      <c r="E410" s="9">
        <f t="shared" si="6"/>
        <v>44.729999999864958</v>
      </c>
    </row>
    <row r="411" spans="1:5" ht="21" x14ac:dyDescent="0.25">
      <c r="A411" s="18"/>
      <c r="B411" s="17"/>
      <c r="C411" s="16"/>
      <c r="D411" s="16"/>
      <c r="E411" s="9">
        <f t="shared" si="6"/>
        <v>44.729999999864958</v>
      </c>
    </row>
    <row r="412" spans="1:5" ht="21" x14ac:dyDescent="0.25">
      <c r="A412" s="18"/>
      <c r="B412" s="17"/>
      <c r="C412" s="16"/>
      <c r="D412" s="16"/>
      <c r="E412" s="9">
        <f t="shared" si="6"/>
        <v>44.729999999864958</v>
      </c>
    </row>
    <row r="413" spans="1:5" ht="21" x14ac:dyDescent="0.25">
      <c r="A413" s="18"/>
      <c r="B413" s="17"/>
      <c r="C413" s="16"/>
      <c r="D413" s="16"/>
      <c r="E413" s="9">
        <f t="shared" si="6"/>
        <v>44.729999999864958</v>
      </c>
    </row>
    <row r="414" spans="1:5" ht="21" x14ac:dyDescent="0.25">
      <c r="A414" s="18"/>
      <c r="B414" s="17"/>
      <c r="C414" s="16"/>
      <c r="D414" s="16"/>
      <c r="E414" s="9">
        <f t="shared" si="6"/>
        <v>44.729999999864958</v>
      </c>
    </row>
    <row r="415" spans="1:5" ht="21" x14ac:dyDescent="0.25">
      <c r="A415" s="18"/>
      <c r="B415" s="17"/>
      <c r="C415" s="16"/>
      <c r="D415" s="16"/>
      <c r="E415" s="9">
        <f t="shared" si="6"/>
        <v>44.729999999864958</v>
      </c>
    </row>
    <row r="416" spans="1:5" ht="21" x14ac:dyDescent="0.25">
      <c r="A416" s="18"/>
      <c r="B416" s="17"/>
      <c r="C416" s="16"/>
      <c r="D416" s="16"/>
      <c r="E416" s="9">
        <f t="shared" si="6"/>
        <v>44.729999999864958</v>
      </c>
    </row>
    <row r="417" spans="1:5" ht="21" x14ac:dyDescent="0.25">
      <c r="A417" s="18"/>
      <c r="B417" s="17"/>
      <c r="C417" s="16"/>
      <c r="D417" s="16"/>
      <c r="E417" s="9">
        <f t="shared" si="6"/>
        <v>44.729999999864958</v>
      </c>
    </row>
    <row r="418" spans="1:5" ht="21" x14ac:dyDescent="0.25">
      <c r="A418" s="18"/>
      <c r="B418" s="17"/>
      <c r="C418" s="16"/>
      <c r="D418" s="16"/>
      <c r="E418" s="9">
        <f t="shared" si="6"/>
        <v>44.729999999864958</v>
      </c>
    </row>
    <row r="419" spans="1:5" ht="21" x14ac:dyDescent="0.25">
      <c r="A419" s="18"/>
      <c r="B419" s="17"/>
      <c r="C419" s="16"/>
      <c r="D419" s="16"/>
      <c r="E419" s="9">
        <f t="shared" si="6"/>
        <v>44.729999999864958</v>
      </c>
    </row>
    <row r="420" spans="1:5" ht="21" x14ac:dyDescent="0.25">
      <c r="A420" s="18"/>
      <c r="B420" s="17"/>
      <c r="C420" s="16"/>
      <c r="D420" s="16"/>
      <c r="E420" s="9">
        <f t="shared" si="6"/>
        <v>44.729999999864958</v>
      </c>
    </row>
    <row r="421" spans="1:5" ht="21" x14ac:dyDescent="0.25">
      <c r="A421" s="18"/>
      <c r="B421" s="17"/>
      <c r="C421" s="16"/>
      <c r="D421" s="16"/>
      <c r="E421" s="9">
        <f t="shared" si="6"/>
        <v>44.729999999864958</v>
      </c>
    </row>
    <row r="422" spans="1:5" ht="21" x14ac:dyDescent="0.25">
      <c r="A422" s="17"/>
      <c r="B422" s="17"/>
      <c r="C422" s="16"/>
      <c r="D422" s="16"/>
      <c r="E422" s="9">
        <f t="shared" si="6"/>
        <v>44.729999999864958</v>
      </c>
    </row>
    <row r="423" spans="1:5" ht="21" x14ac:dyDescent="0.25">
      <c r="A423" s="17"/>
      <c r="B423" s="17"/>
      <c r="C423" s="16"/>
      <c r="D423" s="16"/>
      <c r="E423" s="9">
        <f t="shared" si="6"/>
        <v>44.729999999864958</v>
      </c>
    </row>
    <row r="424" spans="1:5" ht="21" x14ac:dyDescent="0.25">
      <c r="A424" s="17"/>
      <c r="B424" s="17"/>
      <c r="C424" s="16"/>
      <c r="D424" s="16"/>
      <c r="E424" s="9">
        <f t="shared" si="6"/>
        <v>44.729999999864958</v>
      </c>
    </row>
    <row r="425" spans="1:5" ht="21" x14ac:dyDescent="0.25">
      <c r="A425" s="17"/>
      <c r="B425" s="17"/>
      <c r="C425" s="16"/>
      <c r="D425" s="16"/>
      <c r="E425" s="9">
        <f t="shared" si="6"/>
        <v>44.729999999864958</v>
      </c>
    </row>
    <row r="426" spans="1:5" ht="21" x14ac:dyDescent="0.25">
      <c r="A426" s="17"/>
      <c r="B426" s="17"/>
      <c r="C426" s="16"/>
      <c r="D426" s="16"/>
      <c r="E426" s="9">
        <f t="shared" si="6"/>
        <v>44.729999999864958</v>
      </c>
    </row>
    <row r="427" spans="1:5" ht="21" x14ac:dyDescent="0.25">
      <c r="A427" s="17"/>
      <c r="B427" s="17"/>
      <c r="C427" s="16"/>
      <c r="D427" s="16"/>
      <c r="E427" s="9">
        <f t="shared" si="6"/>
        <v>44.729999999864958</v>
      </c>
    </row>
    <row r="428" spans="1:5" ht="21" x14ac:dyDescent="0.25">
      <c r="A428" s="17"/>
      <c r="B428" s="17"/>
      <c r="C428" s="16"/>
      <c r="D428" s="16"/>
      <c r="E428" s="9">
        <f t="shared" si="6"/>
        <v>44.729999999864958</v>
      </c>
    </row>
    <row r="429" spans="1:5" ht="21" x14ac:dyDescent="0.25">
      <c r="A429" s="17"/>
      <c r="B429" s="17"/>
      <c r="C429" s="16"/>
      <c r="D429" s="16"/>
      <c r="E429" s="9">
        <f t="shared" si="6"/>
        <v>44.729999999864958</v>
      </c>
    </row>
    <row r="430" spans="1:5" ht="21" x14ac:dyDescent="0.25">
      <c r="A430" s="17"/>
      <c r="B430" s="17"/>
      <c r="C430" s="16"/>
      <c r="D430" s="16"/>
      <c r="E430" s="9">
        <f t="shared" si="6"/>
        <v>44.729999999864958</v>
      </c>
    </row>
    <row r="431" spans="1:5" ht="21" x14ac:dyDescent="0.25">
      <c r="A431" s="17"/>
      <c r="B431" s="17"/>
      <c r="C431" s="16"/>
      <c r="D431" s="16"/>
      <c r="E431" s="9">
        <f t="shared" si="6"/>
        <v>44.729999999864958</v>
      </c>
    </row>
    <row r="432" spans="1:5" ht="21" x14ac:dyDescent="0.25">
      <c r="A432" s="17"/>
      <c r="B432" s="17"/>
      <c r="C432" s="16"/>
      <c r="D432" s="16"/>
      <c r="E432" s="9">
        <f t="shared" si="6"/>
        <v>44.729999999864958</v>
      </c>
    </row>
    <row r="433" spans="1:5" ht="21" x14ac:dyDescent="0.25">
      <c r="A433" s="17"/>
      <c r="B433" s="17"/>
      <c r="C433" s="16"/>
      <c r="D433" s="16"/>
      <c r="E433" s="9">
        <f t="shared" si="6"/>
        <v>44.729999999864958</v>
      </c>
    </row>
    <row r="434" spans="1:5" ht="21" x14ac:dyDescent="0.25">
      <c r="A434" s="17"/>
      <c r="B434" s="17"/>
      <c r="C434" s="16"/>
      <c r="D434" s="16"/>
      <c r="E434" s="9">
        <f t="shared" si="6"/>
        <v>44.729999999864958</v>
      </c>
    </row>
    <row r="435" spans="1:5" ht="21" x14ac:dyDescent="0.25">
      <c r="A435" s="17"/>
      <c r="B435" s="17"/>
      <c r="C435" s="16"/>
      <c r="D435" s="16"/>
      <c r="E435" s="9">
        <f t="shared" si="6"/>
        <v>44.729999999864958</v>
      </c>
    </row>
    <row r="436" spans="1:5" ht="21" x14ac:dyDescent="0.25">
      <c r="A436" s="17"/>
      <c r="B436" s="17"/>
      <c r="C436" s="16"/>
      <c r="D436" s="16"/>
      <c r="E436" s="9">
        <f t="shared" si="6"/>
        <v>44.729999999864958</v>
      </c>
    </row>
    <row r="437" spans="1:5" ht="21" x14ac:dyDescent="0.25">
      <c r="A437" s="17"/>
      <c r="B437" s="17"/>
      <c r="C437" s="16"/>
      <c r="D437" s="16"/>
      <c r="E437" s="9">
        <f t="shared" si="6"/>
        <v>44.729999999864958</v>
      </c>
    </row>
    <row r="438" spans="1:5" ht="21" x14ac:dyDescent="0.25">
      <c r="A438" s="17"/>
      <c r="B438" s="17"/>
      <c r="C438" s="16"/>
      <c r="D438" s="16"/>
      <c r="E438" s="9">
        <f t="shared" si="6"/>
        <v>44.729999999864958</v>
      </c>
    </row>
    <row r="439" spans="1:5" ht="21" x14ac:dyDescent="0.25">
      <c r="A439" s="17"/>
      <c r="B439" s="17"/>
      <c r="C439" s="16"/>
      <c r="D439" s="16"/>
      <c r="E439" s="9">
        <f t="shared" si="6"/>
        <v>44.729999999864958</v>
      </c>
    </row>
    <row r="440" spans="1:5" ht="21" x14ac:dyDescent="0.25">
      <c r="A440" s="17"/>
      <c r="B440" s="17"/>
      <c r="C440" s="16"/>
      <c r="D440" s="16"/>
      <c r="E440" s="9">
        <f t="shared" si="6"/>
        <v>44.729999999864958</v>
      </c>
    </row>
    <row r="441" spans="1:5" ht="21" x14ac:dyDescent="0.25">
      <c r="A441" s="17"/>
      <c r="B441" s="17"/>
      <c r="C441" s="16"/>
      <c r="D441" s="16"/>
      <c r="E441" s="9">
        <f t="shared" si="6"/>
        <v>44.729999999864958</v>
      </c>
    </row>
    <row r="442" spans="1:5" ht="21" x14ac:dyDescent="0.25">
      <c r="A442" s="17"/>
      <c r="B442" s="17"/>
      <c r="C442" s="16"/>
      <c r="D442" s="16"/>
      <c r="E442" s="9">
        <f t="shared" si="6"/>
        <v>44.729999999864958</v>
      </c>
    </row>
    <row r="443" spans="1:5" ht="21" x14ac:dyDescent="0.25">
      <c r="A443" s="17"/>
      <c r="B443" s="17"/>
      <c r="C443" s="16"/>
      <c r="D443" s="16"/>
      <c r="E443" s="9">
        <f t="shared" si="6"/>
        <v>44.729999999864958</v>
      </c>
    </row>
    <row r="444" spans="1:5" ht="21" x14ac:dyDescent="0.25">
      <c r="A444" s="17"/>
      <c r="B444" s="17"/>
      <c r="C444" s="16"/>
      <c r="D444" s="16"/>
      <c r="E444" s="9">
        <f t="shared" si="6"/>
        <v>44.729999999864958</v>
      </c>
    </row>
    <row r="445" spans="1:5" ht="21" x14ac:dyDescent="0.25">
      <c r="A445" s="17"/>
      <c r="B445" s="17"/>
      <c r="C445" s="16"/>
      <c r="D445" s="16"/>
      <c r="E445" s="9">
        <f t="shared" si="6"/>
        <v>44.729999999864958</v>
      </c>
    </row>
    <row r="446" spans="1:5" ht="21" x14ac:dyDescent="0.25">
      <c r="A446" s="17"/>
      <c r="B446" s="17"/>
      <c r="C446" s="16"/>
      <c r="D446" s="16"/>
      <c r="E446" s="9">
        <f t="shared" si="6"/>
        <v>44.729999999864958</v>
      </c>
    </row>
    <row r="447" spans="1:5" ht="21" x14ac:dyDescent="0.25">
      <c r="A447" s="17"/>
      <c r="B447" s="17"/>
      <c r="C447" s="16"/>
      <c r="D447" s="16"/>
      <c r="E447" s="9">
        <f t="shared" si="6"/>
        <v>44.729999999864958</v>
      </c>
    </row>
    <row r="448" spans="1:5" ht="21" x14ac:dyDescent="0.25">
      <c r="A448" s="17"/>
      <c r="B448" s="17"/>
      <c r="C448" s="16"/>
      <c r="D448" s="16"/>
      <c r="E448" s="9">
        <f t="shared" si="6"/>
        <v>44.729999999864958</v>
      </c>
    </row>
    <row r="449" spans="1:5" ht="21" x14ac:dyDescent="0.25">
      <c r="A449" s="17"/>
      <c r="B449" s="17"/>
      <c r="C449" s="16"/>
      <c r="D449" s="16"/>
      <c r="E449" s="9">
        <f t="shared" si="6"/>
        <v>44.729999999864958</v>
      </c>
    </row>
    <row r="450" spans="1:5" ht="21" x14ac:dyDescent="0.25">
      <c r="A450" s="17"/>
      <c r="B450" s="17"/>
      <c r="C450" s="16"/>
      <c r="D450" s="16"/>
      <c r="E450" s="9">
        <f t="shared" si="6"/>
        <v>44.729999999864958</v>
      </c>
    </row>
    <row r="451" spans="1:5" ht="21" x14ac:dyDescent="0.25">
      <c r="A451" s="17"/>
      <c r="B451" s="17"/>
      <c r="C451" s="16"/>
      <c r="D451" s="16"/>
      <c r="E451" s="9">
        <f t="shared" si="6"/>
        <v>44.729999999864958</v>
      </c>
    </row>
    <row r="452" spans="1:5" ht="21" x14ac:dyDescent="0.25">
      <c r="A452" s="17"/>
      <c r="B452" s="17"/>
      <c r="C452" s="16"/>
      <c r="D452" s="16"/>
      <c r="E452" s="9">
        <f t="shared" si="6"/>
        <v>44.729999999864958</v>
      </c>
    </row>
    <row r="453" spans="1:5" ht="21" x14ac:dyDescent="0.25">
      <c r="A453" s="17"/>
      <c r="B453" s="17"/>
      <c r="C453" s="16"/>
      <c r="D453" s="16"/>
      <c r="E453" s="9">
        <f t="shared" si="6"/>
        <v>44.729999999864958</v>
      </c>
    </row>
    <row r="454" spans="1:5" ht="21" x14ac:dyDescent="0.25">
      <c r="A454" s="17"/>
      <c r="B454" s="17"/>
      <c r="C454" s="16"/>
      <c r="D454" s="16"/>
      <c r="E454" s="9">
        <f t="shared" ref="E454:E517" si="7">E453+C454-D454</f>
        <v>44.729999999864958</v>
      </c>
    </row>
    <row r="455" spans="1:5" ht="21" x14ac:dyDescent="0.25">
      <c r="A455" s="17"/>
      <c r="B455" s="17"/>
      <c r="C455" s="16"/>
      <c r="D455" s="16"/>
      <c r="E455" s="9">
        <f t="shared" si="7"/>
        <v>44.729999999864958</v>
      </c>
    </row>
    <row r="456" spans="1:5" ht="21" x14ac:dyDescent="0.25">
      <c r="A456" s="17"/>
      <c r="B456" s="17"/>
      <c r="C456" s="16"/>
      <c r="D456" s="16"/>
      <c r="E456" s="9">
        <f t="shared" si="7"/>
        <v>44.729999999864958</v>
      </c>
    </row>
    <row r="457" spans="1:5" ht="21" x14ac:dyDescent="0.25">
      <c r="A457" s="17"/>
      <c r="B457" s="17"/>
      <c r="C457" s="16"/>
      <c r="D457" s="16"/>
      <c r="E457" s="9">
        <f t="shared" si="7"/>
        <v>44.729999999864958</v>
      </c>
    </row>
    <row r="458" spans="1:5" ht="21" x14ac:dyDescent="0.25">
      <c r="A458" s="17"/>
      <c r="B458" s="17"/>
      <c r="C458" s="16"/>
      <c r="D458" s="16"/>
      <c r="E458" s="9">
        <f t="shared" si="7"/>
        <v>44.729999999864958</v>
      </c>
    </row>
    <row r="459" spans="1:5" ht="21" x14ac:dyDescent="0.25">
      <c r="A459" s="17"/>
      <c r="B459" s="17"/>
      <c r="C459" s="16"/>
      <c r="D459" s="16"/>
      <c r="E459" s="9">
        <f t="shared" si="7"/>
        <v>44.729999999864958</v>
      </c>
    </row>
    <row r="460" spans="1:5" ht="21" x14ac:dyDescent="0.25">
      <c r="A460" s="17"/>
      <c r="B460" s="17"/>
      <c r="C460" s="16"/>
      <c r="D460" s="16"/>
      <c r="E460" s="9">
        <f t="shared" si="7"/>
        <v>44.729999999864958</v>
      </c>
    </row>
    <row r="461" spans="1:5" ht="21" x14ac:dyDescent="0.25">
      <c r="A461" s="17"/>
      <c r="B461" s="17"/>
      <c r="C461" s="16"/>
      <c r="D461" s="16"/>
      <c r="E461" s="9">
        <f t="shared" si="7"/>
        <v>44.729999999864958</v>
      </c>
    </row>
    <row r="462" spans="1:5" ht="21" x14ac:dyDescent="0.25">
      <c r="A462" s="17"/>
      <c r="B462" s="17"/>
      <c r="C462" s="16"/>
      <c r="D462" s="16"/>
      <c r="E462" s="9">
        <f t="shared" si="7"/>
        <v>44.729999999864958</v>
      </c>
    </row>
    <row r="463" spans="1:5" ht="21" x14ac:dyDescent="0.25">
      <c r="A463" s="17"/>
      <c r="B463" s="17"/>
      <c r="C463" s="16"/>
      <c r="D463" s="16"/>
      <c r="E463" s="9">
        <f t="shared" si="7"/>
        <v>44.729999999864958</v>
      </c>
    </row>
    <row r="464" spans="1:5" ht="21" x14ac:dyDescent="0.25">
      <c r="A464" s="17"/>
      <c r="B464" s="17"/>
      <c r="C464" s="16"/>
      <c r="D464" s="16"/>
      <c r="E464" s="9">
        <f t="shared" si="7"/>
        <v>44.729999999864958</v>
      </c>
    </row>
    <row r="465" spans="1:5" ht="21" x14ac:dyDescent="0.25">
      <c r="A465" s="17"/>
      <c r="B465" s="17"/>
      <c r="C465" s="16"/>
      <c r="D465" s="16"/>
      <c r="E465" s="9">
        <f t="shared" si="7"/>
        <v>44.729999999864958</v>
      </c>
    </row>
    <row r="466" spans="1:5" ht="21" x14ac:dyDescent="0.25">
      <c r="A466" s="17"/>
      <c r="B466" s="17"/>
      <c r="C466" s="17"/>
      <c r="D466" s="17"/>
      <c r="E466" s="9">
        <f t="shared" si="7"/>
        <v>44.729999999864958</v>
      </c>
    </row>
    <row r="467" spans="1:5" ht="21" x14ac:dyDescent="0.25">
      <c r="A467" s="17"/>
      <c r="B467" s="17"/>
      <c r="C467" s="17"/>
      <c r="D467" s="17"/>
      <c r="E467" s="9">
        <f t="shared" si="7"/>
        <v>44.729999999864958</v>
      </c>
    </row>
    <row r="468" spans="1:5" ht="21" x14ac:dyDescent="0.25">
      <c r="A468" s="17"/>
      <c r="B468" s="17"/>
      <c r="C468" s="17"/>
      <c r="D468" s="17"/>
      <c r="E468" s="9">
        <f t="shared" si="7"/>
        <v>44.729999999864958</v>
      </c>
    </row>
    <row r="469" spans="1:5" ht="21" x14ac:dyDescent="0.25">
      <c r="A469" s="17"/>
      <c r="B469" s="17"/>
      <c r="C469" s="17"/>
      <c r="D469" s="17"/>
      <c r="E469" s="9">
        <f t="shared" si="7"/>
        <v>44.729999999864958</v>
      </c>
    </row>
    <row r="470" spans="1:5" ht="21" x14ac:dyDescent="0.25">
      <c r="A470" s="17"/>
      <c r="B470" s="17"/>
      <c r="C470" s="17"/>
      <c r="D470" s="17"/>
      <c r="E470" s="9">
        <f t="shared" si="7"/>
        <v>44.729999999864958</v>
      </c>
    </row>
    <row r="471" spans="1:5" ht="21" x14ac:dyDescent="0.25">
      <c r="A471" s="17"/>
      <c r="B471" s="17"/>
      <c r="C471" s="17"/>
      <c r="D471" s="17"/>
      <c r="E471" s="9">
        <f t="shared" si="7"/>
        <v>44.729999999864958</v>
      </c>
    </row>
    <row r="472" spans="1:5" ht="21" x14ac:dyDescent="0.25">
      <c r="A472" s="17"/>
      <c r="B472" s="17"/>
      <c r="C472" s="17"/>
      <c r="D472" s="17"/>
      <c r="E472" s="9">
        <f t="shared" si="7"/>
        <v>44.729999999864958</v>
      </c>
    </row>
    <row r="473" spans="1:5" ht="21" x14ac:dyDescent="0.25">
      <c r="A473" s="17"/>
      <c r="B473" s="17"/>
      <c r="C473" s="17"/>
      <c r="D473" s="17"/>
      <c r="E473" s="9">
        <f t="shared" si="7"/>
        <v>44.729999999864958</v>
      </c>
    </row>
    <row r="474" spans="1:5" ht="21" x14ac:dyDescent="0.25">
      <c r="A474" s="17"/>
      <c r="B474" s="17"/>
      <c r="C474" s="17"/>
      <c r="D474" s="17"/>
      <c r="E474" s="9">
        <f t="shared" si="7"/>
        <v>44.729999999864958</v>
      </c>
    </row>
    <row r="475" spans="1:5" ht="21" x14ac:dyDescent="0.25">
      <c r="A475" s="17"/>
      <c r="B475" s="17"/>
      <c r="C475" s="17"/>
      <c r="D475" s="17"/>
      <c r="E475" s="9">
        <f t="shared" si="7"/>
        <v>44.729999999864958</v>
      </c>
    </row>
    <row r="476" spans="1:5" ht="21" x14ac:dyDescent="0.25">
      <c r="A476" s="17"/>
      <c r="B476" s="17"/>
      <c r="C476" s="17"/>
      <c r="D476" s="17"/>
      <c r="E476" s="9">
        <f t="shared" si="7"/>
        <v>44.729999999864958</v>
      </c>
    </row>
    <row r="477" spans="1:5" ht="21" x14ac:dyDescent="0.25">
      <c r="A477" s="17"/>
      <c r="B477" s="17"/>
      <c r="C477" s="17"/>
      <c r="D477" s="17"/>
      <c r="E477" s="9">
        <f t="shared" si="7"/>
        <v>44.729999999864958</v>
      </c>
    </row>
    <row r="478" spans="1:5" ht="21" x14ac:dyDescent="0.25">
      <c r="A478" s="17"/>
      <c r="B478" s="17"/>
      <c r="C478" s="17"/>
      <c r="D478" s="17"/>
      <c r="E478" s="9">
        <f t="shared" si="7"/>
        <v>44.729999999864958</v>
      </c>
    </row>
    <row r="479" spans="1:5" ht="21" x14ac:dyDescent="0.25">
      <c r="A479" s="17"/>
      <c r="B479" s="17"/>
      <c r="C479" s="17"/>
      <c r="D479" s="17"/>
      <c r="E479" s="9">
        <f t="shared" si="7"/>
        <v>44.729999999864958</v>
      </c>
    </row>
    <row r="480" spans="1:5" ht="21" x14ac:dyDescent="0.25">
      <c r="A480" s="17"/>
      <c r="B480" s="17"/>
      <c r="C480" s="17"/>
      <c r="D480" s="17"/>
      <c r="E480" s="9">
        <f t="shared" si="7"/>
        <v>44.729999999864958</v>
      </c>
    </row>
    <row r="481" spans="1:5" ht="21" x14ac:dyDescent="0.25">
      <c r="A481" s="17"/>
      <c r="B481" s="17"/>
      <c r="C481" s="17"/>
      <c r="D481" s="17"/>
      <c r="E481" s="9">
        <f t="shared" si="7"/>
        <v>44.729999999864958</v>
      </c>
    </row>
    <row r="482" spans="1:5" ht="21" x14ac:dyDescent="0.25">
      <c r="A482" s="17"/>
      <c r="B482" s="17"/>
      <c r="C482" s="17"/>
      <c r="D482" s="17"/>
      <c r="E482" s="9">
        <f t="shared" si="7"/>
        <v>44.729999999864958</v>
      </c>
    </row>
    <row r="483" spans="1:5" ht="21" x14ac:dyDescent="0.25">
      <c r="A483" s="17"/>
      <c r="B483" s="17"/>
      <c r="C483" s="17"/>
      <c r="D483" s="17"/>
      <c r="E483" s="9">
        <f t="shared" si="7"/>
        <v>44.729999999864958</v>
      </c>
    </row>
    <row r="484" spans="1:5" ht="21" x14ac:dyDescent="0.25">
      <c r="A484" s="17"/>
      <c r="B484" s="17"/>
      <c r="C484" s="17"/>
      <c r="D484" s="17"/>
      <c r="E484" s="9">
        <f t="shared" si="7"/>
        <v>44.729999999864958</v>
      </c>
    </row>
    <row r="485" spans="1:5" ht="21" x14ac:dyDescent="0.25">
      <c r="A485" s="17"/>
      <c r="B485" s="17"/>
      <c r="C485" s="17"/>
      <c r="D485" s="17"/>
      <c r="E485" s="9">
        <f t="shared" si="7"/>
        <v>44.729999999864958</v>
      </c>
    </row>
    <row r="486" spans="1:5" ht="21" x14ac:dyDescent="0.25">
      <c r="A486" s="17"/>
      <c r="B486" s="17"/>
      <c r="C486" s="17"/>
      <c r="D486" s="17"/>
      <c r="E486" s="9">
        <f t="shared" si="7"/>
        <v>44.729999999864958</v>
      </c>
    </row>
    <row r="487" spans="1:5" ht="21" x14ac:dyDescent="0.25">
      <c r="A487" s="17"/>
      <c r="B487" s="17"/>
      <c r="C487" s="17"/>
      <c r="D487" s="17"/>
      <c r="E487" s="9">
        <f t="shared" si="7"/>
        <v>44.729999999864958</v>
      </c>
    </row>
    <row r="488" spans="1:5" ht="21" x14ac:dyDescent="0.25">
      <c r="A488" s="17"/>
      <c r="B488" s="17"/>
      <c r="C488" s="17"/>
      <c r="D488" s="17"/>
      <c r="E488" s="9">
        <f t="shared" si="7"/>
        <v>44.729999999864958</v>
      </c>
    </row>
    <row r="489" spans="1:5" ht="21" x14ac:dyDescent="0.25">
      <c r="A489" s="17"/>
      <c r="B489" s="17"/>
      <c r="C489" s="17"/>
      <c r="D489" s="17"/>
      <c r="E489" s="9">
        <f t="shared" si="7"/>
        <v>44.729999999864958</v>
      </c>
    </row>
    <row r="490" spans="1:5" ht="21" x14ac:dyDescent="0.25">
      <c r="A490" s="17"/>
      <c r="B490" s="17"/>
      <c r="C490" s="17"/>
      <c r="D490" s="17"/>
      <c r="E490" s="9">
        <f t="shared" si="7"/>
        <v>44.729999999864958</v>
      </c>
    </row>
    <row r="491" spans="1:5" ht="21" x14ac:dyDescent="0.25">
      <c r="A491" s="17"/>
      <c r="B491" s="17"/>
      <c r="C491" s="17"/>
      <c r="D491" s="17"/>
      <c r="E491" s="9">
        <f t="shared" si="7"/>
        <v>44.729999999864958</v>
      </c>
    </row>
    <row r="492" spans="1:5" ht="21" x14ac:dyDescent="0.25">
      <c r="A492" s="17"/>
      <c r="B492" s="17"/>
      <c r="C492" s="17"/>
      <c r="D492" s="17"/>
      <c r="E492" s="9">
        <f t="shared" si="7"/>
        <v>44.729999999864958</v>
      </c>
    </row>
    <row r="493" spans="1:5" ht="21" x14ac:dyDescent="0.25">
      <c r="A493" s="17"/>
      <c r="B493" s="17"/>
      <c r="C493" s="17"/>
      <c r="D493" s="17"/>
      <c r="E493" s="9">
        <f t="shared" si="7"/>
        <v>44.729999999864958</v>
      </c>
    </row>
    <row r="494" spans="1:5" ht="21" x14ac:dyDescent="0.25">
      <c r="A494" s="17"/>
      <c r="B494" s="17"/>
      <c r="C494" s="17"/>
      <c r="D494" s="17"/>
      <c r="E494" s="9">
        <f t="shared" si="7"/>
        <v>44.729999999864958</v>
      </c>
    </row>
    <row r="495" spans="1:5" ht="21" x14ac:dyDescent="0.25">
      <c r="A495" s="17"/>
      <c r="B495" s="17"/>
      <c r="C495" s="17"/>
      <c r="D495" s="17"/>
      <c r="E495" s="9">
        <f t="shared" si="7"/>
        <v>44.729999999864958</v>
      </c>
    </row>
    <row r="496" spans="1:5" ht="21" x14ac:dyDescent="0.25">
      <c r="A496" s="17"/>
      <c r="B496" s="17"/>
      <c r="C496" s="17"/>
      <c r="D496" s="17"/>
      <c r="E496" s="9">
        <f t="shared" si="7"/>
        <v>44.729999999864958</v>
      </c>
    </row>
    <row r="497" spans="1:5" ht="21" x14ac:dyDescent="0.25">
      <c r="A497" s="17"/>
      <c r="B497" s="17"/>
      <c r="C497" s="17"/>
      <c r="D497" s="17"/>
      <c r="E497" s="9">
        <f t="shared" si="7"/>
        <v>44.729999999864958</v>
      </c>
    </row>
    <row r="498" spans="1:5" ht="21" x14ac:dyDescent="0.25">
      <c r="A498" s="17"/>
      <c r="B498" s="17"/>
      <c r="C498" s="17"/>
      <c r="D498" s="17"/>
      <c r="E498" s="9">
        <f t="shared" si="7"/>
        <v>44.729999999864958</v>
      </c>
    </row>
    <row r="499" spans="1:5" ht="21" x14ac:dyDescent="0.25">
      <c r="A499" s="17"/>
      <c r="B499" s="17"/>
      <c r="C499" s="17"/>
      <c r="D499" s="17"/>
      <c r="E499" s="9">
        <f t="shared" si="7"/>
        <v>44.729999999864958</v>
      </c>
    </row>
    <row r="500" spans="1:5" ht="21" x14ac:dyDescent="0.25">
      <c r="A500" s="17"/>
      <c r="B500" s="17"/>
      <c r="C500" s="17"/>
      <c r="D500" s="17"/>
      <c r="E500" s="9">
        <f t="shared" si="7"/>
        <v>44.729999999864958</v>
      </c>
    </row>
    <row r="501" spans="1:5" ht="21" x14ac:dyDescent="0.25">
      <c r="A501" s="17"/>
      <c r="B501" s="17"/>
      <c r="C501" s="17"/>
      <c r="D501" s="17"/>
      <c r="E501" s="9">
        <f t="shared" si="7"/>
        <v>44.729999999864958</v>
      </c>
    </row>
    <row r="502" spans="1:5" ht="21" x14ac:dyDescent="0.25">
      <c r="A502" s="17"/>
      <c r="B502" s="17"/>
      <c r="C502" s="17"/>
      <c r="D502" s="17"/>
      <c r="E502" s="9">
        <f t="shared" si="7"/>
        <v>44.729999999864958</v>
      </c>
    </row>
    <row r="503" spans="1:5" ht="21" x14ac:dyDescent="0.25">
      <c r="A503" s="17"/>
      <c r="B503" s="17"/>
      <c r="C503" s="17"/>
      <c r="D503" s="17"/>
      <c r="E503" s="9">
        <f t="shared" si="7"/>
        <v>44.729999999864958</v>
      </c>
    </row>
    <row r="504" spans="1:5" ht="21" x14ac:dyDescent="0.25">
      <c r="A504" s="17"/>
      <c r="B504" s="17"/>
      <c r="C504" s="17"/>
      <c r="D504" s="17"/>
      <c r="E504" s="9">
        <f t="shared" si="7"/>
        <v>44.729999999864958</v>
      </c>
    </row>
    <row r="505" spans="1:5" ht="21" x14ac:dyDescent="0.25">
      <c r="A505" s="17"/>
      <c r="B505" s="17"/>
      <c r="C505" s="17"/>
      <c r="D505" s="17"/>
      <c r="E505" s="9">
        <f t="shared" si="7"/>
        <v>44.729999999864958</v>
      </c>
    </row>
    <row r="506" spans="1:5" ht="21" x14ac:dyDescent="0.25">
      <c r="A506" s="17"/>
      <c r="B506" s="17"/>
      <c r="C506" s="17"/>
      <c r="D506" s="17"/>
      <c r="E506" s="9">
        <f t="shared" si="7"/>
        <v>44.729999999864958</v>
      </c>
    </row>
    <row r="507" spans="1:5" ht="21" x14ac:dyDescent="0.25">
      <c r="A507" s="17"/>
      <c r="B507" s="17"/>
      <c r="C507" s="17"/>
      <c r="D507" s="17"/>
      <c r="E507" s="9">
        <f t="shared" si="7"/>
        <v>44.729999999864958</v>
      </c>
    </row>
    <row r="508" spans="1:5" ht="21" x14ac:dyDescent="0.25">
      <c r="A508" s="17"/>
      <c r="B508" s="17"/>
      <c r="C508" s="17"/>
      <c r="D508" s="17"/>
      <c r="E508" s="9">
        <f t="shared" si="7"/>
        <v>44.729999999864958</v>
      </c>
    </row>
    <row r="509" spans="1:5" ht="21" x14ac:dyDescent="0.25">
      <c r="A509" s="17"/>
      <c r="B509" s="17"/>
      <c r="C509" s="17"/>
      <c r="D509" s="17"/>
      <c r="E509" s="9">
        <f t="shared" si="7"/>
        <v>44.729999999864958</v>
      </c>
    </row>
    <row r="510" spans="1:5" ht="21" x14ac:dyDescent="0.25">
      <c r="A510" s="17"/>
      <c r="B510" s="17"/>
      <c r="C510" s="17"/>
      <c r="D510" s="17"/>
      <c r="E510" s="9">
        <f t="shared" si="7"/>
        <v>44.729999999864958</v>
      </c>
    </row>
    <row r="511" spans="1:5" ht="21" x14ac:dyDescent="0.25">
      <c r="A511" s="17"/>
      <c r="B511" s="17"/>
      <c r="C511" s="17"/>
      <c r="D511" s="17"/>
      <c r="E511" s="9">
        <f t="shared" si="7"/>
        <v>44.729999999864958</v>
      </c>
    </row>
    <row r="512" spans="1:5" ht="21" x14ac:dyDescent="0.25">
      <c r="A512" s="17"/>
      <c r="B512" s="17"/>
      <c r="C512" s="17"/>
      <c r="D512" s="17"/>
      <c r="E512" s="9">
        <f t="shared" si="7"/>
        <v>44.729999999864958</v>
      </c>
    </row>
    <row r="513" spans="1:5" ht="21" x14ac:dyDescent="0.25">
      <c r="A513" s="17"/>
      <c r="B513" s="17"/>
      <c r="C513" s="17"/>
      <c r="D513" s="17"/>
      <c r="E513" s="9">
        <f t="shared" si="7"/>
        <v>44.729999999864958</v>
      </c>
    </row>
    <row r="514" spans="1:5" ht="21" x14ac:dyDescent="0.25">
      <c r="A514" s="17"/>
      <c r="B514" s="17"/>
      <c r="C514" s="17"/>
      <c r="D514" s="17"/>
      <c r="E514" s="9">
        <f t="shared" si="7"/>
        <v>44.729999999864958</v>
      </c>
    </row>
    <row r="515" spans="1:5" ht="21" x14ac:dyDescent="0.25">
      <c r="A515" s="17"/>
      <c r="B515" s="17"/>
      <c r="C515" s="17"/>
      <c r="D515" s="17"/>
      <c r="E515" s="9">
        <f t="shared" si="7"/>
        <v>44.729999999864958</v>
      </c>
    </row>
    <row r="516" spans="1:5" ht="21" x14ac:dyDescent="0.25">
      <c r="A516" s="17"/>
      <c r="B516" s="17"/>
      <c r="C516" s="17"/>
      <c r="D516" s="17"/>
      <c r="E516" s="9">
        <f t="shared" si="7"/>
        <v>44.729999999864958</v>
      </c>
    </row>
    <row r="517" spans="1:5" ht="21" x14ac:dyDescent="0.25">
      <c r="A517" s="17"/>
      <c r="B517" s="17"/>
      <c r="C517" s="17"/>
      <c r="D517" s="17"/>
      <c r="E517" s="9">
        <f t="shared" si="7"/>
        <v>44.729999999864958</v>
      </c>
    </row>
    <row r="518" spans="1:5" ht="21" x14ac:dyDescent="0.25">
      <c r="A518" s="17"/>
      <c r="B518" s="17"/>
      <c r="C518" s="17"/>
      <c r="D518" s="17"/>
      <c r="E518" s="9">
        <f t="shared" ref="E518:E581" si="8">E517+C518-D518</f>
        <v>44.729999999864958</v>
      </c>
    </row>
    <row r="519" spans="1:5" ht="21" x14ac:dyDescent="0.25">
      <c r="A519" s="17"/>
      <c r="B519" s="17"/>
      <c r="C519" s="17"/>
      <c r="D519" s="17"/>
      <c r="E519" s="9">
        <f t="shared" si="8"/>
        <v>44.729999999864958</v>
      </c>
    </row>
    <row r="520" spans="1:5" ht="21" x14ac:dyDescent="0.25">
      <c r="A520" s="17"/>
      <c r="B520" s="17"/>
      <c r="C520" s="17"/>
      <c r="D520" s="17"/>
      <c r="E520" s="9">
        <f t="shared" si="8"/>
        <v>44.729999999864958</v>
      </c>
    </row>
    <row r="521" spans="1:5" ht="21" x14ac:dyDescent="0.25">
      <c r="A521" s="17"/>
      <c r="B521" s="17"/>
      <c r="C521" s="17"/>
      <c r="D521" s="17"/>
      <c r="E521" s="9">
        <f t="shared" si="8"/>
        <v>44.729999999864958</v>
      </c>
    </row>
    <row r="522" spans="1:5" ht="21" x14ac:dyDescent="0.25">
      <c r="A522" s="17"/>
      <c r="B522" s="17"/>
      <c r="C522" s="17"/>
      <c r="D522" s="17"/>
      <c r="E522" s="9">
        <f t="shared" si="8"/>
        <v>44.729999999864958</v>
      </c>
    </row>
    <row r="523" spans="1:5" ht="21" x14ac:dyDescent="0.25">
      <c r="A523" s="17"/>
      <c r="B523" s="17"/>
      <c r="C523" s="17"/>
      <c r="D523" s="17"/>
      <c r="E523" s="9">
        <f t="shared" si="8"/>
        <v>44.729999999864958</v>
      </c>
    </row>
    <row r="524" spans="1:5" ht="21" x14ac:dyDescent="0.25">
      <c r="A524" s="17"/>
      <c r="B524" s="17"/>
      <c r="C524" s="17"/>
      <c r="D524" s="17"/>
      <c r="E524" s="9">
        <f t="shared" si="8"/>
        <v>44.729999999864958</v>
      </c>
    </row>
    <row r="525" spans="1:5" ht="21" x14ac:dyDescent="0.25">
      <c r="A525" s="17"/>
      <c r="B525" s="17"/>
      <c r="C525" s="17"/>
      <c r="D525" s="17"/>
      <c r="E525" s="9">
        <f t="shared" si="8"/>
        <v>44.729999999864958</v>
      </c>
    </row>
    <row r="526" spans="1:5" ht="21" x14ac:dyDescent="0.25">
      <c r="A526" s="17"/>
      <c r="B526" s="17"/>
      <c r="C526" s="17"/>
      <c r="D526" s="17"/>
      <c r="E526" s="9">
        <f t="shared" si="8"/>
        <v>44.729999999864958</v>
      </c>
    </row>
    <row r="527" spans="1:5" ht="21" x14ac:dyDescent="0.25">
      <c r="A527" s="17"/>
      <c r="B527" s="17"/>
      <c r="C527" s="17"/>
      <c r="D527" s="17"/>
      <c r="E527" s="9">
        <f t="shared" si="8"/>
        <v>44.729999999864958</v>
      </c>
    </row>
    <row r="528" spans="1:5" ht="21" x14ac:dyDescent="0.25">
      <c r="A528" s="17"/>
      <c r="B528" s="17"/>
      <c r="C528" s="17"/>
      <c r="D528" s="17"/>
      <c r="E528" s="9">
        <f t="shared" si="8"/>
        <v>44.729999999864958</v>
      </c>
    </row>
    <row r="529" spans="1:5" ht="21" x14ac:dyDescent="0.25">
      <c r="A529" s="17"/>
      <c r="B529" s="17"/>
      <c r="C529" s="17"/>
      <c r="D529" s="17"/>
      <c r="E529" s="9">
        <f t="shared" si="8"/>
        <v>44.729999999864958</v>
      </c>
    </row>
    <row r="530" spans="1:5" ht="21" x14ac:dyDescent="0.25">
      <c r="A530" s="17"/>
      <c r="B530" s="17"/>
      <c r="C530" s="17"/>
      <c r="D530" s="17"/>
      <c r="E530" s="9">
        <f t="shared" si="8"/>
        <v>44.729999999864958</v>
      </c>
    </row>
    <row r="531" spans="1:5" ht="21" x14ac:dyDescent="0.25">
      <c r="A531" s="17"/>
      <c r="B531" s="17"/>
      <c r="C531" s="17"/>
      <c r="D531" s="17"/>
      <c r="E531" s="9">
        <f t="shared" si="8"/>
        <v>44.729999999864958</v>
      </c>
    </row>
    <row r="532" spans="1:5" ht="21" x14ac:dyDescent="0.25">
      <c r="A532" s="17"/>
      <c r="B532" s="17"/>
      <c r="C532" s="17"/>
      <c r="D532" s="17"/>
      <c r="E532" s="9">
        <f t="shared" si="8"/>
        <v>44.729999999864958</v>
      </c>
    </row>
    <row r="533" spans="1:5" ht="21" x14ac:dyDescent="0.25">
      <c r="A533" s="17"/>
      <c r="B533" s="17"/>
      <c r="C533" s="17"/>
      <c r="D533" s="17"/>
      <c r="E533" s="9">
        <f t="shared" si="8"/>
        <v>44.729999999864958</v>
      </c>
    </row>
    <row r="534" spans="1:5" ht="21" x14ac:dyDescent="0.25">
      <c r="A534" s="17"/>
      <c r="B534" s="17"/>
      <c r="C534" s="17"/>
      <c r="D534" s="17"/>
      <c r="E534" s="9">
        <f t="shared" si="8"/>
        <v>44.729999999864958</v>
      </c>
    </row>
    <row r="535" spans="1:5" ht="21" x14ac:dyDescent="0.25">
      <c r="A535" s="17"/>
      <c r="B535" s="17"/>
      <c r="C535" s="17"/>
      <c r="D535" s="17"/>
      <c r="E535" s="9">
        <f t="shared" si="8"/>
        <v>44.729999999864958</v>
      </c>
    </row>
    <row r="536" spans="1:5" ht="21" x14ac:dyDescent="0.25">
      <c r="A536" s="17"/>
      <c r="B536" s="17"/>
      <c r="C536" s="17"/>
      <c r="D536" s="17"/>
      <c r="E536" s="9">
        <f t="shared" si="8"/>
        <v>44.729999999864958</v>
      </c>
    </row>
    <row r="537" spans="1:5" ht="21" x14ac:dyDescent="0.25">
      <c r="A537" s="17"/>
      <c r="B537" s="17"/>
      <c r="C537" s="17"/>
      <c r="D537" s="17"/>
      <c r="E537" s="9">
        <f t="shared" si="8"/>
        <v>44.729999999864958</v>
      </c>
    </row>
    <row r="538" spans="1:5" ht="21" x14ac:dyDescent="0.25">
      <c r="A538" s="17"/>
      <c r="B538" s="17"/>
      <c r="C538" s="17"/>
      <c r="D538" s="17"/>
      <c r="E538" s="9">
        <f t="shared" si="8"/>
        <v>44.729999999864958</v>
      </c>
    </row>
    <row r="539" spans="1:5" ht="21" x14ac:dyDescent="0.25">
      <c r="A539" s="17"/>
      <c r="B539" s="17"/>
      <c r="C539" s="17"/>
      <c r="D539" s="17"/>
      <c r="E539" s="9">
        <f t="shared" si="8"/>
        <v>44.729999999864958</v>
      </c>
    </row>
    <row r="540" spans="1:5" ht="21" x14ac:dyDescent="0.25">
      <c r="A540" s="17"/>
      <c r="B540" s="17"/>
      <c r="C540" s="17"/>
      <c r="D540" s="17"/>
      <c r="E540" s="9">
        <f t="shared" si="8"/>
        <v>44.729999999864958</v>
      </c>
    </row>
    <row r="541" spans="1:5" ht="21" x14ac:dyDescent="0.25">
      <c r="A541" s="17"/>
      <c r="B541" s="17"/>
      <c r="C541" s="17"/>
      <c r="D541" s="17"/>
      <c r="E541" s="9">
        <f t="shared" si="8"/>
        <v>44.729999999864958</v>
      </c>
    </row>
    <row r="542" spans="1:5" ht="21" x14ac:dyDescent="0.25">
      <c r="A542" s="17"/>
      <c r="B542" s="17"/>
      <c r="C542" s="17"/>
      <c r="D542" s="17"/>
      <c r="E542" s="9">
        <f t="shared" si="8"/>
        <v>44.729999999864958</v>
      </c>
    </row>
    <row r="543" spans="1:5" ht="21" x14ac:dyDescent="0.25">
      <c r="A543" s="17"/>
      <c r="B543" s="17"/>
      <c r="C543" s="17"/>
      <c r="D543" s="17"/>
      <c r="E543" s="9">
        <f t="shared" si="8"/>
        <v>44.729999999864958</v>
      </c>
    </row>
    <row r="544" spans="1:5" ht="21" x14ac:dyDescent="0.25">
      <c r="A544" s="17"/>
      <c r="B544" s="17"/>
      <c r="C544" s="17"/>
      <c r="D544" s="17"/>
      <c r="E544" s="9">
        <f t="shared" si="8"/>
        <v>44.729999999864958</v>
      </c>
    </row>
    <row r="545" spans="1:5" ht="21" x14ac:dyDescent="0.25">
      <c r="A545" s="17"/>
      <c r="B545" s="17"/>
      <c r="C545" s="17"/>
      <c r="D545" s="17"/>
      <c r="E545" s="9">
        <f t="shared" si="8"/>
        <v>44.729999999864958</v>
      </c>
    </row>
    <row r="546" spans="1:5" ht="21" x14ac:dyDescent="0.25">
      <c r="A546" s="17"/>
      <c r="B546" s="17"/>
      <c r="C546" s="17"/>
      <c r="D546" s="17"/>
      <c r="E546" s="9">
        <f t="shared" si="8"/>
        <v>44.729999999864958</v>
      </c>
    </row>
    <row r="547" spans="1:5" ht="21" x14ac:dyDescent="0.25">
      <c r="A547" s="17"/>
      <c r="B547" s="17"/>
      <c r="C547" s="17"/>
      <c r="D547" s="17"/>
      <c r="E547" s="9">
        <f t="shared" si="8"/>
        <v>44.729999999864958</v>
      </c>
    </row>
    <row r="548" spans="1:5" ht="21" x14ac:dyDescent="0.25">
      <c r="A548" s="17"/>
      <c r="B548" s="17"/>
      <c r="C548" s="17"/>
      <c r="D548" s="17"/>
      <c r="E548" s="9">
        <f t="shared" si="8"/>
        <v>44.729999999864958</v>
      </c>
    </row>
    <row r="549" spans="1:5" ht="21" x14ac:dyDescent="0.25">
      <c r="A549" s="17"/>
      <c r="B549" s="17"/>
      <c r="C549" s="17"/>
      <c r="D549" s="17"/>
      <c r="E549" s="9">
        <f t="shared" si="8"/>
        <v>44.729999999864958</v>
      </c>
    </row>
    <row r="550" spans="1:5" ht="21" x14ac:dyDescent="0.25">
      <c r="A550" s="17"/>
      <c r="B550" s="17"/>
      <c r="C550" s="17"/>
      <c r="D550" s="17"/>
      <c r="E550" s="9">
        <f t="shared" si="8"/>
        <v>44.729999999864958</v>
      </c>
    </row>
    <row r="551" spans="1:5" ht="21" x14ac:dyDescent="0.25">
      <c r="A551" s="17"/>
      <c r="B551" s="17"/>
      <c r="C551" s="17"/>
      <c r="D551" s="17"/>
      <c r="E551" s="9">
        <f t="shared" si="8"/>
        <v>44.729999999864958</v>
      </c>
    </row>
    <row r="552" spans="1:5" ht="21" x14ac:dyDescent="0.25">
      <c r="A552" s="17"/>
      <c r="B552" s="17"/>
      <c r="C552" s="17"/>
      <c r="D552" s="17"/>
      <c r="E552" s="9">
        <f t="shared" si="8"/>
        <v>44.729999999864958</v>
      </c>
    </row>
    <row r="553" spans="1:5" ht="21" x14ac:dyDescent="0.25">
      <c r="A553" s="17"/>
      <c r="B553" s="17"/>
      <c r="C553" s="17"/>
      <c r="D553" s="17"/>
      <c r="E553" s="9">
        <f t="shared" si="8"/>
        <v>44.729999999864958</v>
      </c>
    </row>
    <row r="554" spans="1:5" ht="21" x14ac:dyDescent="0.25">
      <c r="A554" s="17"/>
      <c r="B554" s="17"/>
      <c r="C554" s="17"/>
      <c r="D554" s="17"/>
      <c r="E554" s="9">
        <f t="shared" si="8"/>
        <v>44.729999999864958</v>
      </c>
    </row>
    <row r="555" spans="1:5" ht="21" x14ac:dyDescent="0.25">
      <c r="A555" s="17"/>
      <c r="B555" s="17"/>
      <c r="C555" s="17"/>
      <c r="D555" s="17"/>
      <c r="E555" s="9">
        <f t="shared" si="8"/>
        <v>44.729999999864958</v>
      </c>
    </row>
    <row r="556" spans="1:5" ht="21" x14ac:dyDescent="0.25">
      <c r="A556" s="17"/>
      <c r="B556" s="17"/>
      <c r="C556" s="17"/>
      <c r="D556" s="17"/>
      <c r="E556" s="9">
        <f t="shared" si="8"/>
        <v>44.729999999864958</v>
      </c>
    </row>
    <row r="557" spans="1:5" ht="21" x14ac:dyDescent="0.25">
      <c r="A557" s="17"/>
      <c r="B557" s="17"/>
      <c r="C557" s="17"/>
      <c r="D557" s="17"/>
      <c r="E557" s="9">
        <f t="shared" si="8"/>
        <v>44.729999999864958</v>
      </c>
    </row>
    <row r="558" spans="1:5" ht="21" x14ac:dyDescent="0.25">
      <c r="A558" s="17"/>
      <c r="B558" s="17"/>
      <c r="C558" s="17"/>
      <c r="D558" s="17"/>
      <c r="E558" s="9">
        <f t="shared" si="8"/>
        <v>44.729999999864958</v>
      </c>
    </row>
    <row r="559" spans="1:5" ht="21" x14ac:dyDescent="0.25">
      <c r="A559" s="17"/>
      <c r="B559" s="17"/>
      <c r="C559" s="17"/>
      <c r="D559" s="17"/>
      <c r="E559" s="9">
        <f t="shared" si="8"/>
        <v>44.729999999864958</v>
      </c>
    </row>
    <row r="560" spans="1:5" ht="21" x14ac:dyDescent="0.25">
      <c r="A560" s="17"/>
      <c r="B560" s="17"/>
      <c r="C560" s="17"/>
      <c r="D560" s="17"/>
      <c r="E560" s="9">
        <f t="shared" si="8"/>
        <v>44.729999999864958</v>
      </c>
    </row>
    <row r="561" spans="1:5" ht="21" x14ac:dyDescent="0.25">
      <c r="A561" s="17"/>
      <c r="B561" s="17"/>
      <c r="C561" s="17"/>
      <c r="D561" s="17"/>
      <c r="E561" s="9">
        <f t="shared" si="8"/>
        <v>44.729999999864958</v>
      </c>
    </row>
    <row r="562" spans="1:5" ht="21" x14ac:dyDescent="0.25">
      <c r="A562" s="17"/>
      <c r="B562" s="17"/>
      <c r="C562" s="17"/>
      <c r="D562" s="17"/>
      <c r="E562" s="9">
        <f t="shared" si="8"/>
        <v>44.729999999864958</v>
      </c>
    </row>
    <row r="563" spans="1:5" ht="21" x14ac:dyDescent="0.25">
      <c r="A563" s="17"/>
      <c r="B563" s="17"/>
      <c r="C563" s="17"/>
      <c r="D563" s="17"/>
      <c r="E563" s="9">
        <f t="shared" si="8"/>
        <v>44.729999999864958</v>
      </c>
    </row>
    <row r="564" spans="1:5" ht="21" x14ac:dyDescent="0.25">
      <c r="A564" s="17"/>
      <c r="B564" s="17"/>
      <c r="C564" s="17"/>
      <c r="D564" s="17"/>
      <c r="E564" s="9">
        <f t="shared" si="8"/>
        <v>44.729999999864958</v>
      </c>
    </row>
    <row r="565" spans="1:5" ht="21" x14ac:dyDescent="0.25">
      <c r="A565" s="17"/>
      <c r="B565" s="17"/>
      <c r="C565" s="17"/>
      <c r="D565" s="17"/>
      <c r="E565" s="9">
        <f t="shared" si="8"/>
        <v>44.729999999864958</v>
      </c>
    </row>
    <row r="566" spans="1:5" ht="21" x14ac:dyDescent="0.25">
      <c r="A566" s="17"/>
      <c r="B566" s="17"/>
      <c r="C566" s="17"/>
      <c r="D566" s="17"/>
      <c r="E566" s="9">
        <f t="shared" si="8"/>
        <v>44.729999999864958</v>
      </c>
    </row>
    <row r="567" spans="1:5" ht="21" x14ac:dyDescent="0.25">
      <c r="A567" s="17"/>
      <c r="B567" s="17"/>
      <c r="C567" s="17"/>
      <c r="D567" s="17"/>
      <c r="E567" s="9">
        <f t="shared" si="8"/>
        <v>44.729999999864958</v>
      </c>
    </row>
    <row r="568" spans="1:5" ht="21" x14ac:dyDescent="0.25">
      <c r="A568" s="17"/>
      <c r="B568" s="17"/>
      <c r="C568" s="17"/>
      <c r="D568" s="17"/>
      <c r="E568" s="9">
        <f t="shared" si="8"/>
        <v>44.729999999864958</v>
      </c>
    </row>
    <row r="569" spans="1:5" ht="21" x14ac:dyDescent="0.25">
      <c r="A569" s="17"/>
      <c r="B569" s="17"/>
      <c r="C569" s="17"/>
      <c r="D569" s="17"/>
      <c r="E569" s="9">
        <f t="shared" si="8"/>
        <v>44.729999999864958</v>
      </c>
    </row>
    <row r="570" spans="1:5" ht="21" x14ac:dyDescent="0.25">
      <c r="A570" s="17"/>
      <c r="B570" s="17"/>
      <c r="C570" s="17"/>
      <c r="D570" s="17"/>
      <c r="E570" s="9">
        <f t="shared" si="8"/>
        <v>44.729999999864958</v>
      </c>
    </row>
    <row r="571" spans="1:5" ht="21" x14ac:dyDescent="0.25">
      <c r="A571" s="17"/>
      <c r="B571" s="17"/>
      <c r="C571" s="17"/>
      <c r="D571" s="17"/>
      <c r="E571" s="9">
        <f t="shared" si="8"/>
        <v>44.729999999864958</v>
      </c>
    </row>
    <row r="572" spans="1:5" ht="21" x14ac:dyDescent="0.25">
      <c r="A572" s="17"/>
      <c r="B572" s="17"/>
      <c r="C572" s="17"/>
      <c r="D572" s="17"/>
      <c r="E572" s="9">
        <f t="shared" si="8"/>
        <v>44.729999999864958</v>
      </c>
    </row>
    <row r="573" spans="1:5" ht="21" x14ac:dyDescent="0.25">
      <c r="A573" s="17"/>
      <c r="B573" s="17"/>
      <c r="C573" s="17"/>
      <c r="D573" s="17"/>
      <c r="E573" s="9">
        <f t="shared" si="8"/>
        <v>44.729999999864958</v>
      </c>
    </row>
    <row r="574" spans="1:5" ht="21" x14ac:dyDescent="0.25">
      <c r="A574" s="17"/>
      <c r="B574" s="17"/>
      <c r="C574" s="17"/>
      <c r="D574" s="17"/>
      <c r="E574" s="9">
        <f t="shared" si="8"/>
        <v>44.729999999864958</v>
      </c>
    </row>
    <row r="575" spans="1:5" ht="21" x14ac:dyDescent="0.25">
      <c r="A575" s="17"/>
      <c r="B575" s="17"/>
      <c r="C575" s="17"/>
      <c r="D575" s="17"/>
      <c r="E575" s="9">
        <f t="shared" si="8"/>
        <v>44.729999999864958</v>
      </c>
    </row>
    <row r="576" spans="1:5" ht="21" x14ac:dyDescent="0.25">
      <c r="A576" s="17"/>
      <c r="B576" s="17"/>
      <c r="C576" s="17"/>
      <c r="D576" s="17"/>
      <c r="E576" s="9">
        <f t="shared" si="8"/>
        <v>44.729999999864958</v>
      </c>
    </row>
    <row r="577" spans="1:5" ht="21" x14ac:dyDescent="0.25">
      <c r="A577" s="17"/>
      <c r="B577" s="17"/>
      <c r="C577" s="17"/>
      <c r="D577" s="17"/>
      <c r="E577" s="9">
        <f t="shared" si="8"/>
        <v>44.729999999864958</v>
      </c>
    </row>
    <row r="578" spans="1:5" ht="21" x14ac:dyDescent="0.25">
      <c r="A578" s="17"/>
      <c r="B578" s="17"/>
      <c r="C578" s="17"/>
      <c r="D578" s="17"/>
      <c r="E578" s="9">
        <f t="shared" si="8"/>
        <v>44.729999999864958</v>
      </c>
    </row>
    <row r="579" spans="1:5" ht="21" x14ac:dyDescent="0.25">
      <c r="A579" s="17"/>
      <c r="B579" s="17"/>
      <c r="C579" s="17"/>
      <c r="D579" s="17"/>
      <c r="E579" s="9">
        <f t="shared" si="8"/>
        <v>44.729999999864958</v>
      </c>
    </row>
    <row r="580" spans="1:5" ht="21" x14ac:dyDescent="0.25">
      <c r="A580" s="17"/>
      <c r="B580" s="17"/>
      <c r="C580" s="17"/>
      <c r="D580" s="17"/>
      <c r="E580" s="9">
        <f t="shared" si="8"/>
        <v>44.729999999864958</v>
      </c>
    </row>
    <row r="581" spans="1:5" ht="21" x14ac:dyDescent="0.25">
      <c r="A581" s="17"/>
      <c r="B581" s="17"/>
      <c r="C581" s="17"/>
      <c r="D581" s="17"/>
      <c r="E581" s="9">
        <f t="shared" si="8"/>
        <v>44.729999999864958</v>
      </c>
    </row>
    <row r="582" spans="1:5" ht="21" x14ac:dyDescent="0.25">
      <c r="A582" s="17"/>
      <c r="B582" s="17"/>
      <c r="C582" s="17"/>
      <c r="D582" s="17"/>
      <c r="E582" s="9">
        <f t="shared" ref="E582:E645" si="9">E581+C582-D582</f>
        <v>44.729999999864958</v>
      </c>
    </row>
    <row r="583" spans="1:5" ht="21" x14ac:dyDescent="0.25">
      <c r="A583" s="17"/>
      <c r="B583" s="17"/>
      <c r="C583" s="17"/>
      <c r="D583" s="17"/>
      <c r="E583" s="9">
        <f t="shared" si="9"/>
        <v>44.729999999864958</v>
      </c>
    </row>
    <row r="584" spans="1:5" ht="21" x14ac:dyDescent="0.25">
      <c r="A584" s="17"/>
      <c r="B584" s="17"/>
      <c r="C584" s="17"/>
      <c r="D584" s="17"/>
      <c r="E584" s="9">
        <f t="shared" si="9"/>
        <v>44.729999999864958</v>
      </c>
    </row>
    <row r="585" spans="1:5" ht="21" x14ac:dyDescent="0.25">
      <c r="A585" s="17"/>
      <c r="B585" s="17"/>
      <c r="C585" s="17"/>
      <c r="D585" s="17"/>
      <c r="E585" s="9">
        <f t="shared" si="9"/>
        <v>44.729999999864958</v>
      </c>
    </row>
    <row r="586" spans="1:5" ht="21" x14ac:dyDescent="0.25">
      <c r="A586" s="17"/>
      <c r="B586" s="17"/>
      <c r="C586" s="17"/>
      <c r="D586" s="17"/>
      <c r="E586" s="9">
        <f t="shared" si="9"/>
        <v>44.729999999864958</v>
      </c>
    </row>
    <row r="587" spans="1:5" ht="21" x14ac:dyDescent="0.25">
      <c r="A587" s="17"/>
      <c r="B587" s="17"/>
      <c r="C587" s="17"/>
      <c r="D587" s="17"/>
      <c r="E587" s="9">
        <f t="shared" si="9"/>
        <v>44.729999999864958</v>
      </c>
    </row>
    <row r="588" spans="1:5" ht="21" x14ac:dyDescent="0.25">
      <c r="A588" s="17"/>
      <c r="B588" s="17"/>
      <c r="C588" s="17"/>
      <c r="D588" s="17"/>
      <c r="E588" s="9">
        <f t="shared" si="9"/>
        <v>44.729999999864958</v>
      </c>
    </row>
    <row r="589" spans="1:5" ht="21" x14ac:dyDescent="0.25">
      <c r="A589" s="17"/>
      <c r="B589" s="17"/>
      <c r="C589" s="17"/>
      <c r="D589" s="17"/>
      <c r="E589" s="9">
        <f t="shared" si="9"/>
        <v>44.729999999864958</v>
      </c>
    </row>
    <row r="590" spans="1:5" ht="21" x14ac:dyDescent="0.25">
      <c r="A590" s="17"/>
      <c r="B590" s="17"/>
      <c r="C590" s="17"/>
      <c r="D590" s="17"/>
      <c r="E590" s="9">
        <f t="shared" si="9"/>
        <v>44.729999999864958</v>
      </c>
    </row>
    <row r="591" spans="1:5" ht="21" x14ac:dyDescent="0.25">
      <c r="A591" s="17"/>
      <c r="B591" s="17"/>
      <c r="C591" s="17"/>
      <c r="D591" s="17"/>
      <c r="E591" s="9">
        <f t="shared" si="9"/>
        <v>44.729999999864958</v>
      </c>
    </row>
    <row r="592" spans="1:5" ht="21" x14ac:dyDescent="0.25">
      <c r="A592" s="17"/>
      <c r="B592" s="17"/>
      <c r="C592" s="17"/>
      <c r="D592" s="17"/>
      <c r="E592" s="9">
        <f t="shared" si="9"/>
        <v>44.729999999864958</v>
      </c>
    </row>
    <row r="593" spans="1:5" ht="21" x14ac:dyDescent="0.25">
      <c r="A593" s="17"/>
      <c r="B593" s="17"/>
      <c r="C593" s="17"/>
      <c r="D593" s="17"/>
      <c r="E593" s="9">
        <f t="shared" si="9"/>
        <v>44.729999999864958</v>
      </c>
    </row>
    <row r="594" spans="1:5" ht="21" x14ac:dyDescent="0.25">
      <c r="A594" s="17"/>
      <c r="B594" s="17"/>
      <c r="C594" s="17"/>
      <c r="D594" s="17"/>
      <c r="E594" s="9">
        <f t="shared" si="9"/>
        <v>44.729999999864958</v>
      </c>
    </row>
    <row r="595" spans="1:5" ht="21" x14ac:dyDescent="0.25">
      <c r="A595" s="17"/>
      <c r="B595" s="17"/>
      <c r="C595" s="17"/>
      <c r="D595" s="17"/>
      <c r="E595" s="9">
        <f t="shared" si="9"/>
        <v>44.729999999864958</v>
      </c>
    </row>
    <row r="596" spans="1:5" ht="21" x14ac:dyDescent="0.25">
      <c r="A596" s="17"/>
      <c r="B596" s="17"/>
      <c r="C596" s="17"/>
      <c r="D596" s="17"/>
      <c r="E596" s="9">
        <f t="shared" si="9"/>
        <v>44.729999999864958</v>
      </c>
    </row>
    <row r="597" spans="1:5" ht="21" x14ac:dyDescent="0.25">
      <c r="A597" s="17"/>
      <c r="B597" s="17"/>
      <c r="C597" s="17"/>
      <c r="D597" s="17"/>
      <c r="E597" s="9">
        <f t="shared" si="9"/>
        <v>44.729999999864958</v>
      </c>
    </row>
    <row r="598" spans="1:5" ht="21" x14ac:dyDescent="0.25">
      <c r="A598" s="17"/>
      <c r="B598" s="17"/>
      <c r="C598" s="17"/>
      <c r="D598" s="17"/>
      <c r="E598" s="9">
        <f t="shared" si="9"/>
        <v>44.729999999864958</v>
      </c>
    </row>
    <row r="599" spans="1:5" ht="21" x14ac:dyDescent="0.25">
      <c r="A599" s="17"/>
      <c r="B599" s="17"/>
      <c r="C599" s="17"/>
      <c r="D599" s="17"/>
      <c r="E599" s="9">
        <f t="shared" si="9"/>
        <v>44.729999999864958</v>
      </c>
    </row>
    <row r="600" spans="1:5" ht="21" x14ac:dyDescent="0.25">
      <c r="A600" s="17"/>
      <c r="B600" s="17"/>
      <c r="C600" s="17"/>
      <c r="D600" s="17"/>
      <c r="E600" s="9">
        <f t="shared" si="9"/>
        <v>44.729999999864958</v>
      </c>
    </row>
    <row r="601" spans="1:5" ht="21" x14ac:dyDescent="0.25">
      <c r="A601" s="17"/>
      <c r="B601" s="17"/>
      <c r="C601" s="17"/>
      <c r="D601" s="17"/>
      <c r="E601" s="9">
        <f t="shared" si="9"/>
        <v>44.729999999864958</v>
      </c>
    </row>
    <row r="602" spans="1:5" ht="21" x14ac:dyDescent="0.25">
      <c r="A602" s="17"/>
      <c r="B602" s="17"/>
      <c r="C602" s="17"/>
      <c r="D602" s="17"/>
      <c r="E602" s="9">
        <f t="shared" si="9"/>
        <v>44.729999999864958</v>
      </c>
    </row>
    <row r="603" spans="1:5" ht="21" x14ac:dyDescent="0.25">
      <c r="A603" s="17"/>
      <c r="B603" s="17"/>
      <c r="C603" s="17"/>
      <c r="D603" s="17"/>
      <c r="E603" s="9">
        <f t="shared" si="9"/>
        <v>44.729999999864958</v>
      </c>
    </row>
    <row r="604" spans="1:5" ht="21" x14ac:dyDescent="0.25">
      <c r="A604" s="17"/>
      <c r="B604" s="17"/>
      <c r="C604" s="17"/>
      <c r="D604" s="17"/>
      <c r="E604" s="9">
        <f t="shared" si="9"/>
        <v>44.729999999864958</v>
      </c>
    </row>
    <row r="605" spans="1:5" ht="21" x14ac:dyDescent="0.25">
      <c r="A605" s="17"/>
      <c r="B605" s="17"/>
      <c r="C605" s="17"/>
      <c r="D605" s="17"/>
      <c r="E605" s="9">
        <f t="shared" si="9"/>
        <v>44.729999999864958</v>
      </c>
    </row>
    <row r="606" spans="1:5" ht="21" x14ac:dyDescent="0.25">
      <c r="A606" s="17"/>
      <c r="B606" s="17"/>
      <c r="C606" s="17"/>
      <c r="D606" s="17"/>
      <c r="E606" s="9">
        <f t="shared" si="9"/>
        <v>44.729999999864958</v>
      </c>
    </row>
    <row r="607" spans="1:5" ht="21" x14ac:dyDescent="0.25">
      <c r="A607" s="17"/>
      <c r="B607" s="17"/>
      <c r="C607" s="17"/>
      <c r="D607" s="17"/>
      <c r="E607" s="9">
        <f t="shared" si="9"/>
        <v>44.729999999864958</v>
      </c>
    </row>
    <row r="608" spans="1:5" ht="21" x14ac:dyDescent="0.25">
      <c r="A608" s="17"/>
      <c r="B608" s="17"/>
      <c r="C608" s="17"/>
      <c r="D608" s="17"/>
      <c r="E608" s="9">
        <f t="shared" si="9"/>
        <v>44.729999999864958</v>
      </c>
    </row>
    <row r="609" spans="1:5" ht="21" x14ac:dyDescent="0.25">
      <c r="A609" s="17"/>
      <c r="B609" s="17"/>
      <c r="C609" s="17"/>
      <c r="D609" s="17"/>
      <c r="E609" s="9">
        <f t="shared" si="9"/>
        <v>44.729999999864958</v>
      </c>
    </row>
    <row r="610" spans="1:5" ht="21" x14ac:dyDescent="0.25">
      <c r="A610" s="17"/>
      <c r="B610" s="17"/>
      <c r="C610" s="17"/>
      <c r="D610" s="17"/>
      <c r="E610" s="9">
        <f t="shared" si="9"/>
        <v>44.729999999864958</v>
      </c>
    </row>
    <row r="611" spans="1:5" ht="21" x14ac:dyDescent="0.25">
      <c r="A611" s="17"/>
      <c r="B611" s="17"/>
      <c r="C611" s="17"/>
      <c r="D611" s="17"/>
      <c r="E611" s="9">
        <f t="shared" si="9"/>
        <v>44.729999999864958</v>
      </c>
    </row>
    <row r="612" spans="1:5" ht="21" x14ac:dyDescent="0.25">
      <c r="A612" s="17"/>
      <c r="B612" s="17"/>
      <c r="C612" s="17"/>
      <c r="D612" s="17"/>
      <c r="E612" s="9">
        <f t="shared" si="9"/>
        <v>44.729999999864958</v>
      </c>
    </row>
    <row r="613" spans="1:5" ht="21" x14ac:dyDescent="0.25">
      <c r="A613" s="17"/>
      <c r="B613" s="17"/>
      <c r="C613" s="17"/>
      <c r="D613" s="17"/>
      <c r="E613" s="9">
        <f t="shared" si="9"/>
        <v>44.729999999864958</v>
      </c>
    </row>
    <row r="614" spans="1:5" ht="21" x14ac:dyDescent="0.25">
      <c r="A614" s="17"/>
      <c r="B614" s="17"/>
      <c r="C614" s="17"/>
      <c r="D614" s="17"/>
      <c r="E614" s="9">
        <f t="shared" si="9"/>
        <v>44.729999999864958</v>
      </c>
    </row>
    <row r="615" spans="1:5" ht="21" x14ac:dyDescent="0.25">
      <c r="A615" s="17"/>
      <c r="B615" s="17"/>
      <c r="C615" s="17"/>
      <c r="D615" s="17"/>
      <c r="E615" s="9">
        <f t="shared" si="9"/>
        <v>44.729999999864958</v>
      </c>
    </row>
    <row r="616" spans="1:5" ht="21" x14ac:dyDescent="0.25">
      <c r="A616" s="17"/>
      <c r="B616" s="17"/>
      <c r="C616" s="17"/>
      <c r="D616" s="17"/>
      <c r="E616" s="9">
        <f t="shared" si="9"/>
        <v>44.729999999864958</v>
      </c>
    </row>
    <row r="617" spans="1:5" ht="21" x14ac:dyDescent="0.25">
      <c r="A617" s="17"/>
      <c r="B617" s="17"/>
      <c r="C617" s="17"/>
      <c r="D617" s="17"/>
      <c r="E617" s="9">
        <f t="shared" si="9"/>
        <v>44.729999999864958</v>
      </c>
    </row>
    <row r="618" spans="1:5" ht="21" x14ac:dyDescent="0.25">
      <c r="A618" s="17"/>
      <c r="B618" s="17"/>
      <c r="C618" s="17"/>
      <c r="D618" s="17"/>
      <c r="E618" s="9">
        <f t="shared" si="9"/>
        <v>44.729999999864958</v>
      </c>
    </row>
    <row r="619" spans="1:5" ht="21" x14ac:dyDescent="0.25">
      <c r="A619" s="17"/>
      <c r="B619" s="17"/>
      <c r="C619" s="17"/>
      <c r="D619" s="17"/>
      <c r="E619" s="9">
        <f t="shared" si="9"/>
        <v>44.729999999864958</v>
      </c>
    </row>
    <row r="620" spans="1:5" ht="21" x14ac:dyDescent="0.25">
      <c r="A620" s="17"/>
      <c r="B620" s="17"/>
      <c r="C620" s="17"/>
      <c r="D620" s="17"/>
      <c r="E620" s="9">
        <f t="shared" si="9"/>
        <v>44.729999999864958</v>
      </c>
    </row>
    <row r="621" spans="1:5" ht="21" x14ac:dyDescent="0.25">
      <c r="A621" s="17"/>
      <c r="B621" s="17"/>
      <c r="C621" s="17"/>
      <c r="D621" s="17"/>
      <c r="E621" s="9">
        <f t="shared" si="9"/>
        <v>44.729999999864958</v>
      </c>
    </row>
    <row r="622" spans="1:5" ht="21" x14ac:dyDescent="0.25">
      <c r="A622" s="17"/>
      <c r="B622" s="17"/>
      <c r="C622" s="17"/>
      <c r="D622" s="17"/>
      <c r="E622" s="9">
        <f t="shared" si="9"/>
        <v>44.729999999864958</v>
      </c>
    </row>
    <row r="623" spans="1:5" ht="21" x14ac:dyDescent="0.25">
      <c r="A623" s="17"/>
      <c r="B623" s="17"/>
      <c r="C623" s="17"/>
      <c r="D623" s="17"/>
      <c r="E623" s="9">
        <f t="shared" si="9"/>
        <v>44.729999999864958</v>
      </c>
    </row>
    <row r="624" spans="1:5" ht="21" x14ac:dyDescent="0.25">
      <c r="A624" s="17"/>
      <c r="B624" s="17"/>
      <c r="C624" s="17"/>
      <c r="D624" s="17"/>
      <c r="E624" s="9">
        <f t="shared" si="9"/>
        <v>44.729999999864958</v>
      </c>
    </row>
    <row r="625" spans="1:5" ht="21" x14ac:dyDescent="0.25">
      <c r="A625" s="17"/>
      <c r="B625" s="17"/>
      <c r="C625" s="17"/>
      <c r="D625" s="17"/>
      <c r="E625" s="9">
        <f t="shared" si="9"/>
        <v>44.729999999864958</v>
      </c>
    </row>
    <row r="626" spans="1:5" ht="21" x14ac:dyDescent="0.25">
      <c r="A626" s="17"/>
      <c r="B626" s="17"/>
      <c r="C626" s="17"/>
      <c r="D626" s="17"/>
      <c r="E626" s="9">
        <f t="shared" si="9"/>
        <v>44.729999999864958</v>
      </c>
    </row>
    <row r="627" spans="1:5" ht="21" x14ac:dyDescent="0.25">
      <c r="A627" s="17"/>
      <c r="B627" s="17"/>
      <c r="C627" s="17"/>
      <c r="D627" s="17"/>
      <c r="E627" s="9">
        <f t="shared" si="9"/>
        <v>44.729999999864958</v>
      </c>
    </row>
    <row r="628" spans="1:5" ht="21" x14ac:dyDescent="0.25">
      <c r="A628" s="17"/>
      <c r="B628" s="17"/>
      <c r="C628" s="17"/>
      <c r="D628" s="17"/>
      <c r="E628" s="9">
        <f t="shared" si="9"/>
        <v>44.729999999864958</v>
      </c>
    </row>
    <row r="629" spans="1:5" ht="21" x14ac:dyDescent="0.25">
      <c r="A629" s="17"/>
      <c r="B629" s="17"/>
      <c r="C629" s="17"/>
      <c r="D629" s="17"/>
      <c r="E629" s="9">
        <f t="shared" si="9"/>
        <v>44.729999999864958</v>
      </c>
    </row>
    <row r="630" spans="1:5" ht="21" x14ac:dyDescent="0.25">
      <c r="A630" s="17"/>
      <c r="B630" s="17"/>
      <c r="C630" s="17"/>
      <c r="D630" s="17"/>
      <c r="E630" s="9">
        <f t="shared" si="9"/>
        <v>44.729999999864958</v>
      </c>
    </row>
    <row r="631" spans="1:5" ht="21" x14ac:dyDescent="0.25">
      <c r="A631" s="17"/>
      <c r="B631" s="17"/>
      <c r="C631" s="17"/>
      <c r="D631" s="17"/>
      <c r="E631" s="9">
        <f t="shared" si="9"/>
        <v>44.729999999864958</v>
      </c>
    </row>
    <row r="632" spans="1:5" ht="21" x14ac:dyDescent="0.25">
      <c r="A632" s="17"/>
      <c r="B632" s="17"/>
      <c r="C632" s="17"/>
      <c r="D632" s="17"/>
      <c r="E632" s="9">
        <f t="shared" si="9"/>
        <v>44.729999999864958</v>
      </c>
    </row>
    <row r="633" spans="1:5" ht="21" x14ac:dyDescent="0.25">
      <c r="A633" s="17"/>
      <c r="B633" s="17"/>
      <c r="C633" s="17"/>
      <c r="D633" s="17"/>
      <c r="E633" s="9">
        <f t="shared" si="9"/>
        <v>44.729999999864958</v>
      </c>
    </row>
    <row r="634" spans="1:5" ht="21" x14ac:dyDescent="0.25">
      <c r="A634" s="17"/>
      <c r="B634" s="17"/>
      <c r="C634" s="17"/>
      <c r="D634" s="17"/>
      <c r="E634" s="9">
        <f t="shared" si="9"/>
        <v>44.729999999864958</v>
      </c>
    </row>
    <row r="635" spans="1:5" ht="21" x14ac:dyDescent="0.25">
      <c r="A635" s="17"/>
      <c r="B635" s="17"/>
      <c r="C635" s="17"/>
      <c r="D635" s="17"/>
      <c r="E635" s="9">
        <f t="shared" si="9"/>
        <v>44.729999999864958</v>
      </c>
    </row>
    <row r="636" spans="1:5" ht="21" x14ac:dyDescent="0.25">
      <c r="A636" s="17"/>
      <c r="B636" s="17"/>
      <c r="C636" s="17"/>
      <c r="D636" s="17"/>
      <c r="E636" s="9">
        <f t="shared" si="9"/>
        <v>44.729999999864958</v>
      </c>
    </row>
    <row r="637" spans="1:5" ht="21" x14ac:dyDescent="0.25">
      <c r="A637" s="17"/>
      <c r="B637" s="17"/>
      <c r="C637" s="17"/>
      <c r="D637" s="17"/>
      <c r="E637" s="9">
        <f t="shared" si="9"/>
        <v>44.729999999864958</v>
      </c>
    </row>
    <row r="638" spans="1:5" ht="21" x14ac:dyDescent="0.25">
      <c r="A638" s="17"/>
      <c r="B638" s="17"/>
      <c r="C638" s="17"/>
      <c r="D638" s="17"/>
      <c r="E638" s="9">
        <f t="shared" si="9"/>
        <v>44.729999999864958</v>
      </c>
    </row>
    <row r="639" spans="1:5" ht="21" x14ac:dyDescent="0.25">
      <c r="A639" s="17"/>
      <c r="B639" s="17"/>
      <c r="C639" s="17"/>
      <c r="D639" s="17"/>
      <c r="E639" s="9">
        <f t="shared" si="9"/>
        <v>44.729999999864958</v>
      </c>
    </row>
    <row r="640" spans="1:5" ht="21" x14ac:dyDescent="0.25">
      <c r="A640" s="17"/>
      <c r="B640" s="17"/>
      <c r="C640" s="17"/>
      <c r="D640" s="17"/>
      <c r="E640" s="9">
        <f t="shared" si="9"/>
        <v>44.729999999864958</v>
      </c>
    </row>
    <row r="641" spans="1:5" ht="21" x14ac:dyDescent="0.25">
      <c r="A641" s="17"/>
      <c r="B641" s="17"/>
      <c r="C641" s="17"/>
      <c r="D641" s="17"/>
      <c r="E641" s="9">
        <f t="shared" si="9"/>
        <v>44.729999999864958</v>
      </c>
    </row>
    <row r="642" spans="1:5" ht="21" x14ac:dyDescent="0.25">
      <c r="A642" s="17"/>
      <c r="B642" s="17"/>
      <c r="C642" s="17"/>
      <c r="D642" s="17"/>
      <c r="E642" s="9">
        <f t="shared" si="9"/>
        <v>44.729999999864958</v>
      </c>
    </row>
    <row r="643" spans="1:5" ht="21" x14ac:dyDescent="0.25">
      <c r="A643" s="17"/>
      <c r="B643" s="17"/>
      <c r="C643" s="17"/>
      <c r="D643" s="17"/>
      <c r="E643" s="9">
        <f t="shared" si="9"/>
        <v>44.729999999864958</v>
      </c>
    </row>
    <row r="644" spans="1:5" ht="21" x14ac:dyDescent="0.25">
      <c r="A644" s="17"/>
      <c r="B644" s="17"/>
      <c r="C644" s="17"/>
      <c r="D644" s="17"/>
      <c r="E644" s="9">
        <f t="shared" si="9"/>
        <v>44.729999999864958</v>
      </c>
    </row>
    <row r="645" spans="1:5" ht="21" x14ac:dyDescent="0.25">
      <c r="A645" s="17"/>
      <c r="B645" s="17"/>
      <c r="C645" s="17"/>
      <c r="D645" s="17"/>
      <c r="E645" s="9">
        <f t="shared" si="9"/>
        <v>44.729999999864958</v>
      </c>
    </row>
    <row r="646" spans="1:5" ht="21" x14ac:dyDescent="0.25">
      <c r="A646" s="17"/>
      <c r="B646" s="17"/>
      <c r="C646" s="17"/>
      <c r="D646" s="17"/>
      <c r="E646" s="9">
        <f t="shared" ref="E646:E709" si="10">E645+C646-D646</f>
        <v>44.729999999864958</v>
      </c>
    </row>
    <row r="647" spans="1:5" ht="21" x14ac:dyDescent="0.25">
      <c r="A647" s="17"/>
      <c r="B647" s="17"/>
      <c r="C647" s="17"/>
      <c r="D647" s="17"/>
      <c r="E647" s="9">
        <f t="shared" si="10"/>
        <v>44.729999999864958</v>
      </c>
    </row>
    <row r="648" spans="1:5" ht="21" x14ac:dyDescent="0.25">
      <c r="A648" s="17"/>
      <c r="B648" s="17"/>
      <c r="C648" s="17"/>
      <c r="D648" s="17"/>
      <c r="E648" s="9">
        <f t="shared" si="10"/>
        <v>44.729999999864958</v>
      </c>
    </row>
    <row r="649" spans="1:5" ht="21" x14ac:dyDescent="0.25">
      <c r="A649" s="17"/>
      <c r="B649" s="17"/>
      <c r="C649" s="17"/>
      <c r="D649" s="17"/>
      <c r="E649" s="9">
        <f t="shared" si="10"/>
        <v>44.729999999864958</v>
      </c>
    </row>
    <row r="650" spans="1:5" ht="21" x14ac:dyDescent="0.25">
      <c r="A650" s="17"/>
      <c r="B650" s="17"/>
      <c r="C650" s="17"/>
      <c r="D650" s="17"/>
      <c r="E650" s="9">
        <f t="shared" si="10"/>
        <v>44.729999999864958</v>
      </c>
    </row>
    <row r="651" spans="1:5" ht="21" x14ac:dyDescent="0.25">
      <c r="A651" s="17"/>
      <c r="B651" s="17"/>
      <c r="C651" s="17"/>
      <c r="D651" s="17"/>
      <c r="E651" s="9">
        <f t="shared" si="10"/>
        <v>44.729999999864958</v>
      </c>
    </row>
    <row r="652" spans="1:5" ht="21" x14ac:dyDescent="0.25">
      <c r="A652" s="17"/>
      <c r="B652" s="17"/>
      <c r="C652" s="17"/>
      <c r="D652" s="17"/>
      <c r="E652" s="9">
        <f t="shared" si="10"/>
        <v>44.729999999864958</v>
      </c>
    </row>
    <row r="653" spans="1:5" ht="21" x14ac:dyDescent="0.25">
      <c r="A653" s="17"/>
      <c r="B653" s="17"/>
      <c r="C653" s="17"/>
      <c r="D653" s="17"/>
      <c r="E653" s="9">
        <f t="shared" si="10"/>
        <v>44.729999999864958</v>
      </c>
    </row>
    <row r="654" spans="1:5" ht="21" x14ac:dyDescent="0.25">
      <c r="A654" s="17"/>
      <c r="B654" s="17"/>
      <c r="C654" s="17"/>
      <c r="D654" s="17"/>
      <c r="E654" s="9">
        <f t="shared" si="10"/>
        <v>44.729999999864958</v>
      </c>
    </row>
    <row r="655" spans="1:5" ht="21" x14ac:dyDescent="0.25">
      <c r="A655" s="17"/>
      <c r="B655" s="17"/>
      <c r="C655" s="17"/>
      <c r="D655" s="17"/>
      <c r="E655" s="9">
        <f t="shared" si="10"/>
        <v>44.729999999864958</v>
      </c>
    </row>
    <row r="656" spans="1:5" ht="21" x14ac:dyDescent="0.25">
      <c r="A656" s="17"/>
      <c r="B656" s="17"/>
      <c r="C656" s="17"/>
      <c r="D656" s="17"/>
      <c r="E656" s="9">
        <f t="shared" si="10"/>
        <v>44.729999999864958</v>
      </c>
    </row>
    <row r="657" spans="1:5" ht="21" x14ac:dyDescent="0.25">
      <c r="A657" s="17"/>
      <c r="B657" s="17"/>
      <c r="C657" s="17"/>
      <c r="D657" s="17"/>
      <c r="E657" s="9">
        <f t="shared" si="10"/>
        <v>44.729999999864958</v>
      </c>
    </row>
    <row r="658" spans="1:5" ht="21" x14ac:dyDescent="0.25">
      <c r="A658" s="17"/>
      <c r="B658" s="17"/>
      <c r="C658" s="17"/>
      <c r="D658" s="17"/>
      <c r="E658" s="9">
        <f t="shared" si="10"/>
        <v>44.729999999864958</v>
      </c>
    </row>
    <row r="659" spans="1:5" ht="21" x14ac:dyDescent="0.25">
      <c r="A659" s="17"/>
      <c r="B659" s="17"/>
      <c r="C659" s="17"/>
      <c r="D659" s="17"/>
      <c r="E659" s="9">
        <f t="shared" si="10"/>
        <v>44.729999999864958</v>
      </c>
    </row>
    <row r="660" spans="1:5" ht="21" x14ac:dyDescent="0.25">
      <c r="A660" s="17"/>
      <c r="B660" s="17"/>
      <c r="C660" s="17"/>
      <c r="D660" s="17"/>
      <c r="E660" s="9">
        <f t="shared" si="10"/>
        <v>44.729999999864958</v>
      </c>
    </row>
    <row r="661" spans="1:5" ht="21" x14ac:dyDescent="0.25">
      <c r="A661" s="17"/>
      <c r="B661" s="17"/>
      <c r="C661" s="17"/>
      <c r="D661" s="17"/>
      <c r="E661" s="9">
        <f t="shared" si="10"/>
        <v>44.729999999864958</v>
      </c>
    </row>
    <row r="662" spans="1:5" ht="21" x14ac:dyDescent="0.25">
      <c r="A662" s="17"/>
      <c r="B662" s="17"/>
      <c r="C662" s="17"/>
      <c r="D662" s="17"/>
      <c r="E662" s="9">
        <f t="shared" si="10"/>
        <v>44.729999999864958</v>
      </c>
    </row>
    <row r="663" spans="1:5" ht="21" x14ac:dyDescent="0.25">
      <c r="A663" s="17"/>
      <c r="B663" s="17"/>
      <c r="C663" s="17"/>
      <c r="D663" s="17"/>
      <c r="E663" s="9">
        <f t="shared" si="10"/>
        <v>44.729999999864958</v>
      </c>
    </row>
    <row r="664" spans="1:5" ht="21" x14ac:dyDescent="0.25">
      <c r="A664" s="17"/>
      <c r="B664" s="17"/>
      <c r="C664" s="17"/>
      <c r="D664" s="17"/>
      <c r="E664" s="9">
        <f t="shared" si="10"/>
        <v>44.729999999864958</v>
      </c>
    </row>
    <row r="665" spans="1:5" ht="21" x14ac:dyDescent="0.25">
      <c r="A665" s="17"/>
      <c r="B665" s="17"/>
      <c r="C665" s="17"/>
      <c r="D665" s="17"/>
      <c r="E665" s="9">
        <f t="shared" si="10"/>
        <v>44.729999999864958</v>
      </c>
    </row>
    <row r="666" spans="1:5" ht="21" x14ac:dyDescent="0.25">
      <c r="A666" s="17"/>
      <c r="B666" s="17"/>
      <c r="C666" s="17"/>
      <c r="D666" s="17"/>
      <c r="E666" s="9">
        <f t="shared" si="10"/>
        <v>44.729999999864958</v>
      </c>
    </row>
    <row r="667" spans="1:5" ht="21" x14ac:dyDescent="0.25">
      <c r="A667" s="17"/>
      <c r="B667" s="17"/>
      <c r="C667" s="17"/>
      <c r="D667" s="17"/>
      <c r="E667" s="9">
        <f t="shared" si="10"/>
        <v>44.729999999864958</v>
      </c>
    </row>
    <row r="668" spans="1:5" ht="21" x14ac:dyDescent="0.25">
      <c r="A668" s="17"/>
      <c r="B668" s="17"/>
      <c r="C668" s="17"/>
      <c r="D668" s="17"/>
      <c r="E668" s="9">
        <f t="shared" si="10"/>
        <v>44.729999999864958</v>
      </c>
    </row>
    <row r="669" spans="1:5" ht="21" x14ac:dyDescent="0.25">
      <c r="A669" s="17"/>
      <c r="B669" s="17"/>
      <c r="C669" s="17"/>
      <c r="D669" s="17"/>
      <c r="E669" s="9">
        <f t="shared" si="10"/>
        <v>44.729999999864958</v>
      </c>
    </row>
    <row r="670" spans="1:5" ht="21" x14ac:dyDescent="0.25">
      <c r="A670" s="17"/>
      <c r="B670" s="17"/>
      <c r="C670" s="17"/>
      <c r="D670" s="17"/>
      <c r="E670" s="9">
        <f t="shared" si="10"/>
        <v>44.729999999864958</v>
      </c>
    </row>
    <row r="671" spans="1:5" ht="21" x14ac:dyDescent="0.25">
      <c r="A671" s="17"/>
      <c r="B671" s="17"/>
      <c r="C671" s="17"/>
      <c r="D671" s="17"/>
      <c r="E671" s="9">
        <f t="shared" si="10"/>
        <v>44.729999999864958</v>
      </c>
    </row>
    <row r="672" spans="1:5" ht="21" x14ac:dyDescent="0.25">
      <c r="A672" s="17"/>
      <c r="B672" s="17"/>
      <c r="C672" s="17"/>
      <c r="D672" s="17"/>
      <c r="E672" s="9">
        <f t="shared" si="10"/>
        <v>44.729999999864958</v>
      </c>
    </row>
    <row r="673" spans="1:5" ht="21" x14ac:dyDescent="0.25">
      <c r="A673" s="17"/>
      <c r="B673" s="17"/>
      <c r="C673" s="17"/>
      <c r="D673" s="17"/>
      <c r="E673" s="9">
        <f t="shared" si="10"/>
        <v>44.729999999864958</v>
      </c>
    </row>
    <row r="674" spans="1:5" ht="21" x14ac:dyDescent="0.25">
      <c r="A674" s="17"/>
      <c r="B674" s="17"/>
      <c r="C674" s="17"/>
      <c r="D674" s="17"/>
      <c r="E674" s="9">
        <f t="shared" si="10"/>
        <v>44.729999999864958</v>
      </c>
    </row>
    <row r="675" spans="1:5" ht="21" x14ac:dyDescent="0.25">
      <c r="A675" s="17"/>
      <c r="B675" s="17"/>
      <c r="C675" s="17"/>
      <c r="D675" s="17"/>
      <c r="E675" s="9">
        <f t="shared" si="10"/>
        <v>44.729999999864958</v>
      </c>
    </row>
    <row r="676" spans="1:5" ht="21" x14ac:dyDescent="0.25">
      <c r="A676" s="17"/>
      <c r="B676" s="17"/>
      <c r="C676" s="17"/>
      <c r="D676" s="17"/>
      <c r="E676" s="9">
        <f t="shared" si="10"/>
        <v>44.729999999864958</v>
      </c>
    </row>
    <row r="677" spans="1:5" ht="21" x14ac:dyDescent="0.25">
      <c r="A677" s="17"/>
      <c r="B677" s="17"/>
      <c r="C677" s="17"/>
      <c r="D677" s="17"/>
      <c r="E677" s="9">
        <f t="shared" si="10"/>
        <v>44.729999999864958</v>
      </c>
    </row>
    <row r="678" spans="1:5" ht="21" x14ac:dyDescent="0.25">
      <c r="A678" s="17"/>
      <c r="B678" s="17"/>
      <c r="C678" s="17"/>
      <c r="D678" s="17"/>
      <c r="E678" s="9">
        <f t="shared" si="10"/>
        <v>44.729999999864958</v>
      </c>
    </row>
    <row r="679" spans="1:5" ht="21" x14ac:dyDescent="0.25">
      <c r="A679" s="17"/>
      <c r="B679" s="17"/>
      <c r="C679" s="17"/>
      <c r="D679" s="17"/>
      <c r="E679" s="9">
        <f t="shared" si="10"/>
        <v>44.729999999864958</v>
      </c>
    </row>
    <row r="680" spans="1:5" ht="21" x14ac:dyDescent="0.25">
      <c r="A680" s="17"/>
      <c r="B680" s="17"/>
      <c r="C680" s="17"/>
      <c r="D680" s="17"/>
      <c r="E680" s="9">
        <f t="shared" si="10"/>
        <v>44.729999999864958</v>
      </c>
    </row>
    <row r="681" spans="1:5" ht="21" x14ac:dyDescent="0.25">
      <c r="A681" s="17"/>
      <c r="B681" s="17"/>
      <c r="C681" s="17"/>
      <c r="D681" s="17"/>
      <c r="E681" s="9">
        <f t="shared" si="10"/>
        <v>44.729999999864958</v>
      </c>
    </row>
    <row r="682" spans="1:5" ht="21" x14ac:dyDescent="0.25">
      <c r="A682" s="17"/>
      <c r="B682" s="17"/>
      <c r="C682" s="17"/>
      <c r="D682" s="17"/>
      <c r="E682" s="9">
        <f t="shared" si="10"/>
        <v>44.729999999864958</v>
      </c>
    </row>
    <row r="683" spans="1:5" ht="21" x14ac:dyDescent="0.25">
      <c r="A683" s="17"/>
      <c r="B683" s="17"/>
      <c r="C683" s="17"/>
      <c r="D683" s="17"/>
      <c r="E683" s="9">
        <f t="shared" si="10"/>
        <v>44.729999999864958</v>
      </c>
    </row>
    <row r="684" spans="1:5" ht="21" x14ac:dyDescent="0.25">
      <c r="A684" s="17"/>
      <c r="B684" s="17"/>
      <c r="C684" s="17"/>
      <c r="D684" s="17"/>
      <c r="E684" s="9">
        <f t="shared" si="10"/>
        <v>44.729999999864958</v>
      </c>
    </row>
    <row r="685" spans="1:5" ht="21" x14ac:dyDescent="0.25">
      <c r="A685" s="17"/>
      <c r="B685" s="17"/>
      <c r="C685" s="17"/>
      <c r="D685" s="17"/>
      <c r="E685" s="9">
        <f t="shared" si="10"/>
        <v>44.729999999864958</v>
      </c>
    </row>
    <row r="686" spans="1:5" ht="21" x14ac:dyDescent="0.25">
      <c r="A686" s="17"/>
      <c r="B686" s="17"/>
      <c r="C686" s="17"/>
      <c r="D686" s="17"/>
      <c r="E686" s="9">
        <f t="shared" si="10"/>
        <v>44.729999999864958</v>
      </c>
    </row>
    <row r="687" spans="1:5" ht="21" x14ac:dyDescent="0.25">
      <c r="A687" s="17"/>
      <c r="B687" s="17"/>
      <c r="C687" s="17"/>
      <c r="D687" s="17"/>
      <c r="E687" s="9">
        <f t="shared" si="10"/>
        <v>44.729999999864958</v>
      </c>
    </row>
    <row r="688" spans="1:5" ht="21" x14ac:dyDescent="0.25">
      <c r="A688" s="17"/>
      <c r="B688" s="17"/>
      <c r="C688" s="17"/>
      <c r="D688" s="17"/>
      <c r="E688" s="9">
        <f t="shared" si="10"/>
        <v>44.729999999864958</v>
      </c>
    </row>
    <row r="689" spans="1:5" ht="21" x14ac:dyDescent="0.25">
      <c r="A689" s="17"/>
      <c r="B689" s="17"/>
      <c r="C689" s="17"/>
      <c r="D689" s="17"/>
      <c r="E689" s="9">
        <f t="shared" si="10"/>
        <v>44.729999999864958</v>
      </c>
    </row>
    <row r="690" spans="1:5" ht="21" x14ac:dyDescent="0.25">
      <c r="A690" s="17"/>
      <c r="B690" s="17"/>
      <c r="C690" s="17"/>
      <c r="D690" s="17"/>
      <c r="E690" s="9">
        <f t="shared" si="10"/>
        <v>44.729999999864958</v>
      </c>
    </row>
    <row r="691" spans="1:5" ht="21" x14ac:dyDescent="0.25">
      <c r="A691" s="17"/>
      <c r="B691" s="17"/>
      <c r="C691" s="17"/>
      <c r="D691" s="17"/>
      <c r="E691" s="9">
        <f t="shared" si="10"/>
        <v>44.729999999864958</v>
      </c>
    </row>
    <row r="692" spans="1:5" ht="21" x14ac:dyDescent="0.25">
      <c r="A692" s="17"/>
      <c r="B692" s="17"/>
      <c r="C692" s="17"/>
      <c r="D692" s="17"/>
      <c r="E692" s="9">
        <f t="shared" si="10"/>
        <v>44.729999999864958</v>
      </c>
    </row>
    <row r="693" spans="1:5" ht="21" x14ac:dyDescent="0.25">
      <c r="A693" s="17"/>
      <c r="B693" s="17"/>
      <c r="C693" s="17"/>
      <c r="D693" s="17"/>
      <c r="E693" s="9">
        <f t="shared" si="10"/>
        <v>44.729999999864958</v>
      </c>
    </row>
    <row r="694" spans="1:5" ht="21" x14ac:dyDescent="0.25">
      <c r="A694" s="17"/>
      <c r="B694" s="17"/>
      <c r="C694" s="17"/>
      <c r="D694" s="17"/>
      <c r="E694" s="9">
        <f t="shared" si="10"/>
        <v>44.729999999864958</v>
      </c>
    </row>
    <row r="695" spans="1:5" ht="21" x14ac:dyDescent="0.25">
      <c r="A695" s="17"/>
      <c r="B695" s="17"/>
      <c r="C695" s="17"/>
      <c r="D695" s="17"/>
      <c r="E695" s="9">
        <f t="shared" si="10"/>
        <v>44.729999999864958</v>
      </c>
    </row>
    <row r="696" spans="1:5" ht="21" x14ac:dyDescent="0.25">
      <c r="A696" s="17"/>
      <c r="B696" s="17"/>
      <c r="C696" s="17"/>
      <c r="D696" s="17"/>
      <c r="E696" s="9">
        <f t="shared" si="10"/>
        <v>44.729999999864958</v>
      </c>
    </row>
    <row r="697" spans="1:5" ht="21" x14ac:dyDescent="0.25">
      <c r="A697" s="17"/>
      <c r="B697" s="17"/>
      <c r="C697" s="17"/>
      <c r="D697" s="17"/>
      <c r="E697" s="9">
        <f t="shared" si="10"/>
        <v>44.729999999864958</v>
      </c>
    </row>
    <row r="698" spans="1:5" ht="21" x14ac:dyDescent="0.25">
      <c r="A698" s="17"/>
      <c r="B698" s="17"/>
      <c r="C698" s="17"/>
      <c r="D698" s="17"/>
      <c r="E698" s="9">
        <f t="shared" si="10"/>
        <v>44.729999999864958</v>
      </c>
    </row>
    <row r="699" spans="1:5" ht="21" x14ac:dyDescent="0.25">
      <c r="A699" s="17"/>
      <c r="B699" s="17"/>
      <c r="C699" s="17"/>
      <c r="D699" s="17"/>
      <c r="E699" s="9">
        <f t="shared" si="10"/>
        <v>44.729999999864958</v>
      </c>
    </row>
    <row r="700" spans="1:5" ht="21" x14ac:dyDescent="0.25">
      <c r="A700" s="17"/>
      <c r="B700" s="17"/>
      <c r="C700" s="17"/>
      <c r="D700" s="17"/>
      <c r="E700" s="9">
        <f t="shared" si="10"/>
        <v>44.729999999864958</v>
      </c>
    </row>
    <row r="701" spans="1:5" ht="21" x14ac:dyDescent="0.25">
      <c r="A701" s="17"/>
      <c r="B701" s="17"/>
      <c r="C701" s="17"/>
      <c r="D701" s="17"/>
      <c r="E701" s="9">
        <f t="shared" si="10"/>
        <v>44.729999999864958</v>
      </c>
    </row>
    <row r="702" spans="1:5" ht="21" x14ac:dyDescent="0.25">
      <c r="A702" s="17"/>
      <c r="B702" s="17"/>
      <c r="C702" s="17"/>
      <c r="D702" s="17"/>
      <c r="E702" s="9">
        <f t="shared" si="10"/>
        <v>44.729999999864958</v>
      </c>
    </row>
    <row r="703" spans="1:5" ht="21" x14ac:dyDescent="0.25">
      <c r="A703" s="17"/>
      <c r="B703" s="17"/>
      <c r="C703" s="17"/>
      <c r="D703" s="17"/>
      <c r="E703" s="9">
        <f t="shared" si="10"/>
        <v>44.729999999864958</v>
      </c>
    </row>
    <row r="704" spans="1:5" ht="21" x14ac:dyDescent="0.25">
      <c r="A704" s="17"/>
      <c r="B704" s="17"/>
      <c r="C704" s="17"/>
      <c r="D704" s="17"/>
      <c r="E704" s="9">
        <f t="shared" si="10"/>
        <v>44.729999999864958</v>
      </c>
    </row>
    <row r="705" spans="1:5" ht="21" x14ac:dyDescent="0.25">
      <c r="A705" s="17"/>
      <c r="B705" s="17"/>
      <c r="C705" s="17"/>
      <c r="D705" s="17"/>
      <c r="E705" s="9">
        <f t="shared" si="10"/>
        <v>44.729999999864958</v>
      </c>
    </row>
    <row r="706" spans="1:5" ht="21" x14ac:dyDescent="0.25">
      <c r="A706" s="17"/>
      <c r="B706" s="17"/>
      <c r="C706" s="17"/>
      <c r="D706" s="17"/>
      <c r="E706" s="9">
        <f t="shared" si="10"/>
        <v>44.729999999864958</v>
      </c>
    </row>
    <row r="707" spans="1:5" ht="21" x14ac:dyDescent="0.25">
      <c r="A707" s="17"/>
      <c r="B707" s="17"/>
      <c r="C707" s="17"/>
      <c r="D707" s="17"/>
      <c r="E707" s="9">
        <f t="shared" si="10"/>
        <v>44.729999999864958</v>
      </c>
    </row>
    <row r="708" spans="1:5" ht="21" x14ac:dyDescent="0.25">
      <c r="A708" s="17"/>
      <c r="B708" s="17"/>
      <c r="C708" s="17"/>
      <c r="D708" s="17"/>
      <c r="E708" s="9">
        <f t="shared" si="10"/>
        <v>44.729999999864958</v>
      </c>
    </row>
    <row r="709" spans="1:5" ht="21" x14ac:dyDescent="0.25">
      <c r="A709" s="17"/>
      <c r="B709" s="17"/>
      <c r="C709" s="17"/>
      <c r="D709" s="17"/>
      <c r="E709" s="9">
        <f t="shared" si="10"/>
        <v>44.729999999864958</v>
      </c>
    </row>
    <row r="710" spans="1:5" ht="21" x14ac:dyDescent="0.25">
      <c r="A710" s="17"/>
      <c r="B710" s="17"/>
      <c r="C710" s="17"/>
      <c r="D710" s="17"/>
      <c r="E710" s="9">
        <f t="shared" ref="E710:E773" si="11">E709+C710-D710</f>
        <v>44.729999999864958</v>
      </c>
    </row>
    <row r="711" spans="1:5" ht="21" x14ac:dyDescent="0.25">
      <c r="A711" s="17"/>
      <c r="B711" s="17"/>
      <c r="C711" s="17"/>
      <c r="D711" s="17"/>
      <c r="E711" s="9">
        <f t="shared" si="11"/>
        <v>44.729999999864958</v>
      </c>
    </row>
    <row r="712" spans="1:5" ht="21" x14ac:dyDescent="0.25">
      <c r="A712" s="17"/>
      <c r="B712" s="17"/>
      <c r="C712" s="17"/>
      <c r="D712" s="17"/>
      <c r="E712" s="9">
        <f t="shared" si="11"/>
        <v>44.729999999864958</v>
      </c>
    </row>
    <row r="713" spans="1:5" ht="21" x14ac:dyDescent="0.25">
      <c r="A713" s="17"/>
      <c r="B713" s="17"/>
      <c r="C713" s="17"/>
      <c r="D713" s="17"/>
      <c r="E713" s="9">
        <f t="shared" si="11"/>
        <v>44.729999999864958</v>
      </c>
    </row>
    <row r="714" spans="1:5" ht="21" x14ac:dyDescent="0.25">
      <c r="A714" s="17"/>
      <c r="B714" s="17"/>
      <c r="C714" s="17"/>
      <c r="D714" s="17"/>
      <c r="E714" s="9">
        <f t="shared" si="11"/>
        <v>44.729999999864958</v>
      </c>
    </row>
    <row r="715" spans="1:5" ht="21" x14ac:dyDescent="0.25">
      <c r="A715" s="17"/>
      <c r="B715" s="17"/>
      <c r="C715" s="17"/>
      <c r="D715" s="17"/>
      <c r="E715" s="9">
        <f t="shared" si="11"/>
        <v>44.729999999864958</v>
      </c>
    </row>
    <row r="716" spans="1:5" ht="21" x14ac:dyDescent="0.25">
      <c r="A716" s="17"/>
      <c r="B716" s="17"/>
      <c r="C716" s="17"/>
      <c r="D716" s="17"/>
      <c r="E716" s="9">
        <f t="shared" si="11"/>
        <v>44.729999999864958</v>
      </c>
    </row>
    <row r="717" spans="1:5" ht="21" x14ac:dyDescent="0.25">
      <c r="A717" s="17"/>
      <c r="B717" s="17"/>
      <c r="C717" s="17"/>
      <c r="D717" s="17"/>
      <c r="E717" s="9">
        <f t="shared" si="11"/>
        <v>44.729999999864958</v>
      </c>
    </row>
    <row r="718" spans="1:5" ht="21" x14ac:dyDescent="0.25">
      <c r="A718" s="17"/>
      <c r="B718" s="17"/>
      <c r="C718" s="17"/>
      <c r="D718" s="17"/>
      <c r="E718" s="9">
        <f t="shared" si="11"/>
        <v>44.729999999864958</v>
      </c>
    </row>
    <row r="719" spans="1:5" ht="21" x14ac:dyDescent="0.25">
      <c r="A719" s="17"/>
      <c r="B719" s="17"/>
      <c r="C719" s="17"/>
      <c r="D719" s="17"/>
      <c r="E719" s="9">
        <f t="shared" si="11"/>
        <v>44.729999999864958</v>
      </c>
    </row>
    <row r="720" spans="1:5" ht="21" x14ac:dyDescent="0.25">
      <c r="A720" s="17"/>
      <c r="B720" s="17"/>
      <c r="C720" s="17"/>
      <c r="D720" s="17"/>
      <c r="E720" s="9">
        <f t="shared" si="11"/>
        <v>44.729999999864958</v>
      </c>
    </row>
    <row r="721" spans="1:5" ht="21" x14ac:dyDescent="0.25">
      <c r="A721" s="17"/>
      <c r="B721" s="17"/>
      <c r="C721" s="17"/>
      <c r="D721" s="17"/>
      <c r="E721" s="9">
        <f t="shared" si="11"/>
        <v>44.729999999864958</v>
      </c>
    </row>
    <row r="722" spans="1:5" ht="21" x14ac:dyDescent="0.25">
      <c r="A722" s="17"/>
      <c r="B722" s="17"/>
      <c r="C722" s="17"/>
      <c r="D722" s="17"/>
      <c r="E722" s="9">
        <f t="shared" si="11"/>
        <v>44.729999999864958</v>
      </c>
    </row>
    <row r="723" spans="1:5" ht="21" x14ac:dyDescent="0.25">
      <c r="A723" s="17"/>
      <c r="B723" s="17"/>
      <c r="C723" s="17"/>
      <c r="D723" s="17"/>
      <c r="E723" s="9">
        <f t="shared" si="11"/>
        <v>44.729999999864958</v>
      </c>
    </row>
    <row r="724" spans="1:5" ht="21" x14ac:dyDescent="0.25">
      <c r="A724" s="17"/>
      <c r="B724" s="17"/>
      <c r="C724" s="17"/>
      <c r="D724" s="17"/>
      <c r="E724" s="9">
        <f t="shared" si="11"/>
        <v>44.729999999864958</v>
      </c>
    </row>
    <row r="725" spans="1:5" ht="21" x14ac:dyDescent="0.25">
      <c r="A725" s="17"/>
      <c r="B725" s="17"/>
      <c r="C725" s="17"/>
      <c r="D725" s="17"/>
      <c r="E725" s="9">
        <f t="shared" si="11"/>
        <v>44.729999999864958</v>
      </c>
    </row>
    <row r="726" spans="1:5" ht="21" x14ac:dyDescent="0.25">
      <c r="A726" s="17"/>
      <c r="B726" s="17"/>
      <c r="C726" s="17"/>
      <c r="D726" s="17"/>
      <c r="E726" s="9">
        <f t="shared" si="11"/>
        <v>44.729999999864958</v>
      </c>
    </row>
    <row r="727" spans="1:5" ht="21" x14ac:dyDescent="0.25">
      <c r="A727" s="17"/>
      <c r="B727" s="17"/>
      <c r="C727" s="17"/>
      <c r="D727" s="17"/>
      <c r="E727" s="9">
        <f t="shared" si="11"/>
        <v>44.729999999864958</v>
      </c>
    </row>
    <row r="728" spans="1:5" ht="21" x14ac:dyDescent="0.25">
      <c r="A728" s="17"/>
      <c r="B728" s="17"/>
      <c r="C728" s="17"/>
      <c r="D728" s="17"/>
      <c r="E728" s="9">
        <f t="shared" si="11"/>
        <v>44.729999999864958</v>
      </c>
    </row>
    <row r="729" spans="1:5" ht="21" x14ac:dyDescent="0.25">
      <c r="A729" s="17"/>
      <c r="B729" s="17"/>
      <c r="C729" s="17"/>
      <c r="D729" s="17"/>
      <c r="E729" s="9">
        <f t="shared" si="11"/>
        <v>44.729999999864958</v>
      </c>
    </row>
    <row r="730" spans="1:5" ht="21" x14ac:dyDescent="0.25">
      <c r="A730" s="17"/>
      <c r="B730" s="17"/>
      <c r="C730" s="17"/>
      <c r="D730" s="17"/>
      <c r="E730" s="9">
        <f t="shared" si="11"/>
        <v>44.729999999864958</v>
      </c>
    </row>
    <row r="731" spans="1:5" ht="21" x14ac:dyDescent="0.25">
      <c r="A731" s="17"/>
      <c r="B731" s="17"/>
      <c r="C731" s="17"/>
      <c r="D731" s="17"/>
      <c r="E731" s="9">
        <f t="shared" si="11"/>
        <v>44.729999999864958</v>
      </c>
    </row>
    <row r="732" spans="1:5" ht="21" x14ac:dyDescent="0.25">
      <c r="A732" s="17"/>
      <c r="B732" s="17"/>
      <c r="C732" s="17"/>
      <c r="D732" s="17"/>
      <c r="E732" s="9">
        <f t="shared" si="11"/>
        <v>44.729999999864958</v>
      </c>
    </row>
    <row r="733" spans="1:5" ht="21" x14ac:dyDescent="0.25">
      <c r="A733" s="17"/>
      <c r="B733" s="17"/>
      <c r="C733" s="17"/>
      <c r="D733" s="17"/>
      <c r="E733" s="9">
        <f t="shared" si="11"/>
        <v>44.729999999864958</v>
      </c>
    </row>
    <row r="734" spans="1:5" ht="21" x14ac:dyDescent="0.25">
      <c r="A734" s="17"/>
      <c r="B734" s="17"/>
      <c r="C734" s="17"/>
      <c r="D734" s="17"/>
      <c r="E734" s="9">
        <f t="shared" si="11"/>
        <v>44.729999999864958</v>
      </c>
    </row>
    <row r="735" spans="1:5" ht="21" x14ac:dyDescent="0.25">
      <c r="A735" s="17"/>
      <c r="B735" s="17"/>
      <c r="C735" s="17"/>
      <c r="D735" s="17"/>
      <c r="E735" s="9">
        <f t="shared" si="11"/>
        <v>44.729999999864958</v>
      </c>
    </row>
    <row r="736" spans="1:5" ht="21" x14ac:dyDescent="0.25">
      <c r="A736" s="17"/>
      <c r="B736" s="17"/>
      <c r="C736" s="17"/>
      <c r="D736" s="17"/>
      <c r="E736" s="9">
        <f t="shared" si="11"/>
        <v>44.729999999864958</v>
      </c>
    </row>
    <row r="737" spans="1:5" ht="21" x14ac:dyDescent="0.25">
      <c r="A737" s="17"/>
      <c r="B737" s="17"/>
      <c r="C737" s="17"/>
      <c r="D737" s="17"/>
      <c r="E737" s="9">
        <f t="shared" si="11"/>
        <v>44.729999999864958</v>
      </c>
    </row>
    <row r="738" spans="1:5" ht="21" x14ac:dyDescent="0.25">
      <c r="A738" s="17"/>
      <c r="B738" s="17"/>
      <c r="C738" s="17"/>
      <c r="D738" s="17"/>
      <c r="E738" s="9">
        <f t="shared" si="11"/>
        <v>44.729999999864958</v>
      </c>
    </row>
    <row r="739" spans="1:5" ht="21" x14ac:dyDescent="0.25">
      <c r="A739" s="17"/>
      <c r="B739" s="17"/>
      <c r="C739" s="17"/>
      <c r="D739" s="17"/>
      <c r="E739" s="9">
        <f t="shared" si="11"/>
        <v>44.729999999864958</v>
      </c>
    </row>
    <row r="740" spans="1:5" ht="21" x14ac:dyDescent="0.25">
      <c r="A740" s="17"/>
      <c r="B740" s="17"/>
      <c r="C740" s="17"/>
      <c r="D740" s="17"/>
      <c r="E740" s="9">
        <f t="shared" si="11"/>
        <v>44.729999999864958</v>
      </c>
    </row>
    <row r="741" spans="1:5" ht="21" x14ac:dyDescent="0.25">
      <c r="A741" s="17"/>
      <c r="B741" s="17"/>
      <c r="C741" s="17"/>
      <c r="D741" s="17"/>
      <c r="E741" s="9">
        <f t="shared" si="11"/>
        <v>44.729999999864958</v>
      </c>
    </row>
    <row r="742" spans="1:5" ht="21" x14ac:dyDescent="0.25">
      <c r="A742" s="17"/>
      <c r="B742" s="17"/>
      <c r="C742" s="17"/>
      <c r="D742" s="17"/>
      <c r="E742" s="9">
        <f t="shared" si="11"/>
        <v>44.729999999864958</v>
      </c>
    </row>
    <row r="743" spans="1:5" ht="21" x14ac:dyDescent="0.25">
      <c r="A743" s="17"/>
      <c r="B743" s="17"/>
      <c r="C743" s="17"/>
      <c r="D743" s="17"/>
      <c r="E743" s="9">
        <f t="shared" si="11"/>
        <v>44.729999999864958</v>
      </c>
    </row>
    <row r="744" spans="1:5" ht="21" x14ac:dyDescent="0.25">
      <c r="A744" s="17"/>
      <c r="B744" s="17"/>
      <c r="C744" s="17"/>
      <c r="D744" s="17"/>
      <c r="E744" s="9">
        <f t="shared" si="11"/>
        <v>44.729999999864958</v>
      </c>
    </row>
    <row r="745" spans="1:5" ht="21" x14ac:dyDescent="0.25">
      <c r="A745" s="17"/>
      <c r="B745" s="17"/>
      <c r="C745" s="17"/>
      <c r="D745" s="17"/>
      <c r="E745" s="9">
        <f t="shared" si="11"/>
        <v>44.729999999864958</v>
      </c>
    </row>
    <row r="746" spans="1:5" ht="21" x14ac:dyDescent="0.25">
      <c r="A746" s="17"/>
      <c r="B746" s="17"/>
      <c r="C746" s="17"/>
      <c r="D746" s="17"/>
      <c r="E746" s="9">
        <f t="shared" si="11"/>
        <v>44.729999999864958</v>
      </c>
    </row>
    <row r="747" spans="1:5" ht="21" x14ac:dyDescent="0.25">
      <c r="A747" s="17"/>
      <c r="B747" s="17"/>
      <c r="C747" s="17"/>
      <c r="D747" s="17"/>
      <c r="E747" s="9">
        <f t="shared" si="11"/>
        <v>44.729999999864958</v>
      </c>
    </row>
    <row r="748" spans="1:5" ht="21" x14ac:dyDescent="0.25">
      <c r="A748" s="17"/>
      <c r="B748" s="17"/>
      <c r="C748" s="17"/>
      <c r="D748" s="17"/>
      <c r="E748" s="9">
        <f t="shared" si="11"/>
        <v>44.729999999864958</v>
      </c>
    </row>
    <row r="749" spans="1:5" ht="21" x14ac:dyDescent="0.25">
      <c r="A749" s="17"/>
      <c r="B749" s="17"/>
      <c r="C749" s="17"/>
      <c r="D749" s="17"/>
      <c r="E749" s="9">
        <f t="shared" si="11"/>
        <v>44.729999999864958</v>
      </c>
    </row>
    <row r="750" spans="1:5" ht="21" x14ac:dyDescent="0.25">
      <c r="A750" s="17"/>
      <c r="B750" s="17"/>
      <c r="C750" s="17"/>
      <c r="D750" s="17"/>
      <c r="E750" s="9">
        <f t="shared" si="11"/>
        <v>44.729999999864958</v>
      </c>
    </row>
    <row r="751" spans="1:5" ht="21" x14ac:dyDescent="0.25">
      <c r="A751" s="17"/>
      <c r="B751" s="17"/>
      <c r="C751" s="17"/>
      <c r="D751" s="17"/>
      <c r="E751" s="9">
        <f t="shared" si="11"/>
        <v>44.729999999864958</v>
      </c>
    </row>
    <row r="752" spans="1:5" ht="21" x14ac:dyDescent="0.25">
      <c r="A752" s="17"/>
      <c r="B752" s="17"/>
      <c r="C752" s="17"/>
      <c r="D752" s="17"/>
      <c r="E752" s="9">
        <f t="shared" si="11"/>
        <v>44.729999999864958</v>
      </c>
    </row>
    <row r="753" spans="1:5" ht="21" x14ac:dyDescent="0.25">
      <c r="A753" s="17"/>
      <c r="B753" s="17"/>
      <c r="C753" s="17"/>
      <c r="D753" s="17"/>
      <c r="E753" s="9">
        <f t="shared" si="11"/>
        <v>44.729999999864958</v>
      </c>
    </row>
    <row r="754" spans="1:5" ht="21" x14ac:dyDescent="0.25">
      <c r="A754" s="17"/>
      <c r="B754" s="17"/>
      <c r="C754" s="17"/>
      <c r="D754" s="17"/>
      <c r="E754" s="9">
        <f t="shared" si="11"/>
        <v>44.729999999864958</v>
      </c>
    </row>
    <row r="755" spans="1:5" ht="21" x14ac:dyDescent="0.25">
      <c r="A755" s="17"/>
      <c r="B755" s="17"/>
      <c r="C755" s="17"/>
      <c r="D755" s="17"/>
      <c r="E755" s="9">
        <f t="shared" si="11"/>
        <v>44.729999999864958</v>
      </c>
    </row>
    <row r="756" spans="1:5" ht="21" x14ac:dyDescent="0.25">
      <c r="A756" s="17"/>
      <c r="B756" s="17"/>
      <c r="C756" s="17"/>
      <c r="D756" s="17"/>
      <c r="E756" s="9">
        <f t="shared" si="11"/>
        <v>44.729999999864958</v>
      </c>
    </row>
    <row r="757" spans="1:5" ht="21" x14ac:dyDescent="0.25">
      <c r="A757" s="17"/>
      <c r="B757" s="17"/>
      <c r="C757" s="17"/>
      <c r="D757" s="17"/>
      <c r="E757" s="9">
        <f t="shared" si="11"/>
        <v>44.729999999864958</v>
      </c>
    </row>
    <row r="758" spans="1:5" ht="21" x14ac:dyDescent="0.25">
      <c r="A758" s="17"/>
      <c r="B758" s="17"/>
      <c r="C758" s="17"/>
      <c r="D758" s="17"/>
      <c r="E758" s="9">
        <f t="shared" si="11"/>
        <v>44.729999999864958</v>
      </c>
    </row>
    <row r="759" spans="1:5" ht="21" x14ac:dyDescent="0.25">
      <c r="A759" s="17"/>
      <c r="B759" s="17"/>
      <c r="C759" s="17"/>
      <c r="D759" s="17"/>
      <c r="E759" s="9">
        <f t="shared" si="11"/>
        <v>44.729999999864958</v>
      </c>
    </row>
    <row r="760" spans="1:5" ht="21" x14ac:dyDescent="0.25">
      <c r="A760" s="17"/>
      <c r="B760" s="17"/>
      <c r="C760" s="17"/>
      <c r="D760" s="17"/>
      <c r="E760" s="9">
        <f t="shared" si="11"/>
        <v>44.729999999864958</v>
      </c>
    </row>
    <row r="761" spans="1:5" ht="21" x14ac:dyDescent="0.25">
      <c r="A761" s="17"/>
      <c r="B761" s="17"/>
      <c r="C761" s="17"/>
      <c r="D761" s="17"/>
      <c r="E761" s="9">
        <f t="shared" si="11"/>
        <v>44.729999999864958</v>
      </c>
    </row>
    <row r="762" spans="1:5" ht="21" x14ac:dyDescent="0.25">
      <c r="A762" s="17"/>
      <c r="B762" s="17"/>
      <c r="C762" s="17"/>
      <c r="D762" s="17"/>
      <c r="E762" s="9">
        <f t="shared" si="11"/>
        <v>44.729999999864958</v>
      </c>
    </row>
    <row r="763" spans="1:5" ht="21" x14ac:dyDescent="0.25">
      <c r="A763" s="17"/>
      <c r="B763" s="17"/>
      <c r="C763" s="17"/>
      <c r="D763" s="17"/>
      <c r="E763" s="9">
        <f t="shared" si="11"/>
        <v>44.729999999864958</v>
      </c>
    </row>
    <row r="764" spans="1:5" ht="21" x14ac:dyDescent="0.25">
      <c r="A764" s="17"/>
      <c r="B764" s="17"/>
      <c r="C764" s="17"/>
      <c r="D764" s="17"/>
      <c r="E764" s="9">
        <f t="shared" si="11"/>
        <v>44.729999999864958</v>
      </c>
    </row>
    <row r="765" spans="1:5" ht="21" x14ac:dyDescent="0.25">
      <c r="A765" s="17"/>
      <c r="B765" s="17"/>
      <c r="C765" s="17"/>
      <c r="D765" s="17"/>
      <c r="E765" s="9">
        <f t="shared" si="11"/>
        <v>44.729999999864958</v>
      </c>
    </row>
    <row r="766" spans="1:5" ht="21" x14ac:dyDescent="0.25">
      <c r="A766" s="17"/>
      <c r="B766" s="17"/>
      <c r="C766" s="17"/>
      <c r="D766" s="17"/>
      <c r="E766" s="9">
        <f t="shared" si="11"/>
        <v>44.729999999864958</v>
      </c>
    </row>
    <row r="767" spans="1:5" ht="21" x14ac:dyDescent="0.25">
      <c r="A767" s="17"/>
      <c r="B767" s="17"/>
      <c r="C767" s="17"/>
      <c r="D767" s="17"/>
      <c r="E767" s="9">
        <f t="shared" si="11"/>
        <v>44.729999999864958</v>
      </c>
    </row>
    <row r="768" spans="1:5" ht="21" x14ac:dyDescent="0.25">
      <c r="A768" s="17"/>
      <c r="B768" s="17"/>
      <c r="C768" s="17"/>
      <c r="D768" s="17"/>
      <c r="E768" s="9">
        <f t="shared" si="11"/>
        <v>44.729999999864958</v>
      </c>
    </row>
    <row r="769" spans="1:5" ht="21" x14ac:dyDescent="0.25">
      <c r="A769" s="17"/>
      <c r="B769" s="17"/>
      <c r="C769" s="17"/>
      <c r="D769" s="17"/>
      <c r="E769" s="9">
        <f t="shared" si="11"/>
        <v>44.729999999864958</v>
      </c>
    </row>
    <row r="770" spans="1:5" ht="21" x14ac:dyDescent="0.25">
      <c r="A770" s="17"/>
      <c r="B770" s="17"/>
      <c r="C770" s="17"/>
      <c r="D770" s="17"/>
      <c r="E770" s="9">
        <f t="shared" si="11"/>
        <v>44.729999999864958</v>
      </c>
    </row>
    <row r="771" spans="1:5" ht="21" x14ac:dyDescent="0.25">
      <c r="A771" s="17"/>
      <c r="B771" s="17"/>
      <c r="C771" s="17"/>
      <c r="D771" s="17"/>
      <c r="E771" s="9">
        <f t="shared" si="11"/>
        <v>44.729999999864958</v>
      </c>
    </row>
    <row r="772" spans="1:5" ht="21" x14ac:dyDescent="0.25">
      <c r="A772" s="17"/>
      <c r="B772" s="17"/>
      <c r="C772" s="17"/>
      <c r="D772" s="17"/>
      <c r="E772" s="9">
        <f t="shared" si="11"/>
        <v>44.729999999864958</v>
      </c>
    </row>
    <row r="773" spans="1:5" ht="21" x14ac:dyDescent="0.25">
      <c r="A773" s="17"/>
      <c r="B773" s="17"/>
      <c r="C773" s="17"/>
      <c r="D773" s="17"/>
      <c r="E773" s="9">
        <f t="shared" si="11"/>
        <v>44.729999999864958</v>
      </c>
    </row>
    <row r="774" spans="1:5" ht="21" x14ac:dyDescent="0.25">
      <c r="A774" s="17"/>
      <c r="B774" s="17"/>
      <c r="C774" s="17"/>
      <c r="D774" s="17"/>
      <c r="E774" s="9">
        <f t="shared" ref="E774:E837" si="12">E773+C774-D774</f>
        <v>44.729999999864958</v>
      </c>
    </row>
    <row r="775" spans="1:5" ht="21" x14ac:dyDescent="0.25">
      <c r="A775" s="17"/>
      <c r="B775" s="17"/>
      <c r="C775" s="17"/>
      <c r="D775" s="17"/>
      <c r="E775" s="9">
        <f t="shared" si="12"/>
        <v>44.729999999864958</v>
      </c>
    </row>
    <row r="776" spans="1:5" ht="21" x14ac:dyDescent="0.25">
      <c r="A776" s="17"/>
      <c r="B776" s="17"/>
      <c r="C776" s="17"/>
      <c r="D776" s="17"/>
      <c r="E776" s="9">
        <f t="shared" si="12"/>
        <v>44.729999999864958</v>
      </c>
    </row>
    <row r="777" spans="1:5" ht="21" x14ac:dyDescent="0.25">
      <c r="A777" s="17"/>
      <c r="B777" s="17"/>
      <c r="C777" s="17"/>
      <c r="D777" s="17"/>
      <c r="E777" s="9">
        <f t="shared" si="12"/>
        <v>44.729999999864958</v>
      </c>
    </row>
    <row r="778" spans="1:5" ht="21" x14ac:dyDescent="0.25">
      <c r="A778" s="17"/>
      <c r="B778" s="17"/>
      <c r="C778" s="17"/>
      <c r="D778" s="17"/>
      <c r="E778" s="9">
        <f t="shared" si="12"/>
        <v>44.729999999864958</v>
      </c>
    </row>
    <row r="779" spans="1:5" ht="21" x14ac:dyDescent="0.25">
      <c r="A779" s="17"/>
      <c r="B779" s="17"/>
      <c r="C779" s="17"/>
      <c r="D779" s="17"/>
      <c r="E779" s="9">
        <f t="shared" si="12"/>
        <v>44.729999999864958</v>
      </c>
    </row>
    <row r="780" spans="1:5" ht="21" x14ac:dyDescent="0.25">
      <c r="A780" s="17"/>
      <c r="B780" s="17"/>
      <c r="C780" s="17"/>
      <c r="D780" s="17"/>
      <c r="E780" s="9">
        <f t="shared" si="12"/>
        <v>44.729999999864958</v>
      </c>
    </row>
    <row r="781" spans="1:5" ht="21" x14ac:dyDescent="0.25">
      <c r="A781" s="17"/>
      <c r="B781" s="17"/>
      <c r="C781" s="17"/>
      <c r="D781" s="17"/>
      <c r="E781" s="9">
        <f t="shared" si="12"/>
        <v>44.729999999864958</v>
      </c>
    </row>
    <row r="782" spans="1:5" ht="21" x14ac:dyDescent="0.25">
      <c r="A782" s="17"/>
      <c r="B782" s="17"/>
      <c r="C782" s="17"/>
      <c r="D782" s="17"/>
      <c r="E782" s="9">
        <f t="shared" si="12"/>
        <v>44.729999999864958</v>
      </c>
    </row>
    <row r="783" spans="1:5" ht="21" x14ac:dyDescent="0.25">
      <c r="A783" s="17"/>
      <c r="B783" s="17"/>
      <c r="C783" s="17"/>
      <c r="D783" s="17"/>
      <c r="E783" s="9">
        <f t="shared" si="12"/>
        <v>44.729999999864958</v>
      </c>
    </row>
    <row r="784" spans="1:5" ht="21" x14ac:dyDescent="0.25">
      <c r="A784" s="17"/>
      <c r="B784" s="17"/>
      <c r="C784" s="17"/>
      <c r="D784" s="17"/>
      <c r="E784" s="9">
        <f t="shared" si="12"/>
        <v>44.729999999864958</v>
      </c>
    </row>
    <row r="785" spans="1:5" ht="21" x14ac:dyDescent="0.25">
      <c r="A785" s="17"/>
      <c r="B785" s="17"/>
      <c r="C785" s="17"/>
      <c r="D785" s="17"/>
      <c r="E785" s="9">
        <f t="shared" si="12"/>
        <v>44.729999999864958</v>
      </c>
    </row>
    <row r="786" spans="1:5" ht="21" x14ac:dyDescent="0.25">
      <c r="A786" s="17"/>
      <c r="B786" s="17"/>
      <c r="C786" s="17"/>
      <c r="D786" s="17"/>
      <c r="E786" s="9">
        <f t="shared" si="12"/>
        <v>44.729999999864958</v>
      </c>
    </row>
    <row r="787" spans="1:5" ht="21" x14ac:dyDescent="0.25">
      <c r="A787" s="17"/>
      <c r="B787" s="17"/>
      <c r="C787" s="17"/>
      <c r="D787" s="17"/>
      <c r="E787" s="9">
        <f t="shared" si="12"/>
        <v>44.729999999864958</v>
      </c>
    </row>
    <row r="788" spans="1:5" ht="21" x14ac:dyDescent="0.25">
      <c r="A788" s="17"/>
      <c r="B788" s="17"/>
      <c r="C788" s="17"/>
      <c r="D788" s="17"/>
      <c r="E788" s="9">
        <f t="shared" si="12"/>
        <v>44.729999999864958</v>
      </c>
    </row>
    <row r="789" spans="1:5" ht="21" x14ac:dyDescent="0.25">
      <c r="A789" s="17"/>
      <c r="B789" s="17"/>
      <c r="C789" s="17"/>
      <c r="D789" s="17"/>
      <c r="E789" s="9">
        <f t="shared" si="12"/>
        <v>44.729999999864958</v>
      </c>
    </row>
    <row r="790" spans="1:5" ht="21" x14ac:dyDescent="0.25">
      <c r="A790" s="17"/>
      <c r="B790" s="17"/>
      <c r="C790" s="17"/>
      <c r="D790" s="17"/>
      <c r="E790" s="9">
        <f t="shared" si="12"/>
        <v>44.729999999864958</v>
      </c>
    </row>
    <row r="791" spans="1:5" ht="21" x14ac:dyDescent="0.25">
      <c r="A791" s="17"/>
      <c r="B791" s="17"/>
      <c r="C791" s="17"/>
      <c r="D791" s="17"/>
      <c r="E791" s="9">
        <f t="shared" si="12"/>
        <v>44.729999999864958</v>
      </c>
    </row>
    <row r="792" spans="1:5" ht="21" x14ac:dyDescent="0.25">
      <c r="A792" s="17"/>
      <c r="B792" s="17"/>
      <c r="C792" s="17"/>
      <c r="D792" s="17"/>
      <c r="E792" s="9">
        <f t="shared" si="12"/>
        <v>44.729999999864958</v>
      </c>
    </row>
    <row r="793" spans="1:5" ht="21" x14ac:dyDescent="0.25">
      <c r="A793" s="17"/>
      <c r="B793" s="17"/>
      <c r="C793" s="17"/>
      <c r="D793" s="17"/>
      <c r="E793" s="9">
        <f t="shared" si="12"/>
        <v>44.729999999864958</v>
      </c>
    </row>
    <row r="794" spans="1:5" ht="21" x14ac:dyDescent="0.25">
      <c r="A794" s="17"/>
      <c r="B794" s="17"/>
      <c r="C794" s="17"/>
      <c r="D794" s="17"/>
      <c r="E794" s="9">
        <f t="shared" si="12"/>
        <v>44.729999999864958</v>
      </c>
    </row>
    <row r="795" spans="1:5" ht="21" x14ac:dyDescent="0.25">
      <c r="A795" s="17"/>
      <c r="B795" s="17"/>
      <c r="C795" s="17"/>
      <c r="D795" s="17"/>
      <c r="E795" s="9">
        <f t="shared" si="12"/>
        <v>44.729999999864958</v>
      </c>
    </row>
    <row r="796" spans="1:5" ht="21" x14ac:dyDescent="0.25">
      <c r="A796" s="17"/>
      <c r="B796" s="17"/>
      <c r="C796" s="17"/>
      <c r="D796" s="17"/>
      <c r="E796" s="9">
        <f t="shared" si="12"/>
        <v>44.729999999864958</v>
      </c>
    </row>
    <row r="797" spans="1:5" ht="21" x14ac:dyDescent="0.25">
      <c r="A797" s="17"/>
      <c r="B797" s="17"/>
      <c r="C797" s="17"/>
      <c r="D797" s="17"/>
      <c r="E797" s="9">
        <f t="shared" si="12"/>
        <v>44.729999999864958</v>
      </c>
    </row>
    <row r="798" spans="1:5" ht="21" x14ac:dyDescent="0.25">
      <c r="A798" s="17"/>
      <c r="B798" s="17"/>
      <c r="C798" s="17"/>
      <c r="D798" s="17"/>
      <c r="E798" s="9">
        <f t="shared" si="12"/>
        <v>44.729999999864958</v>
      </c>
    </row>
    <row r="799" spans="1:5" ht="21" x14ac:dyDescent="0.25">
      <c r="A799" s="17"/>
      <c r="B799" s="17"/>
      <c r="C799" s="17"/>
      <c r="D799" s="17"/>
      <c r="E799" s="9">
        <f t="shared" si="12"/>
        <v>44.729999999864958</v>
      </c>
    </row>
    <row r="800" spans="1:5" ht="21" x14ac:dyDescent="0.25">
      <c r="A800" s="17"/>
      <c r="B800" s="17"/>
      <c r="C800" s="17"/>
      <c r="D800" s="17"/>
      <c r="E800" s="9">
        <f t="shared" si="12"/>
        <v>44.729999999864958</v>
      </c>
    </row>
    <row r="801" spans="1:5" ht="21" x14ac:dyDescent="0.25">
      <c r="A801" s="17"/>
      <c r="B801" s="17"/>
      <c r="C801" s="17"/>
      <c r="D801" s="17"/>
      <c r="E801" s="9">
        <f t="shared" si="12"/>
        <v>44.729999999864958</v>
      </c>
    </row>
    <row r="802" spans="1:5" ht="21" x14ac:dyDescent="0.25">
      <c r="A802" s="17"/>
      <c r="B802" s="17"/>
      <c r="C802" s="17"/>
      <c r="D802" s="17"/>
      <c r="E802" s="9">
        <f t="shared" si="12"/>
        <v>44.729999999864958</v>
      </c>
    </row>
    <row r="803" spans="1:5" ht="21" x14ac:dyDescent="0.25">
      <c r="A803" s="17"/>
      <c r="B803" s="17"/>
      <c r="C803" s="17"/>
      <c r="D803" s="17"/>
      <c r="E803" s="9">
        <f t="shared" si="12"/>
        <v>44.729999999864958</v>
      </c>
    </row>
    <row r="804" spans="1:5" ht="21" x14ac:dyDescent="0.25">
      <c r="A804" s="17"/>
      <c r="B804" s="17"/>
      <c r="C804" s="17"/>
      <c r="D804" s="17"/>
      <c r="E804" s="9">
        <f t="shared" si="12"/>
        <v>44.729999999864958</v>
      </c>
    </row>
    <row r="805" spans="1:5" ht="21" x14ac:dyDescent="0.25">
      <c r="A805" s="17"/>
      <c r="B805" s="17"/>
      <c r="C805" s="17"/>
      <c r="D805" s="17"/>
      <c r="E805" s="9">
        <f t="shared" si="12"/>
        <v>44.729999999864958</v>
      </c>
    </row>
    <row r="806" spans="1:5" ht="21" x14ac:dyDescent="0.25">
      <c r="A806" s="17"/>
      <c r="B806" s="17"/>
      <c r="C806" s="17"/>
      <c r="D806" s="17"/>
      <c r="E806" s="9">
        <f t="shared" si="12"/>
        <v>44.729999999864958</v>
      </c>
    </row>
    <row r="807" spans="1:5" ht="21" x14ac:dyDescent="0.25">
      <c r="A807" s="17"/>
      <c r="B807" s="17"/>
      <c r="C807" s="17"/>
      <c r="D807" s="17"/>
      <c r="E807" s="9">
        <f t="shared" si="12"/>
        <v>44.729999999864958</v>
      </c>
    </row>
    <row r="808" spans="1:5" ht="21" x14ac:dyDescent="0.25">
      <c r="A808" s="17"/>
      <c r="B808" s="17"/>
      <c r="C808" s="17"/>
      <c r="D808" s="17"/>
      <c r="E808" s="9">
        <f t="shared" si="12"/>
        <v>44.729999999864958</v>
      </c>
    </row>
    <row r="809" spans="1:5" ht="21" x14ac:dyDescent="0.25">
      <c r="A809" s="17"/>
      <c r="B809" s="17"/>
      <c r="C809" s="17"/>
      <c r="D809" s="17"/>
      <c r="E809" s="9">
        <f t="shared" si="12"/>
        <v>44.729999999864958</v>
      </c>
    </row>
    <row r="810" spans="1:5" ht="21" x14ac:dyDescent="0.25">
      <c r="A810" s="17"/>
      <c r="B810" s="17"/>
      <c r="C810" s="17"/>
      <c r="D810" s="17"/>
      <c r="E810" s="9">
        <f t="shared" si="12"/>
        <v>44.729999999864958</v>
      </c>
    </row>
    <row r="811" spans="1:5" ht="21" x14ac:dyDescent="0.25">
      <c r="A811" s="17"/>
      <c r="B811" s="17"/>
      <c r="C811" s="17"/>
      <c r="D811" s="17"/>
      <c r="E811" s="9">
        <f t="shared" si="12"/>
        <v>44.729999999864958</v>
      </c>
    </row>
    <row r="812" spans="1:5" ht="21" x14ac:dyDescent="0.25">
      <c r="A812" s="17"/>
      <c r="B812" s="17"/>
      <c r="C812" s="17"/>
      <c r="D812" s="17"/>
      <c r="E812" s="9">
        <f t="shared" si="12"/>
        <v>44.729999999864958</v>
      </c>
    </row>
    <row r="813" spans="1:5" ht="21" x14ac:dyDescent="0.25">
      <c r="A813" s="17"/>
      <c r="B813" s="17"/>
      <c r="C813" s="17"/>
      <c r="D813" s="17"/>
      <c r="E813" s="9">
        <f t="shared" si="12"/>
        <v>44.729999999864958</v>
      </c>
    </row>
    <row r="814" spans="1:5" ht="21" x14ac:dyDescent="0.25">
      <c r="A814" s="17"/>
      <c r="B814" s="17"/>
      <c r="C814" s="17"/>
      <c r="D814" s="17"/>
      <c r="E814" s="9">
        <f t="shared" si="12"/>
        <v>44.729999999864958</v>
      </c>
    </row>
    <row r="815" spans="1:5" ht="21" x14ac:dyDescent="0.25">
      <c r="A815" s="17"/>
      <c r="B815" s="17"/>
      <c r="C815" s="17"/>
      <c r="D815" s="17"/>
      <c r="E815" s="9">
        <f t="shared" si="12"/>
        <v>44.729999999864958</v>
      </c>
    </row>
    <row r="816" spans="1:5" ht="21" x14ac:dyDescent="0.25">
      <c r="A816" s="17"/>
      <c r="B816" s="17"/>
      <c r="C816" s="17"/>
      <c r="D816" s="17"/>
      <c r="E816" s="9">
        <f t="shared" si="12"/>
        <v>44.729999999864958</v>
      </c>
    </row>
    <row r="817" spans="1:5" ht="21" x14ac:dyDescent="0.25">
      <c r="A817" s="17"/>
      <c r="B817" s="17"/>
      <c r="C817" s="17"/>
      <c r="D817" s="17"/>
      <c r="E817" s="9">
        <f t="shared" si="12"/>
        <v>44.729999999864958</v>
      </c>
    </row>
    <row r="818" spans="1:5" ht="21" x14ac:dyDescent="0.25">
      <c r="A818" s="17"/>
      <c r="B818" s="17"/>
      <c r="C818" s="17"/>
      <c r="D818" s="17"/>
      <c r="E818" s="9">
        <f t="shared" si="12"/>
        <v>44.729999999864958</v>
      </c>
    </row>
    <row r="819" spans="1:5" ht="21" x14ac:dyDescent="0.25">
      <c r="A819" s="17"/>
      <c r="B819" s="17"/>
      <c r="C819" s="17"/>
      <c r="D819" s="17"/>
      <c r="E819" s="9">
        <f t="shared" si="12"/>
        <v>44.729999999864958</v>
      </c>
    </row>
    <row r="820" spans="1:5" ht="21" x14ac:dyDescent="0.25">
      <c r="A820" s="17"/>
      <c r="B820" s="17"/>
      <c r="C820" s="17"/>
      <c r="D820" s="17"/>
      <c r="E820" s="9">
        <f t="shared" si="12"/>
        <v>44.729999999864958</v>
      </c>
    </row>
    <row r="821" spans="1:5" ht="21" x14ac:dyDescent="0.25">
      <c r="A821" s="17"/>
      <c r="B821" s="17"/>
      <c r="C821" s="17"/>
      <c r="D821" s="17"/>
      <c r="E821" s="9">
        <f t="shared" si="12"/>
        <v>44.729999999864958</v>
      </c>
    </row>
    <row r="822" spans="1:5" ht="21" x14ac:dyDescent="0.25">
      <c r="A822" s="17"/>
      <c r="B822" s="17"/>
      <c r="C822" s="17"/>
      <c r="D822" s="17"/>
      <c r="E822" s="9">
        <f t="shared" si="12"/>
        <v>44.729999999864958</v>
      </c>
    </row>
    <row r="823" spans="1:5" ht="21" x14ac:dyDescent="0.25">
      <c r="A823" s="17"/>
      <c r="B823" s="17"/>
      <c r="C823" s="17"/>
      <c r="D823" s="17"/>
      <c r="E823" s="9">
        <f t="shared" si="12"/>
        <v>44.729999999864958</v>
      </c>
    </row>
    <row r="824" spans="1:5" ht="21" x14ac:dyDescent="0.25">
      <c r="A824" s="17"/>
      <c r="B824" s="17"/>
      <c r="C824" s="17"/>
      <c r="D824" s="17"/>
      <c r="E824" s="9">
        <f t="shared" si="12"/>
        <v>44.729999999864958</v>
      </c>
    </row>
    <row r="825" spans="1:5" ht="21" x14ac:dyDescent="0.25">
      <c r="A825" s="17"/>
      <c r="B825" s="17"/>
      <c r="C825" s="17"/>
      <c r="D825" s="17"/>
      <c r="E825" s="9">
        <f t="shared" si="12"/>
        <v>44.729999999864958</v>
      </c>
    </row>
    <row r="826" spans="1:5" ht="21" x14ac:dyDescent="0.25">
      <c r="A826" s="17"/>
      <c r="B826" s="17"/>
      <c r="C826" s="17"/>
      <c r="D826" s="17"/>
      <c r="E826" s="9">
        <f t="shared" si="12"/>
        <v>44.729999999864958</v>
      </c>
    </row>
    <row r="827" spans="1:5" ht="21" x14ac:dyDescent="0.25">
      <c r="A827" s="17"/>
      <c r="B827" s="17"/>
      <c r="C827" s="17"/>
      <c r="D827" s="17"/>
      <c r="E827" s="9">
        <f t="shared" si="12"/>
        <v>44.729999999864958</v>
      </c>
    </row>
    <row r="828" spans="1:5" ht="21" x14ac:dyDescent="0.25">
      <c r="A828" s="17"/>
      <c r="B828" s="17"/>
      <c r="C828" s="17"/>
      <c r="D828" s="17"/>
      <c r="E828" s="9">
        <f t="shared" si="12"/>
        <v>44.729999999864958</v>
      </c>
    </row>
    <row r="829" spans="1:5" ht="21" x14ac:dyDescent="0.25">
      <c r="A829" s="17"/>
      <c r="B829" s="17"/>
      <c r="C829" s="17"/>
      <c r="D829" s="17"/>
      <c r="E829" s="9">
        <f t="shared" si="12"/>
        <v>44.729999999864958</v>
      </c>
    </row>
    <row r="830" spans="1:5" ht="21" x14ac:dyDescent="0.25">
      <c r="A830" s="17"/>
      <c r="B830" s="17"/>
      <c r="C830" s="17"/>
      <c r="D830" s="17"/>
      <c r="E830" s="9">
        <f t="shared" si="12"/>
        <v>44.729999999864958</v>
      </c>
    </row>
    <row r="831" spans="1:5" ht="21" x14ac:dyDescent="0.25">
      <c r="A831" s="17"/>
      <c r="B831" s="17"/>
      <c r="C831" s="17"/>
      <c r="D831" s="17"/>
      <c r="E831" s="9">
        <f t="shared" si="12"/>
        <v>44.729999999864958</v>
      </c>
    </row>
    <row r="832" spans="1:5" ht="21" x14ac:dyDescent="0.25">
      <c r="A832" s="17"/>
      <c r="B832" s="17"/>
      <c r="C832" s="17"/>
      <c r="D832" s="17"/>
      <c r="E832" s="9">
        <f t="shared" si="12"/>
        <v>44.729999999864958</v>
      </c>
    </row>
    <row r="833" spans="1:5" ht="21" x14ac:dyDescent="0.25">
      <c r="A833" s="17"/>
      <c r="B833" s="17"/>
      <c r="C833" s="17"/>
      <c r="D833" s="17"/>
      <c r="E833" s="9">
        <f t="shared" si="12"/>
        <v>44.729999999864958</v>
      </c>
    </row>
    <row r="834" spans="1:5" ht="21" x14ac:dyDescent="0.25">
      <c r="A834" s="17"/>
      <c r="B834" s="17"/>
      <c r="C834" s="17"/>
      <c r="D834" s="17"/>
      <c r="E834" s="9">
        <f t="shared" si="12"/>
        <v>44.729999999864958</v>
      </c>
    </row>
    <row r="835" spans="1:5" ht="21" x14ac:dyDescent="0.25">
      <c r="A835" s="17"/>
      <c r="B835" s="17"/>
      <c r="C835" s="17"/>
      <c r="D835" s="17"/>
      <c r="E835" s="9">
        <f t="shared" si="12"/>
        <v>44.729999999864958</v>
      </c>
    </row>
    <row r="836" spans="1:5" ht="21" x14ac:dyDescent="0.25">
      <c r="A836" s="17"/>
      <c r="B836" s="17"/>
      <c r="C836" s="17"/>
      <c r="D836" s="17"/>
      <c r="E836" s="9">
        <f t="shared" si="12"/>
        <v>44.729999999864958</v>
      </c>
    </row>
    <row r="837" spans="1:5" ht="21" x14ac:dyDescent="0.25">
      <c r="A837" s="17"/>
      <c r="B837" s="17"/>
      <c r="C837" s="17"/>
      <c r="D837" s="17"/>
      <c r="E837" s="9">
        <f t="shared" si="12"/>
        <v>44.729999999864958</v>
      </c>
    </row>
    <row r="838" spans="1:5" ht="21" x14ac:dyDescent="0.25">
      <c r="A838" s="17"/>
      <c r="B838" s="17"/>
      <c r="C838" s="17"/>
      <c r="D838" s="17"/>
      <c r="E838" s="9">
        <f t="shared" ref="E838:E901" si="13">E837+C838-D838</f>
        <v>44.729999999864958</v>
      </c>
    </row>
    <row r="839" spans="1:5" ht="21" x14ac:dyDescent="0.25">
      <c r="A839" s="17"/>
      <c r="B839" s="17"/>
      <c r="C839" s="17"/>
      <c r="D839" s="17"/>
      <c r="E839" s="9">
        <f t="shared" si="13"/>
        <v>44.729999999864958</v>
      </c>
    </row>
    <row r="840" spans="1:5" ht="21" x14ac:dyDescent="0.25">
      <c r="A840" s="17"/>
      <c r="B840" s="17"/>
      <c r="C840" s="17"/>
      <c r="D840" s="17"/>
      <c r="E840" s="9">
        <f t="shared" si="13"/>
        <v>44.729999999864958</v>
      </c>
    </row>
    <row r="841" spans="1:5" ht="21" x14ac:dyDescent="0.25">
      <c r="A841" s="17"/>
      <c r="B841" s="17"/>
      <c r="C841" s="17"/>
      <c r="D841" s="17"/>
      <c r="E841" s="9">
        <f t="shared" si="13"/>
        <v>44.729999999864958</v>
      </c>
    </row>
    <row r="842" spans="1:5" ht="21" x14ac:dyDescent="0.25">
      <c r="A842" s="17"/>
      <c r="B842" s="17"/>
      <c r="C842" s="17"/>
      <c r="D842" s="17"/>
      <c r="E842" s="9">
        <f t="shared" si="13"/>
        <v>44.729999999864958</v>
      </c>
    </row>
    <row r="843" spans="1:5" ht="21" x14ac:dyDescent="0.25">
      <c r="A843" s="17"/>
      <c r="B843" s="17"/>
      <c r="C843" s="17"/>
      <c r="D843" s="17"/>
      <c r="E843" s="9">
        <f t="shared" si="13"/>
        <v>44.729999999864958</v>
      </c>
    </row>
    <row r="844" spans="1:5" ht="21" x14ac:dyDescent="0.25">
      <c r="A844" s="17"/>
      <c r="B844" s="17"/>
      <c r="C844" s="17"/>
      <c r="D844" s="17"/>
      <c r="E844" s="9">
        <f t="shared" si="13"/>
        <v>44.729999999864958</v>
      </c>
    </row>
    <row r="845" spans="1:5" ht="21" x14ac:dyDescent="0.25">
      <c r="A845" s="17"/>
      <c r="B845" s="17"/>
      <c r="C845" s="17"/>
      <c r="D845" s="17"/>
      <c r="E845" s="9">
        <f t="shared" si="13"/>
        <v>44.729999999864958</v>
      </c>
    </row>
    <row r="846" spans="1:5" ht="21" x14ac:dyDescent="0.25">
      <c r="A846" s="17"/>
      <c r="B846" s="17"/>
      <c r="C846" s="17"/>
      <c r="D846" s="17"/>
      <c r="E846" s="9">
        <f t="shared" si="13"/>
        <v>44.729999999864958</v>
      </c>
    </row>
    <row r="847" spans="1:5" ht="21" x14ac:dyDescent="0.25">
      <c r="A847" s="17"/>
      <c r="B847" s="17"/>
      <c r="C847" s="17"/>
      <c r="D847" s="17"/>
      <c r="E847" s="9">
        <f t="shared" si="13"/>
        <v>44.729999999864958</v>
      </c>
    </row>
    <row r="848" spans="1:5" ht="21" x14ac:dyDescent="0.25">
      <c r="A848" s="17"/>
      <c r="B848" s="17"/>
      <c r="C848" s="17"/>
      <c r="D848" s="17"/>
      <c r="E848" s="9">
        <f t="shared" si="13"/>
        <v>44.729999999864958</v>
      </c>
    </row>
    <row r="849" spans="1:5" ht="21" x14ac:dyDescent="0.25">
      <c r="A849" s="17"/>
      <c r="B849" s="17"/>
      <c r="C849" s="17"/>
      <c r="D849" s="17"/>
      <c r="E849" s="9">
        <f t="shared" si="13"/>
        <v>44.729999999864958</v>
      </c>
    </row>
    <row r="850" spans="1:5" ht="21" x14ac:dyDescent="0.25">
      <c r="A850" s="17"/>
      <c r="B850" s="17"/>
      <c r="C850" s="17"/>
      <c r="D850" s="17"/>
      <c r="E850" s="9">
        <f t="shared" si="13"/>
        <v>44.729999999864958</v>
      </c>
    </row>
    <row r="851" spans="1:5" ht="21" x14ac:dyDescent="0.25">
      <c r="A851" s="17"/>
      <c r="B851" s="17"/>
      <c r="C851" s="17"/>
      <c r="D851" s="17"/>
      <c r="E851" s="9">
        <f t="shared" si="13"/>
        <v>44.729999999864958</v>
      </c>
    </row>
    <row r="852" spans="1:5" ht="21" x14ac:dyDescent="0.25">
      <c r="A852" s="17"/>
      <c r="B852" s="17"/>
      <c r="C852" s="17"/>
      <c r="D852" s="17"/>
      <c r="E852" s="9">
        <f t="shared" si="13"/>
        <v>44.729999999864958</v>
      </c>
    </row>
    <row r="853" spans="1:5" ht="21" x14ac:dyDescent="0.25">
      <c r="A853" s="17"/>
      <c r="B853" s="17"/>
      <c r="C853" s="17"/>
      <c r="D853" s="17"/>
      <c r="E853" s="9">
        <f t="shared" si="13"/>
        <v>44.729999999864958</v>
      </c>
    </row>
    <row r="854" spans="1:5" ht="21" x14ac:dyDescent="0.25">
      <c r="A854" s="17"/>
      <c r="B854" s="17"/>
      <c r="C854" s="17"/>
      <c r="D854" s="17"/>
      <c r="E854" s="9">
        <f t="shared" si="13"/>
        <v>44.729999999864958</v>
      </c>
    </row>
    <row r="855" spans="1:5" ht="21" x14ac:dyDescent="0.25">
      <c r="A855" s="17"/>
      <c r="B855" s="17"/>
      <c r="C855" s="17"/>
      <c r="D855" s="17"/>
      <c r="E855" s="9">
        <f t="shared" si="13"/>
        <v>44.729999999864958</v>
      </c>
    </row>
    <row r="856" spans="1:5" ht="21" x14ac:dyDescent="0.25">
      <c r="A856" s="17"/>
      <c r="B856" s="17"/>
      <c r="C856" s="17"/>
      <c r="D856" s="17"/>
      <c r="E856" s="9">
        <f t="shared" si="13"/>
        <v>44.729999999864958</v>
      </c>
    </row>
    <row r="857" spans="1:5" ht="21" x14ac:dyDescent="0.25">
      <c r="A857" s="17"/>
      <c r="B857" s="17"/>
      <c r="C857" s="17"/>
      <c r="D857" s="17"/>
      <c r="E857" s="9">
        <f t="shared" si="13"/>
        <v>44.729999999864958</v>
      </c>
    </row>
    <row r="858" spans="1:5" ht="21" x14ac:dyDescent="0.25">
      <c r="A858" s="17"/>
      <c r="B858" s="17"/>
      <c r="C858" s="17"/>
      <c r="D858" s="17"/>
      <c r="E858" s="9">
        <f t="shared" si="13"/>
        <v>44.729999999864958</v>
      </c>
    </row>
    <row r="859" spans="1:5" ht="21" x14ac:dyDescent="0.25">
      <c r="A859" s="17"/>
      <c r="B859" s="17"/>
      <c r="C859" s="17"/>
      <c r="D859" s="17"/>
      <c r="E859" s="9">
        <f t="shared" si="13"/>
        <v>44.729999999864958</v>
      </c>
    </row>
    <row r="860" spans="1:5" ht="21" x14ac:dyDescent="0.25">
      <c r="A860" s="17"/>
      <c r="B860" s="17"/>
      <c r="C860" s="17"/>
      <c r="D860" s="17"/>
      <c r="E860" s="9">
        <f t="shared" si="13"/>
        <v>44.729999999864958</v>
      </c>
    </row>
    <row r="861" spans="1:5" ht="21" x14ac:dyDescent="0.25">
      <c r="A861" s="17"/>
      <c r="B861" s="17"/>
      <c r="C861" s="17"/>
      <c r="D861" s="17"/>
      <c r="E861" s="9">
        <f t="shared" si="13"/>
        <v>44.729999999864958</v>
      </c>
    </row>
    <row r="862" spans="1:5" ht="21" x14ac:dyDescent="0.25">
      <c r="A862" s="17"/>
      <c r="B862" s="17"/>
      <c r="C862" s="17"/>
      <c r="D862" s="17"/>
      <c r="E862" s="9">
        <f t="shared" si="13"/>
        <v>44.729999999864958</v>
      </c>
    </row>
    <row r="863" spans="1:5" ht="21" x14ac:dyDescent="0.25">
      <c r="A863" s="17"/>
      <c r="B863" s="17"/>
      <c r="C863" s="17"/>
      <c r="D863" s="17"/>
      <c r="E863" s="9">
        <f t="shared" si="13"/>
        <v>44.729999999864958</v>
      </c>
    </row>
    <row r="864" spans="1:5" ht="21" x14ac:dyDescent="0.25">
      <c r="A864" s="17"/>
      <c r="B864" s="17"/>
      <c r="C864" s="17"/>
      <c r="D864" s="17"/>
      <c r="E864" s="9">
        <f t="shared" si="13"/>
        <v>44.729999999864958</v>
      </c>
    </row>
    <row r="865" spans="1:5" ht="21" x14ac:dyDescent="0.25">
      <c r="A865" s="17"/>
      <c r="B865" s="17"/>
      <c r="C865" s="17"/>
      <c r="D865" s="17"/>
      <c r="E865" s="9">
        <f t="shared" si="13"/>
        <v>44.729999999864958</v>
      </c>
    </row>
    <row r="866" spans="1:5" ht="21" x14ac:dyDescent="0.25">
      <c r="A866" s="17"/>
      <c r="B866" s="17"/>
      <c r="C866" s="17"/>
      <c r="D866" s="17"/>
      <c r="E866" s="9">
        <f t="shared" si="13"/>
        <v>44.729999999864958</v>
      </c>
    </row>
    <row r="867" spans="1:5" ht="21" x14ac:dyDescent="0.25">
      <c r="A867" s="17"/>
      <c r="B867" s="17"/>
      <c r="C867" s="17"/>
      <c r="D867" s="17"/>
      <c r="E867" s="9">
        <f t="shared" si="13"/>
        <v>44.729999999864958</v>
      </c>
    </row>
    <row r="868" spans="1:5" ht="21" x14ac:dyDescent="0.25">
      <c r="A868" s="17"/>
      <c r="B868" s="17"/>
      <c r="C868" s="17"/>
      <c r="D868" s="17"/>
      <c r="E868" s="9">
        <f t="shared" si="13"/>
        <v>44.729999999864958</v>
      </c>
    </row>
    <row r="869" spans="1:5" ht="21" x14ac:dyDescent="0.25">
      <c r="A869" s="17"/>
      <c r="B869" s="17"/>
      <c r="C869" s="17"/>
      <c r="D869" s="17"/>
      <c r="E869" s="9">
        <f t="shared" si="13"/>
        <v>44.729999999864958</v>
      </c>
    </row>
    <row r="870" spans="1:5" ht="21" x14ac:dyDescent="0.25">
      <c r="A870" s="17"/>
      <c r="B870" s="17"/>
      <c r="C870" s="17"/>
      <c r="D870" s="17"/>
      <c r="E870" s="9">
        <f t="shared" si="13"/>
        <v>44.729999999864958</v>
      </c>
    </row>
    <row r="871" spans="1:5" ht="21" x14ac:dyDescent="0.25">
      <c r="A871" s="17"/>
      <c r="B871" s="17"/>
      <c r="C871" s="17"/>
      <c r="D871" s="17"/>
      <c r="E871" s="9">
        <f t="shared" si="13"/>
        <v>44.729999999864958</v>
      </c>
    </row>
    <row r="872" spans="1:5" ht="21" x14ac:dyDescent="0.25">
      <c r="A872" s="17"/>
      <c r="B872" s="17"/>
      <c r="C872" s="17"/>
      <c r="D872" s="17"/>
      <c r="E872" s="9">
        <f t="shared" si="13"/>
        <v>44.729999999864958</v>
      </c>
    </row>
    <row r="873" spans="1:5" ht="21" x14ac:dyDescent="0.25">
      <c r="A873" s="17"/>
      <c r="B873" s="17"/>
      <c r="C873" s="17"/>
      <c r="D873" s="17"/>
      <c r="E873" s="9">
        <f t="shared" si="13"/>
        <v>44.729999999864958</v>
      </c>
    </row>
    <row r="874" spans="1:5" ht="21" x14ac:dyDescent="0.25">
      <c r="A874" s="17"/>
      <c r="B874" s="17"/>
      <c r="C874" s="17"/>
      <c r="D874" s="17"/>
      <c r="E874" s="9">
        <f t="shared" si="13"/>
        <v>44.729999999864958</v>
      </c>
    </row>
    <row r="875" spans="1:5" ht="21" x14ac:dyDescent="0.25">
      <c r="A875" s="17"/>
      <c r="B875" s="17"/>
      <c r="C875" s="17"/>
      <c r="D875" s="17"/>
      <c r="E875" s="9">
        <f t="shared" si="13"/>
        <v>44.729999999864958</v>
      </c>
    </row>
    <row r="876" spans="1:5" ht="21" x14ac:dyDescent="0.25">
      <c r="A876" s="17"/>
      <c r="B876" s="17"/>
      <c r="C876" s="17"/>
      <c r="D876" s="17"/>
      <c r="E876" s="9">
        <f t="shared" si="13"/>
        <v>44.729999999864958</v>
      </c>
    </row>
    <row r="877" spans="1:5" ht="21" x14ac:dyDescent="0.25">
      <c r="A877" s="17"/>
      <c r="B877" s="17"/>
      <c r="C877" s="17"/>
      <c r="D877" s="17"/>
      <c r="E877" s="9">
        <f t="shared" si="13"/>
        <v>44.729999999864958</v>
      </c>
    </row>
    <row r="878" spans="1:5" ht="21" x14ac:dyDescent="0.25">
      <c r="A878" s="17"/>
      <c r="B878" s="17"/>
      <c r="C878" s="17"/>
      <c r="D878" s="17"/>
      <c r="E878" s="9">
        <f t="shared" si="13"/>
        <v>44.729999999864958</v>
      </c>
    </row>
    <row r="879" spans="1:5" ht="21" x14ac:dyDescent="0.25">
      <c r="A879" s="17"/>
      <c r="B879" s="17"/>
      <c r="C879" s="17"/>
      <c r="D879" s="17"/>
      <c r="E879" s="9">
        <f t="shared" si="13"/>
        <v>44.729999999864958</v>
      </c>
    </row>
    <row r="880" spans="1:5" ht="21" x14ac:dyDescent="0.25">
      <c r="A880" s="17"/>
      <c r="B880" s="17"/>
      <c r="C880" s="17"/>
      <c r="D880" s="17"/>
      <c r="E880" s="9">
        <f t="shared" si="13"/>
        <v>44.729999999864958</v>
      </c>
    </row>
    <row r="881" spans="1:5" ht="21" x14ac:dyDescent="0.25">
      <c r="A881" s="17"/>
      <c r="B881" s="17"/>
      <c r="C881" s="17"/>
      <c r="D881" s="17"/>
      <c r="E881" s="9">
        <f t="shared" si="13"/>
        <v>44.729999999864958</v>
      </c>
    </row>
    <row r="882" spans="1:5" ht="21" x14ac:dyDescent="0.25">
      <c r="A882" s="17"/>
      <c r="B882" s="17"/>
      <c r="C882" s="17"/>
      <c r="D882" s="17"/>
      <c r="E882" s="9">
        <f t="shared" si="13"/>
        <v>44.729999999864958</v>
      </c>
    </row>
    <row r="883" spans="1:5" ht="21" x14ac:dyDescent="0.25">
      <c r="A883" s="17"/>
      <c r="B883" s="17"/>
      <c r="C883" s="17"/>
      <c r="D883" s="17"/>
      <c r="E883" s="9">
        <f t="shared" si="13"/>
        <v>44.729999999864958</v>
      </c>
    </row>
    <row r="884" spans="1:5" ht="21" x14ac:dyDescent="0.25">
      <c r="A884" s="17"/>
      <c r="B884" s="17"/>
      <c r="C884" s="17"/>
      <c r="D884" s="17"/>
      <c r="E884" s="9">
        <f t="shared" si="13"/>
        <v>44.729999999864958</v>
      </c>
    </row>
    <row r="885" spans="1:5" ht="21" x14ac:dyDescent="0.25">
      <c r="A885" s="17"/>
      <c r="B885" s="17"/>
      <c r="C885" s="17"/>
      <c r="D885" s="17"/>
      <c r="E885" s="9">
        <f t="shared" si="13"/>
        <v>44.729999999864958</v>
      </c>
    </row>
    <row r="886" spans="1:5" ht="21" x14ac:dyDescent="0.25">
      <c r="A886" s="17"/>
      <c r="B886" s="17"/>
      <c r="C886" s="17"/>
      <c r="D886" s="17"/>
      <c r="E886" s="9">
        <f t="shared" si="13"/>
        <v>44.729999999864958</v>
      </c>
    </row>
    <row r="887" spans="1:5" ht="21" x14ac:dyDescent="0.25">
      <c r="A887" s="17"/>
      <c r="B887" s="17"/>
      <c r="C887" s="17"/>
      <c r="D887" s="17"/>
      <c r="E887" s="9">
        <f t="shared" si="13"/>
        <v>44.729999999864958</v>
      </c>
    </row>
    <row r="888" spans="1:5" ht="21" x14ac:dyDescent="0.25">
      <c r="A888" s="17"/>
      <c r="B888" s="17"/>
      <c r="C888" s="17"/>
      <c r="D888" s="17"/>
      <c r="E888" s="9">
        <f t="shared" si="13"/>
        <v>44.729999999864958</v>
      </c>
    </row>
    <row r="889" spans="1:5" ht="21" x14ac:dyDescent="0.25">
      <c r="A889" s="17"/>
      <c r="B889" s="17"/>
      <c r="C889" s="17"/>
      <c r="D889" s="17"/>
      <c r="E889" s="9">
        <f t="shared" si="13"/>
        <v>44.729999999864958</v>
      </c>
    </row>
    <row r="890" spans="1:5" ht="21" x14ac:dyDescent="0.25">
      <c r="A890" s="17"/>
      <c r="B890" s="17"/>
      <c r="C890" s="17"/>
      <c r="D890" s="17"/>
      <c r="E890" s="9">
        <f t="shared" si="13"/>
        <v>44.729999999864958</v>
      </c>
    </row>
    <row r="891" spans="1:5" ht="21" x14ac:dyDescent="0.25">
      <c r="A891" s="17"/>
      <c r="B891" s="17"/>
      <c r="C891" s="17"/>
      <c r="D891" s="17"/>
      <c r="E891" s="9">
        <f t="shared" si="13"/>
        <v>44.729999999864958</v>
      </c>
    </row>
    <row r="892" spans="1:5" ht="21" x14ac:dyDescent="0.25">
      <c r="A892" s="17"/>
      <c r="B892" s="17"/>
      <c r="C892" s="17"/>
      <c r="D892" s="17"/>
      <c r="E892" s="9">
        <f t="shared" si="13"/>
        <v>44.729999999864958</v>
      </c>
    </row>
    <row r="893" spans="1:5" ht="21" x14ac:dyDescent="0.25">
      <c r="A893" s="17"/>
      <c r="B893" s="17"/>
      <c r="C893" s="17"/>
      <c r="D893" s="17"/>
      <c r="E893" s="9">
        <f t="shared" si="13"/>
        <v>44.729999999864958</v>
      </c>
    </row>
    <row r="894" spans="1:5" ht="21" x14ac:dyDescent="0.25">
      <c r="A894" s="17"/>
      <c r="B894" s="17"/>
      <c r="C894" s="17"/>
      <c r="D894" s="17"/>
      <c r="E894" s="9">
        <f t="shared" si="13"/>
        <v>44.729999999864958</v>
      </c>
    </row>
    <row r="895" spans="1:5" ht="21" x14ac:dyDescent="0.25">
      <c r="A895" s="17"/>
      <c r="B895" s="17"/>
      <c r="C895" s="17"/>
      <c r="D895" s="17"/>
      <c r="E895" s="9">
        <f t="shared" si="13"/>
        <v>44.729999999864958</v>
      </c>
    </row>
    <row r="896" spans="1:5" ht="21" x14ac:dyDescent="0.25">
      <c r="A896" s="17"/>
      <c r="B896" s="17"/>
      <c r="C896" s="17"/>
      <c r="D896" s="17"/>
      <c r="E896" s="9">
        <f t="shared" si="13"/>
        <v>44.729999999864958</v>
      </c>
    </row>
    <row r="897" spans="1:5" ht="21" x14ac:dyDescent="0.25">
      <c r="A897" s="17"/>
      <c r="B897" s="17"/>
      <c r="C897" s="17"/>
      <c r="D897" s="17"/>
      <c r="E897" s="9">
        <f t="shared" si="13"/>
        <v>44.729999999864958</v>
      </c>
    </row>
    <row r="898" spans="1:5" ht="21" x14ac:dyDescent="0.25">
      <c r="A898" s="17"/>
      <c r="B898" s="17"/>
      <c r="C898" s="17"/>
      <c r="D898" s="17"/>
      <c r="E898" s="9">
        <f t="shared" si="13"/>
        <v>44.729999999864958</v>
      </c>
    </row>
    <row r="899" spans="1:5" ht="21" x14ac:dyDescent="0.25">
      <c r="A899" s="17"/>
      <c r="B899" s="17"/>
      <c r="C899" s="17"/>
      <c r="D899" s="17"/>
      <c r="E899" s="9">
        <f t="shared" si="13"/>
        <v>44.729999999864958</v>
      </c>
    </row>
    <row r="900" spans="1:5" ht="21" x14ac:dyDescent="0.25">
      <c r="A900" s="17"/>
      <c r="B900" s="17"/>
      <c r="C900" s="17"/>
      <c r="D900" s="17"/>
      <c r="E900" s="9">
        <f t="shared" si="13"/>
        <v>44.729999999864958</v>
      </c>
    </row>
    <row r="901" spans="1:5" ht="21" x14ac:dyDescent="0.25">
      <c r="A901" s="17"/>
      <c r="B901" s="17"/>
      <c r="C901" s="17"/>
      <c r="D901" s="17"/>
      <c r="E901" s="9">
        <f t="shared" si="13"/>
        <v>44.729999999864958</v>
      </c>
    </row>
    <row r="902" spans="1:5" ht="21" x14ac:dyDescent="0.25">
      <c r="A902" s="17"/>
      <c r="B902" s="17"/>
      <c r="C902" s="17"/>
      <c r="D902" s="17"/>
      <c r="E902" s="9">
        <f t="shared" ref="E902:E965" si="14">E901+C902-D902</f>
        <v>44.729999999864958</v>
      </c>
    </row>
    <row r="903" spans="1:5" ht="21" x14ac:dyDescent="0.25">
      <c r="A903" s="17"/>
      <c r="B903" s="17"/>
      <c r="C903" s="17"/>
      <c r="D903" s="17"/>
      <c r="E903" s="9">
        <f t="shared" si="14"/>
        <v>44.729999999864958</v>
      </c>
    </row>
    <row r="904" spans="1:5" ht="21" x14ac:dyDescent="0.25">
      <c r="A904" s="17"/>
      <c r="B904" s="17"/>
      <c r="C904" s="17"/>
      <c r="D904" s="17"/>
      <c r="E904" s="9">
        <f t="shared" si="14"/>
        <v>44.729999999864958</v>
      </c>
    </row>
    <row r="905" spans="1:5" ht="21" x14ac:dyDescent="0.25">
      <c r="A905" s="17"/>
      <c r="B905" s="17"/>
      <c r="C905" s="17"/>
      <c r="D905" s="17"/>
      <c r="E905" s="9">
        <f t="shared" si="14"/>
        <v>44.729999999864958</v>
      </c>
    </row>
    <row r="906" spans="1:5" ht="21" x14ac:dyDescent="0.25">
      <c r="A906" s="17"/>
      <c r="B906" s="17"/>
      <c r="C906" s="17"/>
      <c r="D906" s="17"/>
      <c r="E906" s="9">
        <f t="shared" si="14"/>
        <v>44.729999999864958</v>
      </c>
    </row>
    <row r="907" spans="1:5" ht="21" x14ac:dyDescent="0.25">
      <c r="A907" s="17"/>
      <c r="B907" s="17"/>
      <c r="C907" s="17"/>
      <c r="D907" s="17"/>
      <c r="E907" s="9">
        <f t="shared" si="14"/>
        <v>44.729999999864958</v>
      </c>
    </row>
    <row r="908" spans="1:5" ht="21" x14ac:dyDescent="0.25">
      <c r="A908" s="17"/>
      <c r="B908" s="17"/>
      <c r="C908" s="17"/>
      <c r="D908" s="17"/>
      <c r="E908" s="9">
        <f t="shared" si="14"/>
        <v>44.729999999864958</v>
      </c>
    </row>
    <row r="909" spans="1:5" ht="21" x14ac:dyDescent="0.25">
      <c r="A909" s="17"/>
      <c r="B909" s="17"/>
      <c r="C909" s="17"/>
      <c r="D909" s="17"/>
      <c r="E909" s="9">
        <f t="shared" si="14"/>
        <v>44.729999999864958</v>
      </c>
    </row>
    <row r="910" spans="1:5" ht="21" x14ac:dyDescent="0.25">
      <c r="A910" s="17"/>
      <c r="B910" s="17"/>
      <c r="C910" s="17"/>
      <c r="D910" s="17"/>
      <c r="E910" s="9">
        <f t="shared" si="14"/>
        <v>44.729999999864958</v>
      </c>
    </row>
    <row r="911" spans="1:5" ht="21" x14ac:dyDescent="0.25">
      <c r="A911" s="17"/>
      <c r="B911" s="17"/>
      <c r="C911" s="17"/>
      <c r="D911" s="17"/>
      <c r="E911" s="9">
        <f t="shared" si="14"/>
        <v>44.729999999864958</v>
      </c>
    </row>
    <row r="912" spans="1:5" ht="21" x14ac:dyDescent="0.25">
      <c r="A912" s="17"/>
      <c r="B912" s="17"/>
      <c r="C912" s="17"/>
      <c r="D912" s="17"/>
      <c r="E912" s="9">
        <f t="shared" si="14"/>
        <v>44.729999999864958</v>
      </c>
    </row>
    <row r="913" spans="1:5" ht="21" x14ac:dyDescent="0.25">
      <c r="A913" s="17"/>
      <c r="B913" s="17"/>
      <c r="C913" s="17"/>
      <c r="D913" s="17"/>
      <c r="E913" s="9">
        <f t="shared" si="14"/>
        <v>44.729999999864958</v>
      </c>
    </row>
    <row r="914" spans="1:5" ht="21" x14ac:dyDescent="0.25">
      <c r="A914" s="17"/>
      <c r="B914" s="17"/>
      <c r="C914" s="17"/>
      <c r="D914" s="17"/>
      <c r="E914" s="9">
        <f t="shared" si="14"/>
        <v>44.729999999864958</v>
      </c>
    </row>
    <row r="915" spans="1:5" ht="21" x14ac:dyDescent="0.25">
      <c r="A915" s="17"/>
      <c r="B915" s="17"/>
      <c r="C915" s="17"/>
      <c r="D915" s="17"/>
      <c r="E915" s="9">
        <f t="shared" si="14"/>
        <v>44.729999999864958</v>
      </c>
    </row>
    <row r="916" spans="1:5" ht="21" x14ac:dyDescent="0.25">
      <c r="A916" s="17"/>
      <c r="B916" s="17"/>
      <c r="C916" s="17"/>
      <c r="D916" s="17"/>
      <c r="E916" s="9">
        <f t="shared" si="14"/>
        <v>44.729999999864958</v>
      </c>
    </row>
    <row r="917" spans="1:5" ht="21" x14ac:dyDescent="0.25">
      <c r="A917" s="17"/>
      <c r="B917" s="17"/>
      <c r="C917" s="17"/>
      <c r="D917" s="17"/>
      <c r="E917" s="9">
        <f t="shared" si="14"/>
        <v>44.729999999864958</v>
      </c>
    </row>
    <row r="918" spans="1:5" ht="21" x14ac:dyDescent="0.25">
      <c r="A918" s="17"/>
      <c r="B918" s="17"/>
      <c r="C918" s="17"/>
      <c r="D918" s="17"/>
      <c r="E918" s="9">
        <f t="shared" si="14"/>
        <v>44.729999999864958</v>
      </c>
    </row>
    <row r="919" spans="1:5" ht="21" x14ac:dyDescent="0.25">
      <c r="A919" s="17"/>
      <c r="B919" s="17"/>
      <c r="C919" s="17"/>
      <c r="D919" s="17"/>
      <c r="E919" s="9">
        <f t="shared" si="14"/>
        <v>44.729999999864958</v>
      </c>
    </row>
    <row r="920" spans="1:5" ht="21" x14ac:dyDescent="0.25">
      <c r="A920" s="17"/>
      <c r="B920" s="17"/>
      <c r="C920" s="17"/>
      <c r="D920" s="17"/>
      <c r="E920" s="9">
        <f t="shared" si="14"/>
        <v>44.729999999864958</v>
      </c>
    </row>
    <row r="921" spans="1:5" ht="21" x14ac:dyDescent="0.25">
      <c r="A921" s="17"/>
      <c r="B921" s="17"/>
      <c r="C921" s="17"/>
      <c r="D921" s="17"/>
      <c r="E921" s="9">
        <f t="shared" si="14"/>
        <v>44.729999999864958</v>
      </c>
    </row>
    <row r="922" spans="1:5" ht="21" x14ac:dyDescent="0.25">
      <c r="A922" s="17"/>
      <c r="B922" s="17"/>
      <c r="C922" s="17"/>
      <c r="D922" s="17"/>
      <c r="E922" s="9">
        <f t="shared" si="14"/>
        <v>44.729999999864958</v>
      </c>
    </row>
    <row r="923" spans="1:5" ht="21" x14ac:dyDescent="0.25">
      <c r="A923" s="17"/>
      <c r="B923" s="17"/>
      <c r="C923" s="17"/>
      <c r="D923" s="17"/>
      <c r="E923" s="9">
        <f t="shared" si="14"/>
        <v>44.729999999864958</v>
      </c>
    </row>
    <row r="924" spans="1:5" ht="21" x14ac:dyDescent="0.25">
      <c r="A924" s="17"/>
      <c r="B924" s="17"/>
      <c r="C924" s="17"/>
      <c r="D924" s="17"/>
      <c r="E924" s="9">
        <f t="shared" si="14"/>
        <v>44.729999999864958</v>
      </c>
    </row>
    <row r="925" spans="1:5" ht="21" x14ac:dyDescent="0.25">
      <c r="A925" s="17"/>
      <c r="B925" s="17"/>
      <c r="C925" s="17"/>
      <c r="D925" s="17"/>
      <c r="E925" s="9">
        <f t="shared" si="14"/>
        <v>44.729999999864958</v>
      </c>
    </row>
    <row r="926" spans="1:5" ht="21" x14ac:dyDescent="0.25">
      <c r="A926" s="17"/>
      <c r="B926" s="17"/>
      <c r="C926" s="17"/>
      <c r="D926" s="17"/>
      <c r="E926" s="9">
        <f t="shared" si="14"/>
        <v>44.729999999864958</v>
      </c>
    </row>
    <row r="927" spans="1:5" ht="21" x14ac:dyDescent="0.25">
      <c r="A927" s="17"/>
      <c r="B927" s="17"/>
      <c r="C927" s="17"/>
      <c r="D927" s="17"/>
      <c r="E927" s="9">
        <f t="shared" si="14"/>
        <v>44.729999999864958</v>
      </c>
    </row>
    <row r="928" spans="1:5" ht="21" x14ac:dyDescent="0.25">
      <c r="A928" s="17"/>
      <c r="B928" s="17"/>
      <c r="C928" s="17"/>
      <c r="D928" s="17"/>
      <c r="E928" s="9">
        <f t="shared" si="14"/>
        <v>44.729999999864958</v>
      </c>
    </row>
    <row r="929" spans="1:5" ht="21" x14ac:dyDescent="0.25">
      <c r="A929" s="17"/>
      <c r="B929" s="17"/>
      <c r="C929" s="17"/>
      <c r="D929" s="17"/>
      <c r="E929" s="9">
        <f t="shared" si="14"/>
        <v>44.729999999864958</v>
      </c>
    </row>
    <row r="930" spans="1:5" ht="21" x14ac:dyDescent="0.25">
      <c r="A930" s="17"/>
      <c r="B930" s="17"/>
      <c r="C930" s="17"/>
      <c r="D930" s="17"/>
      <c r="E930" s="9">
        <f t="shared" si="14"/>
        <v>44.729999999864958</v>
      </c>
    </row>
    <row r="931" spans="1:5" ht="21" x14ac:dyDescent="0.25">
      <c r="A931" s="17"/>
      <c r="B931" s="17"/>
      <c r="C931" s="17"/>
      <c r="D931" s="17"/>
      <c r="E931" s="9">
        <f t="shared" si="14"/>
        <v>44.729999999864958</v>
      </c>
    </row>
    <row r="932" spans="1:5" ht="21" x14ac:dyDescent="0.25">
      <c r="A932" s="17"/>
      <c r="B932" s="17"/>
      <c r="C932" s="17"/>
      <c r="D932" s="17"/>
      <c r="E932" s="9">
        <f t="shared" si="14"/>
        <v>44.729999999864958</v>
      </c>
    </row>
    <row r="933" spans="1:5" ht="21" x14ac:dyDescent="0.25">
      <c r="A933" s="17"/>
      <c r="B933" s="17"/>
      <c r="C933" s="17"/>
      <c r="D933" s="17"/>
      <c r="E933" s="9">
        <f t="shared" si="14"/>
        <v>44.729999999864958</v>
      </c>
    </row>
    <row r="934" spans="1:5" ht="21" x14ac:dyDescent="0.25">
      <c r="A934" s="17"/>
      <c r="B934" s="17"/>
      <c r="C934" s="17"/>
      <c r="D934" s="17"/>
      <c r="E934" s="9">
        <f t="shared" si="14"/>
        <v>44.729999999864958</v>
      </c>
    </row>
    <row r="935" spans="1:5" ht="21" x14ac:dyDescent="0.25">
      <c r="A935" s="17"/>
      <c r="B935" s="17"/>
      <c r="C935" s="17"/>
      <c r="D935" s="17"/>
      <c r="E935" s="9">
        <f t="shared" si="14"/>
        <v>44.729999999864958</v>
      </c>
    </row>
    <row r="936" spans="1:5" ht="21" x14ac:dyDescent="0.25">
      <c r="A936" s="17"/>
      <c r="B936" s="17"/>
      <c r="C936" s="17"/>
      <c r="D936" s="17"/>
      <c r="E936" s="9">
        <f t="shared" si="14"/>
        <v>44.729999999864958</v>
      </c>
    </row>
    <row r="937" spans="1:5" ht="21" x14ac:dyDescent="0.25">
      <c r="A937" s="17"/>
      <c r="B937" s="17"/>
      <c r="C937" s="17"/>
      <c r="D937" s="17"/>
      <c r="E937" s="9">
        <f t="shared" si="14"/>
        <v>44.729999999864958</v>
      </c>
    </row>
    <row r="938" spans="1:5" ht="21" x14ac:dyDescent="0.25">
      <c r="A938" s="17"/>
      <c r="B938" s="17"/>
      <c r="C938" s="17"/>
      <c r="D938" s="17"/>
      <c r="E938" s="9">
        <f t="shared" si="14"/>
        <v>44.729999999864958</v>
      </c>
    </row>
    <row r="939" spans="1:5" ht="21" x14ac:dyDescent="0.25">
      <c r="A939" s="17"/>
      <c r="B939" s="17"/>
      <c r="C939" s="17"/>
      <c r="D939" s="17"/>
      <c r="E939" s="9">
        <f t="shared" si="14"/>
        <v>44.729999999864958</v>
      </c>
    </row>
    <row r="940" spans="1:5" ht="21" x14ac:dyDescent="0.25">
      <c r="A940" s="17"/>
      <c r="B940" s="17"/>
      <c r="C940" s="17"/>
      <c r="D940" s="17"/>
      <c r="E940" s="9">
        <f t="shared" si="14"/>
        <v>44.729999999864958</v>
      </c>
    </row>
    <row r="941" spans="1:5" ht="21" x14ac:dyDescent="0.25">
      <c r="A941" s="17"/>
      <c r="B941" s="17"/>
      <c r="C941" s="17"/>
      <c r="D941" s="17"/>
      <c r="E941" s="9">
        <f t="shared" si="14"/>
        <v>44.729999999864958</v>
      </c>
    </row>
    <row r="942" spans="1:5" ht="21" x14ac:dyDescent="0.25">
      <c r="A942" s="17"/>
      <c r="B942" s="17"/>
      <c r="C942" s="17"/>
      <c r="D942" s="17"/>
      <c r="E942" s="9">
        <f t="shared" si="14"/>
        <v>44.729999999864958</v>
      </c>
    </row>
    <row r="943" spans="1:5" ht="21" x14ac:dyDescent="0.25">
      <c r="A943" s="17"/>
      <c r="B943" s="17"/>
      <c r="C943" s="17"/>
      <c r="D943" s="17"/>
      <c r="E943" s="9">
        <f t="shared" si="14"/>
        <v>44.729999999864958</v>
      </c>
    </row>
    <row r="944" spans="1:5" ht="21" x14ac:dyDescent="0.25">
      <c r="A944" s="17"/>
      <c r="B944" s="17"/>
      <c r="C944" s="17"/>
      <c r="D944" s="17"/>
      <c r="E944" s="9">
        <f t="shared" si="14"/>
        <v>44.729999999864958</v>
      </c>
    </row>
    <row r="945" spans="1:5" ht="21" x14ac:dyDescent="0.25">
      <c r="A945" s="17"/>
      <c r="B945" s="17"/>
      <c r="C945" s="17"/>
      <c r="D945" s="17"/>
      <c r="E945" s="9">
        <f t="shared" si="14"/>
        <v>44.729999999864958</v>
      </c>
    </row>
    <row r="946" spans="1:5" ht="21" x14ac:dyDescent="0.25">
      <c r="A946" s="17"/>
      <c r="B946" s="17"/>
      <c r="C946" s="17"/>
      <c r="D946" s="17"/>
      <c r="E946" s="9">
        <f t="shared" si="14"/>
        <v>44.729999999864958</v>
      </c>
    </row>
    <row r="947" spans="1:5" ht="21" x14ac:dyDescent="0.25">
      <c r="A947" s="17"/>
      <c r="B947" s="17"/>
      <c r="C947" s="17"/>
      <c r="D947" s="17"/>
      <c r="E947" s="9">
        <f t="shared" si="14"/>
        <v>44.729999999864958</v>
      </c>
    </row>
    <row r="948" spans="1:5" ht="21" x14ac:dyDescent="0.25">
      <c r="A948" s="17"/>
      <c r="B948" s="17"/>
      <c r="C948" s="17"/>
      <c r="D948" s="17"/>
      <c r="E948" s="9">
        <f t="shared" si="14"/>
        <v>44.729999999864958</v>
      </c>
    </row>
    <row r="949" spans="1:5" ht="21" x14ac:dyDescent="0.25">
      <c r="A949" s="17"/>
      <c r="B949" s="17"/>
      <c r="C949" s="17"/>
      <c r="D949" s="17"/>
      <c r="E949" s="9">
        <f t="shared" si="14"/>
        <v>44.729999999864958</v>
      </c>
    </row>
    <row r="950" spans="1:5" ht="21" x14ac:dyDescent="0.25">
      <c r="A950" s="17"/>
      <c r="B950" s="17"/>
      <c r="C950" s="17"/>
      <c r="D950" s="17"/>
      <c r="E950" s="9">
        <f t="shared" si="14"/>
        <v>44.729999999864958</v>
      </c>
    </row>
    <row r="951" spans="1:5" ht="21" x14ac:dyDescent="0.25">
      <c r="A951" s="17"/>
      <c r="B951" s="17"/>
      <c r="C951" s="17"/>
      <c r="D951" s="17"/>
      <c r="E951" s="9">
        <f t="shared" si="14"/>
        <v>44.729999999864958</v>
      </c>
    </row>
    <row r="952" spans="1:5" ht="21" x14ac:dyDescent="0.25">
      <c r="A952" s="17"/>
      <c r="B952" s="17"/>
      <c r="C952" s="17"/>
      <c r="D952" s="17"/>
      <c r="E952" s="9">
        <f t="shared" si="14"/>
        <v>44.729999999864958</v>
      </c>
    </row>
    <row r="953" spans="1:5" ht="21" x14ac:dyDescent="0.25">
      <c r="A953" s="17"/>
      <c r="B953" s="17"/>
      <c r="C953" s="17"/>
      <c r="D953" s="17"/>
      <c r="E953" s="9">
        <f t="shared" si="14"/>
        <v>44.729999999864958</v>
      </c>
    </row>
    <row r="954" spans="1:5" ht="21" x14ac:dyDescent="0.25">
      <c r="A954" s="17"/>
      <c r="B954" s="17"/>
      <c r="C954" s="17"/>
      <c r="D954" s="17"/>
      <c r="E954" s="9">
        <f t="shared" si="14"/>
        <v>44.729999999864958</v>
      </c>
    </row>
    <row r="955" spans="1:5" ht="21" x14ac:dyDescent="0.25">
      <c r="A955" s="17"/>
      <c r="B955" s="17"/>
      <c r="C955" s="17"/>
      <c r="D955" s="17"/>
      <c r="E955" s="9">
        <f t="shared" si="14"/>
        <v>44.729999999864958</v>
      </c>
    </row>
    <row r="956" spans="1:5" ht="21" x14ac:dyDescent="0.25">
      <c r="A956" s="17"/>
      <c r="B956" s="17"/>
      <c r="C956" s="17"/>
      <c r="D956" s="17"/>
      <c r="E956" s="9">
        <f t="shared" si="14"/>
        <v>44.729999999864958</v>
      </c>
    </row>
    <row r="957" spans="1:5" ht="21" x14ac:dyDescent="0.25">
      <c r="A957" s="17"/>
      <c r="B957" s="17"/>
      <c r="C957" s="17"/>
      <c r="D957" s="17"/>
      <c r="E957" s="9">
        <f t="shared" si="14"/>
        <v>44.729999999864958</v>
      </c>
    </row>
    <row r="958" spans="1:5" ht="21" x14ac:dyDescent="0.25">
      <c r="A958" s="17"/>
      <c r="B958" s="17"/>
      <c r="C958" s="17"/>
      <c r="D958" s="17"/>
      <c r="E958" s="9">
        <f t="shared" si="14"/>
        <v>44.729999999864958</v>
      </c>
    </row>
    <row r="959" spans="1:5" ht="21" x14ac:dyDescent="0.25">
      <c r="A959" s="17"/>
      <c r="B959" s="17"/>
      <c r="C959" s="17"/>
      <c r="D959" s="17"/>
      <c r="E959" s="9">
        <f t="shared" si="14"/>
        <v>44.729999999864958</v>
      </c>
    </row>
    <row r="960" spans="1:5" ht="21" x14ac:dyDescent="0.25">
      <c r="A960" s="17"/>
      <c r="B960" s="17"/>
      <c r="C960" s="17"/>
      <c r="D960" s="17"/>
      <c r="E960" s="9">
        <f t="shared" si="14"/>
        <v>44.729999999864958</v>
      </c>
    </row>
    <row r="961" spans="1:5" ht="21" x14ac:dyDescent="0.25">
      <c r="A961" s="17"/>
      <c r="B961" s="17"/>
      <c r="C961" s="17"/>
      <c r="D961" s="17"/>
      <c r="E961" s="9">
        <f t="shared" si="14"/>
        <v>44.729999999864958</v>
      </c>
    </row>
    <row r="962" spans="1:5" ht="21" x14ac:dyDescent="0.25">
      <c r="A962" s="17"/>
      <c r="B962" s="17"/>
      <c r="C962" s="17"/>
      <c r="D962" s="17"/>
      <c r="E962" s="9">
        <f t="shared" si="14"/>
        <v>44.729999999864958</v>
      </c>
    </row>
    <row r="963" spans="1:5" ht="21" x14ac:dyDescent="0.25">
      <c r="A963" s="17"/>
      <c r="B963" s="17"/>
      <c r="C963" s="17"/>
      <c r="D963" s="17"/>
      <c r="E963" s="9">
        <f t="shared" si="14"/>
        <v>44.729999999864958</v>
      </c>
    </row>
    <row r="964" spans="1:5" ht="21" x14ac:dyDescent="0.25">
      <c r="A964" s="17"/>
      <c r="B964" s="17"/>
      <c r="C964" s="17"/>
      <c r="D964" s="17"/>
      <c r="E964" s="9">
        <f t="shared" si="14"/>
        <v>44.729999999864958</v>
      </c>
    </row>
    <row r="965" spans="1:5" ht="21" x14ac:dyDescent="0.25">
      <c r="A965" s="17"/>
      <c r="B965" s="17"/>
      <c r="C965" s="17"/>
      <c r="D965" s="17"/>
      <c r="E965" s="9">
        <f t="shared" si="14"/>
        <v>44.729999999864958</v>
      </c>
    </row>
    <row r="966" spans="1:5" ht="21" x14ac:dyDescent="0.25">
      <c r="A966" s="17"/>
      <c r="B966" s="17"/>
      <c r="C966" s="17"/>
      <c r="D966" s="17"/>
      <c r="E966" s="9">
        <f t="shared" ref="E966:E1029" si="15">E965+C966-D966</f>
        <v>44.729999999864958</v>
      </c>
    </row>
    <row r="967" spans="1:5" ht="21" x14ac:dyDescent="0.25">
      <c r="A967" s="17"/>
      <c r="B967" s="17"/>
      <c r="C967" s="17"/>
      <c r="D967" s="17"/>
      <c r="E967" s="9">
        <f t="shared" si="15"/>
        <v>44.729999999864958</v>
      </c>
    </row>
    <row r="968" spans="1:5" ht="21" x14ac:dyDescent="0.25">
      <c r="A968" s="17"/>
      <c r="B968" s="17"/>
      <c r="C968" s="17"/>
      <c r="D968" s="17"/>
      <c r="E968" s="9">
        <f t="shared" si="15"/>
        <v>44.729999999864958</v>
      </c>
    </row>
    <row r="969" spans="1:5" ht="21" x14ac:dyDescent="0.25">
      <c r="A969" s="17"/>
      <c r="B969" s="17"/>
      <c r="C969" s="17"/>
      <c r="D969" s="17"/>
      <c r="E969" s="9">
        <f t="shared" si="15"/>
        <v>44.729999999864958</v>
      </c>
    </row>
    <row r="970" spans="1:5" ht="21" x14ac:dyDescent="0.25">
      <c r="A970" s="17"/>
      <c r="B970" s="17"/>
      <c r="C970" s="17"/>
      <c r="D970" s="17"/>
      <c r="E970" s="9">
        <f t="shared" si="15"/>
        <v>44.729999999864958</v>
      </c>
    </row>
    <row r="971" spans="1:5" ht="21" x14ac:dyDescent="0.25">
      <c r="A971" s="17"/>
      <c r="B971" s="17"/>
      <c r="C971" s="17"/>
      <c r="D971" s="17"/>
      <c r="E971" s="9">
        <f t="shared" si="15"/>
        <v>44.729999999864958</v>
      </c>
    </row>
    <row r="972" spans="1:5" ht="21" x14ac:dyDescent="0.25">
      <c r="A972" s="17"/>
      <c r="B972" s="17"/>
      <c r="C972" s="17"/>
      <c r="D972" s="17"/>
      <c r="E972" s="9">
        <f t="shared" si="15"/>
        <v>44.729999999864958</v>
      </c>
    </row>
    <row r="973" spans="1:5" ht="21" x14ac:dyDescent="0.25">
      <c r="A973" s="17"/>
      <c r="B973" s="17"/>
      <c r="C973" s="17"/>
      <c r="D973" s="17"/>
      <c r="E973" s="9">
        <f t="shared" si="15"/>
        <v>44.729999999864958</v>
      </c>
    </row>
    <row r="974" spans="1:5" ht="21" x14ac:dyDescent="0.25">
      <c r="A974" s="17"/>
      <c r="B974" s="17"/>
      <c r="C974" s="17"/>
      <c r="D974" s="17"/>
      <c r="E974" s="9">
        <f t="shared" si="15"/>
        <v>44.729999999864958</v>
      </c>
    </row>
    <row r="975" spans="1:5" ht="21" x14ac:dyDescent="0.25">
      <c r="A975" s="17"/>
      <c r="B975" s="17"/>
      <c r="C975" s="17"/>
      <c r="D975" s="17"/>
      <c r="E975" s="9">
        <f t="shared" si="15"/>
        <v>44.729999999864958</v>
      </c>
    </row>
    <row r="976" spans="1:5" ht="21" x14ac:dyDescent="0.25">
      <c r="A976" s="17"/>
      <c r="B976" s="17"/>
      <c r="C976" s="17"/>
      <c r="D976" s="17"/>
      <c r="E976" s="9">
        <f t="shared" si="15"/>
        <v>44.729999999864958</v>
      </c>
    </row>
    <row r="977" spans="1:5" ht="21" x14ac:dyDescent="0.25">
      <c r="A977" s="17"/>
      <c r="B977" s="17"/>
      <c r="C977" s="17"/>
      <c r="D977" s="17"/>
      <c r="E977" s="9">
        <f t="shared" si="15"/>
        <v>44.729999999864958</v>
      </c>
    </row>
    <row r="978" spans="1:5" ht="21" x14ac:dyDescent="0.25">
      <c r="A978" s="17"/>
      <c r="B978" s="17"/>
      <c r="C978" s="17"/>
      <c r="D978" s="17"/>
      <c r="E978" s="9">
        <f t="shared" si="15"/>
        <v>44.729999999864958</v>
      </c>
    </row>
    <row r="979" spans="1:5" ht="21" x14ac:dyDescent="0.25">
      <c r="A979" s="17"/>
      <c r="B979" s="17"/>
      <c r="C979" s="17"/>
      <c r="D979" s="17"/>
      <c r="E979" s="9">
        <f t="shared" si="15"/>
        <v>44.729999999864958</v>
      </c>
    </row>
    <row r="980" spans="1:5" ht="21" x14ac:dyDescent="0.25">
      <c r="A980" s="17"/>
      <c r="B980" s="17"/>
      <c r="C980" s="17"/>
      <c r="D980" s="17"/>
      <c r="E980" s="9">
        <f t="shared" si="15"/>
        <v>44.729999999864958</v>
      </c>
    </row>
    <row r="981" spans="1:5" ht="21" x14ac:dyDescent="0.25">
      <c r="A981" s="17"/>
      <c r="B981" s="17"/>
      <c r="C981" s="17"/>
      <c r="D981" s="17"/>
      <c r="E981" s="9">
        <f t="shared" si="15"/>
        <v>44.729999999864958</v>
      </c>
    </row>
    <row r="982" spans="1:5" ht="21" x14ac:dyDescent="0.25">
      <c r="A982" s="17"/>
      <c r="B982" s="17"/>
      <c r="C982" s="17"/>
      <c r="D982" s="17"/>
      <c r="E982" s="9">
        <f t="shared" si="15"/>
        <v>44.729999999864958</v>
      </c>
    </row>
    <row r="983" spans="1:5" ht="21" x14ac:dyDescent="0.25">
      <c r="A983" s="17"/>
      <c r="B983" s="17"/>
      <c r="C983" s="17"/>
      <c r="D983" s="17"/>
      <c r="E983" s="9">
        <f t="shared" si="15"/>
        <v>44.729999999864958</v>
      </c>
    </row>
    <row r="984" spans="1:5" ht="21" x14ac:dyDescent="0.25">
      <c r="A984" s="17"/>
      <c r="B984" s="17"/>
      <c r="C984" s="17"/>
      <c r="D984" s="17"/>
      <c r="E984" s="9">
        <f t="shared" si="15"/>
        <v>44.729999999864958</v>
      </c>
    </row>
    <row r="985" spans="1:5" ht="21" x14ac:dyDescent="0.25">
      <c r="A985" s="17"/>
      <c r="B985" s="17"/>
      <c r="C985" s="17"/>
      <c r="D985" s="17"/>
      <c r="E985" s="9">
        <f t="shared" si="15"/>
        <v>44.729999999864958</v>
      </c>
    </row>
    <row r="986" spans="1:5" ht="21" x14ac:dyDescent="0.25">
      <c r="A986" s="17"/>
      <c r="B986" s="17"/>
      <c r="C986" s="17"/>
      <c r="D986" s="17"/>
      <c r="E986" s="9">
        <f t="shared" si="15"/>
        <v>44.729999999864958</v>
      </c>
    </row>
    <row r="987" spans="1:5" ht="21" x14ac:dyDescent="0.25">
      <c r="A987" s="17"/>
      <c r="B987" s="17"/>
      <c r="C987" s="17"/>
      <c r="D987" s="17"/>
      <c r="E987" s="9">
        <f t="shared" si="15"/>
        <v>44.729999999864958</v>
      </c>
    </row>
    <row r="988" spans="1:5" ht="21" x14ac:dyDescent="0.25">
      <c r="A988" s="17"/>
      <c r="B988" s="17"/>
      <c r="C988" s="17"/>
      <c r="D988" s="17"/>
      <c r="E988" s="9">
        <f t="shared" si="15"/>
        <v>44.729999999864958</v>
      </c>
    </row>
    <row r="989" spans="1:5" ht="21" x14ac:dyDescent="0.25">
      <c r="A989" s="17"/>
      <c r="B989" s="17"/>
      <c r="C989" s="17"/>
      <c r="D989" s="17"/>
      <c r="E989" s="9">
        <f t="shared" si="15"/>
        <v>44.729999999864958</v>
      </c>
    </row>
    <row r="990" spans="1:5" ht="21" x14ac:dyDescent="0.25">
      <c r="A990" s="17"/>
      <c r="B990" s="17"/>
      <c r="C990" s="17"/>
      <c r="D990" s="17"/>
      <c r="E990" s="9">
        <f t="shared" si="15"/>
        <v>44.729999999864958</v>
      </c>
    </row>
    <row r="991" spans="1:5" ht="21" x14ac:dyDescent="0.25">
      <c r="A991" s="17"/>
      <c r="B991" s="17"/>
      <c r="C991" s="17"/>
      <c r="D991" s="17"/>
      <c r="E991" s="9">
        <f t="shared" si="15"/>
        <v>44.729999999864958</v>
      </c>
    </row>
    <row r="992" spans="1:5" ht="21" x14ac:dyDescent="0.25">
      <c r="A992" s="17"/>
      <c r="B992" s="17"/>
      <c r="C992" s="17"/>
      <c r="D992" s="17"/>
      <c r="E992" s="9">
        <f t="shared" si="15"/>
        <v>44.729999999864958</v>
      </c>
    </row>
    <row r="993" spans="1:5" ht="21" x14ac:dyDescent="0.25">
      <c r="A993" s="17"/>
      <c r="B993" s="17"/>
      <c r="C993" s="17"/>
      <c r="D993" s="17"/>
      <c r="E993" s="9">
        <f t="shared" si="15"/>
        <v>44.729999999864958</v>
      </c>
    </row>
    <row r="994" spans="1:5" ht="21" x14ac:dyDescent="0.25">
      <c r="A994" s="17"/>
      <c r="B994" s="17"/>
      <c r="C994" s="17"/>
      <c r="D994" s="17"/>
      <c r="E994" s="9">
        <f t="shared" si="15"/>
        <v>44.729999999864958</v>
      </c>
    </row>
    <row r="995" spans="1:5" ht="21" x14ac:dyDescent="0.25">
      <c r="A995" s="17"/>
      <c r="B995" s="17"/>
      <c r="C995" s="17"/>
      <c r="D995" s="17"/>
      <c r="E995" s="9">
        <f t="shared" si="15"/>
        <v>44.729999999864958</v>
      </c>
    </row>
    <row r="996" spans="1:5" ht="21" x14ac:dyDescent="0.25">
      <c r="A996" s="17"/>
      <c r="B996" s="17"/>
      <c r="C996" s="17"/>
      <c r="D996" s="17"/>
      <c r="E996" s="9">
        <f t="shared" si="15"/>
        <v>44.729999999864958</v>
      </c>
    </row>
    <row r="997" spans="1:5" ht="21" x14ac:dyDescent="0.25">
      <c r="A997" s="17"/>
      <c r="B997" s="17"/>
      <c r="C997" s="17"/>
      <c r="D997" s="17"/>
      <c r="E997" s="9">
        <f t="shared" si="15"/>
        <v>44.729999999864958</v>
      </c>
    </row>
    <row r="998" spans="1:5" ht="21" x14ac:dyDescent="0.25">
      <c r="A998" s="17"/>
      <c r="B998" s="17"/>
      <c r="C998" s="17"/>
      <c r="D998" s="17"/>
      <c r="E998" s="9">
        <f t="shared" si="15"/>
        <v>44.729999999864958</v>
      </c>
    </row>
    <row r="999" spans="1:5" ht="21" x14ac:dyDescent="0.25">
      <c r="A999" s="17"/>
      <c r="B999" s="17"/>
      <c r="C999" s="17"/>
      <c r="D999" s="17"/>
      <c r="E999" s="9">
        <f t="shared" si="15"/>
        <v>44.729999999864958</v>
      </c>
    </row>
    <row r="1000" spans="1:5" ht="21" x14ac:dyDescent="0.25">
      <c r="A1000" s="17"/>
      <c r="B1000" s="17"/>
      <c r="C1000" s="17"/>
      <c r="D1000" s="17"/>
      <c r="E1000" s="9">
        <f t="shared" si="15"/>
        <v>44.729999999864958</v>
      </c>
    </row>
    <row r="1001" spans="1:5" ht="21" x14ac:dyDescent="0.25">
      <c r="A1001" s="17"/>
      <c r="B1001" s="17"/>
      <c r="C1001" s="17"/>
      <c r="D1001" s="17"/>
      <c r="E1001" s="9">
        <f t="shared" si="15"/>
        <v>44.729999999864958</v>
      </c>
    </row>
    <row r="1002" spans="1:5" ht="21" x14ac:dyDescent="0.25">
      <c r="A1002" s="17"/>
      <c r="B1002" s="17"/>
      <c r="C1002" s="17"/>
      <c r="D1002" s="17"/>
      <c r="E1002" s="9">
        <f t="shared" si="15"/>
        <v>44.729999999864958</v>
      </c>
    </row>
    <row r="1003" spans="1:5" ht="21" x14ac:dyDescent="0.25">
      <c r="A1003" s="17"/>
      <c r="B1003" s="17"/>
      <c r="C1003" s="17"/>
      <c r="D1003" s="17"/>
      <c r="E1003" s="9">
        <f t="shared" si="15"/>
        <v>44.729999999864958</v>
      </c>
    </row>
    <row r="1004" spans="1:5" ht="21" x14ac:dyDescent="0.25">
      <c r="A1004" s="17"/>
      <c r="B1004" s="17"/>
      <c r="C1004" s="17"/>
      <c r="D1004" s="17"/>
      <c r="E1004" s="9">
        <f t="shared" si="15"/>
        <v>44.729999999864958</v>
      </c>
    </row>
    <row r="1005" spans="1:5" ht="21" x14ac:dyDescent="0.25">
      <c r="A1005" s="17"/>
      <c r="B1005" s="17"/>
      <c r="C1005" s="17"/>
      <c r="D1005" s="17"/>
      <c r="E1005" s="9">
        <f t="shared" si="15"/>
        <v>44.729999999864958</v>
      </c>
    </row>
    <row r="1006" spans="1:5" ht="21" x14ac:dyDescent="0.25">
      <c r="A1006" s="17"/>
      <c r="B1006" s="17"/>
      <c r="C1006" s="17"/>
      <c r="D1006" s="17"/>
      <c r="E1006" s="9">
        <f t="shared" si="15"/>
        <v>44.729999999864958</v>
      </c>
    </row>
    <row r="1007" spans="1:5" ht="21" x14ac:dyDescent="0.25">
      <c r="A1007" s="17"/>
      <c r="B1007" s="17"/>
      <c r="C1007" s="17"/>
      <c r="D1007" s="17"/>
      <c r="E1007" s="9">
        <f t="shared" si="15"/>
        <v>44.729999999864958</v>
      </c>
    </row>
    <row r="1008" spans="1:5" ht="21" x14ac:dyDescent="0.25">
      <c r="A1008" s="17"/>
      <c r="B1008" s="17"/>
      <c r="C1008" s="17"/>
      <c r="D1008" s="17"/>
      <c r="E1008" s="9">
        <f t="shared" si="15"/>
        <v>44.729999999864958</v>
      </c>
    </row>
    <row r="1009" spans="1:5" ht="21" x14ac:dyDescent="0.25">
      <c r="A1009" s="17"/>
      <c r="B1009" s="17"/>
      <c r="C1009" s="17"/>
      <c r="D1009" s="17"/>
      <c r="E1009" s="9">
        <f t="shared" si="15"/>
        <v>44.729999999864958</v>
      </c>
    </row>
    <row r="1010" spans="1:5" ht="21" x14ac:dyDescent="0.25">
      <c r="A1010" s="17"/>
      <c r="B1010" s="17"/>
      <c r="C1010" s="17"/>
      <c r="D1010" s="17"/>
      <c r="E1010" s="9">
        <f t="shared" si="15"/>
        <v>44.729999999864958</v>
      </c>
    </row>
    <row r="1011" spans="1:5" ht="21" x14ac:dyDescent="0.25">
      <c r="A1011" s="17"/>
      <c r="B1011" s="17"/>
      <c r="C1011" s="17"/>
      <c r="D1011" s="17"/>
      <c r="E1011" s="9">
        <f t="shared" si="15"/>
        <v>44.729999999864958</v>
      </c>
    </row>
    <row r="1012" spans="1:5" ht="21" x14ac:dyDescent="0.25">
      <c r="A1012" s="17"/>
      <c r="B1012" s="17"/>
      <c r="C1012" s="17"/>
      <c r="D1012" s="17"/>
      <c r="E1012" s="9">
        <f t="shared" si="15"/>
        <v>44.729999999864958</v>
      </c>
    </row>
    <row r="1013" spans="1:5" ht="21" x14ac:dyDescent="0.25">
      <c r="A1013" s="17"/>
      <c r="B1013" s="17"/>
      <c r="C1013" s="17"/>
      <c r="D1013" s="17"/>
      <c r="E1013" s="9">
        <f t="shared" si="15"/>
        <v>44.729999999864958</v>
      </c>
    </row>
    <row r="1014" spans="1:5" ht="21" x14ac:dyDescent="0.25">
      <c r="A1014" s="17"/>
      <c r="B1014" s="17"/>
      <c r="C1014" s="17"/>
      <c r="D1014" s="17"/>
      <c r="E1014" s="9">
        <f t="shared" si="15"/>
        <v>44.729999999864958</v>
      </c>
    </row>
    <row r="1015" spans="1:5" ht="21" x14ac:dyDescent="0.25">
      <c r="A1015" s="17"/>
      <c r="B1015" s="17"/>
      <c r="C1015" s="17"/>
      <c r="D1015" s="17"/>
      <c r="E1015" s="9">
        <f t="shared" si="15"/>
        <v>44.729999999864958</v>
      </c>
    </row>
    <row r="1016" spans="1:5" ht="21" x14ac:dyDescent="0.25">
      <c r="A1016" s="17"/>
      <c r="B1016" s="17"/>
      <c r="C1016" s="17"/>
      <c r="D1016" s="17"/>
      <c r="E1016" s="9">
        <f t="shared" si="15"/>
        <v>44.729999999864958</v>
      </c>
    </row>
    <row r="1017" spans="1:5" ht="21" x14ac:dyDescent="0.25">
      <c r="A1017" s="17"/>
      <c r="B1017" s="17"/>
      <c r="C1017" s="17"/>
      <c r="D1017" s="17"/>
      <c r="E1017" s="9">
        <f t="shared" si="15"/>
        <v>44.729999999864958</v>
      </c>
    </row>
    <row r="1018" spans="1:5" ht="21" x14ac:dyDescent="0.25">
      <c r="A1018" s="17"/>
      <c r="B1018" s="17"/>
      <c r="C1018" s="17"/>
      <c r="D1018" s="17"/>
      <c r="E1018" s="9">
        <f t="shared" si="15"/>
        <v>44.729999999864958</v>
      </c>
    </row>
    <row r="1019" spans="1:5" ht="21" x14ac:dyDescent="0.25">
      <c r="A1019" s="17"/>
      <c r="B1019" s="17"/>
      <c r="C1019" s="17"/>
      <c r="D1019" s="17"/>
      <c r="E1019" s="9">
        <f t="shared" si="15"/>
        <v>44.729999999864958</v>
      </c>
    </row>
    <row r="1020" spans="1:5" ht="21" x14ac:dyDescent="0.25">
      <c r="A1020" s="17"/>
      <c r="B1020" s="17"/>
      <c r="C1020" s="17"/>
      <c r="D1020" s="17"/>
      <c r="E1020" s="9">
        <f t="shared" si="15"/>
        <v>44.729999999864958</v>
      </c>
    </row>
    <row r="1021" spans="1:5" ht="21" x14ac:dyDescent="0.25">
      <c r="A1021" s="17"/>
      <c r="B1021" s="17"/>
      <c r="C1021" s="17"/>
      <c r="D1021" s="17"/>
      <c r="E1021" s="9">
        <f t="shared" si="15"/>
        <v>44.729999999864958</v>
      </c>
    </row>
    <row r="1022" spans="1:5" ht="21" x14ac:dyDescent="0.25">
      <c r="A1022" s="17"/>
      <c r="B1022" s="17"/>
      <c r="C1022" s="17"/>
      <c r="D1022" s="17"/>
      <c r="E1022" s="9">
        <f t="shared" si="15"/>
        <v>44.729999999864958</v>
      </c>
    </row>
    <row r="1023" spans="1:5" ht="21" x14ac:dyDescent="0.25">
      <c r="A1023" s="17"/>
      <c r="B1023" s="17"/>
      <c r="C1023" s="17"/>
      <c r="D1023" s="17"/>
      <c r="E1023" s="9">
        <f t="shared" si="15"/>
        <v>44.729999999864958</v>
      </c>
    </row>
    <row r="1024" spans="1:5" ht="21" x14ac:dyDescent="0.25">
      <c r="A1024" s="17"/>
      <c r="B1024" s="17"/>
      <c r="C1024" s="17"/>
      <c r="D1024" s="17"/>
      <c r="E1024" s="9">
        <f t="shared" si="15"/>
        <v>44.729999999864958</v>
      </c>
    </row>
    <row r="1025" spans="1:5" ht="21" x14ac:dyDescent="0.25">
      <c r="A1025" s="17"/>
      <c r="B1025" s="17"/>
      <c r="C1025" s="17"/>
      <c r="D1025" s="17"/>
      <c r="E1025" s="9">
        <f t="shared" si="15"/>
        <v>44.729999999864958</v>
      </c>
    </row>
    <row r="1026" spans="1:5" ht="21" x14ac:dyDescent="0.25">
      <c r="A1026" s="17"/>
      <c r="B1026" s="17"/>
      <c r="C1026" s="17"/>
      <c r="D1026" s="17"/>
      <c r="E1026" s="9">
        <f t="shared" si="15"/>
        <v>44.729999999864958</v>
      </c>
    </row>
    <row r="1027" spans="1:5" ht="21" x14ac:dyDescent="0.25">
      <c r="A1027" s="17"/>
      <c r="B1027" s="17"/>
      <c r="C1027" s="17"/>
      <c r="D1027" s="17"/>
      <c r="E1027" s="9">
        <f t="shared" si="15"/>
        <v>44.729999999864958</v>
      </c>
    </row>
    <row r="1028" spans="1:5" ht="21" x14ac:dyDescent="0.25">
      <c r="A1028" s="17"/>
      <c r="B1028" s="17"/>
      <c r="C1028" s="17"/>
      <c r="D1028" s="17"/>
      <c r="E1028" s="9">
        <f t="shared" si="15"/>
        <v>44.729999999864958</v>
      </c>
    </row>
    <row r="1029" spans="1:5" ht="21" x14ac:dyDescent="0.25">
      <c r="A1029" s="17"/>
      <c r="B1029" s="17"/>
      <c r="C1029" s="17"/>
      <c r="D1029" s="17"/>
      <c r="E1029" s="9">
        <f t="shared" si="15"/>
        <v>44.729999999864958</v>
      </c>
    </row>
    <row r="1030" spans="1:5" ht="21" x14ac:dyDescent="0.25">
      <c r="A1030" s="17"/>
      <c r="B1030" s="17"/>
      <c r="C1030" s="17"/>
      <c r="D1030" s="17"/>
      <c r="E1030" s="9">
        <f t="shared" ref="E1030:E1057" si="16">E1029+C1030-D1030</f>
        <v>44.729999999864958</v>
      </c>
    </row>
    <row r="1031" spans="1:5" ht="21" x14ac:dyDescent="0.25">
      <c r="A1031" s="17"/>
      <c r="B1031" s="17"/>
      <c r="C1031" s="17"/>
      <c r="D1031" s="17"/>
      <c r="E1031" s="9">
        <f t="shared" si="16"/>
        <v>44.729999999864958</v>
      </c>
    </row>
    <row r="1032" spans="1:5" ht="21" x14ac:dyDescent="0.25">
      <c r="A1032" s="17"/>
      <c r="B1032" s="17"/>
      <c r="C1032" s="17"/>
      <c r="D1032" s="17"/>
      <c r="E1032" s="9">
        <f t="shared" si="16"/>
        <v>44.729999999864958</v>
      </c>
    </row>
    <row r="1033" spans="1:5" ht="21" x14ac:dyDescent="0.25">
      <c r="A1033" s="17"/>
      <c r="B1033" s="17"/>
      <c r="C1033" s="17"/>
      <c r="D1033" s="17"/>
      <c r="E1033" s="9">
        <f t="shared" si="16"/>
        <v>44.729999999864958</v>
      </c>
    </row>
    <row r="1034" spans="1:5" ht="21" x14ac:dyDescent="0.25">
      <c r="A1034" s="17"/>
      <c r="B1034" s="17"/>
      <c r="C1034" s="17"/>
      <c r="D1034" s="17"/>
      <c r="E1034" s="9">
        <f t="shared" si="16"/>
        <v>44.729999999864958</v>
      </c>
    </row>
    <row r="1035" spans="1:5" ht="21" x14ac:dyDescent="0.25">
      <c r="A1035" s="17"/>
      <c r="B1035" s="17"/>
      <c r="C1035" s="17"/>
      <c r="D1035" s="17"/>
      <c r="E1035" s="9">
        <f t="shared" si="16"/>
        <v>44.729999999864958</v>
      </c>
    </row>
    <row r="1036" spans="1:5" ht="21" x14ac:dyDescent="0.25">
      <c r="A1036" s="17"/>
      <c r="B1036" s="17"/>
      <c r="C1036" s="17"/>
      <c r="D1036" s="17"/>
      <c r="E1036" s="9">
        <f t="shared" si="16"/>
        <v>44.729999999864958</v>
      </c>
    </row>
    <row r="1037" spans="1:5" ht="21" x14ac:dyDescent="0.25">
      <c r="A1037" s="17"/>
      <c r="B1037" s="17"/>
      <c r="C1037" s="17"/>
      <c r="D1037" s="17"/>
      <c r="E1037" s="9">
        <f t="shared" si="16"/>
        <v>44.729999999864958</v>
      </c>
    </row>
    <row r="1038" spans="1:5" ht="21" x14ac:dyDescent="0.25">
      <c r="A1038" s="17"/>
      <c r="B1038" s="17"/>
      <c r="C1038" s="17"/>
      <c r="D1038" s="17"/>
      <c r="E1038" s="9">
        <f t="shared" si="16"/>
        <v>44.729999999864958</v>
      </c>
    </row>
    <row r="1039" spans="1:5" ht="21" x14ac:dyDescent="0.25">
      <c r="A1039" s="17"/>
      <c r="B1039" s="17"/>
      <c r="C1039" s="17"/>
      <c r="D1039" s="17"/>
      <c r="E1039" s="9">
        <f t="shared" si="16"/>
        <v>44.729999999864958</v>
      </c>
    </row>
    <row r="1040" spans="1:5" ht="21" x14ac:dyDescent="0.25">
      <c r="A1040" s="17"/>
      <c r="B1040" s="17"/>
      <c r="C1040" s="17"/>
      <c r="D1040" s="17"/>
      <c r="E1040" s="9">
        <f t="shared" si="16"/>
        <v>44.729999999864958</v>
      </c>
    </row>
    <row r="1041" spans="1:5" ht="21" x14ac:dyDescent="0.25">
      <c r="A1041" s="17"/>
      <c r="B1041" s="17"/>
      <c r="C1041" s="17"/>
      <c r="D1041" s="17"/>
      <c r="E1041" s="9">
        <f t="shared" si="16"/>
        <v>44.729999999864958</v>
      </c>
    </row>
    <row r="1042" spans="1:5" ht="21" x14ac:dyDescent="0.25">
      <c r="A1042" s="17"/>
      <c r="B1042" s="17"/>
      <c r="C1042" s="17"/>
      <c r="D1042" s="17"/>
      <c r="E1042" s="9">
        <f t="shared" si="16"/>
        <v>44.729999999864958</v>
      </c>
    </row>
    <row r="1043" spans="1:5" ht="21" x14ac:dyDescent="0.25">
      <c r="A1043" s="17"/>
      <c r="B1043" s="17"/>
      <c r="C1043" s="17"/>
      <c r="D1043" s="17"/>
      <c r="E1043" s="9">
        <f t="shared" si="16"/>
        <v>44.729999999864958</v>
      </c>
    </row>
    <row r="1044" spans="1:5" ht="21" x14ac:dyDescent="0.25">
      <c r="A1044" s="17"/>
      <c r="B1044" s="17"/>
      <c r="C1044" s="17"/>
      <c r="D1044" s="17"/>
      <c r="E1044" s="9">
        <f t="shared" si="16"/>
        <v>44.729999999864958</v>
      </c>
    </row>
    <row r="1045" spans="1:5" ht="21" x14ac:dyDescent="0.25">
      <c r="A1045" s="17"/>
      <c r="B1045" s="17"/>
      <c r="C1045" s="17"/>
      <c r="D1045" s="17"/>
      <c r="E1045" s="9">
        <f t="shared" si="16"/>
        <v>44.729999999864958</v>
      </c>
    </row>
    <row r="1046" spans="1:5" ht="21" x14ac:dyDescent="0.25">
      <c r="A1046" s="17"/>
      <c r="B1046" s="17"/>
      <c r="C1046" s="17"/>
      <c r="D1046" s="17"/>
      <c r="E1046" s="9">
        <f t="shared" si="16"/>
        <v>44.729999999864958</v>
      </c>
    </row>
    <row r="1047" spans="1:5" ht="21" x14ac:dyDescent="0.25">
      <c r="A1047" s="17"/>
      <c r="B1047" s="17"/>
      <c r="C1047" s="17"/>
      <c r="D1047" s="17"/>
      <c r="E1047" s="9">
        <f t="shared" si="16"/>
        <v>44.729999999864958</v>
      </c>
    </row>
    <row r="1048" spans="1:5" ht="21" x14ac:dyDescent="0.25">
      <c r="A1048" s="17"/>
      <c r="B1048" s="17"/>
      <c r="C1048" s="17"/>
      <c r="D1048" s="17"/>
      <c r="E1048" s="9">
        <f t="shared" si="16"/>
        <v>44.729999999864958</v>
      </c>
    </row>
    <row r="1049" spans="1:5" ht="21" x14ac:dyDescent="0.25">
      <c r="A1049" s="17"/>
      <c r="B1049" s="17"/>
      <c r="C1049" s="17"/>
      <c r="D1049" s="17"/>
      <c r="E1049" s="9">
        <f t="shared" si="16"/>
        <v>44.729999999864958</v>
      </c>
    </row>
    <row r="1050" spans="1:5" ht="21" x14ac:dyDescent="0.25">
      <c r="A1050" s="17"/>
      <c r="B1050" s="17"/>
      <c r="C1050" s="17"/>
      <c r="D1050" s="17"/>
      <c r="E1050" s="9">
        <f t="shared" si="16"/>
        <v>44.729999999864958</v>
      </c>
    </row>
    <row r="1051" spans="1:5" ht="21" x14ac:dyDescent="0.25">
      <c r="A1051" s="17"/>
      <c r="B1051" s="17"/>
      <c r="C1051" s="17"/>
      <c r="D1051" s="17"/>
      <c r="E1051" s="9">
        <f t="shared" si="16"/>
        <v>44.729999999864958</v>
      </c>
    </row>
    <row r="1052" spans="1:5" ht="21" x14ac:dyDescent="0.25">
      <c r="A1052" s="17"/>
      <c r="B1052" s="17"/>
      <c r="C1052" s="17"/>
      <c r="D1052" s="17"/>
      <c r="E1052" s="9">
        <f t="shared" si="16"/>
        <v>44.729999999864958</v>
      </c>
    </row>
    <row r="1053" spans="1:5" ht="21" x14ac:dyDescent="0.25">
      <c r="A1053" s="17"/>
      <c r="B1053" s="17"/>
      <c r="C1053" s="17"/>
      <c r="D1053" s="17"/>
      <c r="E1053" s="9">
        <f t="shared" si="16"/>
        <v>44.729999999864958</v>
      </c>
    </row>
    <row r="1054" spans="1:5" ht="21" x14ac:dyDescent="0.25">
      <c r="A1054" s="17"/>
      <c r="B1054" s="17"/>
      <c r="C1054" s="17"/>
      <c r="D1054" s="17"/>
      <c r="E1054" s="9">
        <f t="shared" si="16"/>
        <v>44.729999999864958</v>
      </c>
    </row>
    <row r="1055" spans="1:5" ht="21" x14ac:dyDescent="0.25">
      <c r="A1055" s="17"/>
      <c r="B1055" s="17"/>
      <c r="C1055" s="17"/>
      <c r="D1055" s="17"/>
      <c r="E1055" s="9">
        <f t="shared" si="16"/>
        <v>44.729999999864958</v>
      </c>
    </row>
    <row r="1056" spans="1:5" ht="21" x14ac:dyDescent="0.25">
      <c r="A1056" s="17"/>
      <c r="B1056" s="17"/>
      <c r="C1056" s="17"/>
      <c r="D1056" s="17"/>
      <c r="E1056" s="9">
        <f t="shared" si="16"/>
        <v>44.729999999864958</v>
      </c>
    </row>
    <row r="1057" spans="1:5" ht="21" x14ac:dyDescent="0.25">
      <c r="A1057" s="17"/>
      <c r="B1057" s="17"/>
      <c r="C1057" s="17"/>
      <c r="D1057" s="17"/>
      <c r="E1057" s="9">
        <f t="shared" si="16"/>
        <v>44.729999999864958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9"/>
  <dimension ref="A1:E1057"/>
  <sheetViews>
    <sheetView workbookViewId="0">
      <selection activeCell="G8" sqref="G8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1425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18"/>
      <c r="B35" s="8"/>
      <c r="C35" s="9"/>
      <c r="D35" s="9"/>
      <c r="E35" s="9">
        <f t="shared" si="0"/>
        <v>0</v>
      </c>
    </row>
    <row r="36" spans="1:5" ht="21" x14ac:dyDescent="0.25">
      <c r="A36" s="18"/>
      <c r="B36" s="8"/>
      <c r="C36" s="9"/>
      <c r="D36" s="9"/>
      <c r="E36" s="9">
        <f t="shared" si="0"/>
        <v>0</v>
      </c>
    </row>
    <row r="37" spans="1:5" ht="21" x14ac:dyDescent="0.25">
      <c r="A37" s="18"/>
      <c r="B37" s="8"/>
      <c r="C37" s="9"/>
      <c r="D37" s="9"/>
      <c r="E37" s="9">
        <f t="shared" si="0"/>
        <v>0</v>
      </c>
    </row>
    <row r="38" spans="1:5" ht="21" x14ac:dyDescent="0.25">
      <c r="A38" s="18"/>
      <c r="B38" s="8"/>
      <c r="C38" s="9"/>
      <c r="D38" s="9"/>
      <c r="E38" s="9">
        <f t="shared" si="0"/>
        <v>0</v>
      </c>
    </row>
    <row r="39" spans="1:5" ht="21" x14ac:dyDescent="0.25">
      <c r="A39" s="18"/>
      <c r="B39" s="8"/>
      <c r="C39" s="9"/>
      <c r="D39" s="9"/>
      <c r="E39" s="9">
        <f t="shared" si="0"/>
        <v>0</v>
      </c>
    </row>
    <row r="40" spans="1:5" ht="21" x14ac:dyDescent="0.25">
      <c r="A40" s="18"/>
      <c r="B40" s="8"/>
      <c r="C40" s="9"/>
      <c r="D40" s="9"/>
      <c r="E40" s="9">
        <f t="shared" si="0"/>
        <v>0</v>
      </c>
    </row>
    <row r="41" spans="1:5" ht="21" x14ac:dyDescent="0.25">
      <c r="A41" s="18"/>
      <c r="B41" s="8"/>
      <c r="C41" s="9"/>
      <c r="D41" s="9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18"/>
      <c r="B52" s="8"/>
      <c r="C52" s="9"/>
      <c r="D52" s="9"/>
      <c r="E52" s="9">
        <f t="shared" si="0"/>
        <v>0</v>
      </c>
    </row>
    <row r="53" spans="1:5" ht="21" x14ac:dyDescent="0.25">
      <c r="A53" s="18"/>
      <c r="B53" s="8"/>
      <c r="C53" s="9"/>
      <c r="D53" s="9"/>
      <c r="E53" s="9">
        <f t="shared" si="0"/>
        <v>0</v>
      </c>
    </row>
    <row r="54" spans="1:5" ht="21" x14ac:dyDescent="0.25">
      <c r="A54" s="1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 t="shared" si="0"/>
        <v>0</v>
      </c>
    </row>
    <row r="59" spans="1:5" ht="21" x14ac:dyDescent="0.25">
      <c r="A59" s="18"/>
      <c r="B59" s="8"/>
      <c r="C59" s="9"/>
      <c r="D59" s="9"/>
      <c r="E59" s="9">
        <f t="shared" si="0"/>
        <v>0</v>
      </c>
    </row>
    <row r="60" spans="1:5" ht="21" x14ac:dyDescent="0.25">
      <c r="A60" s="18"/>
      <c r="B60" s="8"/>
      <c r="C60" s="9"/>
      <c r="D60" s="9"/>
      <c r="E60" s="9">
        <f t="shared" si="0"/>
        <v>0</v>
      </c>
    </row>
    <row r="61" spans="1:5" ht="21" x14ac:dyDescent="0.25">
      <c r="A61" s="18"/>
      <c r="B61" s="8"/>
      <c r="C61" s="9"/>
      <c r="D61" s="9"/>
      <c r="E61" s="9">
        <f t="shared" si="0"/>
        <v>0</v>
      </c>
    </row>
    <row r="62" spans="1:5" ht="21" x14ac:dyDescent="0.25">
      <c r="A62" s="18"/>
      <c r="B62" s="8"/>
      <c r="C62" s="9"/>
      <c r="D62" s="9"/>
      <c r="E62" s="9">
        <f t="shared" si="0"/>
        <v>0</v>
      </c>
    </row>
    <row r="63" spans="1:5" ht="21" x14ac:dyDescent="0.25">
      <c r="A63" s="18"/>
      <c r="B63" s="8"/>
      <c r="C63" s="9"/>
      <c r="D63" s="9"/>
      <c r="E63" s="9">
        <f t="shared" si="0"/>
        <v>0</v>
      </c>
    </row>
    <row r="64" spans="1:5" ht="21" x14ac:dyDescent="0.25">
      <c r="A64" s="18"/>
      <c r="B64" s="8"/>
      <c r="C64" s="9"/>
      <c r="D64" s="9"/>
      <c r="E64" s="9">
        <f t="shared" si="0"/>
        <v>0</v>
      </c>
    </row>
    <row r="65" spans="1:5" ht="21" x14ac:dyDescent="0.25">
      <c r="A65" s="18"/>
      <c r="B65" s="8"/>
      <c r="C65" s="9"/>
      <c r="D65" s="9"/>
      <c r="E65" s="9">
        <f t="shared" si="0"/>
        <v>0</v>
      </c>
    </row>
    <row r="66" spans="1:5" ht="21" x14ac:dyDescent="0.25">
      <c r="A66" s="18"/>
      <c r="B66" s="8"/>
      <c r="C66" s="9"/>
      <c r="D66" s="9"/>
      <c r="E66" s="9">
        <f t="shared" si="0"/>
        <v>0</v>
      </c>
    </row>
    <row r="67" spans="1:5" ht="21" x14ac:dyDescent="0.25">
      <c r="A67" s="18"/>
      <c r="B67" s="8"/>
      <c r="C67" s="9"/>
      <c r="D67" s="9"/>
      <c r="E67" s="9">
        <f t="shared" si="0"/>
        <v>0</v>
      </c>
    </row>
    <row r="68" spans="1:5" ht="21" x14ac:dyDescent="0.25">
      <c r="A68" s="18"/>
      <c r="B68" s="8"/>
      <c r="C68" s="9"/>
      <c r="D68" s="9"/>
      <c r="E68" s="9">
        <f t="shared" si="0"/>
        <v>0</v>
      </c>
    </row>
    <row r="69" spans="1:5" ht="21" x14ac:dyDescent="0.25">
      <c r="A69" s="18"/>
      <c r="B69" s="8"/>
      <c r="C69" s="9"/>
      <c r="D69" s="9"/>
      <c r="E69" s="9">
        <f t="shared" si="0"/>
        <v>0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18"/>
      <c r="B72" s="8"/>
      <c r="C72" s="9"/>
      <c r="D72" s="9"/>
      <c r="E72" s="9">
        <f t="shared" si="1"/>
        <v>0</v>
      </c>
    </row>
    <row r="73" spans="1:5" ht="21" x14ac:dyDescent="0.25">
      <c r="A73" s="18"/>
      <c r="B73" s="8"/>
      <c r="C73" s="9"/>
      <c r="D73" s="9"/>
      <c r="E73" s="9">
        <f t="shared" si="1"/>
        <v>0</v>
      </c>
    </row>
    <row r="74" spans="1:5" ht="21" x14ac:dyDescent="0.25">
      <c r="A74" s="18"/>
      <c r="B74" s="8"/>
      <c r="C74" s="9"/>
      <c r="D74" s="9"/>
      <c r="E74" s="9">
        <f t="shared" si="1"/>
        <v>0</v>
      </c>
    </row>
    <row r="75" spans="1:5" ht="21" x14ac:dyDescent="0.25">
      <c r="A75" s="18"/>
      <c r="B75" s="8"/>
      <c r="C75" s="9"/>
      <c r="D75" s="9"/>
      <c r="E75" s="9">
        <f t="shared" si="1"/>
        <v>0</v>
      </c>
    </row>
    <row r="76" spans="1:5" ht="21" x14ac:dyDescent="0.25">
      <c r="A76" s="18"/>
      <c r="B76" s="8"/>
      <c r="C76" s="9"/>
      <c r="D76" s="9"/>
      <c r="E76" s="9">
        <f t="shared" si="1"/>
        <v>0</v>
      </c>
    </row>
    <row r="77" spans="1:5" ht="21" x14ac:dyDescent="0.25">
      <c r="A77" s="18"/>
      <c r="B77" s="8"/>
      <c r="C77" s="9"/>
      <c r="D77" s="9"/>
      <c r="E77" s="9">
        <f t="shared" si="1"/>
        <v>0</v>
      </c>
    </row>
    <row r="78" spans="1:5" ht="21" x14ac:dyDescent="0.25">
      <c r="A78" s="18"/>
      <c r="B78" s="8"/>
      <c r="C78" s="9"/>
      <c r="D78" s="9"/>
      <c r="E78" s="9">
        <f t="shared" si="1"/>
        <v>0</v>
      </c>
    </row>
    <row r="79" spans="1:5" ht="21" x14ac:dyDescent="0.25">
      <c r="A79" s="18"/>
      <c r="B79" s="8"/>
      <c r="C79" s="9"/>
      <c r="D79" s="9"/>
      <c r="E79" s="9">
        <f t="shared" si="1"/>
        <v>0</v>
      </c>
    </row>
    <row r="80" spans="1:5" ht="21" x14ac:dyDescent="0.25">
      <c r="A80" s="18"/>
      <c r="B80" s="8"/>
      <c r="C80" s="9"/>
      <c r="D80" s="9"/>
      <c r="E80" s="9">
        <f t="shared" si="1"/>
        <v>0</v>
      </c>
    </row>
    <row r="81" spans="1:5" ht="21" x14ac:dyDescent="0.25">
      <c r="A81" s="18"/>
      <c r="B81" s="8"/>
      <c r="C81" s="9"/>
      <c r="D81" s="9"/>
      <c r="E81" s="9">
        <f t="shared" si="1"/>
        <v>0</v>
      </c>
    </row>
    <row r="82" spans="1:5" ht="21" x14ac:dyDescent="0.25">
      <c r="A82" s="18"/>
      <c r="B82" s="8"/>
      <c r="C82" s="9"/>
      <c r="D82" s="9"/>
      <c r="E82" s="9">
        <f t="shared" si="1"/>
        <v>0</v>
      </c>
    </row>
    <row r="83" spans="1:5" ht="21" x14ac:dyDescent="0.25">
      <c r="A83" s="18"/>
      <c r="B83" s="8"/>
      <c r="C83" s="9"/>
      <c r="D83" s="9"/>
      <c r="E83" s="9">
        <f t="shared" si="1"/>
        <v>0</v>
      </c>
    </row>
    <row r="84" spans="1:5" ht="21" x14ac:dyDescent="0.25">
      <c r="A84" s="18"/>
      <c r="B84" s="8"/>
      <c r="C84" s="9"/>
      <c r="D84" s="9"/>
      <c r="E84" s="9">
        <f t="shared" si="1"/>
        <v>0</v>
      </c>
    </row>
    <row r="85" spans="1:5" ht="21" x14ac:dyDescent="0.25">
      <c r="A85" s="18"/>
      <c r="B85" s="8"/>
      <c r="C85" s="9"/>
      <c r="D85" s="9"/>
      <c r="E85" s="9">
        <f t="shared" si="1"/>
        <v>0</v>
      </c>
    </row>
    <row r="86" spans="1:5" ht="21" x14ac:dyDescent="0.25">
      <c r="A86" s="18"/>
      <c r="B86" s="8"/>
      <c r="C86" s="9"/>
      <c r="D86" s="9"/>
      <c r="E86" s="9">
        <f t="shared" si="1"/>
        <v>0</v>
      </c>
    </row>
    <row r="87" spans="1:5" ht="21" x14ac:dyDescent="0.25">
      <c r="A87" s="18"/>
      <c r="B87" s="8"/>
      <c r="C87" s="9"/>
      <c r="D87" s="9"/>
      <c r="E87" s="9">
        <f t="shared" si="1"/>
        <v>0</v>
      </c>
    </row>
    <row r="88" spans="1:5" ht="21" x14ac:dyDescent="0.25">
      <c r="A88" s="18"/>
      <c r="B88" s="8"/>
      <c r="C88" s="9"/>
      <c r="D88" s="9"/>
      <c r="E88" s="9">
        <f t="shared" si="1"/>
        <v>0</v>
      </c>
    </row>
    <row r="89" spans="1:5" ht="21" x14ac:dyDescent="0.25">
      <c r="A89" s="18"/>
      <c r="B89" s="8"/>
      <c r="C89" s="9"/>
      <c r="D89" s="9"/>
      <c r="E89" s="9">
        <f t="shared" si="1"/>
        <v>0</v>
      </c>
    </row>
    <row r="90" spans="1:5" ht="21" x14ac:dyDescent="0.25">
      <c r="A90" s="18"/>
      <c r="B90" s="8"/>
      <c r="C90" s="9"/>
      <c r="D90" s="9"/>
      <c r="E90" s="9">
        <f t="shared" si="1"/>
        <v>0</v>
      </c>
    </row>
    <row r="91" spans="1:5" ht="21" x14ac:dyDescent="0.25">
      <c r="A91" s="18"/>
      <c r="B91" s="8"/>
      <c r="C91" s="9"/>
      <c r="D91" s="9"/>
      <c r="E91" s="9">
        <f t="shared" si="1"/>
        <v>0</v>
      </c>
    </row>
    <row r="92" spans="1:5" ht="21" x14ac:dyDescent="0.25">
      <c r="A92" s="18"/>
      <c r="B92" s="8"/>
      <c r="C92" s="9"/>
      <c r="D92" s="9"/>
      <c r="E92" s="9">
        <f t="shared" si="1"/>
        <v>0</v>
      </c>
    </row>
    <row r="93" spans="1:5" ht="21" x14ac:dyDescent="0.25">
      <c r="A93" s="18"/>
      <c r="B93" s="8"/>
      <c r="C93" s="9"/>
      <c r="D93" s="9"/>
      <c r="E93" s="9">
        <f t="shared" si="1"/>
        <v>0</v>
      </c>
    </row>
    <row r="94" spans="1:5" ht="21" x14ac:dyDescent="0.25">
      <c r="A94" s="18"/>
      <c r="B94" s="8"/>
      <c r="C94" s="9"/>
      <c r="D94" s="9"/>
      <c r="E94" s="9">
        <f t="shared" si="1"/>
        <v>0</v>
      </c>
    </row>
    <row r="95" spans="1:5" ht="21" x14ac:dyDescent="0.25">
      <c r="A95" s="18"/>
      <c r="B95" s="8"/>
      <c r="C95" s="9"/>
      <c r="D95" s="9"/>
      <c r="E95" s="9">
        <f t="shared" si="1"/>
        <v>0</v>
      </c>
    </row>
    <row r="96" spans="1:5" ht="21" x14ac:dyDescent="0.25">
      <c r="A96" s="18"/>
      <c r="B96" s="8"/>
      <c r="C96" s="9"/>
      <c r="D96" s="9"/>
      <c r="E96" s="9">
        <f t="shared" si="1"/>
        <v>0</v>
      </c>
    </row>
    <row r="97" spans="1:5" ht="21" x14ac:dyDescent="0.25">
      <c r="A97" s="18"/>
      <c r="B97" s="8"/>
      <c r="C97" s="9"/>
      <c r="D97" s="9"/>
      <c r="E97" s="9">
        <f t="shared" si="1"/>
        <v>0</v>
      </c>
    </row>
    <row r="98" spans="1:5" ht="21" x14ac:dyDescent="0.25">
      <c r="A98" s="18"/>
      <c r="B98" s="8"/>
      <c r="C98" s="9"/>
      <c r="D98" s="9"/>
      <c r="E98" s="9">
        <f t="shared" si="1"/>
        <v>0</v>
      </c>
    </row>
    <row r="99" spans="1:5" ht="21" x14ac:dyDescent="0.25">
      <c r="A99" s="18"/>
      <c r="B99" s="8"/>
      <c r="C99" s="9"/>
      <c r="D99" s="9"/>
      <c r="E99" s="9">
        <f t="shared" si="1"/>
        <v>0</v>
      </c>
    </row>
    <row r="100" spans="1:5" ht="21" x14ac:dyDescent="0.25">
      <c r="A100" s="18"/>
      <c r="B100" s="8"/>
      <c r="C100" s="9"/>
      <c r="D100" s="9"/>
      <c r="E100" s="9">
        <f t="shared" si="1"/>
        <v>0</v>
      </c>
    </row>
    <row r="101" spans="1:5" ht="21" x14ac:dyDescent="0.25">
      <c r="A101" s="18"/>
      <c r="B101" s="8"/>
      <c r="C101" s="17"/>
      <c r="D101" s="16"/>
      <c r="E101" s="9">
        <f t="shared" si="1"/>
        <v>0</v>
      </c>
    </row>
    <row r="102" spans="1:5" ht="21" x14ac:dyDescent="0.25">
      <c r="A102" s="18"/>
      <c r="B102" s="8"/>
      <c r="C102" s="16"/>
      <c r="D102" s="16"/>
      <c r="E102" s="9">
        <f t="shared" si="1"/>
        <v>0</v>
      </c>
    </row>
    <row r="103" spans="1:5" ht="21" x14ac:dyDescent="0.25">
      <c r="A103" s="18"/>
      <c r="B103" s="8"/>
      <c r="C103" s="16"/>
      <c r="D103" s="16"/>
      <c r="E103" s="9">
        <f t="shared" si="1"/>
        <v>0</v>
      </c>
    </row>
    <row r="104" spans="1:5" ht="21" x14ac:dyDescent="0.25">
      <c r="A104" s="18"/>
      <c r="B104" s="8"/>
      <c r="C104" s="16"/>
      <c r="D104" s="16"/>
      <c r="E104" s="9">
        <f t="shared" si="1"/>
        <v>0</v>
      </c>
    </row>
    <row r="105" spans="1:5" ht="21" x14ac:dyDescent="0.25">
      <c r="A105" s="18"/>
      <c r="B105" s="8"/>
      <c r="C105" s="16"/>
      <c r="D105" s="16"/>
      <c r="E105" s="9">
        <f t="shared" si="1"/>
        <v>0</v>
      </c>
    </row>
    <row r="106" spans="1:5" ht="21" x14ac:dyDescent="0.25">
      <c r="A106" s="18"/>
      <c r="B106" s="8"/>
      <c r="C106" s="16"/>
      <c r="D106" s="16"/>
      <c r="E106" s="9">
        <f t="shared" si="1"/>
        <v>0</v>
      </c>
    </row>
    <row r="107" spans="1:5" ht="21" x14ac:dyDescent="0.25">
      <c r="A107" s="18"/>
      <c r="B107" s="8"/>
      <c r="C107" s="16"/>
      <c r="D107" s="16"/>
      <c r="E107" s="9">
        <f t="shared" si="1"/>
        <v>0</v>
      </c>
    </row>
    <row r="108" spans="1:5" ht="21" x14ac:dyDescent="0.25">
      <c r="A108" s="18"/>
      <c r="B108" s="8"/>
      <c r="C108" s="16"/>
      <c r="D108" s="16"/>
      <c r="E108" s="9">
        <f t="shared" si="1"/>
        <v>0</v>
      </c>
    </row>
    <row r="109" spans="1:5" ht="21" x14ac:dyDescent="0.25">
      <c r="A109" s="18"/>
      <c r="B109" s="8"/>
      <c r="C109" s="16"/>
      <c r="D109" s="16"/>
      <c r="E109" s="9">
        <f t="shared" si="1"/>
        <v>0</v>
      </c>
    </row>
    <row r="110" spans="1:5" ht="21" x14ac:dyDescent="0.25">
      <c r="A110" s="18"/>
      <c r="B110" s="8"/>
      <c r="C110" s="16"/>
      <c r="D110" s="16"/>
      <c r="E110" s="9">
        <f t="shared" si="1"/>
        <v>0</v>
      </c>
    </row>
    <row r="111" spans="1:5" ht="21" x14ac:dyDescent="0.25">
      <c r="A111" s="18"/>
      <c r="B111" s="8"/>
      <c r="C111" s="16"/>
      <c r="D111" s="16"/>
      <c r="E111" s="9">
        <f t="shared" si="1"/>
        <v>0</v>
      </c>
    </row>
    <row r="112" spans="1:5" ht="21" x14ac:dyDescent="0.25">
      <c r="A112" s="18"/>
      <c r="B112" s="8"/>
      <c r="C112" s="16"/>
      <c r="D112" s="16"/>
      <c r="E112" s="9">
        <f t="shared" si="1"/>
        <v>0</v>
      </c>
    </row>
    <row r="113" spans="1:5" ht="21" x14ac:dyDescent="0.25">
      <c r="A113" s="18"/>
      <c r="B113" s="8"/>
      <c r="C113" s="16"/>
      <c r="D113" s="16"/>
      <c r="E113" s="9">
        <f t="shared" si="1"/>
        <v>0</v>
      </c>
    </row>
    <row r="114" spans="1:5" ht="21" x14ac:dyDescent="0.25">
      <c r="A114" s="18"/>
      <c r="B114" s="8"/>
      <c r="C114" s="16"/>
      <c r="D114" s="16"/>
      <c r="E114" s="9">
        <f t="shared" si="1"/>
        <v>0</v>
      </c>
    </row>
    <row r="115" spans="1:5" ht="21" x14ac:dyDescent="0.25">
      <c r="A115" s="18"/>
      <c r="B115" s="8"/>
      <c r="C115" s="16"/>
      <c r="D115" s="16"/>
      <c r="E115" s="9">
        <f t="shared" si="1"/>
        <v>0</v>
      </c>
    </row>
    <row r="116" spans="1:5" ht="21" x14ac:dyDescent="0.25">
      <c r="A116" s="18"/>
      <c r="B116" s="8"/>
      <c r="C116" s="16"/>
      <c r="D116" s="16"/>
      <c r="E116" s="9">
        <f t="shared" si="1"/>
        <v>0</v>
      </c>
    </row>
    <row r="117" spans="1:5" ht="21" x14ac:dyDescent="0.25">
      <c r="A117" s="18"/>
      <c r="B117" s="8"/>
      <c r="C117" s="16"/>
      <c r="D117" s="16"/>
      <c r="E117" s="9">
        <f t="shared" si="1"/>
        <v>0</v>
      </c>
    </row>
    <row r="118" spans="1:5" ht="21" x14ac:dyDescent="0.25">
      <c r="A118" s="18"/>
      <c r="B118" s="8"/>
      <c r="C118" s="16"/>
      <c r="D118" s="16"/>
      <c r="E118" s="9">
        <f t="shared" si="1"/>
        <v>0</v>
      </c>
    </row>
    <row r="119" spans="1:5" ht="21" x14ac:dyDescent="0.25">
      <c r="A119" s="18"/>
      <c r="B119" s="8"/>
      <c r="C119" s="16"/>
      <c r="D119" s="16"/>
      <c r="E119" s="9">
        <f t="shared" si="1"/>
        <v>0</v>
      </c>
    </row>
    <row r="120" spans="1:5" ht="21" x14ac:dyDescent="0.25">
      <c r="A120" s="18"/>
      <c r="B120" s="8"/>
      <c r="C120" s="16"/>
      <c r="D120" s="16"/>
      <c r="E120" s="9">
        <f t="shared" si="1"/>
        <v>0</v>
      </c>
    </row>
    <row r="121" spans="1:5" ht="21" x14ac:dyDescent="0.25">
      <c r="A121" s="18"/>
      <c r="B121" s="8"/>
      <c r="C121" s="16"/>
      <c r="D121" s="16"/>
      <c r="E121" s="9">
        <f t="shared" si="1"/>
        <v>0</v>
      </c>
    </row>
    <row r="122" spans="1:5" ht="21" x14ac:dyDescent="0.25">
      <c r="A122" s="18"/>
      <c r="B122" s="8"/>
      <c r="C122" s="16"/>
      <c r="D122" s="16"/>
      <c r="E122" s="9">
        <f t="shared" si="1"/>
        <v>0</v>
      </c>
    </row>
    <row r="123" spans="1:5" ht="21" x14ac:dyDescent="0.25">
      <c r="A123" s="18"/>
      <c r="B123" s="8"/>
      <c r="C123" s="16"/>
      <c r="D123" s="16"/>
      <c r="E123" s="9">
        <f t="shared" si="1"/>
        <v>0</v>
      </c>
    </row>
    <row r="124" spans="1:5" ht="21" x14ac:dyDescent="0.25">
      <c r="A124" s="18"/>
      <c r="B124" s="8"/>
      <c r="C124" s="16"/>
      <c r="D124" s="16"/>
      <c r="E124" s="9">
        <f t="shared" si="1"/>
        <v>0</v>
      </c>
    </row>
    <row r="125" spans="1:5" ht="21" x14ac:dyDescent="0.25">
      <c r="A125" s="18"/>
      <c r="B125" s="8"/>
      <c r="C125" s="16"/>
      <c r="D125" s="16"/>
      <c r="E125" s="9">
        <f t="shared" si="1"/>
        <v>0</v>
      </c>
    </row>
    <row r="126" spans="1:5" ht="21" x14ac:dyDescent="0.25">
      <c r="A126" s="18"/>
      <c r="B126" s="8"/>
      <c r="C126" s="16"/>
      <c r="D126" s="16"/>
      <c r="E126" s="9">
        <f t="shared" si="1"/>
        <v>0</v>
      </c>
    </row>
    <row r="127" spans="1:5" ht="21" x14ac:dyDescent="0.25">
      <c r="A127" s="18"/>
      <c r="B127" s="8"/>
      <c r="C127" s="16"/>
      <c r="D127" s="16"/>
      <c r="E127" s="9">
        <f t="shared" si="1"/>
        <v>0</v>
      </c>
    </row>
    <row r="128" spans="1:5" ht="21" x14ac:dyDescent="0.25">
      <c r="A128" s="18"/>
      <c r="B128" s="8"/>
      <c r="C128" s="16"/>
      <c r="D128" s="16"/>
      <c r="E128" s="9">
        <f t="shared" si="1"/>
        <v>0</v>
      </c>
    </row>
    <row r="129" spans="1:5" ht="21" x14ac:dyDescent="0.25">
      <c r="A129" s="18"/>
      <c r="B129" s="8"/>
      <c r="C129" s="16"/>
      <c r="D129" s="16"/>
      <c r="E129" s="9">
        <f t="shared" si="1"/>
        <v>0</v>
      </c>
    </row>
    <row r="130" spans="1:5" ht="21" x14ac:dyDescent="0.25">
      <c r="A130" s="18"/>
      <c r="B130" s="8"/>
      <c r="C130" s="16"/>
      <c r="D130" s="16"/>
      <c r="E130" s="9">
        <f t="shared" si="1"/>
        <v>0</v>
      </c>
    </row>
    <row r="131" spans="1:5" ht="21" x14ac:dyDescent="0.25">
      <c r="A131" s="18"/>
      <c r="B131" s="8"/>
      <c r="C131" s="16"/>
      <c r="D131" s="16"/>
      <c r="E131" s="9">
        <f t="shared" si="1"/>
        <v>0</v>
      </c>
    </row>
    <row r="132" spans="1:5" ht="21" x14ac:dyDescent="0.25">
      <c r="A132" s="18"/>
      <c r="B132" s="8"/>
      <c r="C132" s="16"/>
      <c r="D132" s="16"/>
      <c r="E132" s="9">
        <f t="shared" si="1"/>
        <v>0</v>
      </c>
    </row>
    <row r="133" spans="1:5" ht="21" x14ac:dyDescent="0.25">
      <c r="A133" s="18"/>
      <c r="B133" s="8"/>
      <c r="C133" s="16"/>
      <c r="D133" s="16"/>
      <c r="E133" s="9">
        <f t="shared" si="1"/>
        <v>0</v>
      </c>
    </row>
    <row r="134" spans="1:5" ht="21" x14ac:dyDescent="0.25">
      <c r="A134" s="18"/>
      <c r="B134" s="8"/>
      <c r="C134" s="16"/>
      <c r="D134" s="16"/>
      <c r="E134" s="9">
        <f t="shared" ref="E134:E197" si="2">E133+C134-D134</f>
        <v>0</v>
      </c>
    </row>
    <row r="135" spans="1:5" ht="21" x14ac:dyDescent="0.25">
      <c r="A135" s="18"/>
      <c r="B135" s="8"/>
      <c r="C135" s="16"/>
      <c r="D135" s="16"/>
      <c r="E135" s="9">
        <f t="shared" si="2"/>
        <v>0</v>
      </c>
    </row>
    <row r="136" spans="1:5" ht="21" x14ac:dyDescent="0.25">
      <c r="A136" s="18"/>
      <c r="B136" s="8"/>
      <c r="C136" s="16"/>
      <c r="D136" s="16"/>
      <c r="E136" s="9">
        <f t="shared" si="2"/>
        <v>0</v>
      </c>
    </row>
    <row r="137" spans="1:5" ht="21" x14ac:dyDescent="0.25">
      <c r="A137" s="18"/>
      <c r="B137" s="8"/>
      <c r="C137" s="16"/>
      <c r="D137" s="16"/>
      <c r="E137" s="9">
        <f t="shared" si="2"/>
        <v>0</v>
      </c>
    </row>
    <row r="138" spans="1:5" ht="21" x14ac:dyDescent="0.25">
      <c r="A138" s="18"/>
      <c r="B138" s="8"/>
      <c r="C138" s="16"/>
      <c r="D138" s="16"/>
      <c r="E138" s="9">
        <f t="shared" si="2"/>
        <v>0</v>
      </c>
    </row>
    <row r="139" spans="1:5" ht="21" x14ac:dyDescent="0.25">
      <c r="A139" s="18"/>
      <c r="B139" s="8"/>
      <c r="C139" s="16"/>
      <c r="D139" s="16"/>
      <c r="E139" s="9">
        <f t="shared" si="2"/>
        <v>0</v>
      </c>
    </row>
    <row r="140" spans="1:5" ht="21" x14ac:dyDescent="0.25">
      <c r="A140" s="18"/>
      <c r="B140" s="8"/>
      <c r="C140" s="16"/>
      <c r="D140" s="16"/>
      <c r="E140" s="9">
        <f t="shared" si="2"/>
        <v>0</v>
      </c>
    </row>
    <row r="141" spans="1:5" ht="21" x14ac:dyDescent="0.25">
      <c r="A141" s="18"/>
      <c r="B141" s="8"/>
      <c r="C141" s="16"/>
      <c r="D141" s="16"/>
      <c r="E141" s="9">
        <f t="shared" si="2"/>
        <v>0</v>
      </c>
    </row>
    <row r="142" spans="1:5" ht="21" x14ac:dyDescent="0.25">
      <c r="A142" s="18"/>
      <c r="B142" s="8"/>
      <c r="C142" s="16"/>
      <c r="D142" s="16"/>
      <c r="E142" s="9">
        <f t="shared" si="2"/>
        <v>0</v>
      </c>
    </row>
    <row r="143" spans="1:5" ht="21" x14ac:dyDescent="0.25">
      <c r="A143" s="18"/>
      <c r="B143" s="8"/>
      <c r="C143" s="16"/>
      <c r="D143" s="16"/>
      <c r="E143" s="9">
        <f t="shared" si="2"/>
        <v>0</v>
      </c>
    </row>
    <row r="144" spans="1:5" ht="21" x14ac:dyDescent="0.25">
      <c r="A144" s="18"/>
      <c r="B144" s="8"/>
      <c r="C144" s="16"/>
      <c r="D144" s="16"/>
      <c r="E144" s="9">
        <f t="shared" si="2"/>
        <v>0</v>
      </c>
    </row>
    <row r="145" spans="1:5" ht="21" x14ac:dyDescent="0.25">
      <c r="A145" s="18"/>
      <c r="B145" s="8"/>
      <c r="C145" s="16"/>
      <c r="D145" s="16"/>
      <c r="E145" s="9">
        <f t="shared" si="2"/>
        <v>0</v>
      </c>
    </row>
    <row r="146" spans="1:5" ht="21" x14ac:dyDescent="0.25">
      <c r="A146" s="18"/>
      <c r="B146" s="8"/>
      <c r="C146" s="16"/>
      <c r="D146" s="16"/>
      <c r="E146" s="9">
        <f t="shared" si="2"/>
        <v>0</v>
      </c>
    </row>
    <row r="147" spans="1:5" ht="21" x14ac:dyDescent="0.25">
      <c r="A147" s="18"/>
      <c r="B147" s="8"/>
      <c r="C147" s="16"/>
      <c r="D147" s="16"/>
      <c r="E147" s="9">
        <f t="shared" si="2"/>
        <v>0</v>
      </c>
    </row>
    <row r="148" spans="1:5" ht="21" x14ac:dyDescent="0.25">
      <c r="A148" s="18"/>
      <c r="B148" s="8"/>
      <c r="C148" s="16"/>
      <c r="D148" s="16"/>
      <c r="E148" s="9">
        <f t="shared" si="2"/>
        <v>0</v>
      </c>
    </row>
    <row r="149" spans="1:5" ht="21" x14ac:dyDescent="0.25">
      <c r="A149" s="18"/>
      <c r="B149" s="8"/>
      <c r="C149" s="16"/>
      <c r="D149" s="16"/>
      <c r="E149" s="9">
        <f t="shared" si="2"/>
        <v>0</v>
      </c>
    </row>
    <row r="150" spans="1:5" ht="21" x14ac:dyDescent="0.25">
      <c r="A150" s="18"/>
      <c r="B150" s="8"/>
      <c r="C150" s="16"/>
      <c r="D150" s="16"/>
      <c r="E150" s="9">
        <f t="shared" si="2"/>
        <v>0</v>
      </c>
    </row>
    <row r="151" spans="1:5" ht="21" x14ac:dyDescent="0.25">
      <c r="A151" s="18"/>
      <c r="B151" s="8"/>
      <c r="C151" s="16"/>
      <c r="D151" s="16"/>
      <c r="E151" s="9">
        <f t="shared" si="2"/>
        <v>0</v>
      </c>
    </row>
    <row r="152" spans="1:5" ht="21" x14ac:dyDescent="0.25">
      <c r="A152" s="18"/>
      <c r="B152" s="8"/>
      <c r="C152" s="16"/>
      <c r="D152" s="16"/>
      <c r="E152" s="9">
        <f t="shared" si="2"/>
        <v>0</v>
      </c>
    </row>
    <row r="153" spans="1:5" ht="21" x14ac:dyDescent="0.25">
      <c r="A153" s="18"/>
      <c r="B153" s="8"/>
      <c r="C153" s="16"/>
      <c r="D153" s="16"/>
      <c r="E153" s="9">
        <f t="shared" si="2"/>
        <v>0</v>
      </c>
    </row>
    <row r="154" spans="1:5" ht="21" x14ac:dyDescent="0.25">
      <c r="A154" s="18"/>
      <c r="B154" s="8"/>
      <c r="C154" s="16"/>
      <c r="D154" s="16"/>
      <c r="E154" s="9">
        <f t="shared" si="2"/>
        <v>0</v>
      </c>
    </row>
    <row r="155" spans="1:5" ht="21" x14ac:dyDescent="0.25">
      <c r="A155" s="18"/>
      <c r="B155" s="8"/>
      <c r="C155" s="16"/>
      <c r="D155" s="16"/>
      <c r="E155" s="9">
        <f t="shared" si="2"/>
        <v>0</v>
      </c>
    </row>
    <row r="156" spans="1:5" ht="21" x14ac:dyDescent="0.25">
      <c r="A156" s="18"/>
      <c r="B156" s="8"/>
      <c r="C156" s="16"/>
      <c r="D156" s="16"/>
      <c r="E156" s="9">
        <f t="shared" si="2"/>
        <v>0</v>
      </c>
    </row>
    <row r="157" spans="1:5" ht="21" x14ac:dyDescent="0.25">
      <c r="A157" s="18"/>
      <c r="B157" s="8"/>
      <c r="C157" s="16"/>
      <c r="D157" s="16"/>
      <c r="E157" s="9">
        <f t="shared" si="2"/>
        <v>0</v>
      </c>
    </row>
    <row r="158" spans="1:5" ht="21" x14ac:dyDescent="0.25">
      <c r="A158" s="18"/>
      <c r="B158" s="8"/>
      <c r="C158" s="16"/>
      <c r="D158" s="16"/>
      <c r="E158" s="9">
        <f t="shared" si="2"/>
        <v>0</v>
      </c>
    </row>
    <row r="159" spans="1:5" ht="21" x14ac:dyDescent="0.25">
      <c r="A159" s="18"/>
      <c r="B159" s="8"/>
      <c r="C159" s="16"/>
      <c r="D159" s="16"/>
      <c r="E159" s="9">
        <f t="shared" si="2"/>
        <v>0</v>
      </c>
    </row>
    <row r="160" spans="1:5" ht="21" x14ac:dyDescent="0.25">
      <c r="A160" s="18"/>
      <c r="B160" s="8"/>
      <c r="C160" s="16"/>
      <c r="D160" s="16"/>
      <c r="E160" s="9">
        <f t="shared" si="2"/>
        <v>0</v>
      </c>
    </row>
    <row r="161" spans="1:5" ht="21" x14ac:dyDescent="0.25">
      <c r="A161" s="18"/>
      <c r="B161" s="8"/>
      <c r="C161" s="16"/>
      <c r="D161" s="16"/>
      <c r="E161" s="9">
        <f t="shared" si="2"/>
        <v>0</v>
      </c>
    </row>
    <row r="162" spans="1:5" ht="21" x14ac:dyDescent="0.25">
      <c r="A162" s="18"/>
      <c r="B162" s="8"/>
      <c r="C162" s="16"/>
      <c r="D162" s="16"/>
      <c r="E162" s="9">
        <f t="shared" si="2"/>
        <v>0</v>
      </c>
    </row>
    <row r="163" spans="1:5" ht="21" x14ac:dyDescent="0.25">
      <c r="A163" s="18"/>
      <c r="B163" s="8"/>
      <c r="C163" s="16"/>
      <c r="D163" s="16"/>
      <c r="E163" s="9">
        <f t="shared" si="2"/>
        <v>0</v>
      </c>
    </row>
    <row r="164" spans="1:5" ht="21" x14ac:dyDescent="0.25">
      <c r="A164" s="18"/>
      <c r="B164" s="8"/>
      <c r="C164" s="16"/>
      <c r="D164" s="16"/>
      <c r="E164" s="9">
        <f t="shared" si="2"/>
        <v>0</v>
      </c>
    </row>
    <row r="165" spans="1:5" ht="21" x14ac:dyDescent="0.25">
      <c r="A165" s="18"/>
      <c r="B165" s="8"/>
      <c r="C165" s="16"/>
      <c r="D165" s="16"/>
      <c r="E165" s="9">
        <f t="shared" si="2"/>
        <v>0</v>
      </c>
    </row>
    <row r="166" spans="1:5" ht="21" x14ac:dyDescent="0.25">
      <c r="A166" s="18"/>
      <c r="B166" s="8"/>
      <c r="C166" s="16"/>
      <c r="D166" s="16"/>
      <c r="E166" s="9">
        <f t="shared" si="2"/>
        <v>0</v>
      </c>
    </row>
    <row r="167" spans="1:5" ht="21" x14ac:dyDescent="0.25">
      <c r="A167" s="18"/>
      <c r="B167" s="8"/>
      <c r="C167" s="16"/>
      <c r="D167" s="16"/>
      <c r="E167" s="9">
        <f t="shared" si="2"/>
        <v>0</v>
      </c>
    </row>
    <row r="168" spans="1:5" ht="21" x14ac:dyDescent="0.25">
      <c r="A168" s="18"/>
      <c r="B168" s="8"/>
      <c r="C168" s="16"/>
      <c r="D168" s="16"/>
      <c r="E168" s="9">
        <f t="shared" si="2"/>
        <v>0</v>
      </c>
    </row>
    <row r="169" spans="1:5" ht="21" x14ac:dyDescent="0.25">
      <c r="A169" s="18"/>
      <c r="B169" s="8"/>
      <c r="C169" s="16"/>
      <c r="D169" s="16"/>
      <c r="E169" s="9">
        <f t="shared" si="2"/>
        <v>0</v>
      </c>
    </row>
    <row r="170" spans="1:5" ht="21" x14ac:dyDescent="0.25">
      <c r="A170" s="18"/>
      <c r="B170" s="8"/>
      <c r="C170" s="16"/>
      <c r="D170" s="16"/>
      <c r="E170" s="9">
        <f t="shared" si="2"/>
        <v>0</v>
      </c>
    </row>
    <row r="171" spans="1:5" ht="21" x14ac:dyDescent="0.25">
      <c r="A171" s="18"/>
      <c r="B171" s="8"/>
      <c r="C171" s="16"/>
      <c r="D171" s="16"/>
      <c r="E171" s="9">
        <f t="shared" si="2"/>
        <v>0</v>
      </c>
    </row>
    <row r="172" spans="1:5" ht="21" x14ac:dyDescent="0.25">
      <c r="A172" s="18"/>
      <c r="B172" s="8"/>
      <c r="C172" s="16"/>
      <c r="D172" s="16"/>
      <c r="E172" s="9">
        <f t="shared" si="2"/>
        <v>0</v>
      </c>
    </row>
    <row r="173" spans="1:5" ht="21" x14ac:dyDescent="0.25">
      <c r="A173" s="18"/>
      <c r="B173" s="8"/>
      <c r="C173" s="16"/>
      <c r="D173" s="16"/>
      <c r="E173" s="9">
        <f t="shared" si="2"/>
        <v>0</v>
      </c>
    </row>
    <row r="174" spans="1:5" ht="21" x14ac:dyDescent="0.25">
      <c r="A174" s="18"/>
      <c r="B174" s="8"/>
      <c r="C174" s="16"/>
      <c r="D174" s="16"/>
      <c r="E174" s="9">
        <f t="shared" si="2"/>
        <v>0</v>
      </c>
    </row>
    <row r="175" spans="1:5" ht="21" x14ac:dyDescent="0.25">
      <c r="A175" s="18"/>
      <c r="B175" s="8"/>
      <c r="C175" s="16"/>
      <c r="D175" s="16"/>
      <c r="E175" s="9">
        <f t="shared" si="2"/>
        <v>0</v>
      </c>
    </row>
    <row r="176" spans="1:5" ht="21" x14ac:dyDescent="0.25">
      <c r="A176" s="18"/>
      <c r="B176" s="8"/>
      <c r="C176" s="16"/>
      <c r="D176" s="16"/>
      <c r="E176" s="9">
        <f t="shared" si="2"/>
        <v>0</v>
      </c>
    </row>
    <row r="177" spans="1:5" ht="21" x14ac:dyDescent="0.25">
      <c r="A177" s="18"/>
      <c r="B177" s="8"/>
      <c r="C177" s="16"/>
      <c r="D177" s="16"/>
      <c r="E177" s="9">
        <f t="shared" si="2"/>
        <v>0</v>
      </c>
    </row>
    <row r="178" spans="1:5" ht="21" x14ac:dyDescent="0.25">
      <c r="A178" s="18"/>
      <c r="B178" s="8"/>
      <c r="C178" s="16"/>
      <c r="D178" s="16"/>
      <c r="E178" s="9">
        <f t="shared" si="2"/>
        <v>0</v>
      </c>
    </row>
    <row r="179" spans="1:5" ht="21" x14ac:dyDescent="0.25">
      <c r="A179" s="18"/>
      <c r="B179" s="8"/>
      <c r="C179" s="16"/>
      <c r="D179" s="16"/>
      <c r="E179" s="9">
        <f t="shared" si="2"/>
        <v>0</v>
      </c>
    </row>
    <row r="180" spans="1:5" ht="21" x14ac:dyDescent="0.25">
      <c r="A180" s="18"/>
      <c r="B180" s="8"/>
      <c r="C180" s="16"/>
      <c r="D180" s="16"/>
      <c r="E180" s="9">
        <f t="shared" si="2"/>
        <v>0</v>
      </c>
    </row>
    <row r="181" spans="1:5" ht="21" x14ac:dyDescent="0.25">
      <c r="A181" s="18"/>
      <c r="B181" s="8"/>
      <c r="C181" s="16"/>
      <c r="D181" s="16"/>
      <c r="E181" s="9">
        <f t="shared" si="2"/>
        <v>0</v>
      </c>
    </row>
    <row r="182" spans="1:5" ht="21" x14ac:dyDescent="0.25">
      <c r="A182" s="18"/>
      <c r="B182" s="8"/>
      <c r="C182" s="16"/>
      <c r="D182" s="16"/>
      <c r="E182" s="9">
        <f t="shared" si="2"/>
        <v>0</v>
      </c>
    </row>
    <row r="183" spans="1:5" ht="21" x14ac:dyDescent="0.25">
      <c r="A183" s="18"/>
      <c r="B183" s="8"/>
      <c r="C183" s="16"/>
      <c r="D183" s="16"/>
      <c r="E183" s="9">
        <f t="shared" si="2"/>
        <v>0</v>
      </c>
    </row>
    <row r="184" spans="1:5" ht="21" x14ac:dyDescent="0.25">
      <c r="A184" s="18"/>
      <c r="B184" s="8"/>
      <c r="C184" s="16"/>
      <c r="D184" s="16"/>
      <c r="E184" s="9">
        <f t="shared" si="2"/>
        <v>0</v>
      </c>
    </row>
    <row r="185" spans="1:5" ht="21" x14ac:dyDescent="0.25">
      <c r="A185" s="18"/>
      <c r="B185" s="8"/>
      <c r="C185" s="16"/>
      <c r="D185" s="16"/>
      <c r="E185" s="9">
        <f t="shared" si="2"/>
        <v>0</v>
      </c>
    </row>
    <row r="186" spans="1:5" ht="21" x14ac:dyDescent="0.25">
      <c r="A186" s="18"/>
      <c r="B186" s="8"/>
      <c r="C186" s="16"/>
      <c r="D186" s="16"/>
      <c r="E186" s="9">
        <f t="shared" si="2"/>
        <v>0</v>
      </c>
    </row>
    <row r="187" spans="1:5" ht="21" x14ac:dyDescent="0.25">
      <c r="A187" s="18"/>
      <c r="B187" s="8"/>
      <c r="C187" s="16"/>
      <c r="D187" s="16"/>
      <c r="E187" s="9">
        <f t="shared" si="2"/>
        <v>0</v>
      </c>
    </row>
    <row r="188" spans="1:5" ht="21" x14ac:dyDescent="0.25">
      <c r="A188" s="18"/>
      <c r="B188" s="8"/>
      <c r="C188" s="16"/>
      <c r="D188" s="16"/>
      <c r="E188" s="9">
        <f t="shared" si="2"/>
        <v>0</v>
      </c>
    </row>
    <row r="189" spans="1:5" ht="21" x14ac:dyDescent="0.25">
      <c r="A189" s="18"/>
      <c r="B189" s="8"/>
      <c r="C189" s="16"/>
      <c r="D189" s="16"/>
      <c r="E189" s="9">
        <f t="shared" si="2"/>
        <v>0</v>
      </c>
    </row>
    <row r="190" spans="1:5" ht="21" x14ac:dyDescent="0.25">
      <c r="A190" s="18"/>
      <c r="B190" s="8"/>
      <c r="C190" s="16"/>
      <c r="D190" s="16"/>
      <c r="E190" s="9">
        <f t="shared" si="2"/>
        <v>0</v>
      </c>
    </row>
    <row r="191" spans="1:5" ht="21" x14ac:dyDescent="0.25">
      <c r="A191" s="18"/>
      <c r="B191" s="8"/>
      <c r="C191" s="16"/>
      <c r="D191" s="16"/>
      <c r="E191" s="9">
        <f t="shared" si="2"/>
        <v>0</v>
      </c>
    </row>
    <row r="192" spans="1:5" ht="21" x14ac:dyDescent="0.25">
      <c r="A192" s="18"/>
      <c r="B192" s="8"/>
      <c r="C192" s="16"/>
      <c r="D192" s="16"/>
      <c r="E192" s="9">
        <f t="shared" si="2"/>
        <v>0</v>
      </c>
    </row>
    <row r="193" spans="1:5" ht="21" x14ac:dyDescent="0.25">
      <c r="A193" s="18"/>
      <c r="B193" s="8"/>
      <c r="C193" s="16"/>
      <c r="D193" s="16"/>
      <c r="E193" s="9">
        <f t="shared" si="2"/>
        <v>0</v>
      </c>
    </row>
    <row r="194" spans="1:5" ht="21" x14ac:dyDescent="0.25">
      <c r="A194" s="18"/>
      <c r="B194" s="8"/>
      <c r="C194" s="16"/>
      <c r="D194" s="16"/>
      <c r="E194" s="9">
        <f t="shared" si="2"/>
        <v>0</v>
      </c>
    </row>
    <row r="195" spans="1:5" ht="21" x14ac:dyDescent="0.25">
      <c r="A195" s="18"/>
      <c r="B195" s="8"/>
      <c r="C195" s="16"/>
      <c r="D195" s="16"/>
      <c r="E195" s="9">
        <f t="shared" si="2"/>
        <v>0</v>
      </c>
    </row>
    <row r="196" spans="1:5" ht="21" x14ac:dyDescent="0.25">
      <c r="A196" s="18"/>
      <c r="B196" s="8"/>
      <c r="C196" s="16"/>
      <c r="D196" s="16"/>
      <c r="E196" s="9">
        <f t="shared" si="2"/>
        <v>0</v>
      </c>
    </row>
    <row r="197" spans="1:5" ht="21" x14ac:dyDescent="0.25">
      <c r="A197" s="18"/>
      <c r="B197" s="8"/>
      <c r="C197" s="16"/>
      <c r="D197" s="16"/>
      <c r="E197" s="9">
        <f t="shared" si="2"/>
        <v>0</v>
      </c>
    </row>
    <row r="198" spans="1:5" ht="21" x14ac:dyDescent="0.25">
      <c r="A198" s="18"/>
      <c r="B198" s="8"/>
      <c r="C198" s="16"/>
      <c r="D198" s="16"/>
      <c r="E198" s="9">
        <f t="shared" ref="E198:E261" si="3">E197+C198-D198</f>
        <v>0</v>
      </c>
    </row>
    <row r="199" spans="1:5" ht="21" x14ac:dyDescent="0.25">
      <c r="A199" s="18"/>
      <c r="B199" s="8"/>
      <c r="C199" s="16"/>
      <c r="D199" s="16"/>
      <c r="E199" s="9">
        <f t="shared" si="3"/>
        <v>0</v>
      </c>
    </row>
    <row r="200" spans="1:5" ht="21" x14ac:dyDescent="0.25">
      <c r="A200" s="18"/>
      <c r="B200" s="8"/>
      <c r="C200" s="16"/>
      <c r="D200" s="16"/>
      <c r="E200" s="9">
        <f t="shared" si="3"/>
        <v>0</v>
      </c>
    </row>
    <row r="201" spans="1:5" ht="21" x14ac:dyDescent="0.25">
      <c r="A201" s="18"/>
      <c r="B201" s="8"/>
      <c r="C201" s="16"/>
      <c r="D201" s="16"/>
      <c r="E201" s="9">
        <f t="shared" si="3"/>
        <v>0</v>
      </c>
    </row>
    <row r="202" spans="1:5" ht="21" x14ac:dyDescent="0.25">
      <c r="A202" s="18"/>
      <c r="B202" s="8"/>
      <c r="C202" s="16"/>
      <c r="D202" s="16"/>
      <c r="E202" s="9">
        <f t="shared" si="3"/>
        <v>0</v>
      </c>
    </row>
    <row r="203" spans="1:5" ht="21" x14ac:dyDescent="0.25">
      <c r="A203" s="18"/>
      <c r="B203" s="8"/>
      <c r="C203" s="16"/>
      <c r="D203" s="16"/>
      <c r="E203" s="9">
        <f t="shared" si="3"/>
        <v>0</v>
      </c>
    </row>
    <row r="204" spans="1:5" ht="21" x14ac:dyDescent="0.25">
      <c r="A204" s="18"/>
      <c r="B204" s="8"/>
      <c r="C204" s="16"/>
      <c r="D204" s="16"/>
      <c r="E204" s="9">
        <f t="shared" si="3"/>
        <v>0</v>
      </c>
    </row>
    <row r="205" spans="1:5" ht="21" x14ac:dyDescent="0.25">
      <c r="A205" s="18"/>
      <c r="B205" s="8"/>
      <c r="C205" s="16"/>
      <c r="D205" s="16"/>
      <c r="E205" s="9">
        <f t="shared" si="3"/>
        <v>0</v>
      </c>
    </row>
    <row r="206" spans="1:5" ht="21" x14ac:dyDescent="0.25">
      <c r="A206" s="18"/>
      <c r="B206" s="8"/>
      <c r="C206" s="16"/>
      <c r="D206" s="16"/>
      <c r="E206" s="9">
        <f t="shared" si="3"/>
        <v>0</v>
      </c>
    </row>
    <row r="207" spans="1:5" ht="21" x14ac:dyDescent="0.25">
      <c r="A207" s="18"/>
      <c r="B207" s="8"/>
      <c r="C207" s="16"/>
      <c r="D207" s="16"/>
      <c r="E207" s="9">
        <f t="shared" si="3"/>
        <v>0</v>
      </c>
    </row>
    <row r="208" spans="1:5" ht="21" x14ac:dyDescent="0.25">
      <c r="A208" s="18"/>
      <c r="B208" s="8"/>
      <c r="C208" s="16"/>
      <c r="D208" s="16"/>
      <c r="E208" s="9">
        <f t="shared" si="3"/>
        <v>0</v>
      </c>
    </row>
    <row r="209" spans="1:5" ht="21" x14ac:dyDescent="0.25">
      <c r="A209" s="18"/>
      <c r="B209" s="8"/>
      <c r="C209" s="16"/>
      <c r="D209" s="16"/>
      <c r="E209" s="9">
        <f t="shared" si="3"/>
        <v>0</v>
      </c>
    </row>
    <row r="210" spans="1:5" ht="21" x14ac:dyDescent="0.25">
      <c r="A210" s="18"/>
      <c r="B210" s="8"/>
      <c r="C210" s="16"/>
      <c r="D210" s="16"/>
      <c r="E210" s="9">
        <f t="shared" si="3"/>
        <v>0</v>
      </c>
    </row>
    <row r="211" spans="1:5" ht="21" x14ac:dyDescent="0.25">
      <c r="A211" s="18"/>
      <c r="B211" s="8"/>
      <c r="C211" s="16"/>
      <c r="D211" s="16"/>
      <c r="E211" s="9">
        <f t="shared" si="3"/>
        <v>0</v>
      </c>
    </row>
    <row r="212" spans="1:5" ht="21" x14ac:dyDescent="0.25">
      <c r="A212" s="18"/>
      <c r="B212" s="8"/>
      <c r="C212" s="16"/>
      <c r="D212" s="16"/>
      <c r="E212" s="9">
        <f t="shared" si="3"/>
        <v>0</v>
      </c>
    </row>
    <row r="213" spans="1:5" ht="21" x14ac:dyDescent="0.25">
      <c r="A213" s="18"/>
      <c r="B213" s="8"/>
      <c r="C213" s="16"/>
      <c r="D213" s="16"/>
      <c r="E213" s="9">
        <f t="shared" si="3"/>
        <v>0</v>
      </c>
    </row>
    <row r="214" spans="1:5" ht="21" x14ac:dyDescent="0.25">
      <c r="A214" s="18"/>
      <c r="B214" s="8"/>
      <c r="C214" s="16"/>
      <c r="D214" s="16"/>
      <c r="E214" s="9">
        <f t="shared" si="3"/>
        <v>0</v>
      </c>
    </row>
    <row r="215" spans="1:5" ht="21" x14ac:dyDescent="0.25">
      <c r="A215" s="18"/>
      <c r="B215" s="8"/>
      <c r="C215" s="16"/>
      <c r="D215" s="16"/>
      <c r="E215" s="9">
        <f t="shared" si="3"/>
        <v>0</v>
      </c>
    </row>
    <row r="216" spans="1:5" ht="21" x14ac:dyDescent="0.25">
      <c r="A216" s="18"/>
      <c r="B216" s="8"/>
      <c r="C216" s="16"/>
      <c r="D216" s="16"/>
      <c r="E216" s="9">
        <f t="shared" si="3"/>
        <v>0</v>
      </c>
    </row>
    <row r="217" spans="1:5" ht="21" x14ac:dyDescent="0.25">
      <c r="A217" s="18"/>
      <c r="B217" s="8"/>
      <c r="C217" s="16"/>
      <c r="D217" s="16"/>
      <c r="E217" s="9">
        <f t="shared" si="3"/>
        <v>0</v>
      </c>
    </row>
    <row r="218" spans="1:5" ht="21" x14ac:dyDescent="0.25">
      <c r="A218" s="18"/>
      <c r="B218" s="8"/>
      <c r="C218" s="16"/>
      <c r="D218" s="16"/>
      <c r="E218" s="9">
        <f t="shared" si="3"/>
        <v>0</v>
      </c>
    </row>
    <row r="219" spans="1:5" ht="21" x14ac:dyDescent="0.25">
      <c r="A219" s="18"/>
      <c r="B219" s="8"/>
      <c r="C219" s="16"/>
      <c r="D219" s="16"/>
      <c r="E219" s="9">
        <f t="shared" si="3"/>
        <v>0</v>
      </c>
    </row>
    <row r="220" spans="1:5" ht="21" x14ac:dyDescent="0.25">
      <c r="A220" s="18"/>
      <c r="B220" s="8"/>
      <c r="C220" s="16"/>
      <c r="D220" s="16"/>
      <c r="E220" s="9">
        <f t="shared" si="3"/>
        <v>0</v>
      </c>
    </row>
    <row r="221" spans="1:5" ht="21" x14ac:dyDescent="0.25">
      <c r="A221" s="18"/>
      <c r="B221" s="8"/>
      <c r="C221" s="16"/>
      <c r="D221" s="16"/>
      <c r="E221" s="9">
        <f t="shared" si="3"/>
        <v>0</v>
      </c>
    </row>
    <row r="222" spans="1:5" ht="21" x14ac:dyDescent="0.25">
      <c r="A222" s="18"/>
      <c r="B222" s="8"/>
      <c r="C222" s="16"/>
      <c r="D222" s="16"/>
      <c r="E222" s="9">
        <f t="shared" si="3"/>
        <v>0</v>
      </c>
    </row>
    <row r="223" spans="1:5" ht="21" x14ac:dyDescent="0.25">
      <c r="A223" s="18"/>
      <c r="B223" s="8"/>
      <c r="C223" s="16"/>
      <c r="D223" s="16"/>
      <c r="E223" s="9">
        <f t="shared" si="3"/>
        <v>0</v>
      </c>
    </row>
    <row r="224" spans="1:5" ht="21" x14ac:dyDescent="0.25">
      <c r="A224" s="18"/>
      <c r="B224" s="8"/>
      <c r="C224" s="16"/>
      <c r="D224" s="16"/>
      <c r="E224" s="9">
        <f t="shared" si="3"/>
        <v>0</v>
      </c>
    </row>
    <row r="225" spans="1:5" ht="21" x14ac:dyDescent="0.25">
      <c r="A225" s="18"/>
      <c r="B225" s="8"/>
      <c r="C225" s="16"/>
      <c r="D225" s="16"/>
      <c r="E225" s="9">
        <f t="shared" si="3"/>
        <v>0</v>
      </c>
    </row>
    <row r="226" spans="1:5" ht="21" x14ac:dyDescent="0.25">
      <c r="A226" s="18"/>
      <c r="B226" s="8"/>
      <c r="C226" s="16"/>
      <c r="D226" s="16"/>
      <c r="E226" s="9">
        <f t="shared" si="3"/>
        <v>0</v>
      </c>
    </row>
    <row r="227" spans="1:5" ht="21" x14ac:dyDescent="0.25">
      <c r="A227" s="18"/>
      <c r="B227" s="8"/>
      <c r="C227" s="16"/>
      <c r="D227" s="16"/>
      <c r="E227" s="9">
        <f t="shared" si="3"/>
        <v>0</v>
      </c>
    </row>
    <row r="228" spans="1:5" ht="21" x14ac:dyDescent="0.25">
      <c r="A228" s="18"/>
      <c r="B228" s="8"/>
      <c r="C228" s="16"/>
      <c r="D228" s="16"/>
      <c r="E228" s="9">
        <f t="shared" si="3"/>
        <v>0</v>
      </c>
    </row>
    <row r="229" spans="1:5" ht="21" x14ac:dyDescent="0.25">
      <c r="A229" s="18"/>
      <c r="B229" s="8"/>
      <c r="C229" s="16"/>
      <c r="D229" s="16"/>
      <c r="E229" s="9">
        <f t="shared" si="3"/>
        <v>0</v>
      </c>
    </row>
    <row r="230" spans="1:5" ht="21" x14ac:dyDescent="0.25">
      <c r="A230" s="18"/>
      <c r="B230" s="8"/>
      <c r="C230" s="16"/>
      <c r="D230" s="16"/>
      <c r="E230" s="9">
        <f t="shared" si="3"/>
        <v>0</v>
      </c>
    </row>
    <row r="231" spans="1:5" ht="21" x14ac:dyDescent="0.25">
      <c r="A231" s="18"/>
      <c r="B231" s="8"/>
      <c r="C231" s="16"/>
      <c r="D231" s="16"/>
      <c r="E231" s="9">
        <f t="shared" si="3"/>
        <v>0</v>
      </c>
    </row>
    <row r="232" spans="1:5" ht="21" x14ac:dyDescent="0.25">
      <c r="A232" s="18"/>
      <c r="B232" s="8"/>
      <c r="C232" s="16"/>
      <c r="D232" s="16"/>
      <c r="E232" s="9">
        <f t="shared" si="3"/>
        <v>0</v>
      </c>
    </row>
    <row r="233" spans="1:5" ht="21" x14ac:dyDescent="0.25">
      <c r="A233" s="18"/>
      <c r="B233" s="8"/>
      <c r="C233" s="16"/>
      <c r="D233" s="16"/>
      <c r="E233" s="9">
        <f t="shared" si="3"/>
        <v>0</v>
      </c>
    </row>
    <row r="234" spans="1:5" ht="21" x14ac:dyDescent="0.25">
      <c r="A234" s="18"/>
      <c r="B234" s="8"/>
      <c r="C234" s="16"/>
      <c r="D234" s="16"/>
      <c r="E234" s="9">
        <f t="shared" si="3"/>
        <v>0</v>
      </c>
    </row>
    <row r="235" spans="1:5" ht="21" x14ac:dyDescent="0.25">
      <c r="A235" s="18"/>
      <c r="B235" s="8"/>
      <c r="C235" s="16"/>
      <c r="D235" s="16"/>
      <c r="E235" s="9">
        <f t="shared" si="3"/>
        <v>0</v>
      </c>
    </row>
    <row r="236" spans="1:5" ht="21" x14ac:dyDescent="0.25">
      <c r="A236" s="18"/>
      <c r="B236" s="17"/>
      <c r="C236" s="16"/>
      <c r="D236" s="16"/>
      <c r="E236" s="9">
        <f t="shared" si="3"/>
        <v>0</v>
      </c>
    </row>
    <row r="237" spans="1:5" ht="21" x14ac:dyDescent="0.25">
      <c r="A237" s="18"/>
      <c r="B237" s="17"/>
      <c r="C237" s="16"/>
      <c r="D237" s="16"/>
      <c r="E237" s="9">
        <f t="shared" si="3"/>
        <v>0</v>
      </c>
    </row>
    <row r="238" spans="1:5" ht="21" x14ac:dyDescent="0.25">
      <c r="A238" s="18"/>
      <c r="B238" s="17"/>
      <c r="C238" s="16"/>
      <c r="D238" s="16"/>
      <c r="E238" s="9">
        <f t="shared" si="3"/>
        <v>0</v>
      </c>
    </row>
    <row r="239" spans="1:5" ht="21" x14ac:dyDescent="0.25">
      <c r="A239" s="18"/>
      <c r="B239" s="17"/>
      <c r="C239" s="16"/>
      <c r="D239" s="16"/>
      <c r="E239" s="9">
        <f t="shared" si="3"/>
        <v>0</v>
      </c>
    </row>
    <row r="240" spans="1:5" ht="21" x14ac:dyDescent="0.25">
      <c r="A240" s="18"/>
      <c r="B240" s="17"/>
      <c r="C240" s="16"/>
      <c r="D240" s="16"/>
      <c r="E240" s="9">
        <f t="shared" si="3"/>
        <v>0</v>
      </c>
    </row>
    <row r="241" spans="1:5" ht="21" x14ac:dyDescent="0.25">
      <c r="A241" s="18"/>
      <c r="B241" s="17"/>
      <c r="C241" s="16"/>
      <c r="D241" s="16"/>
      <c r="E241" s="9">
        <f t="shared" si="3"/>
        <v>0</v>
      </c>
    </row>
    <row r="242" spans="1:5" ht="21" x14ac:dyDescent="0.25">
      <c r="A242" s="18"/>
      <c r="B242" s="17"/>
      <c r="C242" s="16"/>
      <c r="D242" s="16"/>
      <c r="E242" s="9">
        <f t="shared" si="3"/>
        <v>0</v>
      </c>
    </row>
    <row r="243" spans="1:5" ht="21" x14ac:dyDescent="0.25">
      <c r="A243" s="18"/>
      <c r="B243" s="17"/>
      <c r="C243" s="16"/>
      <c r="D243" s="16"/>
      <c r="E243" s="9">
        <f t="shared" si="3"/>
        <v>0</v>
      </c>
    </row>
    <row r="244" spans="1:5" ht="21" x14ac:dyDescent="0.25">
      <c r="A244" s="18"/>
      <c r="B244" s="17"/>
      <c r="C244" s="16"/>
      <c r="D244" s="16"/>
      <c r="E244" s="9">
        <f t="shared" si="3"/>
        <v>0</v>
      </c>
    </row>
    <row r="245" spans="1:5" ht="21" x14ac:dyDescent="0.25">
      <c r="A245" s="18"/>
      <c r="B245" s="17"/>
      <c r="C245" s="16"/>
      <c r="D245" s="16"/>
      <c r="E245" s="9">
        <f t="shared" si="3"/>
        <v>0</v>
      </c>
    </row>
    <row r="246" spans="1:5" ht="21" x14ac:dyDescent="0.25">
      <c r="A246" s="18"/>
      <c r="B246" s="17"/>
      <c r="C246" s="16"/>
      <c r="D246" s="16"/>
      <c r="E246" s="9">
        <f t="shared" si="3"/>
        <v>0</v>
      </c>
    </row>
    <row r="247" spans="1:5" ht="21" x14ac:dyDescent="0.25">
      <c r="A247" s="18"/>
      <c r="B247" s="17"/>
      <c r="C247" s="16"/>
      <c r="D247" s="16"/>
      <c r="E247" s="9">
        <f t="shared" si="3"/>
        <v>0</v>
      </c>
    </row>
    <row r="248" spans="1:5" ht="21" x14ac:dyDescent="0.25">
      <c r="A248" s="18"/>
      <c r="B248" s="17"/>
      <c r="C248" s="16"/>
      <c r="D248" s="16"/>
      <c r="E248" s="9">
        <f t="shared" si="3"/>
        <v>0</v>
      </c>
    </row>
    <row r="249" spans="1:5" ht="21" x14ac:dyDescent="0.25">
      <c r="A249" s="18"/>
      <c r="B249" s="17"/>
      <c r="C249" s="16"/>
      <c r="D249" s="16"/>
      <c r="E249" s="9">
        <f t="shared" si="3"/>
        <v>0</v>
      </c>
    </row>
    <row r="250" spans="1:5" ht="21" x14ac:dyDescent="0.25">
      <c r="A250" s="18"/>
      <c r="B250" s="17"/>
      <c r="C250" s="16"/>
      <c r="D250" s="16"/>
      <c r="E250" s="9">
        <f t="shared" si="3"/>
        <v>0</v>
      </c>
    </row>
    <row r="251" spans="1:5" ht="21" x14ac:dyDescent="0.25">
      <c r="A251" s="18"/>
      <c r="B251" s="17"/>
      <c r="C251" s="16"/>
      <c r="D251" s="16"/>
      <c r="E251" s="9">
        <f t="shared" si="3"/>
        <v>0</v>
      </c>
    </row>
    <row r="252" spans="1:5" ht="21" x14ac:dyDescent="0.25">
      <c r="A252" s="18"/>
      <c r="B252" s="17"/>
      <c r="C252" s="16"/>
      <c r="D252" s="16"/>
      <c r="E252" s="9">
        <f t="shared" si="3"/>
        <v>0</v>
      </c>
    </row>
    <row r="253" spans="1:5" ht="21" x14ac:dyDescent="0.25">
      <c r="A253" s="18"/>
      <c r="B253" s="17"/>
      <c r="C253" s="16"/>
      <c r="D253" s="16"/>
      <c r="E253" s="9">
        <f t="shared" si="3"/>
        <v>0</v>
      </c>
    </row>
    <row r="254" spans="1:5" ht="21" x14ac:dyDescent="0.25">
      <c r="A254" s="18"/>
      <c r="B254" s="17"/>
      <c r="C254" s="16"/>
      <c r="D254" s="16"/>
      <c r="E254" s="9">
        <f t="shared" si="3"/>
        <v>0</v>
      </c>
    </row>
    <row r="255" spans="1:5" ht="21" x14ac:dyDescent="0.25">
      <c r="A255" s="18"/>
      <c r="B255" s="17"/>
      <c r="C255" s="16"/>
      <c r="D255" s="16"/>
      <c r="E255" s="9">
        <f t="shared" si="3"/>
        <v>0</v>
      </c>
    </row>
    <row r="256" spans="1:5" ht="21" x14ac:dyDescent="0.25">
      <c r="A256" s="18"/>
      <c r="B256" s="17"/>
      <c r="C256" s="16"/>
      <c r="D256" s="16"/>
      <c r="E256" s="9">
        <f t="shared" si="3"/>
        <v>0</v>
      </c>
    </row>
    <row r="257" spans="1:5" ht="21" x14ac:dyDescent="0.25">
      <c r="A257" s="18"/>
      <c r="B257" s="17"/>
      <c r="C257" s="16"/>
      <c r="D257" s="16"/>
      <c r="E257" s="9">
        <f t="shared" si="3"/>
        <v>0</v>
      </c>
    </row>
    <row r="258" spans="1:5" ht="21" x14ac:dyDescent="0.25">
      <c r="A258" s="18"/>
      <c r="B258" s="17"/>
      <c r="C258" s="16"/>
      <c r="D258" s="16"/>
      <c r="E258" s="9">
        <f t="shared" si="3"/>
        <v>0</v>
      </c>
    </row>
    <row r="259" spans="1:5" ht="21" x14ac:dyDescent="0.25">
      <c r="A259" s="18"/>
      <c r="B259" s="17"/>
      <c r="C259" s="16"/>
      <c r="D259" s="16"/>
      <c r="E259" s="9">
        <f t="shared" si="3"/>
        <v>0</v>
      </c>
    </row>
    <row r="260" spans="1:5" ht="21" x14ac:dyDescent="0.25">
      <c r="A260" s="18"/>
      <c r="B260" s="17"/>
      <c r="C260" s="16"/>
      <c r="D260" s="16"/>
      <c r="E260" s="9">
        <f t="shared" si="3"/>
        <v>0</v>
      </c>
    </row>
    <row r="261" spans="1:5" ht="21" x14ac:dyDescent="0.25">
      <c r="A261" s="18"/>
      <c r="B261" s="17"/>
      <c r="C261" s="16"/>
      <c r="D261" s="16"/>
      <c r="E261" s="9">
        <f t="shared" si="3"/>
        <v>0</v>
      </c>
    </row>
    <row r="262" spans="1:5" ht="21" x14ac:dyDescent="0.25">
      <c r="A262" s="18"/>
      <c r="B262" s="17"/>
      <c r="C262" s="16"/>
      <c r="D262" s="16"/>
      <c r="E262" s="9">
        <f t="shared" ref="E262:E325" si="4">E261+C262-D262</f>
        <v>0</v>
      </c>
    </row>
    <row r="263" spans="1:5" ht="21" x14ac:dyDescent="0.25">
      <c r="A263" s="18"/>
      <c r="B263" s="17"/>
      <c r="C263" s="16"/>
      <c r="D263" s="16"/>
      <c r="E263" s="9">
        <f t="shared" si="4"/>
        <v>0</v>
      </c>
    </row>
    <row r="264" spans="1:5" ht="21" x14ac:dyDescent="0.25">
      <c r="A264" s="18"/>
      <c r="B264" s="17"/>
      <c r="C264" s="16"/>
      <c r="D264" s="16"/>
      <c r="E264" s="9">
        <f t="shared" si="4"/>
        <v>0</v>
      </c>
    </row>
    <row r="265" spans="1:5" ht="21" x14ac:dyDescent="0.25">
      <c r="A265" s="18"/>
      <c r="B265" s="17"/>
      <c r="C265" s="16"/>
      <c r="D265" s="16"/>
      <c r="E265" s="9">
        <f t="shared" si="4"/>
        <v>0</v>
      </c>
    </row>
    <row r="266" spans="1:5" ht="21" x14ac:dyDescent="0.25">
      <c r="A266" s="18"/>
      <c r="B266" s="17"/>
      <c r="C266" s="16"/>
      <c r="D266" s="16"/>
      <c r="E266" s="9">
        <f t="shared" si="4"/>
        <v>0</v>
      </c>
    </row>
    <row r="267" spans="1:5" ht="21" x14ac:dyDescent="0.25">
      <c r="A267" s="18"/>
      <c r="B267" s="17"/>
      <c r="C267" s="16"/>
      <c r="D267" s="16"/>
      <c r="E267" s="9">
        <f t="shared" si="4"/>
        <v>0</v>
      </c>
    </row>
    <row r="268" spans="1:5" ht="21" x14ac:dyDescent="0.25">
      <c r="A268" s="18"/>
      <c r="B268" s="17"/>
      <c r="C268" s="16"/>
      <c r="D268" s="16"/>
      <c r="E268" s="9">
        <f t="shared" si="4"/>
        <v>0</v>
      </c>
    </row>
    <row r="269" spans="1:5" ht="21" x14ac:dyDescent="0.25">
      <c r="A269" s="18"/>
      <c r="B269" s="17"/>
      <c r="C269" s="16"/>
      <c r="D269" s="16"/>
      <c r="E269" s="9">
        <f t="shared" si="4"/>
        <v>0</v>
      </c>
    </row>
    <row r="270" spans="1:5" ht="21" x14ac:dyDescent="0.25">
      <c r="A270" s="18"/>
      <c r="B270" s="17"/>
      <c r="C270" s="16"/>
      <c r="D270" s="16"/>
      <c r="E270" s="9">
        <f t="shared" si="4"/>
        <v>0</v>
      </c>
    </row>
    <row r="271" spans="1:5" ht="21" x14ac:dyDescent="0.25">
      <c r="A271" s="18"/>
      <c r="B271" s="17"/>
      <c r="C271" s="16"/>
      <c r="D271" s="16"/>
      <c r="E271" s="9">
        <f t="shared" si="4"/>
        <v>0</v>
      </c>
    </row>
    <row r="272" spans="1:5" ht="21" x14ac:dyDescent="0.25">
      <c r="A272" s="18"/>
      <c r="B272" s="17"/>
      <c r="C272" s="16"/>
      <c r="D272" s="16"/>
      <c r="E272" s="9">
        <f t="shared" si="4"/>
        <v>0</v>
      </c>
    </row>
    <row r="273" spans="1:5" ht="21" x14ac:dyDescent="0.25">
      <c r="A273" s="18"/>
      <c r="B273" s="17"/>
      <c r="C273" s="16"/>
      <c r="D273" s="16"/>
      <c r="E273" s="9">
        <f t="shared" si="4"/>
        <v>0</v>
      </c>
    </row>
    <row r="274" spans="1:5" ht="21" x14ac:dyDescent="0.25">
      <c r="A274" s="18"/>
      <c r="B274" s="17"/>
      <c r="C274" s="16"/>
      <c r="D274" s="16"/>
      <c r="E274" s="9">
        <f t="shared" si="4"/>
        <v>0</v>
      </c>
    </row>
    <row r="275" spans="1:5" ht="21" x14ac:dyDescent="0.25">
      <c r="A275" s="18"/>
      <c r="B275" s="17"/>
      <c r="C275" s="16"/>
      <c r="D275" s="16"/>
      <c r="E275" s="9">
        <f t="shared" si="4"/>
        <v>0</v>
      </c>
    </row>
    <row r="276" spans="1:5" ht="21" x14ac:dyDescent="0.25">
      <c r="A276" s="18"/>
      <c r="B276" s="17"/>
      <c r="C276" s="16"/>
      <c r="D276" s="16"/>
      <c r="E276" s="9">
        <f t="shared" si="4"/>
        <v>0</v>
      </c>
    </row>
    <row r="277" spans="1:5" ht="21" x14ac:dyDescent="0.25">
      <c r="A277" s="18"/>
      <c r="B277" s="17"/>
      <c r="C277" s="16"/>
      <c r="D277" s="16"/>
      <c r="E277" s="9">
        <f t="shared" si="4"/>
        <v>0</v>
      </c>
    </row>
    <row r="278" spans="1:5" ht="21" x14ac:dyDescent="0.25">
      <c r="A278" s="18"/>
      <c r="B278" s="17"/>
      <c r="C278" s="16"/>
      <c r="D278" s="16"/>
      <c r="E278" s="9">
        <f t="shared" si="4"/>
        <v>0</v>
      </c>
    </row>
    <row r="279" spans="1:5" ht="21" x14ac:dyDescent="0.25">
      <c r="A279" s="18"/>
      <c r="B279" s="17"/>
      <c r="C279" s="16"/>
      <c r="D279" s="16"/>
      <c r="E279" s="9">
        <f t="shared" si="4"/>
        <v>0</v>
      </c>
    </row>
    <row r="280" spans="1:5" ht="21" x14ac:dyDescent="0.25">
      <c r="A280" s="18"/>
      <c r="B280" s="17"/>
      <c r="C280" s="16"/>
      <c r="D280" s="16"/>
      <c r="E280" s="9">
        <f t="shared" si="4"/>
        <v>0</v>
      </c>
    </row>
    <row r="281" spans="1:5" ht="21" x14ac:dyDescent="0.25">
      <c r="A281" s="18"/>
      <c r="B281" s="17"/>
      <c r="C281" s="16"/>
      <c r="D281" s="16"/>
      <c r="E281" s="9">
        <f t="shared" si="4"/>
        <v>0</v>
      </c>
    </row>
    <row r="282" spans="1:5" ht="21" x14ac:dyDescent="0.25">
      <c r="A282" s="18"/>
      <c r="B282" s="17"/>
      <c r="C282" s="16"/>
      <c r="D282" s="16"/>
      <c r="E282" s="9">
        <f t="shared" si="4"/>
        <v>0</v>
      </c>
    </row>
    <row r="283" spans="1:5" ht="21" x14ac:dyDescent="0.25">
      <c r="A283" s="18"/>
      <c r="B283" s="17"/>
      <c r="C283" s="16"/>
      <c r="D283" s="16"/>
      <c r="E283" s="9">
        <f t="shared" si="4"/>
        <v>0</v>
      </c>
    </row>
    <row r="284" spans="1:5" ht="21" x14ac:dyDescent="0.25">
      <c r="A284" s="18"/>
      <c r="B284" s="17"/>
      <c r="C284" s="16"/>
      <c r="D284" s="16"/>
      <c r="E284" s="9">
        <f t="shared" si="4"/>
        <v>0</v>
      </c>
    </row>
    <row r="285" spans="1:5" ht="21" x14ac:dyDescent="0.25">
      <c r="A285" s="18"/>
      <c r="B285" s="17"/>
      <c r="C285" s="16"/>
      <c r="D285" s="16"/>
      <c r="E285" s="9">
        <f t="shared" si="4"/>
        <v>0</v>
      </c>
    </row>
    <row r="286" spans="1:5" ht="21" x14ac:dyDescent="0.25">
      <c r="A286" s="18"/>
      <c r="B286" s="17"/>
      <c r="C286" s="16"/>
      <c r="D286" s="16"/>
      <c r="E286" s="9">
        <f t="shared" si="4"/>
        <v>0</v>
      </c>
    </row>
    <row r="287" spans="1:5" ht="21" x14ac:dyDescent="0.25">
      <c r="A287" s="18"/>
      <c r="B287" s="17"/>
      <c r="C287" s="16"/>
      <c r="D287" s="16"/>
      <c r="E287" s="9">
        <f t="shared" si="4"/>
        <v>0</v>
      </c>
    </row>
    <row r="288" spans="1:5" ht="21" x14ac:dyDescent="0.25">
      <c r="A288" s="18"/>
      <c r="B288" s="17"/>
      <c r="C288" s="16"/>
      <c r="D288" s="16"/>
      <c r="E288" s="9">
        <f t="shared" si="4"/>
        <v>0</v>
      </c>
    </row>
    <row r="289" spans="1:5" ht="21" x14ac:dyDescent="0.25">
      <c r="A289" s="18"/>
      <c r="B289" s="17"/>
      <c r="C289" s="16"/>
      <c r="D289" s="16"/>
      <c r="E289" s="9">
        <f t="shared" si="4"/>
        <v>0</v>
      </c>
    </row>
    <row r="290" spans="1:5" ht="21" x14ac:dyDescent="0.25">
      <c r="A290" s="18"/>
      <c r="B290" s="17"/>
      <c r="C290" s="16"/>
      <c r="D290" s="16"/>
      <c r="E290" s="9">
        <f t="shared" si="4"/>
        <v>0</v>
      </c>
    </row>
    <row r="291" spans="1:5" ht="21" x14ac:dyDescent="0.25">
      <c r="A291" s="18"/>
      <c r="B291" s="17"/>
      <c r="C291" s="16"/>
      <c r="D291" s="16"/>
      <c r="E291" s="9">
        <f t="shared" si="4"/>
        <v>0</v>
      </c>
    </row>
    <row r="292" spans="1:5" ht="21" x14ac:dyDescent="0.25">
      <c r="A292" s="18"/>
      <c r="B292" s="17"/>
      <c r="C292" s="16"/>
      <c r="D292" s="16"/>
      <c r="E292" s="9">
        <f t="shared" si="4"/>
        <v>0</v>
      </c>
    </row>
    <row r="293" spans="1:5" ht="21" x14ac:dyDescent="0.25">
      <c r="A293" s="18"/>
      <c r="B293" s="17"/>
      <c r="C293" s="16"/>
      <c r="D293" s="16"/>
      <c r="E293" s="9">
        <f t="shared" si="4"/>
        <v>0</v>
      </c>
    </row>
    <row r="294" spans="1:5" ht="21" x14ac:dyDescent="0.25">
      <c r="A294" s="18"/>
      <c r="B294" s="17"/>
      <c r="C294" s="16"/>
      <c r="D294" s="16"/>
      <c r="E294" s="9">
        <f t="shared" si="4"/>
        <v>0</v>
      </c>
    </row>
    <row r="295" spans="1:5" ht="21" x14ac:dyDescent="0.25">
      <c r="A295" s="18"/>
      <c r="B295" s="17"/>
      <c r="C295" s="16"/>
      <c r="D295" s="16"/>
      <c r="E295" s="9">
        <f t="shared" si="4"/>
        <v>0</v>
      </c>
    </row>
    <row r="296" spans="1:5" ht="21" x14ac:dyDescent="0.25">
      <c r="A296" s="18"/>
      <c r="B296" s="17"/>
      <c r="C296" s="16"/>
      <c r="D296" s="16"/>
      <c r="E296" s="9">
        <f t="shared" si="4"/>
        <v>0</v>
      </c>
    </row>
    <row r="297" spans="1:5" ht="21" x14ac:dyDescent="0.25">
      <c r="A297" s="18"/>
      <c r="B297" s="17"/>
      <c r="C297" s="16"/>
      <c r="D297" s="16"/>
      <c r="E297" s="9">
        <f t="shared" si="4"/>
        <v>0</v>
      </c>
    </row>
    <row r="298" spans="1:5" ht="21" x14ac:dyDescent="0.25">
      <c r="A298" s="18"/>
      <c r="B298" s="17"/>
      <c r="C298" s="16"/>
      <c r="D298" s="16"/>
      <c r="E298" s="9">
        <f t="shared" si="4"/>
        <v>0</v>
      </c>
    </row>
    <row r="299" spans="1:5" ht="21" x14ac:dyDescent="0.25">
      <c r="A299" s="18"/>
      <c r="B299" s="17"/>
      <c r="C299" s="16"/>
      <c r="D299" s="16"/>
      <c r="E299" s="9">
        <f t="shared" si="4"/>
        <v>0</v>
      </c>
    </row>
    <row r="300" spans="1:5" ht="21" x14ac:dyDescent="0.25">
      <c r="A300" s="18"/>
      <c r="B300" s="17"/>
      <c r="C300" s="16"/>
      <c r="D300" s="16"/>
      <c r="E300" s="9">
        <f t="shared" si="4"/>
        <v>0</v>
      </c>
    </row>
    <row r="301" spans="1:5" ht="21" x14ac:dyDescent="0.25">
      <c r="A301" s="18"/>
      <c r="B301" s="17"/>
      <c r="C301" s="16"/>
      <c r="D301" s="16"/>
      <c r="E301" s="9">
        <f t="shared" si="4"/>
        <v>0</v>
      </c>
    </row>
    <row r="302" spans="1:5" ht="21" x14ac:dyDescent="0.25">
      <c r="A302" s="18"/>
      <c r="B302" s="17"/>
      <c r="C302" s="16"/>
      <c r="D302" s="16"/>
      <c r="E302" s="9">
        <f t="shared" si="4"/>
        <v>0</v>
      </c>
    </row>
    <row r="303" spans="1:5" ht="21" x14ac:dyDescent="0.25">
      <c r="A303" s="18"/>
      <c r="B303" s="17"/>
      <c r="C303" s="16"/>
      <c r="D303" s="16"/>
      <c r="E303" s="9">
        <f t="shared" si="4"/>
        <v>0</v>
      </c>
    </row>
    <row r="304" spans="1:5" ht="21" x14ac:dyDescent="0.25">
      <c r="A304" s="18"/>
      <c r="B304" s="17"/>
      <c r="C304" s="16"/>
      <c r="D304" s="16"/>
      <c r="E304" s="9">
        <f t="shared" si="4"/>
        <v>0</v>
      </c>
    </row>
    <row r="305" spans="1:5" ht="21" x14ac:dyDescent="0.25">
      <c r="A305" s="18"/>
      <c r="B305" s="17"/>
      <c r="C305" s="16"/>
      <c r="D305" s="16"/>
      <c r="E305" s="9">
        <f t="shared" si="4"/>
        <v>0</v>
      </c>
    </row>
    <row r="306" spans="1:5" ht="21" x14ac:dyDescent="0.25">
      <c r="A306" s="18"/>
      <c r="B306" s="17"/>
      <c r="C306" s="16"/>
      <c r="D306" s="16"/>
      <c r="E306" s="9">
        <f t="shared" si="4"/>
        <v>0</v>
      </c>
    </row>
    <row r="307" spans="1:5" ht="21" x14ac:dyDescent="0.25">
      <c r="A307" s="18"/>
      <c r="B307" s="17"/>
      <c r="C307" s="16"/>
      <c r="D307" s="16"/>
      <c r="E307" s="9">
        <f t="shared" si="4"/>
        <v>0</v>
      </c>
    </row>
    <row r="308" spans="1:5" ht="21" x14ac:dyDescent="0.25">
      <c r="A308" s="18"/>
      <c r="B308" s="17"/>
      <c r="C308" s="16"/>
      <c r="D308" s="16"/>
      <c r="E308" s="9">
        <f t="shared" si="4"/>
        <v>0</v>
      </c>
    </row>
    <row r="309" spans="1:5" ht="21" x14ac:dyDescent="0.25">
      <c r="A309" s="18"/>
      <c r="B309" s="17"/>
      <c r="C309" s="16"/>
      <c r="D309" s="16"/>
      <c r="E309" s="9">
        <f t="shared" si="4"/>
        <v>0</v>
      </c>
    </row>
    <row r="310" spans="1:5" ht="21" x14ac:dyDescent="0.25">
      <c r="A310" s="18"/>
      <c r="B310" s="17"/>
      <c r="C310" s="16"/>
      <c r="D310" s="16"/>
      <c r="E310" s="9">
        <f t="shared" si="4"/>
        <v>0</v>
      </c>
    </row>
    <row r="311" spans="1:5" ht="21" x14ac:dyDescent="0.25">
      <c r="A311" s="18"/>
      <c r="B311" s="17"/>
      <c r="C311" s="16"/>
      <c r="D311" s="16"/>
      <c r="E311" s="9">
        <f t="shared" si="4"/>
        <v>0</v>
      </c>
    </row>
    <row r="312" spans="1:5" ht="21" x14ac:dyDescent="0.25">
      <c r="A312" s="18"/>
      <c r="B312" s="17"/>
      <c r="C312" s="16"/>
      <c r="D312" s="16"/>
      <c r="E312" s="9">
        <f t="shared" si="4"/>
        <v>0</v>
      </c>
    </row>
    <row r="313" spans="1:5" ht="21" x14ac:dyDescent="0.25">
      <c r="A313" s="18"/>
      <c r="B313" s="17"/>
      <c r="C313" s="16"/>
      <c r="D313" s="16"/>
      <c r="E313" s="9">
        <f t="shared" si="4"/>
        <v>0</v>
      </c>
    </row>
    <row r="314" spans="1:5" ht="21" x14ac:dyDescent="0.25">
      <c r="A314" s="18"/>
      <c r="B314" s="17"/>
      <c r="C314" s="16"/>
      <c r="D314" s="16"/>
      <c r="E314" s="9">
        <f t="shared" si="4"/>
        <v>0</v>
      </c>
    </row>
    <row r="315" spans="1:5" ht="21" x14ac:dyDescent="0.25">
      <c r="A315" s="18"/>
      <c r="B315" s="17"/>
      <c r="C315" s="16"/>
      <c r="D315" s="16"/>
      <c r="E315" s="9">
        <f t="shared" si="4"/>
        <v>0</v>
      </c>
    </row>
    <row r="316" spans="1:5" ht="21" x14ac:dyDescent="0.25">
      <c r="A316" s="18"/>
      <c r="B316" s="17"/>
      <c r="C316" s="16"/>
      <c r="D316" s="16"/>
      <c r="E316" s="9">
        <f t="shared" si="4"/>
        <v>0</v>
      </c>
    </row>
    <row r="317" spans="1:5" ht="21" x14ac:dyDescent="0.25">
      <c r="A317" s="18"/>
      <c r="B317" s="17"/>
      <c r="C317" s="16"/>
      <c r="D317" s="16"/>
      <c r="E317" s="9">
        <f t="shared" si="4"/>
        <v>0</v>
      </c>
    </row>
    <row r="318" spans="1:5" ht="21" x14ac:dyDescent="0.25">
      <c r="A318" s="18"/>
      <c r="B318" s="17"/>
      <c r="C318" s="16"/>
      <c r="D318" s="16"/>
      <c r="E318" s="9">
        <f t="shared" si="4"/>
        <v>0</v>
      </c>
    </row>
    <row r="319" spans="1:5" ht="21" x14ac:dyDescent="0.25">
      <c r="A319" s="18"/>
      <c r="B319" s="17"/>
      <c r="C319" s="16"/>
      <c r="D319" s="16"/>
      <c r="E319" s="9">
        <f t="shared" si="4"/>
        <v>0</v>
      </c>
    </row>
    <row r="320" spans="1:5" ht="21" x14ac:dyDescent="0.25">
      <c r="A320" s="18"/>
      <c r="B320" s="17"/>
      <c r="C320" s="16"/>
      <c r="D320" s="16"/>
      <c r="E320" s="9">
        <f t="shared" si="4"/>
        <v>0</v>
      </c>
    </row>
    <row r="321" spans="1:5" ht="21" x14ac:dyDescent="0.25">
      <c r="A321" s="18"/>
      <c r="B321" s="17"/>
      <c r="C321" s="16"/>
      <c r="D321" s="16"/>
      <c r="E321" s="9">
        <f t="shared" si="4"/>
        <v>0</v>
      </c>
    </row>
    <row r="322" spans="1:5" ht="21" x14ac:dyDescent="0.25">
      <c r="A322" s="18"/>
      <c r="B322" s="17"/>
      <c r="C322" s="16"/>
      <c r="D322" s="16"/>
      <c r="E322" s="9">
        <f t="shared" si="4"/>
        <v>0</v>
      </c>
    </row>
    <row r="323" spans="1:5" ht="21" x14ac:dyDescent="0.25">
      <c r="A323" s="18"/>
      <c r="B323" s="17"/>
      <c r="C323" s="16"/>
      <c r="D323" s="16"/>
      <c r="E323" s="9">
        <f t="shared" si="4"/>
        <v>0</v>
      </c>
    </row>
    <row r="324" spans="1:5" ht="21" x14ac:dyDescent="0.25">
      <c r="A324" s="18"/>
      <c r="B324" s="17"/>
      <c r="C324" s="16"/>
      <c r="D324" s="16"/>
      <c r="E324" s="9">
        <f t="shared" si="4"/>
        <v>0</v>
      </c>
    </row>
    <row r="325" spans="1:5" ht="21" x14ac:dyDescent="0.25">
      <c r="A325" s="18"/>
      <c r="B325" s="17"/>
      <c r="C325" s="16"/>
      <c r="D325" s="16"/>
      <c r="E325" s="9">
        <f t="shared" si="4"/>
        <v>0</v>
      </c>
    </row>
    <row r="326" spans="1:5" ht="21" x14ac:dyDescent="0.25">
      <c r="A326" s="18"/>
      <c r="B326" s="17"/>
      <c r="C326" s="16"/>
      <c r="D326" s="16"/>
      <c r="E326" s="9">
        <f t="shared" ref="E326:E389" si="5">E325+C326-D326</f>
        <v>0</v>
      </c>
    </row>
    <row r="327" spans="1:5" ht="21" x14ac:dyDescent="0.25">
      <c r="A327" s="18"/>
      <c r="B327" s="17"/>
      <c r="C327" s="16"/>
      <c r="D327" s="16"/>
      <c r="E327" s="9">
        <f t="shared" si="5"/>
        <v>0</v>
      </c>
    </row>
    <row r="328" spans="1:5" ht="21" x14ac:dyDescent="0.25">
      <c r="A328" s="18"/>
      <c r="B328" s="17"/>
      <c r="C328" s="16"/>
      <c r="D328" s="16"/>
      <c r="E328" s="9">
        <f t="shared" si="5"/>
        <v>0</v>
      </c>
    </row>
    <row r="329" spans="1:5" ht="21" x14ac:dyDescent="0.25">
      <c r="A329" s="18"/>
      <c r="B329" s="17"/>
      <c r="C329" s="16"/>
      <c r="D329" s="16"/>
      <c r="E329" s="9">
        <f t="shared" si="5"/>
        <v>0</v>
      </c>
    </row>
    <row r="330" spans="1:5" ht="21" x14ac:dyDescent="0.25">
      <c r="A330" s="18"/>
      <c r="B330" s="17"/>
      <c r="C330" s="16"/>
      <c r="D330" s="16"/>
      <c r="E330" s="9">
        <f t="shared" si="5"/>
        <v>0</v>
      </c>
    </row>
    <row r="331" spans="1:5" ht="21" x14ac:dyDescent="0.25">
      <c r="A331" s="18"/>
      <c r="B331" s="17"/>
      <c r="C331" s="16"/>
      <c r="D331" s="16"/>
      <c r="E331" s="9">
        <f t="shared" si="5"/>
        <v>0</v>
      </c>
    </row>
    <row r="332" spans="1:5" ht="21" x14ac:dyDescent="0.25">
      <c r="A332" s="18"/>
      <c r="B332" s="17"/>
      <c r="C332" s="16"/>
      <c r="D332" s="16"/>
      <c r="E332" s="9">
        <f t="shared" si="5"/>
        <v>0</v>
      </c>
    </row>
    <row r="333" spans="1:5" ht="21" x14ac:dyDescent="0.25">
      <c r="A333" s="18"/>
      <c r="B333" s="17"/>
      <c r="C333" s="16"/>
      <c r="D333" s="16"/>
      <c r="E333" s="9">
        <f t="shared" si="5"/>
        <v>0</v>
      </c>
    </row>
    <row r="334" spans="1:5" ht="21" x14ac:dyDescent="0.25">
      <c r="A334" s="18"/>
      <c r="B334" s="17"/>
      <c r="C334" s="16"/>
      <c r="D334" s="16"/>
      <c r="E334" s="9">
        <f t="shared" si="5"/>
        <v>0</v>
      </c>
    </row>
    <row r="335" spans="1:5" ht="21" x14ac:dyDescent="0.25">
      <c r="A335" s="18"/>
      <c r="B335" s="17"/>
      <c r="C335" s="16"/>
      <c r="D335" s="16"/>
      <c r="E335" s="9">
        <f t="shared" si="5"/>
        <v>0</v>
      </c>
    </row>
    <row r="336" spans="1:5" ht="21" x14ac:dyDescent="0.25">
      <c r="A336" s="18"/>
      <c r="B336" s="17"/>
      <c r="C336" s="16"/>
      <c r="D336" s="16"/>
      <c r="E336" s="9">
        <f t="shared" si="5"/>
        <v>0</v>
      </c>
    </row>
    <row r="337" spans="1:5" ht="21" x14ac:dyDescent="0.25">
      <c r="A337" s="18"/>
      <c r="B337" s="17"/>
      <c r="C337" s="16"/>
      <c r="D337" s="16"/>
      <c r="E337" s="9">
        <f t="shared" si="5"/>
        <v>0</v>
      </c>
    </row>
    <row r="338" spans="1:5" ht="21" x14ac:dyDescent="0.25">
      <c r="A338" s="18"/>
      <c r="B338" s="17"/>
      <c r="C338" s="16"/>
      <c r="D338" s="16"/>
      <c r="E338" s="9">
        <f t="shared" si="5"/>
        <v>0</v>
      </c>
    </row>
    <row r="339" spans="1:5" ht="21" x14ac:dyDescent="0.25">
      <c r="A339" s="18"/>
      <c r="B339" s="17"/>
      <c r="C339" s="16"/>
      <c r="D339" s="16"/>
      <c r="E339" s="9">
        <f t="shared" si="5"/>
        <v>0</v>
      </c>
    </row>
    <row r="340" spans="1:5" ht="21" x14ac:dyDescent="0.25">
      <c r="A340" s="18"/>
      <c r="B340" s="17"/>
      <c r="C340" s="16"/>
      <c r="D340" s="16"/>
      <c r="E340" s="9">
        <f t="shared" si="5"/>
        <v>0</v>
      </c>
    </row>
    <row r="341" spans="1:5" ht="21" x14ac:dyDescent="0.25">
      <c r="A341" s="18"/>
      <c r="B341" s="17"/>
      <c r="C341" s="16"/>
      <c r="D341" s="16"/>
      <c r="E341" s="9">
        <f t="shared" si="5"/>
        <v>0</v>
      </c>
    </row>
    <row r="342" spans="1:5" ht="21" x14ac:dyDescent="0.25">
      <c r="A342" s="18"/>
      <c r="B342" s="17"/>
      <c r="C342" s="16"/>
      <c r="D342" s="16"/>
      <c r="E342" s="9">
        <f t="shared" si="5"/>
        <v>0</v>
      </c>
    </row>
    <row r="343" spans="1:5" ht="21" x14ac:dyDescent="0.25">
      <c r="A343" s="18"/>
      <c r="B343" s="17"/>
      <c r="C343" s="16"/>
      <c r="D343" s="16"/>
      <c r="E343" s="9">
        <f t="shared" si="5"/>
        <v>0</v>
      </c>
    </row>
    <row r="344" spans="1:5" ht="21" x14ac:dyDescent="0.25">
      <c r="A344" s="18"/>
      <c r="B344" s="17"/>
      <c r="C344" s="16"/>
      <c r="D344" s="16"/>
      <c r="E344" s="9">
        <f t="shared" si="5"/>
        <v>0</v>
      </c>
    </row>
    <row r="345" spans="1:5" ht="21" x14ac:dyDescent="0.25">
      <c r="A345" s="18"/>
      <c r="B345" s="17"/>
      <c r="C345" s="16"/>
      <c r="D345" s="16"/>
      <c r="E345" s="9">
        <f t="shared" si="5"/>
        <v>0</v>
      </c>
    </row>
    <row r="346" spans="1:5" ht="21" x14ac:dyDescent="0.25">
      <c r="A346" s="18"/>
      <c r="B346" s="17"/>
      <c r="C346" s="16"/>
      <c r="D346" s="16"/>
      <c r="E346" s="9">
        <f t="shared" si="5"/>
        <v>0</v>
      </c>
    </row>
    <row r="347" spans="1:5" ht="21" x14ac:dyDescent="0.25">
      <c r="A347" s="18"/>
      <c r="B347" s="17"/>
      <c r="C347" s="16"/>
      <c r="D347" s="16"/>
      <c r="E347" s="9">
        <f t="shared" si="5"/>
        <v>0</v>
      </c>
    </row>
    <row r="348" spans="1:5" ht="21" x14ac:dyDescent="0.25">
      <c r="A348" s="18"/>
      <c r="B348" s="17"/>
      <c r="C348" s="16"/>
      <c r="D348" s="16"/>
      <c r="E348" s="9">
        <f t="shared" si="5"/>
        <v>0</v>
      </c>
    </row>
    <row r="349" spans="1:5" ht="21" x14ac:dyDescent="0.25">
      <c r="A349" s="18"/>
      <c r="B349" s="17"/>
      <c r="C349" s="16"/>
      <c r="D349" s="16"/>
      <c r="E349" s="9">
        <f t="shared" si="5"/>
        <v>0</v>
      </c>
    </row>
    <row r="350" spans="1:5" ht="21" x14ac:dyDescent="0.25">
      <c r="A350" s="18"/>
      <c r="B350" s="17"/>
      <c r="C350" s="16"/>
      <c r="D350" s="16"/>
      <c r="E350" s="9">
        <f t="shared" si="5"/>
        <v>0</v>
      </c>
    </row>
    <row r="351" spans="1:5" ht="21" x14ac:dyDescent="0.25">
      <c r="A351" s="18"/>
      <c r="B351" s="17"/>
      <c r="C351" s="16"/>
      <c r="D351" s="16"/>
      <c r="E351" s="9">
        <f t="shared" si="5"/>
        <v>0</v>
      </c>
    </row>
    <row r="352" spans="1:5" ht="21" x14ac:dyDescent="0.25">
      <c r="A352" s="18"/>
      <c r="B352" s="17"/>
      <c r="C352" s="16"/>
      <c r="D352" s="16"/>
      <c r="E352" s="9">
        <f t="shared" si="5"/>
        <v>0</v>
      </c>
    </row>
    <row r="353" spans="1:5" ht="21" x14ac:dyDescent="0.25">
      <c r="A353" s="18"/>
      <c r="B353" s="17"/>
      <c r="C353" s="16"/>
      <c r="D353" s="16"/>
      <c r="E353" s="9">
        <f t="shared" si="5"/>
        <v>0</v>
      </c>
    </row>
    <row r="354" spans="1:5" ht="21" x14ac:dyDescent="0.25">
      <c r="A354" s="18"/>
      <c r="B354" s="17"/>
      <c r="C354" s="16"/>
      <c r="D354" s="16"/>
      <c r="E354" s="9">
        <f t="shared" si="5"/>
        <v>0</v>
      </c>
    </row>
    <row r="355" spans="1:5" ht="21" x14ac:dyDescent="0.25">
      <c r="A355" s="18"/>
      <c r="B355" s="17"/>
      <c r="C355" s="16"/>
      <c r="D355" s="16"/>
      <c r="E355" s="9">
        <f t="shared" si="5"/>
        <v>0</v>
      </c>
    </row>
    <row r="356" spans="1:5" ht="21" x14ac:dyDescent="0.25">
      <c r="A356" s="18"/>
      <c r="B356" s="17"/>
      <c r="C356" s="16"/>
      <c r="D356" s="16"/>
      <c r="E356" s="9">
        <f t="shared" si="5"/>
        <v>0</v>
      </c>
    </row>
    <row r="357" spans="1:5" ht="21" x14ac:dyDescent="0.25">
      <c r="A357" s="18"/>
      <c r="B357" s="17"/>
      <c r="C357" s="16"/>
      <c r="D357" s="16"/>
      <c r="E357" s="9">
        <f t="shared" si="5"/>
        <v>0</v>
      </c>
    </row>
    <row r="358" spans="1:5" ht="21" x14ac:dyDescent="0.25">
      <c r="A358" s="18"/>
      <c r="B358" s="17"/>
      <c r="C358" s="16"/>
      <c r="D358" s="16"/>
      <c r="E358" s="9">
        <f t="shared" si="5"/>
        <v>0</v>
      </c>
    </row>
    <row r="359" spans="1:5" ht="21" x14ac:dyDescent="0.25">
      <c r="A359" s="18"/>
      <c r="B359" s="17"/>
      <c r="C359" s="16"/>
      <c r="D359" s="16"/>
      <c r="E359" s="9">
        <f t="shared" si="5"/>
        <v>0</v>
      </c>
    </row>
    <row r="360" spans="1:5" ht="21" x14ac:dyDescent="0.25">
      <c r="A360" s="18"/>
      <c r="B360" s="17"/>
      <c r="C360" s="16"/>
      <c r="D360" s="16"/>
      <c r="E360" s="9">
        <f t="shared" si="5"/>
        <v>0</v>
      </c>
    </row>
    <row r="361" spans="1:5" ht="21" x14ac:dyDescent="0.25">
      <c r="A361" s="18"/>
      <c r="B361" s="17"/>
      <c r="C361" s="16"/>
      <c r="D361" s="16"/>
      <c r="E361" s="9">
        <f t="shared" si="5"/>
        <v>0</v>
      </c>
    </row>
    <row r="362" spans="1:5" ht="21" x14ac:dyDescent="0.25">
      <c r="A362" s="18"/>
      <c r="B362" s="17"/>
      <c r="C362" s="16"/>
      <c r="D362" s="16"/>
      <c r="E362" s="9">
        <f t="shared" si="5"/>
        <v>0</v>
      </c>
    </row>
    <row r="363" spans="1:5" ht="21" x14ac:dyDescent="0.25">
      <c r="A363" s="18"/>
      <c r="B363" s="17"/>
      <c r="C363" s="16"/>
      <c r="D363" s="16"/>
      <c r="E363" s="9">
        <f t="shared" si="5"/>
        <v>0</v>
      </c>
    </row>
    <row r="364" spans="1:5" ht="21" x14ac:dyDescent="0.25">
      <c r="A364" s="18"/>
      <c r="B364" s="17"/>
      <c r="C364" s="16"/>
      <c r="D364" s="16"/>
      <c r="E364" s="9">
        <f t="shared" si="5"/>
        <v>0</v>
      </c>
    </row>
    <row r="365" spans="1:5" ht="21" x14ac:dyDescent="0.25">
      <c r="A365" s="18"/>
      <c r="B365" s="17"/>
      <c r="C365" s="16"/>
      <c r="D365" s="16"/>
      <c r="E365" s="9">
        <f t="shared" si="5"/>
        <v>0</v>
      </c>
    </row>
    <row r="366" spans="1:5" ht="21" x14ac:dyDescent="0.25">
      <c r="A366" s="18"/>
      <c r="B366" s="17"/>
      <c r="C366" s="16"/>
      <c r="D366" s="16"/>
      <c r="E366" s="9">
        <f t="shared" si="5"/>
        <v>0</v>
      </c>
    </row>
    <row r="367" spans="1:5" ht="21" x14ac:dyDescent="0.25">
      <c r="A367" s="18"/>
      <c r="B367" s="17"/>
      <c r="C367" s="16"/>
      <c r="D367" s="16"/>
      <c r="E367" s="9">
        <f t="shared" si="5"/>
        <v>0</v>
      </c>
    </row>
    <row r="368" spans="1:5" ht="21" x14ac:dyDescent="0.25">
      <c r="A368" s="18"/>
      <c r="B368" s="17"/>
      <c r="C368" s="16"/>
      <c r="D368" s="16"/>
      <c r="E368" s="9">
        <f t="shared" si="5"/>
        <v>0</v>
      </c>
    </row>
    <row r="369" spans="1:5" ht="21" x14ac:dyDescent="0.25">
      <c r="A369" s="18"/>
      <c r="B369" s="17"/>
      <c r="C369" s="16"/>
      <c r="D369" s="16"/>
      <c r="E369" s="9">
        <f t="shared" si="5"/>
        <v>0</v>
      </c>
    </row>
    <row r="370" spans="1:5" ht="21" x14ac:dyDescent="0.25">
      <c r="A370" s="18"/>
      <c r="B370" s="17"/>
      <c r="C370" s="16"/>
      <c r="D370" s="16"/>
      <c r="E370" s="9">
        <f t="shared" si="5"/>
        <v>0</v>
      </c>
    </row>
    <row r="371" spans="1:5" ht="21" x14ac:dyDescent="0.25">
      <c r="A371" s="18"/>
      <c r="B371" s="17"/>
      <c r="C371" s="16"/>
      <c r="D371" s="16"/>
      <c r="E371" s="9">
        <f t="shared" si="5"/>
        <v>0</v>
      </c>
    </row>
    <row r="372" spans="1:5" ht="21" x14ac:dyDescent="0.25">
      <c r="A372" s="18"/>
      <c r="B372" s="17"/>
      <c r="C372" s="16"/>
      <c r="D372" s="16"/>
      <c r="E372" s="9">
        <f t="shared" si="5"/>
        <v>0</v>
      </c>
    </row>
    <row r="373" spans="1:5" ht="21" x14ac:dyDescent="0.25">
      <c r="A373" s="18"/>
      <c r="B373" s="17"/>
      <c r="C373" s="16"/>
      <c r="D373" s="16"/>
      <c r="E373" s="9">
        <f t="shared" si="5"/>
        <v>0</v>
      </c>
    </row>
    <row r="374" spans="1:5" ht="21" x14ac:dyDescent="0.25">
      <c r="A374" s="18"/>
      <c r="B374" s="17"/>
      <c r="C374" s="16"/>
      <c r="D374" s="16"/>
      <c r="E374" s="9">
        <f t="shared" si="5"/>
        <v>0</v>
      </c>
    </row>
    <row r="375" spans="1:5" ht="21" x14ac:dyDescent="0.25">
      <c r="A375" s="18"/>
      <c r="B375" s="17"/>
      <c r="C375" s="16"/>
      <c r="D375" s="16"/>
      <c r="E375" s="9">
        <f t="shared" si="5"/>
        <v>0</v>
      </c>
    </row>
    <row r="376" spans="1:5" ht="21" x14ac:dyDescent="0.25">
      <c r="A376" s="18"/>
      <c r="B376" s="17"/>
      <c r="C376" s="16"/>
      <c r="D376" s="16"/>
      <c r="E376" s="9">
        <f t="shared" si="5"/>
        <v>0</v>
      </c>
    </row>
    <row r="377" spans="1:5" ht="21" x14ac:dyDescent="0.25">
      <c r="A377" s="18"/>
      <c r="B377" s="17"/>
      <c r="C377" s="16"/>
      <c r="D377" s="16"/>
      <c r="E377" s="9">
        <f t="shared" si="5"/>
        <v>0</v>
      </c>
    </row>
    <row r="378" spans="1:5" ht="21" x14ac:dyDescent="0.25">
      <c r="A378" s="18"/>
      <c r="B378" s="17"/>
      <c r="C378" s="16"/>
      <c r="D378" s="16"/>
      <c r="E378" s="9">
        <f t="shared" si="5"/>
        <v>0</v>
      </c>
    </row>
    <row r="379" spans="1:5" ht="21" x14ac:dyDescent="0.25">
      <c r="A379" s="18"/>
      <c r="B379" s="17"/>
      <c r="C379" s="16"/>
      <c r="D379" s="16"/>
      <c r="E379" s="9">
        <f t="shared" si="5"/>
        <v>0</v>
      </c>
    </row>
    <row r="380" spans="1:5" ht="21" x14ac:dyDescent="0.25">
      <c r="A380" s="18"/>
      <c r="B380" s="17"/>
      <c r="C380" s="16"/>
      <c r="D380" s="16"/>
      <c r="E380" s="9">
        <f t="shared" si="5"/>
        <v>0</v>
      </c>
    </row>
    <row r="381" spans="1:5" ht="21" x14ac:dyDescent="0.25">
      <c r="A381" s="18"/>
      <c r="B381" s="17"/>
      <c r="C381" s="16"/>
      <c r="D381" s="16"/>
      <c r="E381" s="9">
        <f t="shared" si="5"/>
        <v>0</v>
      </c>
    </row>
    <row r="382" spans="1:5" ht="21" x14ac:dyDescent="0.25">
      <c r="A382" s="18"/>
      <c r="B382" s="17"/>
      <c r="C382" s="16"/>
      <c r="D382" s="16"/>
      <c r="E382" s="9">
        <f t="shared" si="5"/>
        <v>0</v>
      </c>
    </row>
    <row r="383" spans="1:5" ht="21" x14ac:dyDescent="0.25">
      <c r="A383" s="18"/>
      <c r="B383" s="17"/>
      <c r="C383" s="16"/>
      <c r="D383" s="16"/>
      <c r="E383" s="9">
        <f t="shared" si="5"/>
        <v>0</v>
      </c>
    </row>
    <row r="384" spans="1:5" ht="21" x14ac:dyDescent="0.25">
      <c r="A384" s="18"/>
      <c r="B384" s="17"/>
      <c r="C384" s="16"/>
      <c r="D384" s="16"/>
      <c r="E384" s="9">
        <f t="shared" si="5"/>
        <v>0</v>
      </c>
    </row>
    <row r="385" spans="1:5" ht="21" x14ac:dyDescent="0.25">
      <c r="A385" s="18"/>
      <c r="B385" s="17"/>
      <c r="C385" s="16"/>
      <c r="D385" s="16"/>
      <c r="E385" s="9">
        <f t="shared" si="5"/>
        <v>0</v>
      </c>
    </row>
    <row r="386" spans="1:5" ht="21" x14ac:dyDescent="0.25">
      <c r="A386" s="18"/>
      <c r="B386" s="17"/>
      <c r="C386" s="16"/>
      <c r="D386" s="16"/>
      <c r="E386" s="9">
        <f t="shared" si="5"/>
        <v>0</v>
      </c>
    </row>
    <row r="387" spans="1:5" ht="21" x14ac:dyDescent="0.25">
      <c r="A387" s="18"/>
      <c r="B387" s="17"/>
      <c r="C387" s="16"/>
      <c r="D387" s="16"/>
      <c r="E387" s="9">
        <f t="shared" si="5"/>
        <v>0</v>
      </c>
    </row>
    <row r="388" spans="1:5" ht="21" x14ac:dyDescent="0.25">
      <c r="A388" s="18"/>
      <c r="B388" s="17"/>
      <c r="C388" s="16"/>
      <c r="D388" s="16"/>
      <c r="E388" s="9">
        <f t="shared" si="5"/>
        <v>0</v>
      </c>
    </row>
    <row r="389" spans="1:5" ht="21" x14ac:dyDescent="0.25">
      <c r="A389" s="18"/>
      <c r="B389" s="17"/>
      <c r="C389" s="16"/>
      <c r="D389" s="16"/>
      <c r="E389" s="9">
        <f t="shared" si="5"/>
        <v>0</v>
      </c>
    </row>
    <row r="390" spans="1:5" ht="21" x14ac:dyDescent="0.25">
      <c r="A390" s="18"/>
      <c r="B390" s="17"/>
      <c r="C390" s="16"/>
      <c r="D390" s="16"/>
      <c r="E390" s="9">
        <f t="shared" ref="E390:E453" si="6">E389+C390-D390</f>
        <v>0</v>
      </c>
    </row>
    <row r="391" spans="1:5" ht="21" x14ac:dyDescent="0.25">
      <c r="A391" s="18"/>
      <c r="B391" s="17"/>
      <c r="C391" s="16"/>
      <c r="D391" s="16"/>
      <c r="E391" s="9">
        <f t="shared" si="6"/>
        <v>0</v>
      </c>
    </row>
    <row r="392" spans="1:5" ht="21" x14ac:dyDescent="0.25">
      <c r="A392" s="18"/>
      <c r="B392" s="17"/>
      <c r="C392" s="16"/>
      <c r="D392" s="16"/>
      <c r="E392" s="9">
        <f t="shared" si="6"/>
        <v>0</v>
      </c>
    </row>
    <row r="393" spans="1:5" ht="21" x14ac:dyDescent="0.25">
      <c r="A393" s="18"/>
      <c r="B393" s="17"/>
      <c r="C393" s="16"/>
      <c r="D393" s="16"/>
      <c r="E393" s="9">
        <f t="shared" si="6"/>
        <v>0</v>
      </c>
    </row>
    <row r="394" spans="1:5" ht="21" x14ac:dyDescent="0.25">
      <c r="A394" s="18"/>
      <c r="B394" s="17"/>
      <c r="C394" s="16"/>
      <c r="D394" s="16"/>
      <c r="E394" s="9">
        <f t="shared" si="6"/>
        <v>0</v>
      </c>
    </row>
    <row r="395" spans="1:5" ht="21" x14ac:dyDescent="0.25">
      <c r="A395" s="18"/>
      <c r="B395" s="17"/>
      <c r="C395" s="16"/>
      <c r="D395" s="16"/>
      <c r="E395" s="9">
        <f t="shared" si="6"/>
        <v>0</v>
      </c>
    </row>
    <row r="396" spans="1:5" ht="21" x14ac:dyDescent="0.25">
      <c r="A396" s="18"/>
      <c r="B396" s="17"/>
      <c r="C396" s="16"/>
      <c r="D396" s="16"/>
      <c r="E396" s="9">
        <f t="shared" si="6"/>
        <v>0</v>
      </c>
    </row>
    <row r="397" spans="1:5" ht="21" x14ac:dyDescent="0.25">
      <c r="A397" s="18"/>
      <c r="B397" s="17"/>
      <c r="C397" s="16"/>
      <c r="D397" s="16"/>
      <c r="E397" s="9">
        <f t="shared" si="6"/>
        <v>0</v>
      </c>
    </row>
    <row r="398" spans="1:5" ht="21" x14ac:dyDescent="0.25">
      <c r="A398" s="18"/>
      <c r="B398" s="17"/>
      <c r="C398" s="16"/>
      <c r="D398" s="16"/>
      <c r="E398" s="9">
        <f t="shared" si="6"/>
        <v>0</v>
      </c>
    </row>
    <row r="399" spans="1:5" ht="21" x14ac:dyDescent="0.25">
      <c r="A399" s="18"/>
      <c r="B399" s="17"/>
      <c r="C399" s="16"/>
      <c r="D399" s="16"/>
      <c r="E399" s="9">
        <f t="shared" si="6"/>
        <v>0</v>
      </c>
    </row>
    <row r="400" spans="1:5" ht="21" x14ac:dyDescent="0.25">
      <c r="A400" s="18"/>
      <c r="B400" s="17"/>
      <c r="C400" s="16"/>
      <c r="D400" s="16"/>
      <c r="E400" s="9">
        <f t="shared" si="6"/>
        <v>0</v>
      </c>
    </row>
    <row r="401" spans="1:5" ht="21" x14ac:dyDescent="0.25">
      <c r="A401" s="18"/>
      <c r="B401" s="17"/>
      <c r="C401" s="16"/>
      <c r="D401" s="16"/>
      <c r="E401" s="9">
        <f t="shared" si="6"/>
        <v>0</v>
      </c>
    </row>
    <row r="402" spans="1:5" ht="21" x14ac:dyDescent="0.25">
      <c r="A402" s="18"/>
      <c r="B402" s="17"/>
      <c r="C402" s="16"/>
      <c r="D402" s="16"/>
      <c r="E402" s="9">
        <f t="shared" si="6"/>
        <v>0</v>
      </c>
    </row>
    <row r="403" spans="1:5" ht="21" x14ac:dyDescent="0.25">
      <c r="A403" s="18"/>
      <c r="B403" s="17"/>
      <c r="C403" s="16"/>
      <c r="D403" s="16"/>
      <c r="E403" s="9">
        <f t="shared" si="6"/>
        <v>0</v>
      </c>
    </row>
    <row r="404" spans="1:5" ht="21" x14ac:dyDescent="0.25">
      <c r="A404" s="18"/>
      <c r="B404" s="17"/>
      <c r="C404" s="16"/>
      <c r="D404" s="16"/>
      <c r="E404" s="9">
        <f t="shared" si="6"/>
        <v>0</v>
      </c>
    </row>
    <row r="405" spans="1:5" ht="21" x14ac:dyDescent="0.25">
      <c r="A405" s="18"/>
      <c r="B405" s="17"/>
      <c r="C405" s="16"/>
      <c r="D405" s="16"/>
      <c r="E405" s="9">
        <f t="shared" si="6"/>
        <v>0</v>
      </c>
    </row>
    <row r="406" spans="1:5" ht="21" x14ac:dyDescent="0.25">
      <c r="A406" s="18"/>
      <c r="B406" s="17"/>
      <c r="C406" s="16"/>
      <c r="D406" s="16"/>
      <c r="E406" s="9">
        <f t="shared" si="6"/>
        <v>0</v>
      </c>
    </row>
    <row r="407" spans="1:5" ht="21" x14ac:dyDescent="0.25">
      <c r="A407" s="18"/>
      <c r="B407" s="17"/>
      <c r="C407" s="16"/>
      <c r="D407" s="16"/>
      <c r="E407" s="9">
        <f t="shared" si="6"/>
        <v>0</v>
      </c>
    </row>
    <row r="408" spans="1:5" ht="21" x14ac:dyDescent="0.25">
      <c r="A408" s="18"/>
      <c r="B408" s="17"/>
      <c r="C408" s="16"/>
      <c r="D408" s="16"/>
      <c r="E408" s="9">
        <f t="shared" si="6"/>
        <v>0</v>
      </c>
    </row>
    <row r="409" spans="1:5" ht="21" x14ac:dyDescent="0.25">
      <c r="A409" s="18"/>
      <c r="B409" s="17"/>
      <c r="C409" s="16"/>
      <c r="D409" s="16"/>
      <c r="E409" s="9">
        <f t="shared" si="6"/>
        <v>0</v>
      </c>
    </row>
    <row r="410" spans="1:5" ht="21" x14ac:dyDescent="0.25">
      <c r="A410" s="18"/>
      <c r="B410" s="17"/>
      <c r="C410" s="16"/>
      <c r="D410" s="16"/>
      <c r="E410" s="9">
        <f t="shared" si="6"/>
        <v>0</v>
      </c>
    </row>
    <row r="411" spans="1:5" ht="21" x14ac:dyDescent="0.25">
      <c r="A411" s="18"/>
      <c r="B411" s="17"/>
      <c r="C411" s="16"/>
      <c r="D411" s="16"/>
      <c r="E411" s="9">
        <f t="shared" si="6"/>
        <v>0</v>
      </c>
    </row>
    <row r="412" spans="1:5" ht="21" x14ac:dyDescent="0.25">
      <c r="A412" s="18"/>
      <c r="B412" s="17"/>
      <c r="C412" s="16"/>
      <c r="D412" s="16"/>
      <c r="E412" s="9">
        <f t="shared" si="6"/>
        <v>0</v>
      </c>
    </row>
    <row r="413" spans="1:5" ht="21" x14ac:dyDescent="0.25">
      <c r="A413" s="18"/>
      <c r="B413" s="17"/>
      <c r="C413" s="16"/>
      <c r="D413" s="16"/>
      <c r="E413" s="9">
        <f t="shared" si="6"/>
        <v>0</v>
      </c>
    </row>
    <row r="414" spans="1:5" ht="21" x14ac:dyDescent="0.25">
      <c r="A414" s="18"/>
      <c r="B414" s="17"/>
      <c r="C414" s="16"/>
      <c r="D414" s="16"/>
      <c r="E414" s="9">
        <f t="shared" si="6"/>
        <v>0</v>
      </c>
    </row>
    <row r="415" spans="1:5" ht="21" x14ac:dyDescent="0.25">
      <c r="A415" s="18"/>
      <c r="B415" s="17"/>
      <c r="C415" s="16"/>
      <c r="D415" s="16"/>
      <c r="E415" s="9">
        <f t="shared" si="6"/>
        <v>0</v>
      </c>
    </row>
    <row r="416" spans="1:5" ht="21" x14ac:dyDescent="0.25">
      <c r="A416" s="18"/>
      <c r="B416" s="17"/>
      <c r="C416" s="16"/>
      <c r="D416" s="16"/>
      <c r="E416" s="9">
        <f t="shared" si="6"/>
        <v>0</v>
      </c>
    </row>
    <row r="417" spans="1:5" ht="21" x14ac:dyDescent="0.25">
      <c r="A417" s="18"/>
      <c r="B417" s="17"/>
      <c r="C417" s="16"/>
      <c r="D417" s="16"/>
      <c r="E417" s="9">
        <f t="shared" si="6"/>
        <v>0</v>
      </c>
    </row>
    <row r="418" spans="1:5" ht="21" x14ac:dyDescent="0.25">
      <c r="A418" s="18"/>
      <c r="B418" s="17"/>
      <c r="C418" s="16"/>
      <c r="D418" s="16"/>
      <c r="E418" s="9">
        <f t="shared" si="6"/>
        <v>0</v>
      </c>
    </row>
    <row r="419" spans="1:5" ht="21" x14ac:dyDescent="0.25">
      <c r="A419" s="18"/>
      <c r="B419" s="17"/>
      <c r="C419" s="16"/>
      <c r="D419" s="16"/>
      <c r="E419" s="9">
        <f t="shared" si="6"/>
        <v>0</v>
      </c>
    </row>
    <row r="420" spans="1:5" ht="21" x14ac:dyDescent="0.25">
      <c r="A420" s="18"/>
      <c r="B420" s="17"/>
      <c r="C420" s="16"/>
      <c r="D420" s="16"/>
      <c r="E420" s="9">
        <f t="shared" si="6"/>
        <v>0</v>
      </c>
    </row>
    <row r="421" spans="1:5" ht="21" x14ac:dyDescent="0.25">
      <c r="A421" s="18"/>
      <c r="B421" s="17"/>
      <c r="C421" s="16"/>
      <c r="D421" s="16"/>
      <c r="E421" s="9">
        <f t="shared" si="6"/>
        <v>0</v>
      </c>
    </row>
    <row r="422" spans="1:5" ht="21" x14ac:dyDescent="0.25">
      <c r="A422" s="17"/>
      <c r="B422" s="17"/>
      <c r="C422" s="16"/>
      <c r="D422" s="16"/>
      <c r="E422" s="9">
        <f t="shared" si="6"/>
        <v>0</v>
      </c>
    </row>
    <row r="423" spans="1:5" ht="21" x14ac:dyDescent="0.25">
      <c r="A423" s="17"/>
      <c r="B423" s="17"/>
      <c r="C423" s="16"/>
      <c r="D423" s="16"/>
      <c r="E423" s="9">
        <f t="shared" si="6"/>
        <v>0</v>
      </c>
    </row>
    <row r="424" spans="1:5" ht="21" x14ac:dyDescent="0.25">
      <c r="A424" s="17"/>
      <c r="B424" s="17"/>
      <c r="C424" s="16"/>
      <c r="D424" s="16"/>
      <c r="E424" s="9">
        <f t="shared" si="6"/>
        <v>0</v>
      </c>
    </row>
    <row r="425" spans="1:5" ht="21" x14ac:dyDescent="0.25">
      <c r="A425" s="17"/>
      <c r="B425" s="17"/>
      <c r="C425" s="16"/>
      <c r="D425" s="16"/>
      <c r="E425" s="9">
        <f t="shared" si="6"/>
        <v>0</v>
      </c>
    </row>
    <row r="426" spans="1:5" ht="21" x14ac:dyDescent="0.25">
      <c r="A426" s="17"/>
      <c r="B426" s="17"/>
      <c r="C426" s="16"/>
      <c r="D426" s="16"/>
      <c r="E426" s="9">
        <f t="shared" si="6"/>
        <v>0</v>
      </c>
    </row>
    <row r="427" spans="1:5" ht="21" x14ac:dyDescent="0.25">
      <c r="A427" s="17"/>
      <c r="B427" s="17"/>
      <c r="C427" s="16"/>
      <c r="D427" s="16"/>
      <c r="E427" s="9">
        <f t="shared" si="6"/>
        <v>0</v>
      </c>
    </row>
    <row r="428" spans="1:5" ht="21" x14ac:dyDescent="0.25">
      <c r="A428" s="17"/>
      <c r="B428" s="17"/>
      <c r="C428" s="16"/>
      <c r="D428" s="16"/>
      <c r="E428" s="9">
        <f t="shared" si="6"/>
        <v>0</v>
      </c>
    </row>
    <row r="429" spans="1:5" ht="21" x14ac:dyDescent="0.25">
      <c r="A429" s="17"/>
      <c r="B429" s="17"/>
      <c r="C429" s="16"/>
      <c r="D429" s="16"/>
      <c r="E429" s="9">
        <f t="shared" si="6"/>
        <v>0</v>
      </c>
    </row>
    <row r="430" spans="1:5" ht="21" x14ac:dyDescent="0.25">
      <c r="A430" s="17"/>
      <c r="B430" s="17"/>
      <c r="C430" s="16"/>
      <c r="D430" s="16"/>
      <c r="E430" s="9">
        <f t="shared" si="6"/>
        <v>0</v>
      </c>
    </row>
    <row r="431" spans="1:5" ht="21" x14ac:dyDescent="0.25">
      <c r="A431" s="17"/>
      <c r="B431" s="17"/>
      <c r="C431" s="16"/>
      <c r="D431" s="16"/>
      <c r="E431" s="9">
        <f t="shared" si="6"/>
        <v>0</v>
      </c>
    </row>
    <row r="432" spans="1:5" ht="21" x14ac:dyDescent="0.25">
      <c r="A432" s="17"/>
      <c r="B432" s="17"/>
      <c r="C432" s="16"/>
      <c r="D432" s="16"/>
      <c r="E432" s="9">
        <f t="shared" si="6"/>
        <v>0</v>
      </c>
    </row>
    <row r="433" spans="1:5" ht="21" x14ac:dyDescent="0.25">
      <c r="A433" s="17"/>
      <c r="B433" s="17"/>
      <c r="C433" s="16"/>
      <c r="D433" s="16"/>
      <c r="E433" s="9">
        <f t="shared" si="6"/>
        <v>0</v>
      </c>
    </row>
    <row r="434" spans="1:5" ht="21" x14ac:dyDescent="0.25">
      <c r="A434" s="17"/>
      <c r="B434" s="17"/>
      <c r="C434" s="16"/>
      <c r="D434" s="16"/>
      <c r="E434" s="9">
        <f t="shared" si="6"/>
        <v>0</v>
      </c>
    </row>
    <row r="435" spans="1:5" ht="21" x14ac:dyDescent="0.25">
      <c r="A435" s="17"/>
      <c r="B435" s="17"/>
      <c r="C435" s="16"/>
      <c r="D435" s="16"/>
      <c r="E435" s="9">
        <f t="shared" si="6"/>
        <v>0</v>
      </c>
    </row>
    <row r="436" spans="1:5" ht="21" x14ac:dyDescent="0.25">
      <c r="A436" s="17"/>
      <c r="B436" s="17"/>
      <c r="C436" s="16"/>
      <c r="D436" s="16"/>
      <c r="E436" s="9">
        <f t="shared" si="6"/>
        <v>0</v>
      </c>
    </row>
    <row r="437" spans="1:5" ht="21" x14ac:dyDescent="0.25">
      <c r="A437" s="17"/>
      <c r="B437" s="17"/>
      <c r="C437" s="16"/>
      <c r="D437" s="16"/>
      <c r="E437" s="9">
        <f t="shared" si="6"/>
        <v>0</v>
      </c>
    </row>
    <row r="438" spans="1:5" ht="21" x14ac:dyDescent="0.25">
      <c r="A438" s="17"/>
      <c r="B438" s="17"/>
      <c r="C438" s="16"/>
      <c r="D438" s="16"/>
      <c r="E438" s="9">
        <f t="shared" si="6"/>
        <v>0</v>
      </c>
    </row>
    <row r="439" spans="1:5" ht="21" x14ac:dyDescent="0.25">
      <c r="A439" s="17"/>
      <c r="B439" s="17"/>
      <c r="C439" s="16"/>
      <c r="D439" s="16"/>
      <c r="E439" s="9">
        <f t="shared" si="6"/>
        <v>0</v>
      </c>
    </row>
    <row r="440" spans="1:5" ht="21" x14ac:dyDescent="0.25">
      <c r="A440" s="17"/>
      <c r="B440" s="17"/>
      <c r="C440" s="16"/>
      <c r="D440" s="16"/>
      <c r="E440" s="9">
        <f t="shared" si="6"/>
        <v>0</v>
      </c>
    </row>
    <row r="441" spans="1:5" ht="21" x14ac:dyDescent="0.25">
      <c r="A441" s="17"/>
      <c r="B441" s="17"/>
      <c r="C441" s="16"/>
      <c r="D441" s="16"/>
      <c r="E441" s="9">
        <f t="shared" si="6"/>
        <v>0</v>
      </c>
    </row>
    <row r="442" spans="1:5" ht="21" x14ac:dyDescent="0.25">
      <c r="A442" s="17"/>
      <c r="B442" s="17"/>
      <c r="C442" s="16"/>
      <c r="D442" s="16"/>
      <c r="E442" s="9">
        <f t="shared" si="6"/>
        <v>0</v>
      </c>
    </row>
    <row r="443" spans="1:5" ht="21" x14ac:dyDescent="0.25">
      <c r="A443" s="17"/>
      <c r="B443" s="17"/>
      <c r="C443" s="16"/>
      <c r="D443" s="16"/>
      <c r="E443" s="9">
        <f t="shared" si="6"/>
        <v>0</v>
      </c>
    </row>
    <row r="444" spans="1:5" ht="21" x14ac:dyDescent="0.25">
      <c r="A444" s="17"/>
      <c r="B444" s="17"/>
      <c r="C444" s="16"/>
      <c r="D444" s="16"/>
      <c r="E444" s="9">
        <f t="shared" si="6"/>
        <v>0</v>
      </c>
    </row>
    <row r="445" spans="1:5" ht="21" x14ac:dyDescent="0.25">
      <c r="A445" s="17"/>
      <c r="B445" s="17"/>
      <c r="C445" s="16"/>
      <c r="D445" s="16"/>
      <c r="E445" s="9">
        <f t="shared" si="6"/>
        <v>0</v>
      </c>
    </row>
    <row r="446" spans="1:5" ht="21" x14ac:dyDescent="0.25">
      <c r="A446" s="17"/>
      <c r="B446" s="17"/>
      <c r="C446" s="16"/>
      <c r="D446" s="16"/>
      <c r="E446" s="9">
        <f t="shared" si="6"/>
        <v>0</v>
      </c>
    </row>
    <row r="447" spans="1:5" ht="21" x14ac:dyDescent="0.25">
      <c r="A447" s="17"/>
      <c r="B447" s="17"/>
      <c r="C447" s="16"/>
      <c r="D447" s="16"/>
      <c r="E447" s="9">
        <f t="shared" si="6"/>
        <v>0</v>
      </c>
    </row>
    <row r="448" spans="1:5" ht="21" x14ac:dyDescent="0.25">
      <c r="A448" s="17"/>
      <c r="B448" s="17"/>
      <c r="C448" s="16"/>
      <c r="D448" s="16"/>
      <c r="E448" s="9">
        <f t="shared" si="6"/>
        <v>0</v>
      </c>
    </row>
    <row r="449" spans="1:5" ht="21" x14ac:dyDescent="0.25">
      <c r="A449" s="17"/>
      <c r="B449" s="17"/>
      <c r="C449" s="16"/>
      <c r="D449" s="16"/>
      <c r="E449" s="9">
        <f t="shared" si="6"/>
        <v>0</v>
      </c>
    </row>
    <row r="450" spans="1:5" ht="21" x14ac:dyDescent="0.25">
      <c r="A450" s="17"/>
      <c r="B450" s="17"/>
      <c r="C450" s="16"/>
      <c r="D450" s="16"/>
      <c r="E450" s="9">
        <f t="shared" si="6"/>
        <v>0</v>
      </c>
    </row>
    <row r="451" spans="1:5" ht="21" x14ac:dyDescent="0.25">
      <c r="A451" s="17"/>
      <c r="B451" s="17"/>
      <c r="C451" s="16"/>
      <c r="D451" s="16"/>
      <c r="E451" s="9">
        <f t="shared" si="6"/>
        <v>0</v>
      </c>
    </row>
    <row r="452" spans="1:5" ht="21" x14ac:dyDescent="0.25">
      <c r="A452" s="17"/>
      <c r="B452" s="17"/>
      <c r="C452" s="16"/>
      <c r="D452" s="16"/>
      <c r="E452" s="9">
        <f t="shared" si="6"/>
        <v>0</v>
      </c>
    </row>
    <row r="453" spans="1:5" ht="21" x14ac:dyDescent="0.25">
      <c r="A453" s="17"/>
      <c r="B453" s="17"/>
      <c r="C453" s="16"/>
      <c r="D453" s="16"/>
      <c r="E453" s="9">
        <f t="shared" si="6"/>
        <v>0</v>
      </c>
    </row>
    <row r="454" spans="1:5" ht="21" x14ac:dyDescent="0.25">
      <c r="A454" s="17"/>
      <c r="B454" s="17"/>
      <c r="C454" s="16"/>
      <c r="D454" s="16"/>
      <c r="E454" s="9">
        <f t="shared" ref="E454:E517" si="7">E453+C454-D454</f>
        <v>0</v>
      </c>
    </row>
    <row r="455" spans="1:5" ht="21" x14ac:dyDescent="0.25">
      <c r="A455" s="17"/>
      <c r="B455" s="17"/>
      <c r="C455" s="16"/>
      <c r="D455" s="16"/>
      <c r="E455" s="9">
        <f t="shared" si="7"/>
        <v>0</v>
      </c>
    </row>
    <row r="456" spans="1:5" ht="21" x14ac:dyDescent="0.25">
      <c r="A456" s="17"/>
      <c r="B456" s="17"/>
      <c r="C456" s="16"/>
      <c r="D456" s="16"/>
      <c r="E456" s="9">
        <f t="shared" si="7"/>
        <v>0</v>
      </c>
    </row>
    <row r="457" spans="1:5" ht="21" x14ac:dyDescent="0.25">
      <c r="A457" s="17"/>
      <c r="B457" s="17"/>
      <c r="C457" s="16"/>
      <c r="D457" s="16"/>
      <c r="E457" s="9">
        <f t="shared" si="7"/>
        <v>0</v>
      </c>
    </row>
    <row r="458" spans="1:5" ht="21" x14ac:dyDescent="0.25">
      <c r="A458" s="17"/>
      <c r="B458" s="17"/>
      <c r="C458" s="16"/>
      <c r="D458" s="16"/>
      <c r="E458" s="9">
        <f t="shared" si="7"/>
        <v>0</v>
      </c>
    </row>
    <row r="459" spans="1:5" ht="21" x14ac:dyDescent="0.25">
      <c r="A459" s="17"/>
      <c r="B459" s="17"/>
      <c r="C459" s="16"/>
      <c r="D459" s="16"/>
      <c r="E459" s="9">
        <f t="shared" si="7"/>
        <v>0</v>
      </c>
    </row>
    <row r="460" spans="1:5" ht="21" x14ac:dyDescent="0.25">
      <c r="A460" s="17"/>
      <c r="B460" s="17"/>
      <c r="C460" s="16"/>
      <c r="D460" s="16"/>
      <c r="E460" s="9">
        <f t="shared" si="7"/>
        <v>0</v>
      </c>
    </row>
    <row r="461" spans="1:5" ht="21" x14ac:dyDescent="0.25">
      <c r="A461" s="17"/>
      <c r="B461" s="17"/>
      <c r="C461" s="16"/>
      <c r="D461" s="16"/>
      <c r="E461" s="9">
        <f t="shared" si="7"/>
        <v>0</v>
      </c>
    </row>
    <row r="462" spans="1:5" ht="21" x14ac:dyDescent="0.25">
      <c r="A462" s="17"/>
      <c r="B462" s="17"/>
      <c r="C462" s="16"/>
      <c r="D462" s="16"/>
      <c r="E462" s="9">
        <f t="shared" si="7"/>
        <v>0</v>
      </c>
    </row>
    <row r="463" spans="1:5" ht="21" x14ac:dyDescent="0.25">
      <c r="A463" s="17"/>
      <c r="B463" s="17"/>
      <c r="C463" s="16"/>
      <c r="D463" s="16"/>
      <c r="E463" s="9">
        <f t="shared" si="7"/>
        <v>0</v>
      </c>
    </row>
    <row r="464" spans="1:5" ht="21" x14ac:dyDescent="0.25">
      <c r="A464" s="17"/>
      <c r="B464" s="17"/>
      <c r="C464" s="16"/>
      <c r="D464" s="16"/>
      <c r="E464" s="9">
        <f t="shared" si="7"/>
        <v>0</v>
      </c>
    </row>
    <row r="465" spans="1:5" ht="21" x14ac:dyDescent="0.25">
      <c r="A465" s="17"/>
      <c r="B465" s="17"/>
      <c r="C465" s="16"/>
      <c r="D465" s="16"/>
      <c r="E465" s="9">
        <f t="shared" si="7"/>
        <v>0</v>
      </c>
    </row>
    <row r="466" spans="1:5" ht="21" x14ac:dyDescent="0.25">
      <c r="A466" s="17"/>
      <c r="B466" s="17"/>
      <c r="C466" s="17"/>
      <c r="D466" s="17"/>
      <c r="E466" s="9">
        <f t="shared" si="7"/>
        <v>0</v>
      </c>
    </row>
    <row r="467" spans="1:5" ht="21" x14ac:dyDescent="0.25">
      <c r="A467" s="17"/>
      <c r="B467" s="17"/>
      <c r="C467" s="17"/>
      <c r="D467" s="17"/>
      <c r="E467" s="9">
        <f t="shared" si="7"/>
        <v>0</v>
      </c>
    </row>
    <row r="468" spans="1:5" ht="21" x14ac:dyDescent="0.25">
      <c r="A468" s="17"/>
      <c r="B468" s="17"/>
      <c r="C468" s="17"/>
      <c r="D468" s="17"/>
      <c r="E468" s="9">
        <f t="shared" si="7"/>
        <v>0</v>
      </c>
    </row>
    <row r="469" spans="1:5" ht="21" x14ac:dyDescent="0.25">
      <c r="A469" s="17"/>
      <c r="B469" s="17"/>
      <c r="C469" s="17"/>
      <c r="D469" s="17"/>
      <c r="E469" s="9">
        <f t="shared" si="7"/>
        <v>0</v>
      </c>
    </row>
    <row r="470" spans="1:5" ht="21" x14ac:dyDescent="0.25">
      <c r="A470" s="17"/>
      <c r="B470" s="17"/>
      <c r="C470" s="17"/>
      <c r="D470" s="17"/>
      <c r="E470" s="9">
        <f t="shared" si="7"/>
        <v>0</v>
      </c>
    </row>
    <row r="471" spans="1:5" ht="21" x14ac:dyDescent="0.25">
      <c r="A471" s="17"/>
      <c r="B471" s="17"/>
      <c r="C471" s="17"/>
      <c r="D471" s="17"/>
      <c r="E471" s="9">
        <f t="shared" si="7"/>
        <v>0</v>
      </c>
    </row>
    <row r="472" spans="1:5" ht="21" x14ac:dyDescent="0.25">
      <c r="A472" s="17"/>
      <c r="B472" s="17"/>
      <c r="C472" s="17"/>
      <c r="D472" s="17"/>
      <c r="E472" s="9">
        <f t="shared" si="7"/>
        <v>0</v>
      </c>
    </row>
    <row r="473" spans="1:5" ht="21" x14ac:dyDescent="0.25">
      <c r="A473" s="17"/>
      <c r="B473" s="17"/>
      <c r="C473" s="17"/>
      <c r="D473" s="17"/>
      <c r="E473" s="9">
        <f t="shared" si="7"/>
        <v>0</v>
      </c>
    </row>
    <row r="474" spans="1:5" ht="21" x14ac:dyDescent="0.25">
      <c r="A474" s="17"/>
      <c r="B474" s="17"/>
      <c r="C474" s="17"/>
      <c r="D474" s="17"/>
      <c r="E474" s="9">
        <f t="shared" si="7"/>
        <v>0</v>
      </c>
    </row>
    <row r="475" spans="1:5" ht="21" x14ac:dyDescent="0.25">
      <c r="A475" s="17"/>
      <c r="B475" s="17"/>
      <c r="C475" s="17"/>
      <c r="D475" s="17"/>
      <c r="E475" s="9">
        <f t="shared" si="7"/>
        <v>0</v>
      </c>
    </row>
    <row r="476" spans="1:5" ht="21" x14ac:dyDescent="0.25">
      <c r="A476" s="17"/>
      <c r="B476" s="17"/>
      <c r="C476" s="17"/>
      <c r="D476" s="17"/>
      <c r="E476" s="9">
        <f t="shared" si="7"/>
        <v>0</v>
      </c>
    </row>
    <row r="477" spans="1:5" ht="21" x14ac:dyDescent="0.25">
      <c r="A477" s="17"/>
      <c r="B477" s="17"/>
      <c r="C477" s="17"/>
      <c r="D477" s="17"/>
      <c r="E477" s="9">
        <f t="shared" si="7"/>
        <v>0</v>
      </c>
    </row>
    <row r="478" spans="1:5" ht="21" x14ac:dyDescent="0.25">
      <c r="A478" s="17"/>
      <c r="B478" s="17"/>
      <c r="C478" s="17"/>
      <c r="D478" s="17"/>
      <c r="E478" s="9">
        <f t="shared" si="7"/>
        <v>0</v>
      </c>
    </row>
    <row r="479" spans="1:5" ht="21" x14ac:dyDescent="0.25">
      <c r="A479" s="17"/>
      <c r="B479" s="17"/>
      <c r="C479" s="17"/>
      <c r="D479" s="17"/>
      <c r="E479" s="9">
        <f t="shared" si="7"/>
        <v>0</v>
      </c>
    </row>
    <row r="480" spans="1:5" ht="21" x14ac:dyDescent="0.25">
      <c r="A480" s="17"/>
      <c r="B480" s="17"/>
      <c r="C480" s="17"/>
      <c r="D480" s="17"/>
      <c r="E480" s="9">
        <f t="shared" si="7"/>
        <v>0</v>
      </c>
    </row>
    <row r="481" spans="1:5" ht="21" x14ac:dyDescent="0.25">
      <c r="A481" s="17"/>
      <c r="B481" s="17"/>
      <c r="C481" s="17"/>
      <c r="D481" s="17"/>
      <c r="E481" s="9">
        <f t="shared" si="7"/>
        <v>0</v>
      </c>
    </row>
    <row r="482" spans="1:5" ht="21" x14ac:dyDescent="0.25">
      <c r="A482" s="17"/>
      <c r="B482" s="17"/>
      <c r="C482" s="17"/>
      <c r="D482" s="17"/>
      <c r="E482" s="9">
        <f t="shared" si="7"/>
        <v>0</v>
      </c>
    </row>
    <row r="483" spans="1:5" ht="21" x14ac:dyDescent="0.25">
      <c r="A483" s="17"/>
      <c r="B483" s="17"/>
      <c r="C483" s="17"/>
      <c r="D483" s="17"/>
      <c r="E483" s="9">
        <f t="shared" si="7"/>
        <v>0</v>
      </c>
    </row>
    <row r="484" spans="1:5" ht="21" x14ac:dyDescent="0.25">
      <c r="A484" s="17"/>
      <c r="B484" s="17"/>
      <c r="C484" s="17"/>
      <c r="D484" s="17"/>
      <c r="E484" s="9">
        <f t="shared" si="7"/>
        <v>0</v>
      </c>
    </row>
    <row r="485" spans="1:5" ht="21" x14ac:dyDescent="0.25">
      <c r="A485" s="17"/>
      <c r="B485" s="17"/>
      <c r="C485" s="17"/>
      <c r="D485" s="17"/>
      <c r="E485" s="9">
        <f t="shared" si="7"/>
        <v>0</v>
      </c>
    </row>
    <row r="486" spans="1:5" ht="21" x14ac:dyDescent="0.25">
      <c r="A486" s="17"/>
      <c r="B486" s="17"/>
      <c r="C486" s="17"/>
      <c r="D486" s="17"/>
      <c r="E486" s="9">
        <f t="shared" si="7"/>
        <v>0</v>
      </c>
    </row>
    <row r="487" spans="1:5" ht="21" x14ac:dyDescent="0.25">
      <c r="A487" s="17"/>
      <c r="B487" s="17"/>
      <c r="C487" s="17"/>
      <c r="D487" s="17"/>
      <c r="E487" s="9">
        <f t="shared" si="7"/>
        <v>0</v>
      </c>
    </row>
    <row r="488" spans="1:5" ht="21" x14ac:dyDescent="0.25">
      <c r="A488" s="17"/>
      <c r="B488" s="17"/>
      <c r="C488" s="17"/>
      <c r="D488" s="17"/>
      <c r="E488" s="9">
        <f t="shared" si="7"/>
        <v>0</v>
      </c>
    </row>
    <row r="489" spans="1:5" ht="21" x14ac:dyDescent="0.25">
      <c r="A489" s="17"/>
      <c r="B489" s="17"/>
      <c r="C489" s="17"/>
      <c r="D489" s="17"/>
      <c r="E489" s="9">
        <f t="shared" si="7"/>
        <v>0</v>
      </c>
    </row>
    <row r="490" spans="1:5" ht="21" x14ac:dyDescent="0.25">
      <c r="A490" s="17"/>
      <c r="B490" s="17"/>
      <c r="C490" s="17"/>
      <c r="D490" s="17"/>
      <c r="E490" s="9">
        <f t="shared" si="7"/>
        <v>0</v>
      </c>
    </row>
    <row r="491" spans="1:5" ht="21" x14ac:dyDescent="0.25">
      <c r="A491" s="17"/>
      <c r="B491" s="17"/>
      <c r="C491" s="17"/>
      <c r="D491" s="17"/>
      <c r="E491" s="9">
        <f t="shared" si="7"/>
        <v>0</v>
      </c>
    </row>
    <row r="492" spans="1:5" ht="21" x14ac:dyDescent="0.25">
      <c r="A492" s="17"/>
      <c r="B492" s="17"/>
      <c r="C492" s="17"/>
      <c r="D492" s="17"/>
      <c r="E492" s="9">
        <f t="shared" si="7"/>
        <v>0</v>
      </c>
    </row>
    <row r="493" spans="1:5" ht="21" x14ac:dyDescent="0.25">
      <c r="A493" s="17"/>
      <c r="B493" s="17"/>
      <c r="C493" s="17"/>
      <c r="D493" s="17"/>
      <c r="E493" s="9">
        <f t="shared" si="7"/>
        <v>0</v>
      </c>
    </row>
    <row r="494" spans="1:5" ht="21" x14ac:dyDescent="0.25">
      <c r="A494" s="17"/>
      <c r="B494" s="17"/>
      <c r="C494" s="17"/>
      <c r="D494" s="17"/>
      <c r="E494" s="9">
        <f t="shared" si="7"/>
        <v>0</v>
      </c>
    </row>
    <row r="495" spans="1:5" ht="21" x14ac:dyDescent="0.25">
      <c r="A495" s="17"/>
      <c r="B495" s="17"/>
      <c r="C495" s="17"/>
      <c r="D495" s="17"/>
      <c r="E495" s="9">
        <f t="shared" si="7"/>
        <v>0</v>
      </c>
    </row>
    <row r="496" spans="1:5" ht="21" x14ac:dyDescent="0.25">
      <c r="A496" s="17"/>
      <c r="B496" s="17"/>
      <c r="C496" s="17"/>
      <c r="D496" s="17"/>
      <c r="E496" s="9">
        <f t="shared" si="7"/>
        <v>0</v>
      </c>
    </row>
    <row r="497" spans="1:5" ht="21" x14ac:dyDescent="0.25">
      <c r="A497" s="17"/>
      <c r="B497" s="17"/>
      <c r="C497" s="17"/>
      <c r="D497" s="17"/>
      <c r="E497" s="9">
        <f t="shared" si="7"/>
        <v>0</v>
      </c>
    </row>
    <row r="498" spans="1:5" ht="21" x14ac:dyDescent="0.25">
      <c r="A498" s="17"/>
      <c r="B498" s="17"/>
      <c r="C498" s="17"/>
      <c r="D498" s="17"/>
      <c r="E498" s="9">
        <f t="shared" si="7"/>
        <v>0</v>
      </c>
    </row>
    <row r="499" spans="1:5" ht="21" x14ac:dyDescent="0.25">
      <c r="A499" s="17"/>
      <c r="B499" s="17"/>
      <c r="C499" s="17"/>
      <c r="D499" s="17"/>
      <c r="E499" s="9">
        <f t="shared" si="7"/>
        <v>0</v>
      </c>
    </row>
    <row r="500" spans="1:5" ht="21" x14ac:dyDescent="0.25">
      <c r="A500" s="17"/>
      <c r="B500" s="17"/>
      <c r="C500" s="17"/>
      <c r="D500" s="17"/>
      <c r="E500" s="9">
        <f t="shared" si="7"/>
        <v>0</v>
      </c>
    </row>
    <row r="501" spans="1:5" ht="21" x14ac:dyDescent="0.25">
      <c r="A501" s="17"/>
      <c r="B501" s="17"/>
      <c r="C501" s="17"/>
      <c r="D501" s="17"/>
      <c r="E501" s="9">
        <f t="shared" si="7"/>
        <v>0</v>
      </c>
    </row>
    <row r="502" spans="1:5" ht="21" x14ac:dyDescent="0.25">
      <c r="A502" s="17"/>
      <c r="B502" s="17"/>
      <c r="C502" s="17"/>
      <c r="D502" s="17"/>
      <c r="E502" s="9">
        <f t="shared" si="7"/>
        <v>0</v>
      </c>
    </row>
    <row r="503" spans="1:5" ht="21" x14ac:dyDescent="0.25">
      <c r="A503" s="17"/>
      <c r="B503" s="17"/>
      <c r="C503" s="17"/>
      <c r="D503" s="17"/>
      <c r="E503" s="9">
        <f t="shared" si="7"/>
        <v>0</v>
      </c>
    </row>
    <row r="504" spans="1:5" ht="21" x14ac:dyDescent="0.25">
      <c r="A504" s="17"/>
      <c r="B504" s="17"/>
      <c r="C504" s="17"/>
      <c r="D504" s="17"/>
      <c r="E504" s="9">
        <f t="shared" si="7"/>
        <v>0</v>
      </c>
    </row>
    <row r="505" spans="1:5" ht="21" x14ac:dyDescent="0.25">
      <c r="A505" s="17"/>
      <c r="B505" s="17"/>
      <c r="C505" s="17"/>
      <c r="D505" s="17"/>
      <c r="E505" s="9">
        <f t="shared" si="7"/>
        <v>0</v>
      </c>
    </row>
    <row r="506" spans="1:5" ht="21" x14ac:dyDescent="0.25">
      <c r="A506" s="17"/>
      <c r="B506" s="17"/>
      <c r="C506" s="17"/>
      <c r="D506" s="17"/>
      <c r="E506" s="9">
        <f t="shared" si="7"/>
        <v>0</v>
      </c>
    </row>
    <row r="507" spans="1:5" ht="21" x14ac:dyDescent="0.25">
      <c r="A507" s="17"/>
      <c r="B507" s="17"/>
      <c r="C507" s="17"/>
      <c r="D507" s="17"/>
      <c r="E507" s="9">
        <f t="shared" si="7"/>
        <v>0</v>
      </c>
    </row>
    <row r="508" spans="1:5" ht="21" x14ac:dyDescent="0.25">
      <c r="A508" s="17"/>
      <c r="B508" s="17"/>
      <c r="C508" s="17"/>
      <c r="D508" s="17"/>
      <c r="E508" s="9">
        <f t="shared" si="7"/>
        <v>0</v>
      </c>
    </row>
    <row r="509" spans="1:5" ht="21" x14ac:dyDescent="0.25">
      <c r="A509" s="17"/>
      <c r="B509" s="17"/>
      <c r="C509" s="17"/>
      <c r="D509" s="17"/>
      <c r="E509" s="9">
        <f t="shared" si="7"/>
        <v>0</v>
      </c>
    </row>
    <row r="510" spans="1:5" ht="21" x14ac:dyDescent="0.25">
      <c r="A510" s="17"/>
      <c r="B510" s="17"/>
      <c r="C510" s="17"/>
      <c r="D510" s="17"/>
      <c r="E510" s="9">
        <f t="shared" si="7"/>
        <v>0</v>
      </c>
    </row>
    <row r="511" spans="1:5" ht="21" x14ac:dyDescent="0.25">
      <c r="A511" s="17"/>
      <c r="B511" s="17"/>
      <c r="C511" s="17"/>
      <c r="D511" s="17"/>
      <c r="E511" s="9">
        <f t="shared" si="7"/>
        <v>0</v>
      </c>
    </row>
    <row r="512" spans="1:5" ht="21" x14ac:dyDescent="0.25">
      <c r="A512" s="17"/>
      <c r="B512" s="17"/>
      <c r="C512" s="17"/>
      <c r="D512" s="17"/>
      <c r="E512" s="9">
        <f t="shared" si="7"/>
        <v>0</v>
      </c>
    </row>
    <row r="513" spans="1:5" ht="21" x14ac:dyDescent="0.25">
      <c r="A513" s="17"/>
      <c r="B513" s="17"/>
      <c r="C513" s="17"/>
      <c r="D513" s="17"/>
      <c r="E513" s="9">
        <f t="shared" si="7"/>
        <v>0</v>
      </c>
    </row>
    <row r="514" spans="1:5" ht="21" x14ac:dyDescent="0.25">
      <c r="A514" s="17"/>
      <c r="B514" s="17"/>
      <c r="C514" s="17"/>
      <c r="D514" s="17"/>
      <c r="E514" s="9">
        <f t="shared" si="7"/>
        <v>0</v>
      </c>
    </row>
    <row r="515" spans="1:5" ht="21" x14ac:dyDescent="0.25">
      <c r="A515" s="17"/>
      <c r="B515" s="17"/>
      <c r="C515" s="17"/>
      <c r="D515" s="17"/>
      <c r="E515" s="9">
        <f t="shared" si="7"/>
        <v>0</v>
      </c>
    </row>
    <row r="516" spans="1:5" ht="21" x14ac:dyDescent="0.25">
      <c r="A516" s="17"/>
      <c r="B516" s="17"/>
      <c r="C516" s="17"/>
      <c r="D516" s="17"/>
      <c r="E516" s="9">
        <f t="shared" si="7"/>
        <v>0</v>
      </c>
    </row>
    <row r="517" spans="1:5" ht="21" x14ac:dyDescent="0.25">
      <c r="A517" s="17"/>
      <c r="B517" s="17"/>
      <c r="C517" s="17"/>
      <c r="D517" s="17"/>
      <c r="E517" s="9">
        <f t="shared" si="7"/>
        <v>0</v>
      </c>
    </row>
    <row r="518" spans="1:5" ht="21" x14ac:dyDescent="0.25">
      <c r="A518" s="17"/>
      <c r="B518" s="17"/>
      <c r="C518" s="17"/>
      <c r="D518" s="17"/>
      <c r="E518" s="9">
        <f t="shared" ref="E518:E581" si="8">E517+C518-D518</f>
        <v>0</v>
      </c>
    </row>
    <row r="519" spans="1:5" ht="21" x14ac:dyDescent="0.25">
      <c r="A519" s="17"/>
      <c r="B519" s="17"/>
      <c r="C519" s="17"/>
      <c r="D519" s="17"/>
      <c r="E519" s="9">
        <f t="shared" si="8"/>
        <v>0</v>
      </c>
    </row>
    <row r="520" spans="1:5" ht="21" x14ac:dyDescent="0.25">
      <c r="A520" s="17"/>
      <c r="B520" s="17"/>
      <c r="C520" s="17"/>
      <c r="D520" s="17"/>
      <c r="E520" s="9">
        <f t="shared" si="8"/>
        <v>0</v>
      </c>
    </row>
    <row r="521" spans="1:5" ht="21" x14ac:dyDescent="0.25">
      <c r="A521" s="17"/>
      <c r="B521" s="17"/>
      <c r="C521" s="17"/>
      <c r="D521" s="17"/>
      <c r="E521" s="9">
        <f t="shared" si="8"/>
        <v>0</v>
      </c>
    </row>
    <row r="522" spans="1:5" ht="21" x14ac:dyDescent="0.25">
      <c r="A522" s="17"/>
      <c r="B522" s="17"/>
      <c r="C522" s="17"/>
      <c r="D522" s="17"/>
      <c r="E522" s="9">
        <f t="shared" si="8"/>
        <v>0</v>
      </c>
    </row>
    <row r="523" spans="1:5" ht="21" x14ac:dyDescent="0.25">
      <c r="A523" s="17"/>
      <c r="B523" s="17"/>
      <c r="C523" s="17"/>
      <c r="D523" s="17"/>
      <c r="E523" s="9">
        <f t="shared" si="8"/>
        <v>0</v>
      </c>
    </row>
    <row r="524" spans="1:5" ht="21" x14ac:dyDescent="0.25">
      <c r="A524" s="17"/>
      <c r="B524" s="17"/>
      <c r="C524" s="17"/>
      <c r="D524" s="17"/>
      <c r="E524" s="9">
        <f t="shared" si="8"/>
        <v>0</v>
      </c>
    </row>
    <row r="525" spans="1:5" ht="21" x14ac:dyDescent="0.25">
      <c r="A525" s="17"/>
      <c r="B525" s="17"/>
      <c r="C525" s="17"/>
      <c r="D525" s="17"/>
      <c r="E525" s="9">
        <f t="shared" si="8"/>
        <v>0</v>
      </c>
    </row>
    <row r="526" spans="1:5" ht="21" x14ac:dyDescent="0.25">
      <c r="A526" s="17"/>
      <c r="B526" s="17"/>
      <c r="C526" s="17"/>
      <c r="D526" s="17"/>
      <c r="E526" s="9">
        <f t="shared" si="8"/>
        <v>0</v>
      </c>
    </row>
    <row r="527" spans="1:5" ht="21" x14ac:dyDescent="0.25">
      <c r="A527" s="17"/>
      <c r="B527" s="17"/>
      <c r="C527" s="17"/>
      <c r="D527" s="17"/>
      <c r="E527" s="9">
        <f t="shared" si="8"/>
        <v>0</v>
      </c>
    </row>
    <row r="528" spans="1:5" ht="21" x14ac:dyDescent="0.25">
      <c r="A528" s="17"/>
      <c r="B528" s="17"/>
      <c r="C528" s="17"/>
      <c r="D528" s="17"/>
      <c r="E528" s="9">
        <f t="shared" si="8"/>
        <v>0</v>
      </c>
    </row>
    <row r="529" spans="1:5" ht="21" x14ac:dyDescent="0.25">
      <c r="A529" s="17"/>
      <c r="B529" s="17"/>
      <c r="C529" s="17"/>
      <c r="D529" s="17"/>
      <c r="E529" s="9">
        <f t="shared" si="8"/>
        <v>0</v>
      </c>
    </row>
    <row r="530" spans="1:5" ht="21" x14ac:dyDescent="0.25">
      <c r="A530" s="17"/>
      <c r="B530" s="17"/>
      <c r="C530" s="17"/>
      <c r="D530" s="17"/>
      <c r="E530" s="9">
        <f t="shared" si="8"/>
        <v>0</v>
      </c>
    </row>
    <row r="531" spans="1:5" ht="21" x14ac:dyDescent="0.25">
      <c r="A531" s="17"/>
      <c r="B531" s="17"/>
      <c r="C531" s="17"/>
      <c r="D531" s="17"/>
      <c r="E531" s="9">
        <f t="shared" si="8"/>
        <v>0</v>
      </c>
    </row>
    <row r="532" spans="1:5" ht="21" x14ac:dyDescent="0.25">
      <c r="A532" s="17"/>
      <c r="B532" s="17"/>
      <c r="C532" s="17"/>
      <c r="D532" s="17"/>
      <c r="E532" s="9">
        <f t="shared" si="8"/>
        <v>0</v>
      </c>
    </row>
    <row r="533" spans="1:5" ht="21" x14ac:dyDescent="0.25">
      <c r="A533" s="17"/>
      <c r="B533" s="17"/>
      <c r="C533" s="17"/>
      <c r="D533" s="17"/>
      <c r="E533" s="9">
        <f t="shared" si="8"/>
        <v>0</v>
      </c>
    </row>
    <row r="534" spans="1:5" ht="21" x14ac:dyDescent="0.25">
      <c r="A534" s="17"/>
      <c r="B534" s="17"/>
      <c r="C534" s="17"/>
      <c r="D534" s="17"/>
      <c r="E534" s="9">
        <f t="shared" si="8"/>
        <v>0</v>
      </c>
    </row>
    <row r="535" spans="1:5" ht="21" x14ac:dyDescent="0.25">
      <c r="A535" s="17"/>
      <c r="B535" s="17"/>
      <c r="C535" s="17"/>
      <c r="D535" s="17"/>
      <c r="E535" s="9">
        <f t="shared" si="8"/>
        <v>0</v>
      </c>
    </row>
    <row r="536" spans="1:5" ht="21" x14ac:dyDescent="0.25">
      <c r="A536" s="17"/>
      <c r="B536" s="17"/>
      <c r="C536" s="17"/>
      <c r="D536" s="17"/>
      <c r="E536" s="9">
        <f t="shared" si="8"/>
        <v>0</v>
      </c>
    </row>
    <row r="537" spans="1:5" ht="21" x14ac:dyDescent="0.25">
      <c r="A537" s="17"/>
      <c r="B537" s="17"/>
      <c r="C537" s="17"/>
      <c r="D537" s="17"/>
      <c r="E537" s="9">
        <f t="shared" si="8"/>
        <v>0</v>
      </c>
    </row>
    <row r="538" spans="1:5" ht="21" x14ac:dyDescent="0.25">
      <c r="A538" s="17"/>
      <c r="B538" s="17"/>
      <c r="C538" s="17"/>
      <c r="D538" s="17"/>
      <c r="E538" s="9">
        <f t="shared" si="8"/>
        <v>0</v>
      </c>
    </row>
    <row r="539" spans="1:5" ht="21" x14ac:dyDescent="0.25">
      <c r="A539" s="17"/>
      <c r="B539" s="17"/>
      <c r="C539" s="17"/>
      <c r="D539" s="17"/>
      <c r="E539" s="9">
        <f t="shared" si="8"/>
        <v>0</v>
      </c>
    </row>
    <row r="540" spans="1:5" ht="21" x14ac:dyDescent="0.25">
      <c r="A540" s="17"/>
      <c r="B540" s="17"/>
      <c r="C540" s="17"/>
      <c r="D540" s="17"/>
      <c r="E540" s="9">
        <f t="shared" si="8"/>
        <v>0</v>
      </c>
    </row>
    <row r="541" spans="1:5" ht="21" x14ac:dyDescent="0.25">
      <c r="A541" s="17"/>
      <c r="B541" s="17"/>
      <c r="C541" s="17"/>
      <c r="D541" s="17"/>
      <c r="E541" s="9">
        <f t="shared" si="8"/>
        <v>0</v>
      </c>
    </row>
    <row r="542" spans="1:5" ht="21" x14ac:dyDescent="0.25">
      <c r="A542" s="17"/>
      <c r="B542" s="17"/>
      <c r="C542" s="17"/>
      <c r="D542" s="17"/>
      <c r="E542" s="9">
        <f t="shared" si="8"/>
        <v>0</v>
      </c>
    </row>
    <row r="543" spans="1:5" ht="21" x14ac:dyDescent="0.25">
      <c r="A543" s="17"/>
      <c r="B543" s="17"/>
      <c r="C543" s="17"/>
      <c r="D543" s="17"/>
      <c r="E543" s="9">
        <f t="shared" si="8"/>
        <v>0</v>
      </c>
    </row>
    <row r="544" spans="1:5" ht="21" x14ac:dyDescent="0.25">
      <c r="A544" s="17"/>
      <c r="B544" s="17"/>
      <c r="C544" s="17"/>
      <c r="D544" s="17"/>
      <c r="E544" s="9">
        <f t="shared" si="8"/>
        <v>0</v>
      </c>
    </row>
    <row r="545" spans="1:5" ht="21" x14ac:dyDescent="0.25">
      <c r="A545" s="17"/>
      <c r="B545" s="17"/>
      <c r="C545" s="17"/>
      <c r="D545" s="17"/>
      <c r="E545" s="9">
        <f t="shared" si="8"/>
        <v>0</v>
      </c>
    </row>
    <row r="546" spans="1:5" ht="21" x14ac:dyDescent="0.25">
      <c r="A546" s="17"/>
      <c r="B546" s="17"/>
      <c r="C546" s="17"/>
      <c r="D546" s="17"/>
      <c r="E546" s="9">
        <f t="shared" si="8"/>
        <v>0</v>
      </c>
    </row>
    <row r="547" spans="1:5" ht="21" x14ac:dyDescent="0.25">
      <c r="A547" s="17"/>
      <c r="B547" s="17"/>
      <c r="C547" s="17"/>
      <c r="D547" s="17"/>
      <c r="E547" s="9">
        <f t="shared" si="8"/>
        <v>0</v>
      </c>
    </row>
    <row r="548" spans="1:5" ht="21" x14ac:dyDescent="0.25">
      <c r="A548" s="17"/>
      <c r="B548" s="17"/>
      <c r="C548" s="17"/>
      <c r="D548" s="17"/>
      <c r="E548" s="9">
        <f t="shared" si="8"/>
        <v>0</v>
      </c>
    </row>
    <row r="549" spans="1:5" ht="21" x14ac:dyDescent="0.25">
      <c r="A549" s="17"/>
      <c r="B549" s="17"/>
      <c r="C549" s="17"/>
      <c r="D549" s="17"/>
      <c r="E549" s="9">
        <f t="shared" si="8"/>
        <v>0</v>
      </c>
    </row>
    <row r="550" spans="1:5" ht="21" x14ac:dyDescent="0.25">
      <c r="A550" s="17"/>
      <c r="B550" s="17"/>
      <c r="C550" s="17"/>
      <c r="D550" s="17"/>
      <c r="E550" s="9">
        <f t="shared" si="8"/>
        <v>0</v>
      </c>
    </row>
    <row r="551" spans="1:5" ht="21" x14ac:dyDescent="0.25">
      <c r="A551" s="17"/>
      <c r="B551" s="17"/>
      <c r="C551" s="17"/>
      <c r="D551" s="17"/>
      <c r="E551" s="9">
        <f t="shared" si="8"/>
        <v>0</v>
      </c>
    </row>
    <row r="552" spans="1:5" ht="21" x14ac:dyDescent="0.25">
      <c r="A552" s="17"/>
      <c r="B552" s="17"/>
      <c r="C552" s="17"/>
      <c r="D552" s="17"/>
      <c r="E552" s="9">
        <f t="shared" si="8"/>
        <v>0</v>
      </c>
    </row>
    <row r="553" spans="1:5" ht="21" x14ac:dyDescent="0.25">
      <c r="A553" s="17"/>
      <c r="B553" s="17"/>
      <c r="C553" s="17"/>
      <c r="D553" s="17"/>
      <c r="E553" s="9">
        <f t="shared" si="8"/>
        <v>0</v>
      </c>
    </row>
    <row r="554" spans="1:5" ht="21" x14ac:dyDescent="0.25">
      <c r="A554" s="17"/>
      <c r="B554" s="17"/>
      <c r="C554" s="17"/>
      <c r="D554" s="17"/>
      <c r="E554" s="9">
        <f t="shared" si="8"/>
        <v>0</v>
      </c>
    </row>
    <row r="555" spans="1:5" ht="21" x14ac:dyDescent="0.25">
      <c r="A555" s="17"/>
      <c r="B555" s="17"/>
      <c r="C555" s="17"/>
      <c r="D555" s="17"/>
      <c r="E555" s="9">
        <f t="shared" si="8"/>
        <v>0</v>
      </c>
    </row>
    <row r="556" spans="1:5" ht="21" x14ac:dyDescent="0.25">
      <c r="A556" s="17"/>
      <c r="B556" s="17"/>
      <c r="C556" s="17"/>
      <c r="D556" s="17"/>
      <c r="E556" s="9">
        <f t="shared" si="8"/>
        <v>0</v>
      </c>
    </row>
    <row r="557" spans="1:5" ht="21" x14ac:dyDescent="0.25">
      <c r="A557" s="17"/>
      <c r="B557" s="17"/>
      <c r="C557" s="17"/>
      <c r="D557" s="17"/>
      <c r="E557" s="9">
        <f t="shared" si="8"/>
        <v>0</v>
      </c>
    </row>
    <row r="558" spans="1:5" ht="21" x14ac:dyDescent="0.25">
      <c r="A558" s="17"/>
      <c r="B558" s="17"/>
      <c r="C558" s="17"/>
      <c r="D558" s="17"/>
      <c r="E558" s="9">
        <f t="shared" si="8"/>
        <v>0</v>
      </c>
    </row>
    <row r="559" spans="1:5" ht="21" x14ac:dyDescent="0.25">
      <c r="A559" s="17"/>
      <c r="B559" s="17"/>
      <c r="C559" s="17"/>
      <c r="D559" s="17"/>
      <c r="E559" s="9">
        <f t="shared" si="8"/>
        <v>0</v>
      </c>
    </row>
    <row r="560" spans="1:5" ht="21" x14ac:dyDescent="0.25">
      <c r="A560" s="17"/>
      <c r="B560" s="17"/>
      <c r="C560" s="17"/>
      <c r="D560" s="17"/>
      <c r="E560" s="9">
        <f t="shared" si="8"/>
        <v>0</v>
      </c>
    </row>
    <row r="561" spans="1:5" ht="21" x14ac:dyDescent="0.25">
      <c r="A561" s="17"/>
      <c r="B561" s="17"/>
      <c r="C561" s="17"/>
      <c r="D561" s="17"/>
      <c r="E561" s="9">
        <f t="shared" si="8"/>
        <v>0</v>
      </c>
    </row>
    <row r="562" spans="1:5" ht="21" x14ac:dyDescent="0.25">
      <c r="A562" s="17"/>
      <c r="B562" s="17"/>
      <c r="C562" s="17"/>
      <c r="D562" s="17"/>
      <c r="E562" s="9">
        <f t="shared" si="8"/>
        <v>0</v>
      </c>
    </row>
    <row r="563" spans="1:5" ht="21" x14ac:dyDescent="0.25">
      <c r="A563" s="17"/>
      <c r="B563" s="17"/>
      <c r="C563" s="17"/>
      <c r="D563" s="17"/>
      <c r="E563" s="9">
        <f t="shared" si="8"/>
        <v>0</v>
      </c>
    </row>
    <row r="564" spans="1:5" ht="21" x14ac:dyDescent="0.25">
      <c r="A564" s="17"/>
      <c r="B564" s="17"/>
      <c r="C564" s="17"/>
      <c r="D564" s="17"/>
      <c r="E564" s="9">
        <f t="shared" si="8"/>
        <v>0</v>
      </c>
    </row>
    <row r="565" spans="1:5" ht="21" x14ac:dyDescent="0.25">
      <c r="A565" s="17"/>
      <c r="B565" s="17"/>
      <c r="C565" s="17"/>
      <c r="D565" s="17"/>
      <c r="E565" s="9">
        <f t="shared" si="8"/>
        <v>0</v>
      </c>
    </row>
    <row r="566" spans="1:5" ht="21" x14ac:dyDescent="0.25">
      <c r="A566" s="17"/>
      <c r="B566" s="17"/>
      <c r="C566" s="17"/>
      <c r="D566" s="17"/>
      <c r="E566" s="9">
        <f t="shared" si="8"/>
        <v>0</v>
      </c>
    </row>
    <row r="567" spans="1:5" ht="21" x14ac:dyDescent="0.25">
      <c r="A567" s="17"/>
      <c r="B567" s="17"/>
      <c r="C567" s="17"/>
      <c r="D567" s="17"/>
      <c r="E567" s="9">
        <f t="shared" si="8"/>
        <v>0</v>
      </c>
    </row>
    <row r="568" spans="1:5" ht="21" x14ac:dyDescent="0.25">
      <c r="A568" s="17"/>
      <c r="B568" s="17"/>
      <c r="C568" s="17"/>
      <c r="D568" s="17"/>
      <c r="E568" s="9">
        <f t="shared" si="8"/>
        <v>0</v>
      </c>
    </row>
    <row r="569" spans="1:5" ht="21" x14ac:dyDescent="0.25">
      <c r="A569" s="17"/>
      <c r="B569" s="17"/>
      <c r="C569" s="17"/>
      <c r="D569" s="17"/>
      <c r="E569" s="9">
        <f t="shared" si="8"/>
        <v>0</v>
      </c>
    </row>
    <row r="570" spans="1:5" ht="21" x14ac:dyDescent="0.25">
      <c r="A570" s="17"/>
      <c r="B570" s="17"/>
      <c r="C570" s="17"/>
      <c r="D570" s="17"/>
      <c r="E570" s="9">
        <f t="shared" si="8"/>
        <v>0</v>
      </c>
    </row>
    <row r="571" spans="1:5" ht="21" x14ac:dyDescent="0.25">
      <c r="A571" s="17"/>
      <c r="B571" s="17"/>
      <c r="C571" s="17"/>
      <c r="D571" s="17"/>
      <c r="E571" s="9">
        <f t="shared" si="8"/>
        <v>0</v>
      </c>
    </row>
    <row r="572" spans="1:5" ht="21" x14ac:dyDescent="0.25">
      <c r="A572" s="17"/>
      <c r="B572" s="17"/>
      <c r="C572" s="17"/>
      <c r="D572" s="17"/>
      <c r="E572" s="9">
        <f t="shared" si="8"/>
        <v>0</v>
      </c>
    </row>
    <row r="573" spans="1:5" ht="21" x14ac:dyDescent="0.25">
      <c r="A573" s="17"/>
      <c r="B573" s="17"/>
      <c r="C573" s="17"/>
      <c r="D573" s="17"/>
      <c r="E573" s="9">
        <f t="shared" si="8"/>
        <v>0</v>
      </c>
    </row>
    <row r="574" spans="1:5" ht="21" x14ac:dyDescent="0.25">
      <c r="A574" s="17"/>
      <c r="B574" s="17"/>
      <c r="C574" s="17"/>
      <c r="D574" s="17"/>
      <c r="E574" s="9">
        <f t="shared" si="8"/>
        <v>0</v>
      </c>
    </row>
    <row r="575" spans="1:5" ht="21" x14ac:dyDescent="0.25">
      <c r="A575" s="17"/>
      <c r="B575" s="17"/>
      <c r="C575" s="17"/>
      <c r="D575" s="17"/>
      <c r="E575" s="9">
        <f t="shared" si="8"/>
        <v>0</v>
      </c>
    </row>
    <row r="576" spans="1:5" ht="21" x14ac:dyDescent="0.25">
      <c r="A576" s="17"/>
      <c r="B576" s="17"/>
      <c r="C576" s="17"/>
      <c r="D576" s="17"/>
      <c r="E576" s="9">
        <f t="shared" si="8"/>
        <v>0</v>
      </c>
    </row>
    <row r="577" spans="1:5" ht="21" x14ac:dyDescent="0.25">
      <c r="A577" s="17"/>
      <c r="B577" s="17"/>
      <c r="C577" s="17"/>
      <c r="D577" s="17"/>
      <c r="E577" s="9">
        <f t="shared" si="8"/>
        <v>0</v>
      </c>
    </row>
    <row r="578" spans="1:5" ht="21" x14ac:dyDescent="0.25">
      <c r="A578" s="17"/>
      <c r="B578" s="17"/>
      <c r="C578" s="17"/>
      <c r="D578" s="17"/>
      <c r="E578" s="9">
        <f t="shared" si="8"/>
        <v>0</v>
      </c>
    </row>
    <row r="579" spans="1:5" ht="21" x14ac:dyDescent="0.25">
      <c r="A579" s="17"/>
      <c r="B579" s="17"/>
      <c r="C579" s="17"/>
      <c r="D579" s="17"/>
      <c r="E579" s="9">
        <f t="shared" si="8"/>
        <v>0</v>
      </c>
    </row>
    <row r="580" spans="1:5" ht="21" x14ac:dyDescent="0.25">
      <c r="A580" s="17"/>
      <c r="B580" s="17"/>
      <c r="C580" s="17"/>
      <c r="D580" s="17"/>
      <c r="E580" s="9">
        <f t="shared" si="8"/>
        <v>0</v>
      </c>
    </row>
    <row r="581" spans="1:5" ht="21" x14ac:dyDescent="0.25">
      <c r="A581" s="17"/>
      <c r="B581" s="17"/>
      <c r="C581" s="17"/>
      <c r="D581" s="17"/>
      <c r="E581" s="9">
        <f t="shared" si="8"/>
        <v>0</v>
      </c>
    </row>
    <row r="582" spans="1:5" ht="21" x14ac:dyDescent="0.25">
      <c r="A582" s="17"/>
      <c r="B582" s="17"/>
      <c r="C582" s="17"/>
      <c r="D582" s="17"/>
      <c r="E582" s="9">
        <f t="shared" ref="E582:E645" si="9">E581+C582-D582</f>
        <v>0</v>
      </c>
    </row>
    <row r="583" spans="1:5" ht="21" x14ac:dyDescent="0.25">
      <c r="A583" s="17"/>
      <c r="B583" s="17"/>
      <c r="C583" s="17"/>
      <c r="D583" s="17"/>
      <c r="E583" s="9">
        <f t="shared" si="9"/>
        <v>0</v>
      </c>
    </row>
    <row r="584" spans="1:5" ht="21" x14ac:dyDescent="0.25">
      <c r="A584" s="17"/>
      <c r="B584" s="17"/>
      <c r="C584" s="17"/>
      <c r="D584" s="17"/>
      <c r="E584" s="9">
        <f t="shared" si="9"/>
        <v>0</v>
      </c>
    </row>
    <row r="585" spans="1:5" ht="21" x14ac:dyDescent="0.25">
      <c r="A585" s="17"/>
      <c r="B585" s="17"/>
      <c r="C585" s="17"/>
      <c r="D585" s="17"/>
      <c r="E585" s="9">
        <f t="shared" si="9"/>
        <v>0</v>
      </c>
    </row>
    <row r="586" spans="1:5" ht="21" x14ac:dyDescent="0.25">
      <c r="A586" s="17"/>
      <c r="B586" s="17"/>
      <c r="C586" s="17"/>
      <c r="D586" s="17"/>
      <c r="E586" s="9">
        <f t="shared" si="9"/>
        <v>0</v>
      </c>
    </row>
    <row r="587" spans="1:5" ht="21" x14ac:dyDescent="0.25">
      <c r="A587" s="17"/>
      <c r="B587" s="17"/>
      <c r="C587" s="17"/>
      <c r="D587" s="17"/>
      <c r="E587" s="9">
        <f t="shared" si="9"/>
        <v>0</v>
      </c>
    </row>
    <row r="588" spans="1:5" ht="21" x14ac:dyDescent="0.25">
      <c r="A588" s="17"/>
      <c r="B588" s="17"/>
      <c r="C588" s="17"/>
      <c r="D588" s="17"/>
      <c r="E588" s="9">
        <f t="shared" si="9"/>
        <v>0</v>
      </c>
    </row>
    <row r="589" spans="1:5" ht="21" x14ac:dyDescent="0.25">
      <c r="A589" s="17"/>
      <c r="B589" s="17"/>
      <c r="C589" s="17"/>
      <c r="D589" s="17"/>
      <c r="E589" s="9">
        <f t="shared" si="9"/>
        <v>0</v>
      </c>
    </row>
    <row r="590" spans="1:5" ht="21" x14ac:dyDescent="0.25">
      <c r="A590" s="17"/>
      <c r="B590" s="17"/>
      <c r="C590" s="17"/>
      <c r="D590" s="17"/>
      <c r="E590" s="9">
        <f t="shared" si="9"/>
        <v>0</v>
      </c>
    </row>
    <row r="591" spans="1:5" ht="21" x14ac:dyDescent="0.25">
      <c r="A591" s="17"/>
      <c r="B591" s="17"/>
      <c r="C591" s="17"/>
      <c r="D591" s="17"/>
      <c r="E591" s="9">
        <f t="shared" si="9"/>
        <v>0</v>
      </c>
    </row>
    <row r="592" spans="1:5" ht="21" x14ac:dyDescent="0.25">
      <c r="A592" s="17"/>
      <c r="B592" s="17"/>
      <c r="C592" s="17"/>
      <c r="D592" s="17"/>
      <c r="E592" s="9">
        <f t="shared" si="9"/>
        <v>0</v>
      </c>
    </row>
    <row r="593" spans="1:5" ht="21" x14ac:dyDescent="0.25">
      <c r="A593" s="17"/>
      <c r="B593" s="17"/>
      <c r="C593" s="17"/>
      <c r="D593" s="17"/>
      <c r="E593" s="9">
        <f t="shared" si="9"/>
        <v>0</v>
      </c>
    </row>
    <row r="594" spans="1:5" ht="21" x14ac:dyDescent="0.25">
      <c r="A594" s="17"/>
      <c r="B594" s="17"/>
      <c r="C594" s="17"/>
      <c r="D594" s="17"/>
      <c r="E594" s="9">
        <f t="shared" si="9"/>
        <v>0</v>
      </c>
    </row>
    <row r="595" spans="1:5" ht="21" x14ac:dyDescent="0.25">
      <c r="A595" s="17"/>
      <c r="B595" s="17"/>
      <c r="C595" s="17"/>
      <c r="D595" s="17"/>
      <c r="E595" s="9">
        <f t="shared" si="9"/>
        <v>0</v>
      </c>
    </row>
    <row r="596" spans="1:5" ht="21" x14ac:dyDescent="0.25">
      <c r="A596" s="17"/>
      <c r="B596" s="17"/>
      <c r="C596" s="17"/>
      <c r="D596" s="17"/>
      <c r="E596" s="9">
        <f t="shared" si="9"/>
        <v>0</v>
      </c>
    </row>
    <row r="597" spans="1:5" ht="21" x14ac:dyDescent="0.25">
      <c r="A597" s="17"/>
      <c r="B597" s="17"/>
      <c r="C597" s="17"/>
      <c r="D597" s="17"/>
      <c r="E597" s="9">
        <f t="shared" si="9"/>
        <v>0</v>
      </c>
    </row>
    <row r="598" spans="1:5" ht="21" x14ac:dyDescent="0.25">
      <c r="A598" s="17"/>
      <c r="B598" s="17"/>
      <c r="C598" s="17"/>
      <c r="D598" s="17"/>
      <c r="E598" s="9">
        <f t="shared" si="9"/>
        <v>0</v>
      </c>
    </row>
    <row r="599" spans="1:5" ht="21" x14ac:dyDescent="0.25">
      <c r="A599" s="17"/>
      <c r="B599" s="17"/>
      <c r="C599" s="17"/>
      <c r="D599" s="17"/>
      <c r="E599" s="9">
        <f t="shared" si="9"/>
        <v>0</v>
      </c>
    </row>
    <row r="600" spans="1:5" ht="21" x14ac:dyDescent="0.25">
      <c r="A600" s="17"/>
      <c r="B600" s="17"/>
      <c r="C600" s="17"/>
      <c r="D600" s="17"/>
      <c r="E600" s="9">
        <f t="shared" si="9"/>
        <v>0</v>
      </c>
    </row>
    <row r="601" spans="1:5" ht="21" x14ac:dyDescent="0.25">
      <c r="A601" s="17"/>
      <c r="B601" s="17"/>
      <c r="C601" s="17"/>
      <c r="D601" s="17"/>
      <c r="E601" s="9">
        <f t="shared" si="9"/>
        <v>0</v>
      </c>
    </row>
    <row r="602" spans="1:5" ht="21" x14ac:dyDescent="0.25">
      <c r="A602" s="17"/>
      <c r="B602" s="17"/>
      <c r="C602" s="17"/>
      <c r="D602" s="17"/>
      <c r="E602" s="9">
        <f t="shared" si="9"/>
        <v>0</v>
      </c>
    </row>
    <row r="603" spans="1:5" ht="21" x14ac:dyDescent="0.25">
      <c r="A603" s="17"/>
      <c r="B603" s="17"/>
      <c r="C603" s="17"/>
      <c r="D603" s="17"/>
      <c r="E603" s="9">
        <f t="shared" si="9"/>
        <v>0</v>
      </c>
    </row>
    <row r="604" spans="1:5" ht="21" x14ac:dyDescent="0.25">
      <c r="A604" s="17"/>
      <c r="B604" s="17"/>
      <c r="C604" s="17"/>
      <c r="D604" s="17"/>
      <c r="E604" s="9">
        <f t="shared" si="9"/>
        <v>0</v>
      </c>
    </row>
    <row r="605" spans="1:5" ht="21" x14ac:dyDescent="0.25">
      <c r="A605" s="17"/>
      <c r="B605" s="17"/>
      <c r="C605" s="17"/>
      <c r="D605" s="17"/>
      <c r="E605" s="9">
        <f t="shared" si="9"/>
        <v>0</v>
      </c>
    </row>
    <row r="606" spans="1:5" ht="21" x14ac:dyDescent="0.25">
      <c r="A606" s="17"/>
      <c r="B606" s="17"/>
      <c r="C606" s="17"/>
      <c r="D606" s="17"/>
      <c r="E606" s="9">
        <f t="shared" si="9"/>
        <v>0</v>
      </c>
    </row>
    <row r="607" spans="1:5" ht="21" x14ac:dyDescent="0.25">
      <c r="A607" s="17"/>
      <c r="B607" s="17"/>
      <c r="C607" s="17"/>
      <c r="D607" s="17"/>
      <c r="E607" s="9">
        <f t="shared" si="9"/>
        <v>0</v>
      </c>
    </row>
    <row r="608" spans="1:5" ht="21" x14ac:dyDescent="0.25">
      <c r="A608" s="17"/>
      <c r="B608" s="17"/>
      <c r="C608" s="17"/>
      <c r="D608" s="17"/>
      <c r="E608" s="9">
        <f t="shared" si="9"/>
        <v>0</v>
      </c>
    </row>
    <row r="609" spans="1:5" ht="21" x14ac:dyDescent="0.25">
      <c r="A609" s="17"/>
      <c r="B609" s="17"/>
      <c r="C609" s="17"/>
      <c r="D609" s="17"/>
      <c r="E609" s="9">
        <f t="shared" si="9"/>
        <v>0</v>
      </c>
    </row>
    <row r="610" spans="1:5" ht="21" x14ac:dyDescent="0.25">
      <c r="A610" s="17"/>
      <c r="B610" s="17"/>
      <c r="C610" s="17"/>
      <c r="D610" s="17"/>
      <c r="E610" s="9">
        <f t="shared" si="9"/>
        <v>0</v>
      </c>
    </row>
    <row r="611" spans="1:5" ht="21" x14ac:dyDescent="0.25">
      <c r="A611" s="17"/>
      <c r="B611" s="17"/>
      <c r="C611" s="17"/>
      <c r="D611" s="17"/>
      <c r="E611" s="9">
        <f t="shared" si="9"/>
        <v>0</v>
      </c>
    </row>
    <row r="612" spans="1:5" ht="21" x14ac:dyDescent="0.25">
      <c r="A612" s="17"/>
      <c r="B612" s="17"/>
      <c r="C612" s="17"/>
      <c r="D612" s="17"/>
      <c r="E612" s="9">
        <f t="shared" si="9"/>
        <v>0</v>
      </c>
    </row>
    <row r="613" spans="1:5" ht="21" x14ac:dyDescent="0.25">
      <c r="A613" s="17"/>
      <c r="B613" s="17"/>
      <c r="C613" s="17"/>
      <c r="D613" s="17"/>
      <c r="E613" s="9">
        <f t="shared" si="9"/>
        <v>0</v>
      </c>
    </row>
    <row r="614" spans="1:5" ht="21" x14ac:dyDescent="0.25">
      <c r="A614" s="17"/>
      <c r="B614" s="17"/>
      <c r="C614" s="17"/>
      <c r="D614" s="17"/>
      <c r="E614" s="9">
        <f t="shared" si="9"/>
        <v>0</v>
      </c>
    </row>
    <row r="615" spans="1:5" ht="21" x14ac:dyDescent="0.25">
      <c r="A615" s="17"/>
      <c r="B615" s="17"/>
      <c r="C615" s="17"/>
      <c r="D615" s="17"/>
      <c r="E615" s="9">
        <f t="shared" si="9"/>
        <v>0</v>
      </c>
    </row>
    <row r="616" spans="1:5" ht="21" x14ac:dyDescent="0.25">
      <c r="A616" s="17"/>
      <c r="B616" s="17"/>
      <c r="C616" s="17"/>
      <c r="D616" s="17"/>
      <c r="E616" s="9">
        <f t="shared" si="9"/>
        <v>0</v>
      </c>
    </row>
    <row r="617" spans="1:5" ht="21" x14ac:dyDescent="0.25">
      <c r="A617" s="17"/>
      <c r="B617" s="17"/>
      <c r="C617" s="17"/>
      <c r="D617" s="17"/>
      <c r="E617" s="9">
        <f t="shared" si="9"/>
        <v>0</v>
      </c>
    </row>
    <row r="618" spans="1:5" ht="21" x14ac:dyDescent="0.25">
      <c r="A618" s="17"/>
      <c r="B618" s="17"/>
      <c r="C618" s="17"/>
      <c r="D618" s="17"/>
      <c r="E618" s="9">
        <f t="shared" si="9"/>
        <v>0</v>
      </c>
    </row>
    <row r="619" spans="1:5" ht="21" x14ac:dyDescent="0.25">
      <c r="A619" s="17"/>
      <c r="B619" s="17"/>
      <c r="C619" s="17"/>
      <c r="D619" s="17"/>
      <c r="E619" s="9">
        <f t="shared" si="9"/>
        <v>0</v>
      </c>
    </row>
    <row r="620" spans="1:5" ht="21" x14ac:dyDescent="0.25">
      <c r="A620" s="17"/>
      <c r="B620" s="17"/>
      <c r="C620" s="17"/>
      <c r="D620" s="17"/>
      <c r="E620" s="9">
        <f t="shared" si="9"/>
        <v>0</v>
      </c>
    </row>
    <row r="621" spans="1:5" ht="21" x14ac:dyDescent="0.25">
      <c r="A621" s="17"/>
      <c r="B621" s="17"/>
      <c r="C621" s="17"/>
      <c r="D621" s="17"/>
      <c r="E621" s="9">
        <f t="shared" si="9"/>
        <v>0</v>
      </c>
    </row>
    <row r="622" spans="1:5" ht="21" x14ac:dyDescent="0.25">
      <c r="A622" s="17"/>
      <c r="B622" s="17"/>
      <c r="C622" s="17"/>
      <c r="D622" s="17"/>
      <c r="E622" s="9">
        <f t="shared" si="9"/>
        <v>0</v>
      </c>
    </row>
    <row r="623" spans="1:5" ht="21" x14ac:dyDescent="0.25">
      <c r="A623" s="17"/>
      <c r="B623" s="17"/>
      <c r="C623" s="17"/>
      <c r="D623" s="17"/>
      <c r="E623" s="9">
        <f t="shared" si="9"/>
        <v>0</v>
      </c>
    </row>
    <row r="624" spans="1:5" ht="21" x14ac:dyDescent="0.25">
      <c r="A624" s="17"/>
      <c r="B624" s="17"/>
      <c r="C624" s="17"/>
      <c r="D624" s="17"/>
      <c r="E624" s="9">
        <f t="shared" si="9"/>
        <v>0</v>
      </c>
    </row>
    <row r="625" spans="1:5" ht="21" x14ac:dyDescent="0.25">
      <c r="A625" s="17"/>
      <c r="B625" s="17"/>
      <c r="C625" s="17"/>
      <c r="D625" s="17"/>
      <c r="E625" s="9">
        <f t="shared" si="9"/>
        <v>0</v>
      </c>
    </row>
    <row r="626" spans="1:5" ht="21" x14ac:dyDescent="0.25">
      <c r="A626" s="17"/>
      <c r="B626" s="17"/>
      <c r="C626" s="17"/>
      <c r="D626" s="17"/>
      <c r="E626" s="9">
        <f t="shared" si="9"/>
        <v>0</v>
      </c>
    </row>
    <row r="627" spans="1:5" ht="21" x14ac:dyDescent="0.25">
      <c r="A627" s="17"/>
      <c r="B627" s="17"/>
      <c r="C627" s="17"/>
      <c r="D627" s="17"/>
      <c r="E627" s="9">
        <f t="shared" si="9"/>
        <v>0</v>
      </c>
    </row>
    <row r="628" spans="1:5" ht="21" x14ac:dyDescent="0.25">
      <c r="A628" s="17"/>
      <c r="B628" s="17"/>
      <c r="C628" s="17"/>
      <c r="D628" s="17"/>
      <c r="E628" s="9">
        <f t="shared" si="9"/>
        <v>0</v>
      </c>
    </row>
    <row r="629" spans="1:5" ht="21" x14ac:dyDescent="0.25">
      <c r="A629" s="17"/>
      <c r="B629" s="17"/>
      <c r="C629" s="17"/>
      <c r="D629" s="17"/>
      <c r="E629" s="9">
        <f t="shared" si="9"/>
        <v>0</v>
      </c>
    </row>
    <row r="630" spans="1:5" ht="21" x14ac:dyDescent="0.25">
      <c r="A630" s="17"/>
      <c r="B630" s="17"/>
      <c r="C630" s="17"/>
      <c r="D630" s="17"/>
      <c r="E630" s="9">
        <f t="shared" si="9"/>
        <v>0</v>
      </c>
    </row>
    <row r="631" spans="1:5" ht="21" x14ac:dyDescent="0.25">
      <c r="A631" s="17"/>
      <c r="B631" s="17"/>
      <c r="C631" s="17"/>
      <c r="D631" s="17"/>
      <c r="E631" s="9">
        <f t="shared" si="9"/>
        <v>0</v>
      </c>
    </row>
    <row r="632" spans="1:5" ht="21" x14ac:dyDescent="0.25">
      <c r="A632" s="17"/>
      <c r="B632" s="17"/>
      <c r="C632" s="17"/>
      <c r="D632" s="17"/>
      <c r="E632" s="9">
        <f t="shared" si="9"/>
        <v>0</v>
      </c>
    </row>
    <row r="633" spans="1:5" ht="21" x14ac:dyDescent="0.25">
      <c r="A633" s="17"/>
      <c r="B633" s="17"/>
      <c r="C633" s="17"/>
      <c r="D633" s="17"/>
      <c r="E633" s="9">
        <f t="shared" si="9"/>
        <v>0</v>
      </c>
    </row>
    <row r="634" spans="1:5" ht="21" x14ac:dyDescent="0.25">
      <c r="A634" s="17"/>
      <c r="B634" s="17"/>
      <c r="C634" s="17"/>
      <c r="D634" s="17"/>
      <c r="E634" s="9">
        <f t="shared" si="9"/>
        <v>0</v>
      </c>
    </row>
    <row r="635" spans="1:5" ht="21" x14ac:dyDescent="0.25">
      <c r="A635" s="17"/>
      <c r="B635" s="17"/>
      <c r="C635" s="17"/>
      <c r="D635" s="17"/>
      <c r="E635" s="9">
        <f t="shared" si="9"/>
        <v>0</v>
      </c>
    </row>
    <row r="636" spans="1:5" ht="21" x14ac:dyDescent="0.25">
      <c r="A636" s="17"/>
      <c r="B636" s="17"/>
      <c r="C636" s="17"/>
      <c r="D636" s="17"/>
      <c r="E636" s="9">
        <f t="shared" si="9"/>
        <v>0</v>
      </c>
    </row>
    <row r="637" spans="1:5" ht="21" x14ac:dyDescent="0.25">
      <c r="A637" s="17"/>
      <c r="B637" s="17"/>
      <c r="C637" s="17"/>
      <c r="D637" s="17"/>
      <c r="E637" s="9">
        <f t="shared" si="9"/>
        <v>0</v>
      </c>
    </row>
    <row r="638" spans="1:5" ht="21" x14ac:dyDescent="0.25">
      <c r="A638" s="17"/>
      <c r="B638" s="17"/>
      <c r="C638" s="17"/>
      <c r="D638" s="17"/>
      <c r="E638" s="9">
        <f t="shared" si="9"/>
        <v>0</v>
      </c>
    </row>
    <row r="639" spans="1:5" ht="21" x14ac:dyDescent="0.25">
      <c r="A639" s="17"/>
      <c r="B639" s="17"/>
      <c r="C639" s="17"/>
      <c r="D639" s="17"/>
      <c r="E639" s="9">
        <f t="shared" si="9"/>
        <v>0</v>
      </c>
    </row>
    <row r="640" spans="1:5" ht="21" x14ac:dyDescent="0.25">
      <c r="A640" s="17"/>
      <c r="B640" s="17"/>
      <c r="C640" s="17"/>
      <c r="D640" s="17"/>
      <c r="E640" s="9">
        <f t="shared" si="9"/>
        <v>0</v>
      </c>
    </row>
    <row r="641" spans="1:5" ht="21" x14ac:dyDescent="0.25">
      <c r="A641" s="17"/>
      <c r="B641" s="17"/>
      <c r="C641" s="17"/>
      <c r="D641" s="17"/>
      <c r="E641" s="9">
        <f t="shared" si="9"/>
        <v>0</v>
      </c>
    </row>
    <row r="642" spans="1:5" ht="21" x14ac:dyDescent="0.25">
      <c r="A642" s="17"/>
      <c r="B642" s="17"/>
      <c r="C642" s="17"/>
      <c r="D642" s="17"/>
      <c r="E642" s="9">
        <f t="shared" si="9"/>
        <v>0</v>
      </c>
    </row>
    <row r="643" spans="1:5" ht="21" x14ac:dyDescent="0.25">
      <c r="A643" s="17"/>
      <c r="B643" s="17"/>
      <c r="C643" s="17"/>
      <c r="D643" s="17"/>
      <c r="E643" s="9">
        <f t="shared" si="9"/>
        <v>0</v>
      </c>
    </row>
    <row r="644" spans="1:5" ht="21" x14ac:dyDescent="0.25">
      <c r="A644" s="17"/>
      <c r="B644" s="17"/>
      <c r="C644" s="17"/>
      <c r="D644" s="17"/>
      <c r="E644" s="9">
        <f t="shared" si="9"/>
        <v>0</v>
      </c>
    </row>
    <row r="645" spans="1:5" ht="21" x14ac:dyDescent="0.25">
      <c r="A645" s="17"/>
      <c r="B645" s="17"/>
      <c r="C645" s="17"/>
      <c r="D645" s="17"/>
      <c r="E645" s="9">
        <f t="shared" si="9"/>
        <v>0</v>
      </c>
    </row>
    <row r="646" spans="1:5" ht="21" x14ac:dyDescent="0.25">
      <c r="A646" s="17"/>
      <c r="B646" s="17"/>
      <c r="C646" s="17"/>
      <c r="D646" s="17"/>
      <c r="E646" s="9">
        <f t="shared" ref="E646:E709" si="10">E645+C646-D646</f>
        <v>0</v>
      </c>
    </row>
    <row r="647" spans="1:5" ht="21" x14ac:dyDescent="0.25">
      <c r="A647" s="17"/>
      <c r="B647" s="17"/>
      <c r="C647" s="17"/>
      <c r="D647" s="17"/>
      <c r="E647" s="9">
        <f t="shared" si="10"/>
        <v>0</v>
      </c>
    </row>
    <row r="648" spans="1:5" ht="21" x14ac:dyDescent="0.25">
      <c r="A648" s="17"/>
      <c r="B648" s="17"/>
      <c r="C648" s="17"/>
      <c r="D648" s="17"/>
      <c r="E648" s="9">
        <f t="shared" si="10"/>
        <v>0</v>
      </c>
    </row>
    <row r="649" spans="1:5" ht="21" x14ac:dyDescent="0.25">
      <c r="A649" s="17"/>
      <c r="B649" s="17"/>
      <c r="C649" s="17"/>
      <c r="D649" s="17"/>
      <c r="E649" s="9">
        <f t="shared" si="10"/>
        <v>0</v>
      </c>
    </row>
    <row r="650" spans="1:5" ht="21" x14ac:dyDescent="0.25">
      <c r="A650" s="17"/>
      <c r="B650" s="17"/>
      <c r="C650" s="17"/>
      <c r="D650" s="17"/>
      <c r="E650" s="9">
        <f t="shared" si="10"/>
        <v>0</v>
      </c>
    </row>
    <row r="651" spans="1:5" ht="21" x14ac:dyDescent="0.25">
      <c r="A651" s="17"/>
      <c r="B651" s="17"/>
      <c r="C651" s="17"/>
      <c r="D651" s="17"/>
      <c r="E651" s="9">
        <f t="shared" si="10"/>
        <v>0</v>
      </c>
    </row>
    <row r="652" spans="1:5" ht="21" x14ac:dyDescent="0.25">
      <c r="A652" s="17"/>
      <c r="B652" s="17"/>
      <c r="C652" s="17"/>
      <c r="D652" s="17"/>
      <c r="E652" s="9">
        <f t="shared" si="10"/>
        <v>0</v>
      </c>
    </row>
    <row r="653" spans="1:5" ht="21" x14ac:dyDescent="0.25">
      <c r="A653" s="17"/>
      <c r="B653" s="17"/>
      <c r="C653" s="17"/>
      <c r="D653" s="17"/>
      <c r="E653" s="9">
        <f t="shared" si="10"/>
        <v>0</v>
      </c>
    </row>
    <row r="654" spans="1:5" ht="21" x14ac:dyDescent="0.25">
      <c r="A654" s="17"/>
      <c r="B654" s="17"/>
      <c r="C654" s="17"/>
      <c r="D654" s="17"/>
      <c r="E654" s="9">
        <f t="shared" si="10"/>
        <v>0</v>
      </c>
    </row>
    <row r="655" spans="1:5" ht="21" x14ac:dyDescent="0.25">
      <c r="A655" s="17"/>
      <c r="B655" s="17"/>
      <c r="C655" s="17"/>
      <c r="D655" s="17"/>
      <c r="E655" s="9">
        <f t="shared" si="10"/>
        <v>0</v>
      </c>
    </row>
    <row r="656" spans="1:5" ht="21" x14ac:dyDescent="0.25">
      <c r="A656" s="17"/>
      <c r="B656" s="17"/>
      <c r="C656" s="17"/>
      <c r="D656" s="17"/>
      <c r="E656" s="9">
        <f t="shared" si="10"/>
        <v>0</v>
      </c>
    </row>
    <row r="657" spans="1:5" ht="21" x14ac:dyDescent="0.25">
      <c r="A657" s="17"/>
      <c r="B657" s="17"/>
      <c r="C657" s="17"/>
      <c r="D657" s="17"/>
      <c r="E657" s="9">
        <f t="shared" si="10"/>
        <v>0</v>
      </c>
    </row>
    <row r="658" spans="1:5" ht="21" x14ac:dyDescent="0.25">
      <c r="A658" s="17"/>
      <c r="B658" s="17"/>
      <c r="C658" s="17"/>
      <c r="D658" s="17"/>
      <c r="E658" s="9">
        <f t="shared" si="10"/>
        <v>0</v>
      </c>
    </row>
    <row r="659" spans="1:5" ht="21" x14ac:dyDescent="0.25">
      <c r="A659" s="17"/>
      <c r="B659" s="17"/>
      <c r="C659" s="17"/>
      <c r="D659" s="17"/>
      <c r="E659" s="9">
        <f t="shared" si="10"/>
        <v>0</v>
      </c>
    </row>
    <row r="660" spans="1:5" ht="21" x14ac:dyDescent="0.25">
      <c r="A660" s="17"/>
      <c r="B660" s="17"/>
      <c r="C660" s="17"/>
      <c r="D660" s="17"/>
      <c r="E660" s="9">
        <f t="shared" si="10"/>
        <v>0</v>
      </c>
    </row>
    <row r="661" spans="1:5" ht="21" x14ac:dyDescent="0.25">
      <c r="A661" s="17"/>
      <c r="B661" s="17"/>
      <c r="C661" s="17"/>
      <c r="D661" s="17"/>
      <c r="E661" s="9">
        <f t="shared" si="10"/>
        <v>0</v>
      </c>
    </row>
    <row r="662" spans="1:5" ht="21" x14ac:dyDescent="0.25">
      <c r="A662" s="17"/>
      <c r="B662" s="17"/>
      <c r="C662" s="17"/>
      <c r="D662" s="17"/>
      <c r="E662" s="9">
        <f t="shared" si="10"/>
        <v>0</v>
      </c>
    </row>
    <row r="663" spans="1:5" ht="21" x14ac:dyDescent="0.25">
      <c r="A663" s="17"/>
      <c r="B663" s="17"/>
      <c r="C663" s="17"/>
      <c r="D663" s="17"/>
      <c r="E663" s="9">
        <f t="shared" si="10"/>
        <v>0</v>
      </c>
    </row>
    <row r="664" spans="1:5" ht="21" x14ac:dyDescent="0.25">
      <c r="A664" s="17"/>
      <c r="B664" s="17"/>
      <c r="C664" s="17"/>
      <c r="D664" s="17"/>
      <c r="E664" s="9">
        <f t="shared" si="10"/>
        <v>0</v>
      </c>
    </row>
    <row r="665" spans="1:5" ht="21" x14ac:dyDescent="0.25">
      <c r="A665" s="17"/>
      <c r="B665" s="17"/>
      <c r="C665" s="17"/>
      <c r="D665" s="17"/>
      <c r="E665" s="9">
        <f t="shared" si="10"/>
        <v>0</v>
      </c>
    </row>
    <row r="666" spans="1:5" ht="21" x14ac:dyDescent="0.25">
      <c r="A666" s="17"/>
      <c r="B666" s="17"/>
      <c r="C666" s="17"/>
      <c r="D666" s="17"/>
      <c r="E666" s="9">
        <f t="shared" si="10"/>
        <v>0</v>
      </c>
    </row>
    <row r="667" spans="1:5" ht="21" x14ac:dyDescent="0.25">
      <c r="A667" s="17"/>
      <c r="B667" s="17"/>
      <c r="C667" s="17"/>
      <c r="D667" s="17"/>
      <c r="E667" s="9">
        <f t="shared" si="10"/>
        <v>0</v>
      </c>
    </row>
    <row r="668" spans="1:5" ht="21" x14ac:dyDescent="0.25">
      <c r="A668" s="17"/>
      <c r="B668" s="17"/>
      <c r="C668" s="17"/>
      <c r="D668" s="17"/>
      <c r="E668" s="9">
        <f t="shared" si="10"/>
        <v>0</v>
      </c>
    </row>
    <row r="669" spans="1:5" ht="21" x14ac:dyDescent="0.25">
      <c r="A669" s="17"/>
      <c r="B669" s="17"/>
      <c r="C669" s="17"/>
      <c r="D669" s="17"/>
      <c r="E669" s="9">
        <f t="shared" si="10"/>
        <v>0</v>
      </c>
    </row>
    <row r="670" spans="1:5" ht="21" x14ac:dyDescent="0.25">
      <c r="A670" s="17"/>
      <c r="B670" s="17"/>
      <c r="C670" s="17"/>
      <c r="D670" s="17"/>
      <c r="E670" s="9">
        <f t="shared" si="10"/>
        <v>0</v>
      </c>
    </row>
    <row r="671" spans="1:5" ht="21" x14ac:dyDescent="0.25">
      <c r="A671" s="17"/>
      <c r="B671" s="17"/>
      <c r="C671" s="17"/>
      <c r="D671" s="17"/>
      <c r="E671" s="9">
        <f t="shared" si="10"/>
        <v>0</v>
      </c>
    </row>
    <row r="672" spans="1:5" ht="21" x14ac:dyDescent="0.25">
      <c r="A672" s="17"/>
      <c r="B672" s="17"/>
      <c r="C672" s="17"/>
      <c r="D672" s="17"/>
      <c r="E672" s="9">
        <f t="shared" si="10"/>
        <v>0</v>
      </c>
    </row>
    <row r="673" spans="1:5" ht="21" x14ac:dyDescent="0.25">
      <c r="A673" s="17"/>
      <c r="B673" s="17"/>
      <c r="C673" s="17"/>
      <c r="D673" s="17"/>
      <c r="E673" s="9">
        <f t="shared" si="10"/>
        <v>0</v>
      </c>
    </row>
    <row r="674" spans="1:5" ht="21" x14ac:dyDescent="0.25">
      <c r="A674" s="17"/>
      <c r="B674" s="17"/>
      <c r="C674" s="17"/>
      <c r="D674" s="17"/>
      <c r="E674" s="9">
        <f t="shared" si="10"/>
        <v>0</v>
      </c>
    </row>
    <row r="675" spans="1:5" ht="21" x14ac:dyDescent="0.25">
      <c r="A675" s="17"/>
      <c r="B675" s="17"/>
      <c r="C675" s="17"/>
      <c r="D675" s="17"/>
      <c r="E675" s="9">
        <f t="shared" si="10"/>
        <v>0</v>
      </c>
    </row>
    <row r="676" spans="1:5" ht="21" x14ac:dyDescent="0.25">
      <c r="A676" s="17"/>
      <c r="B676" s="17"/>
      <c r="C676" s="17"/>
      <c r="D676" s="17"/>
      <c r="E676" s="9">
        <f t="shared" si="10"/>
        <v>0</v>
      </c>
    </row>
    <row r="677" spans="1:5" ht="21" x14ac:dyDescent="0.25">
      <c r="A677" s="17"/>
      <c r="B677" s="17"/>
      <c r="C677" s="17"/>
      <c r="D677" s="17"/>
      <c r="E677" s="9">
        <f t="shared" si="10"/>
        <v>0</v>
      </c>
    </row>
    <row r="678" spans="1:5" ht="21" x14ac:dyDescent="0.25">
      <c r="A678" s="17"/>
      <c r="B678" s="17"/>
      <c r="C678" s="17"/>
      <c r="D678" s="17"/>
      <c r="E678" s="9">
        <f t="shared" si="10"/>
        <v>0</v>
      </c>
    </row>
    <row r="679" spans="1:5" ht="21" x14ac:dyDescent="0.25">
      <c r="A679" s="17"/>
      <c r="B679" s="17"/>
      <c r="C679" s="17"/>
      <c r="D679" s="17"/>
      <c r="E679" s="9">
        <f t="shared" si="10"/>
        <v>0</v>
      </c>
    </row>
    <row r="680" spans="1:5" ht="21" x14ac:dyDescent="0.25">
      <c r="A680" s="17"/>
      <c r="B680" s="17"/>
      <c r="C680" s="17"/>
      <c r="D680" s="17"/>
      <c r="E680" s="9">
        <f t="shared" si="10"/>
        <v>0</v>
      </c>
    </row>
    <row r="681" spans="1:5" ht="21" x14ac:dyDescent="0.25">
      <c r="A681" s="17"/>
      <c r="B681" s="17"/>
      <c r="C681" s="17"/>
      <c r="D681" s="17"/>
      <c r="E681" s="9">
        <f t="shared" si="10"/>
        <v>0</v>
      </c>
    </row>
    <row r="682" spans="1:5" ht="21" x14ac:dyDescent="0.25">
      <c r="A682" s="17"/>
      <c r="B682" s="17"/>
      <c r="C682" s="17"/>
      <c r="D682" s="17"/>
      <c r="E682" s="9">
        <f t="shared" si="10"/>
        <v>0</v>
      </c>
    </row>
    <row r="683" spans="1:5" ht="21" x14ac:dyDescent="0.25">
      <c r="A683" s="17"/>
      <c r="B683" s="17"/>
      <c r="C683" s="17"/>
      <c r="D683" s="17"/>
      <c r="E683" s="9">
        <f t="shared" si="10"/>
        <v>0</v>
      </c>
    </row>
    <row r="684" spans="1:5" ht="21" x14ac:dyDescent="0.25">
      <c r="A684" s="17"/>
      <c r="B684" s="17"/>
      <c r="C684" s="17"/>
      <c r="D684" s="17"/>
      <c r="E684" s="9">
        <f t="shared" si="10"/>
        <v>0</v>
      </c>
    </row>
    <row r="685" spans="1:5" ht="21" x14ac:dyDescent="0.25">
      <c r="A685" s="17"/>
      <c r="B685" s="17"/>
      <c r="C685" s="17"/>
      <c r="D685" s="17"/>
      <c r="E685" s="9">
        <f t="shared" si="10"/>
        <v>0</v>
      </c>
    </row>
    <row r="686" spans="1:5" ht="21" x14ac:dyDescent="0.25">
      <c r="A686" s="17"/>
      <c r="B686" s="17"/>
      <c r="C686" s="17"/>
      <c r="D686" s="17"/>
      <c r="E686" s="9">
        <f t="shared" si="10"/>
        <v>0</v>
      </c>
    </row>
    <row r="687" spans="1:5" ht="21" x14ac:dyDescent="0.25">
      <c r="A687" s="17"/>
      <c r="B687" s="17"/>
      <c r="C687" s="17"/>
      <c r="D687" s="17"/>
      <c r="E687" s="9">
        <f t="shared" si="10"/>
        <v>0</v>
      </c>
    </row>
    <row r="688" spans="1:5" ht="21" x14ac:dyDescent="0.25">
      <c r="A688" s="17"/>
      <c r="B688" s="17"/>
      <c r="C688" s="17"/>
      <c r="D688" s="17"/>
      <c r="E688" s="9">
        <f t="shared" si="10"/>
        <v>0</v>
      </c>
    </row>
    <row r="689" spans="1:5" ht="21" x14ac:dyDescent="0.25">
      <c r="A689" s="17"/>
      <c r="B689" s="17"/>
      <c r="C689" s="17"/>
      <c r="D689" s="17"/>
      <c r="E689" s="9">
        <f t="shared" si="10"/>
        <v>0</v>
      </c>
    </row>
    <row r="690" spans="1:5" ht="21" x14ac:dyDescent="0.25">
      <c r="A690" s="17"/>
      <c r="B690" s="17"/>
      <c r="C690" s="17"/>
      <c r="D690" s="17"/>
      <c r="E690" s="9">
        <f t="shared" si="10"/>
        <v>0</v>
      </c>
    </row>
    <row r="691" spans="1:5" ht="21" x14ac:dyDescent="0.25">
      <c r="A691" s="17"/>
      <c r="B691" s="17"/>
      <c r="C691" s="17"/>
      <c r="D691" s="17"/>
      <c r="E691" s="9">
        <f t="shared" si="10"/>
        <v>0</v>
      </c>
    </row>
    <row r="692" spans="1:5" ht="21" x14ac:dyDescent="0.25">
      <c r="A692" s="17"/>
      <c r="B692" s="17"/>
      <c r="C692" s="17"/>
      <c r="D692" s="17"/>
      <c r="E692" s="9">
        <f t="shared" si="10"/>
        <v>0</v>
      </c>
    </row>
    <row r="693" spans="1:5" ht="21" x14ac:dyDescent="0.25">
      <c r="A693" s="17"/>
      <c r="B693" s="17"/>
      <c r="C693" s="17"/>
      <c r="D693" s="17"/>
      <c r="E693" s="9">
        <f t="shared" si="10"/>
        <v>0</v>
      </c>
    </row>
    <row r="694" spans="1:5" ht="21" x14ac:dyDescent="0.25">
      <c r="A694" s="17"/>
      <c r="B694" s="17"/>
      <c r="C694" s="17"/>
      <c r="D694" s="17"/>
      <c r="E694" s="9">
        <f t="shared" si="10"/>
        <v>0</v>
      </c>
    </row>
    <row r="695" spans="1:5" ht="21" x14ac:dyDescent="0.25">
      <c r="A695" s="17"/>
      <c r="B695" s="17"/>
      <c r="C695" s="17"/>
      <c r="D695" s="17"/>
      <c r="E695" s="9">
        <f t="shared" si="10"/>
        <v>0</v>
      </c>
    </row>
    <row r="696" spans="1:5" ht="21" x14ac:dyDescent="0.25">
      <c r="A696" s="17"/>
      <c r="B696" s="17"/>
      <c r="C696" s="17"/>
      <c r="D696" s="17"/>
      <c r="E696" s="9">
        <f t="shared" si="10"/>
        <v>0</v>
      </c>
    </row>
    <row r="697" spans="1:5" ht="21" x14ac:dyDescent="0.25">
      <c r="A697" s="17"/>
      <c r="B697" s="17"/>
      <c r="C697" s="17"/>
      <c r="D697" s="17"/>
      <c r="E697" s="9">
        <f t="shared" si="10"/>
        <v>0</v>
      </c>
    </row>
    <row r="698" spans="1:5" ht="21" x14ac:dyDescent="0.25">
      <c r="A698" s="17"/>
      <c r="B698" s="17"/>
      <c r="C698" s="17"/>
      <c r="D698" s="17"/>
      <c r="E698" s="9">
        <f t="shared" si="10"/>
        <v>0</v>
      </c>
    </row>
    <row r="699" spans="1:5" ht="21" x14ac:dyDescent="0.25">
      <c r="A699" s="17"/>
      <c r="B699" s="17"/>
      <c r="C699" s="17"/>
      <c r="D699" s="17"/>
      <c r="E699" s="9">
        <f t="shared" si="10"/>
        <v>0</v>
      </c>
    </row>
    <row r="700" spans="1:5" ht="21" x14ac:dyDescent="0.25">
      <c r="A700" s="17"/>
      <c r="B700" s="17"/>
      <c r="C700" s="17"/>
      <c r="D700" s="17"/>
      <c r="E700" s="9">
        <f t="shared" si="10"/>
        <v>0</v>
      </c>
    </row>
    <row r="701" spans="1:5" ht="21" x14ac:dyDescent="0.25">
      <c r="A701" s="17"/>
      <c r="B701" s="17"/>
      <c r="C701" s="17"/>
      <c r="D701" s="17"/>
      <c r="E701" s="9">
        <f t="shared" si="10"/>
        <v>0</v>
      </c>
    </row>
    <row r="702" spans="1:5" ht="21" x14ac:dyDescent="0.25">
      <c r="A702" s="17"/>
      <c r="B702" s="17"/>
      <c r="C702" s="17"/>
      <c r="D702" s="17"/>
      <c r="E702" s="9">
        <f t="shared" si="10"/>
        <v>0</v>
      </c>
    </row>
    <row r="703" spans="1:5" ht="21" x14ac:dyDescent="0.25">
      <c r="A703" s="17"/>
      <c r="B703" s="17"/>
      <c r="C703" s="17"/>
      <c r="D703" s="17"/>
      <c r="E703" s="9">
        <f t="shared" si="10"/>
        <v>0</v>
      </c>
    </row>
    <row r="704" spans="1:5" ht="21" x14ac:dyDescent="0.25">
      <c r="A704" s="17"/>
      <c r="B704" s="17"/>
      <c r="C704" s="17"/>
      <c r="D704" s="17"/>
      <c r="E704" s="9">
        <f t="shared" si="10"/>
        <v>0</v>
      </c>
    </row>
    <row r="705" spans="1:5" ht="21" x14ac:dyDescent="0.25">
      <c r="A705" s="17"/>
      <c r="B705" s="17"/>
      <c r="C705" s="17"/>
      <c r="D705" s="17"/>
      <c r="E705" s="9">
        <f t="shared" si="10"/>
        <v>0</v>
      </c>
    </row>
    <row r="706" spans="1:5" ht="21" x14ac:dyDescent="0.25">
      <c r="A706" s="17"/>
      <c r="B706" s="17"/>
      <c r="C706" s="17"/>
      <c r="D706" s="17"/>
      <c r="E706" s="9">
        <f t="shared" si="10"/>
        <v>0</v>
      </c>
    </row>
    <row r="707" spans="1:5" ht="21" x14ac:dyDescent="0.25">
      <c r="A707" s="17"/>
      <c r="B707" s="17"/>
      <c r="C707" s="17"/>
      <c r="D707" s="17"/>
      <c r="E707" s="9">
        <f t="shared" si="10"/>
        <v>0</v>
      </c>
    </row>
    <row r="708" spans="1:5" ht="21" x14ac:dyDescent="0.25">
      <c r="A708" s="17"/>
      <c r="B708" s="17"/>
      <c r="C708" s="17"/>
      <c r="D708" s="17"/>
      <c r="E708" s="9">
        <f t="shared" si="10"/>
        <v>0</v>
      </c>
    </row>
    <row r="709" spans="1:5" ht="21" x14ac:dyDescent="0.25">
      <c r="A709" s="17"/>
      <c r="B709" s="17"/>
      <c r="C709" s="17"/>
      <c r="D709" s="17"/>
      <c r="E709" s="9">
        <f t="shared" si="10"/>
        <v>0</v>
      </c>
    </row>
    <row r="710" spans="1:5" ht="21" x14ac:dyDescent="0.25">
      <c r="A710" s="17"/>
      <c r="B710" s="17"/>
      <c r="C710" s="17"/>
      <c r="D710" s="17"/>
      <c r="E710" s="9">
        <f t="shared" ref="E710:E773" si="11">E709+C710-D710</f>
        <v>0</v>
      </c>
    </row>
    <row r="711" spans="1:5" ht="21" x14ac:dyDescent="0.25">
      <c r="A711" s="17"/>
      <c r="B711" s="17"/>
      <c r="C711" s="17"/>
      <c r="D711" s="17"/>
      <c r="E711" s="9">
        <f t="shared" si="11"/>
        <v>0</v>
      </c>
    </row>
    <row r="712" spans="1:5" ht="21" x14ac:dyDescent="0.25">
      <c r="A712" s="17"/>
      <c r="B712" s="17"/>
      <c r="C712" s="17"/>
      <c r="D712" s="17"/>
      <c r="E712" s="9">
        <f t="shared" si="11"/>
        <v>0</v>
      </c>
    </row>
    <row r="713" spans="1:5" ht="21" x14ac:dyDescent="0.25">
      <c r="A713" s="17"/>
      <c r="B713" s="17"/>
      <c r="C713" s="17"/>
      <c r="D713" s="17"/>
      <c r="E713" s="9">
        <f t="shared" si="11"/>
        <v>0</v>
      </c>
    </row>
    <row r="714" spans="1:5" ht="21" x14ac:dyDescent="0.25">
      <c r="A714" s="17"/>
      <c r="B714" s="17"/>
      <c r="C714" s="17"/>
      <c r="D714" s="17"/>
      <c r="E714" s="9">
        <f t="shared" si="11"/>
        <v>0</v>
      </c>
    </row>
    <row r="715" spans="1:5" ht="21" x14ac:dyDescent="0.25">
      <c r="A715" s="17"/>
      <c r="B715" s="17"/>
      <c r="C715" s="17"/>
      <c r="D715" s="17"/>
      <c r="E715" s="9">
        <f t="shared" si="11"/>
        <v>0</v>
      </c>
    </row>
    <row r="716" spans="1:5" ht="21" x14ac:dyDescent="0.25">
      <c r="A716" s="17"/>
      <c r="B716" s="17"/>
      <c r="C716" s="17"/>
      <c r="D716" s="17"/>
      <c r="E716" s="9">
        <f t="shared" si="11"/>
        <v>0</v>
      </c>
    </row>
    <row r="717" spans="1:5" ht="21" x14ac:dyDescent="0.25">
      <c r="A717" s="17"/>
      <c r="B717" s="17"/>
      <c r="C717" s="17"/>
      <c r="D717" s="17"/>
      <c r="E717" s="9">
        <f t="shared" si="11"/>
        <v>0</v>
      </c>
    </row>
    <row r="718" spans="1:5" ht="21" x14ac:dyDescent="0.25">
      <c r="A718" s="17"/>
      <c r="B718" s="17"/>
      <c r="C718" s="17"/>
      <c r="D718" s="17"/>
      <c r="E718" s="9">
        <f t="shared" si="11"/>
        <v>0</v>
      </c>
    </row>
    <row r="719" spans="1:5" ht="21" x14ac:dyDescent="0.25">
      <c r="A719" s="17"/>
      <c r="B719" s="17"/>
      <c r="C719" s="17"/>
      <c r="D719" s="17"/>
      <c r="E719" s="9">
        <f t="shared" si="11"/>
        <v>0</v>
      </c>
    </row>
    <row r="720" spans="1:5" ht="21" x14ac:dyDescent="0.25">
      <c r="A720" s="17"/>
      <c r="B720" s="17"/>
      <c r="C720" s="17"/>
      <c r="D720" s="17"/>
      <c r="E720" s="9">
        <f t="shared" si="11"/>
        <v>0</v>
      </c>
    </row>
    <row r="721" spans="1:5" ht="21" x14ac:dyDescent="0.25">
      <c r="A721" s="17"/>
      <c r="B721" s="17"/>
      <c r="C721" s="17"/>
      <c r="D721" s="17"/>
      <c r="E721" s="9">
        <f t="shared" si="11"/>
        <v>0</v>
      </c>
    </row>
    <row r="722" spans="1:5" ht="21" x14ac:dyDescent="0.25">
      <c r="A722" s="17"/>
      <c r="B722" s="17"/>
      <c r="C722" s="17"/>
      <c r="D722" s="17"/>
      <c r="E722" s="9">
        <f t="shared" si="11"/>
        <v>0</v>
      </c>
    </row>
    <row r="723" spans="1:5" ht="21" x14ac:dyDescent="0.25">
      <c r="A723" s="17"/>
      <c r="B723" s="17"/>
      <c r="C723" s="17"/>
      <c r="D723" s="17"/>
      <c r="E723" s="9">
        <f t="shared" si="11"/>
        <v>0</v>
      </c>
    </row>
    <row r="724" spans="1:5" ht="21" x14ac:dyDescent="0.25">
      <c r="A724" s="17"/>
      <c r="B724" s="17"/>
      <c r="C724" s="17"/>
      <c r="D724" s="17"/>
      <c r="E724" s="9">
        <f t="shared" si="11"/>
        <v>0</v>
      </c>
    </row>
    <row r="725" spans="1:5" ht="21" x14ac:dyDescent="0.25">
      <c r="A725" s="17"/>
      <c r="B725" s="17"/>
      <c r="C725" s="17"/>
      <c r="D725" s="17"/>
      <c r="E725" s="9">
        <f t="shared" si="11"/>
        <v>0</v>
      </c>
    </row>
    <row r="726" spans="1:5" ht="21" x14ac:dyDescent="0.25">
      <c r="A726" s="17"/>
      <c r="B726" s="17"/>
      <c r="C726" s="17"/>
      <c r="D726" s="17"/>
      <c r="E726" s="9">
        <f t="shared" si="11"/>
        <v>0</v>
      </c>
    </row>
    <row r="727" spans="1:5" ht="21" x14ac:dyDescent="0.25">
      <c r="A727" s="17"/>
      <c r="B727" s="17"/>
      <c r="C727" s="17"/>
      <c r="D727" s="17"/>
      <c r="E727" s="9">
        <f t="shared" si="11"/>
        <v>0</v>
      </c>
    </row>
    <row r="728" spans="1:5" ht="21" x14ac:dyDescent="0.25">
      <c r="A728" s="17"/>
      <c r="B728" s="17"/>
      <c r="C728" s="17"/>
      <c r="D728" s="17"/>
      <c r="E728" s="9">
        <f t="shared" si="11"/>
        <v>0</v>
      </c>
    </row>
    <row r="729" spans="1:5" ht="21" x14ac:dyDescent="0.25">
      <c r="A729" s="17"/>
      <c r="B729" s="17"/>
      <c r="C729" s="17"/>
      <c r="D729" s="17"/>
      <c r="E729" s="9">
        <f t="shared" si="11"/>
        <v>0</v>
      </c>
    </row>
    <row r="730" spans="1:5" ht="21" x14ac:dyDescent="0.25">
      <c r="A730" s="17"/>
      <c r="B730" s="17"/>
      <c r="C730" s="17"/>
      <c r="D730" s="17"/>
      <c r="E730" s="9">
        <f t="shared" si="11"/>
        <v>0</v>
      </c>
    </row>
    <row r="731" spans="1:5" ht="21" x14ac:dyDescent="0.25">
      <c r="A731" s="17"/>
      <c r="B731" s="17"/>
      <c r="C731" s="17"/>
      <c r="D731" s="17"/>
      <c r="E731" s="9">
        <f t="shared" si="11"/>
        <v>0</v>
      </c>
    </row>
    <row r="732" spans="1:5" ht="21" x14ac:dyDescent="0.25">
      <c r="A732" s="17"/>
      <c r="B732" s="17"/>
      <c r="C732" s="17"/>
      <c r="D732" s="17"/>
      <c r="E732" s="9">
        <f t="shared" si="11"/>
        <v>0</v>
      </c>
    </row>
    <row r="733" spans="1:5" ht="21" x14ac:dyDescent="0.25">
      <c r="A733" s="17"/>
      <c r="B733" s="17"/>
      <c r="C733" s="17"/>
      <c r="D733" s="17"/>
      <c r="E733" s="9">
        <f t="shared" si="11"/>
        <v>0</v>
      </c>
    </row>
    <row r="734" spans="1:5" ht="21" x14ac:dyDescent="0.25">
      <c r="A734" s="17"/>
      <c r="B734" s="17"/>
      <c r="C734" s="17"/>
      <c r="D734" s="17"/>
      <c r="E734" s="9">
        <f t="shared" si="11"/>
        <v>0</v>
      </c>
    </row>
    <row r="735" spans="1:5" ht="21" x14ac:dyDescent="0.25">
      <c r="A735" s="17"/>
      <c r="B735" s="17"/>
      <c r="C735" s="17"/>
      <c r="D735" s="17"/>
      <c r="E735" s="9">
        <f t="shared" si="11"/>
        <v>0</v>
      </c>
    </row>
    <row r="736" spans="1:5" ht="21" x14ac:dyDescent="0.25">
      <c r="A736" s="17"/>
      <c r="B736" s="17"/>
      <c r="C736" s="17"/>
      <c r="D736" s="17"/>
      <c r="E736" s="9">
        <f t="shared" si="11"/>
        <v>0</v>
      </c>
    </row>
    <row r="737" spans="1:5" ht="21" x14ac:dyDescent="0.25">
      <c r="A737" s="17"/>
      <c r="B737" s="17"/>
      <c r="C737" s="17"/>
      <c r="D737" s="17"/>
      <c r="E737" s="9">
        <f t="shared" si="11"/>
        <v>0</v>
      </c>
    </row>
    <row r="738" spans="1:5" ht="21" x14ac:dyDescent="0.25">
      <c r="A738" s="17"/>
      <c r="B738" s="17"/>
      <c r="C738" s="17"/>
      <c r="D738" s="17"/>
      <c r="E738" s="9">
        <f t="shared" si="11"/>
        <v>0</v>
      </c>
    </row>
    <row r="739" spans="1:5" ht="21" x14ac:dyDescent="0.25">
      <c r="A739" s="17"/>
      <c r="B739" s="17"/>
      <c r="C739" s="17"/>
      <c r="D739" s="17"/>
      <c r="E739" s="9">
        <f t="shared" si="11"/>
        <v>0</v>
      </c>
    </row>
    <row r="740" spans="1:5" ht="21" x14ac:dyDescent="0.25">
      <c r="A740" s="17"/>
      <c r="B740" s="17"/>
      <c r="C740" s="17"/>
      <c r="D740" s="17"/>
      <c r="E740" s="9">
        <f t="shared" si="11"/>
        <v>0</v>
      </c>
    </row>
    <row r="741" spans="1:5" ht="21" x14ac:dyDescent="0.25">
      <c r="A741" s="17"/>
      <c r="B741" s="17"/>
      <c r="C741" s="17"/>
      <c r="D741" s="17"/>
      <c r="E741" s="9">
        <f t="shared" si="11"/>
        <v>0</v>
      </c>
    </row>
    <row r="742" spans="1:5" ht="21" x14ac:dyDescent="0.25">
      <c r="A742" s="17"/>
      <c r="B742" s="17"/>
      <c r="C742" s="17"/>
      <c r="D742" s="17"/>
      <c r="E742" s="9">
        <f t="shared" si="11"/>
        <v>0</v>
      </c>
    </row>
    <row r="743" spans="1:5" ht="21" x14ac:dyDescent="0.25">
      <c r="A743" s="17"/>
      <c r="B743" s="17"/>
      <c r="C743" s="17"/>
      <c r="D743" s="17"/>
      <c r="E743" s="9">
        <f t="shared" si="11"/>
        <v>0</v>
      </c>
    </row>
    <row r="744" spans="1:5" ht="21" x14ac:dyDescent="0.25">
      <c r="A744" s="17"/>
      <c r="B744" s="17"/>
      <c r="C744" s="17"/>
      <c r="D744" s="17"/>
      <c r="E744" s="9">
        <f t="shared" si="11"/>
        <v>0</v>
      </c>
    </row>
    <row r="745" spans="1:5" ht="21" x14ac:dyDescent="0.25">
      <c r="A745" s="17"/>
      <c r="B745" s="17"/>
      <c r="C745" s="17"/>
      <c r="D745" s="17"/>
      <c r="E745" s="9">
        <f t="shared" si="11"/>
        <v>0</v>
      </c>
    </row>
    <row r="746" spans="1:5" ht="21" x14ac:dyDescent="0.25">
      <c r="A746" s="17"/>
      <c r="B746" s="17"/>
      <c r="C746" s="17"/>
      <c r="D746" s="17"/>
      <c r="E746" s="9">
        <f t="shared" si="11"/>
        <v>0</v>
      </c>
    </row>
    <row r="747" spans="1:5" ht="21" x14ac:dyDescent="0.25">
      <c r="A747" s="17"/>
      <c r="B747" s="17"/>
      <c r="C747" s="17"/>
      <c r="D747" s="17"/>
      <c r="E747" s="9">
        <f t="shared" si="11"/>
        <v>0</v>
      </c>
    </row>
    <row r="748" spans="1:5" ht="21" x14ac:dyDescent="0.25">
      <c r="A748" s="17"/>
      <c r="B748" s="17"/>
      <c r="C748" s="17"/>
      <c r="D748" s="17"/>
      <c r="E748" s="9">
        <f t="shared" si="11"/>
        <v>0</v>
      </c>
    </row>
    <row r="749" spans="1:5" ht="21" x14ac:dyDescent="0.25">
      <c r="A749" s="17"/>
      <c r="B749" s="17"/>
      <c r="C749" s="17"/>
      <c r="D749" s="17"/>
      <c r="E749" s="9">
        <f t="shared" si="11"/>
        <v>0</v>
      </c>
    </row>
    <row r="750" spans="1:5" ht="21" x14ac:dyDescent="0.25">
      <c r="A750" s="17"/>
      <c r="B750" s="17"/>
      <c r="C750" s="17"/>
      <c r="D750" s="17"/>
      <c r="E750" s="9">
        <f t="shared" si="11"/>
        <v>0</v>
      </c>
    </row>
    <row r="751" spans="1:5" ht="21" x14ac:dyDescent="0.25">
      <c r="A751" s="17"/>
      <c r="B751" s="17"/>
      <c r="C751" s="17"/>
      <c r="D751" s="17"/>
      <c r="E751" s="9">
        <f t="shared" si="11"/>
        <v>0</v>
      </c>
    </row>
    <row r="752" spans="1:5" ht="21" x14ac:dyDescent="0.25">
      <c r="A752" s="17"/>
      <c r="B752" s="17"/>
      <c r="C752" s="17"/>
      <c r="D752" s="17"/>
      <c r="E752" s="9">
        <f t="shared" si="11"/>
        <v>0</v>
      </c>
    </row>
    <row r="753" spans="1:5" ht="21" x14ac:dyDescent="0.25">
      <c r="A753" s="17"/>
      <c r="B753" s="17"/>
      <c r="C753" s="17"/>
      <c r="D753" s="17"/>
      <c r="E753" s="9">
        <f t="shared" si="11"/>
        <v>0</v>
      </c>
    </row>
    <row r="754" spans="1:5" ht="21" x14ac:dyDescent="0.25">
      <c r="A754" s="17"/>
      <c r="B754" s="17"/>
      <c r="C754" s="17"/>
      <c r="D754" s="17"/>
      <c r="E754" s="9">
        <f t="shared" si="11"/>
        <v>0</v>
      </c>
    </row>
    <row r="755" spans="1:5" ht="21" x14ac:dyDescent="0.25">
      <c r="A755" s="17"/>
      <c r="B755" s="17"/>
      <c r="C755" s="17"/>
      <c r="D755" s="17"/>
      <c r="E755" s="9">
        <f t="shared" si="11"/>
        <v>0</v>
      </c>
    </row>
    <row r="756" spans="1:5" ht="21" x14ac:dyDescent="0.25">
      <c r="A756" s="17"/>
      <c r="B756" s="17"/>
      <c r="C756" s="17"/>
      <c r="D756" s="17"/>
      <c r="E756" s="9">
        <f t="shared" si="11"/>
        <v>0</v>
      </c>
    </row>
    <row r="757" spans="1:5" ht="21" x14ac:dyDescent="0.25">
      <c r="A757" s="17"/>
      <c r="B757" s="17"/>
      <c r="C757" s="17"/>
      <c r="D757" s="17"/>
      <c r="E757" s="9">
        <f t="shared" si="11"/>
        <v>0</v>
      </c>
    </row>
    <row r="758" spans="1:5" ht="21" x14ac:dyDescent="0.25">
      <c r="A758" s="17"/>
      <c r="B758" s="17"/>
      <c r="C758" s="17"/>
      <c r="D758" s="17"/>
      <c r="E758" s="9">
        <f t="shared" si="11"/>
        <v>0</v>
      </c>
    </row>
    <row r="759" spans="1:5" ht="21" x14ac:dyDescent="0.25">
      <c r="A759" s="17"/>
      <c r="B759" s="17"/>
      <c r="C759" s="17"/>
      <c r="D759" s="17"/>
      <c r="E759" s="9">
        <f t="shared" si="11"/>
        <v>0</v>
      </c>
    </row>
    <row r="760" spans="1:5" ht="21" x14ac:dyDescent="0.25">
      <c r="A760" s="17"/>
      <c r="B760" s="17"/>
      <c r="C760" s="17"/>
      <c r="D760" s="17"/>
      <c r="E760" s="9">
        <f t="shared" si="11"/>
        <v>0</v>
      </c>
    </row>
    <row r="761" spans="1:5" ht="21" x14ac:dyDescent="0.25">
      <c r="A761" s="17"/>
      <c r="B761" s="17"/>
      <c r="C761" s="17"/>
      <c r="D761" s="17"/>
      <c r="E761" s="9">
        <f t="shared" si="11"/>
        <v>0</v>
      </c>
    </row>
    <row r="762" spans="1:5" ht="21" x14ac:dyDescent="0.25">
      <c r="A762" s="17"/>
      <c r="B762" s="17"/>
      <c r="C762" s="17"/>
      <c r="D762" s="17"/>
      <c r="E762" s="9">
        <f t="shared" si="11"/>
        <v>0</v>
      </c>
    </row>
    <row r="763" spans="1:5" ht="21" x14ac:dyDescent="0.25">
      <c r="A763" s="17"/>
      <c r="B763" s="17"/>
      <c r="C763" s="17"/>
      <c r="D763" s="17"/>
      <c r="E763" s="9">
        <f t="shared" si="11"/>
        <v>0</v>
      </c>
    </row>
    <row r="764" spans="1:5" ht="21" x14ac:dyDescent="0.25">
      <c r="A764" s="17"/>
      <c r="B764" s="17"/>
      <c r="C764" s="17"/>
      <c r="D764" s="17"/>
      <c r="E764" s="9">
        <f t="shared" si="11"/>
        <v>0</v>
      </c>
    </row>
    <row r="765" spans="1:5" ht="21" x14ac:dyDescent="0.25">
      <c r="A765" s="17"/>
      <c r="B765" s="17"/>
      <c r="C765" s="17"/>
      <c r="D765" s="17"/>
      <c r="E765" s="9">
        <f t="shared" si="11"/>
        <v>0</v>
      </c>
    </row>
    <row r="766" spans="1:5" ht="21" x14ac:dyDescent="0.25">
      <c r="A766" s="17"/>
      <c r="B766" s="17"/>
      <c r="C766" s="17"/>
      <c r="D766" s="17"/>
      <c r="E766" s="9">
        <f t="shared" si="11"/>
        <v>0</v>
      </c>
    </row>
    <row r="767" spans="1:5" ht="21" x14ac:dyDescent="0.25">
      <c r="A767" s="17"/>
      <c r="B767" s="17"/>
      <c r="C767" s="17"/>
      <c r="D767" s="17"/>
      <c r="E767" s="9">
        <f t="shared" si="11"/>
        <v>0</v>
      </c>
    </row>
    <row r="768" spans="1:5" ht="21" x14ac:dyDescent="0.25">
      <c r="A768" s="17"/>
      <c r="B768" s="17"/>
      <c r="C768" s="17"/>
      <c r="D768" s="17"/>
      <c r="E768" s="9">
        <f t="shared" si="11"/>
        <v>0</v>
      </c>
    </row>
    <row r="769" spans="1:5" ht="21" x14ac:dyDescent="0.25">
      <c r="A769" s="17"/>
      <c r="B769" s="17"/>
      <c r="C769" s="17"/>
      <c r="D769" s="17"/>
      <c r="E769" s="9">
        <f t="shared" si="11"/>
        <v>0</v>
      </c>
    </row>
    <row r="770" spans="1:5" ht="21" x14ac:dyDescent="0.25">
      <c r="A770" s="17"/>
      <c r="B770" s="17"/>
      <c r="C770" s="17"/>
      <c r="D770" s="17"/>
      <c r="E770" s="9">
        <f t="shared" si="11"/>
        <v>0</v>
      </c>
    </row>
    <row r="771" spans="1:5" ht="21" x14ac:dyDescent="0.25">
      <c r="A771" s="17"/>
      <c r="B771" s="17"/>
      <c r="C771" s="17"/>
      <c r="D771" s="17"/>
      <c r="E771" s="9">
        <f t="shared" si="11"/>
        <v>0</v>
      </c>
    </row>
    <row r="772" spans="1:5" ht="21" x14ac:dyDescent="0.25">
      <c r="A772" s="17"/>
      <c r="B772" s="17"/>
      <c r="C772" s="17"/>
      <c r="D772" s="17"/>
      <c r="E772" s="9">
        <f t="shared" si="11"/>
        <v>0</v>
      </c>
    </row>
    <row r="773" spans="1:5" ht="21" x14ac:dyDescent="0.25">
      <c r="A773" s="17"/>
      <c r="B773" s="17"/>
      <c r="C773" s="17"/>
      <c r="D773" s="17"/>
      <c r="E773" s="9">
        <f t="shared" si="11"/>
        <v>0</v>
      </c>
    </row>
    <row r="774" spans="1:5" ht="21" x14ac:dyDescent="0.25">
      <c r="A774" s="17"/>
      <c r="B774" s="17"/>
      <c r="C774" s="17"/>
      <c r="D774" s="17"/>
      <c r="E774" s="9">
        <f t="shared" ref="E774:E837" si="12">E773+C774-D774</f>
        <v>0</v>
      </c>
    </row>
    <row r="775" spans="1:5" ht="21" x14ac:dyDescent="0.25">
      <c r="A775" s="17"/>
      <c r="B775" s="17"/>
      <c r="C775" s="17"/>
      <c r="D775" s="17"/>
      <c r="E775" s="9">
        <f t="shared" si="12"/>
        <v>0</v>
      </c>
    </row>
    <row r="776" spans="1:5" ht="21" x14ac:dyDescent="0.25">
      <c r="A776" s="17"/>
      <c r="B776" s="17"/>
      <c r="C776" s="17"/>
      <c r="D776" s="17"/>
      <c r="E776" s="9">
        <f t="shared" si="12"/>
        <v>0</v>
      </c>
    </row>
    <row r="777" spans="1:5" ht="21" x14ac:dyDescent="0.25">
      <c r="A777" s="17"/>
      <c r="B777" s="17"/>
      <c r="C777" s="17"/>
      <c r="D777" s="17"/>
      <c r="E777" s="9">
        <f t="shared" si="12"/>
        <v>0</v>
      </c>
    </row>
    <row r="778" spans="1:5" ht="21" x14ac:dyDescent="0.25">
      <c r="A778" s="17"/>
      <c r="B778" s="17"/>
      <c r="C778" s="17"/>
      <c r="D778" s="17"/>
      <c r="E778" s="9">
        <f t="shared" si="12"/>
        <v>0</v>
      </c>
    </row>
    <row r="779" spans="1:5" ht="21" x14ac:dyDescent="0.25">
      <c r="A779" s="17"/>
      <c r="B779" s="17"/>
      <c r="C779" s="17"/>
      <c r="D779" s="17"/>
      <c r="E779" s="9">
        <f t="shared" si="12"/>
        <v>0</v>
      </c>
    </row>
    <row r="780" spans="1:5" ht="21" x14ac:dyDescent="0.25">
      <c r="A780" s="17"/>
      <c r="B780" s="17"/>
      <c r="C780" s="17"/>
      <c r="D780" s="17"/>
      <c r="E780" s="9">
        <f t="shared" si="12"/>
        <v>0</v>
      </c>
    </row>
    <row r="781" spans="1:5" ht="21" x14ac:dyDescent="0.25">
      <c r="A781" s="17"/>
      <c r="B781" s="17"/>
      <c r="C781" s="17"/>
      <c r="D781" s="17"/>
      <c r="E781" s="9">
        <f t="shared" si="12"/>
        <v>0</v>
      </c>
    </row>
    <row r="782" spans="1:5" ht="21" x14ac:dyDescent="0.25">
      <c r="A782" s="17"/>
      <c r="B782" s="17"/>
      <c r="C782" s="17"/>
      <c r="D782" s="17"/>
      <c r="E782" s="9">
        <f t="shared" si="12"/>
        <v>0</v>
      </c>
    </row>
    <row r="783" spans="1:5" ht="21" x14ac:dyDescent="0.25">
      <c r="A783" s="17"/>
      <c r="B783" s="17"/>
      <c r="C783" s="17"/>
      <c r="D783" s="17"/>
      <c r="E783" s="9">
        <f t="shared" si="12"/>
        <v>0</v>
      </c>
    </row>
    <row r="784" spans="1:5" ht="21" x14ac:dyDescent="0.25">
      <c r="A784" s="17"/>
      <c r="B784" s="17"/>
      <c r="C784" s="17"/>
      <c r="D784" s="17"/>
      <c r="E784" s="9">
        <f t="shared" si="12"/>
        <v>0</v>
      </c>
    </row>
    <row r="785" spans="1:5" ht="21" x14ac:dyDescent="0.25">
      <c r="A785" s="17"/>
      <c r="B785" s="17"/>
      <c r="C785" s="17"/>
      <c r="D785" s="17"/>
      <c r="E785" s="9">
        <f t="shared" si="12"/>
        <v>0</v>
      </c>
    </row>
    <row r="786" spans="1:5" ht="21" x14ac:dyDescent="0.25">
      <c r="A786" s="17"/>
      <c r="B786" s="17"/>
      <c r="C786" s="17"/>
      <c r="D786" s="17"/>
      <c r="E786" s="9">
        <f t="shared" si="12"/>
        <v>0</v>
      </c>
    </row>
    <row r="787" spans="1:5" ht="21" x14ac:dyDescent="0.25">
      <c r="A787" s="17"/>
      <c r="B787" s="17"/>
      <c r="C787" s="17"/>
      <c r="D787" s="17"/>
      <c r="E787" s="9">
        <f t="shared" si="12"/>
        <v>0</v>
      </c>
    </row>
    <row r="788" spans="1:5" ht="21" x14ac:dyDescent="0.25">
      <c r="A788" s="17"/>
      <c r="B788" s="17"/>
      <c r="C788" s="17"/>
      <c r="D788" s="17"/>
      <c r="E788" s="9">
        <f t="shared" si="12"/>
        <v>0</v>
      </c>
    </row>
    <row r="789" spans="1:5" ht="21" x14ac:dyDescent="0.25">
      <c r="A789" s="17"/>
      <c r="B789" s="17"/>
      <c r="C789" s="17"/>
      <c r="D789" s="17"/>
      <c r="E789" s="9">
        <f t="shared" si="12"/>
        <v>0</v>
      </c>
    </row>
    <row r="790" spans="1:5" ht="21" x14ac:dyDescent="0.25">
      <c r="A790" s="17"/>
      <c r="B790" s="17"/>
      <c r="C790" s="17"/>
      <c r="D790" s="17"/>
      <c r="E790" s="9">
        <f t="shared" si="12"/>
        <v>0</v>
      </c>
    </row>
    <row r="791" spans="1:5" ht="21" x14ac:dyDescent="0.25">
      <c r="A791" s="17"/>
      <c r="B791" s="17"/>
      <c r="C791" s="17"/>
      <c r="D791" s="17"/>
      <c r="E791" s="9">
        <f t="shared" si="12"/>
        <v>0</v>
      </c>
    </row>
    <row r="792" spans="1:5" ht="21" x14ac:dyDescent="0.25">
      <c r="A792" s="17"/>
      <c r="B792" s="17"/>
      <c r="C792" s="17"/>
      <c r="D792" s="17"/>
      <c r="E792" s="9">
        <f t="shared" si="12"/>
        <v>0</v>
      </c>
    </row>
    <row r="793" spans="1:5" ht="21" x14ac:dyDescent="0.25">
      <c r="A793" s="17"/>
      <c r="B793" s="17"/>
      <c r="C793" s="17"/>
      <c r="D793" s="17"/>
      <c r="E793" s="9">
        <f t="shared" si="12"/>
        <v>0</v>
      </c>
    </row>
    <row r="794" spans="1:5" ht="21" x14ac:dyDescent="0.25">
      <c r="A794" s="17"/>
      <c r="B794" s="17"/>
      <c r="C794" s="17"/>
      <c r="D794" s="17"/>
      <c r="E794" s="9">
        <f t="shared" si="12"/>
        <v>0</v>
      </c>
    </row>
    <row r="795" spans="1:5" ht="21" x14ac:dyDescent="0.25">
      <c r="A795" s="17"/>
      <c r="B795" s="17"/>
      <c r="C795" s="17"/>
      <c r="D795" s="17"/>
      <c r="E795" s="9">
        <f t="shared" si="12"/>
        <v>0</v>
      </c>
    </row>
    <row r="796" spans="1:5" ht="21" x14ac:dyDescent="0.25">
      <c r="A796" s="17"/>
      <c r="B796" s="17"/>
      <c r="C796" s="17"/>
      <c r="D796" s="17"/>
      <c r="E796" s="9">
        <f t="shared" si="12"/>
        <v>0</v>
      </c>
    </row>
    <row r="797" spans="1:5" ht="21" x14ac:dyDescent="0.25">
      <c r="A797" s="17"/>
      <c r="B797" s="17"/>
      <c r="C797" s="17"/>
      <c r="D797" s="17"/>
      <c r="E797" s="9">
        <f t="shared" si="12"/>
        <v>0</v>
      </c>
    </row>
    <row r="798" spans="1:5" ht="21" x14ac:dyDescent="0.25">
      <c r="A798" s="17"/>
      <c r="B798" s="17"/>
      <c r="C798" s="17"/>
      <c r="D798" s="17"/>
      <c r="E798" s="9">
        <f t="shared" si="12"/>
        <v>0</v>
      </c>
    </row>
    <row r="799" spans="1:5" ht="21" x14ac:dyDescent="0.25">
      <c r="A799" s="17"/>
      <c r="B799" s="17"/>
      <c r="C799" s="17"/>
      <c r="D799" s="17"/>
      <c r="E799" s="9">
        <f t="shared" si="12"/>
        <v>0</v>
      </c>
    </row>
    <row r="800" spans="1:5" ht="21" x14ac:dyDescent="0.25">
      <c r="A800" s="17"/>
      <c r="B800" s="17"/>
      <c r="C800" s="17"/>
      <c r="D800" s="17"/>
      <c r="E800" s="9">
        <f t="shared" si="12"/>
        <v>0</v>
      </c>
    </row>
    <row r="801" spans="1:5" ht="21" x14ac:dyDescent="0.25">
      <c r="A801" s="17"/>
      <c r="B801" s="17"/>
      <c r="C801" s="17"/>
      <c r="D801" s="17"/>
      <c r="E801" s="9">
        <f t="shared" si="12"/>
        <v>0</v>
      </c>
    </row>
    <row r="802" spans="1:5" ht="21" x14ac:dyDescent="0.25">
      <c r="A802" s="17"/>
      <c r="B802" s="17"/>
      <c r="C802" s="17"/>
      <c r="D802" s="17"/>
      <c r="E802" s="9">
        <f t="shared" si="12"/>
        <v>0</v>
      </c>
    </row>
    <row r="803" spans="1:5" ht="21" x14ac:dyDescent="0.25">
      <c r="A803" s="17"/>
      <c r="B803" s="17"/>
      <c r="C803" s="17"/>
      <c r="D803" s="17"/>
      <c r="E803" s="9">
        <f t="shared" si="12"/>
        <v>0</v>
      </c>
    </row>
    <row r="804" spans="1:5" ht="21" x14ac:dyDescent="0.25">
      <c r="A804" s="17"/>
      <c r="B804" s="17"/>
      <c r="C804" s="17"/>
      <c r="D804" s="17"/>
      <c r="E804" s="9">
        <f t="shared" si="12"/>
        <v>0</v>
      </c>
    </row>
    <row r="805" spans="1:5" ht="21" x14ac:dyDescent="0.25">
      <c r="A805" s="17"/>
      <c r="B805" s="17"/>
      <c r="C805" s="17"/>
      <c r="D805" s="17"/>
      <c r="E805" s="9">
        <f t="shared" si="12"/>
        <v>0</v>
      </c>
    </row>
    <row r="806" spans="1:5" ht="21" x14ac:dyDescent="0.25">
      <c r="A806" s="17"/>
      <c r="B806" s="17"/>
      <c r="C806" s="17"/>
      <c r="D806" s="17"/>
      <c r="E806" s="9">
        <f t="shared" si="12"/>
        <v>0</v>
      </c>
    </row>
    <row r="807" spans="1:5" ht="21" x14ac:dyDescent="0.25">
      <c r="A807" s="17"/>
      <c r="B807" s="17"/>
      <c r="C807" s="17"/>
      <c r="D807" s="17"/>
      <c r="E807" s="9">
        <f t="shared" si="12"/>
        <v>0</v>
      </c>
    </row>
    <row r="808" spans="1:5" ht="21" x14ac:dyDescent="0.25">
      <c r="A808" s="17"/>
      <c r="B808" s="17"/>
      <c r="C808" s="17"/>
      <c r="D808" s="17"/>
      <c r="E808" s="9">
        <f t="shared" si="12"/>
        <v>0</v>
      </c>
    </row>
    <row r="809" spans="1:5" ht="21" x14ac:dyDescent="0.25">
      <c r="A809" s="17"/>
      <c r="B809" s="17"/>
      <c r="C809" s="17"/>
      <c r="D809" s="17"/>
      <c r="E809" s="9">
        <f t="shared" si="12"/>
        <v>0</v>
      </c>
    </row>
    <row r="810" spans="1:5" ht="21" x14ac:dyDescent="0.25">
      <c r="A810" s="17"/>
      <c r="B810" s="17"/>
      <c r="C810" s="17"/>
      <c r="D810" s="17"/>
      <c r="E810" s="9">
        <f t="shared" si="12"/>
        <v>0</v>
      </c>
    </row>
    <row r="811" spans="1:5" ht="21" x14ac:dyDescent="0.25">
      <c r="A811" s="17"/>
      <c r="B811" s="17"/>
      <c r="C811" s="17"/>
      <c r="D811" s="17"/>
      <c r="E811" s="9">
        <f t="shared" si="12"/>
        <v>0</v>
      </c>
    </row>
    <row r="812" spans="1:5" ht="21" x14ac:dyDescent="0.25">
      <c r="A812" s="17"/>
      <c r="B812" s="17"/>
      <c r="C812" s="17"/>
      <c r="D812" s="17"/>
      <c r="E812" s="9">
        <f t="shared" si="12"/>
        <v>0</v>
      </c>
    </row>
    <row r="813" spans="1:5" ht="21" x14ac:dyDescent="0.25">
      <c r="A813" s="17"/>
      <c r="B813" s="17"/>
      <c r="C813" s="17"/>
      <c r="D813" s="17"/>
      <c r="E813" s="9">
        <f t="shared" si="12"/>
        <v>0</v>
      </c>
    </row>
    <row r="814" spans="1:5" ht="21" x14ac:dyDescent="0.25">
      <c r="A814" s="17"/>
      <c r="B814" s="17"/>
      <c r="C814" s="17"/>
      <c r="D814" s="17"/>
      <c r="E814" s="9">
        <f t="shared" si="12"/>
        <v>0</v>
      </c>
    </row>
    <row r="815" spans="1:5" ht="21" x14ac:dyDescent="0.25">
      <c r="A815" s="17"/>
      <c r="B815" s="17"/>
      <c r="C815" s="17"/>
      <c r="D815" s="17"/>
      <c r="E815" s="9">
        <f t="shared" si="12"/>
        <v>0</v>
      </c>
    </row>
    <row r="816" spans="1:5" ht="21" x14ac:dyDescent="0.25">
      <c r="A816" s="17"/>
      <c r="B816" s="17"/>
      <c r="C816" s="17"/>
      <c r="D816" s="17"/>
      <c r="E816" s="9">
        <f t="shared" si="12"/>
        <v>0</v>
      </c>
    </row>
    <row r="817" spans="1:5" ht="21" x14ac:dyDescent="0.25">
      <c r="A817" s="17"/>
      <c r="B817" s="17"/>
      <c r="C817" s="17"/>
      <c r="D817" s="17"/>
      <c r="E817" s="9">
        <f t="shared" si="12"/>
        <v>0</v>
      </c>
    </row>
    <row r="818" spans="1:5" ht="21" x14ac:dyDescent="0.25">
      <c r="A818" s="17"/>
      <c r="B818" s="17"/>
      <c r="C818" s="17"/>
      <c r="D818" s="17"/>
      <c r="E818" s="9">
        <f t="shared" si="12"/>
        <v>0</v>
      </c>
    </row>
    <row r="819" spans="1:5" ht="21" x14ac:dyDescent="0.25">
      <c r="A819" s="17"/>
      <c r="B819" s="17"/>
      <c r="C819" s="17"/>
      <c r="D819" s="17"/>
      <c r="E819" s="9">
        <f t="shared" si="12"/>
        <v>0</v>
      </c>
    </row>
    <row r="820" spans="1:5" ht="21" x14ac:dyDescent="0.25">
      <c r="A820" s="17"/>
      <c r="B820" s="17"/>
      <c r="C820" s="17"/>
      <c r="D820" s="17"/>
      <c r="E820" s="9">
        <f t="shared" si="12"/>
        <v>0</v>
      </c>
    </row>
    <row r="821" spans="1:5" ht="21" x14ac:dyDescent="0.25">
      <c r="A821" s="17"/>
      <c r="B821" s="17"/>
      <c r="C821" s="17"/>
      <c r="D821" s="17"/>
      <c r="E821" s="9">
        <f t="shared" si="12"/>
        <v>0</v>
      </c>
    </row>
    <row r="822" spans="1:5" ht="21" x14ac:dyDescent="0.25">
      <c r="A822" s="17"/>
      <c r="B822" s="17"/>
      <c r="C822" s="17"/>
      <c r="D822" s="17"/>
      <c r="E822" s="9">
        <f t="shared" si="12"/>
        <v>0</v>
      </c>
    </row>
    <row r="823" spans="1:5" ht="21" x14ac:dyDescent="0.25">
      <c r="A823" s="17"/>
      <c r="B823" s="17"/>
      <c r="C823" s="17"/>
      <c r="D823" s="17"/>
      <c r="E823" s="9">
        <f t="shared" si="12"/>
        <v>0</v>
      </c>
    </row>
    <row r="824" spans="1:5" ht="21" x14ac:dyDescent="0.25">
      <c r="A824" s="17"/>
      <c r="B824" s="17"/>
      <c r="C824" s="17"/>
      <c r="D824" s="17"/>
      <c r="E824" s="9">
        <f t="shared" si="12"/>
        <v>0</v>
      </c>
    </row>
    <row r="825" spans="1:5" ht="21" x14ac:dyDescent="0.25">
      <c r="A825" s="17"/>
      <c r="B825" s="17"/>
      <c r="C825" s="17"/>
      <c r="D825" s="17"/>
      <c r="E825" s="9">
        <f t="shared" si="12"/>
        <v>0</v>
      </c>
    </row>
    <row r="826" spans="1:5" ht="21" x14ac:dyDescent="0.25">
      <c r="A826" s="17"/>
      <c r="B826" s="17"/>
      <c r="C826" s="17"/>
      <c r="D826" s="17"/>
      <c r="E826" s="9">
        <f t="shared" si="12"/>
        <v>0</v>
      </c>
    </row>
    <row r="827" spans="1:5" ht="21" x14ac:dyDescent="0.25">
      <c r="A827" s="17"/>
      <c r="B827" s="17"/>
      <c r="C827" s="17"/>
      <c r="D827" s="17"/>
      <c r="E827" s="9">
        <f t="shared" si="12"/>
        <v>0</v>
      </c>
    </row>
    <row r="828" spans="1:5" ht="21" x14ac:dyDescent="0.25">
      <c r="A828" s="17"/>
      <c r="B828" s="17"/>
      <c r="C828" s="17"/>
      <c r="D828" s="17"/>
      <c r="E828" s="9">
        <f t="shared" si="12"/>
        <v>0</v>
      </c>
    </row>
    <row r="829" spans="1:5" ht="21" x14ac:dyDescent="0.25">
      <c r="A829" s="17"/>
      <c r="B829" s="17"/>
      <c r="C829" s="17"/>
      <c r="D829" s="17"/>
      <c r="E829" s="9">
        <f t="shared" si="12"/>
        <v>0</v>
      </c>
    </row>
    <row r="830" spans="1:5" ht="21" x14ac:dyDescent="0.25">
      <c r="A830" s="17"/>
      <c r="B830" s="17"/>
      <c r="C830" s="17"/>
      <c r="D830" s="17"/>
      <c r="E830" s="9">
        <f t="shared" si="12"/>
        <v>0</v>
      </c>
    </row>
    <row r="831" spans="1:5" ht="21" x14ac:dyDescent="0.25">
      <c r="A831" s="17"/>
      <c r="B831" s="17"/>
      <c r="C831" s="17"/>
      <c r="D831" s="17"/>
      <c r="E831" s="9">
        <f t="shared" si="12"/>
        <v>0</v>
      </c>
    </row>
    <row r="832" spans="1:5" ht="21" x14ac:dyDescent="0.25">
      <c r="A832" s="17"/>
      <c r="B832" s="17"/>
      <c r="C832" s="17"/>
      <c r="D832" s="17"/>
      <c r="E832" s="9">
        <f t="shared" si="12"/>
        <v>0</v>
      </c>
    </row>
    <row r="833" spans="1:5" ht="21" x14ac:dyDescent="0.25">
      <c r="A833" s="17"/>
      <c r="B833" s="17"/>
      <c r="C833" s="17"/>
      <c r="D833" s="17"/>
      <c r="E833" s="9">
        <f t="shared" si="12"/>
        <v>0</v>
      </c>
    </row>
    <row r="834" spans="1:5" ht="21" x14ac:dyDescent="0.25">
      <c r="A834" s="17"/>
      <c r="B834" s="17"/>
      <c r="C834" s="17"/>
      <c r="D834" s="17"/>
      <c r="E834" s="9">
        <f t="shared" si="12"/>
        <v>0</v>
      </c>
    </row>
    <row r="835" spans="1:5" ht="21" x14ac:dyDescent="0.25">
      <c r="A835" s="17"/>
      <c r="B835" s="17"/>
      <c r="C835" s="17"/>
      <c r="D835" s="17"/>
      <c r="E835" s="9">
        <f t="shared" si="12"/>
        <v>0</v>
      </c>
    </row>
    <row r="836" spans="1:5" ht="21" x14ac:dyDescent="0.25">
      <c r="A836" s="17"/>
      <c r="B836" s="17"/>
      <c r="C836" s="17"/>
      <c r="D836" s="17"/>
      <c r="E836" s="9">
        <f t="shared" si="12"/>
        <v>0</v>
      </c>
    </row>
    <row r="837" spans="1:5" ht="21" x14ac:dyDescent="0.25">
      <c r="A837" s="17"/>
      <c r="B837" s="17"/>
      <c r="C837" s="17"/>
      <c r="D837" s="17"/>
      <c r="E837" s="9">
        <f t="shared" si="12"/>
        <v>0</v>
      </c>
    </row>
    <row r="838" spans="1:5" ht="21" x14ac:dyDescent="0.25">
      <c r="A838" s="17"/>
      <c r="B838" s="17"/>
      <c r="C838" s="17"/>
      <c r="D838" s="17"/>
      <c r="E838" s="9">
        <f t="shared" ref="E838:E901" si="13">E837+C838-D838</f>
        <v>0</v>
      </c>
    </row>
    <row r="839" spans="1:5" ht="21" x14ac:dyDescent="0.25">
      <c r="A839" s="17"/>
      <c r="B839" s="17"/>
      <c r="C839" s="17"/>
      <c r="D839" s="17"/>
      <c r="E839" s="9">
        <f t="shared" si="13"/>
        <v>0</v>
      </c>
    </row>
    <row r="840" spans="1:5" ht="21" x14ac:dyDescent="0.25">
      <c r="A840" s="17"/>
      <c r="B840" s="17"/>
      <c r="C840" s="17"/>
      <c r="D840" s="17"/>
      <c r="E840" s="9">
        <f t="shared" si="13"/>
        <v>0</v>
      </c>
    </row>
    <row r="841" spans="1:5" ht="21" x14ac:dyDescent="0.25">
      <c r="A841" s="17"/>
      <c r="B841" s="17"/>
      <c r="C841" s="17"/>
      <c r="D841" s="17"/>
      <c r="E841" s="9">
        <f t="shared" si="13"/>
        <v>0</v>
      </c>
    </row>
    <row r="842" spans="1:5" ht="21" x14ac:dyDescent="0.25">
      <c r="A842" s="17"/>
      <c r="B842" s="17"/>
      <c r="C842" s="17"/>
      <c r="D842" s="17"/>
      <c r="E842" s="9">
        <f t="shared" si="13"/>
        <v>0</v>
      </c>
    </row>
    <row r="843" spans="1:5" ht="21" x14ac:dyDescent="0.25">
      <c r="A843" s="17"/>
      <c r="B843" s="17"/>
      <c r="C843" s="17"/>
      <c r="D843" s="17"/>
      <c r="E843" s="9">
        <f t="shared" si="13"/>
        <v>0</v>
      </c>
    </row>
    <row r="844" spans="1:5" ht="21" x14ac:dyDescent="0.25">
      <c r="A844" s="17"/>
      <c r="B844" s="17"/>
      <c r="C844" s="17"/>
      <c r="D844" s="17"/>
      <c r="E844" s="9">
        <f t="shared" si="13"/>
        <v>0</v>
      </c>
    </row>
    <row r="845" spans="1:5" ht="21" x14ac:dyDescent="0.25">
      <c r="A845" s="17"/>
      <c r="B845" s="17"/>
      <c r="C845" s="17"/>
      <c r="D845" s="17"/>
      <c r="E845" s="9">
        <f t="shared" si="13"/>
        <v>0</v>
      </c>
    </row>
    <row r="846" spans="1:5" ht="21" x14ac:dyDescent="0.25">
      <c r="A846" s="17"/>
      <c r="B846" s="17"/>
      <c r="C846" s="17"/>
      <c r="D846" s="17"/>
      <c r="E846" s="9">
        <f t="shared" si="13"/>
        <v>0</v>
      </c>
    </row>
    <row r="847" spans="1:5" ht="21" x14ac:dyDescent="0.25">
      <c r="A847" s="17"/>
      <c r="B847" s="17"/>
      <c r="C847" s="17"/>
      <c r="D847" s="17"/>
      <c r="E847" s="9">
        <f t="shared" si="13"/>
        <v>0</v>
      </c>
    </row>
    <row r="848" spans="1:5" ht="21" x14ac:dyDescent="0.25">
      <c r="A848" s="17"/>
      <c r="B848" s="17"/>
      <c r="C848" s="17"/>
      <c r="D848" s="17"/>
      <c r="E848" s="9">
        <f t="shared" si="13"/>
        <v>0</v>
      </c>
    </row>
    <row r="849" spans="1:5" ht="21" x14ac:dyDescent="0.25">
      <c r="A849" s="17"/>
      <c r="B849" s="17"/>
      <c r="C849" s="17"/>
      <c r="D849" s="17"/>
      <c r="E849" s="9">
        <f t="shared" si="13"/>
        <v>0</v>
      </c>
    </row>
    <row r="850" spans="1:5" ht="21" x14ac:dyDescent="0.25">
      <c r="A850" s="17"/>
      <c r="B850" s="17"/>
      <c r="C850" s="17"/>
      <c r="D850" s="17"/>
      <c r="E850" s="9">
        <f t="shared" si="13"/>
        <v>0</v>
      </c>
    </row>
    <row r="851" spans="1:5" ht="21" x14ac:dyDescent="0.25">
      <c r="A851" s="17"/>
      <c r="B851" s="17"/>
      <c r="C851" s="17"/>
      <c r="D851" s="17"/>
      <c r="E851" s="9">
        <f t="shared" si="13"/>
        <v>0</v>
      </c>
    </row>
    <row r="852" spans="1:5" ht="21" x14ac:dyDescent="0.25">
      <c r="A852" s="17"/>
      <c r="B852" s="17"/>
      <c r="C852" s="17"/>
      <c r="D852" s="17"/>
      <c r="E852" s="9">
        <f t="shared" si="13"/>
        <v>0</v>
      </c>
    </row>
    <row r="853" spans="1:5" ht="21" x14ac:dyDescent="0.25">
      <c r="A853" s="17"/>
      <c r="B853" s="17"/>
      <c r="C853" s="17"/>
      <c r="D853" s="17"/>
      <c r="E853" s="9">
        <f t="shared" si="13"/>
        <v>0</v>
      </c>
    </row>
    <row r="854" spans="1:5" ht="21" x14ac:dyDescent="0.25">
      <c r="A854" s="17"/>
      <c r="B854" s="17"/>
      <c r="C854" s="17"/>
      <c r="D854" s="17"/>
      <c r="E854" s="9">
        <f t="shared" si="13"/>
        <v>0</v>
      </c>
    </row>
    <row r="855" spans="1:5" ht="21" x14ac:dyDescent="0.25">
      <c r="A855" s="17"/>
      <c r="B855" s="17"/>
      <c r="C855" s="17"/>
      <c r="D855" s="17"/>
      <c r="E855" s="9">
        <f t="shared" si="13"/>
        <v>0</v>
      </c>
    </row>
    <row r="856" spans="1:5" ht="21" x14ac:dyDescent="0.25">
      <c r="A856" s="17"/>
      <c r="B856" s="17"/>
      <c r="C856" s="17"/>
      <c r="D856" s="17"/>
      <c r="E856" s="9">
        <f t="shared" si="13"/>
        <v>0</v>
      </c>
    </row>
    <row r="857" spans="1:5" ht="21" x14ac:dyDescent="0.25">
      <c r="A857" s="17"/>
      <c r="B857" s="17"/>
      <c r="C857" s="17"/>
      <c r="D857" s="17"/>
      <c r="E857" s="9">
        <f t="shared" si="13"/>
        <v>0</v>
      </c>
    </row>
    <row r="858" spans="1:5" ht="21" x14ac:dyDescent="0.25">
      <c r="A858" s="17"/>
      <c r="B858" s="17"/>
      <c r="C858" s="17"/>
      <c r="D858" s="17"/>
      <c r="E858" s="9">
        <f t="shared" si="13"/>
        <v>0</v>
      </c>
    </row>
    <row r="859" spans="1:5" ht="21" x14ac:dyDescent="0.25">
      <c r="A859" s="17"/>
      <c r="B859" s="17"/>
      <c r="C859" s="17"/>
      <c r="D859" s="17"/>
      <c r="E859" s="9">
        <f t="shared" si="13"/>
        <v>0</v>
      </c>
    </row>
    <row r="860" spans="1:5" ht="21" x14ac:dyDescent="0.25">
      <c r="A860" s="17"/>
      <c r="B860" s="17"/>
      <c r="C860" s="17"/>
      <c r="D860" s="17"/>
      <c r="E860" s="9">
        <f t="shared" si="13"/>
        <v>0</v>
      </c>
    </row>
    <row r="861" spans="1:5" ht="21" x14ac:dyDescent="0.25">
      <c r="A861" s="17"/>
      <c r="B861" s="17"/>
      <c r="C861" s="17"/>
      <c r="D861" s="17"/>
      <c r="E861" s="9">
        <f t="shared" si="13"/>
        <v>0</v>
      </c>
    </row>
    <row r="862" spans="1:5" ht="21" x14ac:dyDescent="0.25">
      <c r="A862" s="17"/>
      <c r="B862" s="17"/>
      <c r="C862" s="17"/>
      <c r="D862" s="17"/>
      <c r="E862" s="9">
        <f t="shared" si="13"/>
        <v>0</v>
      </c>
    </row>
    <row r="863" spans="1:5" ht="21" x14ac:dyDescent="0.25">
      <c r="A863" s="17"/>
      <c r="B863" s="17"/>
      <c r="C863" s="17"/>
      <c r="D863" s="17"/>
      <c r="E863" s="9">
        <f t="shared" si="13"/>
        <v>0</v>
      </c>
    </row>
    <row r="864" spans="1:5" ht="21" x14ac:dyDescent="0.25">
      <c r="A864" s="17"/>
      <c r="B864" s="17"/>
      <c r="C864" s="17"/>
      <c r="D864" s="17"/>
      <c r="E864" s="9">
        <f t="shared" si="13"/>
        <v>0</v>
      </c>
    </row>
    <row r="865" spans="1:5" ht="21" x14ac:dyDescent="0.25">
      <c r="A865" s="17"/>
      <c r="B865" s="17"/>
      <c r="C865" s="17"/>
      <c r="D865" s="17"/>
      <c r="E865" s="9">
        <f t="shared" si="13"/>
        <v>0</v>
      </c>
    </row>
    <row r="866" spans="1:5" ht="21" x14ac:dyDescent="0.25">
      <c r="A866" s="17"/>
      <c r="B866" s="17"/>
      <c r="C866" s="17"/>
      <c r="D866" s="17"/>
      <c r="E866" s="9">
        <f t="shared" si="13"/>
        <v>0</v>
      </c>
    </row>
    <row r="867" spans="1:5" ht="21" x14ac:dyDescent="0.25">
      <c r="A867" s="17"/>
      <c r="B867" s="17"/>
      <c r="C867" s="17"/>
      <c r="D867" s="17"/>
      <c r="E867" s="9">
        <f t="shared" si="13"/>
        <v>0</v>
      </c>
    </row>
    <row r="868" spans="1:5" ht="21" x14ac:dyDescent="0.25">
      <c r="A868" s="17"/>
      <c r="B868" s="17"/>
      <c r="C868" s="17"/>
      <c r="D868" s="17"/>
      <c r="E868" s="9">
        <f t="shared" si="13"/>
        <v>0</v>
      </c>
    </row>
    <row r="869" spans="1:5" ht="21" x14ac:dyDescent="0.25">
      <c r="A869" s="17"/>
      <c r="B869" s="17"/>
      <c r="C869" s="17"/>
      <c r="D869" s="17"/>
      <c r="E869" s="9">
        <f t="shared" si="13"/>
        <v>0</v>
      </c>
    </row>
    <row r="870" spans="1:5" ht="21" x14ac:dyDescent="0.25">
      <c r="A870" s="17"/>
      <c r="B870" s="17"/>
      <c r="C870" s="17"/>
      <c r="D870" s="17"/>
      <c r="E870" s="9">
        <f t="shared" si="13"/>
        <v>0</v>
      </c>
    </row>
    <row r="871" spans="1:5" ht="21" x14ac:dyDescent="0.25">
      <c r="A871" s="17"/>
      <c r="B871" s="17"/>
      <c r="C871" s="17"/>
      <c r="D871" s="17"/>
      <c r="E871" s="9">
        <f t="shared" si="13"/>
        <v>0</v>
      </c>
    </row>
    <row r="872" spans="1:5" ht="21" x14ac:dyDescent="0.25">
      <c r="A872" s="17"/>
      <c r="B872" s="17"/>
      <c r="C872" s="17"/>
      <c r="D872" s="17"/>
      <c r="E872" s="9">
        <f t="shared" si="13"/>
        <v>0</v>
      </c>
    </row>
    <row r="873" spans="1:5" ht="21" x14ac:dyDescent="0.25">
      <c r="A873" s="17"/>
      <c r="B873" s="17"/>
      <c r="C873" s="17"/>
      <c r="D873" s="17"/>
      <c r="E873" s="9">
        <f t="shared" si="13"/>
        <v>0</v>
      </c>
    </row>
    <row r="874" spans="1:5" ht="21" x14ac:dyDescent="0.25">
      <c r="A874" s="17"/>
      <c r="B874" s="17"/>
      <c r="C874" s="17"/>
      <c r="D874" s="17"/>
      <c r="E874" s="9">
        <f t="shared" si="13"/>
        <v>0</v>
      </c>
    </row>
    <row r="875" spans="1:5" ht="21" x14ac:dyDescent="0.25">
      <c r="A875" s="17"/>
      <c r="B875" s="17"/>
      <c r="C875" s="17"/>
      <c r="D875" s="17"/>
      <c r="E875" s="9">
        <f t="shared" si="13"/>
        <v>0</v>
      </c>
    </row>
    <row r="876" spans="1:5" ht="21" x14ac:dyDescent="0.25">
      <c r="A876" s="17"/>
      <c r="B876" s="17"/>
      <c r="C876" s="17"/>
      <c r="D876" s="17"/>
      <c r="E876" s="9">
        <f t="shared" si="13"/>
        <v>0</v>
      </c>
    </row>
    <row r="877" spans="1:5" ht="21" x14ac:dyDescent="0.25">
      <c r="A877" s="17"/>
      <c r="B877" s="17"/>
      <c r="C877" s="17"/>
      <c r="D877" s="17"/>
      <c r="E877" s="9">
        <f t="shared" si="13"/>
        <v>0</v>
      </c>
    </row>
    <row r="878" spans="1:5" ht="21" x14ac:dyDescent="0.25">
      <c r="A878" s="17"/>
      <c r="B878" s="17"/>
      <c r="C878" s="17"/>
      <c r="D878" s="17"/>
      <c r="E878" s="9">
        <f t="shared" si="13"/>
        <v>0</v>
      </c>
    </row>
    <row r="879" spans="1:5" ht="21" x14ac:dyDescent="0.25">
      <c r="A879" s="17"/>
      <c r="B879" s="17"/>
      <c r="C879" s="17"/>
      <c r="D879" s="17"/>
      <c r="E879" s="9">
        <f t="shared" si="13"/>
        <v>0</v>
      </c>
    </row>
    <row r="880" spans="1:5" ht="21" x14ac:dyDescent="0.25">
      <c r="A880" s="17"/>
      <c r="B880" s="17"/>
      <c r="C880" s="17"/>
      <c r="D880" s="17"/>
      <c r="E880" s="9">
        <f t="shared" si="13"/>
        <v>0</v>
      </c>
    </row>
    <row r="881" spans="1:5" ht="21" x14ac:dyDescent="0.25">
      <c r="A881" s="17"/>
      <c r="B881" s="17"/>
      <c r="C881" s="17"/>
      <c r="D881" s="17"/>
      <c r="E881" s="9">
        <f t="shared" si="13"/>
        <v>0</v>
      </c>
    </row>
    <row r="882" spans="1:5" ht="21" x14ac:dyDescent="0.25">
      <c r="A882" s="17"/>
      <c r="B882" s="17"/>
      <c r="C882" s="17"/>
      <c r="D882" s="17"/>
      <c r="E882" s="9">
        <f t="shared" si="13"/>
        <v>0</v>
      </c>
    </row>
    <row r="883" spans="1:5" ht="21" x14ac:dyDescent="0.25">
      <c r="A883" s="17"/>
      <c r="B883" s="17"/>
      <c r="C883" s="17"/>
      <c r="D883" s="17"/>
      <c r="E883" s="9">
        <f t="shared" si="13"/>
        <v>0</v>
      </c>
    </row>
    <row r="884" spans="1:5" ht="21" x14ac:dyDescent="0.25">
      <c r="A884" s="17"/>
      <c r="B884" s="17"/>
      <c r="C884" s="17"/>
      <c r="D884" s="17"/>
      <c r="E884" s="9">
        <f t="shared" si="13"/>
        <v>0</v>
      </c>
    </row>
    <row r="885" spans="1:5" ht="21" x14ac:dyDescent="0.25">
      <c r="A885" s="17"/>
      <c r="B885" s="17"/>
      <c r="C885" s="17"/>
      <c r="D885" s="17"/>
      <c r="E885" s="9">
        <f t="shared" si="13"/>
        <v>0</v>
      </c>
    </row>
    <row r="886" spans="1:5" ht="21" x14ac:dyDescent="0.25">
      <c r="A886" s="17"/>
      <c r="B886" s="17"/>
      <c r="C886" s="17"/>
      <c r="D886" s="17"/>
      <c r="E886" s="9">
        <f t="shared" si="13"/>
        <v>0</v>
      </c>
    </row>
    <row r="887" spans="1:5" ht="21" x14ac:dyDescent="0.25">
      <c r="A887" s="17"/>
      <c r="B887" s="17"/>
      <c r="C887" s="17"/>
      <c r="D887" s="17"/>
      <c r="E887" s="9">
        <f t="shared" si="13"/>
        <v>0</v>
      </c>
    </row>
    <row r="888" spans="1:5" ht="21" x14ac:dyDescent="0.25">
      <c r="A888" s="17"/>
      <c r="B888" s="17"/>
      <c r="C888" s="17"/>
      <c r="D888" s="17"/>
      <c r="E888" s="9">
        <f t="shared" si="13"/>
        <v>0</v>
      </c>
    </row>
    <row r="889" spans="1:5" ht="21" x14ac:dyDescent="0.25">
      <c r="A889" s="17"/>
      <c r="B889" s="17"/>
      <c r="C889" s="17"/>
      <c r="D889" s="17"/>
      <c r="E889" s="9">
        <f t="shared" si="13"/>
        <v>0</v>
      </c>
    </row>
    <row r="890" spans="1:5" ht="21" x14ac:dyDescent="0.25">
      <c r="A890" s="17"/>
      <c r="B890" s="17"/>
      <c r="C890" s="17"/>
      <c r="D890" s="17"/>
      <c r="E890" s="9">
        <f t="shared" si="13"/>
        <v>0</v>
      </c>
    </row>
    <row r="891" spans="1:5" ht="21" x14ac:dyDescent="0.25">
      <c r="A891" s="17"/>
      <c r="B891" s="17"/>
      <c r="C891" s="17"/>
      <c r="D891" s="17"/>
      <c r="E891" s="9">
        <f t="shared" si="13"/>
        <v>0</v>
      </c>
    </row>
    <row r="892" spans="1:5" ht="21" x14ac:dyDescent="0.25">
      <c r="A892" s="17"/>
      <c r="B892" s="17"/>
      <c r="C892" s="17"/>
      <c r="D892" s="17"/>
      <c r="E892" s="9">
        <f t="shared" si="13"/>
        <v>0</v>
      </c>
    </row>
    <row r="893" spans="1:5" ht="21" x14ac:dyDescent="0.25">
      <c r="A893" s="17"/>
      <c r="B893" s="17"/>
      <c r="C893" s="17"/>
      <c r="D893" s="17"/>
      <c r="E893" s="9">
        <f t="shared" si="13"/>
        <v>0</v>
      </c>
    </row>
    <row r="894" spans="1:5" ht="21" x14ac:dyDescent="0.25">
      <c r="A894" s="17"/>
      <c r="B894" s="17"/>
      <c r="C894" s="17"/>
      <c r="D894" s="17"/>
      <c r="E894" s="9">
        <f t="shared" si="13"/>
        <v>0</v>
      </c>
    </row>
    <row r="895" spans="1:5" ht="21" x14ac:dyDescent="0.25">
      <c r="A895" s="17"/>
      <c r="B895" s="17"/>
      <c r="C895" s="17"/>
      <c r="D895" s="17"/>
      <c r="E895" s="9">
        <f t="shared" si="13"/>
        <v>0</v>
      </c>
    </row>
    <row r="896" spans="1:5" ht="21" x14ac:dyDescent="0.25">
      <c r="A896" s="17"/>
      <c r="B896" s="17"/>
      <c r="C896" s="17"/>
      <c r="D896" s="17"/>
      <c r="E896" s="9">
        <f t="shared" si="13"/>
        <v>0</v>
      </c>
    </row>
    <row r="897" spans="1:5" ht="21" x14ac:dyDescent="0.25">
      <c r="A897" s="17"/>
      <c r="B897" s="17"/>
      <c r="C897" s="17"/>
      <c r="D897" s="17"/>
      <c r="E897" s="9">
        <f t="shared" si="13"/>
        <v>0</v>
      </c>
    </row>
    <row r="898" spans="1:5" ht="21" x14ac:dyDescent="0.25">
      <c r="A898" s="17"/>
      <c r="B898" s="17"/>
      <c r="C898" s="17"/>
      <c r="D898" s="17"/>
      <c r="E898" s="9">
        <f t="shared" si="13"/>
        <v>0</v>
      </c>
    </row>
    <row r="899" spans="1:5" ht="21" x14ac:dyDescent="0.25">
      <c r="A899" s="17"/>
      <c r="B899" s="17"/>
      <c r="C899" s="17"/>
      <c r="D899" s="17"/>
      <c r="E899" s="9">
        <f t="shared" si="13"/>
        <v>0</v>
      </c>
    </row>
    <row r="900" spans="1:5" ht="21" x14ac:dyDescent="0.25">
      <c r="A900" s="17"/>
      <c r="B900" s="17"/>
      <c r="C900" s="17"/>
      <c r="D900" s="17"/>
      <c r="E900" s="9">
        <f t="shared" si="13"/>
        <v>0</v>
      </c>
    </row>
    <row r="901" spans="1:5" ht="21" x14ac:dyDescent="0.25">
      <c r="A901" s="17"/>
      <c r="B901" s="17"/>
      <c r="C901" s="17"/>
      <c r="D901" s="17"/>
      <c r="E901" s="9">
        <f t="shared" si="13"/>
        <v>0</v>
      </c>
    </row>
    <row r="902" spans="1:5" ht="21" x14ac:dyDescent="0.25">
      <c r="A902" s="17"/>
      <c r="B902" s="17"/>
      <c r="C902" s="17"/>
      <c r="D902" s="17"/>
      <c r="E902" s="9">
        <f t="shared" ref="E902:E965" si="14">E901+C902-D902</f>
        <v>0</v>
      </c>
    </row>
    <row r="903" spans="1:5" ht="21" x14ac:dyDescent="0.25">
      <c r="A903" s="17"/>
      <c r="B903" s="17"/>
      <c r="C903" s="17"/>
      <c r="D903" s="17"/>
      <c r="E903" s="9">
        <f t="shared" si="14"/>
        <v>0</v>
      </c>
    </row>
    <row r="904" spans="1:5" ht="21" x14ac:dyDescent="0.25">
      <c r="A904" s="17"/>
      <c r="B904" s="17"/>
      <c r="C904" s="17"/>
      <c r="D904" s="17"/>
      <c r="E904" s="9">
        <f t="shared" si="14"/>
        <v>0</v>
      </c>
    </row>
    <row r="905" spans="1:5" ht="21" x14ac:dyDescent="0.25">
      <c r="A905" s="17"/>
      <c r="B905" s="17"/>
      <c r="C905" s="17"/>
      <c r="D905" s="17"/>
      <c r="E905" s="9">
        <f t="shared" si="14"/>
        <v>0</v>
      </c>
    </row>
    <row r="906" spans="1:5" ht="21" x14ac:dyDescent="0.25">
      <c r="A906" s="17"/>
      <c r="B906" s="17"/>
      <c r="C906" s="17"/>
      <c r="D906" s="17"/>
      <c r="E906" s="9">
        <f t="shared" si="14"/>
        <v>0</v>
      </c>
    </row>
    <row r="907" spans="1:5" ht="21" x14ac:dyDescent="0.25">
      <c r="A907" s="17"/>
      <c r="B907" s="17"/>
      <c r="C907" s="17"/>
      <c r="D907" s="17"/>
      <c r="E907" s="9">
        <f t="shared" si="14"/>
        <v>0</v>
      </c>
    </row>
    <row r="908" spans="1:5" ht="21" x14ac:dyDescent="0.25">
      <c r="A908" s="17"/>
      <c r="B908" s="17"/>
      <c r="C908" s="17"/>
      <c r="D908" s="17"/>
      <c r="E908" s="9">
        <f t="shared" si="14"/>
        <v>0</v>
      </c>
    </row>
    <row r="909" spans="1:5" ht="21" x14ac:dyDescent="0.25">
      <c r="A909" s="17"/>
      <c r="B909" s="17"/>
      <c r="C909" s="17"/>
      <c r="D909" s="17"/>
      <c r="E909" s="9">
        <f t="shared" si="14"/>
        <v>0</v>
      </c>
    </row>
    <row r="910" spans="1:5" ht="21" x14ac:dyDescent="0.25">
      <c r="A910" s="17"/>
      <c r="B910" s="17"/>
      <c r="C910" s="17"/>
      <c r="D910" s="17"/>
      <c r="E910" s="9">
        <f t="shared" si="14"/>
        <v>0</v>
      </c>
    </row>
    <row r="911" spans="1:5" ht="21" x14ac:dyDescent="0.25">
      <c r="A911" s="17"/>
      <c r="B911" s="17"/>
      <c r="C911" s="17"/>
      <c r="D911" s="17"/>
      <c r="E911" s="9">
        <f t="shared" si="14"/>
        <v>0</v>
      </c>
    </row>
    <row r="912" spans="1:5" ht="21" x14ac:dyDescent="0.25">
      <c r="A912" s="17"/>
      <c r="B912" s="17"/>
      <c r="C912" s="17"/>
      <c r="D912" s="17"/>
      <c r="E912" s="9">
        <f t="shared" si="14"/>
        <v>0</v>
      </c>
    </row>
    <row r="913" spans="1:5" ht="21" x14ac:dyDescent="0.25">
      <c r="A913" s="17"/>
      <c r="B913" s="17"/>
      <c r="C913" s="17"/>
      <c r="D913" s="17"/>
      <c r="E913" s="9">
        <f t="shared" si="14"/>
        <v>0</v>
      </c>
    </row>
    <row r="914" spans="1:5" ht="21" x14ac:dyDescent="0.25">
      <c r="A914" s="17"/>
      <c r="B914" s="17"/>
      <c r="C914" s="17"/>
      <c r="D914" s="17"/>
      <c r="E914" s="9">
        <f t="shared" si="14"/>
        <v>0</v>
      </c>
    </row>
    <row r="915" spans="1:5" ht="21" x14ac:dyDescent="0.25">
      <c r="A915" s="17"/>
      <c r="B915" s="17"/>
      <c r="C915" s="17"/>
      <c r="D915" s="17"/>
      <c r="E915" s="9">
        <f t="shared" si="14"/>
        <v>0</v>
      </c>
    </row>
    <row r="916" spans="1:5" ht="21" x14ac:dyDescent="0.25">
      <c r="A916" s="17"/>
      <c r="B916" s="17"/>
      <c r="C916" s="17"/>
      <c r="D916" s="17"/>
      <c r="E916" s="9">
        <f t="shared" si="14"/>
        <v>0</v>
      </c>
    </row>
    <row r="917" spans="1:5" ht="21" x14ac:dyDescent="0.25">
      <c r="A917" s="17"/>
      <c r="B917" s="17"/>
      <c r="C917" s="17"/>
      <c r="D917" s="17"/>
      <c r="E917" s="9">
        <f t="shared" si="14"/>
        <v>0</v>
      </c>
    </row>
    <row r="918" spans="1:5" ht="21" x14ac:dyDescent="0.25">
      <c r="A918" s="17"/>
      <c r="B918" s="17"/>
      <c r="C918" s="17"/>
      <c r="D918" s="17"/>
      <c r="E918" s="9">
        <f t="shared" si="14"/>
        <v>0</v>
      </c>
    </row>
    <row r="919" spans="1:5" ht="21" x14ac:dyDescent="0.25">
      <c r="A919" s="17"/>
      <c r="B919" s="17"/>
      <c r="C919" s="17"/>
      <c r="D919" s="17"/>
      <c r="E919" s="9">
        <f t="shared" si="14"/>
        <v>0</v>
      </c>
    </row>
    <row r="920" spans="1:5" ht="21" x14ac:dyDescent="0.25">
      <c r="A920" s="17"/>
      <c r="B920" s="17"/>
      <c r="C920" s="17"/>
      <c r="D920" s="17"/>
      <c r="E920" s="9">
        <f t="shared" si="14"/>
        <v>0</v>
      </c>
    </row>
    <row r="921" spans="1:5" ht="21" x14ac:dyDescent="0.25">
      <c r="A921" s="17"/>
      <c r="B921" s="17"/>
      <c r="C921" s="17"/>
      <c r="D921" s="17"/>
      <c r="E921" s="9">
        <f t="shared" si="14"/>
        <v>0</v>
      </c>
    </row>
    <row r="922" spans="1:5" ht="21" x14ac:dyDescent="0.25">
      <c r="A922" s="17"/>
      <c r="B922" s="17"/>
      <c r="C922" s="17"/>
      <c r="D922" s="17"/>
      <c r="E922" s="9">
        <f t="shared" si="14"/>
        <v>0</v>
      </c>
    </row>
    <row r="923" spans="1:5" ht="21" x14ac:dyDescent="0.25">
      <c r="A923" s="17"/>
      <c r="B923" s="17"/>
      <c r="C923" s="17"/>
      <c r="D923" s="17"/>
      <c r="E923" s="9">
        <f t="shared" si="14"/>
        <v>0</v>
      </c>
    </row>
    <row r="924" spans="1:5" ht="21" x14ac:dyDescent="0.25">
      <c r="A924" s="17"/>
      <c r="B924" s="17"/>
      <c r="C924" s="17"/>
      <c r="D924" s="17"/>
      <c r="E924" s="9">
        <f t="shared" si="14"/>
        <v>0</v>
      </c>
    </row>
    <row r="925" spans="1:5" ht="21" x14ac:dyDescent="0.25">
      <c r="A925" s="17"/>
      <c r="B925" s="17"/>
      <c r="C925" s="17"/>
      <c r="D925" s="17"/>
      <c r="E925" s="9">
        <f t="shared" si="14"/>
        <v>0</v>
      </c>
    </row>
    <row r="926" spans="1:5" ht="21" x14ac:dyDescent="0.25">
      <c r="A926" s="17"/>
      <c r="B926" s="17"/>
      <c r="C926" s="17"/>
      <c r="D926" s="17"/>
      <c r="E926" s="9">
        <f t="shared" si="14"/>
        <v>0</v>
      </c>
    </row>
    <row r="927" spans="1:5" ht="21" x14ac:dyDescent="0.25">
      <c r="A927" s="17"/>
      <c r="B927" s="17"/>
      <c r="C927" s="17"/>
      <c r="D927" s="17"/>
      <c r="E927" s="9">
        <f t="shared" si="14"/>
        <v>0</v>
      </c>
    </row>
    <row r="928" spans="1:5" ht="21" x14ac:dyDescent="0.25">
      <c r="A928" s="17"/>
      <c r="B928" s="17"/>
      <c r="C928" s="17"/>
      <c r="D928" s="17"/>
      <c r="E928" s="9">
        <f t="shared" si="14"/>
        <v>0</v>
      </c>
    </row>
    <row r="929" spans="1:5" ht="21" x14ac:dyDescent="0.25">
      <c r="A929" s="17"/>
      <c r="B929" s="17"/>
      <c r="C929" s="17"/>
      <c r="D929" s="17"/>
      <c r="E929" s="9">
        <f t="shared" si="14"/>
        <v>0</v>
      </c>
    </row>
    <row r="930" spans="1:5" ht="21" x14ac:dyDescent="0.25">
      <c r="A930" s="17"/>
      <c r="B930" s="17"/>
      <c r="C930" s="17"/>
      <c r="D930" s="17"/>
      <c r="E930" s="9">
        <f t="shared" si="14"/>
        <v>0</v>
      </c>
    </row>
    <row r="931" spans="1:5" ht="21" x14ac:dyDescent="0.25">
      <c r="A931" s="17"/>
      <c r="B931" s="17"/>
      <c r="C931" s="17"/>
      <c r="D931" s="17"/>
      <c r="E931" s="9">
        <f t="shared" si="14"/>
        <v>0</v>
      </c>
    </row>
    <row r="932" spans="1:5" ht="21" x14ac:dyDescent="0.25">
      <c r="A932" s="17"/>
      <c r="B932" s="17"/>
      <c r="C932" s="17"/>
      <c r="D932" s="17"/>
      <c r="E932" s="9">
        <f t="shared" si="14"/>
        <v>0</v>
      </c>
    </row>
    <row r="933" spans="1:5" ht="21" x14ac:dyDescent="0.25">
      <c r="A933" s="17"/>
      <c r="B933" s="17"/>
      <c r="C933" s="17"/>
      <c r="D933" s="17"/>
      <c r="E933" s="9">
        <f t="shared" si="14"/>
        <v>0</v>
      </c>
    </row>
    <row r="934" spans="1:5" ht="21" x14ac:dyDescent="0.25">
      <c r="A934" s="17"/>
      <c r="B934" s="17"/>
      <c r="C934" s="17"/>
      <c r="D934" s="17"/>
      <c r="E934" s="9">
        <f t="shared" si="14"/>
        <v>0</v>
      </c>
    </row>
    <row r="935" spans="1:5" ht="21" x14ac:dyDescent="0.25">
      <c r="A935" s="17"/>
      <c r="B935" s="17"/>
      <c r="C935" s="17"/>
      <c r="D935" s="17"/>
      <c r="E935" s="9">
        <f t="shared" si="14"/>
        <v>0</v>
      </c>
    </row>
    <row r="936" spans="1:5" ht="21" x14ac:dyDescent="0.25">
      <c r="A936" s="17"/>
      <c r="B936" s="17"/>
      <c r="C936" s="17"/>
      <c r="D936" s="17"/>
      <c r="E936" s="9">
        <f t="shared" si="14"/>
        <v>0</v>
      </c>
    </row>
    <row r="937" spans="1:5" ht="21" x14ac:dyDescent="0.25">
      <c r="A937" s="17"/>
      <c r="B937" s="17"/>
      <c r="C937" s="17"/>
      <c r="D937" s="17"/>
      <c r="E937" s="9">
        <f t="shared" si="14"/>
        <v>0</v>
      </c>
    </row>
    <row r="938" spans="1:5" ht="21" x14ac:dyDescent="0.25">
      <c r="A938" s="17"/>
      <c r="B938" s="17"/>
      <c r="C938" s="17"/>
      <c r="D938" s="17"/>
      <c r="E938" s="9">
        <f t="shared" si="14"/>
        <v>0</v>
      </c>
    </row>
    <row r="939" spans="1:5" ht="21" x14ac:dyDescent="0.25">
      <c r="A939" s="17"/>
      <c r="B939" s="17"/>
      <c r="C939" s="17"/>
      <c r="D939" s="17"/>
      <c r="E939" s="9">
        <f t="shared" si="14"/>
        <v>0</v>
      </c>
    </row>
    <row r="940" spans="1:5" ht="21" x14ac:dyDescent="0.25">
      <c r="A940" s="17"/>
      <c r="B940" s="17"/>
      <c r="C940" s="17"/>
      <c r="D940" s="17"/>
      <c r="E940" s="9">
        <f t="shared" si="14"/>
        <v>0</v>
      </c>
    </row>
    <row r="941" spans="1:5" ht="21" x14ac:dyDescent="0.25">
      <c r="A941" s="17"/>
      <c r="B941" s="17"/>
      <c r="C941" s="17"/>
      <c r="D941" s="17"/>
      <c r="E941" s="9">
        <f t="shared" si="14"/>
        <v>0</v>
      </c>
    </row>
    <row r="942" spans="1:5" ht="21" x14ac:dyDescent="0.25">
      <c r="A942" s="17"/>
      <c r="B942" s="17"/>
      <c r="C942" s="17"/>
      <c r="D942" s="17"/>
      <c r="E942" s="9">
        <f t="shared" si="14"/>
        <v>0</v>
      </c>
    </row>
    <row r="943" spans="1:5" ht="21" x14ac:dyDescent="0.25">
      <c r="A943" s="17"/>
      <c r="B943" s="17"/>
      <c r="C943" s="17"/>
      <c r="D943" s="17"/>
      <c r="E943" s="9">
        <f t="shared" si="14"/>
        <v>0</v>
      </c>
    </row>
    <row r="944" spans="1:5" ht="21" x14ac:dyDescent="0.25">
      <c r="A944" s="17"/>
      <c r="B944" s="17"/>
      <c r="C944" s="17"/>
      <c r="D944" s="17"/>
      <c r="E944" s="9">
        <f t="shared" si="14"/>
        <v>0</v>
      </c>
    </row>
    <row r="945" spans="1:5" ht="21" x14ac:dyDescent="0.25">
      <c r="A945" s="17"/>
      <c r="B945" s="17"/>
      <c r="C945" s="17"/>
      <c r="D945" s="17"/>
      <c r="E945" s="9">
        <f t="shared" si="14"/>
        <v>0</v>
      </c>
    </row>
    <row r="946" spans="1:5" ht="21" x14ac:dyDescent="0.25">
      <c r="A946" s="17"/>
      <c r="B946" s="17"/>
      <c r="C946" s="17"/>
      <c r="D946" s="17"/>
      <c r="E946" s="9">
        <f t="shared" si="14"/>
        <v>0</v>
      </c>
    </row>
    <row r="947" spans="1:5" ht="21" x14ac:dyDescent="0.25">
      <c r="A947" s="17"/>
      <c r="B947" s="17"/>
      <c r="C947" s="17"/>
      <c r="D947" s="17"/>
      <c r="E947" s="9">
        <f t="shared" si="14"/>
        <v>0</v>
      </c>
    </row>
    <row r="948" spans="1:5" ht="21" x14ac:dyDescent="0.25">
      <c r="A948" s="17"/>
      <c r="B948" s="17"/>
      <c r="C948" s="17"/>
      <c r="D948" s="17"/>
      <c r="E948" s="9">
        <f t="shared" si="14"/>
        <v>0</v>
      </c>
    </row>
    <row r="949" spans="1:5" ht="21" x14ac:dyDescent="0.25">
      <c r="A949" s="17"/>
      <c r="B949" s="17"/>
      <c r="C949" s="17"/>
      <c r="D949" s="17"/>
      <c r="E949" s="9">
        <f t="shared" si="14"/>
        <v>0</v>
      </c>
    </row>
    <row r="950" spans="1:5" ht="21" x14ac:dyDescent="0.25">
      <c r="A950" s="17"/>
      <c r="B950" s="17"/>
      <c r="C950" s="17"/>
      <c r="D950" s="17"/>
      <c r="E950" s="9">
        <f t="shared" si="14"/>
        <v>0</v>
      </c>
    </row>
    <row r="951" spans="1:5" ht="21" x14ac:dyDescent="0.25">
      <c r="A951" s="17"/>
      <c r="B951" s="17"/>
      <c r="C951" s="17"/>
      <c r="D951" s="17"/>
      <c r="E951" s="9">
        <f t="shared" si="14"/>
        <v>0</v>
      </c>
    </row>
    <row r="952" spans="1:5" ht="21" x14ac:dyDescent="0.25">
      <c r="A952" s="17"/>
      <c r="B952" s="17"/>
      <c r="C952" s="17"/>
      <c r="D952" s="17"/>
      <c r="E952" s="9">
        <f t="shared" si="14"/>
        <v>0</v>
      </c>
    </row>
    <row r="953" spans="1:5" ht="21" x14ac:dyDescent="0.25">
      <c r="A953" s="17"/>
      <c r="B953" s="17"/>
      <c r="C953" s="17"/>
      <c r="D953" s="17"/>
      <c r="E953" s="9">
        <f t="shared" si="14"/>
        <v>0</v>
      </c>
    </row>
    <row r="954" spans="1:5" ht="21" x14ac:dyDescent="0.25">
      <c r="A954" s="17"/>
      <c r="B954" s="17"/>
      <c r="C954" s="17"/>
      <c r="D954" s="17"/>
      <c r="E954" s="9">
        <f t="shared" si="14"/>
        <v>0</v>
      </c>
    </row>
    <row r="955" spans="1:5" ht="21" x14ac:dyDescent="0.25">
      <c r="A955" s="17"/>
      <c r="B955" s="17"/>
      <c r="C955" s="17"/>
      <c r="D955" s="17"/>
      <c r="E955" s="9">
        <f t="shared" si="14"/>
        <v>0</v>
      </c>
    </row>
    <row r="956" spans="1:5" ht="21" x14ac:dyDescent="0.25">
      <c r="A956" s="17"/>
      <c r="B956" s="17"/>
      <c r="C956" s="17"/>
      <c r="D956" s="17"/>
      <c r="E956" s="9">
        <f t="shared" si="14"/>
        <v>0</v>
      </c>
    </row>
    <row r="957" spans="1:5" ht="21" x14ac:dyDescent="0.25">
      <c r="A957" s="17"/>
      <c r="B957" s="17"/>
      <c r="C957" s="17"/>
      <c r="D957" s="17"/>
      <c r="E957" s="9">
        <f t="shared" si="14"/>
        <v>0</v>
      </c>
    </row>
    <row r="958" spans="1:5" ht="21" x14ac:dyDescent="0.25">
      <c r="A958" s="17"/>
      <c r="B958" s="17"/>
      <c r="C958" s="17"/>
      <c r="D958" s="17"/>
      <c r="E958" s="9">
        <f t="shared" si="14"/>
        <v>0</v>
      </c>
    </row>
    <row r="959" spans="1:5" ht="21" x14ac:dyDescent="0.25">
      <c r="A959" s="17"/>
      <c r="B959" s="17"/>
      <c r="C959" s="17"/>
      <c r="D959" s="17"/>
      <c r="E959" s="9">
        <f t="shared" si="14"/>
        <v>0</v>
      </c>
    </row>
    <row r="960" spans="1:5" ht="21" x14ac:dyDescent="0.25">
      <c r="A960" s="17"/>
      <c r="B960" s="17"/>
      <c r="C960" s="17"/>
      <c r="D960" s="17"/>
      <c r="E960" s="9">
        <f t="shared" si="14"/>
        <v>0</v>
      </c>
    </row>
    <row r="961" spans="1:5" ht="21" x14ac:dyDescent="0.25">
      <c r="A961" s="17"/>
      <c r="B961" s="17"/>
      <c r="C961" s="17"/>
      <c r="D961" s="17"/>
      <c r="E961" s="9">
        <f t="shared" si="14"/>
        <v>0</v>
      </c>
    </row>
    <row r="962" spans="1:5" ht="21" x14ac:dyDescent="0.25">
      <c r="A962" s="17"/>
      <c r="B962" s="17"/>
      <c r="C962" s="17"/>
      <c r="D962" s="17"/>
      <c r="E962" s="9">
        <f t="shared" si="14"/>
        <v>0</v>
      </c>
    </row>
    <row r="963" spans="1:5" ht="21" x14ac:dyDescent="0.25">
      <c r="A963" s="17"/>
      <c r="B963" s="17"/>
      <c r="C963" s="17"/>
      <c r="D963" s="17"/>
      <c r="E963" s="9">
        <f t="shared" si="14"/>
        <v>0</v>
      </c>
    </row>
    <row r="964" spans="1:5" ht="21" x14ac:dyDescent="0.25">
      <c r="A964" s="17"/>
      <c r="B964" s="17"/>
      <c r="C964" s="17"/>
      <c r="D964" s="17"/>
      <c r="E964" s="9">
        <f t="shared" si="14"/>
        <v>0</v>
      </c>
    </row>
    <row r="965" spans="1:5" ht="21" x14ac:dyDescent="0.25">
      <c r="A965" s="17"/>
      <c r="B965" s="17"/>
      <c r="C965" s="17"/>
      <c r="D965" s="17"/>
      <c r="E965" s="9">
        <f t="shared" si="14"/>
        <v>0</v>
      </c>
    </row>
    <row r="966" spans="1:5" ht="21" x14ac:dyDescent="0.25">
      <c r="A966" s="17"/>
      <c r="B966" s="17"/>
      <c r="C966" s="17"/>
      <c r="D966" s="17"/>
      <c r="E966" s="9">
        <f t="shared" ref="E966:E1029" si="15">E965+C966-D966</f>
        <v>0</v>
      </c>
    </row>
    <row r="967" spans="1:5" ht="21" x14ac:dyDescent="0.25">
      <c r="A967" s="17"/>
      <c r="B967" s="17"/>
      <c r="C967" s="17"/>
      <c r="D967" s="17"/>
      <c r="E967" s="9">
        <f t="shared" si="15"/>
        <v>0</v>
      </c>
    </row>
    <row r="968" spans="1:5" ht="21" x14ac:dyDescent="0.25">
      <c r="A968" s="17"/>
      <c r="B968" s="17"/>
      <c r="C968" s="17"/>
      <c r="D968" s="17"/>
      <c r="E968" s="9">
        <f t="shared" si="15"/>
        <v>0</v>
      </c>
    </row>
    <row r="969" spans="1:5" ht="21" x14ac:dyDescent="0.25">
      <c r="A969" s="17"/>
      <c r="B969" s="17"/>
      <c r="C969" s="17"/>
      <c r="D969" s="17"/>
      <c r="E969" s="9">
        <f t="shared" si="15"/>
        <v>0</v>
      </c>
    </row>
    <row r="970" spans="1:5" ht="21" x14ac:dyDescent="0.25">
      <c r="A970" s="17"/>
      <c r="B970" s="17"/>
      <c r="C970" s="17"/>
      <c r="D970" s="17"/>
      <c r="E970" s="9">
        <f t="shared" si="15"/>
        <v>0</v>
      </c>
    </row>
    <row r="971" spans="1:5" ht="21" x14ac:dyDescent="0.25">
      <c r="A971" s="17"/>
      <c r="B971" s="17"/>
      <c r="C971" s="17"/>
      <c r="D971" s="17"/>
      <c r="E971" s="9">
        <f t="shared" si="15"/>
        <v>0</v>
      </c>
    </row>
    <row r="972" spans="1:5" ht="21" x14ac:dyDescent="0.25">
      <c r="A972" s="17"/>
      <c r="B972" s="17"/>
      <c r="C972" s="17"/>
      <c r="D972" s="17"/>
      <c r="E972" s="9">
        <f t="shared" si="15"/>
        <v>0</v>
      </c>
    </row>
    <row r="973" spans="1:5" ht="21" x14ac:dyDescent="0.25">
      <c r="A973" s="17"/>
      <c r="B973" s="17"/>
      <c r="C973" s="17"/>
      <c r="D973" s="17"/>
      <c r="E973" s="9">
        <f t="shared" si="15"/>
        <v>0</v>
      </c>
    </row>
    <row r="974" spans="1:5" ht="21" x14ac:dyDescent="0.25">
      <c r="A974" s="17"/>
      <c r="B974" s="17"/>
      <c r="C974" s="17"/>
      <c r="D974" s="17"/>
      <c r="E974" s="9">
        <f t="shared" si="15"/>
        <v>0</v>
      </c>
    </row>
    <row r="975" spans="1:5" ht="21" x14ac:dyDescent="0.25">
      <c r="A975" s="17"/>
      <c r="B975" s="17"/>
      <c r="C975" s="17"/>
      <c r="D975" s="17"/>
      <c r="E975" s="9">
        <f t="shared" si="15"/>
        <v>0</v>
      </c>
    </row>
    <row r="976" spans="1:5" ht="21" x14ac:dyDescent="0.25">
      <c r="A976" s="17"/>
      <c r="B976" s="17"/>
      <c r="C976" s="17"/>
      <c r="D976" s="17"/>
      <c r="E976" s="9">
        <f t="shared" si="15"/>
        <v>0</v>
      </c>
    </row>
    <row r="977" spans="1:5" ht="21" x14ac:dyDescent="0.25">
      <c r="A977" s="17"/>
      <c r="B977" s="17"/>
      <c r="C977" s="17"/>
      <c r="D977" s="17"/>
      <c r="E977" s="9">
        <f t="shared" si="15"/>
        <v>0</v>
      </c>
    </row>
    <row r="978" spans="1:5" ht="21" x14ac:dyDescent="0.25">
      <c r="A978" s="17"/>
      <c r="B978" s="17"/>
      <c r="C978" s="17"/>
      <c r="D978" s="17"/>
      <c r="E978" s="9">
        <f t="shared" si="15"/>
        <v>0</v>
      </c>
    </row>
    <row r="979" spans="1:5" ht="21" x14ac:dyDescent="0.25">
      <c r="A979" s="17"/>
      <c r="B979" s="17"/>
      <c r="C979" s="17"/>
      <c r="D979" s="17"/>
      <c r="E979" s="9">
        <f t="shared" si="15"/>
        <v>0</v>
      </c>
    </row>
    <row r="980" spans="1:5" ht="21" x14ac:dyDescent="0.25">
      <c r="A980" s="17"/>
      <c r="B980" s="17"/>
      <c r="C980" s="17"/>
      <c r="D980" s="17"/>
      <c r="E980" s="9">
        <f t="shared" si="15"/>
        <v>0</v>
      </c>
    </row>
    <row r="981" spans="1:5" ht="21" x14ac:dyDescent="0.25">
      <c r="A981" s="17"/>
      <c r="B981" s="17"/>
      <c r="C981" s="17"/>
      <c r="D981" s="17"/>
      <c r="E981" s="9">
        <f t="shared" si="15"/>
        <v>0</v>
      </c>
    </row>
    <row r="982" spans="1:5" ht="21" x14ac:dyDescent="0.25">
      <c r="A982" s="17"/>
      <c r="B982" s="17"/>
      <c r="C982" s="17"/>
      <c r="D982" s="17"/>
      <c r="E982" s="9">
        <f t="shared" si="15"/>
        <v>0</v>
      </c>
    </row>
    <row r="983" spans="1:5" ht="21" x14ac:dyDescent="0.25">
      <c r="A983" s="17"/>
      <c r="B983" s="17"/>
      <c r="C983" s="17"/>
      <c r="D983" s="17"/>
      <c r="E983" s="9">
        <f t="shared" si="15"/>
        <v>0</v>
      </c>
    </row>
    <row r="984" spans="1:5" ht="21" x14ac:dyDescent="0.25">
      <c r="A984" s="17"/>
      <c r="B984" s="17"/>
      <c r="C984" s="17"/>
      <c r="D984" s="17"/>
      <c r="E984" s="9">
        <f t="shared" si="15"/>
        <v>0</v>
      </c>
    </row>
    <row r="985" spans="1:5" ht="21" x14ac:dyDescent="0.25">
      <c r="A985" s="17"/>
      <c r="B985" s="17"/>
      <c r="C985" s="17"/>
      <c r="D985" s="17"/>
      <c r="E985" s="9">
        <f t="shared" si="15"/>
        <v>0</v>
      </c>
    </row>
    <row r="986" spans="1:5" ht="21" x14ac:dyDescent="0.25">
      <c r="A986" s="17"/>
      <c r="B986" s="17"/>
      <c r="C986" s="17"/>
      <c r="D986" s="17"/>
      <c r="E986" s="9">
        <f t="shared" si="15"/>
        <v>0</v>
      </c>
    </row>
    <row r="987" spans="1:5" ht="21" x14ac:dyDescent="0.25">
      <c r="A987" s="17"/>
      <c r="B987" s="17"/>
      <c r="C987" s="17"/>
      <c r="D987" s="17"/>
      <c r="E987" s="9">
        <f t="shared" si="15"/>
        <v>0</v>
      </c>
    </row>
    <row r="988" spans="1:5" ht="21" x14ac:dyDescent="0.25">
      <c r="A988" s="17"/>
      <c r="B988" s="17"/>
      <c r="C988" s="17"/>
      <c r="D988" s="17"/>
      <c r="E988" s="9">
        <f t="shared" si="15"/>
        <v>0</v>
      </c>
    </row>
    <row r="989" spans="1:5" ht="21" x14ac:dyDescent="0.25">
      <c r="A989" s="17"/>
      <c r="B989" s="17"/>
      <c r="C989" s="17"/>
      <c r="D989" s="17"/>
      <c r="E989" s="9">
        <f t="shared" si="15"/>
        <v>0</v>
      </c>
    </row>
    <row r="990" spans="1:5" ht="21" x14ac:dyDescent="0.25">
      <c r="A990" s="17"/>
      <c r="B990" s="17"/>
      <c r="C990" s="17"/>
      <c r="D990" s="17"/>
      <c r="E990" s="9">
        <f t="shared" si="15"/>
        <v>0</v>
      </c>
    </row>
    <row r="991" spans="1:5" ht="21" x14ac:dyDescent="0.25">
      <c r="A991" s="17"/>
      <c r="B991" s="17"/>
      <c r="C991" s="17"/>
      <c r="D991" s="17"/>
      <c r="E991" s="9">
        <f t="shared" si="15"/>
        <v>0</v>
      </c>
    </row>
    <row r="992" spans="1:5" ht="21" x14ac:dyDescent="0.25">
      <c r="A992" s="17"/>
      <c r="B992" s="17"/>
      <c r="C992" s="17"/>
      <c r="D992" s="17"/>
      <c r="E992" s="9">
        <f t="shared" si="15"/>
        <v>0</v>
      </c>
    </row>
    <row r="993" spans="1:5" ht="21" x14ac:dyDescent="0.25">
      <c r="A993" s="17"/>
      <c r="B993" s="17"/>
      <c r="C993" s="17"/>
      <c r="D993" s="17"/>
      <c r="E993" s="9">
        <f t="shared" si="15"/>
        <v>0</v>
      </c>
    </row>
    <row r="994" spans="1:5" ht="21" x14ac:dyDescent="0.25">
      <c r="A994" s="17"/>
      <c r="B994" s="17"/>
      <c r="C994" s="17"/>
      <c r="D994" s="17"/>
      <c r="E994" s="9">
        <f t="shared" si="15"/>
        <v>0</v>
      </c>
    </row>
    <row r="995" spans="1:5" ht="21" x14ac:dyDescent="0.25">
      <c r="A995" s="17"/>
      <c r="B995" s="17"/>
      <c r="C995" s="17"/>
      <c r="D995" s="17"/>
      <c r="E995" s="9">
        <f t="shared" si="15"/>
        <v>0</v>
      </c>
    </row>
    <row r="996" spans="1:5" ht="21" x14ac:dyDescent="0.25">
      <c r="A996" s="17"/>
      <c r="B996" s="17"/>
      <c r="C996" s="17"/>
      <c r="D996" s="17"/>
      <c r="E996" s="9">
        <f t="shared" si="15"/>
        <v>0</v>
      </c>
    </row>
    <row r="997" spans="1:5" ht="21" x14ac:dyDescent="0.25">
      <c r="A997" s="17"/>
      <c r="B997" s="17"/>
      <c r="C997" s="17"/>
      <c r="D997" s="17"/>
      <c r="E997" s="9">
        <f t="shared" si="15"/>
        <v>0</v>
      </c>
    </row>
    <row r="998" spans="1:5" ht="21" x14ac:dyDescent="0.25">
      <c r="A998" s="17"/>
      <c r="B998" s="17"/>
      <c r="C998" s="17"/>
      <c r="D998" s="17"/>
      <c r="E998" s="9">
        <f t="shared" si="15"/>
        <v>0</v>
      </c>
    </row>
    <row r="999" spans="1:5" ht="21" x14ac:dyDescent="0.25">
      <c r="A999" s="17"/>
      <c r="B999" s="17"/>
      <c r="C999" s="17"/>
      <c r="D999" s="17"/>
      <c r="E999" s="9">
        <f t="shared" si="15"/>
        <v>0</v>
      </c>
    </row>
    <row r="1000" spans="1:5" ht="21" x14ac:dyDescent="0.25">
      <c r="A1000" s="17"/>
      <c r="B1000" s="17"/>
      <c r="C1000" s="17"/>
      <c r="D1000" s="17"/>
      <c r="E1000" s="9">
        <f t="shared" si="15"/>
        <v>0</v>
      </c>
    </row>
    <row r="1001" spans="1:5" ht="21" x14ac:dyDescent="0.25">
      <c r="A1001" s="17"/>
      <c r="B1001" s="17"/>
      <c r="C1001" s="17"/>
      <c r="D1001" s="17"/>
      <c r="E1001" s="9">
        <f t="shared" si="15"/>
        <v>0</v>
      </c>
    </row>
    <row r="1002" spans="1:5" ht="21" x14ac:dyDescent="0.25">
      <c r="A1002" s="17"/>
      <c r="B1002" s="17"/>
      <c r="C1002" s="17"/>
      <c r="D1002" s="17"/>
      <c r="E1002" s="9">
        <f t="shared" si="15"/>
        <v>0</v>
      </c>
    </row>
    <row r="1003" spans="1:5" ht="21" x14ac:dyDescent="0.25">
      <c r="A1003" s="17"/>
      <c r="B1003" s="17"/>
      <c r="C1003" s="17"/>
      <c r="D1003" s="17"/>
      <c r="E1003" s="9">
        <f t="shared" si="15"/>
        <v>0</v>
      </c>
    </row>
    <row r="1004" spans="1:5" ht="21" x14ac:dyDescent="0.25">
      <c r="A1004" s="17"/>
      <c r="B1004" s="17"/>
      <c r="C1004" s="17"/>
      <c r="D1004" s="17"/>
      <c r="E1004" s="9">
        <f t="shared" si="15"/>
        <v>0</v>
      </c>
    </row>
    <row r="1005" spans="1:5" ht="21" x14ac:dyDescent="0.25">
      <c r="A1005" s="17"/>
      <c r="B1005" s="17"/>
      <c r="C1005" s="17"/>
      <c r="D1005" s="17"/>
      <c r="E1005" s="9">
        <f t="shared" si="15"/>
        <v>0</v>
      </c>
    </row>
    <row r="1006" spans="1:5" ht="21" x14ac:dyDescent="0.25">
      <c r="A1006" s="17"/>
      <c r="B1006" s="17"/>
      <c r="C1006" s="17"/>
      <c r="D1006" s="17"/>
      <c r="E1006" s="9">
        <f t="shared" si="15"/>
        <v>0</v>
      </c>
    </row>
    <row r="1007" spans="1:5" ht="21" x14ac:dyDescent="0.25">
      <c r="A1007" s="17"/>
      <c r="B1007" s="17"/>
      <c r="C1007" s="17"/>
      <c r="D1007" s="17"/>
      <c r="E1007" s="9">
        <f t="shared" si="15"/>
        <v>0</v>
      </c>
    </row>
    <row r="1008" spans="1:5" ht="21" x14ac:dyDescent="0.25">
      <c r="A1008" s="17"/>
      <c r="B1008" s="17"/>
      <c r="C1008" s="17"/>
      <c r="D1008" s="17"/>
      <c r="E1008" s="9">
        <f t="shared" si="15"/>
        <v>0</v>
      </c>
    </row>
    <row r="1009" spans="1:5" ht="21" x14ac:dyDescent="0.25">
      <c r="A1009" s="17"/>
      <c r="B1009" s="17"/>
      <c r="C1009" s="17"/>
      <c r="D1009" s="17"/>
      <c r="E1009" s="9">
        <f t="shared" si="15"/>
        <v>0</v>
      </c>
    </row>
    <row r="1010" spans="1:5" ht="21" x14ac:dyDescent="0.25">
      <c r="A1010" s="17"/>
      <c r="B1010" s="17"/>
      <c r="C1010" s="17"/>
      <c r="D1010" s="17"/>
      <c r="E1010" s="9">
        <f t="shared" si="15"/>
        <v>0</v>
      </c>
    </row>
    <row r="1011" spans="1:5" ht="21" x14ac:dyDescent="0.25">
      <c r="A1011" s="17"/>
      <c r="B1011" s="17"/>
      <c r="C1011" s="17"/>
      <c r="D1011" s="17"/>
      <c r="E1011" s="9">
        <f t="shared" si="15"/>
        <v>0</v>
      </c>
    </row>
    <row r="1012" spans="1:5" ht="21" x14ac:dyDescent="0.25">
      <c r="A1012" s="17"/>
      <c r="B1012" s="17"/>
      <c r="C1012" s="17"/>
      <c r="D1012" s="17"/>
      <c r="E1012" s="9">
        <f t="shared" si="15"/>
        <v>0</v>
      </c>
    </row>
    <row r="1013" spans="1:5" ht="21" x14ac:dyDescent="0.25">
      <c r="A1013" s="17"/>
      <c r="B1013" s="17"/>
      <c r="C1013" s="17"/>
      <c r="D1013" s="17"/>
      <c r="E1013" s="9">
        <f t="shared" si="15"/>
        <v>0</v>
      </c>
    </row>
    <row r="1014" spans="1:5" ht="21" x14ac:dyDescent="0.25">
      <c r="A1014" s="17"/>
      <c r="B1014" s="17"/>
      <c r="C1014" s="17"/>
      <c r="D1014" s="17"/>
      <c r="E1014" s="9">
        <f t="shared" si="15"/>
        <v>0</v>
      </c>
    </row>
    <row r="1015" spans="1:5" ht="21" x14ac:dyDescent="0.25">
      <c r="A1015" s="17"/>
      <c r="B1015" s="17"/>
      <c r="C1015" s="17"/>
      <c r="D1015" s="17"/>
      <c r="E1015" s="9">
        <f t="shared" si="15"/>
        <v>0</v>
      </c>
    </row>
    <row r="1016" spans="1:5" ht="21" x14ac:dyDescent="0.25">
      <c r="A1016" s="17"/>
      <c r="B1016" s="17"/>
      <c r="C1016" s="17"/>
      <c r="D1016" s="17"/>
      <c r="E1016" s="9">
        <f t="shared" si="15"/>
        <v>0</v>
      </c>
    </row>
    <row r="1017" spans="1:5" ht="21" x14ac:dyDescent="0.25">
      <c r="A1017" s="17"/>
      <c r="B1017" s="17"/>
      <c r="C1017" s="17"/>
      <c r="D1017" s="17"/>
      <c r="E1017" s="9">
        <f t="shared" si="15"/>
        <v>0</v>
      </c>
    </row>
    <row r="1018" spans="1:5" ht="21" x14ac:dyDescent="0.25">
      <c r="A1018" s="17"/>
      <c r="B1018" s="17"/>
      <c r="C1018" s="17"/>
      <c r="D1018" s="17"/>
      <c r="E1018" s="9">
        <f t="shared" si="15"/>
        <v>0</v>
      </c>
    </row>
    <row r="1019" spans="1:5" ht="21" x14ac:dyDescent="0.25">
      <c r="A1019" s="17"/>
      <c r="B1019" s="17"/>
      <c r="C1019" s="17"/>
      <c r="D1019" s="17"/>
      <c r="E1019" s="9">
        <f t="shared" si="15"/>
        <v>0</v>
      </c>
    </row>
    <row r="1020" spans="1:5" ht="21" x14ac:dyDescent="0.25">
      <c r="A1020" s="17"/>
      <c r="B1020" s="17"/>
      <c r="C1020" s="17"/>
      <c r="D1020" s="17"/>
      <c r="E1020" s="9">
        <f t="shared" si="15"/>
        <v>0</v>
      </c>
    </row>
    <row r="1021" spans="1:5" ht="21" x14ac:dyDescent="0.25">
      <c r="A1021" s="17"/>
      <c r="B1021" s="17"/>
      <c r="C1021" s="17"/>
      <c r="D1021" s="17"/>
      <c r="E1021" s="9">
        <f t="shared" si="15"/>
        <v>0</v>
      </c>
    </row>
    <row r="1022" spans="1:5" ht="21" x14ac:dyDescent="0.25">
      <c r="A1022" s="17"/>
      <c r="B1022" s="17"/>
      <c r="C1022" s="17"/>
      <c r="D1022" s="17"/>
      <c r="E1022" s="9">
        <f t="shared" si="15"/>
        <v>0</v>
      </c>
    </row>
    <row r="1023" spans="1:5" ht="21" x14ac:dyDescent="0.25">
      <c r="A1023" s="17"/>
      <c r="B1023" s="17"/>
      <c r="C1023" s="17"/>
      <c r="D1023" s="17"/>
      <c r="E1023" s="9">
        <f t="shared" si="15"/>
        <v>0</v>
      </c>
    </row>
    <row r="1024" spans="1:5" ht="21" x14ac:dyDescent="0.25">
      <c r="A1024" s="17"/>
      <c r="B1024" s="17"/>
      <c r="C1024" s="17"/>
      <c r="D1024" s="17"/>
      <c r="E1024" s="9">
        <f t="shared" si="15"/>
        <v>0</v>
      </c>
    </row>
    <row r="1025" spans="1:5" ht="21" x14ac:dyDescent="0.25">
      <c r="A1025" s="17"/>
      <c r="B1025" s="17"/>
      <c r="C1025" s="17"/>
      <c r="D1025" s="17"/>
      <c r="E1025" s="9">
        <f t="shared" si="15"/>
        <v>0</v>
      </c>
    </row>
    <row r="1026" spans="1:5" ht="21" x14ac:dyDescent="0.25">
      <c r="A1026" s="17"/>
      <c r="B1026" s="17"/>
      <c r="C1026" s="17"/>
      <c r="D1026" s="17"/>
      <c r="E1026" s="9">
        <f t="shared" si="15"/>
        <v>0</v>
      </c>
    </row>
    <row r="1027" spans="1:5" ht="21" x14ac:dyDescent="0.25">
      <c r="A1027" s="17"/>
      <c r="B1027" s="17"/>
      <c r="C1027" s="17"/>
      <c r="D1027" s="17"/>
      <c r="E1027" s="9">
        <f t="shared" si="15"/>
        <v>0</v>
      </c>
    </row>
    <row r="1028" spans="1:5" ht="21" x14ac:dyDescent="0.25">
      <c r="A1028" s="17"/>
      <c r="B1028" s="17"/>
      <c r="C1028" s="17"/>
      <c r="D1028" s="17"/>
      <c r="E1028" s="9">
        <f t="shared" si="15"/>
        <v>0</v>
      </c>
    </row>
    <row r="1029" spans="1:5" ht="21" x14ac:dyDescent="0.25">
      <c r="A1029" s="17"/>
      <c r="B1029" s="17"/>
      <c r="C1029" s="17"/>
      <c r="D1029" s="17"/>
      <c r="E1029" s="9">
        <f t="shared" si="15"/>
        <v>0</v>
      </c>
    </row>
    <row r="1030" spans="1:5" ht="21" x14ac:dyDescent="0.25">
      <c r="A1030" s="17"/>
      <c r="B1030" s="17"/>
      <c r="C1030" s="17"/>
      <c r="D1030" s="17"/>
      <c r="E1030" s="9">
        <f t="shared" ref="E1030:E1057" si="16">E1029+C1030-D1030</f>
        <v>0</v>
      </c>
    </row>
    <row r="1031" spans="1:5" ht="21" x14ac:dyDescent="0.25">
      <c r="A1031" s="17"/>
      <c r="B1031" s="17"/>
      <c r="C1031" s="17"/>
      <c r="D1031" s="17"/>
      <c r="E1031" s="9">
        <f t="shared" si="16"/>
        <v>0</v>
      </c>
    </row>
    <row r="1032" spans="1:5" ht="21" x14ac:dyDescent="0.25">
      <c r="A1032" s="17"/>
      <c r="B1032" s="17"/>
      <c r="C1032" s="17"/>
      <c r="D1032" s="17"/>
      <c r="E1032" s="9">
        <f t="shared" si="16"/>
        <v>0</v>
      </c>
    </row>
    <row r="1033" spans="1:5" ht="21" x14ac:dyDescent="0.25">
      <c r="A1033" s="17"/>
      <c r="B1033" s="17"/>
      <c r="C1033" s="17"/>
      <c r="D1033" s="17"/>
      <c r="E1033" s="9">
        <f t="shared" si="16"/>
        <v>0</v>
      </c>
    </row>
    <row r="1034" spans="1:5" ht="21" x14ac:dyDescent="0.25">
      <c r="A1034" s="17"/>
      <c r="B1034" s="17"/>
      <c r="C1034" s="17"/>
      <c r="D1034" s="17"/>
      <c r="E1034" s="9">
        <f t="shared" si="16"/>
        <v>0</v>
      </c>
    </row>
    <row r="1035" spans="1:5" ht="21" x14ac:dyDescent="0.25">
      <c r="A1035" s="17"/>
      <c r="B1035" s="17"/>
      <c r="C1035" s="17"/>
      <c r="D1035" s="17"/>
      <c r="E1035" s="9">
        <f t="shared" si="16"/>
        <v>0</v>
      </c>
    </row>
    <row r="1036" spans="1:5" ht="21" x14ac:dyDescent="0.25">
      <c r="A1036" s="17"/>
      <c r="B1036" s="17"/>
      <c r="C1036" s="17"/>
      <c r="D1036" s="17"/>
      <c r="E1036" s="9">
        <f t="shared" si="16"/>
        <v>0</v>
      </c>
    </row>
    <row r="1037" spans="1:5" ht="21" x14ac:dyDescent="0.25">
      <c r="A1037" s="17"/>
      <c r="B1037" s="17"/>
      <c r="C1037" s="17"/>
      <c r="D1037" s="17"/>
      <c r="E1037" s="9">
        <f t="shared" si="16"/>
        <v>0</v>
      </c>
    </row>
    <row r="1038" spans="1:5" ht="21" x14ac:dyDescent="0.25">
      <c r="A1038" s="17"/>
      <c r="B1038" s="17"/>
      <c r="C1038" s="17"/>
      <c r="D1038" s="17"/>
      <c r="E1038" s="9">
        <f t="shared" si="16"/>
        <v>0</v>
      </c>
    </row>
    <row r="1039" spans="1:5" ht="21" x14ac:dyDescent="0.25">
      <c r="A1039" s="17"/>
      <c r="B1039" s="17"/>
      <c r="C1039" s="17"/>
      <c r="D1039" s="17"/>
      <c r="E1039" s="9">
        <f t="shared" si="16"/>
        <v>0</v>
      </c>
    </row>
    <row r="1040" spans="1:5" ht="21" x14ac:dyDescent="0.25">
      <c r="A1040" s="17"/>
      <c r="B1040" s="17"/>
      <c r="C1040" s="17"/>
      <c r="D1040" s="17"/>
      <c r="E1040" s="9">
        <f t="shared" si="16"/>
        <v>0</v>
      </c>
    </row>
    <row r="1041" spans="1:5" ht="21" x14ac:dyDescent="0.25">
      <c r="A1041" s="17"/>
      <c r="B1041" s="17"/>
      <c r="C1041" s="17"/>
      <c r="D1041" s="17"/>
      <c r="E1041" s="9">
        <f t="shared" si="16"/>
        <v>0</v>
      </c>
    </row>
    <row r="1042" spans="1:5" ht="21" x14ac:dyDescent="0.25">
      <c r="A1042" s="17"/>
      <c r="B1042" s="17"/>
      <c r="C1042" s="17"/>
      <c r="D1042" s="17"/>
      <c r="E1042" s="9">
        <f t="shared" si="16"/>
        <v>0</v>
      </c>
    </row>
    <row r="1043" spans="1:5" ht="21" x14ac:dyDescent="0.25">
      <c r="A1043" s="17"/>
      <c r="B1043" s="17"/>
      <c r="C1043" s="17"/>
      <c r="D1043" s="17"/>
      <c r="E1043" s="9">
        <f t="shared" si="16"/>
        <v>0</v>
      </c>
    </row>
    <row r="1044" spans="1:5" ht="21" x14ac:dyDescent="0.25">
      <c r="A1044" s="17"/>
      <c r="B1044" s="17"/>
      <c r="C1044" s="17"/>
      <c r="D1044" s="17"/>
      <c r="E1044" s="9">
        <f t="shared" si="16"/>
        <v>0</v>
      </c>
    </row>
    <row r="1045" spans="1:5" ht="21" x14ac:dyDescent="0.25">
      <c r="A1045" s="17"/>
      <c r="B1045" s="17"/>
      <c r="C1045" s="17"/>
      <c r="D1045" s="17"/>
      <c r="E1045" s="9">
        <f t="shared" si="16"/>
        <v>0</v>
      </c>
    </row>
    <row r="1046" spans="1:5" ht="21" x14ac:dyDescent="0.25">
      <c r="A1046" s="17"/>
      <c r="B1046" s="17"/>
      <c r="C1046" s="17"/>
      <c r="D1046" s="17"/>
      <c r="E1046" s="9">
        <f t="shared" si="16"/>
        <v>0</v>
      </c>
    </row>
    <row r="1047" spans="1:5" ht="21" x14ac:dyDescent="0.25">
      <c r="A1047" s="17"/>
      <c r="B1047" s="17"/>
      <c r="C1047" s="17"/>
      <c r="D1047" s="17"/>
      <c r="E1047" s="9">
        <f t="shared" si="16"/>
        <v>0</v>
      </c>
    </row>
    <row r="1048" spans="1:5" ht="21" x14ac:dyDescent="0.25">
      <c r="A1048" s="17"/>
      <c r="B1048" s="17"/>
      <c r="C1048" s="17"/>
      <c r="D1048" s="17"/>
      <c r="E1048" s="9">
        <f t="shared" si="16"/>
        <v>0</v>
      </c>
    </row>
    <row r="1049" spans="1:5" ht="21" x14ac:dyDescent="0.25">
      <c r="A1049" s="17"/>
      <c r="B1049" s="17"/>
      <c r="C1049" s="17"/>
      <c r="D1049" s="17"/>
      <c r="E1049" s="9">
        <f t="shared" si="16"/>
        <v>0</v>
      </c>
    </row>
    <row r="1050" spans="1:5" ht="21" x14ac:dyDescent="0.25">
      <c r="A1050" s="17"/>
      <c r="B1050" s="17"/>
      <c r="C1050" s="17"/>
      <c r="D1050" s="17"/>
      <c r="E1050" s="9">
        <f t="shared" si="16"/>
        <v>0</v>
      </c>
    </row>
    <row r="1051" spans="1:5" ht="21" x14ac:dyDescent="0.25">
      <c r="A1051" s="17"/>
      <c r="B1051" s="17"/>
      <c r="C1051" s="17"/>
      <c r="D1051" s="17"/>
      <c r="E1051" s="9">
        <f t="shared" si="16"/>
        <v>0</v>
      </c>
    </row>
    <row r="1052" spans="1:5" ht="21" x14ac:dyDescent="0.25">
      <c r="A1052" s="17"/>
      <c r="B1052" s="17"/>
      <c r="C1052" s="17"/>
      <c r="D1052" s="17"/>
      <c r="E1052" s="9">
        <f t="shared" si="16"/>
        <v>0</v>
      </c>
    </row>
    <row r="1053" spans="1:5" ht="21" x14ac:dyDescent="0.25">
      <c r="A1053" s="17"/>
      <c r="B1053" s="17"/>
      <c r="C1053" s="17"/>
      <c r="D1053" s="17"/>
      <c r="E1053" s="9">
        <f t="shared" si="16"/>
        <v>0</v>
      </c>
    </row>
    <row r="1054" spans="1:5" ht="21" x14ac:dyDescent="0.25">
      <c r="A1054" s="17"/>
      <c r="B1054" s="17"/>
      <c r="C1054" s="17"/>
      <c r="D1054" s="17"/>
      <c r="E1054" s="9">
        <f t="shared" si="16"/>
        <v>0</v>
      </c>
    </row>
    <row r="1055" spans="1:5" ht="21" x14ac:dyDescent="0.25">
      <c r="A1055" s="17"/>
      <c r="B1055" s="17"/>
      <c r="C1055" s="17"/>
      <c r="D1055" s="17"/>
      <c r="E1055" s="9">
        <f t="shared" si="16"/>
        <v>0</v>
      </c>
    </row>
    <row r="1056" spans="1:5" ht="21" x14ac:dyDescent="0.25">
      <c r="A1056" s="17"/>
      <c r="B1056" s="17"/>
      <c r="C1056" s="17"/>
      <c r="D1056" s="17"/>
      <c r="E1056" s="9">
        <f t="shared" si="16"/>
        <v>0</v>
      </c>
    </row>
    <row r="1057" spans="1:5" ht="21" x14ac:dyDescent="0.25">
      <c r="A1057" s="17"/>
      <c r="B1057" s="17"/>
      <c r="C1057" s="17"/>
      <c r="D1057" s="17"/>
      <c r="E1057" s="9">
        <f t="shared" si="16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30"/>
  <dimension ref="A1:E1057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1425</v>
      </c>
      <c r="B1" s="160"/>
      <c r="C1" s="160"/>
      <c r="D1" s="160"/>
      <c r="E1" s="160"/>
    </row>
    <row r="2" spans="1:5" ht="26" x14ac:dyDescent="0.3">
      <c r="A2" s="161" t="s">
        <v>45</v>
      </c>
      <c r="B2" s="161"/>
      <c r="C2" s="161"/>
      <c r="D2" s="161"/>
      <c r="E2" s="161"/>
    </row>
    <row r="3" spans="1:5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45465</v>
      </c>
      <c r="B5" s="8" t="s">
        <v>1622</v>
      </c>
      <c r="C5" s="9">
        <v>55863</v>
      </c>
      <c r="D5" s="9"/>
      <c r="E5" s="9">
        <f>E4+C5-D5</f>
        <v>55863</v>
      </c>
    </row>
    <row r="6" spans="1:5" ht="21" x14ac:dyDescent="0.25">
      <c r="A6" s="18">
        <v>45465</v>
      </c>
      <c r="B6" s="8" t="s">
        <v>1623</v>
      </c>
      <c r="C6" s="9"/>
      <c r="D6" s="9">
        <v>50134</v>
      </c>
      <c r="E6" s="9">
        <f t="shared" ref="E6:E69" si="0">E5+C6-D6</f>
        <v>5729</v>
      </c>
    </row>
    <row r="7" spans="1:5" ht="21" x14ac:dyDescent="0.25">
      <c r="A7" s="18">
        <v>45469</v>
      </c>
      <c r="B7" s="8" t="s">
        <v>1650</v>
      </c>
      <c r="C7" s="9">
        <v>96021</v>
      </c>
      <c r="D7" s="9"/>
      <c r="E7" s="9">
        <f t="shared" si="0"/>
        <v>101750</v>
      </c>
    </row>
    <row r="8" spans="1:5" ht="21" x14ac:dyDescent="0.25">
      <c r="A8" s="18">
        <v>45469</v>
      </c>
      <c r="B8" s="8" t="s">
        <v>1653</v>
      </c>
      <c r="C8" s="9"/>
      <c r="D8" s="9">
        <v>99521</v>
      </c>
      <c r="E8" s="9">
        <f t="shared" si="0"/>
        <v>2229</v>
      </c>
    </row>
    <row r="9" spans="1:5" ht="21" x14ac:dyDescent="0.25">
      <c r="A9" s="18">
        <v>45469</v>
      </c>
      <c r="B9" s="8" t="s">
        <v>150</v>
      </c>
      <c r="C9" s="9"/>
      <c r="D9" s="9">
        <v>15.75</v>
      </c>
      <c r="E9" s="9">
        <f t="shared" si="0"/>
        <v>2213.25</v>
      </c>
    </row>
    <row r="10" spans="1:5" ht="21" x14ac:dyDescent="0.25">
      <c r="A10" s="18"/>
      <c r="B10" s="8"/>
      <c r="C10" s="9"/>
      <c r="D10" s="9">
        <v>131.25</v>
      </c>
      <c r="E10" s="9">
        <f t="shared" si="0"/>
        <v>2082</v>
      </c>
    </row>
    <row r="11" spans="1:5" ht="21" x14ac:dyDescent="0.25">
      <c r="A11" s="18"/>
      <c r="B11" s="8"/>
      <c r="C11" s="9"/>
      <c r="D11" s="9"/>
      <c r="E11" s="9">
        <f t="shared" si="0"/>
        <v>2082</v>
      </c>
    </row>
    <row r="12" spans="1:5" ht="21" x14ac:dyDescent="0.25">
      <c r="A12" s="18"/>
      <c r="B12" s="8"/>
      <c r="C12" s="9"/>
      <c r="D12" s="9"/>
      <c r="E12" s="9">
        <f t="shared" si="0"/>
        <v>2082</v>
      </c>
    </row>
    <row r="13" spans="1:5" ht="21" x14ac:dyDescent="0.25">
      <c r="A13" s="18"/>
      <c r="B13" s="8"/>
      <c r="C13" s="9"/>
      <c r="D13" s="9"/>
      <c r="E13" s="9">
        <f t="shared" si="0"/>
        <v>2082</v>
      </c>
    </row>
    <row r="14" spans="1:5" ht="21" x14ac:dyDescent="0.25">
      <c r="A14" s="18"/>
      <c r="B14" s="8"/>
      <c r="C14" s="9"/>
      <c r="D14" s="9"/>
      <c r="E14" s="9">
        <f t="shared" si="0"/>
        <v>2082</v>
      </c>
    </row>
    <row r="15" spans="1:5" ht="21" x14ac:dyDescent="0.25">
      <c r="A15" s="18"/>
      <c r="B15" s="8"/>
      <c r="C15" s="9"/>
      <c r="D15" s="9"/>
      <c r="E15" s="9">
        <f t="shared" si="0"/>
        <v>2082</v>
      </c>
    </row>
    <row r="16" spans="1:5" ht="21" x14ac:dyDescent="0.25">
      <c r="A16" s="18"/>
      <c r="B16" s="8"/>
      <c r="C16" s="9"/>
      <c r="D16" s="9"/>
      <c r="E16" s="9">
        <f t="shared" si="0"/>
        <v>2082</v>
      </c>
    </row>
    <row r="17" spans="1:5" ht="21" x14ac:dyDescent="0.25">
      <c r="A17" s="18"/>
      <c r="B17" s="8"/>
      <c r="C17" s="9"/>
      <c r="D17" s="9"/>
      <c r="E17" s="9">
        <f t="shared" si="0"/>
        <v>2082</v>
      </c>
    </row>
    <row r="18" spans="1:5" ht="21" x14ac:dyDescent="0.25">
      <c r="A18" s="18"/>
      <c r="B18" s="8"/>
      <c r="C18" s="9"/>
      <c r="D18" s="9"/>
      <c r="E18" s="9">
        <f t="shared" si="0"/>
        <v>2082</v>
      </c>
    </row>
    <row r="19" spans="1:5" ht="21" x14ac:dyDescent="0.25">
      <c r="A19" s="18"/>
      <c r="B19" s="8"/>
      <c r="C19" s="9"/>
      <c r="D19" s="9"/>
      <c r="E19" s="9">
        <f t="shared" si="0"/>
        <v>2082</v>
      </c>
    </row>
    <row r="20" spans="1:5" ht="21" x14ac:dyDescent="0.25">
      <c r="A20" s="18"/>
      <c r="B20" s="8"/>
      <c r="C20" s="9"/>
      <c r="D20" s="9"/>
      <c r="E20" s="9">
        <f t="shared" si="0"/>
        <v>2082</v>
      </c>
    </row>
    <row r="21" spans="1:5" ht="21" x14ac:dyDescent="0.25">
      <c r="A21" s="18"/>
      <c r="B21" s="8"/>
      <c r="C21" s="9"/>
      <c r="D21" s="9"/>
      <c r="E21" s="9">
        <f t="shared" si="0"/>
        <v>2082</v>
      </c>
    </row>
    <row r="22" spans="1:5" ht="21" x14ac:dyDescent="0.25">
      <c r="A22" s="18"/>
      <c r="B22" s="8"/>
      <c r="C22" s="9"/>
      <c r="D22" s="9"/>
      <c r="E22" s="9">
        <f t="shared" si="0"/>
        <v>2082</v>
      </c>
    </row>
    <row r="23" spans="1:5" ht="21" x14ac:dyDescent="0.25">
      <c r="A23" s="18"/>
      <c r="B23" s="8"/>
      <c r="C23" s="9"/>
      <c r="D23" s="9"/>
      <c r="E23" s="9">
        <f t="shared" si="0"/>
        <v>2082</v>
      </c>
    </row>
    <row r="24" spans="1:5" ht="21" x14ac:dyDescent="0.25">
      <c r="A24" s="18"/>
      <c r="B24" s="8"/>
      <c r="C24" s="9"/>
      <c r="D24" s="9"/>
      <c r="E24" s="9">
        <f t="shared" si="0"/>
        <v>2082</v>
      </c>
    </row>
    <row r="25" spans="1:5" ht="21" x14ac:dyDescent="0.25">
      <c r="A25" s="18"/>
      <c r="B25" s="8"/>
      <c r="C25" s="9"/>
      <c r="D25" s="9"/>
      <c r="E25" s="9">
        <f t="shared" si="0"/>
        <v>2082</v>
      </c>
    </row>
    <row r="26" spans="1:5" ht="21" x14ac:dyDescent="0.25">
      <c r="A26" s="18"/>
      <c r="B26" s="8"/>
      <c r="C26" s="9"/>
      <c r="D26" s="9"/>
      <c r="E26" s="9">
        <f t="shared" si="0"/>
        <v>2082</v>
      </c>
    </row>
    <row r="27" spans="1:5" ht="21" x14ac:dyDescent="0.25">
      <c r="A27" s="18"/>
      <c r="B27" s="8"/>
      <c r="C27" s="9"/>
      <c r="D27" s="9"/>
      <c r="E27" s="9">
        <f t="shared" si="0"/>
        <v>2082</v>
      </c>
    </row>
    <row r="28" spans="1:5" ht="21" x14ac:dyDescent="0.25">
      <c r="A28" s="18"/>
      <c r="B28" s="8"/>
      <c r="C28" s="9"/>
      <c r="D28" s="9"/>
      <c r="E28" s="9">
        <f t="shared" si="0"/>
        <v>2082</v>
      </c>
    </row>
    <row r="29" spans="1:5" ht="21" x14ac:dyDescent="0.25">
      <c r="A29" s="8"/>
      <c r="B29" s="8"/>
      <c r="C29" s="9"/>
      <c r="D29" s="9"/>
      <c r="E29" s="9">
        <f t="shared" si="0"/>
        <v>2082</v>
      </c>
    </row>
    <row r="30" spans="1:5" ht="21" x14ac:dyDescent="0.25">
      <c r="A30" s="18"/>
      <c r="B30" s="8"/>
      <c r="C30" s="9"/>
      <c r="D30" s="9"/>
      <c r="E30" s="9">
        <f t="shared" si="0"/>
        <v>2082</v>
      </c>
    </row>
    <row r="31" spans="1:5" ht="21" x14ac:dyDescent="0.25">
      <c r="A31" s="18"/>
      <c r="B31" s="8"/>
      <c r="C31" s="9"/>
      <c r="D31" s="9"/>
      <c r="E31" s="9">
        <f t="shared" si="0"/>
        <v>2082</v>
      </c>
    </row>
    <row r="32" spans="1:5" ht="21" x14ac:dyDescent="0.25">
      <c r="A32" s="18"/>
      <c r="B32" s="8"/>
      <c r="C32" s="9"/>
      <c r="D32" s="9"/>
      <c r="E32" s="9">
        <f t="shared" si="0"/>
        <v>2082</v>
      </c>
    </row>
    <row r="33" spans="1:5" ht="21" x14ac:dyDescent="0.25">
      <c r="A33" s="18"/>
      <c r="B33" s="8"/>
      <c r="C33" s="9"/>
      <c r="D33" s="9"/>
      <c r="E33" s="9">
        <f t="shared" si="0"/>
        <v>2082</v>
      </c>
    </row>
    <row r="34" spans="1:5" ht="21" x14ac:dyDescent="0.25">
      <c r="A34" s="8"/>
      <c r="B34" s="8"/>
      <c r="C34" s="9"/>
      <c r="D34" s="9"/>
      <c r="E34" s="9">
        <f t="shared" si="0"/>
        <v>2082</v>
      </c>
    </row>
    <row r="35" spans="1:5" ht="21" x14ac:dyDescent="0.25">
      <c r="A35" s="18"/>
      <c r="B35" s="8"/>
      <c r="C35" s="9"/>
      <c r="D35" s="9"/>
      <c r="E35" s="9">
        <f t="shared" si="0"/>
        <v>2082</v>
      </c>
    </row>
    <row r="36" spans="1:5" ht="21" x14ac:dyDescent="0.25">
      <c r="A36" s="18"/>
      <c r="B36" s="8"/>
      <c r="C36" s="9"/>
      <c r="D36" s="9"/>
      <c r="E36" s="9">
        <f t="shared" si="0"/>
        <v>2082</v>
      </c>
    </row>
    <row r="37" spans="1:5" ht="21" x14ac:dyDescent="0.25">
      <c r="A37" s="18"/>
      <c r="B37" s="8"/>
      <c r="C37" s="9"/>
      <c r="D37" s="9"/>
      <c r="E37" s="9">
        <f t="shared" si="0"/>
        <v>2082</v>
      </c>
    </row>
    <row r="38" spans="1:5" ht="21" x14ac:dyDescent="0.25">
      <c r="A38" s="18"/>
      <c r="B38" s="8"/>
      <c r="C38" s="9"/>
      <c r="D38" s="9"/>
      <c r="E38" s="9">
        <f t="shared" si="0"/>
        <v>2082</v>
      </c>
    </row>
    <row r="39" spans="1:5" ht="21" x14ac:dyDescent="0.25">
      <c r="A39" s="18"/>
      <c r="B39" s="8"/>
      <c r="C39" s="9"/>
      <c r="D39" s="9"/>
      <c r="E39" s="9">
        <f t="shared" si="0"/>
        <v>2082</v>
      </c>
    </row>
    <row r="40" spans="1:5" ht="21" x14ac:dyDescent="0.25">
      <c r="A40" s="18"/>
      <c r="B40" s="8"/>
      <c r="C40" s="9"/>
      <c r="D40" s="9"/>
      <c r="E40" s="9">
        <f t="shared" si="0"/>
        <v>2082</v>
      </c>
    </row>
    <row r="41" spans="1:5" ht="21" x14ac:dyDescent="0.25">
      <c r="A41" s="18"/>
      <c r="B41" s="8"/>
      <c r="C41" s="9"/>
      <c r="D41" s="9"/>
      <c r="E41" s="9">
        <f t="shared" si="0"/>
        <v>2082</v>
      </c>
    </row>
    <row r="42" spans="1:5" ht="21" x14ac:dyDescent="0.25">
      <c r="A42" s="18"/>
      <c r="B42" s="8"/>
      <c r="C42" s="9"/>
      <c r="D42" s="9"/>
      <c r="E42" s="9">
        <f t="shared" si="0"/>
        <v>2082</v>
      </c>
    </row>
    <row r="43" spans="1:5" ht="21" x14ac:dyDescent="0.25">
      <c r="A43" s="18"/>
      <c r="B43" s="8"/>
      <c r="C43" s="9"/>
      <c r="D43" s="9"/>
      <c r="E43" s="9">
        <f t="shared" si="0"/>
        <v>2082</v>
      </c>
    </row>
    <row r="44" spans="1:5" ht="21" x14ac:dyDescent="0.25">
      <c r="A44" s="18"/>
      <c r="B44" s="8"/>
      <c r="C44" s="9"/>
      <c r="D44" s="9"/>
      <c r="E44" s="9">
        <f t="shared" si="0"/>
        <v>2082</v>
      </c>
    </row>
    <row r="45" spans="1:5" ht="21" x14ac:dyDescent="0.25">
      <c r="A45" s="18"/>
      <c r="B45" s="8"/>
      <c r="C45" s="9"/>
      <c r="D45" s="9"/>
      <c r="E45" s="9">
        <f t="shared" si="0"/>
        <v>2082</v>
      </c>
    </row>
    <row r="46" spans="1:5" ht="21" x14ac:dyDescent="0.25">
      <c r="A46" s="18"/>
      <c r="B46" s="8"/>
      <c r="C46" s="9"/>
      <c r="D46" s="9"/>
      <c r="E46" s="9">
        <f t="shared" si="0"/>
        <v>2082</v>
      </c>
    </row>
    <row r="47" spans="1:5" ht="21" x14ac:dyDescent="0.25">
      <c r="A47" s="18"/>
      <c r="B47" s="8"/>
      <c r="C47" s="9"/>
      <c r="D47" s="9"/>
      <c r="E47" s="9">
        <f t="shared" si="0"/>
        <v>2082</v>
      </c>
    </row>
    <row r="48" spans="1:5" ht="21" x14ac:dyDescent="0.25">
      <c r="A48" s="18"/>
      <c r="B48" s="8"/>
      <c r="C48" s="9"/>
      <c r="D48" s="9"/>
      <c r="E48" s="9">
        <f t="shared" si="0"/>
        <v>2082</v>
      </c>
    </row>
    <row r="49" spans="1:5" ht="21" x14ac:dyDescent="0.25">
      <c r="A49" s="18"/>
      <c r="B49" s="8"/>
      <c r="C49" s="9"/>
      <c r="D49" s="9"/>
      <c r="E49" s="9">
        <f t="shared" si="0"/>
        <v>2082</v>
      </c>
    </row>
    <row r="50" spans="1:5" ht="21" x14ac:dyDescent="0.25">
      <c r="A50" s="18"/>
      <c r="B50" s="8"/>
      <c r="C50" s="9"/>
      <c r="D50" s="9"/>
      <c r="E50" s="9">
        <f t="shared" si="0"/>
        <v>2082</v>
      </c>
    </row>
    <row r="51" spans="1:5" ht="21" x14ac:dyDescent="0.25">
      <c r="A51" s="18"/>
      <c r="B51" s="8"/>
      <c r="C51" s="9"/>
      <c r="D51" s="9"/>
      <c r="E51" s="9">
        <f t="shared" si="0"/>
        <v>2082</v>
      </c>
    </row>
    <row r="52" spans="1:5" ht="21" x14ac:dyDescent="0.25">
      <c r="A52" s="18"/>
      <c r="B52" s="8"/>
      <c r="C52" s="9"/>
      <c r="D52" s="9"/>
      <c r="E52" s="9">
        <f t="shared" si="0"/>
        <v>2082</v>
      </c>
    </row>
    <row r="53" spans="1:5" ht="21" x14ac:dyDescent="0.25">
      <c r="A53" s="18"/>
      <c r="B53" s="8"/>
      <c r="C53" s="9"/>
      <c r="D53" s="9"/>
      <c r="E53" s="9">
        <f t="shared" si="0"/>
        <v>2082</v>
      </c>
    </row>
    <row r="54" spans="1:5" ht="21" x14ac:dyDescent="0.25">
      <c r="A54" s="18"/>
      <c r="B54" s="8"/>
      <c r="C54" s="9"/>
      <c r="D54" s="9"/>
      <c r="E54" s="9">
        <f t="shared" si="0"/>
        <v>2082</v>
      </c>
    </row>
    <row r="55" spans="1:5" ht="21" x14ac:dyDescent="0.25">
      <c r="A55" s="18"/>
      <c r="B55" s="8"/>
      <c r="C55" s="9"/>
      <c r="D55" s="9"/>
      <c r="E55" s="9">
        <f t="shared" si="0"/>
        <v>2082</v>
      </c>
    </row>
    <row r="56" spans="1:5" ht="21" x14ac:dyDescent="0.25">
      <c r="A56" s="18"/>
      <c r="B56" s="8"/>
      <c r="C56" s="9"/>
      <c r="D56" s="9"/>
      <c r="E56" s="9">
        <f t="shared" si="0"/>
        <v>2082</v>
      </c>
    </row>
    <row r="57" spans="1:5" ht="21" x14ac:dyDescent="0.25">
      <c r="A57" s="18"/>
      <c r="B57" s="8"/>
      <c r="C57" s="9"/>
      <c r="D57" s="9"/>
      <c r="E57" s="9">
        <f t="shared" si="0"/>
        <v>2082</v>
      </c>
    </row>
    <row r="58" spans="1:5" ht="21" x14ac:dyDescent="0.25">
      <c r="A58" s="18"/>
      <c r="B58" s="8"/>
      <c r="C58" s="9"/>
      <c r="D58" s="9"/>
      <c r="E58" s="9">
        <f t="shared" si="0"/>
        <v>2082</v>
      </c>
    </row>
    <row r="59" spans="1:5" ht="21" x14ac:dyDescent="0.25">
      <c r="A59" s="18"/>
      <c r="B59" s="8"/>
      <c r="C59" s="9"/>
      <c r="D59" s="9"/>
      <c r="E59" s="9">
        <f t="shared" si="0"/>
        <v>2082</v>
      </c>
    </row>
    <row r="60" spans="1:5" ht="21" x14ac:dyDescent="0.25">
      <c r="A60" s="18"/>
      <c r="B60" s="8"/>
      <c r="C60" s="9"/>
      <c r="D60" s="9"/>
      <c r="E60" s="9">
        <f t="shared" si="0"/>
        <v>2082</v>
      </c>
    </row>
    <row r="61" spans="1:5" ht="21" x14ac:dyDescent="0.25">
      <c r="A61" s="18"/>
      <c r="B61" s="8"/>
      <c r="C61" s="9"/>
      <c r="D61" s="9"/>
      <c r="E61" s="9">
        <f t="shared" si="0"/>
        <v>2082</v>
      </c>
    </row>
    <row r="62" spans="1:5" ht="21" x14ac:dyDescent="0.25">
      <c r="A62" s="18"/>
      <c r="B62" s="8"/>
      <c r="C62" s="9"/>
      <c r="D62" s="9"/>
      <c r="E62" s="9">
        <f t="shared" si="0"/>
        <v>2082</v>
      </c>
    </row>
    <row r="63" spans="1:5" ht="21" x14ac:dyDescent="0.25">
      <c r="A63" s="18"/>
      <c r="B63" s="8"/>
      <c r="C63" s="9"/>
      <c r="D63" s="9"/>
      <c r="E63" s="9">
        <f t="shared" si="0"/>
        <v>2082</v>
      </c>
    </row>
    <row r="64" spans="1:5" ht="21" x14ac:dyDescent="0.25">
      <c r="A64" s="18"/>
      <c r="B64" s="8"/>
      <c r="C64" s="9"/>
      <c r="D64" s="9"/>
      <c r="E64" s="9">
        <f t="shared" si="0"/>
        <v>2082</v>
      </c>
    </row>
    <row r="65" spans="1:5" ht="21" x14ac:dyDescent="0.25">
      <c r="A65" s="18"/>
      <c r="B65" s="8"/>
      <c r="C65" s="9"/>
      <c r="D65" s="9"/>
      <c r="E65" s="9">
        <f t="shared" si="0"/>
        <v>2082</v>
      </c>
    </row>
    <row r="66" spans="1:5" ht="21" x14ac:dyDescent="0.25">
      <c r="A66" s="18"/>
      <c r="B66" s="8"/>
      <c r="C66" s="9"/>
      <c r="D66" s="9"/>
      <c r="E66" s="9">
        <f t="shared" si="0"/>
        <v>2082</v>
      </c>
    </row>
    <row r="67" spans="1:5" ht="21" x14ac:dyDescent="0.25">
      <c r="A67" s="18"/>
      <c r="B67" s="8"/>
      <c r="C67" s="9"/>
      <c r="D67" s="9"/>
      <c r="E67" s="9">
        <f t="shared" si="0"/>
        <v>2082</v>
      </c>
    </row>
    <row r="68" spans="1:5" ht="21" x14ac:dyDescent="0.25">
      <c r="A68" s="18"/>
      <c r="B68" s="8"/>
      <c r="C68" s="9"/>
      <c r="D68" s="9"/>
      <c r="E68" s="9">
        <f t="shared" si="0"/>
        <v>2082</v>
      </c>
    </row>
    <row r="69" spans="1:5" ht="21" x14ac:dyDescent="0.25">
      <c r="A69" s="18"/>
      <c r="B69" s="8"/>
      <c r="C69" s="9"/>
      <c r="D69" s="9"/>
      <c r="E69" s="9">
        <f t="shared" si="0"/>
        <v>2082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2082</v>
      </c>
    </row>
    <row r="71" spans="1:5" ht="21" x14ac:dyDescent="0.25">
      <c r="A71" s="8"/>
      <c r="B71" s="8"/>
      <c r="C71" s="9"/>
      <c r="D71" s="9"/>
      <c r="E71" s="9">
        <f t="shared" si="1"/>
        <v>2082</v>
      </c>
    </row>
    <row r="72" spans="1:5" ht="21" x14ac:dyDescent="0.25">
      <c r="A72" s="18"/>
      <c r="B72" s="8"/>
      <c r="C72" s="9"/>
      <c r="D72" s="9"/>
      <c r="E72" s="9">
        <f t="shared" si="1"/>
        <v>2082</v>
      </c>
    </row>
    <row r="73" spans="1:5" ht="21" x14ac:dyDescent="0.25">
      <c r="A73" s="18"/>
      <c r="B73" s="8"/>
      <c r="C73" s="9"/>
      <c r="D73" s="9"/>
      <c r="E73" s="9">
        <f t="shared" si="1"/>
        <v>2082</v>
      </c>
    </row>
    <row r="74" spans="1:5" ht="21" x14ac:dyDescent="0.25">
      <c r="A74" s="18"/>
      <c r="B74" s="8"/>
      <c r="C74" s="9"/>
      <c r="D74" s="9"/>
      <c r="E74" s="9">
        <f t="shared" si="1"/>
        <v>2082</v>
      </c>
    </row>
    <row r="75" spans="1:5" ht="21" x14ac:dyDescent="0.25">
      <c r="A75" s="18"/>
      <c r="B75" s="8"/>
      <c r="C75" s="9"/>
      <c r="D75" s="9"/>
      <c r="E75" s="9">
        <f t="shared" si="1"/>
        <v>2082</v>
      </c>
    </row>
    <row r="76" spans="1:5" ht="21" x14ac:dyDescent="0.25">
      <c r="A76" s="18"/>
      <c r="B76" s="8"/>
      <c r="C76" s="9"/>
      <c r="D76" s="9"/>
      <c r="E76" s="9">
        <f t="shared" si="1"/>
        <v>2082</v>
      </c>
    </row>
    <row r="77" spans="1:5" ht="21" x14ac:dyDescent="0.25">
      <c r="A77" s="18"/>
      <c r="B77" s="8"/>
      <c r="C77" s="9"/>
      <c r="D77" s="9"/>
      <c r="E77" s="9">
        <f t="shared" si="1"/>
        <v>2082</v>
      </c>
    </row>
    <row r="78" spans="1:5" ht="21" x14ac:dyDescent="0.25">
      <c r="A78" s="18"/>
      <c r="B78" s="8"/>
      <c r="C78" s="9"/>
      <c r="D78" s="9"/>
      <c r="E78" s="9">
        <f t="shared" si="1"/>
        <v>2082</v>
      </c>
    </row>
    <row r="79" spans="1:5" ht="21" x14ac:dyDescent="0.25">
      <c r="A79" s="18"/>
      <c r="B79" s="8"/>
      <c r="C79" s="9"/>
      <c r="D79" s="9"/>
      <c r="E79" s="9">
        <f t="shared" si="1"/>
        <v>2082</v>
      </c>
    </row>
    <row r="80" spans="1:5" ht="21" x14ac:dyDescent="0.25">
      <c r="A80" s="18"/>
      <c r="B80" s="8"/>
      <c r="C80" s="9"/>
      <c r="D80" s="9"/>
      <c r="E80" s="9">
        <f t="shared" si="1"/>
        <v>2082</v>
      </c>
    </row>
    <row r="81" spans="1:5" ht="21" x14ac:dyDescent="0.25">
      <c r="A81" s="18"/>
      <c r="B81" s="8"/>
      <c r="C81" s="9"/>
      <c r="D81" s="9"/>
      <c r="E81" s="9">
        <f t="shared" si="1"/>
        <v>2082</v>
      </c>
    </row>
    <row r="82" spans="1:5" ht="21" x14ac:dyDescent="0.25">
      <c r="A82" s="18"/>
      <c r="B82" s="8"/>
      <c r="C82" s="9"/>
      <c r="D82" s="9"/>
      <c r="E82" s="9">
        <f t="shared" si="1"/>
        <v>2082</v>
      </c>
    </row>
    <row r="83" spans="1:5" ht="21" x14ac:dyDescent="0.25">
      <c r="A83" s="18"/>
      <c r="B83" s="8"/>
      <c r="C83" s="9"/>
      <c r="D83" s="9"/>
      <c r="E83" s="9">
        <f t="shared" si="1"/>
        <v>2082</v>
      </c>
    </row>
    <row r="84" spans="1:5" ht="21" x14ac:dyDescent="0.25">
      <c r="A84" s="18"/>
      <c r="B84" s="8"/>
      <c r="C84" s="9"/>
      <c r="D84" s="9"/>
      <c r="E84" s="9">
        <f t="shared" si="1"/>
        <v>2082</v>
      </c>
    </row>
    <row r="85" spans="1:5" ht="21" x14ac:dyDescent="0.25">
      <c r="A85" s="18"/>
      <c r="B85" s="8"/>
      <c r="C85" s="9"/>
      <c r="D85" s="9"/>
      <c r="E85" s="9">
        <f t="shared" si="1"/>
        <v>2082</v>
      </c>
    </row>
    <row r="86" spans="1:5" ht="21" x14ac:dyDescent="0.25">
      <c r="A86" s="18"/>
      <c r="B86" s="8"/>
      <c r="C86" s="9"/>
      <c r="D86" s="9"/>
      <c r="E86" s="9">
        <f t="shared" si="1"/>
        <v>2082</v>
      </c>
    </row>
    <row r="87" spans="1:5" ht="21" x14ac:dyDescent="0.25">
      <c r="A87" s="18"/>
      <c r="B87" s="8"/>
      <c r="C87" s="9"/>
      <c r="D87" s="9"/>
      <c r="E87" s="9">
        <f t="shared" si="1"/>
        <v>2082</v>
      </c>
    </row>
    <row r="88" spans="1:5" ht="21" x14ac:dyDescent="0.25">
      <c r="A88" s="18"/>
      <c r="B88" s="8"/>
      <c r="C88" s="9"/>
      <c r="D88" s="9"/>
      <c r="E88" s="9">
        <f t="shared" si="1"/>
        <v>2082</v>
      </c>
    </row>
    <row r="89" spans="1:5" ht="21" x14ac:dyDescent="0.25">
      <c r="A89" s="18"/>
      <c r="B89" s="8"/>
      <c r="C89" s="9"/>
      <c r="D89" s="9"/>
      <c r="E89" s="9">
        <f t="shared" si="1"/>
        <v>2082</v>
      </c>
    </row>
    <row r="90" spans="1:5" ht="21" x14ac:dyDescent="0.25">
      <c r="A90" s="18"/>
      <c r="B90" s="8"/>
      <c r="C90" s="9"/>
      <c r="D90" s="9"/>
      <c r="E90" s="9">
        <f t="shared" si="1"/>
        <v>2082</v>
      </c>
    </row>
    <row r="91" spans="1:5" ht="21" x14ac:dyDescent="0.25">
      <c r="A91" s="18"/>
      <c r="B91" s="8"/>
      <c r="C91" s="9"/>
      <c r="D91" s="9"/>
      <c r="E91" s="9">
        <f t="shared" si="1"/>
        <v>2082</v>
      </c>
    </row>
    <row r="92" spans="1:5" ht="21" x14ac:dyDescent="0.25">
      <c r="A92" s="18"/>
      <c r="B92" s="8"/>
      <c r="C92" s="9"/>
      <c r="D92" s="9"/>
      <c r="E92" s="9">
        <f t="shared" si="1"/>
        <v>2082</v>
      </c>
    </row>
    <row r="93" spans="1:5" ht="21" x14ac:dyDescent="0.25">
      <c r="A93" s="18"/>
      <c r="B93" s="8"/>
      <c r="C93" s="9"/>
      <c r="D93" s="9"/>
      <c r="E93" s="9">
        <f t="shared" si="1"/>
        <v>2082</v>
      </c>
    </row>
    <row r="94" spans="1:5" ht="21" x14ac:dyDescent="0.25">
      <c r="A94" s="18"/>
      <c r="B94" s="8"/>
      <c r="C94" s="9"/>
      <c r="D94" s="9"/>
      <c r="E94" s="9">
        <f t="shared" si="1"/>
        <v>2082</v>
      </c>
    </row>
    <row r="95" spans="1:5" ht="21" x14ac:dyDescent="0.25">
      <c r="A95" s="18"/>
      <c r="B95" s="8"/>
      <c r="C95" s="9"/>
      <c r="D95" s="9"/>
      <c r="E95" s="9">
        <f t="shared" si="1"/>
        <v>2082</v>
      </c>
    </row>
    <row r="96" spans="1:5" ht="21" x14ac:dyDescent="0.25">
      <c r="A96" s="18"/>
      <c r="B96" s="8"/>
      <c r="C96" s="9"/>
      <c r="D96" s="9"/>
      <c r="E96" s="9">
        <f t="shared" si="1"/>
        <v>2082</v>
      </c>
    </row>
    <row r="97" spans="1:5" ht="21" x14ac:dyDescent="0.25">
      <c r="A97" s="18"/>
      <c r="B97" s="8"/>
      <c r="C97" s="9"/>
      <c r="D97" s="9"/>
      <c r="E97" s="9">
        <f t="shared" si="1"/>
        <v>2082</v>
      </c>
    </row>
    <row r="98" spans="1:5" ht="21" x14ac:dyDescent="0.25">
      <c r="A98" s="18"/>
      <c r="B98" s="8"/>
      <c r="C98" s="9"/>
      <c r="D98" s="9"/>
      <c r="E98" s="9">
        <f t="shared" si="1"/>
        <v>2082</v>
      </c>
    </row>
    <row r="99" spans="1:5" ht="21" x14ac:dyDescent="0.25">
      <c r="A99" s="18"/>
      <c r="B99" s="8"/>
      <c r="C99" s="9"/>
      <c r="D99" s="9"/>
      <c r="E99" s="9">
        <f t="shared" si="1"/>
        <v>2082</v>
      </c>
    </row>
    <row r="100" spans="1:5" ht="21" x14ac:dyDescent="0.25">
      <c r="A100" s="18"/>
      <c r="B100" s="8"/>
      <c r="C100" s="9"/>
      <c r="D100" s="9"/>
      <c r="E100" s="9">
        <f t="shared" si="1"/>
        <v>2082</v>
      </c>
    </row>
    <row r="101" spans="1:5" ht="21" x14ac:dyDescent="0.25">
      <c r="A101" s="18"/>
      <c r="B101" s="8"/>
      <c r="C101" s="17"/>
      <c r="D101" s="16"/>
      <c r="E101" s="9">
        <f t="shared" si="1"/>
        <v>2082</v>
      </c>
    </row>
    <row r="102" spans="1:5" ht="21" x14ac:dyDescent="0.25">
      <c r="A102" s="18"/>
      <c r="B102" s="8"/>
      <c r="C102" s="16"/>
      <c r="D102" s="16"/>
      <c r="E102" s="9">
        <f t="shared" si="1"/>
        <v>2082</v>
      </c>
    </row>
    <row r="103" spans="1:5" ht="21" x14ac:dyDescent="0.25">
      <c r="A103" s="18"/>
      <c r="B103" s="8"/>
      <c r="C103" s="16"/>
      <c r="D103" s="16"/>
      <c r="E103" s="9">
        <f t="shared" si="1"/>
        <v>2082</v>
      </c>
    </row>
    <row r="104" spans="1:5" ht="21" x14ac:dyDescent="0.25">
      <c r="A104" s="18"/>
      <c r="B104" s="8"/>
      <c r="C104" s="16"/>
      <c r="D104" s="16"/>
      <c r="E104" s="9">
        <f t="shared" si="1"/>
        <v>2082</v>
      </c>
    </row>
    <row r="105" spans="1:5" ht="21" x14ac:dyDescent="0.25">
      <c r="A105" s="18"/>
      <c r="B105" s="8"/>
      <c r="C105" s="16"/>
      <c r="D105" s="16"/>
      <c r="E105" s="9">
        <f t="shared" si="1"/>
        <v>2082</v>
      </c>
    </row>
    <row r="106" spans="1:5" ht="21" x14ac:dyDescent="0.25">
      <c r="A106" s="18"/>
      <c r="B106" s="8"/>
      <c r="C106" s="16"/>
      <c r="D106" s="16"/>
      <c r="E106" s="9">
        <f t="shared" si="1"/>
        <v>2082</v>
      </c>
    </row>
    <row r="107" spans="1:5" ht="21" x14ac:dyDescent="0.25">
      <c r="A107" s="18"/>
      <c r="B107" s="8"/>
      <c r="C107" s="16"/>
      <c r="D107" s="16"/>
      <c r="E107" s="9">
        <f t="shared" si="1"/>
        <v>2082</v>
      </c>
    </row>
    <row r="108" spans="1:5" ht="21" x14ac:dyDescent="0.25">
      <c r="A108" s="18"/>
      <c r="B108" s="8"/>
      <c r="C108" s="16"/>
      <c r="D108" s="16"/>
      <c r="E108" s="9">
        <f t="shared" si="1"/>
        <v>2082</v>
      </c>
    </row>
    <row r="109" spans="1:5" ht="21" x14ac:dyDescent="0.25">
      <c r="A109" s="18"/>
      <c r="B109" s="8"/>
      <c r="C109" s="16"/>
      <c r="D109" s="16"/>
      <c r="E109" s="9">
        <f t="shared" si="1"/>
        <v>2082</v>
      </c>
    </row>
    <row r="110" spans="1:5" ht="21" x14ac:dyDescent="0.25">
      <c r="A110" s="18"/>
      <c r="B110" s="8"/>
      <c r="C110" s="16"/>
      <c r="D110" s="16"/>
      <c r="E110" s="9">
        <f t="shared" si="1"/>
        <v>2082</v>
      </c>
    </row>
    <row r="111" spans="1:5" ht="21" x14ac:dyDescent="0.25">
      <c r="A111" s="18"/>
      <c r="B111" s="8"/>
      <c r="C111" s="16"/>
      <c r="D111" s="16"/>
      <c r="E111" s="9">
        <f t="shared" si="1"/>
        <v>2082</v>
      </c>
    </row>
    <row r="112" spans="1:5" ht="21" x14ac:dyDescent="0.25">
      <c r="A112" s="18"/>
      <c r="B112" s="8"/>
      <c r="C112" s="16"/>
      <c r="D112" s="16"/>
      <c r="E112" s="9">
        <f t="shared" si="1"/>
        <v>2082</v>
      </c>
    </row>
    <row r="113" spans="1:5" ht="21" x14ac:dyDescent="0.25">
      <c r="A113" s="18"/>
      <c r="B113" s="8"/>
      <c r="C113" s="16"/>
      <c r="D113" s="16"/>
      <c r="E113" s="9">
        <f t="shared" si="1"/>
        <v>2082</v>
      </c>
    </row>
    <row r="114" spans="1:5" ht="21" x14ac:dyDescent="0.25">
      <c r="A114" s="18"/>
      <c r="B114" s="8"/>
      <c r="C114" s="16"/>
      <c r="D114" s="16"/>
      <c r="E114" s="9">
        <f t="shared" si="1"/>
        <v>2082</v>
      </c>
    </row>
    <row r="115" spans="1:5" ht="21" x14ac:dyDescent="0.25">
      <c r="A115" s="18"/>
      <c r="B115" s="8"/>
      <c r="C115" s="16"/>
      <c r="D115" s="16"/>
      <c r="E115" s="9">
        <f t="shared" si="1"/>
        <v>2082</v>
      </c>
    </row>
    <row r="116" spans="1:5" ht="21" x14ac:dyDescent="0.25">
      <c r="A116" s="18"/>
      <c r="B116" s="8"/>
      <c r="C116" s="16"/>
      <c r="D116" s="16"/>
      <c r="E116" s="9">
        <f t="shared" si="1"/>
        <v>2082</v>
      </c>
    </row>
    <row r="117" spans="1:5" ht="21" x14ac:dyDescent="0.25">
      <c r="A117" s="18"/>
      <c r="B117" s="8"/>
      <c r="C117" s="16"/>
      <c r="D117" s="16"/>
      <c r="E117" s="9">
        <f t="shared" si="1"/>
        <v>2082</v>
      </c>
    </row>
    <row r="118" spans="1:5" ht="21" x14ac:dyDescent="0.25">
      <c r="A118" s="18"/>
      <c r="B118" s="8"/>
      <c r="C118" s="16"/>
      <c r="D118" s="16"/>
      <c r="E118" s="9">
        <f t="shared" si="1"/>
        <v>2082</v>
      </c>
    </row>
    <row r="119" spans="1:5" ht="21" x14ac:dyDescent="0.25">
      <c r="A119" s="18"/>
      <c r="B119" s="8"/>
      <c r="C119" s="16"/>
      <c r="D119" s="16"/>
      <c r="E119" s="9">
        <f t="shared" si="1"/>
        <v>2082</v>
      </c>
    </row>
    <row r="120" spans="1:5" ht="21" x14ac:dyDescent="0.25">
      <c r="A120" s="18"/>
      <c r="B120" s="8"/>
      <c r="C120" s="16"/>
      <c r="D120" s="16"/>
      <c r="E120" s="9">
        <f t="shared" si="1"/>
        <v>2082</v>
      </c>
    </row>
    <row r="121" spans="1:5" ht="21" x14ac:dyDescent="0.25">
      <c r="A121" s="18"/>
      <c r="B121" s="8"/>
      <c r="C121" s="16"/>
      <c r="D121" s="16"/>
      <c r="E121" s="9">
        <f t="shared" si="1"/>
        <v>2082</v>
      </c>
    </row>
    <row r="122" spans="1:5" ht="21" x14ac:dyDescent="0.25">
      <c r="A122" s="18"/>
      <c r="B122" s="8"/>
      <c r="C122" s="16"/>
      <c r="D122" s="16"/>
      <c r="E122" s="9">
        <f t="shared" si="1"/>
        <v>2082</v>
      </c>
    </row>
    <row r="123" spans="1:5" ht="21" x14ac:dyDescent="0.25">
      <c r="A123" s="18"/>
      <c r="B123" s="8"/>
      <c r="C123" s="16"/>
      <c r="D123" s="16"/>
      <c r="E123" s="9">
        <f t="shared" si="1"/>
        <v>2082</v>
      </c>
    </row>
    <row r="124" spans="1:5" ht="21" x14ac:dyDescent="0.25">
      <c r="A124" s="18"/>
      <c r="B124" s="8"/>
      <c r="C124" s="16"/>
      <c r="D124" s="16"/>
      <c r="E124" s="9">
        <f t="shared" si="1"/>
        <v>2082</v>
      </c>
    </row>
    <row r="125" spans="1:5" ht="21" x14ac:dyDescent="0.25">
      <c r="A125" s="18"/>
      <c r="B125" s="8"/>
      <c r="C125" s="16"/>
      <c r="D125" s="16"/>
      <c r="E125" s="9">
        <f t="shared" si="1"/>
        <v>2082</v>
      </c>
    </row>
    <row r="126" spans="1:5" ht="21" x14ac:dyDescent="0.25">
      <c r="A126" s="18"/>
      <c r="B126" s="8"/>
      <c r="C126" s="16"/>
      <c r="D126" s="16"/>
      <c r="E126" s="9">
        <f t="shared" si="1"/>
        <v>2082</v>
      </c>
    </row>
    <row r="127" spans="1:5" ht="21" x14ac:dyDescent="0.25">
      <c r="A127" s="18"/>
      <c r="B127" s="8"/>
      <c r="C127" s="16"/>
      <c r="D127" s="16"/>
      <c r="E127" s="9">
        <f t="shared" si="1"/>
        <v>2082</v>
      </c>
    </row>
    <row r="128" spans="1:5" ht="21" x14ac:dyDescent="0.25">
      <c r="A128" s="18"/>
      <c r="B128" s="8"/>
      <c r="C128" s="16"/>
      <c r="D128" s="16"/>
      <c r="E128" s="9">
        <f t="shared" si="1"/>
        <v>2082</v>
      </c>
    </row>
    <row r="129" spans="1:5" ht="21" x14ac:dyDescent="0.25">
      <c r="A129" s="18"/>
      <c r="B129" s="8"/>
      <c r="C129" s="16"/>
      <c r="D129" s="16"/>
      <c r="E129" s="9">
        <f t="shared" si="1"/>
        <v>2082</v>
      </c>
    </row>
    <row r="130" spans="1:5" ht="21" x14ac:dyDescent="0.25">
      <c r="A130" s="18"/>
      <c r="B130" s="8"/>
      <c r="C130" s="16"/>
      <c r="D130" s="16"/>
      <c r="E130" s="9">
        <f t="shared" si="1"/>
        <v>2082</v>
      </c>
    </row>
    <row r="131" spans="1:5" ht="21" x14ac:dyDescent="0.25">
      <c r="A131" s="18"/>
      <c r="B131" s="8"/>
      <c r="C131" s="16"/>
      <c r="D131" s="16"/>
      <c r="E131" s="9">
        <f t="shared" si="1"/>
        <v>2082</v>
      </c>
    </row>
    <row r="132" spans="1:5" ht="21" x14ac:dyDescent="0.25">
      <c r="A132" s="18"/>
      <c r="B132" s="8"/>
      <c r="C132" s="16"/>
      <c r="D132" s="16"/>
      <c r="E132" s="9">
        <f t="shared" si="1"/>
        <v>2082</v>
      </c>
    </row>
    <row r="133" spans="1:5" ht="21" x14ac:dyDescent="0.25">
      <c r="A133" s="18"/>
      <c r="B133" s="8"/>
      <c r="C133" s="16"/>
      <c r="D133" s="16"/>
      <c r="E133" s="9">
        <f t="shared" si="1"/>
        <v>2082</v>
      </c>
    </row>
    <row r="134" spans="1:5" ht="21" x14ac:dyDescent="0.25">
      <c r="A134" s="18"/>
      <c r="B134" s="8"/>
      <c r="C134" s="16"/>
      <c r="D134" s="16"/>
      <c r="E134" s="9">
        <f t="shared" ref="E134:E197" si="2">E133+C134-D134</f>
        <v>2082</v>
      </c>
    </row>
    <row r="135" spans="1:5" ht="21" x14ac:dyDescent="0.25">
      <c r="A135" s="18"/>
      <c r="B135" s="8"/>
      <c r="C135" s="16"/>
      <c r="D135" s="16"/>
      <c r="E135" s="9">
        <f t="shared" si="2"/>
        <v>2082</v>
      </c>
    </row>
    <row r="136" spans="1:5" ht="21" x14ac:dyDescent="0.25">
      <c r="A136" s="18"/>
      <c r="B136" s="8"/>
      <c r="C136" s="16"/>
      <c r="D136" s="16"/>
      <c r="E136" s="9">
        <f t="shared" si="2"/>
        <v>2082</v>
      </c>
    </row>
    <row r="137" spans="1:5" ht="21" x14ac:dyDescent="0.25">
      <c r="A137" s="18"/>
      <c r="B137" s="8"/>
      <c r="C137" s="16"/>
      <c r="D137" s="16"/>
      <c r="E137" s="9">
        <f t="shared" si="2"/>
        <v>2082</v>
      </c>
    </row>
    <row r="138" spans="1:5" ht="21" x14ac:dyDescent="0.25">
      <c r="A138" s="18"/>
      <c r="B138" s="8"/>
      <c r="C138" s="16"/>
      <c r="D138" s="16"/>
      <c r="E138" s="9">
        <f t="shared" si="2"/>
        <v>2082</v>
      </c>
    </row>
    <row r="139" spans="1:5" ht="21" x14ac:dyDescent="0.25">
      <c r="A139" s="18"/>
      <c r="B139" s="8"/>
      <c r="C139" s="16"/>
      <c r="D139" s="16"/>
      <c r="E139" s="9">
        <f t="shared" si="2"/>
        <v>2082</v>
      </c>
    </row>
    <row r="140" spans="1:5" ht="21" x14ac:dyDescent="0.25">
      <c r="A140" s="18"/>
      <c r="B140" s="8"/>
      <c r="C140" s="16"/>
      <c r="D140" s="16"/>
      <c r="E140" s="9">
        <f t="shared" si="2"/>
        <v>2082</v>
      </c>
    </row>
    <row r="141" spans="1:5" ht="21" x14ac:dyDescent="0.25">
      <c r="A141" s="18"/>
      <c r="B141" s="8"/>
      <c r="C141" s="16"/>
      <c r="D141" s="16"/>
      <c r="E141" s="9">
        <f t="shared" si="2"/>
        <v>2082</v>
      </c>
    </row>
    <row r="142" spans="1:5" ht="21" x14ac:dyDescent="0.25">
      <c r="A142" s="18"/>
      <c r="B142" s="8"/>
      <c r="C142" s="16"/>
      <c r="D142" s="16"/>
      <c r="E142" s="9">
        <f t="shared" si="2"/>
        <v>2082</v>
      </c>
    </row>
    <row r="143" spans="1:5" ht="21" x14ac:dyDescent="0.25">
      <c r="A143" s="18"/>
      <c r="B143" s="8"/>
      <c r="C143" s="16"/>
      <c r="D143" s="16"/>
      <c r="E143" s="9">
        <f t="shared" si="2"/>
        <v>2082</v>
      </c>
    </row>
    <row r="144" spans="1:5" ht="21" x14ac:dyDescent="0.25">
      <c r="A144" s="18"/>
      <c r="B144" s="8"/>
      <c r="C144" s="16"/>
      <c r="D144" s="16"/>
      <c r="E144" s="9">
        <f t="shared" si="2"/>
        <v>2082</v>
      </c>
    </row>
    <row r="145" spans="1:5" ht="21" x14ac:dyDescent="0.25">
      <c r="A145" s="18"/>
      <c r="B145" s="8"/>
      <c r="C145" s="16"/>
      <c r="D145" s="16"/>
      <c r="E145" s="9">
        <f t="shared" si="2"/>
        <v>2082</v>
      </c>
    </row>
    <row r="146" spans="1:5" ht="21" x14ac:dyDescent="0.25">
      <c r="A146" s="18"/>
      <c r="B146" s="8"/>
      <c r="C146" s="16"/>
      <c r="D146" s="16"/>
      <c r="E146" s="9">
        <f t="shared" si="2"/>
        <v>2082</v>
      </c>
    </row>
    <row r="147" spans="1:5" ht="21" x14ac:dyDescent="0.25">
      <c r="A147" s="18"/>
      <c r="B147" s="8"/>
      <c r="C147" s="16"/>
      <c r="D147" s="16"/>
      <c r="E147" s="9">
        <f t="shared" si="2"/>
        <v>2082</v>
      </c>
    </row>
    <row r="148" spans="1:5" ht="21" x14ac:dyDescent="0.25">
      <c r="A148" s="18"/>
      <c r="B148" s="8"/>
      <c r="C148" s="16"/>
      <c r="D148" s="16"/>
      <c r="E148" s="9">
        <f t="shared" si="2"/>
        <v>2082</v>
      </c>
    </row>
    <row r="149" spans="1:5" ht="21" x14ac:dyDescent="0.25">
      <c r="A149" s="18"/>
      <c r="B149" s="8"/>
      <c r="C149" s="16"/>
      <c r="D149" s="16"/>
      <c r="E149" s="9">
        <f t="shared" si="2"/>
        <v>2082</v>
      </c>
    </row>
    <row r="150" spans="1:5" ht="21" x14ac:dyDescent="0.25">
      <c r="A150" s="18"/>
      <c r="B150" s="8"/>
      <c r="C150" s="16"/>
      <c r="D150" s="16"/>
      <c r="E150" s="9">
        <f t="shared" si="2"/>
        <v>2082</v>
      </c>
    </row>
    <row r="151" spans="1:5" ht="21" x14ac:dyDescent="0.25">
      <c r="A151" s="18"/>
      <c r="B151" s="8"/>
      <c r="C151" s="16"/>
      <c r="D151" s="16"/>
      <c r="E151" s="9">
        <f t="shared" si="2"/>
        <v>2082</v>
      </c>
    </row>
    <row r="152" spans="1:5" ht="21" x14ac:dyDescent="0.25">
      <c r="A152" s="18"/>
      <c r="B152" s="8"/>
      <c r="C152" s="16"/>
      <c r="D152" s="16"/>
      <c r="E152" s="9">
        <f t="shared" si="2"/>
        <v>2082</v>
      </c>
    </row>
    <row r="153" spans="1:5" ht="21" x14ac:dyDescent="0.25">
      <c r="A153" s="18"/>
      <c r="B153" s="8"/>
      <c r="C153" s="16"/>
      <c r="D153" s="16"/>
      <c r="E153" s="9">
        <f t="shared" si="2"/>
        <v>2082</v>
      </c>
    </row>
    <row r="154" spans="1:5" ht="21" x14ac:dyDescent="0.25">
      <c r="A154" s="18"/>
      <c r="B154" s="8"/>
      <c r="C154" s="16"/>
      <c r="D154" s="16"/>
      <c r="E154" s="9">
        <f t="shared" si="2"/>
        <v>2082</v>
      </c>
    </row>
    <row r="155" spans="1:5" ht="21" x14ac:dyDescent="0.25">
      <c r="A155" s="18"/>
      <c r="B155" s="8"/>
      <c r="C155" s="16"/>
      <c r="D155" s="16"/>
      <c r="E155" s="9">
        <f t="shared" si="2"/>
        <v>2082</v>
      </c>
    </row>
    <row r="156" spans="1:5" ht="21" x14ac:dyDescent="0.25">
      <c r="A156" s="18"/>
      <c r="B156" s="8"/>
      <c r="C156" s="16"/>
      <c r="D156" s="16"/>
      <c r="E156" s="9">
        <f t="shared" si="2"/>
        <v>2082</v>
      </c>
    </row>
    <row r="157" spans="1:5" ht="21" x14ac:dyDescent="0.25">
      <c r="A157" s="18"/>
      <c r="B157" s="8"/>
      <c r="C157" s="16"/>
      <c r="D157" s="16"/>
      <c r="E157" s="9">
        <f t="shared" si="2"/>
        <v>2082</v>
      </c>
    </row>
    <row r="158" spans="1:5" ht="21" x14ac:dyDescent="0.25">
      <c r="A158" s="18"/>
      <c r="B158" s="8"/>
      <c r="C158" s="16"/>
      <c r="D158" s="16"/>
      <c r="E158" s="9">
        <f t="shared" si="2"/>
        <v>2082</v>
      </c>
    </row>
    <row r="159" spans="1:5" ht="21" x14ac:dyDescent="0.25">
      <c r="A159" s="18"/>
      <c r="B159" s="8"/>
      <c r="C159" s="16"/>
      <c r="D159" s="16"/>
      <c r="E159" s="9">
        <f t="shared" si="2"/>
        <v>2082</v>
      </c>
    </row>
    <row r="160" spans="1:5" ht="21" x14ac:dyDescent="0.25">
      <c r="A160" s="18"/>
      <c r="B160" s="8"/>
      <c r="C160" s="16"/>
      <c r="D160" s="16"/>
      <c r="E160" s="9">
        <f t="shared" si="2"/>
        <v>2082</v>
      </c>
    </row>
    <row r="161" spans="1:5" ht="21" x14ac:dyDescent="0.25">
      <c r="A161" s="18"/>
      <c r="B161" s="8"/>
      <c r="C161" s="16"/>
      <c r="D161" s="16"/>
      <c r="E161" s="9">
        <f t="shared" si="2"/>
        <v>2082</v>
      </c>
    </row>
    <row r="162" spans="1:5" ht="21" x14ac:dyDescent="0.25">
      <c r="A162" s="18"/>
      <c r="B162" s="8"/>
      <c r="C162" s="16"/>
      <c r="D162" s="16"/>
      <c r="E162" s="9">
        <f t="shared" si="2"/>
        <v>2082</v>
      </c>
    </row>
    <row r="163" spans="1:5" ht="21" x14ac:dyDescent="0.25">
      <c r="A163" s="18"/>
      <c r="B163" s="8"/>
      <c r="C163" s="16"/>
      <c r="D163" s="16"/>
      <c r="E163" s="9">
        <f t="shared" si="2"/>
        <v>2082</v>
      </c>
    </row>
    <row r="164" spans="1:5" ht="21" x14ac:dyDescent="0.25">
      <c r="A164" s="18"/>
      <c r="B164" s="8"/>
      <c r="C164" s="16"/>
      <c r="D164" s="16"/>
      <c r="E164" s="9">
        <f t="shared" si="2"/>
        <v>2082</v>
      </c>
    </row>
    <row r="165" spans="1:5" ht="21" x14ac:dyDescent="0.25">
      <c r="A165" s="18"/>
      <c r="B165" s="8"/>
      <c r="C165" s="16"/>
      <c r="D165" s="16"/>
      <c r="E165" s="9">
        <f t="shared" si="2"/>
        <v>2082</v>
      </c>
    </row>
    <row r="166" spans="1:5" ht="21" x14ac:dyDescent="0.25">
      <c r="A166" s="18"/>
      <c r="B166" s="8"/>
      <c r="C166" s="16"/>
      <c r="D166" s="16"/>
      <c r="E166" s="9">
        <f t="shared" si="2"/>
        <v>2082</v>
      </c>
    </row>
    <row r="167" spans="1:5" ht="21" x14ac:dyDescent="0.25">
      <c r="A167" s="18"/>
      <c r="B167" s="8"/>
      <c r="C167" s="16"/>
      <c r="D167" s="16"/>
      <c r="E167" s="9">
        <f t="shared" si="2"/>
        <v>2082</v>
      </c>
    </row>
    <row r="168" spans="1:5" ht="21" x14ac:dyDescent="0.25">
      <c r="A168" s="18"/>
      <c r="B168" s="8"/>
      <c r="C168" s="16"/>
      <c r="D168" s="16"/>
      <c r="E168" s="9">
        <f t="shared" si="2"/>
        <v>2082</v>
      </c>
    </row>
    <row r="169" spans="1:5" ht="21" x14ac:dyDescent="0.25">
      <c r="A169" s="18"/>
      <c r="B169" s="8"/>
      <c r="C169" s="16"/>
      <c r="D169" s="16"/>
      <c r="E169" s="9">
        <f t="shared" si="2"/>
        <v>2082</v>
      </c>
    </row>
    <row r="170" spans="1:5" ht="21" x14ac:dyDescent="0.25">
      <c r="A170" s="18"/>
      <c r="B170" s="8"/>
      <c r="C170" s="16"/>
      <c r="D170" s="16"/>
      <c r="E170" s="9">
        <f t="shared" si="2"/>
        <v>2082</v>
      </c>
    </row>
    <row r="171" spans="1:5" ht="21" x14ac:dyDescent="0.25">
      <c r="A171" s="18"/>
      <c r="B171" s="8"/>
      <c r="C171" s="16"/>
      <c r="D171" s="16"/>
      <c r="E171" s="9">
        <f t="shared" si="2"/>
        <v>2082</v>
      </c>
    </row>
    <row r="172" spans="1:5" ht="21" x14ac:dyDescent="0.25">
      <c r="A172" s="18"/>
      <c r="B172" s="8"/>
      <c r="C172" s="16"/>
      <c r="D172" s="16"/>
      <c r="E172" s="9">
        <f t="shared" si="2"/>
        <v>2082</v>
      </c>
    </row>
    <row r="173" spans="1:5" ht="21" x14ac:dyDescent="0.25">
      <c r="A173" s="18"/>
      <c r="B173" s="8"/>
      <c r="C173" s="16"/>
      <c r="D173" s="16"/>
      <c r="E173" s="9">
        <f t="shared" si="2"/>
        <v>2082</v>
      </c>
    </row>
    <row r="174" spans="1:5" ht="21" x14ac:dyDescent="0.25">
      <c r="A174" s="18"/>
      <c r="B174" s="8"/>
      <c r="C174" s="16"/>
      <c r="D174" s="16"/>
      <c r="E174" s="9">
        <f t="shared" si="2"/>
        <v>2082</v>
      </c>
    </row>
    <row r="175" spans="1:5" ht="21" x14ac:dyDescent="0.25">
      <c r="A175" s="18"/>
      <c r="B175" s="8"/>
      <c r="C175" s="16"/>
      <c r="D175" s="16"/>
      <c r="E175" s="9">
        <f t="shared" si="2"/>
        <v>2082</v>
      </c>
    </row>
    <row r="176" spans="1:5" ht="21" x14ac:dyDescent="0.25">
      <c r="A176" s="18"/>
      <c r="B176" s="8"/>
      <c r="C176" s="16"/>
      <c r="D176" s="16"/>
      <c r="E176" s="9">
        <f t="shared" si="2"/>
        <v>2082</v>
      </c>
    </row>
    <row r="177" spans="1:5" ht="21" x14ac:dyDescent="0.25">
      <c r="A177" s="18"/>
      <c r="B177" s="8"/>
      <c r="C177" s="16"/>
      <c r="D177" s="16"/>
      <c r="E177" s="9">
        <f t="shared" si="2"/>
        <v>2082</v>
      </c>
    </row>
    <row r="178" spans="1:5" ht="21" x14ac:dyDescent="0.25">
      <c r="A178" s="18"/>
      <c r="B178" s="8"/>
      <c r="C178" s="16"/>
      <c r="D178" s="16"/>
      <c r="E178" s="9">
        <f t="shared" si="2"/>
        <v>2082</v>
      </c>
    </row>
    <row r="179" spans="1:5" ht="21" x14ac:dyDescent="0.25">
      <c r="A179" s="18"/>
      <c r="B179" s="8"/>
      <c r="C179" s="16"/>
      <c r="D179" s="16"/>
      <c r="E179" s="9">
        <f t="shared" si="2"/>
        <v>2082</v>
      </c>
    </row>
    <row r="180" spans="1:5" ht="21" x14ac:dyDescent="0.25">
      <c r="A180" s="18"/>
      <c r="B180" s="8"/>
      <c r="C180" s="16"/>
      <c r="D180" s="16"/>
      <c r="E180" s="9">
        <f t="shared" si="2"/>
        <v>2082</v>
      </c>
    </row>
    <row r="181" spans="1:5" ht="21" x14ac:dyDescent="0.25">
      <c r="A181" s="18"/>
      <c r="B181" s="8"/>
      <c r="C181" s="16"/>
      <c r="D181" s="16"/>
      <c r="E181" s="9">
        <f t="shared" si="2"/>
        <v>2082</v>
      </c>
    </row>
    <row r="182" spans="1:5" ht="21" x14ac:dyDescent="0.25">
      <c r="A182" s="18"/>
      <c r="B182" s="8"/>
      <c r="C182" s="16"/>
      <c r="D182" s="16"/>
      <c r="E182" s="9">
        <f t="shared" si="2"/>
        <v>2082</v>
      </c>
    </row>
    <row r="183" spans="1:5" ht="21" x14ac:dyDescent="0.25">
      <c r="A183" s="18"/>
      <c r="B183" s="8"/>
      <c r="C183" s="16"/>
      <c r="D183" s="16"/>
      <c r="E183" s="9">
        <f t="shared" si="2"/>
        <v>2082</v>
      </c>
    </row>
    <row r="184" spans="1:5" ht="21" x14ac:dyDescent="0.25">
      <c r="A184" s="18"/>
      <c r="B184" s="8"/>
      <c r="C184" s="16"/>
      <c r="D184" s="16"/>
      <c r="E184" s="9">
        <f t="shared" si="2"/>
        <v>2082</v>
      </c>
    </row>
    <row r="185" spans="1:5" ht="21" x14ac:dyDescent="0.25">
      <c r="A185" s="18"/>
      <c r="B185" s="8"/>
      <c r="C185" s="16"/>
      <c r="D185" s="16"/>
      <c r="E185" s="9">
        <f t="shared" si="2"/>
        <v>2082</v>
      </c>
    </row>
    <row r="186" spans="1:5" ht="21" x14ac:dyDescent="0.25">
      <c r="A186" s="18"/>
      <c r="B186" s="8"/>
      <c r="C186" s="16"/>
      <c r="D186" s="16"/>
      <c r="E186" s="9">
        <f t="shared" si="2"/>
        <v>2082</v>
      </c>
    </row>
    <row r="187" spans="1:5" ht="21" x14ac:dyDescent="0.25">
      <c r="A187" s="18"/>
      <c r="B187" s="8"/>
      <c r="C187" s="16"/>
      <c r="D187" s="16"/>
      <c r="E187" s="9">
        <f t="shared" si="2"/>
        <v>2082</v>
      </c>
    </row>
    <row r="188" spans="1:5" ht="21" x14ac:dyDescent="0.25">
      <c r="A188" s="18"/>
      <c r="B188" s="8"/>
      <c r="C188" s="16"/>
      <c r="D188" s="16"/>
      <c r="E188" s="9">
        <f t="shared" si="2"/>
        <v>2082</v>
      </c>
    </row>
    <row r="189" spans="1:5" ht="21" x14ac:dyDescent="0.25">
      <c r="A189" s="18"/>
      <c r="B189" s="8"/>
      <c r="C189" s="16"/>
      <c r="D189" s="16"/>
      <c r="E189" s="9">
        <f t="shared" si="2"/>
        <v>2082</v>
      </c>
    </row>
    <row r="190" spans="1:5" ht="21" x14ac:dyDescent="0.25">
      <c r="A190" s="18"/>
      <c r="B190" s="8"/>
      <c r="C190" s="16"/>
      <c r="D190" s="16"/>
      <c r="E190" s="9">
        <f t="shared" si="2"/>
        <v>2082</v>
      </c>
    </row>
    <row r="191" spans="1:5" ht="21" x14ac:dyDescent="0.25">
      <c r="A191" s="18"/>
      <c r="B191" s="8"/>
      <c r="C191" s="16"/>
      <c r="D191" s="16"/>
      <c r="E191" s="9">
        <f t="shared" si="2"/>
        <v>2082</v>
      </c>
    </row>
    <row r="192" spans="1:5" ht="21" x14ac:dyDescent="0.25">
      <c r="A192" s="18"/>
      <c r="B192" s="8"/>
      <c r="C192" s="16"/>
      <c r="D192" s="16"/>
      <c r="E192" s="9">
        <f t="shared" si="2"/>
        <v>2082</v>
      </c>
    </row>
    <row r="193" spans="1:5" ht="21" x14ac:dyDescent="0.25">
      <c r="A193" s="18"/>
      <c r="B193" s="8"/>
      <c r="C193" s="16"/>
      <c r="D193" s="16"/>
      <c r="E193" s="9">
        <f t="shared" si="2"/>
        <v>2082</v>
      </c>
    </row>
    <row r="194" spans="1:5" ht="21" x14ac:dyDescent="0.25">
      <c r="A194" s="18"/>
      <c r="B194" s="8"/>
      <c r="C194" s="16"/>
      <c r="D194" s="16"/>
      <c r="E194" s="9">
        <f t="shared" si="2"/>
        <v>2082</v>
      </c>
    </row>
    <row r="195" spans="1:5" ht="21" x14ac:dyDescent="0.25">
      <c r="A195" s="18"/>
      <c r="B195" s="8"/>
      <c r="C195" s="16"/>
      <c r="D195" s="16"/>
      <c r="E195" s="9">
        <f t="shared" si="2"/>
        <v>2082</v>
      </c>
    </row>
    <row r="196" spans="1:5" ht="21" x14ac:dyDescent="0.25">
      <c r="A196" s="18"/>
      <c r="B196" s="8"/>
      <c r="C196" s="16"/>
      <c r="D196" s="16"/>
      <c r="E196" s="9">
        <f t="shared" si="2"/>
        <v>2082</v>
      </c>
    </row>
    <row r="197" spans="1:5" ht="21" x14ac:dyDescent="0.25">
      <c r="A197" s="18"/>
      <c r="B197" s="8"/>
      <c r="C197" s="16"/>
      <c r="D197" s="16"/>
      <c r="E197" s="9">
        <f t="shared" si="2"/>
        <v>2082</v>
      </c>
    </row>
    <row r="198" spans="1:5" ht="21" x14ac:dyDescent="0.25">
      <c r="A198" s="18"/>
      <c r="B198" s="8"/>
      <c r="C198" s="16"/>
      <c r="D198" s="16"/>
      <c r="E198" s="9">
        <f t="shared" ref="E198:E261" si="3">E197+C198-D198</f>
        <v>2082</v>
      </c>
    </row>
    <row r="199" spans="1:5" ht="21" x14ac:dyDescent="0.25">
      <c r="A199" s="18"/>
      <c r="B199" s="8"/>
      <c r="C199" s="16"/>
      <c r="D199" s="16"/>
      <c r="E199" s="9">
        <f t="shared" si="3"/>
        <v>2082</v>
      </c>
    </row>
    <row r="200" spans="1:5" ht="21" x14ac:dyDescent="0.25">
      <c r="A200" s="18"/>
      <c r="B200" s="8"/>
      <c r="C200" s="16"/>
      <c r="D200" s="16"/>
      <c r="E200" s="9">
        <f t="shared" si="3"/>
        <v>2082</v>
      </c>
    </row>
    <row r="201" spans="1:5" ht="21" x14ac:dyDescent="0.25">
      <c r="A201" s="18"/>
      <c r="B201" s="8"/>
      <c r="C201" s="16"/>
      <c r="D201" s="16"/>
      <c r="E201" s="9">
        <f t="shared" si="3"/>
        <v>2082</v>
      </c>
    </row>
    <row r="202" spans="1:5" ht="21" x14ac:dyDescent="0.25">
      <c r="A202" s="18"/>
      <c r="B202" s="8"/>
      <c r="C202" s="16"/>
      <c r="D202" s="16"/>
      <c r="E202" s="9">
        <f t="shared" si="3"/>
        <v>2082</v>
      </c>
    </row>
    <row r="203" spans="1:5" ht="21" x14ac:dyDescent="0.25">
      <c r="A203" s="18"/>
      <c r="B203" s="8"/>
      <c r="C203" s="16"/>
      <c r="D203" s="16"/>
      <c r="E203" s="9">
        <f t="shared" si="3"/>
        <v>2082</v>
      </c>
    </row>
    <row r="204" spans="1:5" ht="21" x14ac:dyDescent="0.25">
      <c r="A204" s="18"/>
      <c r="B204" s="8"/>
      <c r="C204" s="16"/>
      <c r="D204" s="16"/>
      <c r="E204" s="9">
        <f t="shared" si="3"/>
        <v>2082</v>
      </c>
    </row>
    <row r="205" spans="1:5" ht="21" x14ac:dyDescent="0.25">
      <c r="A205" s="18"/>
      <c r="B205" s="8"/>
      <c r="C205" s="16"/>
      <c r="D205" s="16"/>
      <c r="E205" s="9">
        <f t="shared" si="3"/>
        <v>2082</v>
      </c>
    </row>
    <row r="206" spans="1:5" ht="21" x14ac:dyDescent="0.25">
      <c r="A206" s="18"/>
      <c r="B206" s="8"/>
      <c r="C206" s="16"/>
      <c r="D206" s="16"/>
      <c r="E206" s="9">
        <f t="shared" si="3"/>
        <v>2082</v>
      </c>
    </row>
    <row r="207" spans="1:5" ht="21" x14ac:dyDescent="0.25">
      <c r="A207" s="18"/>
      <c r="B207" s="8"/>
      <c r="C207" s="16"/>
      <c r="D207" s="16"/>
      <c r="E207" s="9">
        <f t="shared" si="3"/>
        <v>2082</v>
      </c>
    </row>
    <row r="208" spans="1:5" ht="21" x14ac:dyDescent="0.25">
      <c r="A208" s="18"/>
      <c r="B208" s="8"/>
      <c r="C208" s="16"/>
      <c r="D208" s="16"/>
      <c r="E208" s="9">
        <f t="shared" si="3"/>
        <v>2082</v>
      </c>
    </row>
    <row r="209" spans="1:5" ht="21" x14ac:dyDescent="0.25">
      <c r="A209" s="18"/>
      <c r="B209" s="8"/>
      <c r="C209" s="16"/>
      <c r="D209" s="16"/>
      <c r="E209" s="9">
        <f t="shared" si="3"/>
        <v>2082</v>
      </c>
    </row>
    <row r="210" spans="1:5" ht="21" x14ac:dyDescent="0.25">
      <c r="A210" s="18"/>
      <c r="B210" s="8"/>
      <c r="C210" s="16"/>
      <c r="D210" s="16"/>
      <c r="E210" s="9">
        <f t="shared" si="3"/>
        <v>2082</v>
      </c>
    </row>
    <row r="211" spans="1:5" ht="21" x14ac:dyDescent="0.25">
      <c r="A211" s="18"/>
      <c r="B211" s="8"/>
      <c r="C211" s="16"/>
      <c r="D211" s="16"/>
      <c r="E211" s="9">
        <f t="shared" si="3"/>
        <v>2082</v>
      </c>
    </row>
    <row r="212" spans="1:5" ht="21" x14ac:dyDescent="0.25">
      <c r="A212" s="18"/>
      <c r="B212" s="8"/>
      <c r="C212" s="16"/>
      <c r="D212" s="16"/>
      <c r="E212" s="9">
        <f t="shared" si="3"/>
        <v>2082</v>
      </c>
    </row>
    <row r="213" spans="1:5" ht="21" x14ac:dyDescent="0.25">
      <c r="A213" s="18"/>
      <c r="B213" s="8"/>
      <c r="C213" s="16"/>
      <c r="D213" s="16"/>
      <c r="E213" s="9">
        <f t="shared" si="3"/>
        <v>2082</v>
      </c>
    </row>
    <row r="214" spans="1:5" ht="21" x14ac:dyDescent="0.25">
      <c r="A214" s="18"/>
      <c r="B214" s="8"/>
      <c r="C214" s="16"/>
      <c r="D214" s="16"/>
      <c r="E214" s="9">
        <f t="shared" si="3"/>
        <v>2082</v>
      </c>
    </row>
    <row r="215" spans="1:5" ht="21" x14ac:dyDescent="0.25">
      <c r="A215" s="18"/>
      <c r="B215" s="8"/>
      <c r="C215" s="16"/>
      <c r="D215" s="16"/>
      <c r="E215" s="9">
        <f t="shared" si="3"/>
        <v>2082</v>
      </c>
    </row>
    <row r="216" spans="1:5" ht="21" x14ac:dyDescent="0.25">
      <c r="A216" s="18"/>
      <c r="B216" s="8"/>
      <c r="C216" s="16"/>
      <c r="D216" s="16"/>
      <c r="E216" s="9">
        <f t="shared" si="3"/>
        <v>2082</v>
      </c>
    </row>
    <row r="217" spans="1:5" ht="21" x14ac:dyDescent="0.25">
      <c r="A217" s="18"/>
      <c r="B217" s="8"/>
      <c r="C217" s="16"/>
      <c r="D217" s="16"/>
      <c r="E217" s="9">
        <f t="shared" si="3"/>
        <v>2082</v>
      </c>
    </row>
    <row r="218" spans="1:5" ht="21" x14ac:dyDescent="0.25">
      <c r="A218" s="18"/>
      <c r="B218" s="8"/>
      <c r="C218" s="16"/>
      <c r="D218" s="16"/>
      <c r="E218" s="9">
        <f t="shared" si="3"/>
        <v>2082</v>
      </c>
    </row>
    <row r="219" spans="1:5" ht="21" x14ac:dyDescent="0.25">
      <c r="A219" s="18"/>
      <c r="B219" s="8"/>
      <c r="C219" s="16"/>
      <c r="D219" s="16"/>
      <c r="E219" s="9">
        <f t="shared" si="3"/>
        <v>2082</v>
      </c>
    </row>
    <row r="220" spans="1:5" ht="21" x14ac:dyDescent="0.25">
      <c r="A220" s="18"/>
      <c r="B220" s="8"/>
      <c r="C220" s="16"/>
      <c r="D220" s="16"/>
      <c r="E220" s="9">
        <f t="shared" si="3"/>
        <v>2082</v>
      </c>
    </row>
    <row r="221" spans="1:5" ht="21" x14ac:dyDescent="0.25">
      <c r="A221" s="18"/>
      <c r="B221" s="8"/>
      <c r="C221" s="16"/>
      <c r="D221" s="16"/>
      <c r="E221" s="9">
        <f t="shared" si="3"/>
        <v>2082</v>
      </c>
    </row>
    <row r="222" spans="1:5" ht="21" x14ac:dyDescent="0.25">
      <c r="A222" s="18"/>
      <c r="B222" s="8"/>
      <c r="C222" s="16"/>
      <c r="D222" s="16"/>
      <c r="E222" s="9">
        <f t="shared" si="3"/>
        <v>2082</v>
      </c>
    </row>
    <row r="223" spans="1:5" ht="21" x14ac:dyDescent="0.25">
      <c r="A223" s="18"/>
      <c r="B223" s="8"/>
      <c r="C223" s="16"/>
      <c r="D223" s="16"/>
      <c r="E223" s="9">
        <f t="shared" si="3"/>
        <v>2082</v>
      </c>
    </row>
    <row r="224" spans="1:5" ht="21" x14ac:dyDescent="0.25">
      <c r="A224" s="18"/>
      <c r="B224" s="8"/>
      <c r="C224" s="16"/>
      <c r="D224" s="16"/>
      <c r="E224" s="9">
        <f t="shared" si="3"/>
        <v>2082</v>
      </c>
    </row>
    <row r="225" spans="1:5" ht="21" x14ac:dyDescent="0.25">
      <c r="A225" s="18"/>
      <c r="B225" s="8"/>
      <c r="C225" s="16"/>
      <c r="D225" s="16"/>
      <c r="E225" s="9">
        <f t="shared" si="3"/>
        <v>2082</v>
      </c>
    </row>
    <row r="226" spans="1:5" ht="21" x14ac:dyDescent="0.25">
      <c r="A226" s="18"/>
      <c r="B226" s="8"/>
      <c r="C226" s="16"/>
      <c r="D226" s="16"/>
      <c r="E226" s="9">
        <f t="shared" si="3"/>
        <v>2082</v>
      </c>
    </row>
    <row r="227" spans="1:5" ht="21" x14ac:dyDescent="0.25">
      <c r="A227" s="18"/>
      <c r="B227" s="8"/>
      <c r="C227" s="16"/>
      <c r="D227" s="16"/>
      <c r="E227" s="9">
        <f t="shared" si="3"/>
        <v>2082</v>
      </c>
    </row>
    <row r="228" spans="1:5" ht="21" x14ac:dyDescent="0.25">
      <c r="A228" s="18"/>
      <c r="B228" s="8"/>
      <c r="C228" s="16"/>
      <c r="D228" s="16"/>
      <c r="E228" s="9">
        <f t="shared" si="3"/>
        <v>2082</v>
      </c>
    </row>
    <row r="229" spans="1:5" ht="21" x14ac:dyDescent="0.25">
      <c r="A229" s="18"/>
      <c r="B229" s="8"/>
      <c r="C229" s="16"/>
      <c r="D229" s="16"/>
      <c r="E229" s="9">
        <f t="shared" si="3"/>
        <v>2082</v>
      </c>
    </row>
    <row r="230" spans="1:5" ht="21" x14ac:dyDescent="0.25">
      <c r="A230" s="18"/>
      <c r="B230" s="8"/>
      <c r="C230" s="16"/>
      <c r="D230" s="16"/>
      <c r="E230" s="9">
        <f t="shared" si="3"/>
        <v>2082</v>
      </c>
    </row>
    <row r="231" spans="1:5" ht="21" x14ac:dyDescent="0.25">
      <c r="A231" s="18"/>
      <c r="B231" s="8"/>
      <c r="C231" s="16"/>
      <c r="D231" s="16"/>
      <c r="E231" s="9">
        <f t="shared" si="3"/>
        <v>2082</v>
      </c>
    </row>
    <row r="232" spans="1:5" ht="21" x14ac:dyDescent="0.25">
      <c r="A232" s="18"/>
      <c r="B232" s="8"/>
      <c r="C232" s="16"/>
      <c r="D232" s="16"/>
      <c r="E232" s="9">
        <f t="shared" si="3"/>
        <v>2082</v>
      </c>
    </row>
    <row r="233" spans="1:5" ht="21" x14ac:dyDescent="0.25">
      <c r="A233" s="18"/>
      <c r="B233" s="8"/>
      <c r="C233" s="16"/>
      <c r="D233" s="16"/>
      <c r="E233" s="9">
        <f t="shared" si="3"/>
        <v>2082</v>
      </c>
    </row>
    <row r="234" spans="1:5" ht="21" x14ac:dyDescent="0.25">
      <c r="A234" s="18"/>
      <c r="B234" s="8"/>
      <c r="C234" s="16"/>
      <c r="D234" s="16"/>
      <c r="E234" s="9">
        <f t="shared" si="3"/>
        <v>2082</v>
      </c>
    </row>
    <row r="235" spans="1:5" ht="21" x14ac:dyDescent="0.25">
      <c r="A235" s="18"/>
      <c r="B235" s="8"/>
      <c r="C235" s="16"/>
      <c r="D235" s="16"/>
      <c r="E235" s="9">
        <f t="shared" si="3"/>
        <v>2082</v>
      </c>
    </row>
    <row r="236" spans="1:5" ht="21" x14ac:dyDescent="0.25">
      <c r="A236" s="18"/>
      <c r="B236" s="17"/>
      <c r="C236" s="16"/>
      <c r="D236" s="16"/>
      <c r="E236" s="9">
        <f t="shared" si="3"/>
        <v>2082</v>
      </c>
    </row>
    <row r="237" spans="1:5" ht="21" x14ac:dyDescent="0.25">
      <c r="A237" s="18"/>
      <c r="B237" s="17"/>
      <c r="C237" s="16"/>
      <c r="D237" s="16"/>
      <c r="E237" s="9">
        <f t="shared" si="3"/>
        <v>2082</v>
      </c>
    </row>
    <row r="238" spans="1:5" ht="21" x14ac:dyDescent="0.25">
      <c r="A238" s="18"/>
      <c r="B238" s="17"/>
      <c r="C238" s="16"/>
      <c r="D238" s="16"/>
      <c r="E238" s="9">
        <f t="shared" si="3"/>
        <v>2082</v>
      </c>
    </row>
    <row r="239" spans="1:5" ht="21" x14ac:dyDescent="0.25">
      <c r="A239" s="18"/>
      <c r="B239" s="17"/>
      <c r="C239" s="16"/>
      <c r="D239" s="16"/>
      <c r="E239" s="9">
        <f t="shared" si="3"/>
        <v>2082</v>
      </c>
    </row>
    <row r="240" spans="1:5" ht="21" x14ac:dyDescent="0.25">
      <c r="A240" s="18"/>
      <c r="B240" s="17"/>
      <c r="C240" s="16"/>
      <c r="D240" s="16"/>
      <c r="E240" s="9">
        <f t="shared" si="3"/>
        <v>2082</v>
      </c>
    </row>
    <row r="241" spans="1:5" ht="21" x14ac:dyDescent="0.25">
      <c r="A241" s="18"/>
      <c r="B241" s="17"/>
      <c r="C241" s="16"/>
      <c r="D241" s="16"/>
      <c r="E241" s="9">
        <f t="shared" si="3"/>
        <v>2082</v>
      </c>
    </row>
    <row r="242" spans="1:5" ht="21" x14ac:dyDescent="0.25">
      <c r="A242" s="18"/>
      <c r="B242" s="17"/>
      <c r="C242" s="16"/>
      <c r="D242" s="16"/>
      <c r="E242" s="9">
        <f t="shared" si="3"/>
        <v>2082</v>
      </c>
    </row>
    <row r="243" spans="1:5" ht="21" x14ac:dyDescent="0.25">
      <c r="A243" s="18"/>
      <c r="B243" s="17"/>
      <c r="C243" s="16"/>
      <c r="D243" s="16"/>
      <c r="E243" s="9">
        <f t="shared" si="3"/>
        <v>2082</v>
      </c>
    </row>
    <row r="244" spans="1:5" ht="21" x14ac:dyDescent="0.25">
      <c r="A244" s="18"/>
      <c r="B244" s="17"/>
      <c r="C244" s="16"/>
      <c r="D244" s="16"/>
      <c r="E244" s="9">
        <f t="shared" si="3"/>
        <v>2082</v>
      </c>
    </row>
    <row r="245" spans="1:5" ht="21" x14ac:dyDescent="0.25">
      <c r="A245" s="18"/>
      <c r="B245" s="17"/>
      <c r="C245" s="16"/>
      <c r="D245" s="16"/>
      <c r="E245" s="9">
        <f t="shared" si="3"/>
        <v>2082</v>
      </c>
    </row>
    <row r="246" spans="1:5" ht="21" x14ac:dyDescent="0.25">
      <c r="A246" s="18"/>
      <c r="B246" s="17"/>
      <c r="C246" s="16"/>
      <c r="D246" s="16"/>
      <c r="E246" s="9">
        <f t="shared" si="3"/>
        <v>2082</v>
      </c>
    </row>
    <row r="247" spans="1:5" ht="21" x14ac:dyDescent="0.25">
      <c r="A247" s="18"/>
      <c r="B247" s="17"/>
      <c r="C247" s="16"/>
      <c r="D247" s="16"/>
      <c r="E247" s="9">
        <f t="shared" si="3"/>
        <v>2082</v>
      </c>
    </row>
    <row r="248" spans="1:5" ht="21" x14ac:dyDescent="0.25">
      <c r="A248" s="18"/>
      <c r="B248" s="17"/>
      <c r="C248" s="16"/>
      <c r="D248" s="16"/>
      <c r="E248" s="9">
        <f t="shared" si="3"/>
        <v>2082</v>
      </c>
    </row>
    <row r="249" spans="1:5" ht="21" x14ac:dyDescent="0.25">
      <c r="A249" s="18"/>
      <c r="B249" s="17"/>
      <c r="C249" s="16"/>
      <c r="D249" s="16"/>
      <c r="E249" s="9">
        <f t="shared" si="3"/>
        <v>2082</v>
      </c>
    </row>
    <row r="250" spans="1:5" ht="21" x14ac:dyDescent="0.25">
      <c r="A250" s="18"/>
      <c r="B250" s="17"/>
      <c r="C250" s="16"/>
      <c r="D250" s="16"/>
      <c r="E250" s="9">
        <f t="shared" si="3"/>
        <v>2082</v>
      </c>
    </row>
    <row r="251" spans="1:5" ht="21" x14ac:dyDescent="0.25">
      <c r="A251" s="18"/>
      <c r="B251" s="17"/>
      <c r="C251" s="16"/>
      <c r="D251" s="16"/>
      <c r="E251" s="9">
        <f t="shared" si="3"/>
        <v>2082</v>
      </c>
    </row>
    <row r="252" spans="1:5" ht="21" x14ac:dyDescent="0.25">
      <c r="A252" s="18"/>
      <c r="B252" s="17"/>
      <c r="C252" s="16"/>
      <c r="D252" s="16"/>
      <c r="E252" s="9">
        <f t="shared" si="3"/>
        <v>2082</v>
      </c>
    </row>
    <row r="253" spans="1:5" ht="21" x14ac:dyDescent="0.25">
      <c r="A253" s="18"/>
      <c r="B253" s="17"/>
      <c r="C253" s="16"/>
      <c r="D253" s="16"/>
      <c r="E253" s="9">
        <f t="shared" si="3"/>
        <v>2082</v>
      </c>
    </row>
    <row r="254" spans="1:5" ht="21" x14ac:dyDescent="0.25">
      <c r="A254" s="18"/>
      <c r="B254" s="17"/>
      <c r="C254" s="16"/>
      <c r="D254" s="16"/>
      <c r="E254" s="9">
        <f t="shared" si="3"/>
        <v>2082</v>
      </c>
    </row>
    <row r="255" spans="1:5" ht="21" x14ac:dyDescent="0.25">
      <c r="A255" s="18"/>
      <c r="B255" s="17"/>
      <c r="C255" s="16"/>
      <c r="D255" s="16"/>
      <c r="E255" s="9">
        <f t="shared" si="3"/>
        <v>2082</v>
      </c>
    </row>
    <row r="256" spans="1:5" ht="21" x14ac:dyDescent="0.25">
      <c r="A256" s="18"/>
      <c r="B256" s="17"/>
      <c r="C256" s="16"/>
      <c r="D256" s="16"/>
      <c r="E256" s="9">
        <f t="shared" si="3"/>
        <v>2082</v>
      </c>
    </row>
    <row r="257" spans="1:5" ht="21" x14ac:dyDescent="0.25">
      <c r="A257" s="18"/>
      <c r="B257" s="17"/>
      <c r="C257" s="16"/>
      <c r="D257" s="16"/>
      <c r="E257" s="9">
        <f t="shared" si="3"/>
        <v>2082</v>
      </c>
    </row>
    <row r="258" spans="1:5" ht="21" x14ac:dyDescent="0.25">
      <c r="A258" s="18"/>
      <c r="B258" s="17"/>
      <c r="C258" s="16"/>
      <c r="D258" s="16"/>
      <c r="E258" s="9">
        <f t="shared" si="3"/>
        <v>2082</v>
      </c>
    </row>
    <row r="259" spans="1:5" ht="21" x14ac:dyDescent="0.25">
      <c r="A259" s="18"/>
      <c r="B259" s="17"/>
      <c r="C259" s="16"/>
      <c r="D259" s="16"/>
      <c r="E259" s="9">
        <f t="shared" si="3"/>
        <v>2082</v>
      </c>
    </row>
    <row r="260" spans="1:5" ht="21" x14ac:dyDescent="0.25">
      <c r="A260" s="18"/>
      <c r="B260" s="17"/>
      <c r="C260" s="16"/>
      <c r="D260" s="16"/>
      <c r="E260" s="9">
        <f t="shared" si="3"/>
        <v>2082</v>
      </c>
    </row>
    <row r="261" spans="1:5" ht="21" x14ac:dyDescent="0.25">
      <c r="A261" s="18"/>
      <c r="B261" s="17"/>
      <c r="C261" s="16"/>
      <c r="D261" s="16"/>
      <c r="E261" s="9">
        <f t="shared" si="3"/>
        <v>2082</v>
      </c>
    </row>
    <row r="262" spans="1:5" ht="21" x14ac:dyDescent="0.25">
      <c r="A262" s="18"/>
      <c r="B262" s="17"/>
      <c r="C262" s="16"/>
      <c r="D262" s="16"/>
      <c r="E262" s="9">
        <f t="shared" ref="E262:E325" si="4">E261+C262-D262</f>
        <v>2082</v>
      </c>
    </row>
    <row r="263" spans="1:5" ht="21" x14ac:dyDescent="0.25">
      <c r="A263" s="18"/>
      <c r="B263" s="17"/>
      <c r="C263" s="16"/>
      <c r="D263" s="16"/>
      <c r="E263" s="9">
        <f t="shared" si="4"/>
        <v>2082</v>
      </c>
    </row>
    <row r="264" spans="1:5" ht="21" x14ac:dyDescent="0.25">
      <c r="A264" s="18"/>
      <c r="B264" s="17"/>
      <c r="C264" s="16"/>
      <c r="D264" s="16"/>
      <c r="E264" s="9">
        <f t="shared" si="4"/>
        <v>2082</v>
      </c>
    </row>
    <row r="265" spans="1:5" ht="21" x14ac:dyDescent="0.25">
      <c r="A265" s="18"/>
      <c r="B265" s="17"/>
      <c r="C265" s="16"/>
      <c r="D265" s="16"/>
      <c r="E265" s="9">
        <f t="shared" si="4"/>
        <v>2082</v>
      </c>
    </row>
    <row r="266" spans="1:5" ht="21" x14ac:dyDescent="0.25">
      <c r="A266" s="18"/>
      <c r="B266" s="17"/>
      <c r="C266" s="16"/>
      <c r="D266" s="16"/>
      <c r="E266" s="9">
        <f t="shared" si="4"/>
        <v>2082</v>
      </c>
    </row>
    <row r="267" spans="1:5" ht="21" x14ac:dyDescent="0.25">
      <c r="A267" s="18"/>
      <c r="B267" s="17"/>
      <c r="C267" s="16"/>
      <c r="D267" s="16"/>
      <c r="E267" s="9">
        <f t="shared" si="4"/>
        <v>2082</v>
      </c>
    </row>
    <row r="268" spans="1:5" ht="21" x14ac:dyDescent="0.25">
      <c r="A268" s="18"/>
      <c r="B268" s="17"/>
      <c r="C268" s="16"/>
      <c r="D268" s="16"/>
      <c r="E268" s="9">
        <f t="shared" si="4"/>
        <v>2082</v>
      </c>
    </row>
    <row r="269" spans="1:5" ht="21" x14ac:dyDescent="0.25">
      <c r="A269" s="18"/>
      <c r="B269" s="17"/>
      <c r="C269" s="16"/>
      <c r="D269" s="16"/>
      <c r="E269" s="9">
        <f t="shared" si="4"/>
        <v>2082</v>
      </c>
    </row>
    <row r="270" spans="1:5" ht="21" x14ac:dyDescent="0.25">
      <c r="A270" s="18"/>
      <c r="B270" s="17"/>
      <c r="C270" s="16"/>
      <c r="D270" s="16"/>
      <c r="E270" s="9">
        <f t="shared" si="4"/>
        <v>2082</v>
      </c>
    </row>
    <row r="271" spans="1:5" ht="21" x14ac:dyDescent="0.25">
      <c r="A271" s="18"/>
      <c r="B271" s="17"/>
      <c r="C271" s="16"/>
      <c r="D271" s="16"/>
      <c r="E271" s="9">
        <f t="shared" si="4"/>
        <v>2082</v>
      </c>
    </row>
    <row r="272" spans="1:5" ht="21" x14ac:dyDescent="0.25">
      <c r="A272" s="18"/>
      <c r="B272" s="17"/>
      <c r="C272" s="16"/>
      <c r="D272" s="16"/>
      <c r="E272" s="9">
        <f t="shared" si="4"/>
        <v>2082</v>
      </c>
    </row>
    <row r="273" spans="1:5" ht="21" x14ac:dyDescent="0.25">
      <c r="A273" s="18"/>
      <c r="B273" s="17"/>
      <c r="C273" s="16"/>
      <c r="D273" s="16"/>
      <c r="E273" s="9">
        <f t="shared" si="4"/>
        <v>2082</v>
      </c>
    </row>
    <row r="274" spans="1:5" ht="21" x14ac:dyDescent="0.25">
      <c r="A274" s="18"/>
      <c r="B274" s="17"/>
      <c r="C274" s="16"/>
      <c r="D274" s="16"/>
      <c r="E274" s="9">
        <f t="shared" si="4"/>
        <v>2082</v>
      </c>
    </row>
    <row r="275" spans="1:5" ht="21" x14ac:dyDescent="0.25">
      <c r="A275" s="18"/>
      <c r="B275" s="17"/>
      <c r="C275" s="16"/>
      <c r="D275" s="16"/>
      <c r="E275" s="9">
        <f t="shared" si="4"/>
        <v>2082</v>
      </c>
    </row>
    <row r="276" spans="1:5" ht="21" x14ac:dyDescent="0.25">
      <c r="A276" s="18"/>
      <c r="B276" s="17"/>
      <c r="C276" s="16"/>
      <c r="D276" s="16"/>
      <c r="E276" s="9">
        <f t="shared" si="4"/>
        <v>2082</v>
      </c>
    </row>
    <row r="277" spans="1:5" ht="21" x14ac:dyDescent="0.25">
      <c r="A277" s="18"/>
      <c r="B277" s="17"/>
      <c r="C277" s="16"/>
      <c r="D277" s="16"/>
      <c r="E277" s="9">
        <f t="shared" si="4"/>
        <v>2082</v>
      </c>
    </row>
    <row r="278" spans="1:5" ht="21" x14ac:dyDescent="0.25">
      <c r="A278" s="18"/>
      <c r="B278" s="17"/>
      <c r="C278" s="16"/>
      <c r="D278" s="16"/>
      <c r="E278" s="9">
        <f t="shared" si="4"/>
        <v>2082</v>
      </c>
    </row>
    <row r="279" spans="1:5" ht="21" x14ac:dyDescent="0.25">
      <c r="A279" s="18"/>
      <c r="B279" s="17"/>
      <c r="C279" s="16"/>
      <c r="D279" s="16"/>
      <c r="E279" s="9">
        <f t="shared" si="4"/>
        <v>2082</v>
      </c>
    </row>
    <row r="280" spans="1:5" ht="21" x14ac:dyDescent="0.25">
      <c r="A280" s="18"/>
      <c r="B280" s="17"/>
      <c r="C280" s="16"/>
      <c r="D280" s="16"/>
      <c r="E280" s="9">
        <f t="shared" si="4"/>
        <v>2082</v>
      </c>
    </row>
    <row r="281" spans="1:5" ht="21" x14ac:dyDescent="0.25">
      <c r="A281" s="18"/>
      <c r="B281" s="17"/>
      <c r="C281" s="16"/>
      <c r="D281" s="16"/>
      <c r="E281" s="9">
        <f t="shared" si="4"/>
        <v>2082</v>
      </c>
    </row>
    <row r="282" spans="1:5" ht="21" x14ac:dyDescent="0.25">
      <c r="A282" s="18"/>
      <c r="B282" s="17"/>
      <c r="C282" s="16"/>
      <c r="D282" s="16"/>
      <c r="E282" s="9">
        <f t="shared" si="4"/>
        <v>2082</v>
      </c>
    </row>
    <row r="283" spans="1:5" ht="21" x14ac:dyDescent="0.25">
      <c r="A283" s="18"/>
      <c r="B283" s="17"/>
      <c r="C283" s="16"/>
      <c r="D283" s="16"/>
      <c r="E283" s="9">
        <f t="shared" si="4"/>
        <v>2082</v>
      </c>
    </row>
    <row r="284" spans="1:5" ht="21" x14ac:dyDescent="0.25">
      <c r="A284" s="18"/>
      <c r="B284" s="17"/>
      <c r="C284" s="16"/>
      <c r="D284" s="16"/>
      <c r="E284" s="9">
        <f t="shared" si="4"/>
        <v>2082</v>
      </c>
    </row>
    <row r="285" spans="1:5" ht="21" x14ac:dyDescent="0.25">
      <c r="A285" s="18"/>
      <c r="B285" s="17"/>
      <c r="C285" s="16"/>
      <c r="D285" s="16"/>
      <c r="E285" s="9">
        <f t="shared" si="4"/>
        <v>2082</v>
      </c>
    </row>
    <row r="286" spans="1:5" ht="21" x14ac:dyDescent="0.25">
      <c r="A286" s="18"/>
      <c r="B286" s="17"/>
      <c r="C286" s="16"/>
      <c r="D286" s="16"/>
      <c r="E286" s="9">
        <f t="shared" si="4"/>
        <v>2082</v>
      </c>
    </row>
    <row r="287" spans="1:5" ht="21" x14ac:dyDescent="0.25">
      <c r="A287" s="18"/>
      <c r="B287" s="17"/>
      <c r="C287" s="16"/>
      <c r="D287" s="16"/>
      <c r="E287" s="9">
        <f t="shared" si="4"/>
        <v>2082</v>
      </c>
    </row>
    <row r="288" spans="1:5" ht="21" x14ac:dyDescent="0.25">
      <c r="A288" s="18"/>
      <c r="B288" s="17"/>
      <c r="C288" s="16"/>
      <c r="D288" s="16"/>
      <c r="E288" s="9">
        <f t="shared" si="4"/>
        <v>2082</v>
      </c>
    </row>
    <row r="289" spans="1:5" ht="21" x14ac:dyDescent="0.25">
      <c r="A289" s="18"/>
      <c r="B289" s="17"/>
      <c r="C289" s="16"/>
      <c r="D289" s="16"/>
      <c r="E289" s="9">
        <f t="shared" si="4"/>
        <v>2082</v>
      </c>
    </row>
    <row r="290" spans="1:5" ht="21" x14ac:dyDescent="0.25">
      <c r="A290" s="18"/>
      <c r="B290" s="17"/>
      <c r="C290" s="16"/>
      <c r="D290" s="16"/>
      <c r="E290" s="9">
        <f t="shared" si="4"/>
        <v>2082</v>
      </c>
    </row>
    <row r="291" spans="1:5" ht="21" x14ac:dyDescent="0.25">
      <c r="A291" s="18"/>
      <c r="B291" s="17"/>
      <c r="C291" s="16"/>
      <c r="D291" s="16"/>
      <c r="E291" s="9">
        <f t="shared" si="4"/>
        <v>2082</v>
      </c>
    </row>
    <row r="292" spans="1:5" ht="21" x14ac:dyDescent="0.25">
      <c r="A292" s="18"/>
      <c r="B292" s="17"/>
      <c r="C292" s="16"/>
      <c r="D292" s="16"/>
      <c r="E292" s="9">
        <f t="shared" si="4"/>
        <v>2082</v>
      </c>
    </row>
    <row r="293" spans="1:5" ht="21" x14ac:dyDescent="0.25">
      <c r="A293" s="18"/>
      <c r="B293" s="17"/>
      <c r="C293" s="16"/>
      <c r="D293" s="16"/>
      <c r="E293" s="9">
        <f t="shared" si="4"/>
        <v>2082</v>
      </c>
    </row>
    <row r="294" spans="1:5" ht="21" x14ac:dyDescent="0.25">
      <c r="A294" s="18"/>
      <c r="B294" s="17"/>
      <c r="C294" s="16"/>
      <c r="D294" s="16"/>
      <c r="E294" s="9">
        <f t="shared" si="4"/>
        <v>2082</v>
      </c>
    </row>
    <row r="295" spans="1:5" ht="21" x14ac:dyDescent="0.25">
      <c r="A295" s="18"/>
      <c r="B295" s="17"/>
      <c r="C295" s="16"/>
      <c r="D295" s="16"/>
      <c r="E295" s="9">
        <f t="shared" si="4"/>
        <v>2082</v>
      </c>
    </row>
    <row r="296" spans="1:5" ht="21" x14ac:dyDescent="0.25">
      <c r="A296" s="18"/>
      <c r="B296" s="17"/>
      <c r="C296" s="16"/>
      <c r="D296" s="16"/>
      <c r="E296" s="9">
        <f t="shared" si="4"/>
        <v>2082</v>
      </c>
    </row>
    <row r="297" spans="1:5" ht="21" x14ac:dyDescent="0.25">
      <c r="A297" s="18"/>
      <c r="B297" s="17"/>
      <c r="C297" s="16"/>
      <c r="D297" s="16"/>
      <c r="E297" s="9">
        <f t="shared" si="4"/>
        <v>2082</v>
      </c>
    </row>
    <row r="298" spans="1:5" ht="21" x14ac:dyDescent="0.25">
      <c r="A298" s="18"/>
      <c r="B298" s="17"/>
      <c r="C298" s="16"/>
      <c r="D298" s="16"/>
      <c r="E298" s="9">
        <f t="shared" si="4"/>
        <v>2082</v>
      </c>
    </row>
    <row r="299" spans="1:5" ht="21" x14ac:dyDescent="0.25">
      <c r="A299" s="18"/>
      <c r="B299" s="17"/>
      <c r="C299" s="16"/>
      <c r="D299" s="16"/>
      <c r="E299" s="9">
        <f t="shared" si="4"/>
        <v>2082</v>
      </c>
    </row>
    <row r="300" spans="1:5" ht="21" x14ac:dyDescent="0.25">
      <c r="A300" s="18"/>
      <c r="B300" s="17"/>
      <c r="C300" s="16"/>
      <c r="D300" s="16"/>
      <c r="E300" s="9">
        <f t="shared" si="4"/>
        <v>2082</v>
      </c>
    </row>
    <row r="301" spans="1:5" ht="21" x14ac:dyDescent="0.25">
      <c r="A301" s="18"/>
      <c r="B301" s="17"/>
      <c r="C301" s="16"/>
      <c r="D301" s="16"/>
      <c r="E301" s="9">
        <f t="shared" si="4"/>
        <v>2082</v>
      </c>
    </row>
    <row r="302" spans="1:5" ht="21" x14ac:dyDescent="0.25">
      <c r="A302" s="18"/>
      <c r="B302" s="17"/>
      <c r="C302" s="16"/>
      <c r="D302" s="16"/>
      <c r="E302" s="9">
        <f t="shared" si="4"/>
        <v>2082</v>
      </c>
    </row>
    <row r="303" spans="1:5" ht="21" x14ac:dyDescent="0.25">
      <c r="A303" s="18"/>
      <c r="B303" s="17"/>
      <c r="C303" s="16"/>
      <c r="D303" s="16"/>
      <c r="E303" s="9">
        <f t="shared" si="4"/>
        <v>2082</v>
      </c>
    </row>
    <row r="304" spans="1:5" ht="21" x14ac:dyDescent="0.25">
      <c r="A304" s="18"/>
      <c r="B304" s="17"/>
      <c r="C304" s="16"/>
      <c r="D304" s="16"/>
      <c r="E304" s="9">
        <f t="shared" si="4"/>
        <v>2082</v>
      </c>
    </row>
    <row r="305" spans="1:5" ht="21" x14ac:dyDescent="0.25">
      <c r="A305" s="18"/>
      <c r="B305" s="17"/>
      <c r="C305" s="16"/>
      <c r="D305" s="16"/>
      <c r="E305" s="9">
        <f t="shared" si="4"/>
        <v>2082</v>
      </c>
    </row>
    <row r="306" spans="1:5" ht="21" x14ac:dyDescent="0.25">
      <c r="A306" s="18"/>
      <c r="B306" s="17"/>
      <c r="C306" s="16"/>
      <c r="D306" s="16"/>
      <c r="E306" s="9">
        <f t="shared" si="4"/>
        <v>2082</v>
      </c>
    </row>
    <row r="307" spans="1:5" ht="21" x14ac:dyDescent="0.25">
      <c r="A307" s="18"/>
      <c r="B307" s="17"/>
      <c r="C307" s="16"/>
      <c r="D307" s="16"/>
      <c r="E307" s="9">
        <f t="shared" si="4"/>
        <v>2082</v>
      </c>
    </row>
    <row r="308" spans="1:5" ht="21" x14ac:dyDescent="0.25">
      <c r="A308" s="18"/>
      <c r="B308" s="17"/>
      <c r="C308" s="16"/>
      <c r="D308" s="16"/>
      <c r="E308" s="9">
        <f t="shared" si="4"/>
        <v>2082</v>
      </c>
    </row>
    <row r="309" spans="1:5" ht="21" x14ac:dyDescent="0.25">
      <c r="A309" s="18"/>
      <c r="B309" s="17"/>
      <c r="C309" s="16"/>
      <c r="D309" s="16"/>
      <c r="E309" s="9">
        <f t="shared" si="4"/>
        <v>2082</v>
      </c>
    </row>
    <row r="310" spans="1:5" ht="21" x14ac:dyDescent="0.25">
      <c r="A310" s="18"/>
      <c r="B310" s="17"/>
      <c r="C310" s="16"/>
      <c r="D310" s="16"/>
      <c r="E310" s="9">
        <f t="shared" si="4"/>
        <v>2082</v>
      </c>
    </row>
    <row r="311" spans="1:5" ht="21" x14ac:dyDescent="0.25">
      <c r="A311" s="18"/>
      <c r="B311" s="17"/>
      <c r="C311" s="16"/>
      <c r="D311" s="16"/>
      <c r="E311" s="9">
        <f t="shared" si="4"/>
        <v>2082</v>
      </c>
    </row>
    <row r="312" spans="1:5" ht="21" x14ac:dyDescent="0.25">
      <c r="A312" s="18"/>
      <c r="B312" s="17"/>
      <c r="C312" s="16"/>
      <c r="D312" s="16"/>
      <c r="E312" s="9">
        <f t="shared" si="4"/>
        <v>2082</v>
      </c>
    </row>
    <row r="313" spans="1:5" ht="21" x14ac:dyDescent="0.25">
      <c r="A313" s="18"/>
      <c r="B313" s="17"/>
      <c r="C313" s="16"/>
      <c r="D313" s="16"/>
      <c r="E313" s="9">
        <f t="shared" si="4"/>
        <v>2082</v>
      </c>
    </row>
    <row r="314" spans="1:5" ht="21" x14ac:dyDescent="0.25">
      <c r="A314" s="18"/>
      <c r="B314" s="17"/>
      <c r="C314" s="16"/>
      <c r="D314" s="16"/>
      <c r="E314" s="9">
        <f t="shared" si="4"/>
        <v>2082</v>
      </c>
    </row>
    <row r="315" spans="1:5" ht="21" x14ac:dyDescent="0.25">
      <c r="A315" s="18"/>
      <c r="B315" s="17"/>
      <c r="C315" s="16"/>
      <c r="D315" s="16"/>
      <c r="E315" s="9">
        <f t="shared" si="4"/>
        <v>2082</v>
      </c>
    </row>
    <row r="316" spans="1:5" ht="21" x14ac:dyDescent="0.25">
      <c r="A316" s="18"/>
      <c r="B316" s="17"/>
      <c r="C316" s="16"/>
      <c r="D316" s="16"/>
      <c r="E316" s="9">
        <f t="shared" si="4"/>
        <v>2082</v>
      </c>
    </row>
    <row r="317" spans="1:5" ht="21" x14ac:dyDescent="0.25">
      <c r="A317" s="18"/>
      <c r="B317" s="17"/>
      <c r="C317" s="16"/>
      <c r="D317" s="16"/>
      <c r="E317" s="9">
        <f t="shared" si="4"/>
        <v>2082</v>
      </c>
    </row>
    <row r="318" spans="1:5" ht="21" x14ac:dyDescent="0.25">
      <c r="A318" s="18"/>
      <c r="B318" s="17"/>
      <c r="C318" s="16"/>
      <c r="D318" s="16"/>
      <c r="E318" s="9">
        <f t="shared" si="4"/>
        <v>2082</v>
      </c>
    </row>
    <row r="319" spans="1:5" ht="21" x14ac:dyDescent="0.25">
      <c r="A319" s="18"/>
      <c r="B319" s="17"/>
      <c r="C319" s="16"/>
      <c r="D319" s="16"/>
      <c r="E319" s="9">
        <f t="shared" si="4"/>
        <v>2082</v>
      </c>
    </row>
    <row r="320" spans="1:5" ht="21" x14ac:dyDescent="0.25">
      <c r="A320" s="18"/>
      <c r="B320" s="17"/>
      <c r="C320" s="16"/>
      <c r="D320" s="16"/>
      <c r="E320" s="9">
        <f t="shared" si="4"/>
        <v>2082</v>
      </c>
    </row>
    <row r="321" spans="1:5" ht="21" x14ac:dyDescent="0.25">
      <c r="A321" s="18"/>
      <c r="B321" s="17"/>
      <c r="C321" s="16"/>
      <c r="D321" s="16"/>
      <c r="E321" s="9">
        <f t="shared" si="4"/>
        <v>2082</v>
      </c>
    </row>
    <row r="322" spans="1:5" ht="21" x14ac:dyDescent="0.25">
      <c r="A322" s="18"/>
      <c r="B322" s="17"/>
      <c r="C322" s="16"/>
      <c r="D322" s="16"/>
      <c r="E322" s="9">
        <f t="shared" si="4"/>
        <v>2082</v>
      </c>
    </row>
    <row r="323" spans="1:5" ht="21" x14ac:dyDescent="0.25">
      <c r="A323" s="18"/>
      <c r="B323" s="17"/>
      <c r="C323" s="16"/>
      <c r="D323" s="16"/>
      <c r="E323" s="9">
        <f t="shared" si="4"/>
        <v>2082</v>
      </c>
    </row>
    <row r="324" spans="1:5" ht="21" x14ac:dyDescent="0.25">
      <c r="A324" s="18"/>
      <c r="B324" s="17"/>
      <c r="C324" s="16"/>
      <c r="D324" s="16"/>
      <c r="E324" s="9">
        <f t="shared" si="4"/>
        <v>2082</v>
      </c>
    </row>
    <row r="325" spans="1:5" ht="21" x14ac:dyDescent="0.25">
      <c r="A325" s="18"/>
      <c r="B325" s="17"/>
      <c r="C325" s="16"/>
      <c r="D325" s="16"/>
      <c r="E325" s="9">
        <f t="shared" si="4"/>
        <v>2082</v>
      </c>
    </row>
    <row r="326" spans="1:5" ht="21" x14ac:dyDescent="0.25">
      <c r="A326" s="18"/>
      <c r="B326" s="17"/>
      <c r="C326" s="16"/>
      <c r="D326" s="16"/>
      <c r="E326" s="9">
        <f t="shared" ref="E326:E389" si="5">E325+C326-D326</f>
        <v>2082</v>
      </c>
    </row>
    <row r="327" spans="1:5" ht="21" x14ac:dyDescent="0.25">
      <c r="A327" s="18"/>
      <c r="B327" s="17"/>
      <c r="C327" s="16"/>
      <c r="D327" s="16"/>
      <c r="E327" s="9">
        <f t="shared" si="5"/>
        <v>2082</v>
      </c>
    </row>
    <row r="328" spans="1:5" ht="21" x14ac:dyDescent="0.25">
      <c r="A328" s="18"/>
      <c r="B328" s="17"/>
      <c r="C328" s="16"/>
      <c r="D328" s="16"/>
      <c r="E328" s="9">
        <f t="shared" si="5"/>
        <v>2082</v>
      </c>
    </row>
    <row r="329" spans="1:5" ht="21" x14ac:dyDescent="0.25">
      <c r="A329" s="18"/>
      <c r="B329" s="17"/>
      <c r="C329" s="16"/>
      <c r="D329" s="16"/>
      <c r="E329" s="9">
        <f t="shared" si="5"/>
        <v>2082</v>
      </c>
    </row>
    <row r="330" spans="1:5" ht="21" x14ac:dyDescent="0.25">
      <c r="A330" s="18"/>
      <c r="B330" s="17"/>
      <c r="C330" s="16"/>
      <c r="D330" s="16"/>
      <c r="E330" s="9">
        <f t="shared" si="5"/>
        <v>2082</v>
      </c>
    </row>
    <row r="331" spans="1:5" ht="21" x14ac:dyDescent="0.25">
      <c r="A331" s="18"/>
      <c r="B331" s="17"/>
      <c r="C331" s="16"/>
      <c r="D331" s="16"/>
      <c r="E331" s="9">
        <f t="shared" si="5"/>
        <v>2082</v>
      </c>
    </row>
    <row r="332" spans="1:5" ht="21" x14ac:dyDescent="0.25">
      <c r="A332" s="18"/>
      <c r="B332" s="17"/>
      <c r="C332" s="16"/>
      <c r="D332" s="16"/>
      <c r="E332" s="9">
        <f t="shared" si="5"/>
        <v>2082</v>
      </c>
    </row>
    <row r="333" spans="1:5" ht="21" x14ac:dyDescent="0.25">
      <c r="A333" s="18"/>
      <c r="B333" s="17"/>
      <c r="C333" s="16"/>
      <c r="D333" s="16"/>
      <c r="E333" s="9">
        <f t="shared" si="5"/>
        <v>2082</v>
      </c>
    </row>
    <row r="334" spans="1:5" ht="21" x14ac:dyDescent="0.25">
      <c r="A334" s="18"/>
      <c r="B334" s="17"/>
      <c r="C334" s="16"/>
      <c r="D334" s="16"/>
      <c r="E334" s="9">
        <f t="shared" si="5"/>
        <v>2082</v>
      </c>
    </row>
    <row r="335" spans="1:5" ht="21" x14ac:dyDescent="0.25">
      <c r="A335" s="18"/>
      <c r="B335" s="17"/>
      <c r="C335" s="16"/>
      <c r="D335" s="16"/>
      <c r="E335" s="9">
        <f t="shared" si="5"/>
        <v>2082</v>
      </c>
    </row>
    <row r="336" spans="1:5" ht="21" x14ac:dyDescent="0.25">
      <c r="A336" s="18"/>
      <c r="B336" s="17"/>
      <c r="C336" s="16"/>
      <c r="D336" s="16"/>
      <c r="E336" s="9">
        <f t="shared" si="5"/>
        <v>2082</v>
      </c>
    </row>
    <row r="337" spans="1:5" ht="21" x14ac:dyDescent="0.25">
      <c r="A337" s="18"/>
      <c r="B337" s="17"/>
      <c r="C337" s="16"/>
      <c r="D337" s="16"/>
      <c r="E337" s="9">
        <f t="shared" si="5"/>
        <v>2082</v>
      </c>
    </row>
    <row r="338" spans="1:5" ht="21" x14ac:dyDescent="0.25">
      <c r="A338" s="18"/>
      <c r="B338" s="17"/>
      <c r="C338" s="16"/>
      <c r="D338" s="16"/>
      <c r="E338" s="9">
        <f t="shared" si="5"/>
        <v>2082</v>
      </c>
    </row>
    <row r="339" spans="1:5" ht="21" x14ac:dyDescent="0.25">
      <c r="A339" s="18"/>
      <c r="B339" s="17"/>
      <c r="C339" s="16"/>
      <c r="D339" s="16"/>
      <c r="E339" s="9">
        <f t="shared" si="5"/>
        <v>2082</v>
      </c>
    </row>
    <row r="340" spans="1:5" ht="21" x14ac:dyDescent="0.25">
      <c r="A340" s="18"/>
      <c r="B340" s="17"/>
      <c r="C340" s="16"/>
      <c r="D340" s="16"/>
      <c r="E340" s="9">
        <f t="shared" si="5"/>
        <v>2082</v>
      </c>
    </row>
    <row r="341" spans="1:5" ht="21" x14ac:dyDescent="0.25">
      <c r="A341" s="18"/>
      <c r="B341" s="17"/>
      <c r="C341" s="16"/>
      <c r="D341" s="16"/>
      <c r="E341" s="9">
        <f t="shared" si="5"/>
        <v>2082</v>
      </c>
    </row>
    <row r="342" spans="1:5" ht="21" x14ac:dyDescent="0.25">
      <c r="A342" s="18"/>
      <c r="B342" s="17"/>
      <c r="C342" s="16"/>
      <c r="D342" s="16"/>
      <c r="E342" s="9">
        <f t="shared" si="5"/>
        <v>2082</v>
      </c>
    </row>
    <row r="343" spans="1:5" ht="21" x14ac:dyDescent="0.25">
      <c r="A343" s="18"/>
      <c r="B343" s="17"/>
      <c r="C343" s="16"/>
      <c r="D343" s="16"/>
      <c r="E343" s="9">
        <f t="shared" si="5"/>
        <v>2082</v>
      </c>
    </row>
    <row r="344" spans="1:5" ht="21" x14ac:dyDescent="0.25">
      <c r="A344" s="18"/>
      <c r="B344" s="17"/>
      <c r="C344" s="16"/>
      <c r="D344" s="16"/>
      <c r="E344" s="9">
        <f t="shared" si="5"/>
        <v>2082</v>
      </c>
    </row>
    <row r="345" spans="1:5" ht="21" x14ac:dyDescent="0.25">
      <c r="A345" s="18"/>
      <c r="B345" s="17"/>
      <c r="C345" s="16"/>
      <c r="D345" s="16"/>
      <c r="E345" s="9">
        <f t="shared" si="5"/>
        <v>2082</v>
      </c>
    </row>
    <row r="346" spans="1:5" ht="21" x14ac:dyDescent="0.25">
      <c r="A346" s="18"/>
      <c r="B346" s="17"/>
      <c r="C346" s="16"/>
      <c r="D346" s="16"/>
      <c r="E346" s="9">
        <f t="shared" si="5"/>
        <v>2082</v>
      </c>
    </row>
    <row r="347" spans="1:5" ht="21" x14ac:dyDescent="0.25">
      <c r="A347" s="18"/>
      <c r="B347" s="17"/>
      <c r="C347" s="16"/>
      <c r="D347" s="16"/>
      <c r="E347" s="9">
        <f t="shared" si="5"/>
        <v>2082</v>
      </c>
    </row>
    <row r="348" spans="1:5" ht="21" x14ac:dyDescent="0.25">
      <c r="A348" s="18"/>
      <c r="B348" s="17"/>
      <c r="C348" s="16"/>
      <c r="D348" s="16"/>
      <c r="E348" s="9">
        <f t="shared" si="5"/>
        <v>2082</v>
      </c>
    </row>
    <row r="349" spans="1:5" ht="21" x14ac:dyDescent="0.25">
      <c r="A349" s="18"/>
      <c r="B349" s="17"/>
      <c r="C349" s="16"/>
      <c r="D349" s="16"/>
      <c r="E349" s="9">
        <f t="shared" si="5"/>
        <v>2082</v>
      </c>
    </row>
    <row r="350" spans="1:5" ht="21" x14ac:dyDescent="0.25">
      <c r="A350" s="18"/>
      <c r="B350" s="17"/>
      <c r="C350" s="16"/>
      <c r="D350" s="16"/>
      <c r="E350" s="9">
        <f t="shared" si="5"/>
        <v>2082</v>
      </c>
    </row>
    <row r="351" spans="1:5" ht="21" x14ac:dyDescent="0.25">
      <c r="A351" s="18"/>
      <c r="B351" s="17"/>
      <c r="C351" s="16"/>
      <c r="D351" s="16"/>
      <c r="E351" s="9">
        <f t="shared" si="5"/>
        <v>2082</v>
      </c>
    </row>
    <row r="352" spans="1:5" ht="21" x14ac:dyDescent="0.25">
      <c r="A352" s="18"/>
      <c r="B352" s="17"/>
      <c r="C352" s="16"/>
      <c r="D352" s="16"/>
      <c r="E352" s="9">
        <f t="shared" si="5"/>
        <v>2082</v>
      </c>
    </row>
    <row r="353" spans="1:5" ht="21" x14ac:dyDescent="0.25">
      <c r="A353" s="18"/>
      <c r="B353" s="17"/>
      <c r="C353" s="16"/>
      <c r="D353" s="16"/>
      <c r="E353" s="9">
        <f t="shared" si="5"/>
        <v>2082</v>
      </c>
    </row>
    <row r="354" spans="1:5" ht="21" x14ac:dyDescent="0.25">
      <c r="A354" s="18"/>
      <c r="B354" s="17"/>
      <c r="C354" s="16"/>
      <c r="D354" s="16"/>
      <c r="E354" s="9">
        <f t="shared" si="5"/>
        <v>2082</v>
      </c>
    </row>
    <row r="355" spans="1:5" ht="21" x14ac:dyDescent="0.25">
      <c r="A355" s="18"/>
      <c r="B355" s="17"/>
      <c r="C355" s="16"/>
      <c r="D355" s="16"/>
      <c r="E355" s="9">
        <f t="shared" si="5"/>
        <v>2082</v>
      </c>
    </row>
    <row r="356" spans="1:5" ht="21" x14ac:dyDescent="0.25">
      <c r="A356" s="18"/>
      <c r="B356" s="17"/>
      <c r="C356" s="16"/>
      <c r="D356" s="16"/>
      <c r="E356" s="9">
        <f t="shared" si="5"/>
        <v>2082</v>
      </c>
    </row>
    <row r="357" spans="1:5" ht="21" x14ac:dyDescent="0.25">
      <c r="A357" s="18"/>
      <c r="B357" s="17"/>
      <c r="C357" s="16"/>
      <c r="D357" s="16"/>
      <c r="E357" s="9">
        <f t="shared" si="5"/>
        <v>2082</v>
      </c>
    </row>
    <row r="358" spans="1:5" ht="21" x14ac:dyDescent="0.25">
      <c r="A358" s="18"/>
      <c r="B358" s="17"/>
      <c r="C358" s="16"/>
      <c r="D358" s="16"/>
      <c r="E358" s="9">
        <f t="shared" si="5"/>
        <v>2082</v>
      </c>
    </row>
    <row r="359" spans="1:5" ht="21" x14ac:dyDescent="0.25">
      <c r="A359" s="18"/>
      <c r="B359" s="17"/>
      <c r="C359" s="16"/>
      <c r="D359" s="16"/>
      <c r="E359" s="9">
        <f t="shared" si="5"/>
        <v>2082</v>
      </c>
    </row>
    <row r="360" spans="1:5" ht="21" x14ac:dyDescent="0.25">
      <c r="A360" s="18"/>
      <c r="B360" s="17"/>
      <c r="C360" s="16"/>
      <c r="D360" s="16"/>
      <c r="E360" s="9">
        <f t="shared" si="5"/>
        <v>2082</v>
      </c>
    </row>
    <row r="361" spans="1:5" ht="21" x14ac:dyDescent="0.25">
      <c r="A361" s="18"/>
      <c r="B361" s="17"/>
      <c r="C361" s="16"/>
      <c r="D361" s="16"/>
      <c r="E361" s="9">
        <f t="shared" si="5"/>
        <v>2082</v>
      </c>
    </row>
    <row r="362" spans="1:5" ht="21" x14ac:dyDescent="0.25">
      <c r="A362" s="18"/>
      <c r="B362" s="17"/>
      <c r="C362" s="16"/>
      <c r="D362" s="16"/>
      <c r="E362" s="9">
        <f t="shared" si="5"/>
        <v>2082</v>
      </c>
    </row>
    <row r="363" spans="1:5" ht="21" x14ac:dyDescent="0.25">
      <c r="A363" s="18"/>
      <c r="B363" s="17"/>
      <c r="C363" s="16"/>
      <c r="D363" s="16"/>
      <c r="E363" s="9">
        <f t="shared" si="5"/>
        <v>2082</v>
      </c>
    </row>
    <row r="364" spans="1:5" ht="21" x14ac:dyDescent="0.25">
      <c r="A364" s="18"/>
      <c r="B364" s="17"/>
      <c r="C364" s="16"/>
      <c r="D364" s="16"/>
      <c r="E364" s="9">
        <f t="shared" si="5"/>
        <v>2082</v>
      </c>
    </row>
    <row r="365" spans="1:5" ht="21" x14ac:dyDescent="0.25">
      <c r="A365" s="18"/>
      <c r="B365" s="17"/>
      <c r="C365" s="16"/>
      <c r="D365" s="16"/>
      <c r="E365" s="9">
        <f t="shared" si="5"/>
        <v>2082</v>
      </c>
    </row>
    <row r="366" spans="1:5" ht="21" x14ac:dyDescent="0.25">
      <c r="A366" s="18"/>
      <c r="B366" s="17"/>
      <c r="C366" s="16"/>
      <c r="D366" s="16"/>
      <c r="E366" s="9">
        <f t="shared" si="5"/>
        <v>2082</v>
      </c>
    </row>
    <row r="367" spans="1:5" ht="21" x14ac:dyDescent="0.25">
      <c r="A367" s="18"/>
      <c r="B367" s="17"/>
      <c r="C367" s="16"/>
      <c r="D367" s="16"/>
      <c r="E367" s="9">
        <f t="shared" si="5"/>
        <v>2082</v>
      </c>
    </row>
    <row r="368" spans="1:5" ht="21" x14ac:dyDescent="0.25">
      <c r="A368" s="18"/>
      <c r="B368" s="17"/>
      <c r="C368" s="16"/>
      <c r="D368" s="16"/>
      <c r="E368" s="9">
        <f t="shared" si="5"/>
        <v>2082</v>
      </c>
    </row>
    <row r="369" spans="1:5" ht="21" x14ac:dyDescent="0.25">
      <c r="A369" s="18"/>
      <c r="B369" s="17"/>
      <c r="C369" s="16"/>
      <c r="D369" s="16"/>
      <c r="E369" s="9">
        <f t="shared" si="5"/>
        <v>2082</v>
      </c>
    </row>
    <row r="370" spans="1:5" ht="21" x14ac:dyDescent="0.25">
      <c r="A370" s="18"/>
      <c r="B370" s="17"/>
      <c r="C370" s="16"/>
      <c r="D370" s="16"/>
      <c r="E370" s="9">
        <f t="shared" si="5"/>
        <v>2082</v>
      </c>
    </row>
    <row r="371" spans="1:5" ht="21" x14ac:dyDescent="0.25">
      <c r="A371" s="18"/>
      <c r="B371" s="17"/>
      <c r="C371" s="16"/>
      <c r="D371" s="16"/>
      <c r="E371" s="9">
        <f t="shared" si="5"/>
        <v>2082</v>
      </c>
    </row>
    <row r="372" spans="1:5" ht="21" x14ac:dyDescent="0.25">
      <c r="A372" s="18"/>
      <c r="B372" s="17"/>
      <c r="C372" s="16"/>
      <c r="D372" s="16"/>
      <c r="E372" s="9">
        <f t="shared" si="5"/>
        <v>2082</v>
      </c>
    </row>
    <row r="373" spans="1:5" ht="21" x14ac:dyDescent="0.25">
      <c r="A373" s="18"/>
      <c r="B373" s="17"/>
      <c r="C373" s="16"/>
      <c r="D373" s="16"/>
      <c r="E373" s="9">
        <f t="shared" si="5"/>
        <v>2082</v>
      </c>
    </row>
    <row r="374" spans="1:5" ht="21" x14ac:dyDescent="0.25">
      <c r="A374" s="18"/>
      <c r="B374" s="17"/>
      <c r="C374" s="16"/>
      <c r="D374" s="16"/>
      <c r="E374" s="9">
        <f t="shared" si="5"/>
        <v>2082</v>
      </c>
    </row>
    <row r="375" spans="1:5" ht="21" x14ac:dyDescent="0.25">
      <c r="A375" s="18"/>
      <c r="B375" s="17"/>
      <c r="C375" s="16"/>
      <c r="D375" s="16"/>
      <c r="E375" s="9">
        <f t="shared" si="5"/>
        <v>2082</v>
      </c>
    </row>
    <row r="376" spans="1:5" ht="21" x14ac:dyDescent="0.25">
      <c r="A376" s="18"/>
      <c r="B376" s="17"/>
      <c r="C376" s="16"/>
      <c r="D376" s="16"/>
      <c r="E376" s="9">
        <f t="shared" si="5"/>
        <v>2082</v>
      </c>
    </row>
    <row r="377" spans="1:5" ht="21" x14ac:dyDescent="0.25">
      <c r="A377" s="18"/>
      <c r="B377" s="17"/>
      <c r="C377" s="16"/>
      <c r="D377" s="16"/>
      <c r="E377" s="9">
        <f t="shared" si="5"/>
        <v>2082</v>
      </c>
    </row>
    <row r="378" spans="1:5" ht="21" x14ac:dyDescent="0.25">
      <c r="A378" s="18"/>
      <c r="B378" s="17"/>
      <c r="C378" s="16"/>
      <c r="D378" s="16"/>
      <c r="E378" s="9">
        <f t="shared" si="5"/>
        <v>2082</v>
      </c>
    </row>
    <row r="379" spans="1:5" ht="21" x14ac:dyDescent="0.25">
      <c r="A379" s="18"/>
      <c r="B379" s="17"/>
      <c r="C379" s="16"/>
      <c r="D379" s="16"/>
      <c r="E379" s="9">
        <f t="shared" si="5"/>
        <v>2082</v>
      </c>
    </row>
    <row r="380" spans="1:5" ht="21" x14ac:dyDescent="0.25">
      <c r="A380" s="18"/>
      <c r="B380" s="17"/>
      <c r="C380" s="16"/>
      <c r="D380" s="16"/>
      <c r="E380" s="9">
        <f t="shared" si="5"/>
        <v>2082</v>
      </c>
    </row>
    <row r="381" spans="1:5" ht="21" x14ac:dyDescent="0.25">
      <c r="A381" s="18"/>
      <c r="B381" s="17"/>
      <c r="C381" s="16"/>
      <c r="D381" s="16"/>
      <c r="E381" s="9">
        <f t="shared" si="5"/>
        <v>2082</v>
      </c>
    </row>
    <row r="382" spans="1:5" ht="21" x14ac:dyDescent="0.25">
      <c r="A382" s="18"/>
      <c r="B382" s="17"/>
      <c r="C382" s="16"/>
      <c r="D382" s="16"/>
      <c r="E382" s="9">
        <f t="shared" si="5"/>
        <v>2082</v>
      </c>
    </row>
    <row r="383" spans="1:5" ht="21" x14ac:dyDescent="0.25">
      <c r="A383" s="18"/>
      <c r="B383" s="17"/>
      <c r="C383" s="16"/>
      <c r="D383" s="16"/>
      <c r="E383" s="9">
        <f t="shared" si="5"/>
        <v>2082</v>
      </c>
    </row>
    <row r="384" spans="1:5" ht="21" x14ac:dyDescent="0.25">
      <c r="A384" s="18"/>
      <c r="B384" s="17"/>
      <c r="C384" s="16"/>
      <c r="D384" s="16"/>
      <c r="E384" s="9">
        <f t="shared" si="5"/>
        <v>2082</v>
      </c>
    </row>
    <row r="385" spans="1:5" ht="21" x14ac:dyDescent="0.25">
      <c r="A385" s="18"/>
      <c r="B385" s="17"/>
      <c r="C385" s="16"/>
      <c r="D385" s="16"/>
      <c r="E385" s="9">
        <f t="shared" si="5"/>
        <v>2082</v>
      </c>
    </row>
    <row r="386" spans="1:5" ht="21" x14ac:dyDescent="0.25">
      <c r="A386" s="18"/>
      <c r="B386" s="17"/>
      <c r="C386" s="16"/>
      <c r="D386" s="16"/>
      <c r="E386" s="9">
        <f t="shared" si="5"/>
        <v>2082</v>
      </c>
    </row>
    <row r="387" spans="1:5" ht="21" x14ac:dyDescent="0.25">
      <c r="A387" s="18"/>
      <c r="B387" s="17"/>
      <c r="C387" s="16"/>
      <c r="D387" s="16"/>
      <c r="E387" s="9">
        <f t="shared" si="5"/>
        <v>2082</v>
      </c>
    </row>
    <row r="388" spans="1:5" ht="21" x14ac:dyDescent="0.25">
      <c r="A388" s="18"/>
      <c r="B388" s="17"/>
      <c r="C388" s="16"/>
      <c r="D388" s="16"/>
      <c r="E388" s="9">
        <f t="shared" si="5"/>
        <v>2082</v>
      </c>
    </row>
    <row r="389" spans="1:5" ht="21" x14ac:dyDescent="0.25">
      <c r="A389" s="18"/>
      <c r="B389" s="17"/>
      <c r="C389" s="16"/>
      <c r="D389" s="16"/>
      <c r="E389" s="9">
        <f t="shared" si="5"/>
        <v>2082</v>
      </c>
    </row>
    <row r="390" spans="1:5" ht="21" x14ac:dyDescent="0.25">
      <c r="A390" s="18"/>
      <c r="B390" s="17"/>
      <c r="C390" s="16"/>
      <c r="D390" s="16"/>
      <c r="E390" s="9">
        <f t="shared" ref="E390:E453" si="6">E389+C390-D390</f>
        <v>2082</v>
      </c>
    </row>
    <row r="391" spans="1:5" ht="21" x14ac:dyDescent="0.25">
      <c r="A391" s="18"/>
      <c r="B391" s="17"/>
      <c r="C391" s="16"/>
      <c r="D391" s="16"/>
      <c r="E391" s="9">
        <f t="shared" si="6"/>
        <v>2082</v>
      </c>
    </row>
    <row r="392" spans="1:5" ht="21" x14ac:dyDescent="0.25">
      <c r="A392" s="18"/>
      <c r="B392" s="17"/>
      <c r="C392" s="16"/>
      <c r="D392" s="16"/>
      <c r="E392" s="9">
        <f t="shared" si="6"/>
        <v>2082</v>
      </c>
    </row>
    <row r="393" spans="1:5" ht="21" x14ac:dyDescent="0.25">
      <c r="A393" s="18"/>
      <c r="B393" s="17"/>
      <c r="C393" s="16"/>
      <c r="D393" s="16"/>
      <c r="E393" s="9">
        <f t="shared" si="6"/>
        <v>2082</v>
      </c>
    </row>
    <row r="394" spans="1:5" ht="21" x14ac:dyDescent="0.25">
      <c r="A394" s="18"/>
      <c r="B394" s="17"/>
      <c r="C394" s="16"/>
      <c r="D394" s="16"/>
      <c r="E394" s="9">
        <f t="shared" si="6"/>
        <v>2082</v>
      </c>
    </row>
    <row r="395" spans="1:5" ht="21" x14ac:dyDescent="0.25">
      <c r="A395" s="18"/>
      <c r="B395" s="17"/>
      <c r="C395" s="16"/>
      <c r="D395" s="16"/>
      <c r="E395" s="9">
        <f t="shared" si="6"/>
        <v>2082</v>
      </c>
    </row>
    <row r="396" spans="1:5" ht="21" x14ac:dyDescent="0.25">
      <c r="A396" s="18"/>
      <c r="B396" s="17"/>
      <c r="C396" s="16"/>
      <c r="D396" s="16"/>
      <c r="E396" s="9">
        <f t="shared" si="6"/>
        <v>2082</v>
      </c>
    </row>
    <row r="397" spans="1:5" ht="21" x14ac:dyDescent="0.25">
      <c r="A397" s="18"/>
      <c r="B397" s="17"/>
      <c r="C397" s="16"/>
      <c r="D397" s="16"/>
      <c r="E397" s="9">
        <f t="shared" si="6"/>
        <v>2082</v>
      </c>
    </row>
    <row r="398" spans="1:5" ht="21" x14ac:dyDescent="0.25">
      <c r="A398" s="18"/>
      <c r="B398" s="17"/>
      <c r="C398" s="16"/>
      <c r="D398" s="16"/>
      <c r="E398" s="9">
        <f t="shared" si="6"/>
        <v>2082</v>
      </c>
    </row>
    <row r="399" spans="1:5" ht="21" x14ac:dyDescent="0.25">
      <c r="A399" s="18"/>
      <c r="B399" s="17"/>
      <c r="C399" s="16"/>
      <c r="D399" s="16"/>
      <c r="E399" s="9">
        <f t="shared" si="6"/>
        <v>2082</v>
      </c>
    </row>
    <row r="400" spans="1:5" ht="21" x14ac:dyDescent="0.25">
      <c r="A400" s="18"/>
      <c r="B400" s="17"/>
      <c r="C400" s="16"/>
      <c r="D400" s="16"/>
      <c r="E400" s="9">
        <f t="shared" si="6"/>
        <v>2082</v>
      </c>
    </row>
    <row r="401" spans="1:5" ht="21" x14ac:dyDescent="0.25">
      <c r="A401" s="18"/>
      <c r="B401" s="17"/>
      <c r="C401" s="16"/>
      <c r="D401" s="16"/>
      <c r="E401" s="9">
        <f t="shared" si="6"/>
        <v>2082</v>
      </c>
    </row>
    <row r="402" spans="1:5" ht="21" x14ac:dyDescent="0.25">
      <c r="A402" s="18"/>
      <c r="B402" s="17"/>
      <c r="C402" s="16"/>
      <c r="D402" s="16"/>
      <c r="E402" s="9">
        <f t="shared" si="6"/>
        <v>2082</v>
      </c>
    </row>
    <row r="403" spans="1:5" ht="21" x14ac:dyDescent="0.25">
      <c r="A403" s="18"/>
      <c r="B403" s="17"/>
      <c r="C403" s="16"/>
      <c r="D403" s="16"/>
      <c r="E403" s="9">
        <f t="shared" si="6"/>
        <v>2082</v>
      </c>
    </row>
    <row r="404" spans="1:5" ht="21" x14ac:dyDescent="0.25">
      <c r="A404" s="18"/>
      <c r="B404" s="17"/>
      <c r="C404" s="16"/>
      <c r="D404" s="16"/>
      <c r="E404" s="9">
        <f t="shared" si="6"/>
        <v>2082</v>
      </c>
    </row>
    <row r="405" spans="1:5" ht="21" x14ac:dyDescent="0.25">
      <c r="A405" s="18"/>
      <c r="B405" s="17"/>
      <c r="C405" s="16"/>
      <c r="D405" s="16"/>
      <c r="E405" s="9">
        <f t="shared" si="6"/>
        <v>2082</v>
      </c>
    </row>
    <row r="406" spans="1:5" ht="21" x14ac:dyDescent="0.25">
      <c r="A406" s="18"/>
      <c r="B406" s="17"/>
      <c r="C406" s="16"/>
      <c r="D406" s="16"/>
      <c r="E406" s="9">
        <f t="shared" si="6"/>
        <v>2082</v>
      </c>
    </row>
    <row r="407" spans="1:5" ht="21" x14ac:dyDescent="0.25">
      <c r="A407" s="18"/>
      <c r="B407" s="17"/>
      <c r="C407" s="16"/>
      <c r="D407" s="16"/>
      <c r="E407" s="9">
        <f t="shared" si="6"/>
        <v>2082</v>
      </c>
    </row>
    <row r="408" spans="1:5" ht="21" x14ac:dyDescent="0.25">
      <c r="A408" s="18"/>
      <c r="B408" s="17"/>
      <c r="C408" s="16"/>
      <c r="D408" s="16"/>
      <c r="E408" s="9">
        <f t="shared" si="6"/>
        <v>2082</v>
      </c>
    </row>
    <row r="409" spans="1:5" ht="21" x14ac:dyDescent="0.25">
      <c r="A409" s="18"/>
      <c r="B409" s="17"/>
      <c r="C409" s="16"/>
      <c r="D409" s="16"/>
      <c r="E409" s="9">
        <f t="shared" si="6"/>
        <v>2082</v>
      </c>
    </row>
    <row r="410" spans="1:5" ht="21" x14ac:dyDescent="0.25">
      <c r="A410" s="18"/>
      <c r="B410" s="17"/>
      <c r="C410" s="16"/>
      <c r="D410" s="16"/>
      <c r="E410" s="9">
        <f t="shared" si="6"/>
        <v>2082</v>
      </c>
    </row>
    <row r="411" spans="1:5" ht="21" x14ac:dyDescent="0.25">
      <c r="A411" s="18"/>
      <c r="B411" s="17"/>
      <c r="C411" s="16"/>
      <c r="D411" s="16"/>
      <c r="E411" s="9">
        <f t="shared" si="6"/>
        <v>2082</v>
      </c>
    </row>
    <row r="412" spans="1:5" ht="21" x14ac:dyDescent="0.25">
      <c r="A412" s="18"/>
      <c r="B412" s="17"/>
      <c r="C412" s="16"/>
      <c r="D412" s="16"/>
      <c r="E412" s="9">
        <f t="shared" si="6"/>
        <v>2082</v>
      </c>
    </row>
    <row r="413" spans="1:5" ht="21" x14ac:dyDescent="0.25">
      <c r="A413" s="18"/>
      <c r="B413" s="17"/>
      <c r="C413" s="16"/>
      <c r="D413" s="16"/>
      <c r="E413" s="9">
        <f t="shared" si="6"/>
        <v>2082</v>
      </c>
    </row>
    <row r="414" spans="1:5" ht="21" x14ac:dyDescent="0.25">
      <c r="A414" s="18"/>
      <c r="B414" s="17"/>
      <c r="C414" s="16"/>
      <c r="D414" s="16"/>
      <c r="E414" s="9">
        <f t="shared" si="6"/>
        <v>2082</v>
      </c>
    </row>
    <row r="415" spans="1:5" ht="21" x14ac:dyDescent="0.25">
      <c r="A415" s="18"/>
      <c r="B415" s="17"/>
      <c r="C415" s="16"/>
      <c r="D415" s="16"/>
      <c r="E415" s="9">
        <f t="shared" si="6"/>
        <v>2082</v>
      </c>
    </row>
    <row r="416" spans="1:5" ht="21" x14ac:dyDescent="0.25">
      <c r="A416" s="18"/>
      <c r="B416" s="17"/>
      <c r="C416" s="16"/>
      <c r="D416" s="16"/>
      <c r="E416" s="9">
        <f t="shared" si="6"/>
        <v>2082</v>
      </c>
    </row>
    <row r="417" spans="1:5" ht="21" x14ac:dyDescent="0.25">
      <c r="A417" s="18"/>
      <c r="B417" s="17"/>
      <c r="C417" s="16"/>
      <c r="D417" s="16"/>
      <c r="E417" s="9">
        <f t="shared" si="6"/>
        <v>2082</v>
      </c>
    </row>
    <row r="418" spans="1:5" ht="21" x14ac:dyDescent="0.25">
      <c r="A418" s="18"/>
      <c r="B418" s="17"/>
      <c r="C418" s="16"/>
      <c r="D418" s="16"/>
      <c r="E418" s="9">
        <f t="shared" si="6"/>
        <v>2082</v>
      </c>
    </row>
    <row r="419" spans="1:5" ht="21" x14ac:dyDescent="0.25">
      <c r="A419" s="18"/>
      <c r="B419" s="17"/>
      <c r="C419" s="16"/>
      <c r="D419" s="16"/>
      <c r="E419" s="9">
        <f t="shared" si="6"/>
        <v>2082</v>
      </c>
    </row>
    <row r="420" spans="1:5" ht="21" x14ac:dyDescent="0.25">
      <c r="A420" s="18"/>
      <c r="B420" s="17"/>
      <c r="C420" s="16"/>
      <c r="D420" s="16"/>
      <c r="E420" s="9">
        <f t="shared" si="6"/>
        <v>2082</v>
      </c>
    </row>
    <row r="421" spans="1:5" ht="21" x14ac:dyDescent="0.25">
      <c r="A421" s="18"/>
      <c r="B421" s="17"/>
      <c r="C421" s="16"/>
      <c r="D421" s="16"/>
      <c r="E421" s="9">
        <f t="shared" si="6"/>
        <v>2082</v>
      </c>
    </row>
    <row r="422" spans="1:5" ht="21" x14ac:dyDescent="0.25">
      <c r="A422" s="17"/>
      <c r="B422" s="17"/>
      <c r="C422" s="16"/>
      <c r="D422" s="16"/>
      <c r="E422" s="9">
        <f t="shared" si="6"/>
        <v>2082</v>
      </c>
    </row>
    <row r="423" spans="1:5" ht="21" x14ac:dyDescent="0.25">
      <c r="A423" s="17"/>
      <c r="B423" s="17"/>
      <c r="C423" s="16"/>
      <c r="D423" s="16"/>
      <c r="E423" s="9">
        <f t="shared" si="6"/>
        <v>2082</v>
      </c>
    </row>
    <row r="424" spans="1:5" ht="21" x14ac:dyDescent="0.25">
      <c r="A424" s="17"/>
      <c r="B424" s="17"/>
      <c r="C424" s="16"/>
      <c r="D424" s="16"/>
      <c r="E424" s="9">
        <f t="shared" si="6"/>
        <v>2082</v>
      </c>
    </row>
    <row r="425" spans="1:5" ht="21" x14ac:dyDescent="0.25">
      <c r="A425" s="17"/>
      <c r="B425" s="17"/>
      <c r="C425" s="16"/>
      <c r="D425" s="16"/>
      <c r="E425" s="9">
        <f t="shared" si="6"/>
        <v>2082</v>
      </c>
    </row>
    <row r="426" spans="1:5" ht="21" x14ac:dyDescent="0.25">
      <c r="A426" s="17"/>
      <c r="B426" s="17"/>
      <c r="C426" s="16"/>
      <c r="D426" s="16"/>
      <c r="E426" s="9">
        <f t="shared" si="6"/>
        <v>2082</v>
      </c>
    </row>
    <row r="427" spans="1:5" ht="21" x14ac:dyDescent="0.25">
      <c r="A427" s="17"/>
      <c r="B427" s="17"/>
      <c r="C427" s="16"/>
      <c r="D427" s="16"/>
      <c r="E427" s="9">
        <f t="shared" si="6"/>
        <v>2082</v>
      </c>
    </row>
    <row r="428" spans="1:5" ht="21" x14ac:dyDescent="0.25">
      <c r="A428" s="17"/>
      <c r="B428" s="17"/>
      <c r="C428" s="16"/>
      <c r="D428" s="16"/>
      <c r="E428" s="9">
        <f t="shared" si="6"/>
        <v>2082</v>
      </c>
    </row>
    <row r="429" spans="1:5" ht="21" x14ac:dyDescent="0.25">
      <c r="A429" s="17"/>
      <c r="B429" s="17"/>
      <c r="C429" s="16"/>
      <c r="D429" s="16"/>
      <c r="E429" s="9">
        <f t="shared" si="6"/>
        <v>2082</v>
      </c>
    </row>
    <row r="430" spans="1:5" ht="21" x14ac:dyDescent="0.25">
      <c r="A430" s="17"/>
      <c r="B430" s="17"/>
      <c r="C430" s="16"/>
      <c r="D430" s="16"/>
      <c r="E430" s="9">
        <f t="shared" si="6"/>
        <v>2082</v>
      </c>
    </row>
    <row r="431" spans="1:5" ht="21" x14ac:dyDescent="0.25">
      <c r="A431" s="17"/>
      <c r="B431" s="17"/>
      <c r="C431" s="16"/>
      <c r="D431" s="16"/>
      <c r="E431" s="9">
        <f t="shared" si="6"/>
        <v>2082</v>
      </c>
    </row>
    <row r="432" spans="1:5" ht="21" x14ac:dyDescent="0.25">
      <c r="A432" s="17"/>
      <c r="B432" s="17"/>
      <c r="C432" s="16"/>
      <c r="D432" s="16"/>
      <c r="E432" s="9">
        <f t="shared" si="6"/>
        <v>2082</v>
      </c>
    </row>
    <row r="433" spans="1:5" ht="21" x14ac:dyDescent="0.25">
      <c r="A433" s="17"/>
      <c r="B433" s="17"/>
      <c r="C433" s="16"/>
      <c r="D433" s="16"/>
      <c r="E433" s="9">
        <f t="shared" si="6"/>
        <v>2082</v>
      </c>
    </row>
    <row r="434" spans="1:5" ht="21" x14ac:dyDescent="0.25">
      <c r="A434" s="17"/>
      <c r="B434" s="17"/>
      <c r="C434" s="16"/>
      <c r="D434" s="16"/>
      <c r="E434" s="9">
        <f t="shared" si="6"/>
        <v>2082</v>
      </c>
    </row>
    <row r="435" spans="1:5" ht="21" x14ac:dyDescent="0.25">
      <c r="A435" s="17"/>
      <c r="B435" s="17"/>
      <c r="C435" s="16"/>
      <c r="D435" s="16"/>
      <c r="E435" s="9">
        <f t="shared" si="6"/>
        <v>2082</v>
      </c>
    </row>
    <row r="436" spans="1:5" ht="21" x14ac:dyDescent="0.25">
      <c r="A436" s="17"/>
      <c r="B436" s="17"/>
      <c r="C436" s="16"/>
      <c r="D436" s="16"/>
      <c r="E436" s="9">
        <f t="shared" si="6"/>
        <v>2082</v>
      </c>
    </row>
    <row r="437" spans="1:5" ht="21" x14ac:dyDescent="0.25">
      <c r="A437" s="17"/>
      <c r="B437" s="17"/>
      <c r="C437" s="16"/>
      <c r="D437" s="16"/>
      <c r="E437" s="9">
        <f t="shared" si="6"/>
        <v>2082</v>
      </c>
    </row>
    <row r="438" spans="1:5" ht="21" x14ac:dyDescent="0.25">
      <c r="A438" s="17"/>
      <c r="B438" s="17"/>
      <c r="C438" s="16"/>
      <c r="D438" s="16"/>
      <c r="E438" s="9">
        <f t="shared" si="6"/>
        <v>2082</v>
      </c>
    </row>
    <row r="439" spans="1:5" ht="21" x14ac:dyDescent="0.25">
      <c r="A439" s="17"/>
      <c r="B439" s="17"/>
      <c r="C439" s="16"/>
      <c r="D439" s="16"/>
      <c r="E439" s="9">
        <f t="shared" si="6"/>
        <v>2082</v>
      </c>
    </row>
    <row r="440" spans="1:5" ht="21" x14ac:dyDescent="0.25">
      <c r="A440" s="17"/>
      <c r="B440" s="17"/>
      <c r="C440" s="16"/>
      <c r="D440" s="16"/>
      <c r="E440" s="9">
        <f t="shared" si="6"/>
        <v>2082</v>
      </c>
    </row>
    <row r="441" spans="1:5" ht="21" x14ac:dyDescent="0.25">
      <c r="A441" s="17"/>
      <c r="B441" s="17"/>
      <c r="C441" s="16"/>
      <c r="D441" s="16"/>
      <c r="E441" s="9">
        <f t="shared" si="6"/>
        <v>2082</v>
      </c>
    </row>
    <row r="442" spans="1:5" ht="21" x14ac:dyDescent="0.25">
      <c r="A442" s="17"/>
      <c r="B442" s="17"/>
      <c r="C442" s="16"/>
      <c r="D442" s="16"/>
      <c r="E442" s="9">
        <f t="shared" si="6"/>
        <v>2082</v>
      </c>
    </row>
    <row r="443" spans="1:5" ht="21" x14ac:dyDescent="0.25">
      <c r="A443" s="17"/>
      <c r="B443" s="17"/>
      <c r="C443" s="16"/>
      <c r="D443" s="16"/>
      <c r="E443" s="9">
        <f t="shared" si="6"/>
        <v>2082</v>
      </c>
    </row>
    <row r="444" spans="1:5" ht="21" x14ac:dyDescent="0.25">
      <c r="A444" s="17"/>
      <c r="B444" s="17"/>
      <c r="C444" s="16"/>
      <c r="D444" s="16"/>
      <c r="E444" s="9">
        <f t="shared" si="6"/>
        <v>2082</v>
      </c>
    </row>
    <row r="445" spans="1:5" ht="21" x14ac:dyDescent="0.25">
      <c r="A445" s="17"/>
      <c r="B445" s="17"/>
      <c r="C445" s="16"/>
      <c r="D445" s="16"/>
      <c r="E445" s="9">
        <f t="shared" si="6"/>
        <v>2082</v>
      </c>
    </row>
    <row r="446" spans="1:5" ht="21" x14ac:dyDescent="0.25">
      <c r="A446" s="17"/>
      <c r="B446" s="17"/>
      <c r="C446" s="16"/>
      <c r="D446" s="16"/>
      <c r="E446" s="9">
        <f t="shared" si="6"/>
        <v>2082</v>
      </c>
    </row>
    <row r="447" spans="1:5" ht="21" x14ac:dyDescent="0.25">
      <c r="A447" s="17"/>
      <c r="B447" s="17"/>
      <c r="C447" s="16"/>
      <c r="D447" s="16"/>
      <c r="E447" s="9">
        <f t="shared" si="6"/>
        <v>2082</v>
      </c>
    </row>
    <row r="448" spans="1:5" ht="21" x14ac:dyDescent="0.25">
      <c r="A448" s="17"/>
      <c r="B448" s="17"/>
      <c r="C448" s="16"/>
      <c r="D448" s="16"/>
      <c r="E448" s="9">
        <f t="shared" si="6"/>
        <v>2082</v>
      </c>
    </row>
    <row r="449" spans="1:5" ht="21" x14ac:dyDescent="0.25">
      <c r="A449" s="17"/>
      <c r="B449" s="17"/>
      <c r="C449" s="16"/>
      <c r="D449" s="16"/>
      <c r="E449" s="9">
        <f t="shared" si="6"/>
        <v>2082</v>
      </c>
    </row>
    <row r="450" spans="1:5" ht="21" x14ac:dyDescent="0.25">
      <c r="A450" s="17"/>
      <c r="B450" s="17"/>
      <c r="C450" s="16"/>
      <c r="D450" s="16"/>
      <c r="E450" s="9">
        <f t="shared" si="6"/>
        <v>2082</v>
      </c>
    </row>
    <row r="451" spans="1:5" ht="21" x14ac:dyDescent="0.25">
      <c r="A451" s="17"/>
      <c r="B451" s="17"/>
      <c r="C451" s="16"/>
      <c r="D451" s="16"/>
      <c r="E451" s="9">
        <f t="shared" si="6"/>
        <v>2082</v>
      </c>
    </row>
    <row r="452" spans="1:5" ht="21" x14ac:dyDescent="0.25">
      <c r="A452" s="17"/>
      <c r="B452" s="17"/>
      <c r="C452" s="16"/>
      <c r="D452" s="16"/>
      <c r="E452" s="9">
        <f t="shared" si="6"/>
        <v>2082</v>
      </c>
    </row>
    <row r="453" spans="1:5" ht="21" x14ac:dyDescent="0.25">
      <c r="A453" s="17"/>
      <c r="B453" s="17"/>
      <c r="C453" s="16"/>
      <c r="D453" s="16"/>
      <c r="E453" s="9">
        <f t="shared" si="6"/>
        <v>2082</v>
      </c>
    </row>
    <row r="454" spans="1:5" ht="21" x14ac:dyDescent="0.25">
      <c r="A454" s="17"/>
      <c r="B454" s="17"/>
      <c r="C454" s="16"/>
      <c r="D454" s="16"/>
      <c r="E454" s="9">
        <f t="shared" ref="E454:E517" si="7">E453+C454-D454</f>
        <v>2082</v>
      </c>
    </row>
    <row r="455" spans="1:5" ht="21" x14ac:dyDescent="0.25">
      <c r="A455" s="17"/>
      <c r="B455" s="17"/>
      <c r="C455" s="16"/>
      <c r="D455" s="16"/>
      <c r="E455" s="9">
        <f t="shared" si="7"/>
        <v>2082</v>
      </c>
    </row>
    <row r="456" spans="1:5" ht="21" x14ac:dyDescent="0.25">
      <c r="A456" s="17"/>
      <c r="B456" s="17"/>
      <c r="C456" s="16"/>
      <c r="D456" s="16"/>
      <c r="E456" s="9">
        <f t="shared" si="7"/>
        <v>2082</v>
      </c>
    </row>
    <row r="457" spans="1:5" ht="21" x14ac:dyDescent="0.25">
      <c r="A457" s="17"/>
      <c r="B457" s="17"/>
      <c r="C457" s="16"/>
      <c r="D457" s="16"/>
      <c r="E457" s="9">
        <f t="shared" si="7"/>
        <v>2082</v>
      </c>
    </row>
    <row r="458" spans="1:5" ht="21" x14ac:dyDescent="0.25">
      <c r="A458" s="17"/>
      <c r="B458" s="17"/>
      <c r="C458" s="16"/>
      <c r="D458" s="16"/>
      <c r="E458" s="9">
        <f t="shared" si="7"/>
        <v>2082</v>
      </c>
    </row>
    <row r="459" spans="1:5" ht="21" x14ac:dyDescent="0.25">
      <c r="A459" s="17"/>
      <c r="B459" s="17"/>
      <c r="C459" s="16"/>
      <c r="D459" s="16"/>
      <c r="E459" s="9">
        <f t="shared" si="7"/>
        <v>2082</v>
      </c>
    </row>
    <row r="460" spans="1:5" ht="21" x14ac:dyDescent="0.25">
      <c r="A460" s="17"/>
      <c r="B460" s="17"/>
      <c r="C460" s="16"/>
      <c r="D460" s="16"/>
      <c r="E460" s="9">
        <f t="shared" si="7"/>
        <v>2082</v>
      </c>
    </row>
    <row r="461" spans="1:5" ht="21" x14ac:dyDescent="0.25">
      <c r="A461" s="17"/>
      <c r="B461" s="17"/>
      <c r="C461" s="16"/>
      <c r="D461" s="16"/>
      <c r="E461" s="9">
        <f t="shared" si="7"/>
        <v>2082</v>
      </c>
    </row>
    <row r="462" spans="1:5" ht="21" x14ac:dyDescent="0.25">
      <c r="A462" s="17"/>
      <c r="B462" s="17"/>
      <c r="C462" s="16"/>
      <c r="D462" s="16"/>
      <c r="E462" s="9">
        <f t="shared" si="7"/>
        <v>2082</v>
      </c>
    </row>
    <row r="463" spans="1:5" ht="21" x14ac:dyDescent="0.25">
      <c r="A463" s="17"/>
      <c r="B463" s="17"/>
      <c r="C463" s="16"/>
      <c r="D463" s="16"/>
      <c r="E463" s="9">
        <f t="shared" si="7"/>
        <v>2082</v>
      </c>
    </row>
    <row r="464" spans="1:5" ht="21" x14ac:dyDescent="0.25">
      <c r="A464" s="17"/>
      <c r="B464" s="17"/>
      <c r="C464" s="16"/>
      <c r="D464" s="16"/>
      <c r="E464" s="9">
        <f t="shared" si="7"/>
        <v>2082</v>
      </c>
    </row>
    <row r="465" spans="1:5" ht="21" x14ac:dyDescent="0.25">
      <c r="A465" s="17"/>
      <c r="B465" s="17"/>
      <c r="C465" s="16"/>
      <c r="D465" s="16"/>
      <c r="E465" s="9">
        <f t="shared" si="7"/>
        <v>2082</v>
      </c>
    </row>
    <row r="466" spans="1:5" ht="21" x14ac:dyDescent="0.25">
      <c r="A466" s="17"/>
      <c r="B466" s="17"/>
      <c r="C466" s="17"/>
      <c r="D466" s="17"/>
      <c r="E466" s="9">
        <f t="shared" si="7"/>
        <v>2082</v>
      </c>
    </row>
    <row r="467" spans="1:5" ht="21" x14ac:dyDescent="0.25">
      <c r="A467" s="17"/>
      <c r="B467" s="17"/>
      <c r="C467" s="17"/>
      <c r="D467" s="17"/>
      <c r="E467" s="9">
        <f t="shared" si="7"/>
        <v>2082</v>
      </c>
    </row>
    <row r="468" spans="1:5" ht="21" x14ac:dyDescent="0.25">
      <c r="A468" s="17"/>
      <c r="B468" s="17"/>
      <c r="C468" s="17"/>
      <c r="D468" s="17"/>
      <c r="E468" s="9">
        <f t="shared" si="7"/>
        <v>2082</v>
      </c>
    </row>
    <row r="469" spans="1:5" ht="21" x14ac:dyDescent="0.25">
      <c r="A469" s="17"/>
      <c r="B469" s="17"/>
      <c r="C469" s="17"/>
      <c r="D469" s="17"/>
      <c r="E469" s="9">
        <f t="shared" si="7"/>
        <v>2082</v>
      </c>
    </row>
    <row r="470" spans="1:5" ht="21" x14ac:dyDescent="0.25">
      <c r="A470" s="17"/>
      <c r="B470" s="17"/>
      <c r="C470" s="17"/>
      <c r="D470" s="17"/>
      <c r="E470" s="9">
        <f t="shared" si="7"/>
        <v>2082</v>
      </c>
    </row>
    <row r="471" spans="1:5" ht="21" x14ac:dyDescent="0.25">
      <c r="A471" s="17"/>
      <c r="B471" s="17"/>
      <c r="C471" s="17"/>
      <c r="D471" s="17"/>
      <c r="E471" s="9">
        <f t="shared" si="7"/>
        <v>2082</v>
      </c>
    </row>
    <row r="472" spans="1:5" ht="21" x14ac:dyDescent="0.25">
      <c r="A472" s="17"/>
      <c r="B472" s="17"/>
      <c r="C472" s="17"/>
      <c r="D472" s="17"/>
      <c r="E472" s="9">
        <f t="shared" si="7"/>
        <v>2082</v>
      </c>
    </row>
    <row r="473" spans="1:5" ht="21" x14ac:dyDescent="0.25">
      <c r="A473" s="17"/>
      <c r="B473" s="17"/>
      <c r="C473" s="17"/>
      <c r="D473" s="17"/>
      <c r="E473" s="9">
        <f t="shared" si="7"/>
        <v>2082</v>
      </c>
    </row>
    <row r="474" spans="1:5" ht="21" x14ac:dyDescent="0.25">
      <c r="A474" s="17"/>
      <c r="B474" s="17"/>
      <c r="C474" s="17"/>
      <c r="D474" s="17"/>
      <c r="E474" s="9">
        <f t="shared" si="7"/>
        <v>2082</v>
      </c>
    </row>
    <row r="475" spans="1:5" ht="21" x14ac:dyDescent="0.25">
      <c r="A475" s="17"/>
      <c r="B475" s="17"/>
      <c r="C475" s="17"/>
      <c r="D475" s="17"/>
      <c r="E475" s="9">
        <f t="shared" si="7"/>
        <v>2082</v>
      </c>
    </row>
    <row r="476" spans="1:5" ht="21" x14ac:dyDescent="0.25">
      <c r="A476" s="17"/>
      <c r="B476" s="17"/>
      <c r="C476" s="17"/>
      <c r="D476" s="17"/>
      <c r="E476" s="9">
        <f t="shared" si="7"/>
        <v>2082</v>
      </c>
    </row>
    <row r="477" spans="1:5" ht="21" x14ac:dyDescent="0.25">
      <c r="A477" s="17"/>
      <c r="B477" s="17"/>
      <c r="C477" s="17"/>
      <c r="D477" s="17"/>
      <c r="E477" s="9">
        <f t="shared" si="7"/>
        <v>2082</v>
      </c>
    </row>
    <row r="478" spans="1:5" ht="21" x14ac:dyDescent="0.25">
      <c r="A478" s="17"/>
      <c r="B478" s="17"/>
      <c r="C478" s="17"/>
      <c r="D478" s="17"/>
      <c r="E478" s="9">
        <f t="shared" si="7"/>
        <v>2082</v>
      </c>
    </row>
    <row r="479" spans="1:5" ht="21" x14ac:dyDescent="0.25">
      <c r="A479" s="17"/>
      <c r="B479" s="17"/>
      <c r="C479" s="17"/>
      <c r="D479" s="17"/>
      <c r="E479" s="9">
        <f t="shared" si="7"/>
        <v>2082</v>
      </c>
    </row>
    <row r="480" spans="1:5" ht="21" x14ac:dyDescent="0.25">
      <c r="A480" s="17"/>
      <c r="B480" s="17"/>
      <c r="C480" s="17"/>
      <c r="D480" s="17"/>
      <c r="E480" s="9">
        <f t="shared" si="7"/>
        <v>2082</v>
      </c>
    </row>
    <row r="481" spans="1:5" ht="21" x14ac:dyDescent="0.25">
      <c r="A481" s="17"/>
      <c r="B481" s="17"/>
      <c r="C481" s="17"/>
      <c r="D481" s="17"/>
      <c r="E481" s="9">
        <f t="shared" si="7"/>
        <v>2082</v>
      </c>
    </row>
    <row r="482" spans="1:5" ht="21" x14ac:dyDescent="0.25">
      <c r="A482" s="17"/>
      <c r="B482" s="17"/>
      <c r="C482" s="17"/>
      <c r="D482" s="17"/>
      <c r="E482" s="9">
        <f t="shared" si="7"/>
        <v>2082</v>
      </c>
    </row>
    <row r="483" spans="1:5" ht="21" x14ac:dyDescent="0.25">
      <c r="A483" s="17"/>
      <c r="B483" s="17"/>
      <c r="C483" s="17"/>
      <c r="D483" s="17"/>
      <c r="E483" s="9">
        <f t="shared" si="7"/>
        <v>2082</v>
      </c>
    </row>
    <row r="484" spans="1:5" ht="21" x14ac:dyDescent="0.25">
      <c r="A484" s="17"/>
      <c r="B484" s="17"/>
      <c r="C484" s="17"/>
      <c r="D484" s="17"/>
      <c r="E484" s="9">
        <f t="shared" si="7"/>
        <v>2082</v>
      </c>
    </row>
    <row r="485" spans="1:5" ht="21" x14ac:dyDescent="0.25">
      <c r="A485" s="17"/>
      <c r="B485" s="17"/>
      <c r="C485" s="17"/>
      <c r="D485" s="17"/>
      <c r="E485" s="9">
        <f t="shared" si="7"/>
        <v>2082</v>
      </c>
    </row>
    <row r="486" spans="1:5" ht="21" x14ac:dyDescent="0.25">
      <c r="A486" s="17"/>
      <c r="B486" s="17"/>
      <c r="C486" s="17"/>
      <c r="D486" s="17"/>
      <c r="E486" s="9">
        <f t="shared" si="7"/>
        <v>2082</v>
      </c>
    </row>
    <row r="487" spans="1:5" ht="21" x14ac:dyDescent="0.25">
      <c r="A487" s="17"/>
      <c r="B487" s="17"/>
      <c r="C487" s="17"/>
      <c r="D487" s="17"/>
      <c r="E487" s="9">
        <f t="shared" si="7"/>
        <v>2082</v>
      </c>
    </row>
    <row r="488" spans="1:5" ht="21" x14ac:dyDescent="0.25">
      <c r="A488" s="17"/>
      <c r="B488" s="17"/>
      <c r="C488" s="17"/>
      <c r="D488" s="17"/>
      <c r="E488" s="9">
        <f t="shared" si="7"/>
        <v>2082</v>
      </c>
    </row>
    <row r="489" spans="1:5" ht="21" x14ac:dyDescent="0.25">
      <c r="A489" s="17"/>
      <c r="B489" s="17"/>
      <c r="C489" s="17"/>
      <c r="D489" s="17"/>
      <c r="E489" s="9">
        <f t="shared" si="7"/>
        <v>2082</v>
      </c>
    </row>
    <row r="490" spans="1:5" ht="21" x14ac:dyDescent="0.25">
      <c r="A490" s="17"/>
      <c r="B490" s="17"/>
      <c r="C490" s="17"/>
      <c r="D490" s="17"/>
      <c r="E490" s="9">
        <f t="shared" si="7"/>
        <v>2082</v>
      </c>
    </row>
    <row r="491" spans="1:5" ht="21" x14ac:dyDescent="0.25">
      <c r="A491" s="17"/>
      <c r="B491" s="17"/>
      <c r="C491" s="17"/>
      <c r="D491" s="17"/>
      <c r="E491" s="9">
        <f t="shared" si="7"/>
        <v>2082</v>
      </c>
    </row>
    <row r="492" spans="1:5" ht="21" x14ac:dyDescent="0.25">
      <c r="A492" s="17"/>
      <c r="B492" s="17"/>
      <c r="C492" s="17"/>
      <c r="D492" s="17"/>
      <c r="E492" s="9">
        <f t="shared" si="7"/>
        <v>2082</v>
      </c>
    </row>
    <row r="493" spans="1:5" ht="21" x14ac:dyDescent="0.25">
      <c r="A493" s="17"/>
      <c r="B493" s="17"/>
      <c r="C493" s="17"/>
      <c r="D493" s="17"/>
      <c r="E493" s="9">
        <f t="shared" si="7"/>
        <v>2082</v>
      </c>
    </row>
    <row r="494" spans="1:5" ht="21" x14ac:dyDescent="0.25">
      <c r="A494" s="17"/>
      <c r="B494" s="17"/>
      <c r="C494" s="17"/>
      <c r="D494" s="17"/>
      <c r="E494" s="9">
        <f t="shared" si="7"/>
        <v>2082</v>
      </c>
    </row>
    <row r="495" spans="1:5" ht="21" x14ac:dyDescent="0.25">
      <c r="A495" s="17"/>
      <c r="B495" s="17"/>
      <c r="C495" s="17"/>
      <c r="D495" s="17"/>
      <c r="E495" s="9">
        <f t="shared" si="7"/>
        <v>2082</v>
      </c>
    </row>
    <row r="496" spans="1:5" ht="21" x14ac:dyDescent="0.25">
      <c r="A496" s="17"/>
      <c r="B496" s="17"/>
      <c r="C496" s="17"/>
      <c r="D496" s="17"/>
      <c r="E496" s="9">
        <f t="shared" si="7"/>
        <v>2082</v>
      </c>
    </row>
    <row r="497" spans="1:5" ht="21" x14ac:dyDescent="0.25">
      <c r="A497" s="17"/>
      <c r="B497" s="17"/>
      <c r="C497" s="17"/>
      <c r="D497" s="17"/>
      <c r="E497" s="9">
        <f t="shared" si="7"/>
        <v>2082</v>
      </c>
    </row>
    <row r="498" spans="1:5" ht="21" x14ac:dyDescent="0.25">
      <c r="A498" s="17"/>
      <c r="B498" s="17"/>
      <c r="C498" s="17"/>
      <c r="D498" s="17"/>
      <c r="E498" s="9">
        <f t="shared" si="7"/>
        <v>2082</v>
      </c>
    </row>
    <row r="499" spans="1:5" ht="21" x14ac:dyDescent="0.25">
      <c r="A499" s="17"/>
      <c r="B499" s="17"/>
      <c r="C499" s="17"/>
      <c r="D499" s="17"/>
      <c r="E499" s="9">
        <f t="shared" si="7"/>
        <v>2082</v>
      </c>
    </row>
    <row r="500" spans="1:5" ht="21" x14ac:dyDescent="0.25">
      <c r="A500" s="17"/>
      <c r="B500" s="17"/>
      <c r="C500" s="17"/>
      <c r="D500" s="17"/>
      <c r="E500" s="9">
        <f t="shared" si="7"/>
        <v>2082</v>
      </c>
    </row>
    <row r="501" spans="1:5" ht="21" x14ac:dyDescent="0.25">
      <c r="A501" s="17"/>
      <c r="B501" s="17"/>
      <c r="C501" s="17"/>
      <c r="D501" s="17"/>
      <c r="E501" s="9">
        <f t="shared" si="7"/>
        <v>2082</v>
      </c>
    </row>
    <row r="502" spans="1:5" ht="21" x14ac:dyDescent="0.25">
      <c r="A502" s="17"/>
      <c r="B502" s="17"/>
      <c r="C502" s="17"/>
      <c r="D502" s="17"/>
      <c r="E502" s="9">
        <f t="shared" si="7"/>
        <v>2082</v>
      </c>
    </row>
    <row r="503" spans="1:5" ht="21" x14ac:dyDescent="0.25">
      <c r="A503" s="17"/>
      <c r="B503" s="17"/>
      <c r="C503" s="17"/>
      <c r="D503" s="17"/>
      <c r="E503" s="9">
        <f t="shared" si="7"/>
        <v>2082</v>
      </c>
    </row>
    <row r="504" spans="1:5" ht="21" x14ac:dyDescent="0.25">
      <c r="A504" s="17"/>
      <c r="B504" s="17"/>
      <c r="C504" s="17"/>
      <c r="D504" s="17"/>
      <c r="E504" s="9">
        <f t="shared" si="7"/>
        <v>2082</v>
      </c>
    </row>
    <row r="505" spans="1:5" ht="21" x14ac:dyDescent="0.25">
      <c r="A505" s="17"/>
      <c r="B505" s="17"/>
      <c r="C505" s="17"/>
      <c r="D505" s="17"/>
      <c r="E505" s="9">
        <f t="shared" si="7"/>
        <v>2082</v>
      </c>
    </row>
    <row r="506" spans="1:5" ht="21" x14ac:dyDescent="0.25">
      <c r="A506" s="17"/>
      <c r="B506" s="17"/>
      <c r="C506" s="17"/>
      <c r="D506" s="17"/>
      <c r="E506" s="9">
        <f t="shared" si="7"/>
        <v>2082</v>
      </c>
    </row>
    <row r="507" spans="1:5" ht="21" x14ac:dyDescent="0.25">
      <c r="A507" s="17"/>
      <c r="B507" s="17"/>
      <c r="C507" s="17"/>
      <c r="D507" s="17"/>
      <c r="E507" s="9">
        <f t="shared" si="7"/>
        <v>2082</v>
      </c>
    </row>
    <row r="508" spans="1:5" ht="21" x14ac:dyDescent="0.25">
      <c r="A508" s="17"/>
      <c r="B508" s="17"/>
      <c r="C508" s="17"/>
      <c r="D508" s="17"/>
      <c r="E508" s="9">
        <f t="shared" si="7"/>
        <v>2082</v>
      </c>
    </row>
    <row r="509" spans="1:5" ht="21" x14ac:dyDescent="0.25">
      <c r="A509" s="17"/>
      <c r="B509" s="17"/>
      <c r="C509" s="17"/>
      <c r="D509" s="17"/>
      <c r="E509" s="9">
        <f t="shared" si="7"/>
        <v>2082</v>
      </c>
    </row>
    <row r="510" spans="1:5" ht="21" x14ac:dyDescent="0.25">
      <c r="A510" s="17"/>
      <c r="B510" s="17"/>
      <c r="C510" s="17"/>
      <c r="D510" s="17"/>
      <c r="E510" s="9">
        <f t="shared" si="7"/>
        <v>2082</v>
      </c>
    </row>
    <row r="511" spans="1:5" ht="21" x14ac:dyDescent="0.25">
      <c r="A511" s="17"/>
      <c r="B511" s="17"/>
      <c r="C511" s="17"/>
      <c r="D511" s="17"/>
      <c r="E511" s="9">
        <f t="shared" si="7"/>
        <v>2082</v>
      </c>
    </row>
    <row r="512" spans="1:5" ht="21" x14ac:dyDescent="0.25">
      <c r="A512" s="17"/>
      <c r="B512" s="17"/>
      <c r="C512" s="17"/>
      <c r="D512" s="17"/>
      <c r="E512" s="9">
        <f t="shared" si="7"/>
        <v>2082</v>
      </c>
    </row>
    <row r="513" spans="1:5" ht="21" x14ac:dyDescent="0.25">
      <c r="A513" s="17"/>
      <c r="B513" s="17"/>
      <c r="C513" s="17"/>
      <c r="D513" s="17"/>
      <c r="E513" s="9">
        <f t="shared" si="7"/>
        <v>2082</v>
      </c>
    </row>
    <row r="514" spans="1:5" ht="21" x14ac:dyDescent="0.25">
      <c r="A514" s="17"/>
      <c r="B514" s="17"/>
      <c r="C514" s="17"/>
      <c r="D514" s="17"/>
      <c r="E514" s="9">
        <f t="shared" si="7"/>
        <v>2082</v>
      </c>
    </row>
    <row r="515" spans="1:5" ht="21" x14ac:dyDescent="0.25">
      <c r="A515" s="17"/>
      <c r="B515" s="17"/>
      <c r="C515" s="17"/>
      <c r="D515" s="17"/>
      <c r="E515" s="9">
        <f t="shared" si="7"/>
        <v>2082</v>
      </c>
    </row>
    <row r="516" spans="1:5" ht="21" x14ac:dyDescent="0.25">
      <c r="A516" s="17"/>
      <c r="B516" s="17"/>
      <c r="C516" s="17"/>
      <c r="D516" s="17"/>
      <c r="E516" s="9">
        <f t="shared" si="7"/>
        <v>2082</v>
      </c>
    </row>
    <row r="517" spans="1:5" ht="21" x14ac:dyDescent="0.25">
      <c r="A517" s="17"/>
      <c r="B517" s="17"/>
      <c r="C517" s="17"/>
      <c r="D517" s="17"/>
      <c r="E517" s="9">
        <f t="shared" si="7"/>
        <v>2082</v>
      </c>
    </row>
    <row r="518" spans="1:5" ht="21" x14ac:dyDescent="0.25">
      <c r="A518" s="17"/>
      <c r="B518" s="17"/>
      <c r="C518" s="17"/>
      <c r="D518" s="17"/>
      <c r="E518" s="9">
        <f t="shared" ref="E518:E581" si="8">E517+C518-D518</f>
        <v>2082</v>
      </c>
    </row>
    <row r="519" spans="1:5" ht="21" x14ac:dyDescent="0.25">
      <c r="A519" s="17"/>
      <c r="B519" s="17"/>
      <c r="C519" s="17"/>
      <c r="D519" s="17"/>
      <c r="E519" s="9">
        <f t="shared" si="8"/>
        <v>2082</v>
      </c>
    </row>
    <row r="520" spans="1:5" ht="21" x14ac:dyDescent="0.25">
      <c r="A520" s="17"/>
      <c r="B520" s="17"/>
      <c r="C520" s="17"/>
      <c r="D520" s="17"/>
      <c r="E520" s="9">
        <f t="shared" si="8"/>
        <v>2082</v>
      </c>
    </row>
    <row r="521" spans="1:5" ht="21" x14ac:dyDescent="0.25">
      <c r="A521" s="17"/>
      <c r="B521" s="17"/>
      <c r="C521" s="17"/>
      <c r="D521" s="17"/>
      <c r="E521" s="9">
        <f t="shared" si="8"/>
        <v>2082</v>
      </c>
    </row>
    <row r="522" spans="1:5" ht="21" x14ac:dyDescent="0.25">
      <c r="A522" s="17"/>
      <c r="B522" s="17"/>
      <c r="C522" s="17"/>
      <c r="D522" s="17"/>
      <c r="E522" s="9">
        <f t="shared" si="8"/>
        <v>2082</v>
      </c>
    </row>
    <row r="523" spans="1:5" ht="21" x14ac:dyDescent="0.25">
      <c r="A523" s="17"/>
      <c r="B523" s="17"/>
      <c r="C523" s="17"/>
      <c r="D523" s="17"/>
      <c r="E523" s="9">
        <f t="shared" si="8"/>
        <v>2082</v>
      </c>
    </row>
    <row r="524" spans="1:5" ht="21" x14ac:dyDescent="0.25">
      <c r="A524" s="17"/>
      <c r="B524" s="17"/>
      <c r="C524" s="17"/>
      <c r="D524" s="17"/>
      <c r="E524" s="9">
        <f t="shared" si="8"/>
        <v>2082</v>
      </c>
    </row>
    <row r="525" spans="1:5" ht="21" x14ac:dyDescent="0.25">
      <c r="A525" s="17"/>
      <c r="B525" s="17"/>
      <c r="C525" s="17"/>
      <c r="D525" s="17"/>
      <c r="E525" s="9">
        <f t="shared" si="8"/>
        <v>2082</v>
      </c>
    </row>
    <row r="526" spans="1:5" ht="21" x14ac:dyDescent="0.25">
      <c r="A526" s="17"/>
      <c r="B526" s="17"/>
      <c r="C526" s="17"/>
      <c r="D526" s="17"/>
      <c r="E526" s="9">
        <f t="shared" si="8"/>
        <v>2082</v>
      </c>
    </row>
    <row r="527" spans="1:5" ht="21" x14ac:dyDescent="0.25">
      <c r="A527" s="17"/>
      <c r="B527" s="17"/>
      <c r="C527" s="17"/>
      <c r="D527" s="17"/>
      <c r="E527" s="9">
        <f t="shared" si="8"/>
        <v>2082</v>
      </c>
    </row>
    <row r="528" spans="1:5" ht="21" x14ac:dyDescent="0.25">
      <c r="A528" s="17"/>
      <c r="B528" s="17"/>
      <c r="C528" s="17"/>
      <c r="D528" s="17"/>
      <c r="E528" s="9">
        <f t="shared" si="8"/>
        <v>2082</v>
      </c>
    </row>
    <row r="529" spans="1:5" ht="21" x14ac:dyDescent="0.25">
      <c r="A529" s="17"/>
      <c r="B529" s="17"/>
      <c r="C529" s="17"/>
      <c r="D529" s="17"/>
      <c r="E529" s="9">
        <f t="shared" si="8"/>
        <v>2082</v>
      </c>
    </row>
    <row r="530" spans="1:5" ht="21" x14ac:dyDescent="0.25">
      <c r="A530" s="17"/>
      <c r="B530" s="17"/>
      <c r="C530" s="17"/>
      <c r="D530" s="17"/>
      <c r="E530" s="9">
        <f t="shared" si="8"/>
        <v>2082</v>
      </c>
    </row>
    <row r="531" spans="1:5" ht="21" x14ac:dyDescent="0.25">
      <c r="A531" s="17"/>
      <c r="B531" s="17"/>
      <c r="C531" s="17"/>
      <c r="D531" s="17"/>
      <c r="E531" s="9">
        <f t="shared" si="8"/>
        <v>2082</v>
      </c>
    </row>
    <row r="532" spans="1:5" ht="21" x14ac:dyDescent="0.25">
      <c r="A532" s="17"/>
      <c r="B532" s="17"/>
      <c r="C532" s="17"/>
      <c r="D532" s="17"/>
      <c r="E532" s="9">
        <f t="shared" si="8"/>
        <v>2082</v>
      </c>
    </row>
    <row r="533" spans="1:5" ht="21" x14ac:dyDescent="0.25">
      <c r="A533" s="17"/>
      <c r="B533" s="17"/>
      <c r="C533" s="17"/>
      <c r="D533" s="17"/>
      <c r="E533" s="9">
        <f t="shared" si="8"/>
        <v>2082</v>
      </c>
    </row>
    <row r="534" spans="1:5" ht="21" x14ac:dyDescent="0.25">
      <c r="A534" s="17"/>
      <c r="B534" s="17"/>
      <c r="C534" s="17"/>
      <c r="D534" s="17"/>
      <c r="E534" s="9">
        <f t="shared" si="8"/>
        <v>2082</v>
      </c>
    </row>
    <row r="535" spans="1:5" ht="21" x14ac:dyDescent="0.25">
      <c r="A535" s="17"/>
      <c r="B535" s="17"/>
      <c r="C535" s="17"/>
      <c r="D535" s="17"/>
      <c r="E535" s="9">
        <f t="shared" si="8"/>
        <v>2082</v>
      </c>
    </row>
    <row r="536" spans="1:5" ht="21" x14ac:dyDescent="0.25">
      <c r="A536" s="17"/>
      <c r="B536" s="17"/>
      <c r="C536" s="17"/>
      <c r="D536" s="17"/>
      <c r="E536" s="9">
        <f t="shared" si="8"/>
        <v>2082</v>
      </c>
    </row>
    <row r="537" spans="1:5" ht="21" x14ac:dyDescent="0.25">
      <c r="A537" s="17"/>
      <c r="B537" s="17"/>
      <c r="C537" s="17"/>
      <c r="D537" s="17"/>
      <c r="E537" s="9">
        <f t="shared" si="8"/>
        <v>2082</v>
      </c>
    </row>
    <row r="538" spans="1:5" ht="21" x14ac:dyDescent="0.25">
      <c r="A538" s="17"/>
      <c r="B538" s="17"/>
      <c r="C538" s="17"/>
      <c r="D538" s="17"/>
      <c r="E538" s="9">
        <f t="shared" si="8"/>
        <v>2082</v>
      </c>
    </row>
    <row r="539" spans="1:5" ht="21" x14ac:dyDescent="0.25">
      <c r="A539" s="17"/>
      <c r="B539" s="17"/>
      <c r="C539" s="17"/>
      <c r="D539" s="17"/>
      <c r="E539" s="9">
        <f t="shared" si="8"/>
        <v>2082</v>
      </c>
    </row>
    <row r="540" spans="1:5" ht="21" x14ac:dyDescent="0.25">
      <c r="A540" s="17"/>
      <c r="B540" s="17"/>
      <c r="C540" s="17"/>
      <c r="D540" s="17"/>
      <c r="E540" s="9">
        <f t="shared" si="8"/>
        <v>2082</v>
      </c>
    </row>
    <row r="541" spans="1:5" ht="21" x14ac:dyDescent="0.25">
      <c r="A541" s="17"/>
      <c r="B541" s="17"/>
      <c r="C541" s="17"/>
      <c r="D541" s="17"/>
      <c r="E541" s="9">
        <f t="shared" si="8"/>
        <v>2082</v>
      </c>
    </row>
    <row r="542" spans="1:5" ht="21" x14ac:dyDescent="0.25">
      <c r="A542" s="17"/>
      <c r="B542" s="17"/>
      <c r="C542" s="17"/>
      <c r="D542" s="17"/>
      <c r="E542" s="9">
        <f t="shared" si="8"/>
        <v>2082</v>
      </c>
    </row>
    <row r="543" spans="1:5" ht="21" x14ac:dyDescent="0.25">
      <c r="A543" s="17"/>
      <c r="B543" s="17"/>
      <c r="C543" s="17"/>
      <c r="D543" s="17"/>
      <c r="E543" s="9">
        <f t="shared" si="8"/>
        <v>2082</v>
      </c>
    </row>
    <row r="544" spans="1:5" ht="21" x14ac:dyDescent="0.25">
      <c r="A544" s="17"/>
      <c r="B544" s="17"/>
      <c r="C544" s="17"/>
      <c r="D544" s="17"/>
      <c r="E544" s="9">
        <f t="shared" si="8"/>
        <v>2082</v>
      </c>
    </row>
    <row r="545" spans="1:5" ht="21" x14ac:dyDescent="0.25">
      <c r="A545" s="17"/>
      <c r="B545" s="17"/>
      <c r="C545" s="17"/>
      <c r="D545" s="17"/>
      <c r="E545" s="9">
        <f t="shared" si="8"/>
        <v>2082</v>
      </c>
    </row>
    <row r="546" spans="1:5" ht="21" x14ac:dyDescent="0.25">
      <c r="A546" s="17"/>
      <c r="B546" s="17"/>
      <c r="C546" s="17"/>
      <c r="D546" s="17"/>
      <c r="E546" s="9">
        <f t="shared" si="8"/>
        <v>2082</v>
      </c>
    </row>
    <row r="547" spans="1:5" ht="21" x14ac:dyDescent="0.25">
      <c r="A547" s="17"/>
      <c r="B547" s="17"/>
      <c r="C547" s="17"/>
      <c r="D547" s="17"/>
      <c r="E547" s="9">
        <f t="shared" si="8"/>
        <v>2082</v>
      </c>
    </row>
    <row r="548" spans="1:5" ht="21" x14ac:dyDescent="0.25">
      <c r="A548" s="17"/>
      <c r="B548" s="17"/>
      <c r="C548" s="17"/>
      <c r="D548" s="17"/>
      <c r="E548" s="9">
        <f t="shared" si="8"/>
        <v>2082</v>
      </c>
    </row>
    <row r="549" spans="1:5" ht="21" x14ac:dyDescent="0.25">
      <c r="A549" s="17"/>
      <c r="B549" s="17"/>
      <c r="C549" s="17"/>
      <c r="D549" s="17"/>
      <c r="E549" s="9">
        <f t="shared" si="8"/>
        <v>2082</v>
      </c>
    </row>
    <row r="550" spans="1:5" ht="21" x14ac:dyDescent="0.25">
      <c r="A550" s="17"/>
      <c r="B550" s="17"/>
      <c r="C550" s="17"/>
      <c r="D550" s="17"/>
      <c r="E550" s="9">
        <f t="shared" si="8"/>
        <v>2082</v>
      </c>
    </row>
    <row r="551" spans="1:5" ht="21" x14ac:dyDescent="0.25">
      <c r="A551" s="17"/>
      <c r="B551" s="17"/>
      <c r="C551" s="17"/>
      <c r="D551" s="17"/>
      <c r="E551" s="9">
        <f t="shared" si="8"/>
        <v>2082</v>
      </c>
    </row>
    <row r="552" spans="1:5" ht="21" x14ac:dyDescent="0.25">
      <c r="A552" s="17"/>
      <c r="B552" s="17"/>
      <c r="C552" s="17"/>
      <c r="D552" s="17"/>
      <c r="E552" s="9">
        <f t="shared" si="8"/>
        <v>2082</v>
      </c>
    </row>
    <row r="553" spans="1:5" ht="21" x14ac:dyDescent="0.25">
      <c r="A553" s="17"/>
      <c r="B553" s="17"/>
      <c r="C553" s="17"/>
      <c r="D553" s="17"/>
      <c r="E553" s="9">
        <f t="shared" si="8"/>
        <v>2082</v>
      </c>
    </row>
    <row r="554" spans="1:5" ht="21" x14ac:dyDescent="0.25">
      <c r="A554" s="17"/>
      <c r="B554" s="17"/>
      <c r="C554" s="17"/>
      <c r="D554" s="17"/>
      <c r="E554" s="9">
        <f t="shared" si="8"/>
        <v>2082</v>
      </c>
    </row>
    <row r="555" spans="1:5" ht="21" x14ac:dyDescent="0.25">
      <c r="A555" s="17"/>
      <c r="B555" s="17"/>
      <c r="C555" s="17"/>
      <c r="D555" s="17"/>
      <c r="E555" s="9">
        <f t="shared" si="8"/>
        <v>2082</v>
      </c>
    </row>
    <row r="556" spans="1:5" ht="21" x14ac:dyDescent="0.25">
      <c r="A556" s="17"/>
      <c r="B556" s="17"/>
      <c r="C556" s="17"/>
      <c r="D556" s="17"/>
      <c r="E556" s="9">
        <f t="shared" si="8"/>
        <v>2082</v>
      </c>
    </row>
    <row r="557" spans="1:5" ht="21" x14ac:dyDescent="0.25">
      <c r="A557" s="17"/>
      <c r="B557" s="17"/>
      <c r="C557" s="17"/>
      <c r="D557" s="17"/>
      <c r="E557" s="9">
        <f t="shared" si="8"/>
        <v>2082</v>
      </c>
    </row>
    <row r="558" spans="1:5" ht="21" x14ac:dyDescent="0.25">
      <c r="A558" s="17"/>
      <c r="B558" s="17"/>
      <c r="C558" s="17"/>
      <c r="D558" s="17"/>
      <c r="E558" s="9">
        <f t="shared" si="8"/>
        <v>2082</v>
      </c>
    </row>
    <row r="559" spans="1:5" ht="21" x14ac:dyDescent="0.25">
      <c r="A559" s="17"/>
      <c r="B559" s="17"/>
      <c r="C559" s="17"/>
      <c r="D559" s="17"/>
      <c r="E559" s="9">
        <f t="shared" si="8"/>
        <v>2082</v>
      </c>
    </row>
    <row r="560" spans="1:5" ht="21" x14ac:dyDescent="0.25">
      <c r="A560" s="17"/>
      <c r="B560" s="17"/>
      <c r="C560" s="17"/>
      <c r="D560" s="17"/>
      <c r="E560" s="9">
        <f t="shared" si="8"/>
        <v>2082</v>
      </c>
    </row>
    <row r="561" spans="1:5" ht="21" x14ac:dyDescent="0.25">
      <c r="A561" s="17"/>
      <c r="B561" s="17"/>
      <c r="C561" s="17"/>
      <c r="D561" s="17"/>
      <c r="E561" s="9">
        <f t="shared" si="8"/>
        <v>2082</v>
      </c>
    </row>
    <row r="562" spans="1:5" ht="21" x14ac:dyDescent="0.25">
      <c r="A562" s="17"/>
      <c r="B562" s="17"/>
      <c r="C562" s="17"/>
      <c r="D562" s="17"/>
      <c r="E562" s="9">
        <f t="shared" si="8"/>
        <v>2082</v>
      </c>
    </row>
    <row r="563" spans="1:5" ht="21" x14ac:dyDescent="0.25">
      <c r="A563" s="17"/>
      <c r="B563" s="17"/>
      <c r="C563" s="17"/>
      <c r="D563" s="17"/>
      <c r="E563" s="9">
        <f t="shared" si="8"/>
        <v>2082</v>
      </c>
    </row>
    <row r="564" spans="1:5" ht="21" x14ac:dyDescent="0.25">
      <c r="A564" s="17"/>
      <c r="B564" s="17"/>
      <c r="C564" s="17"/>
      <c r="D564" s="17"/>
      <c r="E564" s="9">
        <f t="shared" si="8"/>
        <v>2082</v>
      </c>
    </row>
    <row r="565" spans="1:5" ht="21" x14ac:dyDescent="0.25">
      <c r="A565" s="17"/>
      <c r="B565" s="17"/>
      <c r="C565" s="17"/>
      <c r="D565" s="17"/>
      <c r="E565" s="9">
        <f t="shared" si="8"/>
        <v>2082</v>
      </c>
    </row>
    <row r="566" spans="1:5" ht="21" x14ac:dyDescent="0.25">
      <c r="A566" s="17"/>
      <c r="B566" s="17"/>
      <c r="C566" s="17"/>
      <c r="D566" s="17"/>
      <c r="E566" s="9">
        <f t="shared" si="8"/>
        <v>2082</v>
      </c>
    </row>
    <row r="567" spans="1:5" ht="21" x14ac:dyDescent="0.25">
      <c r="A567" s="17"/>
      <c r="B567" s="17"/>
      <c r="C567" s="17"/>
      <c r="D567" s="17"/>
      <c r="E567" s="9">
        <f t="shared" si="8"/>
        <v>2082</v>
      </c>
    </row>
    <row r="568" spans="1:5" ht="21" x14ac:dyDescent="0.25">
      <c r="A568" s="17"/>
      <c r="B568" s="17"/>
      <c r="C568" s="17"/>
      <c r="D568" s="17"/>
      <c r="E568" s="9">
        <f t="shared" si="8"/>
        <v>2082</v>
      </c>
    </row>
    <row r="569" spans="1:5" ht="21" x14ac:dyDescent="0.25">
      <c r="A569" s="17"/>
      <c r="B569" s="17"/>
      <c r="C569" s="17"/>
      <c r="D569" s="17"/>
      <c r="E569" s="9">
        <f t="shared" si="8"/>
        <v>2082</v>
      </c>
    </row>
    <row r="570" spans="1:5" ht="21" x14ac:dyDescent="0.25">
      <c r="A570" s="17"/>
      <c r="B570" s="17"/>
      <c r="C570" s="17"/>
      <c r="D570" s="17"/>
      <c r="E570" s="9">
        <f t="shared" si="8"/>
        <v>2082</v>
      </c>
    </row>
    <row r="571" spans="1:5" ht="21" x14ac:dyDescent="0.25">
      <c r="A571" s="17"/>
      <c r="B571" s="17"/>
      <c r="C571" s="17"/>
      <c r="D571" s="17"/>
      <c r="E571" s="9">
        <f t="shared" si="8"/>
        <v>2082</v>
      </c>
    </row>
    <row r="572" spans="1:5" ht="21" x14ac:dyDescent="0.25">
      <c r="A572" s="17"/>
      <c r="B572" s="17"/>
      <c r="C572" s="17"/>
      <c r="D572" s="17"/>
      <c r="E572" s="9">
        <f t="shared" si="8"/>
        <v>2082</v>
      </c>
    </row>
    <row r="573" spans="1:5" ht="21" x14ac:dyDescent="0.25">
      <c r="A573" s="17"/>
      <c r="B573" s="17"/>
      <c r="C573" s="17"/>
      <c r="D573" s="17"/>
      <c r="E573" s="9">
        <f t="shared" si="8"/>
        <v>2082</v>
      </c>
    </row>
    <row r="574" spans="1:5" ht="21" x14ac:dyDescent="0.25">
      <c r="A574" s="17"/>
      <c r="B574" s="17"/>
      <c r="C574" s="17"/>
      <c r="D574" s="17"/>
      <c r="E574" s="9">
        <f t="shared" si="8"/>
        <v>2082</v>
      </c>
    </row>
    <row r="575" spans="1:5" ht="21" x14ac:dyDescent="0.25">
      <c r="A575" s="17"/>
      <c r="B575" s="17"/>
      <c r="C575" s="17"/>
      <c r="D575" s="17"/>
      <c r="E575" s="9">
        <f t="shared" si="8"/>
        <v>2082</v>
      </c>
    </row>
    <row r="576" spans="1:5" ht="21" x14ac:dyDescent="0.25">
      <c r="A576" s="17"/>
      <c r="B576" s="17"/>
      <c r="C576" s="17"/>
      <c r="D576" s="17"/>
      <c r="E576" s="9">
        <f t="shared" si="8"/>
        <v>2082</v>
      </c>
    </row>
    <row r="577" spans="1:5" ht="21" x14ac:dyDescent="0.25">
      <c r="A577" s="17"/>
      <c r="B577" s="17"/>
      <c r="C577" s="17"/>
      <c r="D577" s="17"/>
      <c r="E577" s="9">
        <f t="shared" si="8"/>
        <v>2082</v>
      </c>
    </row>
    <row r="578" spans="1:5" ht="21" x14ac:dyDescent="0.25">
      <c r="A578" s="17"/>
      <c r="B578" s="17"/>
      <c r="C578" s="17"/>
      <c r="D578" s="17"/>
      <c r="E578" s="9">
        <f t="shared" si="8"/>
        <v>2082</v>
      </c>
    </row>
    <row r="579" spans="1:5" ht="21" x14ac:dyDescent="0.25">
      <c r="A579" s="17"/>
      <c r="B579" s="17"/>
      <c r="C579" s="17"/>
      <c r="D579" s="17"/>
      <c r="E579" s="9">
        <f t="shared" si="8"/>
        <v>2082</v>
      </c>
    </row>
    <row r="580" spans="1:5" ht="21" x14ac:dyDescent="0.25">
      <c r="A580" s="17"/>
      <c r="B580" s="17"/>
      <c r="C580" s="17"/>
      <c r="D580" s="17"/>
      <c r="E580" s="9">
        <f t="shared" si="8"/>
        <v>2082</v>
      </c>
    </row>
    <row r="581" spans="1:5" ht="21" x14ac:dyDescent="0.25">
      <c r="A581" s="17"/>
      <c r="B581" s="17"/>
      <c r="C581" s="17"/>
      <c r="D581" s="17"/>
      <c r="E581" s="9">
        <f t="shared" si="8"/>
        <v>2082</v>
      </c>
    </row>
    <row r="582" spans="1:5" ht="21" x14ac:dyDescent="0.25">
      <c r="A582" s="17"/>
      <c r="B582" s="17"/>
      <c r="C582" s="17"/>
      <c r="D582" s="17"/>
      <c r="E582" s="9">
        <f t="shared" ref="E582:E645" si="9">E581+C582-D582</f>
        <v>2082</v>
      </c>
    </row>
    <row r="583" spans="1:5" ht="21" x14ac:dyDescent="0.25">
      <c r="A583" s="17"/>
      <c r="B583" s="17"/>
      <c r="C583" s="17"/>
      <c r="D583" s="17"/>
      <c r="E583" s="9">
        <f t="shared" si="9"/>
        <v>2082</v>
      </c>
    </row>
    <row r="584" spans="1:5" ht="21" x14ac:dyDescent="0.25">
      <c r="A584" s="17"/>
      <c r="B584" s="17"/>
      <c r="C584" s="17"/>
      <c r="D584" s="17"/>
      <c r="E584" s="9">
        <f t="shared" si="9"/>
        <v>2082</v>
      </c>
    </row>
    <row r="585" spans="1:5" ht="21" x14ac:dyDescent="0.25">
      <c r="A585" s="17"/>
      <c r="B585" s="17"/>
      <c r="C585" s="17"/>
      <c r="D585" s="17"/>
      <c r="E585" s="9">
        <f t="shared" si="9"/>
        <v>2082</v>
      </c>
    </row>
    <row r="586" spans="1:5" ht="21" x14ac:dyDescent="0.25">
      <c r="A586" s="17"/>
      <c r="B586" s="17"/>
      <c r="C586" s="17"/>
      <c r="D586" s="17"/>
      <c r="E586" s="9">
        <f t="shared" si="9"/>
        <v>2082</v>
      </c>
    </row>
    <row r="587" spans="1:5" ht="21" x14ac:dyDescent="0.25">
      <c r="A587" s="17"/>
      <c r="B587" s="17"/>
      <c r="C587" s="17"/>
      <c r="D587" s="17"/>
      <c r="E587" s="9">
        <f t="shared" si="9"/>
        <v>2082</v>
      </c>
    </row>
    <row r="588" spans="1:5" ht="21" x14ac:dyDescent="0.25">
      <c r="A588" s="17"/>
      <c r="B588" s="17"/>
      <c r="C588" s="17"/>
      <c r="D588" s="17"/>
      <c r="E588" s="9">
        <f t="shared" si="9"/>
        <v>2082</v>
      </c>
    </row>
    <row r="589" spans="1:5" ht="21" x14ac:dyDescent="0.25">
      <c r="A589" s="17"/>
      <c r="B589" s="17"/>
      <c r="C589" s="17"/>
      <c r="D589" s="17"/>
      <c r="E589" s="9">
        <f t="shared" si="9"/>
        <v>2082</v>
      </c>
    </row>
    <row r="590" spans="1:5" ht="21" x14ac:dyDescent="0.25">
      <c r="A590" s="17"/>
      <c r="B590" s="17"/>
      <c r="C590" s="17"/>
      <c r="D590" s="17"/>
      <c r="E590" s="9">
        <f t="shared" si="9"/>
        <v>2082</v>
      </c>
    </row>
    <row r="591" spans="1:5" ht="21" x14ac:dyDescent="0.25">
      <c r="A591" s="17"/>
      <c r="B591" s="17"/>
      <c r="C591" s="17"/>
      <c r="D591" s="17"/>
      <c r="E591" s="9">
        <f t="shared" si="9"/>
        <v>2082</v>
      </c>
    </row>
    <row r="592" spans="1:5" ht="21" x14ac:dyDescent="0.25">
      <c r="A592" s="17"/>
      <c r="B592" s="17"/>
      <c r="C592" s="17"/>
      <c r="D592" s="17"/>
      <c r="E592" s="9">
        <f t="shared" si="9"/>
        <v>2082</v>
      </c>
    </row>
    <row r="593" spans="1:5" ht="21" x14ac:dyDescent="0.25">
      <c r="A593" s="17"/>
      <c r="B593" s="17"/>
      <c r="C593" s="17"/>
      <c r="D593" s="17"/>
      <c r="E593" s="9">
        <f t="shared" si="9"/>
        <v>2082</v>
      </c>
    </row>
    <row r="594" spans="1:5" ht="21" x14ac:dyDescent="0.25">
      <c r="A594" s="17"/>
      <c r="B594" s="17"/>
      <c r="C594" s="17"/>
      <c r="D594" s="17"/>
      <c r="E594" s="9">
        <f t="shared" si="9"/>
        <v>2082</v>
      </c>
    </row>
    <row r="595" spans="1:5" ht="21" x14ac:dyDescent="0.25">
      <c r="A595" s="17"/>
      <c r="B595" s="17"/>
      <c r="C595" s="17"/>
      <c r="D595" s="17"/>
      <c r="E595" s="9">
        <f t="shared" si="9"/>
        <v>2082</v>
      </c>
    </row>
    <row r="596" spans="1:5" ht="21" x14ac:dyDescent="0.25">
      <c r="A596" s="17"/>
      <c r="B596" s="17"/>
      <c r="C596" s="17"/>
      <c r="D596" s="17"/>
      <c r="E596" s="9">
        <f t="shared" si="9"/>
        <v>2082</v>
      </c>
    </row>
    <row r="597" spans="1:5" ht="21" x14ac:dyDescent="0.25">
      <c r="A597" s="17"/>
      <c r="B597" s="17"/>
      <c r="C597" s="17"/>
      <c r="D597" s="17"/>
      <c r="E597" s="9">
        <f t="shared" si="9"/>
        <v>2082</v>
      </c>
    </row>
    <row r="598" spans="1:5" ht="21" x14ac:dyDescent="0.25">
      <c r="A598" s="17"/>
      <c r="B598" s="17"/>
      <c r="C598" s="17"/>
      <c r="D598" s="17"/>
      <c r="E598" s="9">
        <f t="shared" si="9"/>
        <v>2082</v>
      </c>
    </row>
    <row r="599" spans="1:5" ht="21" x14ac:dyDescent="0.25">
      <c r="A599" s="17"/>
      <c r="B599" s="17"/>
      <c r="C599" s="17"/>
      <c r="D599" s="17"/>
      <c r="E599" s="9">
        <f t="shared" si="9"/>
        <v>2082</v>
      </c>
    </row>
    <row r="600" spans="1:5" ht="21" x14ac:dyDescent="0.25">
      <c r="A600" s="17"/>
      <c r="B600" s="17"/>
      <c r="C600" s="17"/>
      <c r="D600" s="17"/>
      <c r="E600" s="9">
        <f t="shared" si="9"/>
        <v>2082</v>
      </c>
    </row>
    <row r="601" spans="1:5" ht="21" x14ac:dyDescent="0.25">
      <c r="A601" s="17"/>
      <c r="B601" s="17"/>
      <c r="C601" s="17"/>
      <c r="D601" s="17"/>
      <c r="E601" s="9">
        <f t="shared" si="9"/>
        <v>2082</v>
      </c>
    </row>
    <row r="602" spans="1:5" ht="21" x14ac:dyDescent="0.25">
      <c r="A602" s="17"/>
      <c r="B602" s="17"/>
      <c r="C602" s="17"/>
      <c r="D602" s="17"/>
      <c r="E602" s="9">
        <f t="shared" si="9"/>
        <v>2082</v>
      </c>
    </row>
    <row r="603" spans="1:5" ht="21" x14ac:dyDescent="0.25">
      <c r="A603" s="17"/>
      <c r="B603" s="17"/>
      <c r="C603" s="17"/>
      <c r="D603" s="17"/>
      <c r="E603" s="9">
        <f t="shared" si="9"/>
        <v>2082</v>
      </c>
    </row>
    <row r="604" spans="1:5" ht="21" x14ac:dyDescent="0.25">
      <c r="A604" s="17"/>
      <c r="B604" s="17"/>
      <c r="C604" s="17"/>
      <c r="D604" s="17"/>
      <c r="E604" s="9">
        <f t="shared" si="9"/>
        <v>2082</v>
      </c>
    </row>
    <row r="605" spans="1:5" ht="21" x14ac:dyDescent="0.25">
      <c r="A605" s="17"/>
      <c r="B605" s="17"/>
      <c r="C605" s="17"/>
      <c r="D605" s="17"/>
      <c r="E605" s="9">
        <f t="shared" si="9"/>
        <v>2082</v>
      </c>
    </row>
    <row r="606" spans="1:5" ht="21" x14ac:dyDescent="0.25">
      <c r="A606" s="17"/>
      <c r="B606" s="17"/>
      <c r="C606" s="17"/>
      <c r="D606" s="17"/>
      <c r="E606" s="9">
        <f t="shared" si="9"/>
        <v>2082</v>
      </c>
    </row>
    <row r="607" spans="1:5" ht="21" x14ac:dyDescent="0.25">
      <c r="A607" s="17"/>
      <c r="B607" s="17"/>
      <c r="C607" s="17"/>
      <c r="D607" s="17"/>
      <c r="E607" s="9">
        <f t="shared" si="9"/>
        <v>2082</v>
      </c>
    </row>
    <row r="608" spans="1:5" ht="21" x14ac:dyDescent="0.25">
      <c r="A608" s="17"/>
      <c r="B608" s="17"/>
      <c r="C608" s="17"/>
      <c r="D608" s="17"/>
      <c r="E608" s="9">
        <f t="shared" si="9"/>
        <v>2082</v>
      </c>
    </row>
    <row r="609" spans="1:5" ht="21" x14ac:dyDescent="0.25">
      <c r="A609" s="17"/>
      <c r="B609" s="17"/>
      <c r="C609" s="17"/>
      <c r="D609" s="17"/>
      <c r="E609" s="9">
        <f t="shared" si="9"/>
        <v>2082</v>
      </c>
    </row>
    <row r="610" spans="1:5" ht="21" x14ac:dyDescent="0.25">
      <c r="A610" s="17"/>
      <c r="B610" s="17"/>
      <c r="C610" s="17"/>
      <c r="D610" s="17"/>
      <c r="E610" s="9">
        <f t="shared" si="9"/>
        <v>2082</v>
      </c>
    </row>
    <row r="611" spans="1:5" ht="21" x14ac:dyDescent="0.25">
      <c r="A611" s="17"/>
      <c r="B611" s="17"/>
      <c r="C611" s="17"/>
      <c r="D611" s="17"/>
      <c r="E611" s="9">
        <f t="shared" si="9"/>
        <v>2082</v>
      </c>
    </row>
    <row r="612" spans="1:5" ht="21" x14ac:dyDescent="0.25">
      <c r="A612" s="17"/>
      <c r="B612" s="17"/>
      <c r="C612" s="17"/>
      <c r="D612" s="17"/>
      <c r="E612" s="9">
        <f t="shared" si="9"/>
        <v>2082</v>
      </c>
    </row>
    <row r="613" spans="1:5" ht="21" x14ac:dyDescent="0.25">
      <c r="A613" s="17"/>
      <c r="B613" s="17"/>
      <c r="C613" s="17"/>
      <c r="D613" s="17"/>
      <c r="E613" s="9">
        <f t="shared" si="9"/>
        <v>2082</v>
      </c>
    </row>
    <row r="614" spans="1:5" ht="21" x14ac:dyDescent="0.25">
      <c r="A614" s="17"/>
      <c r="B614" s="17"/>
      <c r="C614" s="17"/>
      <c r="D614" s="17"/>
      <c r="E614" s="9">
        <f t="shared" si="9"/>
        <v>2082</v>
      </c>
    </row>
    <row r="615" spans="1:5" ht="21" x14ac:dyDescent="0.25">
      <c r="A615" s="17"/>
      <c r="B615" s="17"/>
      <c r="C615" s="17"/>
      <c r="D615" s="17"/>
      <c r="E615" s="9">
        <f t="shared" si="9"/>
        <v>2082</v>
      </c>
    </row>
    <row r="616" spans="1:5" ht="21" x14ac:dyDescent="0.25">
      <c r="A616" s="17"/>
      <c r="B616" s="17"/>
      <c r="C616" s="17"/>
      <c r="D616" s="17"/>
      <c r="E616" s="9">
        <f t="shared" si="9"/>
        <v>2082</v>
      </c>
    </row>
    <row r="617" spans="1:5" ht="21" x14ac:dyDescent="0.25">
      <c r="A617" s="17"/>
      <c r="B617" s="17"/>
      <c r="C617" s="17"/>
      <c r="D617" s="17"/>
      <c r="E617" s="9">
        <f t="shared" si="9"/>
        <v>2082</v>
      </c>
    </row>
    <row r="618" spans="1:5" ht="21" x14ac:dyDescent="0.25">
      <c r="A618" s="17"/>
      <c r="B618" s="17"/>
      <c r="C618" s="17"/>
      <c r="D618" s="17"/>
      <c r="E618" s="9">
        <f t="shared" si="9"/>
        <v>2082</v>
      </c>
    </row>
    <row r="619" spans="1:5" ht="21" x14ac:dyDescent="0.25">
      <c r="A619" s="17"/>
      <c r="B619" s="17"/>
      <c r="C619" s="17"/>
      <c r="D619" s="17"/>
      <c r="E619" s="9">
        <f t="shared" si="9"/>
        <v>2082</v>
      </c>
    </row>
    <row r="620" spans="1:5" ht="21" x14ac:dyDescent="0.25">
      <c r="A620" s="17"/>
      <c r="B620" s="17"/>
      <c r="C620" s="17"/>
      <c r="D620" s="17"/>
      <c r="E620" s="9">
        <f t="shared" si="9"/>
        <v>2082</v>
      </c>
    </row>
    <row r="621" spans="1:5" ht="21" x14ac:dyDescent="0.25">
      <c r="A621" s="17"/>
      <c r="B621" s="17"/>
      <c r="C621" s="17"/>
      <c r="D621" s="17"/>
      <c r="E621" s="9">
        <f t="shared" si="9"/>
        <v>2082</v>
      </c>
    </row>
    <row r="622" spans="1:5" ht="21" x14ac:dyDescent="0.25">
      <c r="A622" s="17"/>
      <c r="B622" s="17"/>
      <c r="C622" s="17"/>
      <c r="D622" s="17"/>
      <c r="E622" s="9">
        <f t="shared" si="9"/>
        <v>2082</v>
      </c>
    </row>
    <row r="623" spans="1:5" ht="21" x14ac:dyDescent="0.25">
      <c r="A623" s="17"/>
      <c r="B623" s="17"/>
      <c r="C623" s="17"/>
      <c r="D623" s="17"/>
      <c r="E623" s="9">
        <f t="shared" si="9"/>
        <v>2082</v>
      </c>
    </row>
    <row r="624" spans="1:5" ht="21" x14ac:dyDescent="0.25">
      <c r="A624" s="17"/>
      <c r="B624" s="17"/>
      <c r="C624" s="17"/>
      <c r="D624" s="17"/>
      <c r="E624" s="9">
        <f t="shared" si="9"/>
        <v>2082</v>
      </c>
    </row>
    <row r="625" spans="1:5" ht="21" x14ac:dyDescent="0.25">
      <c r="A625" s="17"/>
      <c r="B625" s="17"/>
      <c r="C625" s="17"/>
      <c r="D625" s="17"/>
      <c r="E625" s="9">
        <f t="shared" si="9"/>
        <v>2082</v>
      </c>
    </row>
    <row r="626" spans="1:5" ht="21" x14ac:dyDescent="0.25">
      <c r="A626" s="17"/>
      <c r="B626" s="17"/>
      <c r="C626" s="17"/>
      <c r="D626" s="17"/>
      <c r="E626" s="9">
        <f t="shared" si="9"/>
        <v>2082</v>
      </c>
    </row>
    <row r="627" spans="1:5" ht="21" x14ac:dyDescent="0.25">
      <c r="A627" s="17"/>
      <c r="B627" s="17"/>
      <c r="C627" s="17"/>
      <c r="D627" s="17"/>
      <c r="E627" s="9">
        <f t="shared" si="9"/>
        <v>2082</v>
      </c>
    </row>
    <row r="628" spans="1:5" ht="21" x14ac:dyDescent="0.25">
      <c r="A628" s="17"/>
      <c r="B628" s="17"/>
      <c r="C628" s="17"/>
      <c r="D628" s="17"/>
      <c r="E628" s="9">
        <f t="shared" si="9"/>
        <v>2082</v>
      </c>
    </row>
    <row r="629" spans="1:5" ht="21" x14ac:dyDescent="0.25">
      <c r="A629" s="17"/>
      <c r="B629" s="17"/>
      <c r="C629" s="17"/>
      <c r="D629" s="17"/>
      <c r="E629" s="9">
        <f t="shared" si="9"/>
        <v>2082</v>
      </c>
    </row>
    <row r="630" spans="1:5" ht="21" x14ac:dyDescent="0.25">
      <c r="A630" s="17"/>
      <c r="B630" s="17"/>
      <c r="C630" s="17"/>
      <c r="D630" s="17"/>
      <c r="E630" s="9">
        <f t="shared" si="9"/>
        <v>2082</v>
      </c>
    </row>
    <row r="631" spans="1:5" ht="21" x14ac:dyDescent="0.25">
      <c r="A631" s="17"/>
      <c r="B631" s="17"/>
      <c r="C631" s="17"/>
      <c r="D631" s="17"/>
      <c r="E631" s="9">
        <f t="shared" si="9"/>
        <v>2082</v>
      </c>
    </row>
    <row r="632" spans="1:5" ht="21" x14ac:dyDescent="0.25">
      <c r="A632" s="17"/>
      <c r="B632" s="17"/>
      <c r="C632" s="17"/>
      <c r="D632" s="17"/>
      <c r="E632" s="9">
        <f t="shared" si="9"/>
        <v>2082</v>
      </c>
    </row>
    <row r="633" spans="1:5" ht="21" x14ac:dyDescent="0.25">
      <c r="A633" s="17"/>
      <c r="B633" s="17"/>
      <c r="C633" s="17"/>
      <c r="D633" s="17"/>
      <c r="E633" s="9">
        <f t="shared" si="9"/>
        <v>2082</v>
      </c>
    </row>
    <row r="634" spans="1:5" ht="21" x14ac:dyDescent="0.25">
      <c r="A634" s="17"/>
      <c r="B634" s="17"/>
      <c r="C634" s="17"/>
      <c r="D634" s="17"/>
      <c r="E634" s="9">
        <f t="shared" si="9"/>
        <v>2082</v>
      </c>
    </row>
    <row r="635" spans="1:5" ht="21" x14ac:dyDescent="0.25">
      <c r="A635" s="17"/>
      <c r="B635" s="17"/>
      <c r="C635" s="17"/>
      <c r="D635" s="17"/>
      <c r="E635" s="9">
        <f t="shared" si="9"/>
        <v>2082</v>
      </c>
    </row>
    <row r="636" spans="1:5" ht="21" x14ac:dyDescent="0.25">
      <c r="A636" s="17"/>
      <c r="B636" s="17"/>
      <c r="C636" s="17"/>
      <c r="D636" s="17"/>
      <c r="E636" s="9">
        <f t="shared" si="9"/>
        <v>2082</v>
      </c>
    </row>
    <row r="637" spans="1:5" ht="21" x14ac:dyDescent="0.25">
      <c r="A637" s="17"/>
      <c r="B637" s="17"/>
      <c r="C637" s="17"/>
      <c r="D637" s="17"/>
      <c r="E637" s="9">
        <f t="shared" si="9"/>
        <v>2082</v>
      </c>
    </row>
    <row r="638" spans="1:5" ht="21" x14ac:dyDescent="0.25">
      <c r="A638" s="17"/>
      <c r="B638" s="17"/>
      <c r="C638" s="17"/>
      <c r="D638" s="17"/>
      <c r="E638" s="9">
        <f t="shared" si="9"/>
        <v>2082</v>
      </c>
    </row>
    <row r="639" spans="1:5" ht="21" x14ac:dyDescent="0.25">
      <c r="A639" s="17"/>
      <c r="B639" s="17"/>
      <c r="C639" s="17"/>
      <c r="D639" s="17"/>
      <c r="E639" s="9">
        <f t="shared" si="9"/>
        <v>2082</v>
      </c>
    </row>
    <row r="640" spans="1:5" ht="21" x14ac:dyDescent="0.25">
      <c r="A640" s="17"/>
      <c r="B640" s="17"/>
      <c r="C640" s="17"/>
      <c r="D640" s="17"/>
      <c r="E640" s="9">
        <f t="shared" si="9"/>
        <v>2082</v>
      </c>
    </row>
    <row r="641" spans="1:5" ht="21" x14ac:dyDescent="0.25">
      <c r="A641" s="17"/>
      <c r="B641" s="17"/>
      <c r="C641" s="17"/>
      <c r="D641" s="17"/>
      <c r="E641" s="9">
        <f t="shared" si="9"/>
        <v>2082</v>
      </c>
    </row>
    <row r="642" spans="1:5" ht="21" x14ac:dyDescent="0.25">
      <c r="A642" s="17"/>
      <c r="B642" s="17"/>
      <c r="C642" s="17"/>
      <c r="D642" s="17"/>
      <c r="E642" s="9">
        <f t="shared" si="9"/>
        <v>2082</v>
      </c>
    </row>
    <row r="643" spans="1:5" ht="21" x14ac:dyDescent="0.25">
      <c r="A643" s="17"/>
      <c r="B643" s="17"/>
      <c r="C643" s="17"/>
      <c r="D643" s="17"/>
      <c r="E643" s="9">
        <f t="shared" si="9"/>
        <v>2082</v>
      </c>
    </row>
    <row r="644" spans="1:5" ht="21" x14ac:dyDescent="0.25">
      <c r="A644" s="17"/>
      <c r="B644" s="17"/>
      <c r="C644" s="17"/>
      <c r="D644" s="17"/>
      <c r="E644" s="9">
        <f t="shared" si="9"/>
        <v>2082</v>
      </c>
    </row>
    <row r="645" spans="1:5" ht="21" x14ac:dyDescent="0.25">
      <c r="A645" s="17"/>
      <c r="B645" s="17"/>
      <c r="C645" s="17"/>
      <c r="D645" s="17"/>
      <c r="E645" s="9">
        <f t="shared" si="9"/>
        <v>2082</v>
      </c>
    </row>
    <row r="646" spans="1:5" ht="21" x14ac:dyDescent="0.25">
      <c r="A646" s="17"/>
      <c r="B646" s="17"/>
      <c r="C646" s="17"/>
      <c r="D646" s="17"/>
      <c r="E646" s="9">
        <f t="shared" ref="E646:E709" si="10">E645+C646-D646</f>
        <v>2082</v>
      </c>
    </row>
    <row r="647" spans="1:5" ht="21" x14ac:dyDescent="0.25">
      <c r="A647" s="17"/>
      <c r="B647" s="17"/>
      <c r="C647" s="17"/>
      <c r="D647" s="17"/>
      <c r="E647" s="9">
        <f t="shared" si="10"/>
        <v>2082</v>
      </c>
    </row>
    <row r="648" spans="1:5" ht="21" x14ac:dyDescent="0.25">
      <c r="A648" s="17"/>
      <c r="B648" s="17"/>
      <c r="C648" s="17"/>
      <c r="D648" s="17"/>
      <c r="E648" s="9">
        <f t="shared" si="10"/>
        <v>2082</v>
      </c>
    </row>
    <row r="649" spans="1:5" ht="21" x14ac:dyDescent="0.25">
      <c r="A649" s="17"/>
      <c r="B649" s="17"/>
      <c r="C649" s="17"/>
      <c r="D649" s="17"/>
      <c r="E649" s="9">
        <f t="shared" si="10"/>
        <v>2082</v>
      </c>
    </row>
    <row r="650" spans="1:5" ht="21" x14ac:dyDescent="0.25">
      <c r="A650" s="17"/>
      <c r="B650" s="17"/>
      <c r="C650" s="17"/>
      <c r="D650" s="17"/>
      <c r="E650" s="9">
        <f t="shared" si="10"/>
        <v>2082</v>
      </c>
    </row>
    <row r="651" spans="1:5" ht="21" x14ac:dyDescent="0.25">
      <c r="A651" s="17"/>
      <c r="B651" s="17"/>
      <c r="C651" s="17"/>
      <c r="D651" s="17"/>
      <c r="E651" s="9">
        <f t="shared" si="10"/>
        <v>2082</v>
      </c>
    </row>
    <row r="652" spans="1:5" ht="21" x14ac:dyDescent="0.25">
      <c r="A652" s="17"/>
      <c r="B652" s="17"/>
      <c r="C652" s="17"/>
      <c r="D652" s="17"/>
      <c r="E652" s="9">
        <f t="shared" si="10"/>
        <v>2082</v>
      </c>
    </row>
    <row r="653" spans="1:5" ht="21" x14ac:dyDescent="0.25">
      <c r="A653" s="17"/>
      <c r="B653" s="17"/>
      <c r="C653" s="17"/>
      <c r="D653" s="17"/>
      <c r="E653" s="9">
        <f t="shared" si="10"/>
        <v>2082</v>
      </c>
    </row>
    <row r="654" spans="1:5" ht="21" x14ac:dyDescent="0.25">
      <c r="A654" s="17"/>
      <c r="B654" s="17"/>
      <c r="C654" s="17"/>
      <c r="D654" s="17"/>
      <c r="E654" s="9">
        <f t="shared" si="10"/>
        <v>2082</v>
      </c>
    </row>
    <row r="655" spans="1:5" ht="21" x14ac:dyDescent="0.25">
      <c r="A655" s="17"/>
      <c r="B655" s="17"/>
      <c r="C655" s="17"/>
      <c r="D655" s="17"/>
      <c r="E655" s="9">
        <f t="shared" si="10"/>
        <v>2082</v>
      </c>
    </row>
    <row r="656" spans="1:5" ht="21" x14ac:dyDescent="0.25">
      <c r="A656" s="17"/>
      <c r="B656" s="17"/>
      <c r="C656" s="17"/>
      <c r="D656" s="17"/>
      <c r="E656" s="9">
        <f t="shared" si="10"/>
        <v>2082</v>
      </c>
    </row>
    <row r="657" spans="1:5" ht="21" x14ac:dyDescent="0.25">
      <c r="A657" s="17"/>
      <c r="B657" s="17"/>
      <c r="C657" s="17"/>
      <c r="D657" s="17"/>
      <c r="E657" s="9">
        <f t="shared" si="10"/>
        <v>2082</v>
      </c>
    </row>
    <row r="658" spans="1:5" ht="21" x14ac:dyDescent="0.25">
      <c r="A658" s="17"/>
      <c r="B658" s="17"/>
      <c r="C658" s="17"/>
      <c r="D658" s="17"/>
      <c r="E658" s="9">
        <f t="shared" si="10"/>
        <v>2082</v>
      </c>
    </row>
    <row r="659" spans="1:5" ht="21" x14ac:dyDescent="0.25">
      <c r="A659" s="17"/>
      <c r="B659" s="17"/>
      <c r="C659" s="17"/>
      <c r="D659" s="17"/>
      <c r="E659" s="9">
        <f t="shared" si="10"/>
        <v>2082</v>
      </c>
    </row>
    <row r="660" spans="1:5" ht="21" x14ac:dyDescent="0.25">
      <c r="A660" s="17"/>
      <c r="B660" s="17"/>
      <c r="C660" s="17"/>
      <c r="D660" s="17"/>
      <c r="E660" s="9">
        <f t="shared" si="10"/>
        <v>2082</v>
      </c>
    </row>
    <row r="661" spans="1:5" ht="21" x14ac:dyDescent="0.25">
      <c r="A661" s="17"/>
      <c r="B661" s="17"/>
      <c r="C661" s="17"/>
      <c r="D661" s="17"/>
      <c r="E661" s="9">
        <f t="shared" si="10"/>
        <v>2082</v>
      </c>
    </row>
    <row r="662" spans="1:5" ht="21" x14ac:dyDescent="0.25">
      <c r="A662" s="17"/>
      <c r="B662" s="17"/>
      <c r="C662" s="17"/>
      <c r="D662" s="17"/>
      <c r="E662" s="9">
        <f t="shared" si="10"/>
        <v>2082</v>
      </c>
    </row>
    <row r="663" spans="1:5" ht="21" x14ac:dyDescent="0.25">
      <c r="A663" s="17"/>
      <c r="B663" s="17"/>
      <c r="C663" s="17"/>
      <c r="D663" s="17"/>
      <c r="E663" s="9">
        <f t="shared" si="10"/>
        <v>2082</v>
      </c>
    </row>
    <row r="664" spans="1:5" ht="21" x14ac:dyDescent="0.25">
      <c r="A664" s="17"/>
      <c r="B664" s="17"/>
      <c r="C664" s="17"/>
      <c r="D664" s="17"/>
      <c r="E664" s="9">
        <f t="shared" si="10"/>
        <v>2082</v>
      </c>
    </row>
    <row r="665" spans="1:5" ht="21" x14ac:dyDescent="0.25">
      <c r="A665" s="17"/>
      <c r="B665" s="17"/>
      <c r="C665" s="17"/>
      <c r="D665" s="17"/>
      <c r="E665" s="9">
        <f t="shared" si="10"/>
        <v>2082</v>
      </c>
    </row>
    <row r="666" spans="1:5" ht="21" x14ac:dyDescent="0.25">
      <c r="A666" s="17"/>
      <c r="B666" s="17"/>
      <c r="C666" s="17"/>
      <c r="D666" s="17"/>
      <c r="E666" s="9">
        <f t="shared" si="10"/>
        <v>2082</v>
      </c>
    </row>
    <row r="667" spans="1:5" ht="21" x14ac:dyDescent="0.25">
      <c r="A667" s="17"/>
      <c r="B667" s="17"/>
      <c r="C667" s="17"/>
      <c r="D667" s="17"/>
      <c r="E667" s="9">
        <f t="shared" si="10"/>
        <v>2082</v>
      </c>
    </row>
    <row r="668" spans="1:5" ht="21" x14ac:dyDescent="0.25">
      <c r="A668" s="17"/>
      <c r="B668" s="17"/>
      <c r="C668" s="17"/>
      <c r="D668" s="17"/>
      <c r="E668" s="9">
        <f t="shared" si="10"/>
        <v>2082</v>
      </c>
    </row>
    <row r="669" spans="1:5" ht="21" x14ac:dyDescent="0.25">
      <c r="A669" s="17"/>
      <c r="B669" s="17"/>
      <c r="C669" s="17"/>
      <c r="D669" s="17"/>
      <c r="E669" s="9">
        <f t="shared" si="10"/>
        <v>2082</v>
      </c>
    </row>
    <row r="670" spans="1:5" ht="21" x14ac:dyDescent="0.25">
      <c r="A670" s="17"/>
      <c r="B670" s="17"/>
      <c r="C670" s="17"/>
      <c r="D670" s="17"/>
      <c r="E670" s="9">
        <f t="shared" si="10"/>
        <v>2082</v>
      </c>
    </row>
    <row r="671" spans="1:5" ht="21" x14ac:dyDescent="0.25">
      <c r="A671" s="17"/>
      <c r="B671" s="17"/>
      <c r="C671" s="17"/>
      <c r="D671" s="17"/>
      <c r="E671" s="9">
        <f t="shared" si="10"/>
        <v>2082</v>
      </c>
    </row>
    <row r="672" spans="1:5" ht="21" x14ac:dyDescent="0.25">
      <c r="A672" s="17"/>
      <c r="B672" s="17"/>
      <c r="C672" s="17"/>
      <c r="D672" s="17"/>
      <c r="E672" s="9">
        <f t="shared" si="10"/>
        <v>2082</v>
      </c>
    </row>
    <row r="673" spans="1:5" ht="21" x14ac:dyDescent="0.25">
      <c r="A673" s="17"/>
      <c r="B673" s="17"/>
      <c r="C673" s="17"/>
      <c r="D673" s="17"/>
      <c r="E673" s="9">
        <f t="shared" si="10"/>
        <v>2082</v>
      </c>
    </row>
    <row r="674" spans="1:5" ht="21" x14ac:dyDescent="0.25">
      <c r="A674" s="17"/>
      <c r="B674" s="17"/>
      <c r="C674" s="17"/>
      <c r="D674" s="17"/>
      <c r="E674" s="9">
        <f t="shared" si="10"/>
        <v>2082</v>
      </c>
    </row>
    <row r="675" spans="1:5" ht="21" x14ac:dyDescent="0.25">
      <c r="A675" s="17"/>
      <c r="B675" s="17"/>
      <c r="C675" s="17"/>
      <c r="D675" s="17"/>
      <c r="E675" s="9">
        <f t="shared" si="10"/>
        <v>2082</v>
      </c>
    </row>
    <row r="676" spans="1:5" ht="21" x14ac:dyDescent="0.25">
      <c r="A676" s="17"/>
      <c r="B676" s="17"/>
      <c r="C676" s="17"/>
      <c r="D676" s="17"/>
      <c r="E676" s="9">
        <f t="shared" si="10"/>
        <v>2082</v>
      </c>
    </row>
    <row r="677" spans="1:5" ht="21" x14ac:dyDescent="0.25">
      <c r="A677" s="17"/>
      <c r="B677" s="17"/>
      <c r="C677" s="17"/>
      <c r="D677" s="17"/>
      <c r="E677" s="9">
        <f t="shared" si="10"/>
        <v>2082</v>
      </c>
    </row>
    <row r="678" spans="1:5" ht="21" x14ac:dyDescent="0.25">
      <c r="A678" s="17"/>
      <c r="B678" s="17"/>
      <c r="C678" s="17"/>
      <c r="D678" s="17"/>
      <c r="E678" s="9">
        <f t="shared" si="10"/>
        <v>2082</v>
      </c>
    </row>
    <row r="679" spans="1:5" ht="21" x14ac:dyDescent="0.25">
      <c r="A679" s="17"/>
      <c r="B679" s="17"/>
      <c r="C679" s="17"/>
      <c r="D679" s="17"/>
      <c r="E679" s="9">
        <f t="shared" si="10"/>
        <v>2082</v>
      </c>
    </row>
    <row r="680" spans="1:5" ht="21" x14ac:dyDescent="0.25">
      <c r="A680" s="17"/>
      <c r="B680" s="17"/>
      <c r="C680" s="17"/>
      <c r="D680" s="17"/>
      <c r="E680" s="9">
        <f t="shared" si="10"/>
        <v>2082</v>
      </c>
    </row>
    <row r="681" spans="1:5" ht="21" x14ac:dyDescent="0.25">
      <c r="A681" s="17"/>
      <c r="B681" s="17"/>
      <c r="C681" s="17"/>
      <c r="D681" s="17"/>
      <c r="E681" s="9">
        <f t="shared" si="10"/>
        <v>2082</v>
      </c>
    </row>
    <row r="682" spans="1:5" ht="21" x14ac:dyDescent="0.25">
      <c r="A682" s="17"/>
      <c r="B682" s="17"/>
      <c r="C682" s="17"/>
      <c r="D682" s="17"/>
      <c r="E682" s="9">
        <f t="shared" si="10"/>
        <v>2082</v>
      </c>
    </row>
    <row r="683" spans="1:5" ht="21" x14ac:dyDescent="0.25">
      <c r="A683" s="17"/>
      <c r="B683" s="17"/>
      <c r="C683" s="17"/>
      <c r="D683" s="17"/>
      <c r="E683" s="9">
        <f t="shared" si="10"/>
        <v>2082</v>
      </c>
    </row>
    <row r="684" spans="1:5" ht="21" x14ac:dyDescent="0.25">
      <c r="A684" s="17"/>
      <c r="B684" s="17"/>
      <c r="C684" s="17"/>
      <c r="D684" s="17"/>
      <c r="E684" s="9">
        <f t="shared" si="10"/>
        <v>2082</v>
      </c>
    </row>
    <row r="685" spans="1:5" ht="21" x14ac:dyDescent="0.25">
      <c r="A685" s="17"/>
      <c r="B685" s="17"/>
      <c r="C685" s="17"/>
      <c r="D685" s="17"/>
      <c r="E685" s="9">
        <f t="shared" si="10"/>
        <v>2082</v>
      </c>
    </row>
    <row r="686" spans="1:5" ht="21" x14ac:dyDescent="0.25">
      <c r="A686" s="17"/>
      <c r="B686" s="17"/>
      <c r="C686" s="17"/>
      <c r="D686" s="17"/>
      <c r="E686" s="9">
        <f t="shared" si="10"/>
        <v>2082</v>
      </c>
    </row>
    <row r="687" spans="1:5" ht="21" x14ac:dyDescent="0.25">
      <c r="A687" s="17"/>
      <c r="B687" s="17"/>
      <c r="C687" s="17"/>
      <c r="D687" s="17"/>
      <c r="E687" s="9">
        <f t="shared" si="10"/>
        <v>2082</v>
      </c>
    </row>
    <row r="688" spans="1:5" ht="21" x14ac:dyDescent="0.25">
      <c r="A688" s="17"/>
      <c r="B688" s="17"/>
      <c r="C688" s="17"/>
      <c r="D688" s="17"/>
      <c r="E688" s="9">
        <f t="shared" si="10"/>
        <v>2082</v>
      </c>
    </row>
    <row r="689" spans="1:5" ht="21" x14ac:dyDescent="0.25">
      <c r="A689" s="17"/>
      <c r="B689" s="17"/>
      <c r="C689" s="17"/>
      <c r="D689" s="17"/>
      <c r="E689" s="9">
        <f t="shared" si="10"/>
        <v>2082</v>
      </c>
    </row>
    <row r="690" spans="1:5" ht="21" x14ac:dyDescent="0.25">
      <c r="A690" s="17"/>
      <c r="B690" s="17"/>
      <c r="C690" s="17"/>
      <c r="D690" s="17"/>
      <c r="E690" s="9">
        <f t="shared" si="10"/>
        <v>2082</v>
      </c>
    </row>
    <row r="691" spans="1:5" ht="21" x14ac:dyDescent="0.25">
      <c r="A691" s="17"/>
      <c r="B691" s="17"/>
      <c r="C691" s="17"/>
      <c r="D691" s="17"/>
      <c r="E691" s="9">
        <f t="shared" si="10"/>
        <v>2082</v>
      </c>
    </row>
    <row r="692" spans="1:5" ht="21" x14ac:dyDescent="0.25">
      <c r="A692" s="17"/>
      <c r="B692" s="17"/>
      <c r="C692" s="17"/>
      <c r="D692" s="17"/>
      <c r="E692" s="9">
        <f t="shared" si="10"/>
        <v>2082</v>
      </c>
    </row>
    <row r="693" spans="1:5" ht="21" x14ac:dyDescent="0.25">
      <c r="A693" s="17"/>
      <c r="B693" s="17"/>
      <c r="C693" s="17"/>
      <c r="D693" s="17"/>
      <c r="E693" s="9">
        <f t="shared" si="10"/>
        <v>2082</v>
      </c>
    </row>
    <row r="694" spans="1:5" ht="21" x14ac:dyDescent="0.25">
      <c r="A694" s="17"/>
      <c r="B694" s="17"/>
      <c r="C694" s="17"/>
      <c r="D694" s="17"/>
      <c r="E694" s="9">
        <f t="shared" si="10"/>
        <v>2082</v>
      </c>
    </row>
    <row r="695" spans="1:5" ht="21" x14ac:dyDescent="0.25">
      <c r="A695" s="17"/>
      <c r="B695" s="17"/>
      <c r="C695" s="17"/>
      <c r="D695" s="17"/>
      <c r="E695" s="9">
        <f t="shared" si="10"/>
        <v>2082</v>
      </c>
    </row>
    <row r="696" spans="1:5" ht="21" x14ac:dyDescent="0.25">
      <c r="A696" s="17"/>
      <c r="B696" s="17"/>
      <c r="C696" s="17"/>
      <c r="D696" s="17"/>
      <c r="E696" s="9">
        <f t="shared" si="10"/>
        <v>2082</v>
      </c>
    </row>
    <row r="697" spans="1:5" ht="21" x14ac:dyDescent="0.25">
      <c r="A697" s="17"/>
      <c r="B697" s="17"/>
      <c r="C697" s="17"/>
      <c r="D697" s="17"/>
      <c r="E697" s="9">
        <f t="shared" si="10"/>
        <v>2082</v>
      </c>
    </row>
    <row r="698" spans="1:5" ht="21" x14ac:dyDescent="0.25">
      <c r="A698" s="17"/>
      <c r="B698" s="17"/>
      <c r="C698" s="17"/>
      <c r="D698" s="17"/>
      <c r="E698" s="9">
        <f t="shared" si="10"/>
        <v>2082</v>
      </c>
    </row>
    <row r="699" spans="1:5" ht="21" x14ac:dyDescent="0.25">
      <c r="A699" s="17"/>
      <c r="B699" s="17"/>
      <c r="C699" s="17"/>
      <c r="D699" s="17"/>
      <c r="E699" s="9">
        <f t="shared" si="10"/>
        <v>2082</v>
      </c>
    </row>
    <row r="700" spans="1:5" ht="21" x14ac:dyDescent="0.25">
      <c r="A700" s="17"/>
      <c r="B700" s="17"/>
      <c r="C700" s="17"/>
      <c r="D700" s="17"/>
      <c r="E700" s="9">
        <f t="shared" si="10"/>
        <v>2082</v>
      </c>
    </row>
    <row r="701" spans="1:5" ht="21" x14ac:dyDescent="0.25">
      <c r="A701" s="17"/>
      <c r="B701" s="17"/>
      <c r="C701" s="17"/>
      <c r="D701" s="17"/>
      <c r="E701" s="9">
        <f t="shared" si="10"/>
        <v>2082</v>
      </c>
    </row>
    <row r="702" spans="1:5" ht="21" x14ac:dyDescent="0.25">
      <c r="A702" s="17"/>
      <c r="B702" s="17"/>
      <c r="C702" s="17"/>
      <c r="D702" s="17"/>
      <c r="E702" s="9">
        <f t="shared" si="10"/>
        <v>2082</v>
      </c>
    </row>
    <row r="703" spans="1:5" ht="21" x14ac:dyDescent="0.25">
      <c r="A703" s="17"/>
      <c r="B703" s="17"/>
      <c r="C703" s="17"/>
      <c r="D703" s="17"/>
      <c r="E703" s="9">
        <f t="shared" si="10"/>
        <v>2082</v>
      </c>
    </row>
    <row r="704" spans="1:5" ht="21" x14ac:dyDescent="0.25">
      <c r="A704" s="17"/>
      <c r="B704" s="17"/>
      <c r="C704" s="17"/>
      <c r="D704" s="17"/>
      <c r="E704" s="9">
        <f t="shared" si="10"/>
        <v>2082</v>
      </c>
    </row>
    <row r="705" spans="1:5" ht="21" x14ac:dyDescent="0.25">
      <c r="A705" s="17"/>
      <c r="B705" s="17"/>
      <c r="C705" s="17"/>
      <c r="D705" s="17"/>
      <c r="E705" s="9">
        <f t="shared" si="10"/>
        <v>2082</v>
      </c>
    </row>
    <row r="706" spans="1:5" ht="21" x14ac:dyDescent="0.25">
      <c r="A706" s="17"/>
      <c r="B706" s="17"/>
      <c r="C706" s="17"/>
      <c r="D706" s="17"/>
      <c r="E706" s="9">
        <f t="shared" si="10"/>
        <v>2082</v>
      </c>
    </row>
    <row r="707" spans="1:5" ht="21" x14ac:dyDescent="0.25">
      <c r="A707" s="17"/>
      <c r="B707" s="17"/>
      <c r="C707" s="17"/>
      <c r="D707" s="17"/>
      <c r="E707" s="9">
        <f t="shared" si="10"/>
        <v>2082</v>
      </c>
    </row>
    <row r="708" spans="1:5" ht="21" x14ac:dyDescent="0.25">
      <c r="A708" s="17"/>
      <c r="B708" s="17"/>
      <c r="C708" s="17"/>
      <c r="D708" s="17"/>
      <c r="E708" s="9">
        <f t="shared" si="10"/>
        <v>2082</v>
      </c>
    </row>
    <row r="709" spans="1:5" ht="21" x14ac:dyDescent="0.25">
      <c r="A709" s="17"/>
      <c r="B709" s="17"/>
      <c r="C709" s="17"/>
      <c r="D709" s="17"/>
      <c r="E709" s="9">
        <f t="shared" si="10"/>
        <v>2082</v>
      </c>
    </row>
    <row r="710" spans="1:5" ht="21" x14ac:dyDescent="0.25">
      <c r="A710" s="17"/>
      <c r="B710" s="17"/>
      <c r="C710" s="17"/>
      <c r="D710" s="17"/>
      <c r="E710" s="9">
        <f t="shared" ref="E710:E773" si="11">E709+C710-D710</f>
        <v>2082</v>
      </c>
    </row>
    <row r="711" spans="1:5" ht="21" x14ac:dyDescent="0.25">
      <c r="A711" s="17"/>
      <c r="B711" s="17"/>
      <c r="C711" s="17"/>
      <c r="D711" s="17"/>
      <c r="E711" s="9">
        <f t="shared" si="11"/>
        <v>2082</v>
      </c>
    </row>
    <row r="712" spans="1:5" ht="21" x14ac:dyDescent="0.25">
      <c r="A712" s="17"/>
      <c r="B712" s="17"/>
      <c r="C712" s="17"/>
      <c r="D712" s="17"/>
      <c r="E712" s="9">
        <f t="shared" si="11"/>
        <v>2082</v>
      </c>
    </row>
    <row r="713" spans="1:5" ht="21" x14ac:dyDescent="0.25">
      <c r="A713" s="17"/>
      <c r="B713" s="17"/>
      <c r="C713" s="17"/>
      <c r="D713" s="17"/>
      <c r="E713" s="9">
        <f t="shared" si="11"/>
        <v>2082</v>
      </c>
    </row>
    <row r="714" spans="1:5" ht="21" x14ac:dyDescent="0.25">
      <c r="A714" s="17"/>
      <c r="B714" s="17"/>
      <c r="C714" s="17"/>
      <c r="D714" s="17"/>
      <c r="E714" s="9">
        <f t="shared" si="11"/>
        <v>2082</v>
      </c>
    </row>
    <row r="715" spans="1:5" ht="21" x14ac:dyDescent="0.25">
      <c r="A715" s="17"/>
      <c r="B715" s="17"/>
      <c r="C715" s="17"/>
      <c r="D715" s="17"/>
      <c r="E715" s="9">
        <f t="shared" si="11"/>
        <v>2082</v>
      </c>
    </row>
    <row r="716" spans="1:5" ht="21" x14ac:dyDescent="0.25">
      <c r="A716" s="17"/>
      <c r="B716" s="17"/>
      <c r="C716" s="17"/>
      <c r="D716" s="17"/>
      <c r="E716" s="9">
        <f t="shared" si="11"/>
        <v>2082</v>
      </c>
    </row>
    <row r="717" spans="1:5" ht="21" x14ac:dyDescent="0.25">
      <c r="A717" s="17"/>
      <c r="B717" s="17"/>
      <c r="C717" s="17"/>
      <c r="D717" s="17"/>
      <c r="E717" s="9">
        <f t="shared" si="11"/>
        <v>2082</v>
      </c>
    </row>
    <row r="718" spans="1:5" ht="21" x14ac:dyDescent="0.25">
      <c r="A718" s="17"/>
      <c r="B718" s="17"/>
      <c r="C718" s="17"/>
      <c r="D718" s="17"/>
      <c r="E718" s="9">
        <f t="shared" si="11"/>
        <v>2082</v>
      </c>
    </row>
    <row r="719" spans="1:5" ht="21" x14ac:dyDescent="0.25">
      <c r="A719" s="17"/>
      <c r="B719" s="17"/>
      <c r="C719" s="17"/>
      <c r="D719" s="17"/>
      <c r="E719" s="9">
        <f t="shared" si="11"/>
        <v>2082</v>
      </c>
    </row>
    <row r="720" spans="1:5" ht="21" x14ac:dyDescent="0.25">
      <c r="A720" s="17"/>
      <c r="B720" s="17"/>
      <c r="C720" s="17"/>
      <c r="D720" s="17"/>
      <c r="E720" s="9">
        <f t="shared" si="11"/>
        <v>2082</v>
      </c>
    </row>
    <row r="721" spans="1:5" ht="21" x14ac:dyDescent="0.25">
      <c r="A721" s="17"/>
      <c r="B721" s="17"/>
      <c r="C721" s="17"/>
      <c r="D721" s="17"/>
      <c r="E721" s="9">
        <f t="shared" si="11"/>
        <v>2082</v>
      </c>
    </row>
    <row r="722" spans="1:5" ht="21" x14ac:dyDescent="0.25">
      <c r="A722" s="17"/>
      <c r="B722" s="17"/>
      <c r="C722" s="17"/>
      <c r="D722" s="17"/>
      <c r="E722" s="9">
        <f t="shared" si="11"/>
        <v>2082</v>
      </c>
    </row>
    <row r="723" spans="1:5" ht="21" x14ac:dyDescent="0.25">
      <c r="A723" s="17"/>
      <c r="B723" s="17"/>
      <c r="C723" s="17"/>
      <c r="D723" s="17"/>
      <c r="E723" s="9">
        <f t="shared" si="11"/>
        <v>2082</v>
      </c>
    </row>
    <row r="724" spans="1:5" ht="21" x14ac:dyDescent="0.25">
      <c r="A724" s="17"/>
      <c r="B724" s="17"/>
      <c r="C724" s="17"/>
      <c r="D724" s="17"/>
      <c r="E724" s="9">
        <f t="shared" si="11"/>
        <v>2082</v>
      </c>
    </row>
    <row r="725" spans="1:5" ht="21" x14ac:dyDescent="0.25">
      <c r="A725" s="17"/>
      <c r="B725" s="17"/>
      <c r="C725" s="17"/>
      <c r="D725" s="17"/>
      <c r="E725" s="9">
        <f t="shared" si="11"/>
        <v>2082</v>
      </c>
    </row>
    <row r="726" spans="1:5" ht="21" x14ac:dyDescent="0.25">
      <c r="A726" s="17"/>
      <c r="B726" s="17"/>
      <c r="C726" s="17"/>
      <c r="D726" s="17"/>
      <c r="E726" s="9">
        <f t="shared" si="11"/>
        <v>2082</v>
      </c>
    </row>
    <row r="727" spans="1:5" ht="21" x14ac:dyDescent="0.25">
      <c r="A727" s="17"/>
      <c r="B727" s="17"/>
      <c r="C727" s="17"/>
      <c r="D727" s="17"/>
      <c r="E727" s="9">
        <f t="shared" si="11"/>
        <v>2082</v>
      </c>
    </row>
    <row r="728" spans="1:5" ht="21" x14ac:dyDescent="0.25">
      <c r="A728" s="17"/>
      <c r="B728" s="17"/>
      <c r="C728" s="17"/>
      <c r="D728" s="17"/>
      <c r="E728" s="9">
        <f t="shared" si="11"/>
        <v>2082</v>
      </c>
    </row>
    <row r="729" spans="1:5" ht="21" x14ac:dyDescent="0.25">
      <c r="A729" s="17"/>
      <c r="B729" s="17"/>
      <c r="C729" s="17"/>
      <c r="D729" s="17"/>
      <c r="E729" s="9">
        <f t="shared" si="11"/>
        <v>2082</v>
      </c>
    </row>
    <row r="730" spans="1:5" ht="21" x14ac:dyDescent="0.25">
      <c r="A730" s="17"/>
      <c r="B730" s="17"/>
      <c r="C730" s="17"/>
      <c r="D730" s="17"/>
      <c r="E730" s="9">
        <f t="shared" si="11"/>
        <v>2082</v>
      </c>
    </row>
    <row r="731" spans="1:5" ht="21" x14ac:dyDescent="0.25">
      <c r="A731" s="17"/>
      <c r="B731" s="17"/>
      <c r="C731" s="17"/>
      <c r="D731" s="17"/>
      <c r="E731" s="9">
        <f t="shared" si="11"/>
        <v>2082</v>
      </c>
    </row>
    <row r="732" spans="1:5" ht="21" x14ac:dyDescent="0.25">
      <c r="A732" s="17"/>
      <c r="B732" s="17"/>
      <c r="C732" s="17"/>
      <c r="D732" s="17"/>
      <c r="E732" s="9">
        <f t="shared" si="11"/>
        <v>2082</v>
      </c>
    </row>
    <row r="733" spans="1:5" ht="21" x14ac:dyDescent="0.25">
      <c r="A733" s="17"/>
      <c r="B733" s="17"/>
      <c r="C733" s="17"/>
      <c r="D733" s="17"/>
      <c r="E733" s="9">
        <f t="shared" si="11"/>
        <v>2082</v>
      </c>
    </row>
    <row r="734" spans="1:5" ht="21" x14ac:dyDescent="0.25">
      <c r="A734" s="17"/>
      <c r="B734" s="17"/>
      <c r="C734" s="17"/>
      <c r="D734" s="17"/>
      <c r="E734" s="9">
        <f t="shared" si="11"/>
        <v>2082</v>
      </c>
    </row>
    <row r="735" spans="1:5" ht="21" x14ac:dyDescent="0.25">
      <c r="A735" s="17"/>
      <c r="B735" s="17"/>
      <c r="C735" s="17"/>
      <c r="D735" s="17"/>
      <c r="E735" s="9">
        <f t="shared" si="11"/>
        <v>2082</v>
      </c>
    </row>
    <row r="736" spans="1:5" ht="21" x14ac:dyDescent="0.25">
      <c r="A736" s="17"/>
      <c r="B736" s="17"/>
      <c r="C736" s="17"/>
      <c r="D736" s="17"/>
      <c r="E736" s="9">
        <f t="shared" si="11"/>
        <v>2082</v>
      </c>
    </row>
    <row r="737" spans="1:5" ht="21" x14ac:dyDescent="0.25">
      <c r="A737" s="17"/>
      <c r="B737" s="17"/>
      <c r="C737" s="17"/>
      <c r="D737" s="17"/>
      <c r="E737" s="9">
        <f t="shared" si="11"/>
        <v>2082</v>
      </c>
    </row>
    <row r="738" spans="1:5" ht="21" x14ac:dyDescent="0.25">
      <c r="A738" s="17"/>
      <c r="B738" s="17"/>
      <c r="C738" s="17"/>
      <c r="D738" s="17"/>
      <c r="E738" s="9">
        <f t="shared" si="11"/>
        <v>2082</v>
      </c>
    </row>
    <row r="739" spans="1:5" ht="21" x14ac:dyDescent="0.25">
      <c r="A739" s="17"/>
      <c r="B739" s="17"/>
      <c r="C739" s="17"/>
      <c r="D739" s="17"/>
      <c r="E739" s="9">
        <f t="shared" si="11"/>
        <v>2082</v>
      </c>
    </row>
    <row r="740" spans="1:5" ht="21" x14ac:dyDescent="0.25">
      <c r="A740" s="17"/>
      <c r="B740" s="17"/>
      <c r="C740" s="17"/>
      <c r="D740" s="17"/>
      <c r="E740" s="9">
        <f t="shared" si="11"/>
        <v>2082</v>
      </c>
    </row>
    <row r="741" spans="1:5" ht="21" x14ac:dyDescent="0.25">
      <c r="A741" s="17"/>
      <c r="B741" s="17"/>
      <c r="C741" s="17"/>
      <c r="D741" s="17"/>
      <c r="E741" s="9">
        <f t="shared" si="11"/>
        <v>2082</v>
      </c>
    </row>
    <row r="742" spans="1:5" ht="21" x14ac:dyDescent="0.25">
      <c r="A742" s="17"/>
      <c r="B742" s="17"/>
      <c r="C742" s="17"/>
      <c r="D742" s="17"/>
      <c r="E742" s="9">
        <f t="shared" si="11"/>
        <v>2082</v>
      </c>
    </row>
    <row r="743" spans="1:5" ht="21" x14ac:dyDescent="0.25">
      <c r="A743" s="17"/>
      <c r="B743" s="17"/>
      <c r="C743" s="17"/>
      <c r="D743" s="17"/>
      <c r="E743" s="9">
        <f t="shared" si="11"/>
        <v>2082</v>
      </c>
    </row>
    <row r="744" spans="1:5" ht="21" x14ac:dyDescent="0.25">
      <c r="A744" s="17"/>
      <c r="B744" s="17"/>
      <c r="C744" s="17"/>
      <c r="D744" s="17"/>
      <c r="E744" s="9">
        <f t="shared" si="11"/>
        <v>2082</v>
      </c>
    </row>
    <row r="745" spans="1:5" ht="21" x14ac:dyDescent="0.25">
      <c r="A745" s="17"/>
      <c r="B745" s="17"/>
      <c r="C745" s="17"/>
      <c r="D745" s="17"/>
      <c r="E745" s="9">
        <f t="shared" si="11"/>
        <v>2082</v>
      </c>
    </row>
    <row r="746" spans="1:5" ht="21" x14ac:dyDescent="0.25">
      <c r="A746" s="17"/>
      <c r="B746" s="17"/>
      <c r="C746" s="17"/>
      <c r="D746" s="17"/>
      <c r="E746" s="9">
        <f t="shared" si="11"/>
        <v>2082</v>
      </c>
    </row>
    <row r="747" spans="1:5" ht="21" x14ac:dyDescent="0.25">
      <c r="A747" s="17"/>
      <c r="B747" s="17"/>
      <c r="C747" s="17"/>
      <c r="D747" s="17"/>
      <c r="E747" s="9">
        <f t="shared" si="11"/>
        <v>2082</v>
      </c>
    </row>
    <row r="748" spans="1:5" ht="21" x14ac:dyDescent="0.25">
      <c r="A748" s="17"/>
      <c r="B748" s="17"/>
      <c r="C748" s="17"/>
      <c r="D748" s="17"/>
      <c r="E748" s="9">
        <f t="shared" si="11"/>
        <v>2082</v>
      </c>
    </row>
    <row r="749" spans="1:5" ht="21" x14ac:dyDescent="0.25">
      <c r="A749" s="17"/>
      <c r="B749" s="17"/>
      <c r="C749" s="17"/>
      <c r="D749" s="17"/>
      <c r="E749" s="9">
        <f t="shared" si="11"/>
        <v>2082</v>
      </c>
    </row>
    <row r="750" spans="1:5" ht="21" x14ac:dyDescent="0.25">
      <c r="A750" s="17"/>
      <c r="B750" s="17"/>
      <c r="C750" s="17"/>
      <c r="D750" s="17"/>
      <c r="E750" s="9">
        <f t="shared" si="11"/>
        <v>2082</v>
      </c>
    </row>
    <row r="751" spans="1:5" ht="21" x14ac:dyDescent="0.25">
      <c r="A751" s="17"/>
      <c r="B751" s="17"/>
      <c r="C751" s="17"/>
      <c r="D751" s="17"/>
      <c r="E751" s="9">
        <f t="shared" si="11"/>
        <v>2082</v>
      </c>
    </row>
    <row r="752" spans="1:5" ht="21" x14ac:dyDescent="0.25">
      <c r="A752" s="17"/>
      <c r="B752" s="17"/>
      <c r="C752" s="17"/>
      <c r="D752" s="17"/>
      <c r="E752" s="9">
        <f t="shared" si="11"/>
        <v>2082</v>
      </c>
    </row>
    <row r="753" spans="1:5" ht="21" x14ac:dyDescent="0.25">
      <c r="A753" s="17"/>
      <c r="B753" s="17"/>
      <c r="C753" s="17"/>
      <c r="D753" s="17"/>
      <c r="E753" s="9">
        <f t="shared" si="11"/>
        <v>2082</v>
      </c>
    </row>
    <row r="754" spans="1:5" ht="21" x14ac:dyDescent="0.25">
      <c r="A754" s="17"/>
      <c r="B754" s="17"/>
      <c r="C754" s="17"/>
      <c r="D754" s="17"/>
      <c r="E754" s="9">
        <f t="shared" si="11"/>
        <v>2082</v>
      </c>
    </row>
    <row r="755" spans="1:5" ht="21" x14ac:dyDescent="0.25">
      <c r="A755" s="17"/>
      <c r="B755" s="17"/>
      <c r="C755" s="17"/>
      <c r="D755" s="17"/>
      <c r="E755" s="9">
        <f t="shared" si="11"/>
        <v>2082</v>
      </c>
    </row>
    <row r="756" spans="1:5" ht="21" x14ac:dyDescent="0.25">
      <c r="A756" s="17"/>
      <c r="B756" s="17"/>
      <c r="C756" s="17"/>
      <c r="D756" s="17"/>
      <c r="E756" s="9">
        <f t="shared" si="11"/>
        <v>2082</v>
      </c>
    </row>
    <row r="757" spans="1:5" ht="21" x14ac:dyDescent="0.25">
      <c r="A757" s="17"/>
      <c r="B757" s="17"/>
      <c r="C757" s="17"/>
      <c r="D757" s="17"/>
      <c r="E757" s="9">
        <f t="shared" si="11"/>
        <v>2082</v>
      </c>
    </row>
    <row r="758" spans="1:5" ht="21" x14ac:dyDescent="0.25">
      <c r="A758" s="17"/>
      <c r="B758" s="17"/>
      <c r="C758" s="17"/>
      <c r="D758" s="17"/>
      <c r="E758" s="9">
        <f t="shared" si="11"/>
        <v>2082</v>
      </c>
    </row>
    <row r="759" spans="1:5" ht="21" x14ac:dyDescent="0.25">
      <c r="A759" s="17"/>
      <c r="B759" s="17"/>
      <c r="C759" s="17"/>
      <c r="D759" s="17"/>
      <c r="E759" s="9">
        <f t="shared" si="11"/>
        <v>2082</v>
      </c>
    </row>
    <row r="760" spans="1:5" ht="21" x14ac:dyDescent="0.25">
      <c r="A760" s="17"/>
      <c r="B760" s="17"/>
      <c r="C760" s="17"/>
      <c r="D760" s="17"/>
      <c r="E760" s="9">
        <f t="shared" si="11"/>
        <v>2082</v>
      </c>
    </row>
    <row r="761" spans="1:5" ht="21" x14ac:dyDescent="0.25">
      <c r="A761" s="17"/>
      <c r="B761" s="17"/>
      <c r="C761" s="17"/>
      <c r="D761" s="17"/>
      <c r="E761" s="9">
        <f t="shared" si="11"/>
        <v>2082</v>
      </c>
    </row>
    <row r="762" spans="1:5" ht="21" x14ac:dyDescent="0.25">
      <c r="A762" s="17"/>
      <c r="B762" s="17"/>
      <c r="C762" s="17"/>
      <c r="D762" s="17"/>
      <c r="E762" s="9">
        <f t="shared" si="11"/>
        <v>2082</v>
      </c>
    </row>
    <row r="763" spans="1:5" ht="21" x14ac:dyDescent="0.25">
      <c r="A763" s="17"/>
      <c r="B763" s="17"/>
      <c r="C763" s="17"/>
      <c r="D763" s="17"/>
      <c r="E763" s="9">
        <f t="shared" si="11"/>
        <v>2082</v>
      </c>
    </row>
    <row r="764" spans="1:5" ht="21" x14ac:dyDescent="0.25">
      <c r="A764" s="17"/>
      <c r="B764" s="17"/>
      <c r="C764" s="17"/>
      <c r="D764" s="17"/>
      <c r="E764" s="9">
        <f t="shared" si="11"/>
        <v>2082</v>
      </c>
    </row>
    <row r="765" spans="1:5" ht="21" x14ac:dyDescent="0.25">
      <c r="A765" s="17"/>
      <c r="B765" s="17"/>
      <c r="C765" s="17"/>
      <c r="D765" s="17"/>
      <c r="E765" s="9">
        <f t="shared" si="11"/>
        <v>2082</v>
      </c>
    </row>
    <row r="766" spans="1:5" ht="21" x14ac:dyDescent="0.25">
      <c r="A766" s="17"/>
      <c r="B766" s="17"/>
      <c r="C766" s="17"/>
      <c r="D766" s="17"/>
      <c r="E766" s="9">
        <f t="shared" si="11"/>
        <v>2082</v>
      </c>
    </row>
    <row r="767" spans="1:5" ht="21" x14ac:dyDescent="0.25">
      <c r="A767" s="17"/>
      <c r="B767" s="17"/>
      <c r="C767" s="17"/>
      <c r="D767" s="17"/>
      <c r="E767" s="9">
        <f t="shared" si="11"/>
        <v>2082</v>
      </c>
    </row>
    <row r="768" spans="1:5" ht="21" x14ac:dyDescent="0.25">
      <c r="A768" s="17"/>
      <c r="B768" s="17"/>
      <c r="C768" s="17"/>
      <c r="D768" s="17"/>
      <c r="E768" s="9">
        <f t="shared" si="11"/>
        <v>2082</v>
      </c>
    </row>
    <row r="769" spans="1:5" ht="21" x14ac:dyDescent="0.25">
      <c r="A769" s="17"/>
      <c r="B769" s="17"/>
      <c r="C769" s="17"/>
      <c r="D769" s="17"/>
      <c r="E769" s="9">
        <f t="shared" si="11"/>
        <v>2082</v>
      </c>
    </row>
    <row r="770" spans="1:5" ht="21" x14ac:dyDescent="0.25">
      <c r="A770" s="17"/>
      <c r="B770" s="17"/>
      <c r="C770" s="17"/>
      <c r="D770" s="17"/>
      <c r="E770" s="9">
        <f t="shared" si="11"/>
        <v>2082</v>
      </c>
    </row>
    <row r="771" spans="1:5" ht="21" x14ac:dyDescent="0.25">
      <c r="A771" s="17"/>
      <c r="B771" s="17"/>
      <c r="C771" s="17"/>
      <c r="D771" s="17"/>
      <c r="E771" s="9">
        <f t="shared" si="11"/>
        <v>2082</v>
      </c>
    </row>
    <row r="772" spans="1:5" ht="21" x14ac:dyDescent="0.25">
      <c r="A772" s="17"/>
      <c r="B772" s="17"/>
      <c r="C772" s="17"/>
      <c r="D772" s="17"/>
      <c r="E772" s="9">
        <f t="shared" si="11"/>
        <v>2082</v>
      </c>
    </row>
    <row r="773" spans="1:5" ht="21" x14ac:dyDescent="0.25">
      <c r="A773" s="17"/>
      <c r="B773" s="17"/>
      <c r="C773" s="17"/>
      <c r="D773" s="17"/>
      <c r="E773" s="9">
        <f t="shared" si="11"/>
        <v>2082</v>
      </c>
    </row>
    <row r="774" spans="1:5" ht="21" x14ac:dyDescent="0.25">
      <c r="A774" s="17"/>
      <c r="B774" s="17"/>
      <c r="C774" s="17"/>
      <c r="D774" s="17"/>
      <c r="E774" s="9">
        <f t="shared" ref="E774:E837" si="12">E773+C774-D774</f>
        <v>2082</v>
      </c>
    </row>
    <row r="775" spans="1:5" ht="21" x14ac:dyDescent="0.25">
      <c r="A775" s="17"/>
      <c r="B775" s="17"/>
      <c r="C775" s="17"/>
      <c r="D775" s="17"/>
      <c r="E775" s="9">
        <f t="shared" si="12"/>
        <v>2082</v>
      </c>
    </row>
    <row r="776" spans="1:5" ht="21" x14ac:dyDescent="0.25">
      <c r="A776" s="17"/>
      <c r="B776" s="17"/>
      <c r="C776" s="17"/>
      <c r="D776" s="17"/>
      <c r="E776" s="9">
        <f t="shared" si="12"/>
        <v>2082</v>
      </c>
    </row>
    <row r="777" spans="1:5" ht="21" x14ac:dyDescent="0.25">
      <c r="A777" s="17"/>
      <c r="B777" s="17"/>
      <c r="C777" s="17"/>
      <c r="D777" s="17"/>
      <c r="E777" s="9">
        <f t="shared" si="12"/>
        <v>2082</v>
      </c>
    </row>
    <row r="778" spans="1:5" ht="21" x14ac:dyDescent="0.25">
      <c r="A778" s="17"/>
      <c r="B778" s="17"/>
      <c r="C778" s="17"/>
      <c r="D778" s="17"/>
      <c r="E778" s="9">
        <f t="shared" si="12"/>
        <v>2082</v>
      </c>
    </row>
    <row r="779" spans="1:5" ht="21" x14ac:dyDescent="0.25">
      <c r="A779" s="17"/>
      <c r="B779" s="17"/>
      <c r="C779" s="17"/>
      <c r="D779" s="17"/>
      <c r="E779" s="9">
        <f t="shared" si="12"/>
        <v>2082</v>
      </c>
    </row>
    <row r="780" spans="1:5" ht="21" x14ac:dyDescent="0.25">
      <c r="A780" s="17"/>
      <c r="B780" s="17"/>
      <c r="C780" s="17"/>
      <c r="D780" s="17"/>
      <c r="E780" s="9">
        <f t="shared" si="12"/>
        <v>2082</v>
      </c>
    </row>
    <row r="781" spans="1:5" ht="21" x14ac:dyDescent="0.25">
      <c r="A781" s="17"/>
      <c r="B781" s="17"/>
      <c r="C781" s="17"/>
      <c r="D781" s="17"/>
      <c r="E781" s="9">
        <f t="shared" si="12"/>
        <v>2082</v>
      </c>
    </row>
    <row r="782" spans="1:5" ht="21" x14ac:dyDescent="0.25">
      <c r="A782" s="17"/>
      <c r="B782" s="17"/>
      <c r="C782" s="17"/>
      <c r="D782" s="17"/>
      <c r="E782" s="9">
        <f t="shared" si="12"/>
        <v>2082</v>
      </c>
    </row>
    <row r="783" spans="1:5" ht="21" x14ac:dyDescent="0.25">
      <c r="A783" s="17"/>
      <c r="B783" s="17"/>
      <c r="C783" s="17"/>
      <c r="D783" s="17"/>
      <c r="E783" s="9">
        <f t="shared" si="12"/>
        <v>2082</v>
      </c>
    </row>
    <row r="784" spans="1:5" ht="21" x14ac:dyDescent="0.25">
      <c r="A784" s="17"/>
      <c r="B784" s="17"/>
      <c r="C784" s="17"/>
      <c r="D784" s="17"/>
      <c r="E784" s="9">
        <f t="shared" si="12"/>
        <v>2082</v>
      </c>
    </row>
    <row r="785" spans="1:5" ht="21" x14ac:dyDescent="0.25">
      <c r="A785" s="17"/>
      <c r="B785" s="17"/>
      <c r="C785" s="17"/>
      <c r="D785" s="17"/>
      <c r="E785" s="9">
        <f t="shared" si="12"/>
        <v>2082</v>
      </c>
    </row>
    <row r="786" spans="1:5" ht="21" x14ac:dyDescent="0.25">
      <c r="A786" s="17"/>
      <c r="B786" s="17"/>
      <c r="C786" s="17"/>
      <c r="D786" s="17"/>
      <c r="E786" s="9">
        <f t="shared" si="12"/>
        <v>2082</v>
      </c>
    </row>
    <row r="787" spans="1:5" ht="21" x14ac:dyDescent="0.25">
      <c r="A787" s="17"/>
      <c r="B787" s="17"/>
      <c r="C787" s="17"/>
      <c r="D787" s="17"/>
      <c r="E787" s="9">
        <f t="shared" si="12"/>
        <v>2082</v>
      </c>
    </row>
    <row r="788" spans="1:5" ht="21" x14ac:dyDescent="0.25">
      <c r="A788" s="17"/>
      <c r="B788" s="17"/>
      <c r="C788" s="17"/>
      <c r="D788" s="17"/>
      <c r="E788" s="9">
        <f t="shared" si="12"/>
        <v>2082</v>
      </c>
    </row>
    <row r="789" spans="1:5" ht="21" x14ac:dyDescent="0.25">
      <c r="A789" s="17"/>
      <c r="B789" s="17"/>
      <c r="C789" s="17"/>
      <c r="D789" s="17"/>
      <c r="E789" s="9">
        <f t="shared" si="12"/>
        <v>2082</v>
      </c>
    </row>
    <row r="790" spans="1:5" ht="21" x14ac:dyDescent="0.25">
      <c r="A790" s="17"/>
      <c r="B790" s="17"/>
      <c r="C790" s="17"/>
      <c r="D790" s="17"/>
      <c r="E790" s="9">
        <f t="shared" si="12"/>
        <v>2082</v>
      </c>
    </row>
    <row r="791" spans="1:5" ht="21" x14ac:dyDescent="0.25">
      <c r="A791" s="17"/>
      <c r="B791" s="17"/>
      <c r="C791" s="17"/>
      <c r="D791" s="17"/>
      <c r="E791" s="9">
        <f t="shared" si="12"/>
        <v>2082</v>
      </c>
    </row>
    <row r="792" spans="1:5" ht="21" x14ac:dyDescent="0.25">
      <c r="A792" s="17"/>
      <c r="B792" s="17"/>
      <c r="C792" s="17"/>
      <c r="D792" s="17"/>
      <c r="E792" s="9">
        <f t="shared" si="12"/>
        <v>2082</v>
      </c>
    </row>
    <row r="793" spans="1:5" ht="21" x14ac:dyDescent="0.25">
      <c r="A793" s="17"/>
      <c r="B793" s="17"/>
      <c r="C793" s="17"/>
      <c r="D793" s="17"/>
      <c r="E793" s="9">
        <f t="shared" si="12"/>
        <v>2082</v>
      </c>
    </row>
    <row r="794" spans="1:5" ht="21" x14ac:dyDescent="0.25">
      <c r="A794" s="17"/>
      <c r="B794" s="17"/>
      <c r="C794" s="17"/>
      <c r="D794" s="17"/>
      <c r="E794" s="9">
        <f t="shared" si="12"/>
        <v>2082</v>
      </c>
    </row>
    <row r="795" spans="1:5" ht="21" x14ac:dyDescent="0.25">
      <c r="A795" s="17"/>
      <c r="B795" s="17"/>
      <c r="C795" s="17"/>
      <c r="D795" s="17"/>
      <c r="E795" s="9">
        <f t="shared" si="12"/>
        <v>2082</v>
      </c>
    </row>
    <row r="796" spans="1:5" ht="21" x14ac:dyDescent="0.25">
      <c r="A796" s="17"/>
      <c r="B796" s="17"/>
      <c r="C796" s="17"/>
      <c r="D796" s="17"/>
      <c r="E796" s="9">
        <f t="shared" si="12"/>
        <v>2082</v>
      </c>
    </row>
    <row r="797" spans="1:5" ht="21" x14ac:dyDescent="0.25">
      <c r="A797" s="17"/>
      <c r="B797" s="17"/>
      <c r="C797" s="17"/>
      <c r="D797" s="17"/>
      <c r="E797" s="9">
        <f t="shared" si="12"/>
        <v>2082</v>
      </c>
    </row>
    <row r="798" spans="1:5" ht="21" x14ac:dyDescent="0.25">
      <c r="A798" s="17"/>
      <c r="B798" s="17"/>
      <c r="C798" s="17"/>
      <c r="D798" s="17"/>
      <c r="E798" s="9">
        <f t="shared" si="12"/>
        <v>2082</v>
      </c>
    </row>
    <row r="799" spans="1:5" ht="21" x14ac:dyDescent="0.25">
      <c r="A799" s="17"/>
      <c r="B799" s="17"/>
      <c r="C799" s="17"/>
      <c r="D799" s="17"/>
      <c r="E799" s="9">
        <f t="shared" si="12"/>
        <v>2082</v>
      </c>
    </row>
    <row r="800" spans="1:5" ht="21" x14ac:dyDescent="0.25">
      <c r="A800" s="17"/>
      <c r="B800" s="17"/>
      <c r="C800" s="17"/>
      <c r="D800" s="17"/>
      <c r="E800" s="9">
        <f t="shared" si="12"/>
        <v>2082</v>
      </c>
    </row>
    <row r="801" spans="1:5" ht="21" x14ac:dyDescent="0.25">
      <c r="A801" s="17"/>
      <c r="B801" s="17"/>
      <c r="C801" s="17"/>
      <c r="D801" s="17"/>
      <c r="E801" s="9">
        <f t="shared" si="12"/>
        <v>2082</v>
      </c>
    </row>
    <row r="802" spans="1:5" ht="21" x14ac:dyDescent="0.25">
      <c r="A802" s="17"/>
      <c r="B802" s="17"/>
      <c r="C802" s="17"/>
      <c r="D802" s="17"/>
      <c r="E802" s="9">
        <f t="shared" si="12"/>
        <v>2082</v>
      </c>
    </row>
    <row r="803" spans="1:5" ht="21" x14ac:dyDescent="0.25">
      <c r="A803" s="17"/>
      <c r="B803" s="17"/>
      <c r="C803" s="17"/>
      <c r="D803" s="17"/>
      <c r="E803" s="9">
        <f t="shared" si="12"/>
        <v>2082</v>
      </c>
    </row>
    <row r="804" spans="1:5" ht="21" x14ac:dyDescent="0.25">
      <c r="A804" s="17"/>
      <c r="B804" s="17"/>
      <c r="C804" s="17"/>
      <c r="D804" s="17"/>
      <c r="E804" s="9">
        <f t="shared" si="12"/>
        <v>2082</v>
      </c>
    </row>
    <row r="805" spans="1:5" ht="21" x14ac:dyDescent="0.25">
      <c r="A805" s="17"/>
      <c r="B805" s="17"/>
      <c r="C805" s="17"/>
      <c r="D805" s="17"/>
      <c r="E805" s="9">
        <f t="shared" si="12"/>
        <v>2082</v>
      </c>
    </row>
    <row r="806" spans="1:5" ht="21" x14ac:dyDescent="0.25">
      <c r="A806" s="17"/>
      <c r="B806" s="17"/>
      <c r="C806" s="17"/>
      <c r="D806" s="17"/>
      <c r="E806" s="9">
        <f t="shared" si="12"/>
        <v>2082</v>
      </c>
    </row>
    <row r="807" spans="1:5" ht="21" x14ac:dyDescent="0.25">
      <c r="A807" s="17"/>
      <c r="B807" s="17"/>
      <c r="C807" s="17"/>
      <c r="D807" s="17"/>
      <c r="E807" s="9">
        <f t="shared" si="12"/>
        <v>2082</v>
      </c>
    </row>
    <row r="808" spans="1:5" ht="21" x14ac:dyDescent="0.25">
      <c r="A808" s="17"/>
      <c r="B808" s="17"/>
      <c r="C808" s="17"/>
      <c r="D808" s="17"/>
      <c r="E808" s="9">
        <f t="shared" si="12"/>
        <v>2082</v>
      </c>
    </row>
    <row r="809" spans="1:5" ht="21" x14ac:dyDescent="0.25">
      <c r="A809" s="17"/>
      <c r="B809" s="17"/>
      <c r="C809" s="17"/>
      <c r="D809" s="17"/>
      <c r="E809" s="9">
        <f t="shared" si="12"/>
        <v>2082</v>
      </c>
    </row>
    <row r="810" spans="1:5" ht="21" x14ac:dyDescent="0.25">
      <c r="A810" s="17"/>
      <c r="B810" s="17"/>
      <c r="C810" s="17"/>
      <c r="D810" s="17"/>
      <c r="E810" s="9">
        <f t="shared" si="12"/>
        <v>2082</v>
      </c>
    </row>
    <row r="811" spans="1:5" ht="21" x14ac:dyDescent="0.25">
      <c r="A811" s="17"/>
      <c r="B811" s="17"/>
      <c r="C811" s="17"/>
      <c r="D811" s="17"/>
      <c r="E811" s="9">
        <f t="shared" si="12"/>
        <v>2082</v>
      </c>
    </row>
    <row r="812" spans="1:5" ht="21" x14ac:dyDescent="0.25">
      <c r="A812" s="17"/>
      <c r="B812" s="17"/>
      <c r="C812" s="17"/>
      <c r="D812" s="17"/>
      <c r="E812" s="9">
        <f t="shared" si="12"/>
        <v>2082</v>
      </c>
    </row>
    <row r="813" spans="1:5" ht="21" x14ac:dyDescent="0.25">
      <c r="A813" s="17"/>
      <c r="B813" s="17"/>
      <c r="C813" s="17"/>
      <c r="D813" s="17"/>
      <c r="E813" s="9">
        <f t="shared" si="12"/>
        <v>2082</v>
      </c>
    </row>
    <row r="814" spans="1:5" ht="21" x14ac:dyDescent="0.25">
      <c r="A814" s="17"/>
      <c r="B814" s="17"/>
      <c r="C814" s="17"/>
      <c r="D814" s="17"/>
      <c r="E814" s="9">
        <f t="shared" si="12"/>
        <v>2082</v>
      </c>
    </row>
    <row r="815" spans="1:5" ht="21" x14ac:dyDescent="0.25">
      <c r="A815" s="17"/>
      <c r="B815" s="17"/>
      <c r="C815" s="17"/>
      <c r="D815" s="17"/>
      <c r="E815" s="9">
        <f t="shared" si="12"/>
        <v>2082</v>
      </c>
    </row>
    <row r="816" spans="1:5" ht="21" x14ac:dyDescent="0.25">
      <c r="A816" s="17"/>
      <c r="B816" s="17"/>
      <c r="C816" s="17"/>
      <c r="D816" s="17"/>
      <c r="E816" s="9">
        <f t="shared" si="12"/>
        <v>2082</v>
      </c>
    </row>
    <row r="817" spans="1:5" ht="21" x14ac:dyDescent="0.25">
      <c r="A817" s="17"/>
      <c r="B817" s="17"/>
      <c r="C817" s="17"/>
      <c r="D817" s="17"/>
      <c r="E817" s="9">
        <f t="shared" si="12"/>
        <v>2082</v>
      </c>
    </row>
    <row r="818" spans="1:5" ht="21" x14ac:dyDescent="0.25">
      <c r="A818" s="17"/>
      <c r="B818" s="17"/>
      <c r="C818" s="17"/>
      <c r="D818" s="17"/>
      <c r="E818" s="9">
        <f t="shared" si="12"/>
        <v>2082</v>
      </c>
    </row>
    <row r="819" spans="1:5" ht="21" x14ac:dyDescent="0.25">
      <c r="A819" s="17"/>
      <c r="B819" s="17"/>
      <c r="C819" s="17"/>
      <c r="D819" s="17"/>
      <c r="E819" s="9">
        <f t="shared" si="12"/>
        <v>2082</v>
      </c>
    </row>
    <row r="820" spans="1:5" ht="21" x14ac:dyDescent="0.25">
      <c r="A820" s="17"/>
      <c r="B820" s="17"/>
      <c r="C820" s="17"/>
      <c r="D820" s="17"/>
      <c r="E820" s="9">
        <f t="shared" si="12"/>
        <v>2082</v>
      </c>
    </row>
    <row r="821" spans="1:5" ht="21" x14ac:dyDescent="0.25">
      <c r="A821" s="17"/>
      <c r="B821" s="17"/>
      <c r="C821" s="17"/>
      <c r="D821" s="17"/>
      <c r="E821" s="9">
        <f t="shared" si="12"/>
        <v>2082</v>
      </c>
    </row>
    <row r="822" spans="1:5" ht="21" x14ac:dyDescent="0.25">
      <c r="A822" s="17"/>
      <c r="B822" s="17"/>
      <c r="C822" s="17"/>
      <c r="D822" s="17"/>
      <c r="E822" s="9">
        <f t="shared" si="12"/>
        <v>2082</v>
      </c>
    </row>
    <row r="823" spans="1:5" ht="21" x14ac:dyDescent="0.25">
      <c r="A823" s="17"/>
      <c r="B823" s="17"/>
      <c r="C823" s="17"/>
      <c r="D823" s="17"/>
      <c r="E823" s="9">
        <f t="shared" si="12"/>
        <v>2082</v>
      </c>
    </row>
    <row r="824" spans="1:5" ht="21" x14ac:dyDescent="0.25">
      <c r="A824" s="17"/>
      <c r="B824" s="17"/>
      <c r="C824" s="17"/>
      <c r="D824" s="17"/>
      <c r="E824" s="9">
        <f t="shared" si="12"/>
        <v>2082</v>
      </c>
    </row>
    <row r="825" spans="1:5" ht="21" x14ac:dyDescent="0.25">
      <c r="A825" s="17"/>
      <c r="B825" s="17"/>
      <c r="C825" s="17"/>
      <c r="D825" s="17"/>
      <c r="E825" s="9">
        <f t="shared" si="12"/>
        <v>2082</v>
      </c>
    </row>
    <row r="826" spans="1:5" ht="21" x14ac:dyDescent="0.25">
      <c r="A826" s="17"/>
      <c r="B826" s="17"/>
      <c r="C826" s="17"/>
      <c r="D826" s="17"/>
      <c r="E826" s="9">
        <f t="shared" si="12"/>
        <v>2082</v>
      </c>
    </row>
    <row r="827" spans="1:5" ht="21" x14ac:dyDescent="0.25">
      <c r="A827" s="17"/>
      <c r="B827" s="17"/>
      <c r="C827" s="17"/>
      <c r="D827" s="17"/>
      <c r="E827" s="9">
        <f t="shared" si="12"/>
        <v>2082</v>
      </c>
    </row>
    <row r="828" spans="1:5" ht="21" x14ac:dyDescent="0.25">
      <c r="A828" s="17"/>
      <c r="B828" s="17"/>
      <c r="C828" s="17"/>
      <c r="D828" s="17"/>
      <c r="E828" s="9">
        <f t="shared" si="12"/>
        <v>2082</v>
      </c>
    </row>
    <row r="829" spans="1:5" ht="21" x14ac:dyDescent="0.25">
      <c r="A829" s="17"/>
      <c r="B829" s="17"/>
      <c r="C829" s="17"/>
      <c r="D829" s="17"/>
      <c r="E829" s="9">
        <f t="shared" si="12"/>
        <v>2082</v>
      </c>
    </row>
    <row r="830" spans="1:5" ht="21" x14ac:dyDescent="0.25">
      <c r="A830" s="17"/>
      <c r="B830" s="17"/>
      <c r="C830" s="17"/>
      <c r="D830" s="17"/>
      <c r="E830" s="9">
        <f t="shared" si="12"/>
        <v>2082</v>
      </c>
    </row>
    <row r="831" spans="1:5" ht="21" x14ac:dyDescent="0.25">
      <c r="A831" s="17"/>
      <c r="B831" s="17"/>
      <c r="C831" s="17"/>
      <c r="D831" s="17"/>
      <c r="E831" s="9">
        <f t="shared" si="12"/>
        <v>2082</v>
      </c>
    </row>
    <row r="832" spans="1:5" ht="21" x14ac:dyDescent="0.25">
      <c r="A832" s="17"/>
      <c r="B832" s="17"/>
      <c r="C832" s="17"/>
      <c r="D832" s="17"/>
      <c r="E832" s="9">
        <f t="shared" si="12"/>
        <v>2082</v>
      </c>
    </row>
    <row r="833" spans="1:5" ht="21" x14ac:dyDescent="0.25">
      <c r="A833" s="17"/>
      <c r="B833" s="17"/>
      <c r="C833" s="17"/>
      <c r="D833" s="17"/>
      <c r="E833" s="9">
        <f t="shared" si="12"/>
        <v>2082</v>
      </c>
    </row>
    <row r="834" spans="1:5" ht="21" x14ac:dyDescent="0.25">
      <c r="A834" s="17"/>
      <c r="B834" s="17"/>
      <c r="C834" s="17"/>
      <c r="D834" s="17"/>
      <c r="E834" s="9">
        <f t="shared" si="12"/>
        <v>2082</v>
      </c>
    </row>
    <row r="835" spans="1:5" ht="21" x14ac:dyDescent="0.25">
      <c r="A835" s="17"/>
      <c r="B835" s="17"/>
      <c r="C835" s="17"/>
      <c r="D835" s="17"/>
      <c r="E835" s="9">
        <f t="shared" si="12"/>
        <v>2082</v>
      </c>
    </row>
    <row r="836" spans="1:5" ht="21" x14ac:dyDescent="0.25">
      <c r="A836" s="17"/>
      <c r="B836" s="17"/>
      <c r="C836" s="17"/>
      <c r="D836" s="17"/>
      <c r="E836" s="9">
        <f t="shared" si="12"/>
        <v>2082</v>
      </c>
    </row>
    <row r="837" spans="1:5" ht="21" x14ac:dyDescent="0.25">
      <c r="A837" s="17"/>
      <c r="B837" s="17"/>
      <c r="C837" s="17"/>
      <c r="D837" s="17"/>
      <c r="E837" s="9">
        <f t="shared" si="12"/>
        <v>2082</v>
      </c>
    </row>
    <row r="838" spans="1:5" ht="21" x14ac:dyDescent="0.25">
      <c r="A838" s="17"/>
      <c r="B838" s="17"/>
      <c r="C838" s="17"/>
      <c r="D838" s="17"/>
      <c r="E838" s="9">
        <f t="shared" ref="E838:E901" si="13">E837+C838-D838</f>
        <v>2082</v>
      </c>
    </row>
    <row r="839" spans="1:5" ht="21" x14ac:dyDescent="0.25">
      <c r="A839" s="17"/>
      <c r="B839" s="17"/>
      <c r="C839" s="17"/>
      <c r="D839" s="17"/>
      <c r="E839" s="9">
        <f t="shared" si="13"/>
        <v>2082</v>
      </c>
    </row>
    <row r="840" spans="1:5" ht="21" x14ac:dyDescent="0.25">
      <c r="A840" s="17"/>
      <c r="B840" s="17"/>
      <c r="C840" s="17"/>
      <c r="D840" s="17"/>
      <c r="E840" s="9">
        <f t="shared" si="13"/>
        <v>2082</v>
      </c>
    </row>
    <row r="841" spans="1:5" ht="21" x14ac:dyDescent="0.25">
      <c r="A841" s="17"/>
      <c r="B841" s="17"/>
      <c r="C841" s="17"/>
      <c r="D841" s="17"/>
      <c r="E841" s="9">
        <f t="shared" si="13"/>
        <v>2082</v>
      </c>
    </row>
    <row r="842" spans="1:5" ht="21" x14ac:dyDescent="0.25">
      <c r="A842" s="17"/>
      <c r="B842" s="17"/>
      <c r="C842" s="17"/>
      <c r="D842" s="17"/>
      <c r="E842" s="9">
        <f t="shared" si="13"/>
        <v>2082</v>
      </c>
    </row>
    <row r="843" spans="1:5" ht="21" x14ac:dyDescent="0.25">
      <c r="A843" s="17"/>
      <c r="B843" s="17"/>
      <c r="C843" s="17"/>
      <c r="D843" s="17"/>
      <c r="E843" s="9">
        <f t="shared" si="13"/>
        <v>2082</v>
      </c>
    </row>
    <row r="844" spans="1:5" ht="21" x14ac:dyDescent="0.25">
      <c r="A844" s="17"/>
      <c r="B844" s="17"/>
      <c r="C844" s="17"/>
      <c r="D844" s="17"/>
      <c r="E844" s="9">
        <f t="shared" si="13"/>
        <v>2082</v>
      </c>
    </row>
    <row r="845" spans="1:5" ht="21" x14ac:dyDescent="0.25">
      <c r="A845" s="17"/>
      <c r="B845" s="17"/>
      <c r="C845" s="17"/>
      <c r="D845" s="17"/>
      <c r="E845" s="9">
        <f t="shared" si="13"/>
        <v>2082</v>
      </c>
    </row>
    <row r="846" spans="1:5" ht="21" x14ac:dyDescent="0.25">
      <c r="A846" s="17"/>
      <c r="B846" s="17"/>
      <c r="C846" s="17"/>
      <c r="D846" s="17"/>
      <c r="E846" s="9">
        <f t="shared" si="13"/>
        <v>2082</v>
      </c>
    </row>
    <row r="847" spans="1:5" ht="21" x14ac:dyDescent="0.25">
      <c r="A847" s="17"/>
      <c r="B847" s="17"/>
      <c r="C847" s="17"/>
      <c r="D847" s="17"/>
      <c r="E847" s="9">
        <f t="shared" si="13"/>
        <v>2082</v>
      </c>
    </row>
    <row r="848" spans="1:5" ht="21" x14ac:dyDescent="0.25">
      <c r="A848" s="17"/>
      <c r="B848" s="17"/>
      <c r="C848" s="17"/>
      <c r="D848" s="17"/>
      <c r="E848" s="9">
        <f t="shared" si="13"/>
        <v>2082</v>
      </c>
    </row>
    <row r="849" spans="1:5" ht="21" x14ac:dyDescent="0.25">
      <c r="A849" s="17"/>
      <c r="B849" s="17"/>
      <c r="C849" s="17"/>
      <c r="D849" s="17"/>
      <c r="E849" s="9">
        <f t="shared" si="13"/>
        <v>2082</v>
      </c>
    </row>
    <row r="850" spans="1:5" ht="21" x14ac:dyDescent="0.25">
      <c r="A850" s="17"/>
      <c r="B850" s="17"/>
      <c r="C850" s="17"/>
      <c r="D850" s="17"/>
      <c r="E850" s="9">
        <f t="shared" si="13"/>
        <v>2082</v>
      </c>
    </row>
    <row r="851" spans="1:5" ht="21" x14ac:dyDescent="0.25">
      <c r="A851" s="17"/>
      <c r="B851" s="17"/>
      <c r="C851" s="17"/>
      <c r="D851" s="17"/>
      <c r="E851" s="9">
        <f t="shared" si="13"/>
        <v>2082</v>
      </c>
    </row>
    <row r="852" spans="1:5" ht="21" x14ac:dyDescent="0.25">
      <c r="A852" s="17"/>
      <c r="B852" s="17"/>
      <c r="C852" s="17"/>
      <c r="D852" s="17"/>
      <c r="E852" s="9">
        <f t="shared" si="13"/>
        <v>2082</v>
      </c>
    </row>
    <row r="853" spans="1:5" ht="21" x14ac:dyDescent="0.25">
      <c r="A853" s="17"/>
      <c r="B853" s="17"/>
      <c r="C853" s="17"/>
      <c r="D853" s="17"/>
      <c r="E853" s="9">
        <f t="shared" si="13"/>
        <v>2082</v>
      </c>
    </row>
    <row r="854" spans="1:5" ht="21" x14ac:dyDescent="0.25">
      <c r="A854" s="17"/>
      <c r="B854" s="17"/>
      <c r="C854" s="17"/>
      <c r="D854" s="17"/>
      <c r="E854" s="9">
        <f t="shared" si="13"/>
        <v>2082</v>
      </c>
    </row>
    <row r="855" spans="1:5" ht="21" x14ac:dyDescent="0.25">
      <c r="A855" s="17"/>
      <c r="B855" s="17"/>
      <c r="C855" s="17"/>
      <c r="D855" s="17"/>
      <c r="E855" s="9">
        <f t="shared" si="13"/>
        <v>2082</v>
      </c>
    </row>
    <row r="856" spans="1:5" ht="21" x14ac:dyDescent="0.25">
      <c r="A856" s="17"/>
      <c r="B856" s="17"/>
      <c r="C856" s="17"/>
      <c r="D856" s="17"/>
      <c r="E856" s="9">
        <f t="shared" si="13"/>
        <v>2082</v>
      </c>
    </row>
    <row r="857" spans="1:5" ht="21" x14ac:dyDescent="0.25">
      <c r="A857" s="17"/>
      <c r="B857" s="17"/>
      <c r="C857" s="17"/>
      <c r="D857" s="17"/>
      <c r="E857" s="9">
        <f t="shared" si="13"/>
        <v>2082</v>
      </c>
    </row>
    <row r="858" spans="1:5" ht="21" x14ac:dyDescent="0.25">
      <c r="A858" s="17"/>
      <c r="B858" s="17"/>
      <c r="C858" s="17"/>
      <c r="D858" s="17"/>
      <c r="E858" s="9">
        <f t="shared" si="13"/>
        <v>2082</v>
      </c>
    </row>
    <row r="859" spans="1:5" ht="21" x14ac:dyDescent="0.25">
      <c r="A859" s="17"/>
      <c r="B859" s="17"/>
      <c r="C859" s="17"/>
      <c r="D859" s="17"/>
      <c r="E859" s="9">
        <f t="shared" si="13"/>
        <v>2082</v>
      </c>
    </row>
    <row r="860" spans="1:5" ht="21" x14ac:dyDescent="0.25">
      <c r="A860" s="17"/>
      <c r="B860" s="17"/>
      <c r="C860" s="17"/>
      <c r="D860" s="17"/>
      <c r="E860" s="9">
        <f t="shared" si="13"/>
        <v>2082</v>
      </c>
    </row>
    <row r="861" spans="1:5" ht="21" x14ac:dyDescent="0.25">
      <c r="A861" s="17"/>
      <c r="B861" s="17"/>
      <c r="C861" s="17"/>
      <c r="D861" s="17"/>
      <c r="E861" s="9">
        <f t="shared" si="13"/>
        <v>2082</v>
      </c>
    </row>
    <row r="862" spans="1:5" ht="21" x14ac:dyDescent="0.25">
      <c r="A862" s="17"/>
      <c r="B862" s="17"/>
      <c r="C862" s="17"/>
      <c r="D862" s="17"/>
      <c r="E862" s="9">
        <f t="shared" si="13"/>
        <v>2082</v>
      </c>
    </row>
    <row r="863" spans="1:5" ht="21" x14ac:dyDescent="0.25">
      <c r="A863" s="17"/>
      <c r="B863" s="17"/>
      <c r="C863" s="17"/>
      <c r="D863" s="17"/>
      <c r="E863" s="9">
        <f t="shared" si="13"/>
        <v>2082</v>
      </c>
    </row>
    <row r="864" spans="1:5" ht="21" x14ac:dyDescent="0.25">
      <c r="A864" s="17"/>
      <c r="B864" s="17"/>
      <c r="C864" s="17"/>
      <c r="D864" s="17"/>
      <c r="E864" s="9">
        <f t="shared" si="13"/>
        <v>2082</v>
      </c>
    </row>
    <row r="865" spans="1:5" ht="21" x14ac:dyDescent="0.25">
      <c r="A865" s="17"/>
      <c r="B865" s="17"/>
      <c r="C865" s="17"/>
      <c r="D865" s="17"/>
      <c r="E865" s="9">
        <f t="shared" si="13"/>
        <v>2082</v>
      </c>
    </row>
    <row r="866" spans="1:5" ht="21" x14ac:dyDescent="0.25">
      <c r="A866" s="17"/>
      <c r="B866" s="17"/>
      <c r="C866" s="17"/>
      <c r="D866" s="17"/>
      <c r="E866" s="9">
        <f t="shared" si="13"/>
        <v>2082</v>
      </c>
    </row>
    <row r="867" spans="1:5" ht="21" x14ac:dyDescent="0.25">
      <c r="A867" s="17"/>
      <c r="B867" s="17"/>
      <c r="C867" s="17"/>
      <c r="D867" s="17"/>
      <c r="E867" s="9">
        <f t="shared" si="13"/>
        <v>2082</v>
      </c>
    </row>
    <row r="868" spans="1:5" ht="21" x14ac:dyDescent="0.25">
      <c r="A868" s="17"/>
      <c r="B868" s="17"/>
      <c r="C868" s="17"/>
      <c r="D868" s="17"/>
      <c r="E868" s="9">
        <f t="shared" si="13"/>
        <v>2082</v>
      </c>
    </row>
    <row r="869" spans="1:5" ht="21" x14ac:dyDescent="0.25">
      <c r="A869" s="17"/>
      <c r="B869" s="17"/>
      <c r="C869" s="17"/>
      <c r="D869" s="17"/>
      <c r="E869" s="9">
        <f t="shared" si="13"/>
        <v>2082</v>
      </c>
    </row>
    <row r="870" spans="1:5" ht="21" x14ac:dyDescent="0.25">
      <c r="A870" s="17"/>
      <c r="B870" s="17"/>
      <c r="C870" s="17"/>
      <c r="D870" s="17"/>
      <c r="E870" s="9">
        <f t="shared" si="13"/>
        <v>2082</v>
      </c>
    </row>
    <row r="871" spans="1:5" ht="21" x14ac:dyDescent="0.25">
      <c r="A871" s="17"/>
      <c r="B871" s="17"/>
      <c r="C871" s="17"/>
      <c r="D871" s="17"/>
      <c r="E871" s="9">
        <f t="shared" si="13"/>
        <v>2082</v>
      </c>
    </row>
    <row r="872" spans="1:5" ht="21" x14ac:dyDescent="0.25">
      <c r="A872" s="17"/>
      <c r="B872" s="17"/>
      <c r="C872" s="17"/>
      <c r="D872" s="17"/>
      <c r="E872" s="9">
        <f t="shared" si="13"/>
        <v>2082</v>
      </c>
    </row>
    <row r="873" spans="1:5" ht="21" x14ac:dyDescent="0.25">
      <c r="A873" s="17"/>
      <c r="B873" s="17"/>
      <c r="C873" s="17"/>
      <c r="D873" s="17"/>
      <c r="E873" s="9">
        <f t="shared" si="13"/>
        <v>2082</v>
      </c>
    </row>
    <row r="874" spans="1:5" ht="21" x14ac:dyDescent="0.25">
      <c r="A874" s="17"/>
      <c r="B874" s="17"/>
      <c r="C874" s="17"/>
      <c r="D874" s="17"/>
      <c r="E874" s="9">
        <f t="shared" si="13"/>
        <v>2082</v>
      </c>
    </row>
    <row r="875" spans="1:5" ht="21" x14ac:dyDescent="0.25">
      <c r="A875" s="17"/>
      <c r="B875" s="17"/>
      <c r="C875" s="17"/>
      <c r="D875" s="17"/>
      <c r="E875" s="9">
        <f t="shared" si="13"/>
        <v>2082</v>
      </c>
    </row>
    <row r="876" spans="1:5" ht="21" x14ac:dyDescent="0.25">
      <c r="A876" s="17"/>
      <c r="B876" s="17"/>
      <c r="C876" s="17"/>
      <c r="D876" s="17"/>
      <c r="E876" s="9">
        <f t="shared" si="13"/>
        <v>2082</v>
      </c>
    </row>
    <row r="877" spans="1:5" ht="21" x14ac:dyDescent="0.25">
      <c r="A877" s="17"/>
      <c r="B877" s="17"/>
      <c r="C877" s="17"/>
      <c r="D877" s="17"/>
      <c r="E877" s="9">
        <f t="shared" si="13"/>
        <v>2082</v>
      </c>
    </row>
    <row r="878" spans="1:5" ht="21" x14ac:dyDescent="0.25">
      <c r="A878" s="17"/>
      <c r="B878" s="17"/>
      <c r="C878" s="17"/>
      <c r="D878" s="17"/>
      <c r="E878" s="9">
        <f t="shared" si="13"/>
        <v>2082</v>
      </c>
    </row>
    <row r="879" spans="1:5" ht="21" x14ac:dyDescent="0.25">
      <c r="A879" s="17"/>
      <c r="B879" s="17"/>
      <c r="C879" s="17"/>
      <c r="D879" s="17"/>
      <c r="E879" s="9">
        <f t="shared" si="13"/>
        <v>2082</v>
      </c>
    </row>
    <row r="880" spans="1:5" ht="21" x14ac:dyDescent="0.25">
      <c r="A880" s="17"/>
      <c r="B880" s="17"/>
      <c r="C880" s="17"/>
      <c r="D880" s="17"/>
      <c r="E880" s="9">
        <f t="shared" si="13"/>
        <v>2082</v>
      </c>
    </row>
    <row r="881" spans="1:5" ht="21" x14ac:dyDescent="0.25">
      <c r="A881" s="17"/>
      <c r="B881" s="17"/>
      <c r="C881" s="17"/>
      <c r="D881" s="17"/>
      <c r="E881" s="9">
        <f t="shared" si="13"/>
        <v>2082</v>
      </c>
    </row>
    <row r="882" spans="1:5" ht="21" x14ac:dyDescent="0.25">
      <c r="A882" s="17"/>
      <c r="B882" s="17"/>
      <c r="C882" s="17"/>
      <c r="D882" s="17"/>
      <c r="E882" s="9">
        <f t="shared" si="13"/>
        <v>2082</v>
      </c>
    </row>
    <row r="883" spans="1:5" ht="21" x14ac:dyDescent="0.25">
      <c r="A883" s="17"/>
      <c r="B883" s="17"/>
      <c r="C883" s="17"/>
      <c r="D883" s="17"/>
      <c r="E883" s="9">
        <f t="shared" si="13"/>
        <v>2082</v>
      </c>
    </row>
    <row r="884" spans="1:5" ht="21" x14ac:dyDescent="0.25">
      <c r="A884" s="17"/>
      <c r="B884" s="17"/>
      <c r="C884" s="17"/>
      <c r="D884" s="17"/>
      <c r="E884" s="9">
        <f t="shared" si="13"/>
        <v>2082</v>
      </c>
    </row>
    <row r="885" spans="1:5" ht="21" x14ac:dyDescent="0.25">
      <c r="A885" s="17"/>
      <c r="B885" s="17"/>
      <c r="C885" s="17"/>
      <c r="D885" s="17"/>
      <c r="E885" s="9">
        <f t="shared" si="13"/>
        <v>2082</v>
      </c>
    </row>
    <row r="886" spans="1:5" ht="21" x14ac:dyDescent="0.25">
      <c r="A886" s="17"/>
      <c r="B886" s="17"/>
      <c r="C886" s="17"/>
      <c r="D886" s="17"/>
      <c r="E886" s="9">
        <f t="shared" si="13"/>
        <v>2082</v>
      </c>
    </row>
    <row r="887" spans="1:5" ht="21" x14ac:dyDescent="0.25">
      <c r="A887" s="17"/>
      <c r="B887" s="17"/>
      <c r="C887" s="17"/>
      <c r="D887" s="17"/>
      <c r="E887" s="9">
        <f t="shared" si="13"/>
        <v>2082</v>
      </c>
    </row>
    <row r="888" spans="1:5" ht="21" x14ac:dyDescent="0.25">
      <c r="A888" s="17"/>
      <c r="B888" s="17"/>
      <c r="C888" s="17"/>
      <c r="D888" s="17"/>
      <c r="E888" s="9">
        <f t="shared" si="13"/>
        <v>2082</v>
      </c>
    </row>
    <row r="889" spans="1:5" ht="21" x14ac:dyDescent="0.25">
      <c r="A889" s="17"/>
      <c r="B889" s="17"/>
      <c r="C889" s="17"/>
      <c r="D889" s="17"/>
      <c r="E889" s="9">
        <f t="shared" si="13"/>
        <v>2082</v>
      </c>
    </row>
    <row r="890" spans="1:5" ht="21" x14ac:dyDescent="0.25">
      <c r="A890" s="17"/>
      <c r="B890" s="17"/>
      <c r="C890" s="17"/>
      <c r="D890" s="17"/>
      <c r="E890" s="9">
        <f t="shared" si="13"/>
        <v>2082</v>
      </c>
    </row>
    <row r="891" spans="1:5" ht="21" x14ac:dyDescent="0.25">
      <c r="A891" s="17"/>
      <c r="B891" s="17"/>
      <c r="C891" s="17"/>
      <c r="D891" s="17"/>
      <c r="E891" s="9">
        <f t="shared" si="13"/>
        <v>2082</v>
      </c>
    </row>
    <row r="892" spans="1:5" ht="21" x14ac:dyDescent="0.25">
      <c r="A892" s="17"/>
      <c r="B892" s="17"/>
      <c r="C892" s="17"/>
      <c r="D892" s="17"/>
      <c r="E892" s="9">
        <f t="shared" si="13"/>
        <v>2082</v>
      </c>
    </row>
    <row r="893" spans="1:5" ht="21" x14ac:dyDescent="0.25">
      <c r="A893" s="17"/>
      <c r="B893" s="17"/>
      <c r="C893" s="17"/>
      <c r="D893" s="17"/>
      <c r="E893" s="9">
        <f t="shared" si="13"/>
        <v>2082</v>
      </c>
    </row>
    <row r="894" spans="1:5" ht="21" x14ac:dyDescent="0.25">
      <c r="A894" s="17"/>
      <c r="B894" s="17"/>
      <c r="C894" s="17"/>
      <c r="D894" s="17"/>
      <c r="E894" s="9">
        <f t="shared" si="13"/>
        <v>2082</v>
      </c>
    </row>
    <row r="895" spans="1:5" ht="21" x14ac:dyDescent="0.25">
      <c r="A895" s="17"/>
      <c r="B895" s="17"/>
      <c r="C895" s="17"/>
      <c r="D895" s="17"/>
      <c r="E895" s="9">
        <f t="shared" si="13"/>
        <v>2082</v>
      </c>
    </row>
    <row r="896" spans="1:5" ht="21" x14ac:dyDescent="0.25">
      <c r="A896" s="17"/>
      <c r="B896" s="17"/>
      <c r="C896" s="17"/>
      <c r="D896" s="17"/>
      <c r="E896" s="9">
        <f t="shared" si="13"/>
        <v>2082</v>
      </c>
    </row>
    <row r="897" spans="1:5" ht="21" x14ac:dyDescent="0.25">
      <c r="A897" s="17"/>
      <c r="B897" s="17"/>
      <c r="C897" s="17"/>
      <c r="D897" s="17"/>
      <c r="E897" s="9">
        <f t="shared" si="13"/>
        <v>2082</v>
      </c>
    </row>
    <row r="898" spans="1:5" ht="21" x14ac:dyDescent="0.25">
      <c r="A898" s="17"/>
      <c r="B898" s="17"/>
      <c r="C898" s="17"/>
      <c r="D898" s="17"/>
      <c r="E898" s="9">
        <f t="shared" si="13"/>
        <v>2082</v>
      </c>
    </row>
    <row r="899" spans="1:5" ht="21" x14ac:dyDescent="0.25">
      <c r="A899" s="17"/>
      <c r="B899" s="17"/>
      <c r="C899" s="17"/>
      <c r="D899" s="17"/>
      <c r="E899" s="9">
        <f t="shared" si="13"/>
        <v>2082</v>
      </c>
    </row>
    <row r="900" spans="1:5" ht="21" x14ac:dyDescent="0.25">
      <c r="A900" s="17"/>
      <c r="B900" s="17"/>
      <c r="C900" s="17"/>
      <c r="D900" s="17"/>
      <c r="E900" s="9">
        <f t="shared" si="13"/>
        <v>2082</v>
      </c>
    </row>
    <row r="901" spans="1:5" ht="21" x14ac:dyDescent="0.25">
      <c r="A901" s="17"/>
      <c r="B901" s="17"/>
      <c r="C901" s="17"/>
      <c r="D901" s="17"/>
      <c r="E901" s="9">
        <f t="shared" si="13"/>
        <v>2082</v>
      </c>
    </row>
    <row r="902" spans="1:5" ht="21" x14ac:dyDescent="0.25">
      <c r="A902" s="17"/>
      <c r="B902" s="17"/>
      <c r="C902" s="17"/>
      <c r="D902" s="17"/>
      <c r="E902" s="9">
        <f t="shared" ref="E902:E965" si="14">E901+C902-D902</f>
        <v>2082</v>
      </c>
    </row>
    <row r="903" spans="1:5" ht="21" x14ac:dyDescent="0.25">
      <c r="A903" s="17"/>
      <c r="B903" s="17"/>
      <c r="C903" s="17"/>
      <c r="D903" s="17"/>
      <c r="E903" s="9">
        <f t="shared" si="14"/>
        <v>2082</v>
      </c>
    </row>
    <row r="904" spans="1:5" ht="21" x14ac:dyDescent="0.25">
      <c r="A904" s="17"/>
      <c r="B904" s="17"/>
      <c r="C904" s="17"/>
      <c r="D904" s="17"/>
      <c r="E904" s="9">
        <f t="shared" si="14"/>
        <v>2082</v>
      </c>
    </row>
    <row r="905" spans="1:5" ht="21" x14ac:dyDescent="0.25">
      <c r="A905" s="17"/>
      <c r="B905" s="17"/>
      <c r="C905" s="17"/>
      <c r="D905" s="17"/>
      <c r="E905" s="9">
        <f t="shared" si="14"/>
        <v>2082</v>
      </c>
    </row>
    <row r="906" spans="1:5" ht="21" x14ac:dyDescent="0.25">
      <c r="A906" s="17"/>
      <c r="B906" s="17"/>
      <c r="C906" s="17"/>
      <c r="D906" s="17"/>
      <c r="E906" s="9">
        <f t="shared" si="14"/>
        <v>2082</v>
      </c>
    </row>
    <row r="907" spans="1:5" ht="21" x14ac:dyDescent="0.25">
      <c r="A907" s="17"/>
      <c r="B907" s="17"/>
      <c r="C907" s="17"/>
      <c r="D907" s="17"/>
      <c r="E907" s="9">
        <f t="shared" si="14"/>
        <v>2082</v>
      </c>
    </row>
    <row r="908" spans="1:5" ht="21" x14ac:dyDescent="0.25">
      <c r="A908" s="17"/>
      <c r="B908" s="17"/>
      <c r="C908" s="17"/>
      <c r="D908" s="17"/>
      <c r="E908" s="9">
        <f t="shared" si="14"/>
        <v>2082</v>
      </c>
    </row>
    <row r="909" spans="1:5" ht="21" x14ac:dyDescent="0.25">
      <c r="A909" s="17"/>
      <c r="B909" s="17"/>
      <c r="C909" s="17"/>
      <c r="D909" s="17"/>
      <c r="E909" s="9">
        <f t="shared" si="14"/>
        <v>2082</v>
      </c>
    </row>
    <row r="910" spans="1:5" ht="21" x14ac:dyDescent="0.25">
      <c r="A910" s="17"/>
      <c r="B910" s="17"/>
      <c r="C910" s="17"/>
      <c r="D910" s="17"/>
      <c r="E910" s="9">
        <f t="shared" si="14"/>
        <v>2082</v>
      </c>
    </row>
    <row r="911" spans="1:5" ht="21" x14ac:dyDescent="0.25">
      <c r="A911" s="17"/>
      <c r="B911" s="17"/>
      <c r="C911" s="17"/>
      <c r="D911" s="17"/>
      <c r="E911" s="9">
        <f t="shared" si="14"/>
        <v>2082</v>
      </c>
    </row>
    <row r="912" spans="1:5" ht="21" x14ac:dyDescent="0.25">
      <c r="A912" s="17"/>
      <c r="B912" s="17"/>
      <c r="C912" s="17"/>
      <c r="D912" s="17"/>
      <c r="E912" s="9">
        <f t="shared" si="14"/>
        <v>2082</v>
      </c>
    </row>
    <row r="913" spans="1:5" ht="21" x14ac:dyDescent="0.25">
      <c r="A913" s="17"/>
      <c r="B913" s="17"/>
      <c r="C913" s="17"/>
      <c r="D913" s="17"/>
      <c r="E913" s="9">
        <f t="shared" si="14"/>
        <v>2082</v>
      </c>
    </row>
    <row r="914" spans="1:5" ht="21" x14ac:dyDescent="0.25">
      <c r="A914" s="17"/>
      <c r="B914" s="17"/>
      <c r="C914" s="17"/>
      <c r="D914" s="17"/>
      <c r="E914" s="9">
        <f t="shared" si="14"/>
        <v>2082</v>
      </c>
    </row>
    <row r="915" spans="1:5" ht="21" x14ac:dyDescent="0.25">
      <c r="A915" s="17"/>
      <c r="B915" s="17"/>
      <c r="C915" s="17"/>
      <c r="D915" s="17"/>
      <c r="E915" s="9">
        <f t="shared" si="14"/>
        <v>2082</v>
      </c>
    </row>
    <row r="916" spans="1:5" ht="21" x14ac:dyDescent="0.25">
      <c r="A916" s="17"/>
      <c r="B916" s="17"/>
      <c r="C916" s="17"/>
      <c r="D916" s="17"/>
      <c r="E916" s="9">
        <f t="shared" si="14"/>
        <v>2082</v>
      </c>
    </row>
    <row r="917" spans="1:5" ht="21" x14ac:dyDescent="0.25">
      <c r="A917" s="17"/>
      <c r="B917" s="17"/>
      <c r="C917" s="17"/>
      <c r="D917" s="17"/>
      <c r="E917" s="9">
        <f t="shared" si="14"/>
        <v>2082</v>
      </c>
    </row>
    <row r="918" spans="1:5" ht="21" x14ac:dyDescent="0.25">
      <c r="A918" s="17"/>
      <c r="B918" s="17"/>
      <c r="C918" s="17"/>
      <c r="D918" s="17"/>
      <c r="E918" s="9">
        <f t="shared" si="14"/>
        <v>2082</v>
      </c>
    </row>
    <row r="919" spans="1:5" ht="21" x14ac:dyDescent="0.25">
      <c r="A919" s="17"/>
      <c r="B919" s="17"/>
      <c r="C919" s="17"/>
      <c r="D919" s="17"/>
      <c r="E919" s="9">
        <f t="shared" si="14"/>
        <v>2082</v>
      </c>
    </row>
    <row r="920" spans="1:5" ht="21" x14ac:dyDescent="0.25">
      <c r="A920" s="17"/>
      <c r="B920" s="17"/>
      <c r="C920" s="17"/>
      <c r="D920" s="17"/>
      <c r="E920" s="9">
        <f t="shared" si="14"/>
        <v>2082</v>
      </c>
    </row>
    <row r="921" spans="1:5" ht="21" x14ac:dyDescent="0.25">
      <c r="A921" s="17"/>
      <c r="B921" s="17"/>
      <c r="C921" s="17"/>
      <c r="D921" s="17"/>
      <c r="E921" s="9">
        <f t="shared" si="14"/>
        <v>2082</v>
      </c>
    </row>
    <row r="922" spans="1:5" ht="21" x14ac:dyDescent="0.25">
      <c r="A922" s="17"/>
      <c r="B922" s="17"/>
      <c r="C922" s="17"/>
      <c r="D922" s="17"/>
      <c r="E922" s="9">
        <f t="shared" si="14"/>
        <v>2082</v>
      </c>
    </row>
    <row r="923" spans="1:5" ht="21" x14ac:dyDescent="0.25">
      <c r="A923" s="17"/>
      <c r="B923" s="17"/>
      <c r="C923" s="17"/>
      <c r="D923" s="17"/>
      <c r="E923" s="9">
        <f t="shared" si="14"/>
        <v>2082</v>
      </c>
    </row>
    <row r="924" spans="1:5" ht="21" x14ac:dyDescent="0.25">
      <c r="A924" s="17"/>
      <c r="B924" s="17"/>
      <c r="C924" s="17"/>
      <c r="D924" s="17"/>
      <c r="E924" s="9">
        <f t="shared" si="14"/>
        <v>2082</v>
      </c>
    </row>
    <row r="925" spans="1:5" ht="21" x14ac:dyDescent="0.25">
      <c r="A925" s="17"/>
      <c r="B925" s="17"/>
      <c r="C925" s="17"/>
      <c r="D925" s="17"/>
      <c r="E925" s="9">
        <f t="shared" si="14"/>
        <v>2082</v>
      </c>
    </row>
    <row r="926" spans="1:5" ht="21" x14ac:dyDescent="0.25">
      <c r="A926" s="17"/>
      <c r="B926" s="17"/>
      <c r="C926" s="17"/>
      <c r="D926" s="17"/>
      <c r="E926" s="9">
        <f t="shared" si="14"/>
        <v>2082</v>
      </c>
    </row>
    <row r="927" spans="1:5" ht="21" x14ac:dyDescent="0.25">
      <c r="A927" s="17"/>
      <c r="B927" s="17"/>
      <c r="C927" s="17"/>
      <c r="D927" s="17"/>
      <c r="E927" s="9">
        <f t="shared" si="14"/>
        <v>2082</v>
      </c>
    </row>
    <row r="928" spans="1:5" ht="21" x14ac:dyDescent="0.25">
      <c r="A928" s="17"/>
      <c r="B928" s="17"/>
      <c r="C928" s="17"/>
      <c r="D928" s="17"/>
      <c r="E928" s="9">
        <f t="shared" si="14"/>
        <v>2082</v>
      </c>
    </row>
    <row r="929" spans="1:5" ht="21" x14ac:dyDescent="0.25">
      <c r="A929" s="17"/>
      <c r="B929" s="17"/>
      <c r="C929" s="17"/>
      <c r="D929" s="17"/>
      <c r="E929" s="9">
        <f t="shared" si="14"/>
        <v>2082</v>
      </c>
    </row>
    <row r="930" spans="1:5" ht="21" x14ac:dyDescent="0.25">
      <c r="A930" s="17"/>
      <c r="B930" s="17"/>
      <c r="C930" s="17"/>
      <c r="D930" s="17"/>
      <c r="E930" s="9">
        <f t="shared" si="14"/>
        <v>2082</v>
      </c>
    </row>
    <row r="931" spans="1:5" ht="21" x14ac:dyDescent="0.25">
      <c r="A931" s="17"/>
      <c r="B931" s="17"/>
      <c r="C931" s="17"/>
      <c r="D931" s="17"/>
      <c r="E931" s="9">
        <f t="shared" si="14"/>
        <v>2082</v>
      </c>
    </row>
    <row r="932" spans="1:5" ht="21" x14ac:dyDescent="0.25">
      <c r="A932" s="17"/>
      <c r="B932" s="17"/>
      <c r="C932" s="17"/>
      <c r="D932" s="17"/>
      <c r="E932" s="9">
        <f t="shared" si="14"/>
        <v>2082</v>
      </c>
    </row>
    <row r="933" spans="1:5" ht="21" x14ac:dyDescent="0.25">
      <c r="A933" s="17"/>
      <c r="B933" s="17"/>
      <c r="C933" s="17"/>
      <c r="D933" s="17"/>
      <c r="E933" s="9">
        <f t="shared" si="14"/>
        <v>2082</v>
      </c>
    </row>
    <row r="934" spans="1:5" ht="21" x14ac:dyDescent="0.25">
      <c r="A934" s="17"/>
      <c r="B934" s="17"/>
      <c r="C934" s="17"/>
      <c r="D934" s="17"/>
      <c r="E934" s="9">
        <f t="shared" si="14"/>
        <v>2082</v>
      </c>
    </row>
    <row r="935" spans="1:5" ht="21" x14ac:dyDescent="0.25">
      <c r="A935" s="17"/>
      <c r="B935" s="17"/>
      <c r="C935" s="17"/>
      <c r="D935" s="17"/>
      <c r="E935" s="9">
        <f t="shared" si="14"/>
        <v>2082</v>
      </c>
    </row>
    <row r="936" spans="1:5" ht="21" x14ac:dyDescent="0.25">
      <c r="A936" s="17"/>
      <c r="B936" s="17"/>
      <c r="C936" s="17"/>
      <c r="D936" s="17"/>
      <c r="E936" s="9">
        <f t="shared" si="14"/>
        <v>2082</v>
      </c>
    </row>
    <row r="937" spans="1:5" ht="21" x14ac:dyDescent="0.25">
      <c r="A937" s="17"/>
      <c r="B937" s="17"/>
      <c r="C937" s="17"/>
      <c r="D937" s="17"/>
      <c r="E937" s="9">
        <f t="shared" si="14"/>
        <v>2082</v>
      </c>
    </row>
    <row r="938" spans="1:5" ht="21" x14ac:dyDescent="0.25">
      <c r="A938" s="17"/>
      <c r="B938" s="17"/>
      <c r="C938" s="17"/>
      <c r="D938" s="17"/>
      <c r="E938" s="9">
        <f t="shared" si="14"/>
        <v>2082</v>
      </c>
    </row>
    <row r="939" spans="1:5" ht="21" x14ac:dyDescent="0.25">
      <c r="A939" s="17"/>
      <c r="B939" s="17"/>
      <c r="C939" s="17"/>
      <c r="D939" s="17"/>
      <c r="E939" s="9">
        <f t="shared" si="14"/>
        <v>2082</v>
      </c>
    </row>
    <row r="940" spans="1:5" ht="21" x14ac:dyDescent="0.25">
      <c r="A940" s="17"/>
      <c r="B940" s="17"/>
      <c r="C940" s="17"/>
      <c r="D940" s="17"/>
      <c r="E940" s="9">
        <f t="shared" si="14"/>
        <v>2082</v>
      </c>
    </row>
    <row r="941" spans="1:5" ht="21" x14ac:dyDescent="0.25">
      <c r="A941" s="17"/>
      <c r="B941" s="17"/>
      <c r="C941" s="17"/>
      <c r="D941" s="17"/>
      <c r="E941" s="9">
        <f t="shared" si="14"/>
        <v>2082</v>
      </c>
    </row>
    <row r="942" spans="1:5" ht="21" x14ac:dyDescent="0.25">
      <c r="A942" s="17"/>
      <c r="B942" s="17"/>
      <c r="C942" s="17"/>
      <c r="D942" s="17"/>
      <c r="E942" s="9">
        <f t="shared" si="14"/>
        <v>2082</v>
      </c>
    </row>
    <row r="943" spans="1:5" ht="21" x14ac:dyDescent="0.25">
      <c r="A943" s="17"/>
      <c r="B943" s="17"/>
      <c r="C943" s="17"/>
      <c r="D943" s="17"/>
      <c r="E943" s="9">
        <f t="shared" si="14"/>
        <v>2082</v>
      </c>
    </row>
    <row r="944" spans="1:5" ht="21" x14ac:dyDescent="0.25">
      <c r="A944" s="17"/>
      <c r="B944" s="17"/>
      <c r="C944" s="17"/>
      <c r="D944" s="17"/>
      <c r="E944" s="9">
        <f t="shared" si="14"/>
        <v>2082</v>
      </c>
    </row>
    <row r="945" spans="1:5" ht="21" x14ac:dyDescent="0.25">
      <c r="A945" s="17"/>
      <c r="B945" s="17"/>
      <c r="C945" s="17"/>
      <c r="D945" s="17"/>
      <c r="E945" s="9">
        <f t="shared" si="14"/>
        <v>2082</v>
      </c>
    </row>
    <row r="946" spans="1:5" ht="21" x14ac:dyDescent="0.25">
      <c r="A946" s="17"/>
      <c r="B946" s="17"/>
      <c r="C946" s="17"/>
      <c r="D946" s="17"/>
      <c r="E946" s="9">
        <f t="shared" si="14"/>
        <v>2082</v>
      </c>
    </row>
    <row r="947" spans="1:5" ht="21" x14ac:dyDescent="0.25">
      <c r="A947" s="17"/>
      <c r="B947" s="17"/>
      <c r="C947" s="17"/>
      <c r="D947" s="17"/>
      <c r="E947" s="9">
        <f t="shared" si="14"/>
        <v>2082</v>
      </c>
    </row>
    <row r="948" spans="1:5" ht="21" x14ac:dyDescent="0.25">
      <c r="A948" s="17"/>
      <c r="B948" s="17"/>
      <c r="C948" s="17"/>
      <c r="D948" s="17"/>
      <c r="E948" s="9">
        <f t="shared" si="14"/>
        <v>2082</v>
      </c>
    </row>
    <row r="949" spans="1:5" ht="21" x14ac:dyDescent="0.25">
      <c r="A949" s="17"/>
      <c r="B949" s="17"/>
      <c r="C949" s="17"/>
      <c r="D949" s="17"/>
      <c r="E949" s="9">
        <f t="shared" si="14"/>
        <v>2082</v>
      </c>
    </row>
    <row r="950" spans="1:5" ht="21" x14ac:dyDescent="0.25">
      <c r="A950" s="17"/>
      <c r="B950" s="17"/>
      <c r="C950" s="17"/>
      <c r="D950" s="17"/>
      <c r="E950" s="9">
        <f t="shared" si="14"/>
        <v>2082</v>
      </c>
    </row>
    <row r="951" spans="1:5" ht="21" x14ac:dyDescent="0.25">
      <c r="A951" s="17"/>
      <c r="B951" s="17"/>
      <c r="C951" s="17"/>
      <c r="D951" s="17"/>
      <c r="E951" s="9">
        <f t="shared" si="14"/>
        <v>2082</v>
      </c>
    </row>
    <row r="952" spans="1:5" ht="21" x14ac:dyDescent="0.25">
      <c r="A952" s="17"/>
      <c r="B952" s="17"/>
      <c r="C952" s="17"/>
      <c r="D952" s="17"/>
      <c r="E952" s="9">
        <f t="shared" si="14"/>
        <v>2082</v>
      </c>
    </row>
    <row r="953" spans="1:5" ht="21" x14ac:dyDescent="0.25">
      <c r="A953" s="17"/>
      <c r="B953" s="17"/>
      <c r="C953" s="17"/>
      <c r="D953" s="17"/>
      <c r="E953" s="9">
        <f t="shared" si="14"/>
        <v>2082</v>
      </c>
    </row>
    <row r="954" spans="1:5" ht="21" x14ac:dyDescent="0.25">
      <c r="A954" s="17"/>
      <c r="B954" s="17"/>
      <c r="C954" s="17"/>
      <c r="D954" s="17"/>
      <c r="E954" s="9">
        <f t="shared" si="14"/>
        <v>2082</v>
      </c>
    </row>
    <row r="955" spans="1:5" ht="21" x14ac:dyDescent="0.25">
      <c r="A955" s="17"/>
      <c r="B955" s="17"/>
      <c r="C955" s="17"/>
      <c r="D955" s="17"/>
      <c r="E955" s="9">
        <f t="shared" si="14"/>
        <v>2082</v>
      </c>
    </row>
    <row r="956" spans="1:5" ht="21" x14ac:dyDescent="0.25">
      <c r="A956" s="17"/>
      <c r="B956" s="17"/>
      <c r="C956" s="17"/>
      <c r="D956" s="17"/>
      <c r="E956" s="9">
        <f t="shared" si="14"/>
        <v>2082</v>
      </c>
    </row>
    <row r="957" spans="1:5" ht="21" x14ac:dyDescent="0.25">
      <c r="A957" s="17"/>
      <c r="B957" s="17"/>
      <c r="C957" s="17"/>
      <c r="D957" s="17"/>
      <c r="E957" s="9">
        <f t="shared" si="14"/>
        <v>2082</v>
      </c>
    </row>
    <row r="958" spans="1:5" ht="21" x14ac:dyDescent="0.25">
      <c r="A958" s="17"/>
      <c r="B958" s="17"/>
      <c r="C958" s="17"/>
      <c r="D958" s="17"/>
      <c r="E958" s="9">
        <f t="shared" si="14"/>
        <v>2082</v>
      </c>
    </row>
    <row r="959" spans="1:5" ht="21" x14ac:dyDescent="0.25">
      <c r="A959" s="17"/>
      <c r="B959" s="17"/>
      <c r="C959" s="17"/>
      <c r="D959" s="17"/>
      <c r="E959" s="9">
        <f t="shared" si="14"/>
        <v>2082</v>
      </c>
    </row>
    <row r="960" spans="1:5" ht="21" x14ac:dyDescent="0.25">
      <c r="A960" s="17"/>
      <c r="B960" s="17"/>
      <c r="C960" s="17"/>
      <c r="D960" s="17"/>
      <c r="E960" s="9">
        <f t="shared" si="14"/>
        <v>2082</v>
      </c>
    </row>
    <row r="961" spans="1:5" ht="21" x14ac:dyDescent="0.25">
      <c r="A961" s="17"/>
      <c r="B961" s="17"/>
      <c r="C961" s="17"/>
      <c r="D961" s="17"/>
      <c r="E961" s="9">
        <f t="shared" si="14"/>
        <v>2082</v>
      </c>
    </row>
    <row r="962" spans="1:5" ht="21" x14ac:dyDescent="0.25">
      <c r="A962" s="17"/>
      <c r="B962" s="17"/>
      <c r="C962" s="17"/>
      <c r="D962" s="17"/>
      <c r="E962" s="9">
        <f t="shared" si="14"/>
        <v>2082</v>
      </c>
    </row>
    <row r="963" spans="1:5" ht="21" x14ac:dyDescent="0.25">
      <c r="A963" s="17"/>
      <c r="B963" s="17"/>
      <c r="C963" s="17"/>
      <c r="D963" s="17"/>
      <c r="E963" s="9">
        <f t="shared" si="14"/>
        <v>2082</v>
      </c>
    </row>
    <row r="964" spans="1:5" ht="21" x14ac:dyDescent="0.25">
      <c r="A964" s="17"/>
      <c r="B964" s="17"/>
      <c r="C964" s="17"/>
      <c r="D964" s="17"/>
      <c r="E964" s="9">
        <f t="shared" si="14"/>
        <v>2082</v>
      </c>
    </row>
    <row r="965" spans="1:5" ht="21" x14ac:dyDescent="0.25">
      <c r="A965" s="17"/>
      <c r="B965" s="17"/>
      <c r="C965" s="17"/>
      <c r="D965" s="17"/>
      <c r="E965" s="9">
        <f t="shared" si="14"/>
        <v>2082</v>
      </c>
    </row>
    <row r="966" spans="1:5" ht="21" x14ac:dyDescent="0.25">
      <c r="A966" s="17"/>
      <c r="B966" s="17"/>
      <c r="C966" s="17"/>
      <c r="D966" s="17"/>
      <c r="E966" s="9">
        <f t="shared" ref="E966:E1029" si="15">E965+C966-D966</f>
        <v>2082</v>
      </c>
    </row>
    <row r="967" spans="1:5" ht="21" x14ac:dyDescent="0.25">
      <c r="A967" s="17"/>
      <c r="B967" s="17"/>
      <c r="C967" s="17"/>
      <c r="D967" s="17"/>
      <c r="E967" s="9">
        <f t="shared" si="15"/>
        <v>2082</v>
      </c>
    </row>
    <row r="968" spans="1:5" ht="21" x14ac:dyDescent="0.25">
      <c r="A968" s="17"/>
      <c r="B968" s="17"/>
      <c r="C968" s="17"/>
      <c r="D968" s="17"/>
      <c r="E968" s="9">
        <f t="shared" si="15"/>
        <v>2082</v>
      </c>
    </row>
    <row r="969" spans="1:5" ht="21" x14ac:dyDescent="0.25">
      <c r="A969" s="17"/>
      <c r="B969" s="17"/>
      <c r="C969" s="17"/>
      <c r="D969" s="17"/>
      <c r="E969" s="9">
        <f t="shared" si="15"/>
        <v>2082</v>
      </c>
    </row>
    <row r="970" spans="1:5" ht="21" x14ac:dyDescent="0.25">
      <c r="A970" s="17"/>
      <c r="B970" s="17"/>
      <c r="C970" s="17"/>
      <c r="D970" s="17"/>
      <c r="E970" s="9">
        <f t="shared" si="15"/>
        <v>2082</v>
      </c>
    </row>
    <row r="971" spans="1:5" ht="21" x14ac:dyDescent="0.25">
      <c r="A971" s="17"/>
      <c r="B971" s="17"/>
      <c r="C971" s="17"/>
      <c r="D971" s="17"/>
      <c r="E971" s="9">
        <f t="shared" si="15"/>
        <v>2082</v>
      </c>
    </row>
    <row r="972" spans="1:5" ht="21" x14ac:dyDescent="0.25">
      <c r="A972" s="17"/>
      <c r="B972" s="17"/>
      <c r="C972" s="17"/>
      <c r="D972" s="17"/>
      <c r="E972" s="9">
        <f t="shared" si="15"/>
        <v>2082</v>
      </c>
    </row>
    <row r="973" spans="1:5" ht="21" x14ac:dyDescent="0.25">
      <c r="A973" s="17"/>
      <c r="B973" s="17"/>
      <c r="C973" s="17"/>
      <c r="D973" s="17"/>
      <c r="E973" s="9">
        <f t="shared" si="15"/>
        <v>2082</v>
      </c>
    </row>
    <row r="974" spans="1:5" ht="21" x14ac:dyDescent="0.25">
      <c r="A974" s="17"/>
      <c r="B974" s="17"/>
      <c r="C974" s="17"/>
      <c r="D974" s="17"/>
      <c r="E974" s="9">
        <f t="shared" si="15"/>
        <v>2082</v>
      </c>
    </row>
    <row r="975" spans="1:5" ht="21" x14ac:dyDescent="0.25">
      <c r="A975" s="17"/>
      <c r="B975" s="17"/>
      <c r="C975" s="17"/>
      <c r="D975" s="17"/>
      <c r="E975" s="9">
        <f t="shared" si="15"/>
        <v>2082</v>
      </c>
    </row>
    <row r="976" spans="1:5" ht="21" x14ac:dyDescent="0.25">
      <c r="A976" s="17"/>
      <c r="B976" s="17"/>
      <c r="C976" s="17"/>
      <c r="D976" s="17"/>
      <c r="E976" s="9">
        <f t="shared" si="15"/>
        <v>2082</v>
      </c>
    </row>
    <row r="977" spans="1:5" ht="21" x14ac:dyDescent="0.25">
      <c r="A977" s="17"/>
      <c r="B977" s="17"/>
      <c r="C977" s="17"/>
      <c r="D977" s="17"/>
      <c r="E977" s="9">
        <f t="shared" si="15"/>
        <v>2082</v>
      </c>
    </row>
    <row r="978" spans="1:5" ht="21" x14ac:dyDescent="0.25">
      <c r="A978" s="17"/>
      <c r="B978" s="17"/>
      <c r="C978" s="17"/>
      <c r="D978" s="17"/>
      <c r="E978" s="9">
        <f t="shared" si="15"/>
        <v>2082</v>
      </c>
    </row>
    <row r="979" spans="1:5" ht="21" x14ac:dyDescent="0.25">
      <c r="A979" s="17"/>
      <c r="B979" s="17"/>
      <c r="C979" s="17"/>
      <c r="D979" s="17"/>
      <c r="E979" s="9">
        <f t="shared" si="15"/>
        <v>2082</v>
      </c>
    </row>
    <row r="980" spans="1:5" ht="21" x14ac:dyDescent="0.25">
      <c r="A980" s="17"/>
      <c r="B980" s="17"/>
      <c r="C980" s="17"/>
      <c r="D980" s="17"/>
      <c r="E980" s="9">
        <f t="shared" si="15"/>
        <v>2082</v>
      </c>
    </row>
    <row r="981" spans="1:5" ht="21" x14ac:dyDescent="0.25">
      <c r="A981" s="17"/>
      <c r="B981" s="17"/>
      <c r="C981" s="17"/>
      <c r="D981" s="17"/>
      <c r="E981" s="9">
        <f t="shared" si="15"/>
        <v>2082</v>
      </c>
    </row>
    <row r="982" spans="1:5" ht="21" x14ac:dyDescent="0.25">
      <c r="A982" s="17"/>
      <c r="B982" s="17"/>
      <c r="C982" s="17"/>
      <c r="D982" s="17"/>
      <c r="E982" s="9">
        <f t="shared" si="15"/>
        <v>2082</v>
      </c>
    </row>
    <row r="983" spans="1:5" ht="21" x14ac:dyDescent="0.25">
      <c r="A983" s="17"/>
      <c r="B983" s="17"/>
      <c r="C983" s="17"/>
      <c r="D983" s="17"/>
      <c r="E983" s="9">
        <f t="shared" si="15"/>
        <v>2082</v>
      </c>
    </row>
    <row r="984" spans="1:5" ht="21" x14ac:dyDescent="0.25">
      <c r="A984" s="17"/>
      <c r="B984" s="17"/>
      <c r="C984" s="17"/>
      <c r="D984" s="17"/>
      <c r="E984" s="9">
        <f t="shared" si="15"/>
        <v>2082</v>
      </c>
    </row>
    <row r="985" spans="1:5" ht="21" x14ac:dyDescent="0.25">
      <c r="A985" s="17"/>
      <c r="B985" s="17"/>
      <c r="C985" s="17"/>
      <c r="D985" s="17"/>
      <c r="E985" s="9">
        <f t="shared" si="15"/>
        <v>2082</v>
      </c>
    </row>
    <row r="986" spans="1:5" ht="21" x14ac:dyDescent="0.25">
      <c r="A986" s="17"/>
      <c r="B986" s="17"/>
      <c r="C986" s="17"/>
      <c r="D986" s="17"/>
      <c r="E986" s="9">
        <f t="shared" si="15"/>
        <v>2082</v>
      </c>
    </row>
    <row r="987" spans="1:5" ht="21" x14ac:dyDescent="0.25">
      <c r="A987" s="17"/>
      <c r="B987" s="17"/>
      <c r="C987" s="17"/>
      <c r="D987" s="17"/>
      <c r="E987" s="9">
        <f t="shared" si="15"/>
        <v>2082</v>
      </c>
    </row>
    <row r="988" spans="1:5" ht="21" x14ac:dyDescent="0.25">
      <c r="A988" s="17"/>
      <c r="B988" s="17"/>
      <c r="C988" s="17"/>
      <c r="D988" s="17"/>
      <c r="E988" s="9">
        <f t="shared" si="15"/>
        <v>2082</v>
      </c>
    </row>
    <row r="989" spans="1:5" ht="21" x14ac:dyDescent="0.25">
      <c r="A989" s="17"/>
      <c r="B989" s="17"/>
      <c r="C989" s="17"/>
      <c r="D989" s="17"/>
      <c r="E989" s="9">
        <f t="shared" si="15"/>
        <v>2082</v>
      </c>
    </row>
    <row r="990" spans="1:5" ht="21" x14ac:dyDescent="0.25">
      <c r="A990" s="17"/>
      <c r="B990" s="17"/>
      <c r="C990" s="17"/>
      <c r="D990" s="17"/>
      <c r="E990" s="9">
        <f t="shared" si="15"/>
        <v>2082</v>
      </c>
    </row>
    <row r="991" spans="1:5" ht="21" x14ac:dyDescent="0.25">
      <c r="A991" s="17"/>
      <c r="B991" s="17"/>
      <c r="C991" s="17"/>
      <c r="D991" s="17"/>
      <c r="E991" s="9">
        <f t="shared" si="15"/>
        <v>2082</v>
      </c>
    </row>
    <row r="992" spans="1:5" ht="21" x14ac:dyDescent="0.25">
      <c r="A992" s="17"/>
      <c r="B992" s="17"/>
      <c r="C992" s="17"/>
      <c r="D992" s="17"/>
      <c r="E992" s="9">
        <f t="shared" si="15"/>
        <v>2082</v>
      </c>
    </row>
    <row r="993" spans="1:5" ht="21" x14ac:dyDescent="0.25">
      <c r="A993" s="17"/>
      <c r="B993" s="17"/>
      <c r="C993" s="17"/>
      <c r="D993" s="17"/>
      <c r="E993" s="9">
        <f t="shared" si="15"/>
        <v>2082</v>
      </c>
    </row>
    <row r="994" spans="1:5" ht="21" x14ac:dyDescent="0.25">
      <c r="A994" s="17"/>
      <c r="B994" s="17"/>
      <c r="C994" s="17"/>
      <c r="D994" s="17"/>
      <c r="E994" s="9">
        <f t="shared" si="15"/>
        <v>2082</v>
      </c>
    </row>
    <row r="995" spans="1:5" ht="21" x14ac:dyDescent="0.25">
      <c r="A995" s="17"/>
      <c r="B995" s="17"/>
      <c r="C995" s="17"/>
      <c r="D995" s="17"/>
      <c r="E995" s="9">
        <f t="shared" si="15"/>
        <v>2082</v>
      </c>
    </row>
    <row r="996" spans="1:5" ht="21" x14ac:dyDescent="0.25">
      <c r="A996" s="17"/>
      <c r="B996" s="17"/>
      <c r="C996" s="17"/>
      <c r="D996" s="17"/>
      <c r="E996" s="9">
        <f t="shared" si="15"/>
        <v>2082</v>
      </c>
    </row>
    <row r="997" spans="1:5" ht="21" x14ac:dyDescent="0.25">
      <c r="A997" s="17"/>
      <c r="B997" s="17"/>
      <c r="C997" s="17"/>
      <c r="D997" s="17"/>
      <c r="E997" s="9">
        <f t="shared" si="15"/>
        <v>2082</v>
      </c>
    </row>
    <row r="998" spans="1:5" ht="21" x14ac:dyDescent="0.25">
      <c r="A998" s="17"/>
      <c r="B998" s="17"/>
      <c r="C998" s="17"/>
      <c r="D998" s="17"/>
      <c r="E998" s="9">
        <f t="shared" si="15"/>
        <v>2082</v>
      </c>
    </row>
    <row r="999" spans="1:5" ht="21" x14ac:dyDescent="0.25">
      <c r="A999" s="17"/>
      <c r="B999" s="17"/>
      <c r="C999" s="17"/>
      <c r="D999" s="17"/>
      <c r="E999" s="9">
        <f t="shared" si="15"/>
        <v>2082</v>
      </c>
    </row>
    <row r="1000" spans="1:5" ht="21" x14ac:dyDescent="0.25">
      <c r="A1000" s="17"/>
      <c r="B1000" s="17"/>
      <c r="C1000" s="17"/>
      <c r="D1000" s="17"/>
      <c r="E1000" s="9">
        <f t="shared" si="15"/>
        <v>2082</v>
      </c>
    </row>
    <row r="1001" spans="1:5" ht="21" x14ac:dyDescent="0.25">
      <c r="A1001" s="17"/>
      <c r="B1001" s="17"/>
      <c r="C1001" s="17"/>
      <c r="D1001" s="17"/>
      <c r="E1001" s="9">
        <f t="shared" si="15"/>
        <v>2082</v>
      </c>
    </row>
    <row r="1002" spans="1:5" ht="21" x14ac:dyDescent="0.25">
      <c r="A1002" s="17"/>
      <c r="B1002" s="17"/>
      <c r="C1002" s="17"/>
      <c r="D1002" s="17"/>
      <c r="E1002" s="9">
        <f t="shared" si="15"/>
        <v>2082</v>
      </c>
    </row>
    <row r="1003" spans="1:5" ht="21" x14ac:dyDescent="0.25">
      <c r="A1003" s="17"/>
      <c r="B1003" s="17"/>
      <c r="C1003" s="17"/>
      <c r="D1003" s="17"/>
      <c r="E1003" s="9">
        <f t="shared" si="15"/>
        <v>2082</v>
      </c>
    </row>
    <row r="1004" spans="1:5" ht="21" x14ac:dyDescent="0.25">
      <c r="A1004" s="17"/>
      <c r="B1004" s="17"/>
      <c r="C1004" s="17"/>
      <c r="D1004" s="17"/>
      <c r="E1004" s="9">
        <f t="shared" si="15"/>
        <v>2082</v>
      </c>
    </row>
    <row r="1005" spans="1:5" ht="21" x14ac:dyDescent="0.25">
      <c r="A1005" s="17"/>
      <c r="B1005" s="17"/>
      <c r="C1005" s="17"/>
      <c r="D1005" s="17"/>
      <c r="E1005" s="9">
        <f t="shared" si="15"/>
        <v>2082</v>
      </c>
    </row>
    <row r="1006" spans="1:5" ht="21" x14ac:dyDescent="0.25">
      <c r="A1006" s="17"/>
      <c r="B1006" s="17"/>
      <c r="C1006" s="17"/>
      <c r="D1006" s="17"/>
      <c r="E1006" s="9">
        <f t="shared" si="15"/>
        <v>2082</v>
      </c>
    </row>
    <row r="1007" spans="1:5" ht="21" x14ac:dyDescent="0.25">
      <c r="A1007" s="17"/>
      <c r="B1007" s="17"/>
      <c r="C1007" s="17"/>
      <c r="D1007" s="17"/>
      <c r="E1007" s="9">
        <f t="shared" si="15"/>
        <v>2082</v>
      </c>
    </row>
    <row r="1008" spans="1:5" ht="21" x14ac:dyDescent="0.25">
      <c r="A1008" s="17"/>
      <c r="B1008" s="17"/>
      <c r="C1008" s="17"/>
      <c r="D1008" s="17"/>
      <c r="E1008" s="9">
        <f t="shared" si="15"/>
        <v>2082</v>
      </c>
    </row>
    <row r="1009" spans="1:5" ht="21" x14ac:dyDescent="0.25">
      <c r="A1009" s="17"/>
      <c r="B1009" s="17"/>
      <c r="C1009" s="17"/>
      <c r="D1009" s="17"/>
      <c r="E1009" s="9">
        <f t="shared" si="15"/>
        <v>2082</v>
      </c>
    </row>
    <row r="1010" spans="1:5" ht="21" x14ac:dyDescent="0.25">
      <c r="A1010" s="17"/>
      <c r="B1010" s="17"/>
      <c r="C1010" s="17"/>
      <c r="D1010" s="17"/>
      <c r="E1010" s="9">
        <f t="shared" si="15"/>
        <v>2082</v>
      </c>
    </row>
    <row r="1011" spans="1:5" ht="21" x14ac:dyDescent="0.25">
      <c r="A1011" s="17"/>
      <c r="B1011" s="17"/>
      <c r="C1011" s="17"/>
      <c r="D1011" s="17"/>
      <c r="E1011" s="9">
        <f t="shared" si="15"/>
        <v>2082</v>
      </c>
    </row>
    <row r="1012" spans="1:5" ht="21" x14ac:dyDescent="0.25">
      <c r="A1012" s="17"/>
      <c r="B1012" s="17"/>
      <c r="C1012" s="17"/>
      <c r="D1012" s="17"/>
      <c r="E1012" s="9">
        <f t="shared" si="15"/>
        <v>2082</v>
      </c>
    </row>
    <row r="1013" spans="1:5" ht="21" x14ac:dyDescent="0.25">
      <c r="A1013" s="17"/>
      <c r="B1013" s="17"/>
      <c r="C1013" s="17"/>
      <c r="D1013" s="17"/>
      <c r="E1013" s="9">
        <f t="shared" si="15"/>
        <v>2082</v>
      </c>
    </row>
    <row r="1014" spans="1:5" ht="21" x14ac:dyDescent="0.25">
      <c r="A1014" s="17"/>
      <c r="B1014" s="17"/>
      <c r="C1014" s="17"/>
      <c r="D1014" s="17"/>
      <c r="E1014" s="9">
        <f t="shared" si="15"/>
        <v>2082</v>
      </c>
    </row>
    <row r="1015" spans="1:5" ht="21" x14ac:dyDescent="0.25">
      <c r="A1015" s="17"/>
      <c r="B1015" s="17"/>
      <c r="C1015" s="17"/>
      <c r="D1015" s="17"/>
      <c r="E1015" s="9">
        <f t="shared" si="15"/>
        <v>2082</v>
      </c>
    </row>
    <row r="1016" spans="1:5" ht="21" x14ac:dyDescent="0.25">
      <c r="A1016" s="17"/>
      <c r="B1016" s="17"/>
      <c r="C1016" s="17"/>
      <c r="D1016" s="17"/>
      <c r="E1016" s="9">
        <f t="shared" si="15"/>
        <v>2082</v>
      </c>
    </row>
    <row r="1017" spans="1:5" ht="21" x14ac:dyDescent="0.25">
      <c r="A1017" s="17"/>
      <c r="B1017" s="17"/>
      <c r="C1017" s="17"/>
      <c r="D1017" s="17"/>
      <c r="E1017" s="9">
        <f t="shared" si="15"/>
        <v>2082</v>
      </c>
    </row>
    <row r="1018" spans="1:5" ht="21" x14ac:dyDescent="0.25">
      <c r="A1018" s="17"/>
      <c r="B1018" s="17"/>
      <c r="C1018" s="17"/>
      <c r="D1018" s="17"/>
      <c r="E1018" s="9">
        <f t="shared" si="15"/>
        <v>2082</v>
      </c>
    </row>
    <row r="1019" spans="1:5" ht="21" x14ac:dyDescent="0.25">
      <c r="A1019" s="17"/>
      <c r="B1019" s="17"/>
      <c r="C1019" s="17"/>
      <c r="D1019" s="17"/>
      <c r="E1019" s="9">
        <f t="shared" si="15"/>
        <v>2082</v>
      </c>
    </row>
    <row r="1020" spans="1:5" ht="21" x14ac:dyDescent="0.25">
      <c r="A1020" s="17"/>
      <c r="B1020" s="17"/>
      <c r="C1020" s="17"/>
      <c r="D1020" s="17"/>
      <c r="E1020" s="9">
        <f t="shared" si="15"/>
        <v>2082</v>
      </c>
    </row>
    <row r="1021" spans="1:5" ht="21" x14ac:dyDescent="0.25">
      <c r="A1021" s="17"/>
      <c r="B1021" s="17"/>
      <c r="C1021" s="17"/>
      <c r="D1021" s="17"/>
      <c r="E1021" s="9">
        <f t="shared" si="15"/>
        <v>2082</v>
      </c>
    </row>
    <row r="1022" spans="1:5" ht="21" x14ac:dyDescent="0.25">
      <c r="A1022" s="17"/>
      <c r="B1022" s="17"/>
      <c r="C1022" s="17"/>
      <c r="D1022" s="17"/>
      <c r="E1022" s="9">
        <f t="shared" si="15"/>
        <v>2082</v>
      </c>
    </row>
    <row r="1023" spans="1:5" ht="21" x14ac:dyDescent="0.25">
      <c r="A1023" s="17"/>
      <c r="B1023" s="17"/>
      <c r="C1023" s="17"/>
      <c r="D1023" s="17"/>
      <c r="E1023" s="9">
        <f t="shared" si="15"/>
        <v>2082</v>
      </c>
    </row>
    <row r="1024" spans="1:5" ht="21" x14ac:dyDescent="0.25">
      <c r="A1024" s="17"/>
      <c r="B1024" s="17"/>
      <c r="C1024" s="17"/>
      <c r="D1024" s="17"/>
      <c r="E1024" s="9">
        <f t="shared" si="15"/>
        <v>2082</v>
      </c>
    </row>
    <row r="1025" spans="1:5" ht="21" x14ac:dyDescent="0.25">
      <c r="A1025" s="17"/>
      <c r="B1025" s="17"/>
      <c r="C1025" s="17"/>
      <c r="D1025" s="17"/>
      <c r="E1025" s="9">
        <f t="shared" si="15"/>
        <v>2082</v>
      </c>
    </row>
    <row r="1026" spans="1:5" ht="21" x14ac:dyDescent="0.25">
      <c r="A1026" s="17"/>
      <c r="B1026" s="17"/>
      <c r="C1026" s="17"/>
      <c r="D1026" s="17"/>
      <c r="E1026" s="9">
        <f t="shared" si="15"/>
        <v>2082</v>
      </c>
    </row>
    <row r="1027" spans="1:5" ht="21" x14ac:dyDescent="0.25">
      <c r="A1027" s="17"/>
      <c r="B1027" s="17"/>
      <c r="C1027" s="17"/>
      <c r="D1027" s="17"/>
      <c r="E1027" s="9">
        <f t="shared" si="15"/>
        <v>2082</v>
      </c>
    </row>
    <row r="1028" spans="1:5" ht="21" x14ac:dyDescent="0.25">
      <c r="A1028" s="17"/>
      <c r="B1028" s="17"/>
      <c r="C1028" s="17"/>
      <c r="D1028" s="17"/>
      <c r="E1028" s="9">
        <f t="shared" si="15"/>
        <v>2082</v>
      </c>
    </row>
    <row r="1029" spans="1:5" ht="21" x14ac:dyDescent="0.25">
      <c r="A1029" s="17"/>
      <c r="B1029" s="17"/>
      <c r="C1029" s="17"/>
      <c r="D1029" s="17"/>
      <c r="E1029" s="9">
        <f t="shared" si="15"/>
        <v>2082</v>
      </c>
    </row>
    <row r="1030" spans="1:5" ht="21" x14ac:dyDescent="0.25">
      <c r="A1030" s="17"/>
      <c r="B1030" s="17"/>
      <c r="C1030" s="17"/>
      <c r="D1030" s="17"/>
      <c r="E1030" s="9">
        <f t="shared" ref="E1030:E1057" si="16">E1029+C1030-D1030</f>
        <v>2082</v>
      </c>
    </row>
    <row r="1031" spans="1:5" ht="21" x14ac:dyDescent="0.25">
      <c r="A1031" s="17"/>
      <c r="B1031" s="17"/>
      <c r="C1031" s="17"/>
      <c r="D1031" s="17"/>
      <c r="E1031" s="9">
        <f t="shared" si="16"/>
        <v>2082</v>
      </c>
    </row>
    <row r="1032" spans="1:5" ht="21" x14ac:dyDescent="0.25">
      <c r="A1032" s="17"/>
      <c r="B1032" s="17"/>
      <c r="C1032" s="17"/>
      <c r="D1032" s="17"/>
      <c r="E1032" s="9">
        <f t="shared" si="16"/>
        <v>2082</v>
      </c>
    </row>
    <row r="1033" spans="1:5" ht="21" x14ac:dyDescent="0.25">
      <c r="A1033" s="17"/>
      <c r="B1033" s="17"/>
      <c r="C1033" s="17"/>
      <c r="D1033" s="17"/>
      <c r="E1033" s="9">
        <f t="shared" si="16"/>
        <v>2082</v>
      </c>
    </row>
    <row r="1034" spans="1:5" ht="21" x14ac:dyDescent="0.25">
      <c r="A1034" s="17"/>
      <c r="B1034" s="17"/>
      <c r="C1034" s="17"/>
      <c r="D1034" s="17"/>
      <c r="E1034" s="9">
        <f t="shared" si="16"/>
        <v>2082</v>
      </c>
    </row>
    <row r="1035" spans="1:5" ht="21" x14ac:dyDescent="0.25">
      <c r="A1035" s="17"/>
      <c r="B1035" s="17"/>
      <c r="C1035" s="17"/>
      <c r="D1035" s="17"/>
      <c r="E1035" s="9">
        <f t="shared" si="16"/>
        <v>2082</v>
      </c>
    </row>
    <row r="1036" spans="1:5" ht="21" x14ac:dyDescent="0.25">
      <c r="A1036" s="17"/>
      <c r="B1036" s="17"/>
      <c r="C1036" s="17"/>
      <c r="D1036" s="17"/>
      <c r="E1036" s="9">
        <f t="shared" si="16"/>
        <v>2082</v>
      </c>
    </row>
    <row r="1037" spans="1:5" ht="21" x14ac:dyDescent="0.25">
      <c r="A1037" s="17"/>
      <c r="B1037" s="17"/>
      <c r="C1037" s="17"/>
      <c r="D1037" s="17"/>
      <c r="E1037" s="9">
        <f t="shared" si="16"/>
        <v>2082</v>
      </c>
    </row>
    <row r="1038" spans="1:5" ht="21" x14ac:dyDescent="0.25">
      <c r="A1038" s="17"/>
      <c r="B1038" s="17"/>
      <c r="C1038" s="17"/>
      <c r="D1038" s="17"/>
      <c r="E1038" s="9">
        <f t="shared" si="16"/>
        <v>2082</v>
      </c>
    </row>
    <row r="1039" spans="1:5" ht="21" x14ac:dyDescent="0.25">
      <c r="A1039" s="17"/>
      <c r="B1039" s="17"/>
      <c r="C1039" s="17"/>
      <c r="D1039" s="17"/>
      <c r="E1039" s="9">
        <f t="shared" si="16"/>
        <v>2082</v>
      </c>
    </row>
    <row r="1040" spans="1:5" ht="21" x14ac:dyDescent="0.25">
      <c r="A1040" s="17"/>
      <c r="B1040" s="17"/>
      <c r="C1040" s="17"/>
      <c r="D1040" s="17"/>
      <c r="E1040" s="9">
        <f t="shared" si="16"/>
        <v>2082</v>
      </c>
    </row>
    <row r="1041" spans="1:5" ht="21" x14ac:dyDescent="0.25">
      <c r="A1041" s="17"/>
      <c r="B1041" s="17"/>
      <c r="C1041" s="17"/>
      <c r="D1041" s="17"/>
      <c r="E1041" s="9">
        <f t="shared" si="16"/>
        <v>2082</v>
      </c>
    </row>
    <row r="1042" spans="1:5" ht="21" x14ac:dyDescent="0.25">
      <c r="A1042" s="17"/>
      <c r="B1042" s="17"/>
      <c r="C1042" s="17"/>
      <c r="D1042" s="17"/>
      <c r="E1042" s="9">
        <f t="shared" si="16"/>
        <v>2082</v>
      </c>
    </row>
    <row r="1043" spans="1:5" ht="21" x14ac:dyDescent="0.25">
      <c r="A1043" s="17"/>
      <c r="B1043" s="17"/>
      <c r="C1043" s="17"/>
      <c r="D1043" s="17"/>
      <c r="E1043" s="9">
        <f t="shared" si="16"/>
        <v>2082</v>
      </c>
    </row>
    <row r="1044" spans="1:5" ht="21" x14ac:dyDescent="0.25">
      <c r="A1044" s="17"/>
      <c r="B1044" s="17"/>
      <c r="C1044" s="17"/>
      <c r="D1044" s="17"/>
      <c r="E1044" s="9">
        <f t="shared" si="16"/>
        <v>2082</v>
      </c>
    </row>
    <row r="1045" spans="1:5" ht="21" x14ac:dyDescent="0.25">
      <c r="A1045" s="17"/>
      <c r="B1045" s="17"/>
      <c r="C1045" s="17"/>
      <c r="D1045" s="17"/>
      <c r="E1045" s="9">
        <f t="shared" si="16"/>
        <v>2082</v>
      </c>
    </row>
    <row r="1046" spans="1:5" ht="21" x14ac:dyDescent="0.25">
      <c r="A1046" s="17"/>
      <c r="B1046" s="17"/>
      <c r="C1046" s="17"/>
      <c r="D1046" s="17"/>
      <c r="E1046" s="9">
        <f t="shared" si="16"/>
        <v>2082</v>
      </c>
    </row>
    <row r="1047" spans="1:5" ht="21" x14ac:dyDescent="0.25">
      <c r="A1047" s="17"/>
      <c r="B1047" s="17"/>
      <c r="C1047" s="17"/>
      <c r="D1047" s="17"/>
      <c r="E1047" s="9">
        <f t="shared" si="16"/>
        <v>2082</v>
      </c>
    </row>
    <row r="1048" spans="1:5" ht="21" x14ac:dyDescent="0.25">
      <c r="A1048" s="17"/>
      <c r="B1048" s="17"/>
      <c r="C1048" s="17"/>
      <c r="D1048" s="17"/>
      <c r="E1048" s="9">
        <f t="shared" si="16"/>
        <v>2082</v>
      </c>
    </row>
    <row r="1049" spans="1:5" ht="21" x14ac:dyDescent="0.25">
      <c r="A1049" s="17"/>
      <c r="B1049" s="17"/>
      <c r="C1049" s="17"/>
      <c r="D1049" s="17"/>
      <c r="E1049" s="9">
        <f t="shared" si="16"/>
        <v>2082</v>
      </c>
    </row>
    <row r="1050" spans="1:5" ht="21" x14ac:dyDescent="0.25">
      <c r="A1050" s="17"/>
      <c r="B1050" s="17"/>
      <c r="C1050" s="17"/>
      <c r="D1050" s="17"/>
      <c r="E1050" s="9">
        <f t="shared" si="16"/>
        <v>2082</v>
      </c>
    </row>
    <row r="1051" spans="1:5" ht="21" x14ac:dyDescent="0.25">
      <c r="A1051" s="17"/>
      <c r="B1051" s="17"/>
      <c r="C1051" s="17"/>
      <c r="D1051" s="17"/>
      <c r="E1051" s="9">
        <f t="shared" si="16"/>
        <v>2082</v>
      </c>
    </row>
    <row r="1052" spans="1:5" ht="21" x14ac:dyDescent="0.25">
      <c r="A1052" s="17"/>
      <c r="B1052" s="17"/>
      <c r="C1052" s="17"/>
      <c r="D1052" s="17"/>
      <c r="E1052" s="9">
        <f t="shared" si="16"/>
        <v>2082</v>
      </c>
    </row>
    <row r="1053" spans="1:5" ht="21" x14ac:dyDescent="0.25">
      <c r="A1053" s="17"/>
      <c r="B1053" s="17"/>
      <c r="C1053" s="17"/>
      <c r="D1053" s="17"/>
      <c r="E1053" s="9">
        <f t="shared" si="16"/>
        <v>2082</v>
      </c>
    </row>
    <row r="1054" spans="1:5" ht="21" x14ac:dyDescent="0.25">
      <c r="A1054" s="17"/>
      <c r="B1054" s="17"/>
      <c r="C1054" s="17"/>
      <c r="D1054" s="17"/>
      <c r="E1054" s="9">
        <f t="shared" si="16"/>
        <v>2082</v>
      </c>
    </row>
    <row r="1055" spans="1:5" ht="21" x14ac:dyDescent="0.25">
      <c r="A1055" s="17"/>
      <c r="B1055" s="17"/>
      <c r="C1055" s="17"/>
      <c r="D1055" s="17"/>
      <c r="E1055" s="9">
        <f t="shared" si="16"/>
        <v>2082</v>
      </c>
    </row>
    <row r="1056" spans="1:5" ht="21" x14ac:dyDescent="0.25">
      <c r="A1056" s="17"/>
      <c r="B1056" s="17"/>
      <c r="C1056" s="17"/>
      <c r="D1056" s="17"/>
      <c r="E1056" s="9">
        <f t="shared" si="16"/>
        <v>2082</v>
      </c>
    </row>
    <row r="1057" spans="1:5" ht="21" x14ac:dyDescent="0.25">
      <c r="A1057" s="17"/>
      <c r="B1057" s="17"/>
      <c r="C1057" s="17"/>
      <c r="D1057" s="17"/>
      <c r="E1057" s="9">
        <f t="shared" si="16"/>
        <v>2082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31"/>
  <dimension ref="A1:E1057"/>
  <sheetViews>
    <sheetView workbookViewId="0">
      <selection activeCell="B16" sqref="B16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1425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ht="21" x14ac:dyDescent="0.25">
      <c r="A3" s="10"/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45470</v>
      </c>
      <c r="B5" s="8" t="s">
        <v>727</v>
      </c>
      <c r="C5" s="9">
        <v>6215</v>
      </c>
      <c r="D5" s="9"/>
      <c r="E5" s="9">
        <f>E4+C5-D5</f>
        <v>6215</v>
      </c>
    </row>
    <row r="6" spans="1:5" ht="21" x14ac:dyDescent="0.25">
      <c r="A6" s="18">
        <v>45470</v>
      </c>
      <c r="B6" s="8" t="s">
        <v>806</v>
      </c>
      <c r="C6" s="9"/>
      <c r="D6" s="9">
        <v>6122</v>
      </c>
      <c r="E6" s="9">
        <f t="shared" ref="E6:E69" si="0">E5+C6-D6</f>
        <v>93</v>
      </c>
    </row>
    <row r="7" spans="1:5" ht="21" x14ac:dyDescent="0.25">
      <c r="A7" s="18">
        <v>45471</v>
      </c>
      <c r="B7" s="8" t="s">
        <v>727</v>
      </c>
      <c r="C7" s="9">
        <v>2234</v>
      </c>
      <c r="D7" s="9"/>
      <c r="E7" s="9">
        <f t="shared" si="0"/>
        <v>2327</v>
      </c>
    </row>
    <row r="8" spans="1:5" ht="21" x14ac:dyDescent="0.25">
      <c r="A8" s="18">
        <v>45471</v>
      </c>
      <c r="B8" s="8" t="s">
        <v>806</v>
      </c>
      <c r="C8" s="9"/>
      <c r="D8" s="9">
        <v>2154</v>
      </c>
      <c r="E8" s="9">
        <f t="shared" si="0"/>
        <v>173</v>
      </c>
    </row>
    <row r="9" spans="1:5" ht="21" x14ac:dyDescent="0.25">
      <c r="A9" s="18">
        <v>45474</v>
      </c>
      <c r="B9" s="8" t="s">
        <v>351</v>
      </c>
      <c r="C9" s="9"/>
      <c r="D9" s="9">
        <v>106</v>
      </c>
      <c r="E9" s="9">
        <f t="shared" si="0"/>
        <v>67</v>
      </c>
    </row>
    <row r="10" spans="1:5" ht="21" x14ac:dyDescent="0.25">
      <c r="A10" s="18">
        <v>45474</v>
      </c>
      <c r="B10" s="8" t="s">
        <v>727</v>
      </c>
      <c r="C10" s="9">
        <v>56500</v>
      </c>
      <c r="D10" s="9"/>
      <c r="E10" s="9">
        <f t="shared" si="0"/>
        <v>56567</v>
      </c>
    </row>
    <row r="11" spans="1:5" ht="21" x14ac:dyDescent="0.25">
      <c r="A11" s="18">
        <v>45474</v>
      </c>
      <c r="B11" s="8" t="s">
        <v>1666</v>
      </c>
      <c r="C11" s="9"/>
      <c r="D11" s="9">
        <v>55863</v>
      </c>
      <c r="E11" s="9">
        <f t="shared" si="0"/>
        <v>704</v>
      </c>
    </row>
    <row r="12" spans="1:5" ht="21" x14ac:dyDescent="0.25">
      <c r="A12" s="18"/>
      <c r="B12" s="8"/>
      <c r="C12" s="9"/>
      <c r="D12" s="9"/>
      <c r="E12" s="9">
        <f t="shared" si="0"/>
        <v>704</v>
      </c>
    </row>
    <row r="13" spans="1:5" ht="21" x14ac:dyDescent="0.25">
      <c r="A13" s="18"/>
      <c r="B13" s="8"/>
      <c r="C13" s="9"/>
      <c r="D13" s="9"/>
      <c r="E13" s="9">
        <f t="shared" si="0"/>
        <v>704</v>
      </c>
    </row>
    <row r="14" spans="1:5" ht="21" x14ac:dyDescent="0.25">
      <c r="A14" s="18"/>
      <c r="B14" s="8"/>
      <c r="C14" s="9"/>
      <c r="D14" s="9"/>
      <c r="E14" s="9">
        <f t="shared" si="0"/>
        <v>704</v>
      </c>
    </row>
    <row r="15" spans="1:5" ht="21" x14ac:dyDescent="0.25">
      <c r="A15" s="18"/>
      <c r="B15" s="8"/>
      <c r="C15" s="9"/>
      <c r="D15" s="9"/>
      <c r="E15" s="9">
        <f t="shared" si="0"/>
        <v>704</v>
      </c>
    </row>
    <row r="16" spans="1:5" ht="21" x14ac:dyDescent="0.25">
      <c r="A16" s="18"/>
      <c r="B16" s="8"/>
      <c r="C16" s="9"/>
      <c r="D16" s="9"/>
      <c r="E16" s="9">
        <f t="shared" si="0"/>
        <v>704</v>
      </c>
    </row>
    <row r="17" spans="1:5" ht="21" x14ac:dyDescent="0.25">
      <c r="A17" s="18"/>
      <c r="B17" s="8"/>
      <c r="C17" s="9"/>
      <c r="D17" s="9"/>
      <c r="E17" s="9">
        <f t="shared" si="0"/>
        <v>704</v>
      </c>
    </row>
    <row r="18" spans="1:5" ht="21" x14ac:dyDescent="0.25">
      <c r="A18" s="18"/>
      <c r="B18" s="8"/>
      <c r="C18" s="9"/>
      <c r="D18" s="9"/>
      <c r="E18" s="9">
        <f t="shared" si="0"/>
        <v>704</v>
      </c>
    </row>
    <row r="19" spans="1:5" ht="21" x14ac:dyDescent="0.25">
      <c r="A19" s="18"/>
      <c r="B19" s="8"/>
      <c r="C19" s="9"/>
      <c r="D19" s="9"/>
      <c r="E19" s="9">
        <f t="shared" si="0"/>
        <v>704</v>
      </c>
    </row>
    <row r="20" spans="1:5" ht="21" x14ac:dyDescent="0.25">
      <c r="A20" s="18"/>
      <c r="B20" s="8"/>
      <c r="C20" s="9"/>
      <c r="D20" s="9"/>
      <c r="E20" s="9">
        <f t="shared" si="0"/>
        <v>704</v>
      </c>
    </row>
    <row r="21" spans="1:5" ht="21" x14ac:dyDescent="0.25">
      <c r="A21" s="18"/>
      <c r="B21" s="8"/>
      <c r="C21" s="9"/>
      <c r="D21" s="9"/>
      <c r="E21" s="9">
        <f t="shared" si="0"/>
        <v>704</v>
      </c>
    </row>
    <row r="22" spans="1:5" ht="21" x14ac:dyDescent="0.25">
      <c r="A22" s="18"/>
      <c r="B22" s="8"/>
      <c r="C22" s="9"/>
      <c r="D22" s="9"/>
      <c r="E22" s="9">
        <f t="shared" si="0"/>
        <v>704</v>
      </c>
    </row>
    <row r="23" spans="1:5" ht="21" x14ac:dyDescent="0.25">
      <c r="A23" s="18"/>
      <c r="B23" s="8"/>
      <c r="C23" s="9"/>
      <c r="D23" s="9"/>
      <c r="E23" s="9">
        <f t="shared" si="0"/>
        <v>704</v>
      </c>
    </row>
    <row r="24" spans="1:5" ht="21" x14ac:dyDescent="0.25">
      <c r="A24" s="18"/>
      <c r="B24" s="8"/>
      <c r="C24" s="9"/>
      <c r="D24" s="9"/>
      <c r="E24" s="9">
        <f t="shared" si="0"/>
        <v>704</v>
      </c>
    </row>
    <row r="25" spans="1:5" ht="21" x14ac:dyDescent="0.25">
      <c r="A25" s="18"/>
      <c r="B25" s="8"/>
      <c r="C25" s="9"/>
      <c r="D25" s="9"/>
      <c r="E25" s="9">
        <f t="shared" si="0"/>
        <v>704</v>
      </c>
    </row>
    <row r="26" spans="1:5" ht="21" x14ac:dyDescent="0.25">
      <c r="A26" s="18"/>
      <c r="B26" s="8"/>
      <c r="C26" s="9"/>
      <c r="D26" s="9"/>
      <c r="E26" s="9">
        <f t="shared" si="0"/>
        <v>704</v>
      </c>
    </row>
    <row r="27" spans="1:5" ht="21" x14ac:dyDescent="0.25">
      <c r="A27" s="18"/>
      <c r="B27" s="8"/>
      <c r="C27" s="9"/>
      <c r="D27" s="9"/>
      <c r="E27" s="9">
        <f t="shared" si="0"/>
        <v>704</v>
      </c>
    </row>
    <row r="28" spans="1:5" ht="21" x14ac:dyDescent="0.25">
      <c r="A28" s="18"/>
      <c r="B28" s="8"/>
      <c r="C28" s="9"/>
      <c r="D28" s="9"/>
      <c r="E28" s="9">
        <f t="shared" si="0"/>
        <v>704</v>
      </c>
    </row>
    <row r="29" spans="1:5" ht="21" x14ac:dyDescent="0.25">
      <c r="A29" s="8"/>
      <c r="B29" s="8"/>
      <c r="C29" s="9"/>
      <c r="D29" s="9"/>
      <c r="E29" s="9">
        <f t="shared" si="0"/>
        <v>704</v>
      </c>
    </row>
    <row r="30" spans="1:5" ht="21" x14ac:dyDescent="0.25">
      <c r="A30" s="18"/>
      <c r="B30" s="8"/>
      <c r="C30" s="9"/>
      <c r="D30" s="9"/>
      <c r="E30" s="9">
        <f t="shared" si="0"/>
        <v>704</v>
      </c>
    </row>
    <row r="31" spans="1:5" ht="21" x14ac:dyDescent="0.25">
      <c r="A31" s="18"/>
      <c r="B31" s="8"/>
      <c r="C31" s="9"/>
      <c r="D31" s="9"/>
      <c r="E31" s="9">
        <f t="shared" si="0"/>
        <v>704</v>
      </c>
    </row>
    <row r="32" spans="1:5" ht="21" x14ac:dyDescent="0.25">
      <c r="A32" s="18"/>
      <c r="B32" s="8"/>
      <c r="C32" s="9"/>
      <c r="D32" s="9"/>
      <c r="E32" s="9">
        <f t="shared" si="0"/>
        <v>704</v>
      </c>
    </row>
    <row r="33" spans="1:5" ht="21" x14ac:dyDescent="0.25">
      <c r="A33" s="18"/>
      <c r="B33" s="8"/>
      <c r="C33" s="9"/>
      <c r="D33" s="9"/>
      <c r="E33" s="9">
        <f t="shared" si="0"/>
        <v>704</v>
      </c>
    </row>
    <row r="34" spans="1:5" ht="21" x14ac:dyDescent="0.25">
      <c r="A34" s="8"/>
      <c r="B34" s="8"/>
      <c r="C34" s="9"/>
      <c r="D34" s="9"/>
      <c r="E34" s="9">
        <f t="shared" si="0"/>
        <v>704</v>
      </c>
    </row>
    <row r="35" spans="1:5" ht="21" x14ac:dyDescent="0.25">
      <c r="A35" s="18"/>
      <c r="B35" s="8"/>
      <c r="C35" s="9"/>
      <c r="D35" s="9"/>
      <c r="E35" s="9">
        <f t="shared" si="0"/>
        <v>704</v>
      </c>
    </row>
    <row r="36" spans="1:5" ht="21" x14ac:dyDescent="0.25">
      <c r="A36" s="18"/>
      <c r="B36" s="8"/>
      <c r="C36" s="9"/>
      <c r="D36" s="9"/>
      <c r="E36" s="9">
        <f t="shared" si="0"/>
        <v>704</v>
      </c>
    </row>
    <row r="37" spans="1:5" ht="21" x14ac:dyDescent="0.25">
      <c r="A37" s="18"/>
      <c r="B37" s="8"/>
      <c r="C37" s="9"/>
      <c r="D37" s="9"/>
      <c r="E37" s="9">
        <f t="shared" si="0"/>
        <v>704</v>
      </c>
    </row>
    <row r="38" spans="1:5" ht="21" x14ac:dyDescent="0.25">
      <c r="A38" s="18"/>
      <c r="B38" s="8"/>
      <c r="C38" s="9"/>
      <c r="D38" s="9"/>
      <c r="E38" s="9">
        <f t="shared" si="0"/>
        <v>704</v>
      </c>
    </row>
    <row r="39" spans="1:5" ht="21" x14ac:dyDescent="0.25">
      <c r="A39" s="18"/>
      <c r="B39" s="8"/>
      <c r="C39" s="9"/>
      <c r="D39" s="9"/>
      <c r="E39" s="9">
        <f t="shared" si="0"/>
        <v>704</v>
      </c>
    </row>
    <row r="40" spans="1:5" ht="21" x14ac:dyDescent="0.25">
      <c r="A40" s="18"/>
      <c r="B40" s="8"/>
      <c r="C40" s="9"/>
      <c r="D40" s="9"/>
      <c r="E40" s="9">
        <f t="shared" si="0"/>
        <v>704</v>
      </c>
    </row>
    <row r="41" spans="1:5" ht="21" x14ac:dyDescent="0.25">
      <c r="A41" s="18"/>
      <c r="B41" s="8"/>
      <c r="C41" s="9"/>
      <c r="D41" s="9"/>
      <c r="E41" s="9">
        <f t="shared" si="0"/>
        <v>704</v>
      </c>
    </row>
    <row r="42" spans="1:5" ht="21" x14ac:dyDescent="0.25">
      <c r="A42" s="18"/>
      <c r="B42" s="8"/>
      <c r="C42" s="9"/>
      <c r="D42" s="9"/>
      <c r="E42" s="9">
        <f t="shared" si="0"/>
        <v>704</v>
      </c>
    </row>
    <row r="43" spans="1:5" ht="21" x14ac:dyDescent="0.25">
      <c r="A43" s="18"/>
      <c r="B43" s="8"/>
      <c r="C43" s="9"/>
      <c r="D43" s="9"/>
      <c r="E43" s="9">
        <f t="shared" si="0"/>
        <v>704</v>
      </c>
    </row>
    <row r="44" spans="1:5" ht="21" x14ac:dyDescent="0.25">
      <c r="A44" s="18"/>
      <c r="B44" s="8"/>
      <c r="C44" s="9"/>
      <c r="D44" s="9"/>
      <c r="E44" s="9">
        <f t="shared" si="0"/>
        <v>704</v>
      </c>
    </row>
    <row r="45" spans="1:5" ht="21" x14ac:dyDescent="0.25">
      <c r="A45" s="18"/>
      <c r="B45" s="8"/>
      <c r="C45" s="9"/>
      <c r="D45" s="9"/>
      <c r="E45" s="9">
        <f t="shared" si="0"/>
        <v>704</v>
      </c>
    </row>
    <row r="46" spans="1:5" ht="21" x14ac:dyDescent="0.25">
      <c r="A46" s="18"/>
      <c r="B46" s="8"/>
      <c r="C46" s="9"/>
      <c r="D46" s="9"/>
      <c r="E46" s="9">
        <f t="shared" si="0"/>
        <v>704</v>
      </c>
    </row>
    <row r="47" spans="1:5" ht="21" x14ac:dyDescent="0.25">
      <c r="A47" s="18"/>
      <c r="B47" s="8"/>
      <c r="C47" s="9"/>
      <c r="D47" s="9"/>
      <c r="E47" s="9">
        <f t="shared" si="0"/>
        <v>704</v>
      </c>
    </row>
    <row r="48" spans="1:5" ht="21" x14ac:dyDescent="0.25">
      <c r="A48" s="18"/>
      <c r="B48" s="8"/>
      <c r="C48" s="9"/>
      <c r="D48" s="9"/>
      <c r="E48" s="9">
        <f t="shared" si="0"/>
        <v>704</v>
      </c>
    </row>
    <row r="49" spans="1:5" ht="21" x14ac:dyDescent="0.25">
      <c r="A49" s="18"/>
      <c r="B49" s="8"/>
      <c r="C49" s="9"/>
      <c r="D49" s="9"/>
      <c r="E49" s="9">
        <f t="shared" si="0"/>
        <v>704</v>
      </c>
    </row>
    <row r="50" spans="1:5" ht="21" x14ac:dyDescent="0.25">
      <c r="A50" s="18"/>
      <c r="B50" s="8"/>
      <c r="C50" s="9"/>
      <c r="D50" s="9"/>
      <c r="E50" s="9">
        <f t="shared" si="0"/>
        <v>704</v>
      </c>
    </row>
    <row r="51" spans="1:5" ht="21" x14ac:dyDescent="0.25">
      <c r="A51" s="18"/>
      <c r="B51" s="8"/>
      <c r="C51" s="9"/>
      <c r="D51" s="9"/>
      <c r="E51" s="9">
        <f t="shared" si="0"/>
        <v>704</v>
      </c>
    </row>
    <row r="52" spans="1:5" ht="21" x14ac:dyDescent="0.25">
      <c r="A52" s="18"/>
      <c r="B52" s="8"/>
      <c r="C52" s="9"/>
      <c r="D52" s="9"/>
      <c r="E52" s="9">
        <f t="shared" si="0"/>
        <v>704</v>
      </c>
    </row>
    <row r="53" spans="1:5" ht="21" x14ac:dyDescent="0.25">
      <c r="A53" s="18"/>
      <c r="B53" s="8"/>
      <c r="C53" s="9"/>
      <c r="D53" s="9"/>
      <c r="E53" s="9">
        <f t="shared" si="0"/>
        <v>704</v>
      </c>
    </row>
    <row r="54" spans="1:5" ht="21" x14ac:dyDescent="0.25">
      <c r="A54" s="18"/>
      <c r="B54" s="8"/>
      <c r="C54" s="9"/>
      <c r="D54" s="9"/>
      <c r="E54" s="9">
        <f t="shared" si="0"/>
        <v>704</v>
      </c>
    </row>
    <row r="55" spans="1:5" ht="21" x14ac:dyDescent="0.25">
      <c r="A55" s="18"/>
      <c r="B55" s="8"/>
      <c r="C55" s="9"/>
      <c r="D55" s="9"/>
      <c r="E55" s="9">
        <f t="shared" si="0"/>
        <v>704</v>
      </c>
    </row>
    <row r="56" spans="1:5" ht="21" x14ac:dyDescent="0.25">
      <c r="A56" s="18"/>
      <c r="B56" s="8"/>
      <c r="C56" s="9"/>
      <c r="D56" s="9"/>
      <c r="E56" s="9">
        <f t="shared" si="0"/>
        <v>704</v>
      </c>
    </row>
    <row r="57" spans="1:5" ht="21" x14ac:dyDescent="0.25">
      <c r="A57" s="18"/>
      <c r="B57" s="8"/>
      <c r="C57" s="9"/>
      <c r="D57" s="9"/>
      <c r="E57" s="9">
        <f t="shared" si="0"/>
        <v>704</v>
      </c>
    </row>
    <row r="58" spans="1:5" ht="21" x14ac:dyDescent="0.25">
      <c r="A58" s="18"/>
      <c r="B58" s="8"/>
      <c r="C58" s="9"/>
      <c r="D58" s="9"/>
      <c r="E58" s="9">
        <f t="shared" si="0"/>
        <v>704</v>
      </c>
    </row>
    <row r="59" spans="1:5" ht="21" x14ac:dyDescent="0.25">
      <c r="A59" s="18"/>
      <c r="B59" s="8"/>
      <c r="C59" s="9"/>
      <c r="D59" s="9"/>
      <c r="E59" s="9">
        <f t="shared" si="0"/>
        <v>704</v>
      </c>
    </row>
    <row r="60" spans="1:5" ht="21" x14ac:dyDescent="0.25">
      <c r="A60" s="18"/>
      <c r="B60" s="8"/>
      <c r="C60" s="9"/>
      <c r="D60" s="9"/>
      <c r="E60" s="9">
        <f t="shared" si="0"/>
        <v>704</v>
      </c>
    </row>
    <row r="61" spans="1:5" ht="21" x14ac:dyDescent="0.25">
      <c r="A61" s="18"/>
      <c r="B61" s="8"/>
      <c r="C61" s="9"/>
      <c r="D61" s="9"/>
      <c r="E61" s="9">
        <f t="shared" si="0"/>
        <v>704</v>
      </c>
    </row>
    <row r="62" spans="1:5" ht="21" x14ac:dyDescent="0.25">
      <c r="A62" s="18"/>
      <c r="B62" s="8"/>
      <c r="C62" s="9"/>
      <c r="D62" s="9"/>
      <c r="E62" s="9">
        <f t="shared" si="0"/>
        <v>704</v>
      </c>
    </row>
    <row r="63" spans="1:5" ht="21" x14ac:dyDescent="0.25">
      <c r="A63" s="18"/>
      <c r="B63" s="8"/>
      <c r="C63" s="9"/>
      <c r="D63" s="9"/>
      <c r="E63" s="9">
        <f t="shared" si="0"/>
        <v>704</v>
      </c>
    </row>
    <row r="64" spans="1:5" ht="21" x14ac:dyDescent="0.25">
      <c r="A64" s="18"/>
      <c r="B64" s="8"/>
      <c r="C64" s="9"/>
      <c r="D64" s="9"/>
      <c r="E64" s="9">
        <f t="shared" si="0"/>
        <v>704</v>
      </c>
    </row>
    <row r="65" spans="1:5" ht="21" x14ac:dyDescent="0.25">
      <c r="A65" s="18"/>
      <c r="B65" s="8"/>
      <c r="C65" s="9"/>
      <c r="D65" s="9"/>
      <c r="E65" s="9">
        <f t="shared" si="0"/>
        <v>704</v>
      </c>
    </row>
    <row r="66" spans="1:5" ht="21" x14ac:dyDescent="0.25">
      <c r="A66" s="18"/>
      <c r="B66" s="8"/>
      <c r="C66" s="9"/>
      <c r="D66" s="9"/>
      <c r="E66" s="9">
        <f t="shared" si="0"/>
        <v>704</v>
      </c>
    </row>
    <row r="67" spans="1:5" ht="21" x14ac:dyDescent="0.25">
      <c r="A67" s="18"/>
      <c r="B67" s="8"/>
      <c r="C67" s="9"/>
      <c r="D67" s="9"/>
      <c r="E67" s="9">
        <f t="shared" si="0"/>
        <v>704</v>
      </c>
    </row>
    <row r="68" spans="1:5" ht="21" x14ac:dyDescent="0.25">
      <c r="A68" s="18"/>
      <c r="B68" s="8"/>
      <c r="C68" s="9"/>
      <c r="D68" s="9"/>
      <c r="E68" s="9">
        <f t="shared" si="0"/>
        <v>704</v>
      </c>
    </row>
    <row r="69" spans="1:5" ht="21" x14ac:dyDescent="0.25">
      <c r="A69" s="18"/>
      <c r="B69" s="8"/>
      <c r="C69" s="9"/>
      <c r="D69" s="9"/>
      <c r="E69" s="9">
        <f t="shared" si="0"/>
        <v>704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704</v>
      </c>
    </row>
    <row r="71" spans="1:5" ht="21" x14ac:dyDescent="0.25">
      <c r="A71" s="8"/>
      <c r="B71" s="8"/>
      <c r="C71" s="9"/>
      <c r="D71" s="9"/>
      <c r="E71" s="9">
        <f t="shared" si="1"/>
        <v>704</v>
      </c>
    </row>
    <row r="72" spans="1:5" ht="21" x14ac:dyDescent="0.25">
      <c r="A72" s="18"/>
      <c r="B72" s="8"/>
      <c r="C72" s="9"/>
      <c r="D72" s="9"/>
      <c r="E72" s="9">
        <f t="shared" si="1"/>
        <v>704</v>
      </c>
    </row>
    <row r="73" spans="1:5" ht="21" x14ac:dyDescent="0.25">
      <c r="A73" s="18"/>
      <c r="B73" s="8"/>
      <c r="C73" s="9"/>
      <c r="D73" s="9"/>
      <c r="E73" s="9">
        <f t="shared" si="1"/>
        <v>704</v>
      </c>
    </row>
    <row r="74" spans="1:5" ht="21" x14ac:dyDescent="0.25">
      <c r="A74" s="18"/>
      <c r="B74" s="8"/>
      <c r="C74" s="9"/>
      <c r="D74" s="9"/>
      <c r="E74" s="9">
        <f t="shared" si="1"/>
        <v>704</v>
      </c>
    </row>
    <row r="75" spans="1:5" ht="21" x14ac:dyDescent="0.25">
      <c r="A75" s="18"/>
      <c r="B75" s="8"/>
      <c r="C75" s="9"/>
      <c r="D75" s="9"/>
      <c r="E75" s="9">
        <f t="shared" si="1"/>
        <v>704</v>
      </c>
    </row>
    <row r="76" spans="1:5" ht="21" x14ac:dyDescent="0.25">
      <c r="A76" s="18"/>
      <c r="B76" s="8"/>
      <c r="C76" s="9"/>
      <c r="D76" s="9"/>
      <c r="E76" s="9">
        <f t="shared" si="1"/>
        <v>704</v>
      </c>
    </row>
    <row r="77" spans="1:5" ht="21" x14ac:dyDescent="0.25">
      <c r="A77" s="18"/>
      <c r="B77" s="8"/>
      <c r="C77" s="9"/>
      <c r="D77" s="9"/>
      <c r="E77" s="9">
        <f t="shared" si="1"/>
        <v>704</v>
      </c>
    </row>
    <row r="78" spans="1:5" ht="21" x14ac:dyDescent="0.25">
      <c r="A78" s="18"/>
      <c r="B78" s="8"/>
      <c r="C78" s="9"/>
      <c r="D78" s="9"/>
      <c r="E78" s="9">
        <f t="shared" si="1"/>
        <v>704</v>
      </c>
    </row>
    <row r="79" spans="1:5" ht="21" x14ac:dyDescent="0.25">
      <c r="A79" s="18"/>
      <c r="B79" s="8"/>
      <c r="C79" s="9"/>
      <c r="D79" s="9"/>
      <c r="E79" s="9">
        <f t="shared" si="1"/>
        <v>704</v>
      </c>
    </row>
    <row r="80" spans="1:5" ht="21" x14ac:dyDescent="0.25">
      <c r="A80" s="18"/>
      <c r="B80" s="8"/>
      <c r="C80" s="9"/>
      <c r="D80" s="9"/>
      <c r="E80" s="9">
        <f t="shared" si="1"/>
        <v>704</v>
      </c>
    </row>
    <row r="81" spans="1:5" ht="21" x14ac:dyDescent="0.25">
      <c r="A81" s="18"/>
      <c r="B81" s="8"/>
      <c r="C81" s="9"/>
      <c r="D81" s="9"/>
      <c r="E81" s="9">
        <f t="shared" si="1"/>
        <v>704</v>
      </c>
    </row>
    <row r="82" spans="1:5" ht="21" x14ac:dyDescent="0.25">
      <c r="A82" s="18"/>
      <c r="B82" s="8"/>
      <c r="C82" s="9"/>
      <c r="D82" s="9"/>
      <c r="E82" s="9">
        <f t="shared" si="1"/>
        <v>704</v>
      </c>
    </row>
    <row r="83" spans="1:5" ht="21" x14ac:dyDescent="0.25">
      <c r="A83" s="18"/>
      <c r="B83" s="8"/>
      <c r="C83" s="9"/>
      <c r="D83" s="9"/>
      <c r="E83" s="9">
        <f t="shared" si="1"/>
        <v>704</v>
      </c>
    </row>
    <row r="84" spans="1:5" ht="21" x14ac:dyDescent="0.25">
      <c r="A84" s="18"/>
      <c r="B84" s="8"/>
      <c r="C84" s="9"/>
      <c r="D84" s="9"/>
      <c r="E84" s="9">
        <f t="shared" si="1"/>
        <v>704</v>
      </c>
    </row>
    <row r="85" spans="1:5" ht="21" x14ac:dyDescent="0.25">
      <c r="A85" s="18"/>
      <c r="B85" s="8"/>
      <c r="C85" s="9"/>
      <c r="D85" s="9"/>
      <c r="E85" s="9">
        <f t="shared" si="1"/>
        <v>704</v>
      </c>
    </row>
    <row r="86" spans="1:5" ht="21" x14ac:dyDescent="0.25">
      <c r="A86" s="18"/>
      <c r="B86" s="8"/>
      <c r="C86" s="9"/>
      <c r="D86" s="9"/>
      <c r="E86" s="9">
        <f t="shared" si="1"/>
        <v>704</v>
      </c>
    </row>
    <row r="87" spans="1:5" ht="21" x14ac:dyDescent="0.25">
      <c r="A87" s="18"/>
      <c r="B87" s="8"/>
      <c r="C87" s="9"/>
      <c r="D87" s="9"/>
      <c r="E87" s="9">
        <f t="shared" si="1"/>
        <v>704</v>
      </c>
    </row>
    <row r="88" spans="1:5" ht="21" x14ac:dyDescent="0.25">
      <c r="A88" s="18"/>
      <c r="B88" s="8"/>
      <c r="C88" s="9"/>
      <c r="D88" s="9"/>
      <c r="E88" s="9">
        <f t="shared" si="1"/>
        <v>704</v>
      </c>
    </row>
    <row r="89" spans="1:5" ht="21" x14ac:dyDescent="0.25">
      <c r="A89" s="18"/>
      <c r="B89" s="8"/>
      <c r="C89" s="9"/>
      <c r="D89" s="9"/>
      <c r="E89" s="9">
        <f t="shared" si="1"/>
        <v>704</v>
      </c>
    </row>
    <row r="90" spans="1:5" ht="21" x14ac:dyDescent="0.25">
      <c r="A90" s="18"/>
      <c r="B90" s="8"/>
      <c r="C90" s="9"/>
      <c r="D90" s="9"/>
      <c r="E90" s="9">
        <f t="shared" si="1"/>
        <v>704</v>
      </c>
    </row>
    <row r="91" spans="1:5" ht="21" x14ac:dyDescent="0.25">
      <c r="A91" s="18"/>
      <c r="B91" s="8"/>
      <c r="C91" s="9"/>
      <c r="D91" s="9"/>
      <c r="E91" s="9">
        <f t="shared" si="1"/>
        <v>704</v>
      </c>
    </row>
    <row r="92" spans="1:5" ht="21" x14ac:dyDescent="0.25">
      <c r="A92" s="18"/>
      <c r="B92" s="8"/>
      <c r="C92" s="9"/>
      <c r="D92" s="9"/>
      <c r="E92" s="9">
        <f t="shared" si="1"/>
        <v>704</v>
      </c>
    </row>
    <row r="93" spans="1:5" ht="21" x14ac:dyDescent="0.25">
      <c r="A93" s="18"/>
      <c r="B93" s="8"/>
      <c r="C93" s="9"/>
      <c r="D93" s="9"/>
      <c r="E93" s="9">
        <f t="shared" si="1"/>
        <v>704</v>
      </c>
    </row>
    <row r="94" spans="1:5" ht="21" x14ac:dyDescent="0.25">
      <c r="A94" s="18"/>
      <c r="B94" s="8"/>
      <c r="C94" s="9"/>
      <c r="D94" s="9"/>
      <c r="E94" s="9">
        <f t="shared" si="1"/>
        <v>704</v>
      </c>
    </row>
    <row r="95" spans="1:5" ht="21" x14ac:dyDescent="0.25">
      <c r="A95" s="18"/>
      <c r="B95" s="8"/>
      <c r="C95" s="9"/>
      <c r="D95" s="9"/>
      <c r="E95" s="9">
        <f t="shared" si="1"/>
        <v>704</v>
      </c>
    </row>
    <row r="96" spans="1:5" ht="21" x14ac:dyDescent="0.25">
      <c r="A96" s="18"/>
      <c r="B96" s="8"/>
      <c r="C96" s="9"/>
      <c r="D96" s="9"/>
      <c r="E96" s="9">
        <f t="shared" si="1"/>
        <v>704</v>
      </c>
    </row>
    <row r="97" spans="1:5" ht="21" x14ac:dyDescent="0.25">
      <c r="A97" s="18"/>
      <c r="B97" s="8"/>
      <c r="C97" s="9"/>
      <c r="D97" s="9"/>
      <c r="E97" s="9">
        <f t="shared" si="1"/>
        <v>704</v>
      </c>
    </row>
    <row r="98" spans="1:5" ht="21" x14ac:dyDescent="0.25">
      <c r="A98" s="18"/>
      <c r="B98" s="8"/>
      <c r="C98" s="9"/>
      <c r="D98" s="9"/>
      <c r="E98" s="9">
        <f t="shared" si="1"/>
        <v>704</v>
      </c>
    </row>
    <row r="99" spans="1:5" ht="21" x14ac:dyDescent="0.25">
      <c r="A99" s="18"/>
      <c r="B99" s="8"/>
      <c r="C99" s="9"/>
      <c r="D99" s="9"/>
      <c r="E99" s="9">
        <f t="shared" si="1"/>
        <v>704</v>
      </c>
    </row>
    <row r="100" spans="1:5" ht="21" x14ac:dyDescent="0.25">
      <c r="A100" s="18"/>
      <c r="B100" s="8"/>
      <c r="C100" s="9"/>
      <c r="D100" s="9"/>
      <c r="E100" s="9">
        <f t="shared" si="1"/>
        <v>704</v>
      </c>
    </row>
    <row r="101" spans="1:5" ht="21" x14ac:dyDescent="0.25">
      <c r="A101" s="18"/>
      <c r="B101" s="8"/>
      <c r="C101" s="17"/>
      <c r="D101" s="16"/>
      <c r="E101" s="9">
        <f t="shared" si="1"/>
        <v>704</v>
      </c>
    </row>
    <row r="102" spans="1:5" ht="21" x14ac:dyDescent="0.25">
      <c r="A102" s="18"/>
      <c r="B102" s="8"/>
      <c r="C102" s="16"/>
      <c r="D102" s="16"/>
      <c r="E102" s="9">
        <f t="shared" si="1"/>
        <v>704</v>
      </c>
    </row>
    <row r="103" spans="1:5" ht="21" x14ac:dyDescent="0.25">
      <c r="A103" s="18"/>
      <c r="B103" s="8"/>
      <c r="C103" s="16"/>
      <c r="D103" s="16"/>
      <c r="E103" s="9">
        <f t="shared" si="1"/>
        <v>704</v>
      </c>
    </row>
    <row r="104" spans="1:5" ht="21" x14ac:dyDescent="0.25">
      <c r="A104" s="18"/>
      <c r="B104" s="8"/>
      <c r="C104" s="16"/>
      <c r="D104" s="16"/>
      <c r="E104" s="9">
        <f t="shared" si="1"/>
        <v>704</v>
      </c>
    </row>
    <row r="105" spans="1:5" ht="21" x14ac:dyDescent="0.25">
      <c r="A105" s="18"/>
      <c r="B105" s="8"/>
      <c r="C105" s="16"/>
      <c r="D105" s="16"/>
      <c r="E105" s="9">
        <f t="shared" si="1"/>
        <v>704</v>
      </c>
    </row>
    <row r="106" spans="1:5" ht="21" x14ac:dyDescent="0.25">
      <c r="A106" s="18"/>
      <c r="B106" s="8"/>
      <c r="C106" s="16"/>
      <c r="D106" s="16"/>
      <c r="E106" s="9">
        <f t="shared" si="1"/>
        <v>704</v>
      </c>
    </row>
    <row r="107" spans="1:5" ht="21" x14ac:dyDescent="0.25">
      <c r="A107" s="18"/>
      <c r="B107" s="8"/>
      <c r="C107" s="16"/>
      <c r="D107" s="16"/>
      <c r="E107" s="9">
        <f t="shared" si="1"/>
        <v>704</v>
      </c>
    </row>
    <row r="108" spans="1:5" ht="21" x14ac:dyDescent="0.25">
      <c r="A108" s="18"/>
      <c r="B108" s="8"/>
      <c r="C108" s="16"/>
      <c r="D108" s="16"/>
      <c r="E108" s="9">
        <f t="shared" si="1"/>
        <v>704</v>
      </c>
    </row>
    <row r="109" spans="1:5" ht="21" x14ac:dyDescent="0.25">
      <c r="A109" s="18"/>
      <c r="B109" s="8"/>
      <c r="C109" s="16"/>
      <c r="D109" s="16"/>
      <c r="E109" s="9">
        <f t="shared" si="1"/>
        <v>704</v>
      </c>
    </row>
    <row r="110" spans="1:5" ht="21" x14ac:dyDescent="0.25">
      <c r="A110" s="18"/>
      <c r="B110" s="8"/>
      <c r="C110" s="16"/>
      <c r="D110" s="16"/>
      <c r="E110" s="9">
        <f t="shared" si="1"/>
        <v>704</v>
      </c>
    </row>
    <row r="111" spans="1:5" ht="21" x14ac:dyDescent="0.25">
      <c r="A111" s="18"/>
      <c r="B111" s="8"/>
      <c r="C111" s="16"/>
      <c r="D111" s="16"/>
      <c r="E111" s="9">
        <f t="shared" si="1"/>
        <v>704</v>
      </c>
    </row>
    <row r="112" spans="1:5" ht="21" x14ac:dyDescent="0.25">
      <c r="A112" s="18"/>
      <c r="B112" s="8"/>
      <c r="C112" s="16"/>
      <c r="D112" s="16"/>
      <c r="E112" s="9">
        <f t="shared" si="1"/>
        <v>704</v>
      </c>
    </row>
    <row r="113" spans="1:5" ht="21" x14ac:dyDescent="0.25">
      <c r="A113" s="18"/>
      <c r="B113" s="8"/>
      <c r="C113" s="16"/>
      <c r="D113" s="16"/>
      <c r="E113" s="9">
        <f t="shared" si="1"/>
        <v>704</v>
      </c>
    </row>
    <row r="114" spans="1:5" ht="21" x14ac:dyDescent="0.25">
      <c r="A114" s="18"/>
      <c r="B114" s="8"/>
      <c r="C114" s="16"/>
      <c r="D114" s="16"/>
      <c r="E114" s="9">
        <f t="shared" si="1"/>
        <v>704</v>
      </c>
    </row>
    <row r="115" spans="1:5" ht="21" x14ac:dyDescent="0.25">
      <c r="A115" s="18"/>
      <c r="B115" s="8"/>
      <c r="C115" s="16"/>
      <c r="D115" s="16"/>
      <c r="E115" s="9">
        <f t="shared" si="1"/>
        <v>704</v>
      </c>
    </row>
    <row r="116" spans="1:5" ht="21" x14ac:dyDescent="0.25">
      <c r="A116" s="18"/>
      <c r="B116" s="8"/>
      <c r="C116" s="16"/>
      <c r="D116" s="16"/>
      <c r="E116" s="9">
        <f t="shared" si="1"/>
        <v>704</v>
      </c>
    </row>
    <row r="117" spans="1:5" ht="21" x14ac:dyDescent="0.25">
      <c r="A117" s="18"/>
      <c r="B117" s="8"/>
      <c r="C117" s="16"/>
      <c r="D117" s="16"/>
      <c r="E117" s="9">
        <f t="shared" si="1"/>
        <v>704</v>
      </c>
    </row>
    <row r="118" spans="1:5" ht="21" x14ac:dyDescent="0.25">
      <c r="A118" s="18"/>
      <c r="B118" s="8"/>
      <c r="C118" s="16"/>
      <c r="D118" s="16"/>
      <c r="E118" s="9">
        <f t="shared" si="1"/>
        <v>704</v>
      </c>
    </row>
    <row r="119" spans="1:5" ht="21" x14ac:dyDescent="0.25">
      <c r="A119" s="18"/>
      <c r="B119" s="8"/>
      <c r="C119" s="16"/>
      <c r="D119" s="16"/>
      <c r="E119" s="9">
        <f t="shared" si="1"/>
        <v>704</v>
      </c>
    </row>
    <row r="120" spans="1:5" ht="21" x14ac:dyDescent="0.25">
      <c r="A120" s="18"/>
      <c r="B120" s="8"/>
      <c r="C120" s="16"/>
      <c r="D120" s="16"/>
      <c r="E120" s="9">
        <f t="shared" si="1"/>
        <v>704</v>
      </c>
    </row>
    <row r="121" spans="1:5" ht="21" x14ac:dyDescent="0.25">
      <c r="A121" s="18"/>
      <c r="B121" s="8"/>
      <c r="C121" s="16"/>
      <c r="D121" s="16"/>
      <c r="E121" s="9">
        <f t="shared" si="1"/>
        <v>704</v>
      </c>
    </row>
    <row r="122" spans="1:5" ht="21" x14ac:dyDescent="0.25">
      <c r="A122" s="18"/>
      <c r="B122" s="8"/>
      <c r="C122" s="16"/>
      <c r="D122" s="16"/>
      <c r="E122" s="9">
        <f t="shared" si="1"/>
        <v>704</v>
      </c>
    </row>
    <row r="123" spans="1:5" ht="21" x14ac:dyDescent="0.25">
      <c r="A123" s="18"/>
      <c r="B123" s="8"/>
      <c r="C123" s="16"/>
      <c r="D123" s="16"/>
      <c r="E123" s="9">
        <f t="shared" si="1"/>
        <v>704</v>
      </c>
    </row>
    <row r="124" spans="1:5" ht="21" x14ac:dyDescent="0.25">
      <c r="A124" s="18"/>
      <c r="B124" s="8"/>
      <c r="C124" s="16"/>
      <c r="D124" s="16"/>
      <c r="E124" s="9">
        <f t="shared" si="1"/>
        <v>704</v>
      </c>
    </row>
    <row r="125" spans="1:5" ht="21" x14ac:dyDescent="0.25">
      <c r="A125" s="18"/>
      <c r="B125" s="8"/>
      <c r="C125" s="16"/>
      <c r="D125" s="16"/>
      <c r="E125" s="9">
        <f t="shared" si="1"/>
        <v>704</v>
      </c>
    </row>
    <row r="126" spans="1:5" ht="21" x14ac:dyDescent="0.25">
      <c r="A126" s="18"/>
      <c r="B126" s="8"/>
      <c r="C126" s="16"/>
      <c r="D126" s="16"/>
      <c r="E126" s="9">
        <f t="shared" si="1"/>
        <v>704</v>
      </c>
    </row>
    <row r="127" spans="1:5" ht="21" x14ac:dyDescent="0.25">
      <c r="A127" s="18"/>
      <c r="B127" s="8"/>
      <c r="C127" s="16"/>
      <c r="D127" s="16"/>
      <c r="E127" s="9">
        <f t="shared" si="1"/>
        <v>704</v>
      </c>
    </row>
    <row r="128" spans="1:5" ht="21" x14ac:dyDescent="0.25">
      <c r="A128" s="18"/>
      <c r="B128" s="8"/>
      <c r="C128" s="16"/>
      <c r="D128" s="16"/>
      <c r="E128" s="9">
        <f t="shared" si="1"/>
        <v>704</v>
      </c>
    </row>
    <row r="129" spans="1:5" ht="21" x14ac:dyDescent="0.25">
      <c r="A129" s="18"/>
      <c r="B129" s="8"/>
      <c r="C129" s="16"/>
      <c r="D129" s="16"/>
      <c r="E129" s="9">
        <f t="shared" si="1"/>
        <v>704</v>
      </c>
    </row>
    <row r="130" spans="1:5" ht="21" x14ac:dyDescent="0.25">
      <c r="A130" s="18"/>
      <c r="B130" s="8"/>
      <c r="C130" s="16"/>
      <c r="D130" s="16"/>
      <c r="E130" s="9">
        <f t="shared" si="1"/>
        <v>704</v>
      </c>
    </row>
    <row r="131" spans="1:5" ht="21" x14ac:dyDescent="0.25">
      <c r="A131" s="18"/>
      <c r="B131" s="8"/>
      <c r="C131" s="16"/>
      <c r="D131" s="16"/>
      <c r="E131" s="9">
        <f t="shared" si="1"/>
        <v>704</v>
      </c>
    </row>
    <row r="132" spans="1:5" ht="21" x14ac:dyDescent="0.25">
      <c r="A132" s="18"/>
      <c r="B132" s="8"/>
      <c r="C132" s="16"/>
      <c r="D132" s="16"/>
      <c r="E132" s="9">
        <f t="shared" si="1"/>
        <v>704</v>
      </c>
    </row>
    <row r="133" spans="1:5" ht="21" x14ac:dyDescent="0.25">
      <c r="A133" s="18"/>
      <c r="B133" s="8"/>
      <c r="C133" s="16"/>
      <c r="D133" s="16"/>
      <c r="E133" s="9">
        <f t="shared" si="1"/>
        <v>704</v>
      </c>
    </row>
    <row r="134" spans="1:5" ht="21" x14ac:dyDescent="0.25">
      <c r="A134" s="18"/>
      <c r="B134" s="8"/>
      <c r="C134" s="16"/>
      <c r="D134" s="16"/>
      <c r="E134" s="9">
        <f t="shared" ref="E134:E197" si="2">E133+C134-D134</f>
        <v>704</v>
      </c>
    </row>
    <row r="135" spans="1:5" ht="21" x14ac:dyDescent="0.25">
      <c r="A135" s="18"/>
      <c r="B135" s="8"/>
      <c r="C135" s="16"/>
      <c r="D135" s="16"/>
      <c r="E135" s="9">
        <f t="shared" si="2"/>
        <v>704</v>
      </c>
    </row>
    <row r="136" spans="1:5" ht="21" x14ac:dyDescent="0.25">
      <c r="A136" s="18"/>
      <c r="B136" s="8"/>
      <c r="C136" s="16"/>
      <c r="D136" s="16"/>
      <c r="E136" s="9">
        <f t="shared" si="2"/>
        <v>704</v>
      </c>
    </row>
    <row r="137" spans="1:5" ht="21" x14ac:dyDescent="0.25">
      <c r="A137" s="18"/>
      <c r="B137" s="8"/>
      <c r="C137" s="16"/>
      <c r="D137" s="16"/>
      <c r="E137" s="9">
        <f t="shared" si="2"/>
        <v>704</v>
      </c>
    </row>
    <row r="138" spans="1:5" ht="21" x14ac:dyDescent="0.25">
      <c r="A138" s="18"/>
      <c r="B138" s="8"/>
      <c r="C138" s="16"/>
      <c r="D138" s="16"/>
      <c r="E138" s="9">
        <f t="shared" si="2"/>
        <v>704</v>
      </c>
    </row>
    <row r="139" spans="1:5" ht="21" x14ac:dyDescent="0.25">
      <c r="A139" s="18"/>
      <c r="B139" s="8"/>
      <c r="C139" s="16"/>
      <c r="D139" s="16"/>
      <c r="E139" s="9">
        <f t="shared" si="2"/>
        <v>704</v>
      </c>
    </row>
    <row r="140" spans="1:5" ht="21" x14ac:dyDescent="0.25">
      <c r="A140" s="18"/>
      <c r="B140" s="8"/>
      <c r="C140" s="16"/>
      <c r="D140" s="16"/>
      <c r="E140" s="9">
        <f t="shared" si="2"/>
        <v>704</v>
      </c>
    </row>
    <row r="141" spans="1:5" ht="21" x14ac:dyDescent="0.25">
      <c r="A141" s="18"/>
      <c r="B141" s="8"/>
      <c r="C141" s="16"/>
      <c r="D141" s="16"/>
      <c r="E141" s="9">
        <f t="shared" si="2"/>
        <v>704</v>
      </c>
    </row>
    <row r="142" spans="1:5" ht="21" x14ac:dyDescent="0.25">
      <c r="A142" s="18"/>
      <c r="B142" s="8"/>
      <c r="C142" s="16"/>
      <c r="D142" s="16"/>
      <c r="E142" s="9">
        <f t="shared" si="2"/>
        <v>704</v>
      </c>
    </row>
    <row r="143" spans="1:5" ht="21" x14ac:dyDescent="0.25">
      <c r="A143" s="18"/>
      <c r="B143" s="8"/>
      <c r="C143" s="16"/>
      <c r="D143" s="16"/>
      <c r="E143" s="9">
        <f t="shared" si="2"/>
        <v>704</v>
      </c>
    </row>
    <row r="144" spans="1:5" ht="21" x14ac:dyDescent="0.25">
      <c r="A144" s="18"/>
      <c r="B144" s="8"/>
      <c r="C144" s="16"/>
      <c r="D144" s="16"/>
      <c r="E144" s="9">
        <f t="shared" si="2"/>
        <v>704</v>
      </c>
    </row>
    <row r="145" spans="1:5" ht="21" x14ac:dyDescent="0.25">
      <c r="A145" s="18"/>
      <c r="B145" s="8"/>
      <c r="C145" s="16"/>
      <c r="D145" s="16"/>
      <c r="E145" s="9">
        <f t="shared" si="2"/>
        <v>704</v>
      </c>
    </row>
    <row r="146" spans="1:5" ht="21" x14ac:dyDescent="0.25">
      <c r="A146" s="18"/>
      <c r="B146" s="8"/>
      <c r="C146" s="16"/>
      <c r="D146" s="16"/>
      <c r="E146" s="9">
        <f t="shared" si="2"/>
        <v>704</v>
      </c>
    </row>
    <row r="147" spans="1:5" ht="21" x14ac:dyDescent="0.25">
      <c r="A147" s="18"/>
      <c r="B147" s="8"/>
      <c r="C147" s="16"/>
      <c r="D147" s="16"/>
      <c r="E147" s="9">
        <f t="shared" si="2"/>
        <v>704</v>
      </c>
    </row>
    <row r="148" spans="1:5" ht="21" x14ac:dyDescent="0.25">
      <c r="A148" s="18"/>
      <c r="B148" s="8"/>
      <c r="C148" s="16"/>
      <c r="D148" s="16"/>
      <c r="E148" s="9">
        <f t="shared" si="2"/>
        <v>704</v>
      </c>
    </row>
    <row r="149" spans="1:5" ht="21" x14ac:dyDescent="0.25">
      <c r="A149" s="18"/>
      <c r="B149" s="8"/>
      <c r="C149" s="16"/>
      <c r="D149" s="16"/>
      <c r="E149" s="9">
        <f t="shared" si="2"/>
        <v>704</v>
      </c>
    </row>
    <row r="150" spans="1:5" ht="21" x14ac:dyDescent="0.25">
      <c r="A150" s="18"/>
      <c r="B150" s="8"/>
      <c r="C150" s="16"/>
      <c r="D150" s="16"/>
      <c r="E150" s="9">
        <f t="shared" si="2"/>
        <v>704</v>
      </c>
    </row>
    <row r="151" spans="1:5" ht="21" x14ac:dyDescent="0.25">
      <c r="A151" s="18"/>
      <c r="B151" s="8"/>
      <c r="C151" s="16"/>
      <c r="D151" s="16"/>
      <c r="E151" s="9">
        <f t="shared" si="2"/>
        <v>704</v>
      </c>
    </row>
    <row r="152" spans="1:5" ht="21" x14ac:dyDescent="0.25">
      <c r="A152" s="18"/>
      <c r="B152" s="8"/>
      <c r="C152" s="16"/>
      <c r="D152" s="16"/>
      <c r="E152" s="9">
        <f t="shared" si="2"/>
        <v>704</v>
      </c>
    </row>
    <row r="153" spans="1:5" ht="21" x14ac:dyDescent="0.25">
      <c r="A153" s="18"/>
      <c r="B153" s="8"/>
      <c r="C153" s="16"/>
      <c r="D153" s="16"/>
      <c r="E153" s="9">
        <f t="shared" si="2"/>
        <v>704</v>
      </c>
    </row>
    <row r="154" spans="1:5" ht="21" x14ac:dyDescent="0.25">
      <c r="A154" s="18"/>
      <c r="B154" s="8"/>
      <c r="C154" s="16"/>
      <c r="D154" s="16"/>
      <c r="E154" s="9">
        <f t="shared" si="2"/>
        <v>704</v>
      </c>
    </row>
    <row r="155" spans="1:5" ht="21" x14ac:dyDescent="0.25">
      <c r="A155" s="18"/>
      <c r="B155" s="8"/>
      <c r="C155" s="16"/>
      <c r="D155" s="16"/>
      <c r="E155" s="9">
        <f t="shared" si="2"/>
        <v>704</v>
      </c>
    </row>
    <row r="156" spans="1:5" ht="21" x14ac:dyDescent="0.25">
      <c r="A156" s="18"/>
      <c r="B156" s="8"/>
      <c r="C156" s="16"/>
      <c r="D156" s="16"/>
      <c r="E156" s="9">
        <f t="shared" si="2"/>
        <v>704</v>
      </c>
    </row>
    <row r="157" spans="1:5" ht="21" x14ac:dyDescent="0.25">
      <c r="A157" s="18"/>
      <c r="B157" s="8"/>
      <c r="C157" s="16"/>
      <c r="D157" s="16"/>
      <c r="E157" s="9">
        <f t="shared" si="2"/>
        <v>704</v>
      </c>
    </row>
    <row r="158" spans="1:5" ht="21" x14ac:dyDescent="0.25">
      <c r="A158" s="18"/>
      <c r="B158" s="8"/>
      <c r="C158" s="16"/>
      <c r="D158" s="16"/>
      <c r="E158" s="9">
        <f t="shared" si="2"/>
        <v>704</v>
      </c>
    </row>
    <row r="159" spans="1:5" ht="21" x14ac:dyDescent="0.25">
      <c r="A159" s="18"/>
      <c r="B159" s="8"/>
      <c r="C159" s="16"/>
      <c r="D159" s="16"/>
      <c r="E159" s="9">
        <f t="shared" si="2"/>
        <v>704</v>
      </c>
    </row>
    <row r="160" spans="1:5" ht="21" x14ac:dyDescent="0.25">
      <c r="A160" s="18"/>
      <c r="B160" s="8"/>
      <c r="C160" s="16"/>
      <c r="D160" s="16"/>
      <c r="E160" s="9">
        <f t="shared" si="2"/>
        <v>704</v>
      </c>
    </row>
    <row r="161" spans="1:5" ht="21" x14ac:dyDescent="0.25">
      <c r="A161" s="18"/>
      <c r="B161" s="8"/>
      <c r="C161" s="16"/>
      <c r="D161" s="16"/>
      <c r="E161" s="9">
        <f t="shared" si="2"/>
        <v>704</v>
      </c>
    </row>
    <row r="162" spans="1:5" ht="21" x14ac:dyDescent="0.25">
      <c r="A162" s="18"/>
      <c r="B162" s="8"/>
      <c r="C162" s="16"/>
      <c r="D162" s="16"/>
      <c r="E162" s="9">
        <f t="shared" si="2"/>
        <v>704</v>
      </c>
    </row>
    <row r="163" spans="1:5" ht="21" x14ac:dyDescent="0.25">
      <c r="A163" s="18"/>
      <c r="B163" s="8"/>
      <c r="C163" s="16"/>
      <c r="D163" s="16"/>
      <c r="E163" s="9">
        <f t="shared" si="2"/>
        <v>704</v>
      </c>
    </row>
    <row r="164" spans="1:5" ht="21" x14ac:dyDescent="0.25">
      <c r="A164" s="18"/>
      <c r="B164" s="8"/>
      <c r="C164" s="16"/>
      <c r="D164" s="16"/>
      <c r="E164" s="9">
        <f t="shared" si="2"/>
        <v>704</v>
      </c>
    </row>
    <row r="165" spans="1:5" ht="21" x14ac:dyDescent="0.25">
      <c r="A165" s="18"/>
      <c r="B165" s="8"/>
      <c r="C165" s="16"/>
      <c r="D165" s="16"/>
      <c r="E165" s="9">
        <f t="shared" si="2"/>
        <v>704</v>
      </c>
    </row>
    <row r="166" spans="1:5" ht="21" x14ac:dyDescent="0.25">
      <c r="A166" s="18"/>
      <c r="B166" s="8"/>
      <c r="C166" s="16"/>
      <c r="D166" s="16"/>
      <c r="E166" s="9">
        <f t="shared" si="2"/>
        <v>704</v>
      </c>
    </row>
    <row r="167" spans="1:5" ht="21" x14ac:dyDescent="0.25">
      <c r="A167" s="18"/>
      <c r="B167" s="8"/>
      <c r="C167" s="16"/>
      <c r="D167" s="16"/>
      <c r="E167" s="9">
        <f t="shared" si="2"/>
        <v>704</v>
      </c>
    </row>
    <row r="168" spans="1:5" ht="21" x14ac:dyDescent="0.25">
      <c r="A168" s="18"/>
      <c r="B168" s="8"/>
      <c r="C168" s="16"/>
      <c r="D168" s="16"/>
      <c r="E168" s="9">
        <f t="shared" si="2"/>
        <v>704</v>
      </c>
    </row>
    <row r="169" spans="1:5" ht="21" x14ac:dyDescent="0.25">
      <c r="A169" s="18"/>
      <c r="B169" s="8"/>
      <c r="C169" s="16"/>
      <c r="D169" s="16"/>
      <c r="E169" s="9">
        <f t="shared" si="2"/>
        <v>704</v>
      </c>
    </row>
    <row r="170" spans="1:5" ht="21" x14ac:dyDescent="0.25">
      <c r="A170" s="18"/>
      <c r="B170" s="8"/>
      <c r="C170" s="16"/>
      <c r="D170" s="16"/>
      <c r="E170" s="9">
        <f t="shared" si="2"/>
        <v>704</v>
      </c>
    </row>
    <row r="171" spans="1:5" ht="21" x14ac:dyDescent="0.25">
      <c r="A171" s="18"/>
      <c r="B171" s="8"/>
      <c r="C171" s="16"/>
      <c r="D171" s="16"/>
      <c r="E171" s="9">
        <f t="shared" si="2"/>
        <v>704</v>
      </c>
    </row>
    <row r="172" spans="1:5" ht="21" x14ac:dyDescent="0.25">
      <c r="A172" s="18"/>
      <c r="B172" s="8"/>
      <c r="C172" s="16"/>
      <c r="D172" s="16"/>
      <c r="E172" s="9">
        <f t="shared" si="2"/>
        <v>704</v>
      </c>
    </row>
    <row r="173" spans="1:5" ht="21" x14ac:dyDescent="0.25">
      <c r="A173" s="18"/>
      <c r="B173" s="8"/>
      <c r="C173" s="16"/>
      <c r="D173" s="16"/>
      <c r="E173" s="9">
        <f t="shared" si="2"/>
        <v>704</v>
      </c>
    </row>
    <row r="174" spans="1:5" ht="21" x14ac:dyDescent="0.25">
      <c r="A174" s="18"/>
      <c r="B174" s="8"/>
      <c r="C174" s="16"/>
      <c r="D174" s="16"/>
      <c r="E174" s="9">
        <f t="shared" si="2"/>
        <v>704</v>
      </c>
    </row>
    <row r="175" spans="1:5" ht="21" x14ac:dyDescent="0.25">
      <c r="A175" s="18"/>
      <c r="B175" s="8"/>
      <c r="C175" s="16"/>
      <c r="D175" s="16"/>
      <c r="E175" s="9">
        <f t="shared" si="2"/>
        <v>704</v>
      </c>
    </row>
    <row r="176" spans="1:5" ht="21" x14ac:dyDescent="0.25">
      <c r="A176" s="18"/>
      <c r="B176" s="8"/>
      <c r="C176" s="16"/>
      <c r="D176" s="16"/>
      <c r="E176" s="9">
        <f t="shared" si="2"/>
        <v>704</v>
      </c>
    </row>
    <row r="177" spans="1:5" ht="21" x14ac:dyDescent="0.25">
      <c r="A177" s="18"/>
      <c r="B177" s="8"/>
      <c r="C177" s="16"/>
      <c r="D177" s="16"/>
      <c r="E177" s="9">
        <f t="shared" si="2"/>
        <v>704</v>
      </c>
    </row>
    <row r="178" spans="1:5" ht="21" x14ac:dyDescent="0.25">
      <c r="A178" s="18"/>
      <c r="B178" s="8"/>
      <c r="C178" s="16"/>
      <c r="D178" s="16"/>
      <c r="E178" s="9">
        <f t="shared" si="2"/>
        <v>704</v>
      </c>
    </row>
    <row r="179" spans="1:5" ht="21" x14ac:dyDescent="0.25">
      <c r="A179" s="18"/>
      <c r="B179" s="8"/>
      <c r="C179" s="16"/>
      <c r="D179" s="16"/>
      <c r="E179" s="9">
        <f t="shared" si="2"/>
        <v>704</v>
      </c>
    </row>
    <row r="180" spans="1:5" ht="21" x14ac:dyDescent="0.25">
      <c r="A180" s="18"/>
      <c r="B180" s="8"/>
      <c r="C180" s="16"/>
      <c r="D180" s="16"/>
      <c r="E180" s="9">
        <f t="shared" si="2"/>
        <v>704</v>
      </c>
    </row>
    <row r="181" spans="1:5" ht="21" x14ac:dyDescent="0.25">
      <c r="A181" s="18"/>
      <c r="B181" s="8"/>
      <c r="C181" s="16"/>
      <c r="D181" s="16"/>
      <c r="E181" s="9">
        <f t="shared" si="2"/>
        <v>704</v>
      </c>
    </row>
    <row r="182" spans="1:5" ht="21" x14ac:dyDescent="0.25">
      <c r="A182" s="18"/>
      <c r="B182" s="8"/>
      <c r="C182" s="16"/>
      <c r="D182" s="16"/>
      <c r="E182" s="9">
        <f t="shared" si="2"/>
        <v>704</v>
      </c>
    </row>
    <row r="183" spans="1:5" ht="21" x14ac:dyDescent="0.25">
      <c r="A183" s="18"/>
      <c r="B183" s="8"/>
      <c r="C183" s="16"/>
      <c r="D183" s="16"/>
      <c r="E183" s="9">
        <f t="shared" si="2"/>
        <v>704</v>
      </c>
    </row>
    <row r="184" spans="1:5" ht="21" x14ac:dyDescent="0.25">
      <c r="A184" s="18"/>
      <c r="B184" s="8"/>
      <c r="C184" s="16"/>
      <c r="D184" s="16"/>
      <c r="E184" s="9">
        <f t="shared" si="2"/>
        <v>704</v>
      </c>
    </row>
    <row r="185" spans="1:5" ht="21" x14ac:dyDescent="0.25">
      <c r="A185" s="18"/>
      <c r="B185" s="8"/>
      <c r="C185" s="16"/>
      <c r="D185" s="16"/>
      <c r="E185" s="9">
        <f t="shared" si="2"/>
        <v>704</v>
      </c>
    </row>
    <row r="186" spans="1:5" ht="21" x14ac:dyDescent="0.25">
      <c r="A186" s="18"/>
      <c r="B186" s="8"/>
      <c r="C186" s="16"/>
      <c r="D186" s="16"/>
      <c r="E186" s="9">
        <f t="shared" si="2"/>
        <v>704</v>
      </c>
    </row>
    <row r="187" spans="1:5" ht="21" x14ac:dyDescent="0.25">
      <c r="A187" s="18"/>
      <c r="B187" s="8"/>
      <c r="C187" s="16"/>
      <c r="D187" s="16"/>
      <c r="E187" s="9">
        <f t="shared" si="2"/>
        <v>704</v>
      </c>
    </row>
    <row r="188" spans="1:5" ht="21" x14ac:dyDescent="0.25">
      <c r="A188" s="18"/>
      <c r="B188" s="8"/>
      <c r="C188" s="16"/>
      <c r="D188" s="16"/>
      <c r="E188" s="9">
        <f t="shared" si="2"/>
        <v>704</v>
      </c>
    </row>
    <row r="189" spans="1:5" ht="21" x14ac:dyDescent="0.25">
      <c r="A189" s="18"/>
      <c r="B189" s="8"/>
      <c r="C189" s="16"/>
      <c r="D189" s="16"/>
      <c r="E189" s="9">
        <f t="shared" si="2"/>
        <v>704</v>
      </c>
    </row>
    <row r="190" spans="1:5" ht="21" x14ac:dyDescent="0.25">
      <c r="A190" s="18"/>
      <c r="B190" s="8"/>
      <c r="C190" s="16"/>
      <c r="D190" s="16"/>
      <c r="E190" s="9">
        <f t="shared" si="2"/>
        <v>704</v>
      </c>
    </row>
    <row r="191" spans="1:5" ht="21" x14ac:dyDescent="0.25">
      <c r="A191" s="18"/>
      <c r="B191" s="8"/>
      <c r="C191" s="16"/>
      <c r="D191" s="16"/>
      <c r="E191" s="9">
        <f t="shared" si="2"/>
        <v>704</v>
      </c>
    </row>
    <row r="192" spans="1:5" ht="21" x14ac:dyDescent="0.25">
      <c r="A192" s="18"/>
      <c r="B192" s="8"/>
      <c r="C192" s="16"/>
      <c r="D192" s="16"/>
      <c r="E192" s="9">
        <f t="shared" si="2"/>
        <v>704</v>
      </c>
    </row>
    <row r="193" spans="1:5" ht="21" x14ac:dyDescent="0.25">
      <c r="A193" s="18"/>
      <c r="B193" s="8"/>
      <c r="C193" s="16"/>
      <c r="D193" s="16"/>
      <c r="E193" s="9">
        <f t="shared" si="2"/>
        <v>704</v>
      </c>
    </row>
    <row r="194" spans="1:5" ht="21" x14ac:dyDescent="0.25">
      <c r="A194" s="18"/>
      <c r="B194" s="8"/>
      <c r="C194" s="16"/>
      <c r="D194" s="16"/>
      <c r="E194" s="9">
        <f t="shared" si="2"/>
        <v>704</v>
      </c>
    </row>
    <row r="195" spans="1:5" ht="21" x14ac:dyDescent="0.25">
      <c r="A195" s="18"/>
      <c r="B195" s="8"/>
      <c r="C195" s="16"/>
      <c r="D195" s="16"/>
      <c r="E195" s="9">
        <f t="shared" si="2"/>
        <v>704</v>
      </c>
    </row>
    <row r="196" spans="1:5" ht="21" x14ac:dyDescent="0.25">
      <c r="A196" s="18"/>
      <c r="B196" s="8"/>
      <c r="C196" s="16"/>
      <c r="D196" s="16"/>
      <c r="E196" s="9">
        <f t="shared" si="2"/>
        <v>704</v>
      </c>
    </row>
    <row r="197" spans="1:5" ht="21" x14ac:dyDescent="0.25">
      <c r="A197" s="18"/>
      <c r="B197" s="8"/>
      <c r="C197" s="16"/>
      <c r="D197" s="16"/>
      <c r="E197" s="9">
        <f t="shared" si="2"/>
        <v>704</v>
      </c>
    </row>
    <row r="198" spans="1:5" ht="21" x14ac:dyDescent="0.25">
      <c r="A198" s="18"/>
      <c r="B198" s="8"/>
      <c r="C198" s="16"/>
      <c r="D198" s="16"/>
      <c r="E198" s="9">
        <f t="shared" ref="E198:E261" si="3">E197+C198-D198</f>
        <v>704</v>
      </c>
    </row>
    <row r="199" spans="1:5" ht="21" x14ac:dyDescent="0.25">
      <c r="A199" s="18"/>
      <c r="B199" s="8"/>
      <c r="C199" s="16"/>
      <c r="D199" s="16"/>
      <c r="E199" s="9">
        <f t="shared" si="3"/>
        <v>704</v>
      </c>
    </row>
    <row r="200" spans="1:5" ht="21" x14ac:dyDescent="0.25">
      <c r="A200" s="18"/>
      <c r="B200" s="8"/>
      <c r="C200" s="16"/>
      <c r="D200" s="16"/>
      <c r="E200" s="9">
        <f t="shared" si="3"/>
        <v>704</v>
      </c>
    </row>
    <row r="201" spans="1:5" ht="21" x14ac:dyDescent="0.25">
      <c r="A201" s="18"/>
      <c r="B201" s="8"/>
      <c r="C201" s="16"/>
      <c r="D201" s="16"/>
      <c r="E201" s="9">
        <f t="shared" si="3"/>
        <v>704</v>
      </c>
    </row>
    <row r="202" spans="1:5" ht="21" x14ac:dyDescent="0.25">
      <c r="A202" s="18"/>
      <c r="B202" s="8"/>
      <c r="C202" s="16"/>
      <c r="D202" s="16"/>
      <c r="E202" s="9">
        <f t="shared" si="3"/>
        <v>704</v>
      </c>
    </row>
    <row r="203" spans="1:5" ht="21" x14ac:dyDescent="0.25">
      <c r="A203" s="18"/>
      <c r="B203" s="8"/>
      <c r="C203" s="16"/>
      <c r="D203" s="16"/>
      <c r="E203" s="9">
        <f t="shared" si="3"/>
        <v>704</v>
      </c>
    </row>
    <row r="204" spans="1:5" ht="21" x14ac:dyDescent="0.25">
      <c r="A204" s="18"/>
      <c r="B204" s="8"/>
      <c r="C204" s="16"/>
      <c r="D204" s="16"/>
      <c r="E204" s="9">
        <f t="shared" si="3"/>
        <v>704</v>
      </c>
    </row>
    <row r="205" spans="1:5" ht="21" x14ac:dyDescent="0.25">
      <c r="A205" s="18"/>
      <c r="B205" s="8"/>
      <c r="C205" s="16"/>
      <c r="D205" s="16"/>
      <c r="E205" s="9">
        <f t="shared" si="3"/>
        <v>704</v>
      </c>
    </row>
    <row r="206" spans="1:5" ht="21" x14ac:dyDescent="0.25">
      <c r="A206" s="18"/>
      <c r="B206" s="8"/>
      <c r="C206" s="16"/>
      <c r="D206" s="16"/>
      <c r="E206" s="9">
        <f t="shared" si="3"/>
        <v>704</v>
      </c>
    </row>
    <row r="207" spans="1:5" ht="21" x14ac:dyDescent="0.25">
      <c r="A207" s="18"/>
      <c r="B207" s="8"/>
      <c r="C207" s="16"/>
      <c r="D207" s="16"/>
      <c r="E207" s="9">
        <f t="shared" si="3"/>
        <v>704</v>
      </c>
    </row>
    <row r="208" spans="1:5" ht="21" x14ac:dyDescent="0.25">
      <c r="A208" s="18"/>
      <c r="B208" s="8"/>
      <c r="C208" s="16"/>
      <c r="D208" s="16"/>
      <c r="E208" s="9">
        <f t="shared" si="3"/>
        <v>704</v>
      </c>
    </row>
    <row r="209" spans="1:5" ht="21" x14ac:dyDescent="0.25">
      <c r="A209" s="18"/>
      <c r="B209" s="8"/>
      <c r="C209" s="16"/>
      <c r="D209" s="16"/>
      <c r="E209" s="9">
        <f t="shared" si="3"/>
        <v>704</v>
      </c>
    </row>
    <row r="210" spans="1:5" ht="21" x14ac:dyDescent="0.25">
      <c r="A210" s="18"/>
      <c r="B210" s="8"/>
      <c r="C210" s="16"/>
      <c r="D210" s="16"/>
      <c r="E210" s="9">
        <f t="shared" si="3"/>
        <v>704</v>
      </c>
    </row>
    <row r="211" spans="1:5" ht="21" x14ac:dyDescent="0.25">
      <c r="A211" s="18"/>
      <c r="B211" s="8"/>
      <c r="C211" s="16"/>
      <c r="D211" s="16"/>
      <c r="E211" s="9">
        <f t="shared" si="3"/>
        <v>704</v>
      </c>
    </row>
    <row r="212" spans="1:5" ht="21" x14ac:dyDescent="0.25">
      <c r="A212" s="18"/>
      <c r="B212" s="8"/>
      <c r="C212" s="16"/>
      <c r="D212" s="16"/>
      <c r="E212" s="9">
        <f t="shared" si="3"/>
        <v>704</v>
      </c>
    </row>
    <row r="213" spans="1:5" ht="21" x14ac:dyDescent="0.25">
      <c r="A213" s="18"/>
      <c r="B213" s="8"/>
      <c r="C213" s="16"/>
      <c r="D213" s="16"/>
      <c r="E213" s="9">
        <f t="shared" si="3"/>
        <v>704</v>
      </c>
    </row>
    <row r="214" spans="1:5" ht="21" x14ac:dyDescent="0.25">
      <c r="A214" s="18"/>
      <c r="B214" s="8"/>
      <c r="C214" s="16"/>
      <c r="D214" s="16"/>
      <c r="E214" s="9">
        <f t="shared" si="3"/>
        <v>704</v>
      </c>
    </row>
    <row r="215" spans="1:5" ht="21" x14ac:dyDescent="0.25">
      <c r="A215" s="18"/>
      <c r="B215" s="8"/>
      <c r="C215" s="16"/>
      <c r="D215" s="16"/>
      <c r="E215" s="9">
        <f t="shared" si="3"/>
        <v>704</v>
      </c>
    </row>
    <row r="216" spans="1:5" ht="21" x14ac:dyDescent="0.25">
      <c r="A216" s="18"/>
      <c r="B216" s="8"/>
      <c r="C216" s="16"/>
      <c r="D216" s="16"/>
      <c r="E216" s="9">
        <f t="shared" si="3"/>
        <v>704</v>
      </c>
    </row>
    <row r="217" spans="1:5" ht="21" x14ac:dyDescent="0.25">
      <c r="A217" s="18"/>
      <c r="B217" s="8"/>
      <c r="C217" s="16"/>
      <c r="D217" s="16"/>
      <c r="E217" s="9">
        <f t="shared" si="3"/>
        <v>704</v>
      </c>
    </row>
    <row r="218" spans="1:5" ht="21" x14ac:dyDescent="0.25">
      <c r="A218" s="18"/>
      <c r="B218" s="8"/>
      <c r="C218" s="16"/>
      <c r="D218" s="16"/>
      <c r="E218" s="9">
        <f t="shared" si="3"/>
        <v>704</v>
      </c>
    </row>
    <row r="219" spans="1:5" ht="21" x14ac:dyDescent="0.25">
      <c r="A219" s="18"/>
      <c r="B219" s="8"/>
      <c r="C219" s="16"/>
      <c r="D219" s="16"/>
      <c r="E219" s="9">
        <f t="shared" si="3"/>
        <v>704</v>
      </c>
    </row>
    <row r="220" spans="1:5" ht="21" x14ac:dyDescent="0.25">
      <c r="A220" s="18"/>
      <c r="B220" s="8"/>
      <c r="C220" s="16"/>
      <c r="D220" s="16"/>
      <c r="E220" s="9">
        <f t="shared" si="3"/>
        <v>704</v>
      </c>
    </row>
    <row r="221" spans="1:5" ht="21" x14ac:dyDescent="0.25">
      <c r="A221" s="18"/>
      <c r="B221" s="8"/>
      <c r="C221" s="16"/>
      <c r="D221" s="16"/>
      <c r="E221" s="9">
        <f t="shared" si="3"/>
        <v>704</v>
      </c>
    </row>
    <row r="222" spans="1:5" ht="21" x14ac:dyDescent="0.25">
      <c r="A222" s="18"/>
      <c r="B222" s="8"/>
      <c r="C222" s="16"/>
      <c r="D222" s="16"/>
      <c r="E222" s="9">
        <f t="shared" si="3"/>
        <v>704</v>
      </c>
    </row>
    <row r="223" spans="1:5" ht="21" x14ac:dyDescent="0.25">
      <c r="A223" s="18"/>
      <c r="B223" s="8"/>
      <c r="C223" s="16"/>
      <c r="D223" s="16"/>
      <c r="E223" s="9">
        <f t="shared" si="3"/>
        <v>704</v>
      </c>
    </row>
    <row r="224" spans="1:5" ht="21" x14ac:dyDescent="0.25">
      <c r="A224" s="18"/>
      <c r="B224" s="8"/>
      <c r="C224" s="16"/>
      <c r="D224" s="16"/>
      <c r="E224" s="9">
        <f t="shared" si="3"/>
        <v>704</v>
      </c>
    </row>
    <row r="225" spans="1:5" ht="21" x14ac:dyDescent="0.25">
      <c r="A225" s="18"/>
      <c r="B225" s="8"/>
      <c r="C225" s="16"/>
      <c r="D225" s="16"/>
      <c r="E225" s="9">
        <f t="shared" si="3"/>
        <v>704</v>
      </c>
    </row>
    <row r="226" spans="1:5" ht="21" x14ac:dyDescent="0.25">
      <c r="A226" s="18"/>
      <c r="B226" s="8"/>
      <c r="C226" s="16"/>
      <c r="D226" s="16"/>
      <c r="E226" s="9">
        <f t="shared" si="3"/>
        <v>704</v>
      </c>
    </row>
    <row r="227" spans="1:5" ht="21" x14ac:dyDescent="0.25">
      <c r="A227" s="18"/>
      <c r="B227" s="8"/>
      <c r="C227" s="16"/>
      <c r="D227" s="16"/>
      <c r="E227" s="9">
        <f t="shared" si="3"/>
        <v>704</v>
      </c>
    </row>
    <row r="228" spans="1:5" ht="21" x14ac:dyDescent="0.25">
      <c r="A228" s="18"/>
      <c r="B228" s="8"/>
      <c r="C228" s="16"/>
      <c r="D228" s="16"/>
      <c r="E228" s="9">
        <f t="shared" si="3"/>
        <v>704</v>
      </c>
    </row>
    <row r="229" spans="1:5" ht="21" x14ac:dyDescent="0.25">
      <c r="A229" s="18"/>
      <c r="B229" s="8"/>
      <c r="C229" s="16"/>
      <c r="D229" s="16"/>
      <c r="E229" s="9">
        <f t="shared" si="3"/>
        <v>704</v>
      </c>
    </row>
    <row r="230" spans="1:5" ht="21" x14ac:dyDescent="0.25">
      <c r="A230" s="18"/>
      <c r="B230" s="8"/>
      <c r="C230" s="16"/>
      <c r="D230" s="16"/>
      <c r="E230" s="9">
        <f t="shared" si="3"/>
        <v>704</v>
      </c>
    </row>
    <row r="231" spans="1:5" ht="21" x14ac:dyDescent="0.25">
      <c r="A231" s="18"/>
      <c r="B231" s="8"/>
      <c r="C231" s="16"/>
      <c r="D231" s="16"/>
      <c r="E231" s="9">
        <f t="shared" si="3"/>
        <v>704</v>
      </c>
    </row>
    <row r="232" spans="1:5" ht="21" x14ac:dyDescent="0.25">
      <c r="A232" s="18"/>
      <c r="B232" s="8"/>
      <c r="C232" s="16"/>
      <c r="D232" s="16"/>
      <c r="E232" s="9">
        <f t="shared" si="3"/>
        <v>704</v>
      </c>
    </row>
    <row r="233" spans="1:5" ht="21" x14ac:dyDescent="0.25">
      <c r="A233" s="18"/>
      <c r="B233" s="8"/>
      <c r="C233" s="16"/>
      <c r="D233" s="16"/>
      <c r="E233" s="9">
        <f t="shared" si="3"/>
        <v>704</v>
      </c>
    </row>
    <row r="234" spans="1:5" ht="21" x14ac:dyDescent="0.25">
      <c r="A234" s="18"/>
      <c r="B234" s="8"/>
      <c r="C234" s="16"/>
      <c r="D234" s="16"/>
      <c r="E234" s="9">
        <f t="shared" si="3"/>
        <v>704</v>
      </c>
    </row>
    <row r="235" spans="1:5" ht="21" x14ac:dyDescent="0.25">
      <c r="A235" s="18"/>
      <c r="B235" s="8"/>
      <c r="C235" s="16"/>
      <c r="D235" s="16"/>
      <c r="E235" s="9">
        <f t="shared" si="3"/>
        <v>704</v>
      </c>
    </row>
    <row r="236" spans="1:5" ht="21" x14ac:dyDescent="0.25">
      <c r="A236" s="18"/>
      <c r="B236" s="17"/>
      <c r="C236" s="16"/>
      <c r="D236" s="16"/>
      <c r="E236" s="9">
        <f t="shared" si="3"/>
        <v>704</v>
      </c>
    </row>
    <row r="237" spans="1:5" ht="21" x14ac:dyDescent="0.25">
      <c r="A237" s="18"/>
      <c r="B237" s="17"/>
      <c r="C237" s="16"/>
      <c r="D237" s="16"/>
      <c r="E237" s="9">
        <f t="shared" si="3"/>
        <v>704</v>
      </c>
    </row>
    <row r="238" spans="1:5" ht="21" x14ac:dyDescent="0.25">
      <c r="A238" s="18"/>
      <c r="B238" s="17"/>
      <c r="C238" s="16"/>
      <c r="D238" s="16"/>
      <c r="E238" s="9">
        <f t="shared" si="3"/>
        <v>704</v>
      </c>
    </row>
    <row r="239" spans="1:5" ht="21" x14ac:dyDescent="0.25">
      <c r="A239" s="18"/>
      <c r="B239" s="17"/>
      <c r="C239" s="16"/>
      <c r="D239" s="16"/>
      <c r="E239" s="9">
        <f t="shared" si="3"/>
        <v>704</v>
      </c>
    </row>
    <row r="240" spans="1:5" ht="21" x14ac:dyDescent="0.25">
      <c r="A240" s="18"/>
      <c r="B240" s="17"/>
      <c r="C240" s="16"/>
      <c r="D240" s="16"/>
      <c r="E240" s="9">
        <f t="shared" si="3"/>
        <v>704</v>
      </c>
    </row>
    <row r="241" spans="1:5" ht="21" x14ac:dyDescent="0.25">
      <c r="A241" s="18"/>
      <c r="B241" s="17"/>
      <c r="C241" s="16"/>
      <c r="D241" s="16"/>
      <c r="E241" s="9">
        <f t="shared" si="3"/>
        <v>704</v>
      </c>
    </row>
    <row r="242" spans="1:5" ht="21" x14ac:dyDescent="0.25">
      <c r="A242" s="18"/>
      <c r="B242" s="17"/>
      <c r="C242" s="16"/>
      <c r="D242" s="16"/>
      <c r="E242" s="9">
        <f t="shared" si="3"/>
        <v>704</v>
      </c>
    </row>
    <row r="243" spans="1:5" ht="21" x14ac:dyDescent="0.25">
      <c r="A243" s="18"/>
      <c r="B243" s="17"/>
      <c r="C243" s="16"/>
      <c r="D243" s="16"/>
      <c r="E243" s="9">
        <f t="shared" si="3"/>
        <v>704</v>
      </c>
    </row>
    <row r="244" spans="1:5" ht="21" x14ac:dyDescent="0.25">
      <c r="A244" s="18"/>
      <c r="B244" s="17"/>
      <c r="C244" s="16"/>
      <c r="D244" s="16"/>
      <c r="E244" s="9">
        <f t="shared" si="3"/>
        <v>704</v>
      </c>
    </row>
    <row r="245" spans="1:5" ht="21" x14ac:dyDescent="0.25">
      <c r="A245" s="18"/>
      <c r="B245" s="17"/>
      <c r="C245" s="16"/>
      <c r="D245" s="16"/>
      <c r="E245" s="9">
        <f t="shared" si="3"/>
        <v>704</v>
      </c>
    </row>
    <row r="246" spans="1:5" ht="21" x14ac:dyDescent="0.25">
      <c r="A246" s="18"/>
      <c r="B246" s="17"/>
      <c r="C246" s="16"/>
      <c r="D246" s="16"/>
      <c r="E246" s="9">
        <f t="shared" si="3"/>
        <v>704</v>
      </c>
    </row>
    <row r="247" spans="1:5" ht="21" x14ac:dyDescent="0.25">
      <c r="A247" s="18"/>
      <c r="B247" s="17"/>
      <c r="C247" s="16"/>
      <c r="D247" s="16"/>
      <c r="E247" s="9">
        <f t="shared" si="3"/>
        <v>704</v>
      </c>
    </row>
    <row r="248" spans="1:5" ht="21" x14ac:dyDescent="0.25">
      <c r="A248" s="18"/>
      <c r="B248" s="17"/>
      <c r="C248" s="16"/>
      <c r="D248" s="16"/>
      <c r="E248" s="9">
        <f t="shared" si="3"/>
        <v>704</v>
      </c>
    </row>
    <row r="249" spans="1:5" ht="21" x14ac:dyDescent="0.25">
      <c r="A249" s="18"/>
      <c r="B249" s="17"/>
      <c r="C249" s="16"/>
      <c r="D249" s="16"/>
      <c r="E249" s="9">
        <f t="shared" si="3"/>
        <v>704</v>
      </c>
    </row>
    <row r="250" spans="1:5" ht="21" x14ac:dyDescent="0.25">
      <c r="A250" s="18"/>
      <c r="B250" s="17"/>
      <c r="C250" s="16"/>
      <c r="D250" s="16"/>
      <c r="E250" s="9">
        <f t="shared" si="3"/>
        <v>704</v>
      </c>
    </row>
    <row r="251" spans="1:5" ht="21" x14ac:dyDescent="0.25">
      <c r="A251" s="18"/>
      <c r="B251" s="17"/>
      <c r="C251" s="16"/>
      <c r="D251" s="16"/>
      <c r="E251" s="9">
        <f t="shared" si="3"/>
        <v>704</v>
      </c>
    </row>
    <row r="252" spans="1:5" ht="21" x14ac:dyDescent="0.25">
      <c r="A252" s="18"/>
      <c r="B252" s="17"/>
      <c r="C252" s="16"/>
      <c r="D252" s="16"/>
      <c r="E252" s="9">
        <f t="shared" si="3"/>
        <v>704</v>
      </c>
    </row>
    <row r="253" spans="1:5" ht="21" x14ac:dyDescent="0.25">
      <c r="A253" s="18"/>
      <c r="B253" s="17"/>
      <c r="C253" s="16"/>
      <c r="D253" s="16"/>
      <c r="E253" s="9">
        <f t="shared" si="3"/>
        <v>704</v>
      </c>
    </row>
    <row r="254" spans="1:5" ht="21" x14ac:dyDescent="0.25">
      <c r="A254" s="18"/>
      <c r="B254" s="17"/>
      <c r="C254" s="16"/>
      <c r="D254" s="16"/>
      <c r="E254" s="9">
        <f t="shared" si="3"/>
        <v>704</v>
      </c>
    </row>
    <row r="255" spans="1:5" ht="21" x14ac:dyDescent="0.25">
      <c r="A255" s="18"/>
      <c r="B255" s="17"/>
      <c r="C255" s="16"/>
      <c r="D255" s="16"/>
      <c r="E255" s="9">
        <f t="shared" si="3"/>
        <v>704</v>
      </c>
    </row>
    <row r="256" spans="1:5" ht="21" x14ac:dyDescent="0.25">
      <c r="A256" s="18"/>
      <c r="B256" s="17"/>
      <c r="C256" s="16"/>
      <c r="D256" s="16"/>
      <c r="E256" s="9">
        <f t="shared" si="3"/>
        <v>704</v>
      </c>
    </row>
    <row r="257" spans="1:5" ht="21" x14ac:dyDescent="0.25">
      <c r="A257" s="18"/>
      <c r="B257" s="17"/>
      <c r="C257" s="16"/>
      <c r="D257" s="16"/>
      <c r="E257" s="9">
        <f t="shared" si="3"/>
        <v>704</v>
      </c>
    </row>
    <row r="258" spans="1:5" ht="21" x14ac:dyDescent="0.25">
      <c r="A258" s="18"/>
      <c r="B258" s="17"/>
      <c r="C258" s="16"/>
      <c r="D258" s="16"/>
      <c r="E258" s="9">
        <f t="shared" si="3"/>
        <v>704</v>
      </c>
    </row>
    <row r="259" spans="1:5" ht="21" x14ac:dyDescent="0.25">
      <c r="A259" s="18"/>
      <c r="B259" s="17"/>
      <c r="C259" s="16"/>
      <c r="D259" s="16"/>
      <c r="E259" s="9">
        <f t="shared" si="3"/>
        <v>704</v>
      </c>
    </row>
    <row r="260" spans="1:5" ht="21" x14ac:dyDescent="0.25">
      <c r="A260" s="18"/>
      <c r="B260" s="17"/>
      <c r="C260" s="16"/>
      <c r="D260" s="16"/>
      <c r="E260" s="9">
        <f t="shared" si="3"/>
        <v>704</v>
      </c>
    </row>
    <row r="261" spans="1:5" ht="21" x14ac:dyDescent="0.25">
      <c r="A261" s="18"/>
      <c r="B261" s="17"/>
      <c r="C261" s="16"/>
      <c r="D261" s="16"/>
      <c r="E261" s="9">
        <f t="shared" si="3"/>
        <v>704</v>
      </c>
    </row>
    <row r="262" spans="1:5" ht="21" x14ac:dyDescent="0.25">
      <c r="A262" s="18"/>
      <c r="B262" s="17"/>
      <c r="C262" s="16"/>
      <c r="D262" s="16"/>
      <c r="E262" s="9">
        <f t="shared" ref="E262:E325" si="4">E261+C262-D262</f>
        <v>704</v>
      </c>
    </row>
    <row r="263" spans="1:5" ht="21" x14ac:dyDescent="0.25">
      <c r="A263" s="18"/>
      <c r="B263" s="17"/>
      <c r="C263" s="16"/>
      <c r="D263" s="16"/>
      <c r="E263" s="9">
        <f t="shared" si="4"/>
        <v>704</v>
      </c>
    </row>
    <row r="264" spans="1:5" ht="21" x14ac:dyDescent="0.25">
      <c r="A264" s="18"/>
      <c r="B264" s="17"/>
      <c r="C264" s="16"/>
      <c r="D264" s="16"/>
      <c r="E264" s="9">
        <f t="shared" si="4"/>
        <v>704</v>
      </c>
    </row>
    <row r="265" spans="1:5" ht="21" x14ac:dyDescent="0.25">
      <c r="A265" s="18"/>
      <c r="B265" s="17"/>
      <c r="C265" s="16"/>
      <c r="D265" s="16"/>
      <c r="E265" s="9">
        <f t="shared" si="4"/>
        <v>704</v>
      </c>
    </row>
    <row r="266" spans="1:5" ht="21" x14ac:dyDescent="0.25">
      <c r="A266" s="18"/>
      <c r="B266" s="17"/>
      <c r="C266" s="16"/>
      <c r="D266" s="16"/>
      <c r="E266" s="9">
        <f t="shared" si="4"/>
        <v>704</v>
      </c>
    </row>
    <row r="267" spans="1:5" ht="21" x14ac:dyDescent="0.25">
      <c r="A267" s="18"/>
      <c r="B267" s="17"/>
      <c r="C267" s="16"/>
      <c r="D267" s="16"/>
      <c r="E267" s="9">
        <f t="shared" si="4"/>
        <v>704</v>
      </c>
    </row>
    <row r="268" spans="1:5" ht="21" x14ac:dyDescent="0.25">
      <c r="A268" s="18"/>
      <c r="B268" s="17"/>
      <c r="C268" s="16"/>
      <c r="D268" s="16"/>
      <c r="E268" s="9">
        <f t="shared" si="4"/>
        <v>704</v>
      </c>
    </row>
    <row r="269" spans="1:5" ht="21" x14ac:dyDescent="0.25">
      <c r="A269" s="18"/>
      <c r="B269" s="17"/>
      <c r="C269" s="16"/>
      <c r="D269" s="16"/>
      <c r="E269" s="9">
        <f t="shared" si="4"/>
        <v>704</v>
      </c>
    </row>
    <row r="270" spans="1:5" ht="21" x14ac:dyDescent="0.25">
      <c r="A270" s="18"/>
      <c r="B270" s="17"/>
      <c r="C270" s="16"/>
      <c r="D270" s="16"/>
      <c r="E270" s="9">
        <f t="shared" si="4"/>
        <v>704</v>
      </c>
    </row>
    <row r="271" spans="1:5" ht="21" x14ac:dyDescent="0.25">
      <c r="A271" s="18"/>
      <c r="B271" s="17"/>
      <c r="C271" s="16"/>
      <c r="D271" s="16"/>
      <c r="E271" s="9">
        <f t="shared" si="4"/>
        <v>704</v>
      </c>
    </row>
    <row r="272" spans="1:5" ht="21" x14ac:dyDescent="0.25">
      <c r="A272" s="18"/>
      <c r="B272" s="17"/>
      <c r="C272" s="16"/>
      <c r="D272" s="16"/>
      <c r="E272" s="9">
        <f t="shared" si="4"/>
        <v>704</v>
      </c>
    </row>
    <row r="273" spans="1:5" ht="21" x14ac:dyDescent="0.25">
      <c r="A273" s="18"/>
      <c r="B273" s="17"/>
      <c r="C273" s="16"/>
      <c r="D273" s="16"/>
      <c r="E273" s="9">
        <f t="shared" si="4"/>
        <v>704</v>
      </c>
    </row>
    <row r="274" spans="1:5" ht="21" x14ac:dyDescent="0.25">
      <c r="A274" s="18"/>
      <c r="B274" s="17"/>
      <c r="C274" s="16"/>
      <c r="D274" s="16"/>
      <c r="E274" s="9">
        <f t="shared" si="4"/>
        <v>704</v>
      </c>
    </row>
    <row r="275" spans="1:5" ht="21" x14ac:dyDescent="0.25">
      <c r="A275" s="18"/>
      <c r="B275" s="17"/>
      <c r="C275" s="16"/>
      <c r="D275" s="16"/>
      <c r="E275" s="9">
        <f t="shared" si="4"/>
        <v>704</v>
      </c>
    </row>
    <row r="276" spans="1:5" ht="21" x14ac:dyDescent="0.25">
      <c r="A276" s="18"/>
      <c r="B276" s="17"/>
      <c r="C276" s="16"/>
      <c r="D276" s="16"/>
      <c r="E276" s="9">
        <f t="shared" si="4"/>
        <v>704</v>
      </c>
    </row>
    <row r="277" spans="1:5" ht="21" x14ac:dyDescent="0.25">
      <c r="A277" s="18"/>
      <c r="B277" s="17"/>
      <c r="C277" s="16"/>
      <c r="D277" s="16"/>
      <c r="E277" s="9">
        <f t="shared" si="4"/>
        <v>704</v>
      </c>
    </row>
    <row r="278" spans="1:5" ht="21" x14ac:dyDescent="0.25">
      <c r="A278" s="18"/>
      <c r="B278" s="17"/>
      <c r="C278" s="16"/>
      <c r="D278" s="16"/>
      <c r="E278" s="9">
        <f t="shared" si="4"/>
        <v>704</v>
      </c>
    </row>
    <row r="279" spans="1:5" ht="21" x14ac:dyDescent="0.25">
      <c r="A279" s="18"/>
      <c r="B279" s="17"/>
      <c r="C279" s="16"/>
      <c r="D279" s="16"/>
      <c r="E279" s="9">
        <f t="shared" si="4"/>
        <v>704</v>
      </c>
    </row>
    <row r="280" spans="1:5" ht="21" x14ac:dyDescent="0.25">
      <c r="A280" s="18"/>
      <c r="B280" s="17"/>
      <c r="C280" s="16"/>
      <c r="D280" s="16"/>
      <c r="E280" s="9">
        <f t="shared" si="4"/>
        <v>704</v>
      </c>
    </row>
    <row r="281" spans="1:5" ht="21" x14ac:dyDescent="0.25">
      <c r="A281" s="18"/>
      <c r="B281" s="17"/>
      <c r="C281" s="16"/>
      <c r="D281" s="16"/>
      <c r="E281" s="9">
        <f t="shared" si="4"/>
        <v>704</v>
      </c>
    </row>
    <row r="282" spans="1:5" ht="21" x14ac:dyDescent="0.25">
      <c r="A282" s="18"/>
      <c r="B282" s="17"/>
      <c r="C282" s="16"/>
      <c r="D282" s="16"/>
      <c r="E282" s="9">
        <f t="shared" si="4"/>
        <v>704</v>
      </c>
    </row>
    <row r="283" spans="1:5" ht="21" x14ac:dyDescent="0.25">
      <c r="A283" s="18"/>
      <c r="B283" s="17"/>
      <c r="C283" s="16"/>
      <c r="D283" s="16"/>
      <c r="E283" s="9">
        <f t="shared" si="4"/>
        <v>704</v>
      </c>
    </row>
    <row r="284" spans="1:5" ht="21" x14ac:dyDescent="0.25">
      <c r="A284" s="18"/>
      <c r="B284" s="17"/>
      <c r="C284" s="16"/>
      <c r="D284" s="16"/>
      <c r="E284" s="9">
        <f t="shared" si="4"/>
        <v>704</v>
      </c>
    </row>
    <row r="285" spans="1:5" ht="21" x14ac:dyDescent="0.25">
      <c r="A285" s="18"/>
      <c r="B285" s="17"/>
      <c r="C285" s="16"/>
      <c r="D285" s="16"/>
      <c r="E285" s="9">
        <f t="shared" si="4"/>
        <v>704</v>
      </c>
    </row>
    <row r="286" spans="1:5" ht="21" x14ac:dyDescent="0.25">
      <c r="A286" s="18"/>
      <c r="B286" s="17"/>
      <c r="C286" s="16"/>
      <c r="D286" s="16"/>
      <c r="E286" s="9">
        <f t="shared" si="4"/>
        <v>704</v>
      </c>
    </row>
    <row r="287" spans="1:5" ht="21" x14ac:dyDescent="0.25">
      <c r="A287" s="18"/>
      <c r="B287" s="17"/>
      <c r="C287" s="16"/>
      <c r="D287" s="16"/>
      <c r="E287" s="9">
        <f t="shared" si="4"/>
        <v>704</v>
      </c>
    </row>
    <row r="288" spans="1:5" ht="21" x14ac:dyDescent="0.25">
      <c r="A288" s="18"/>
      <c r="B288" s="17"/>
      <c r="C288" s="16"/>
      <c r="D288" s="16"/>
      <c r="E288" s="9">
        <f t="shared" si="4"/>
        <v>704</v>
      </c>
    </row>
    <row r="289" spans="1:5" ht="21" x14ac:dyDescent="0.25">
      <c r="A289" s="18"/>
      <c r="B289" s="17"/>
      <c r="C289" s="16"/>
      <c r="D289" s="16"/>
      <c r="E289" s="9">
        <f t="shared" si="4"/>
        <v>704</v>
      </c>
    </row>
    <row r="290" spans="1:5" ht="21" x14ac:dyDescent="0.25">
      <c r="A290" s="18"/>
      <c r="B290" s="17"/>
      <c r="C290" s="16"/>
      <c r="D290" s="16"/>
      <c r="E290" s="9">
        <f t="shared" si="4"/>
        <v>704</v>
      </c>
    </row>
    <row r="291" spans="1:5" ht="21" x14ac:dyDescent="0.25">
      <c r="A291" s="18"/>
      <c r="B291" s="17"/>
      <c r="C291" s="16"/>
      <c r="D291" s="16"/>
      <c r="E291" s="9">
        <f t="shared" si="4"/>
        <v>704</v>
      </c>
    </row>
    <row r="292" spans="1:5" ht="21" x14ac:dyDescent="0.25">
      <c r="A292" s="18"/>
      <c r="B292" s="17"/>
      <c r="C292" s="16"/>
      <c r="D292" s="16"/>
      <c r="E292" s="9">
        <f t="shared" si="4"/>
        <v>704</v>
      </c>
    </row>
    <row r="293" spans="1:5" ht="21" x14ac:dyDescent="0.25">
      <c r="A293" s="18"/>
      <c r="B293" s="17"/>
      <c r="C293" s="16"/>
      <c r="D293" s="16"/>
      <c r="E293" s="9">
        <f t="shared" si="4"/>
        <v>704</v>
      </c>
    </row>
    <row r="294" spans="1:5" ht="21" x14ac:dyDescent="0.25">
      <c r="A294" s="18"/>
      <c r="B294" s="17"/>
      <c r="C294" s="16"/>
      <c r="D294" s="16"/>
      <c r="E294" s="9">
        <f t="shared" si="4"/>
        <v>704</v>
      </c>
    </row>
    <row r="295" spans="1:5" ht="21" x14ac:dyDescent="0.25">
      <c r="A295" s="18"/>
      <c r="B295" s="17"/>
      <c r="C295" s="16"/>
      <c r="D295" s="16"/>
      <c r="E295" s="9">
        <f t="shared" si="4"/>
        <v>704</v>
      </c>
    </row>
    <row r="296" spans="1:5" ht="21" x14ac:dyDescent="0.25">
      <c r="A296" s="18"/>
      <c r="B296" s="17"/>
      <c r="C296" s="16"/>
      <c r="D296" s="16"/>
      <c r="E296" s="9">
        <f t="shared" si="4"/>
        <v>704</v>
      </c>
    </row>
    <row r="297" spans="1:5" ht="21" x14ac:dyDescent="0.25">
      <c r="A297" s="18"/>
      <c r="B297" s="17"/>
      <c r="C297" s="16"/>
      <c r="D297" s="16"/>
      <c r="E297" s="9">
        <f t="shared" si="4"/>
        <v>704</v>
      </c>
    </row>
    <row r="298" spans="1:5" ht="21" x14ac:dyDescent="0.25">
      <c r="A298" s="18"/>
      <c r="B298" s="17"/>
      <c r="C298" s="16"/>
      <c r="D298" s="16"/>
      <c r="E298" s="9">
        <f t="shared" si="4"/>
        <v>704</v>
      </c>
    </row>
    <row r="299" spans="1:5" ht="21" x14ac:dyDescent="0.25">
      <c r="A299" s="18"/>
      <c r="B299" s="17"/>
      <c r="C299" s="16"/>
      <c r="D299" s="16"/>
      <c r="E299" s="9">
        <f t="shared" si="4"/>
        <v>704</v>
      </c>
    </row>
    <row r="300" spans="1:5" ht="21" x14ac:dyDescent="0.25">
      <c r="A300" s="18"/>
      <c r="B300" s="17"/>
      <c r="C300" s="16"/>
      <c r="D300" s="16"/>
      <c r="E300" s="9">
        <f t="shared" si="4"/>
        <v>704</v>
      </c>
    </row>
    <row r="301" spans="1:5" ht="21" x14ac:dyDescent="0.25">
      <c r="A301" s="18"/>
      <c r="B301" s="17"/>
      <c r="C301" s="16"/>
      <c r="D301" s="16"/>
      <c r="E301" s="9">
        <f t="shared" si="4"/>
        <v>704</v>
      </c>
    </row>
    <row r="302" spans="1:5" ht="21" x14ac:dyDescent="0.25">
      <c r="A302" s="18"/>
      <c r="B302" s="17"/>
      <c r="C302" s="16"/>
      <c r="D302" s="16"/>
      <c r="E302" s="9">
        <f t="shared" si="4"/>
        <v>704</v>
      </c>
    </row>
    <row r="303" spans="1:5" ht="21" x14ac:dyDescent="0.25">
      <c r="A303" s="18"/>
      <c r="B303" s="17"/>
      <c r="C303" s="16"/>
      <c r="D303" s="16"/>
      <c r="E303" s="9">
        <f t="shared" si="4"/>
        <v>704</v>
      </c>
    </row>
    <row r="304" spans="1:5" ht="21" x14ac:dyDescent="0.25">
      <c r="A304" s="18"/>
      <c r="B304" s="17"/>
      <c r="C304" s="16"/>
      <c r="D304" s="16"/>
      <c r="E304" s="9">
        <f t="shared" si="4"/>
        <v>704</v>
      </c>
    </row>
    <row r="305" spans="1:5" ht="21" x14ac:dyDescent="0.25">
      <c r="A305" s="18"/>
      <c r="B305" s="17"/>
      <c r="C305" s="16"/>
      <c r="D305" s="16"/>
      <c r="E305" s="9">
        <f t="shared" si="4"/>
        <v>704</v>
      </c>
    </row>
    <row r="306" spans="1:5" ht="21" x14ac:dyDescent="0.25">
      <c r="A306" s="18"/>
      <c r="B306" s="17"/>
      <c r="C306" s="16"/>
      <c r="D306" s="16"/>
      <c r="E306" s="9">
        <f t="shared" si="4"/>
        <v>704</v>
      </c>
    </row>
    <row r="307" spans="1:5" ht="21" x14ac:dyDescent="0.25">
      <c r="A307" s="18"/>
      <c r="B307" s="17"/>
      <c r="C307" s="16"/>
      <c r="D307" s="16"/>
      <c r="E307" s="9">
        <f t="shared" si="4"/>
        <v>704</v>
      </c>
    </row>
    <row r="308" spans="1:5" ht="21" x14ac:dyDescent="0.25">
      <c r="A308" s="18"/>
      <c r="B308" s="17"/>
      <c r="C308" s="16"/>
      <c r="D308" s="16"/>
      <c r="E308" s="9">
        <f t="shared" si="4"/>
        <v>704</v>
      </c>
    </row>
    <row r="309" spans="1:5" ht="21" x14ac:dyDescent="0.25">
      <c r="A309" s="18"/>
      <c r="B309" s="17"/>
      <c r="C309" s="16"/>
      <c r="D309" s="16"/>
      <c r="E309" s="9">
        <f t="shared" si="4"/>
        <v>704</v>
      </c>
    </row>
    <row r="310" spans="1:5" ht="21" x14ac:dyDescent="0.25">
      <c r="A310" s="18"/>
      <c r="B310" s="17"/>
      <c r="C310" s="16"/>
      <c r="D310" s="16"/>
      <c r="E310" s="9">
        <f t="shared" si="4"/>
        <v>704</v>
      </c>
    </row>
    <row r="311" spans="1:5" ht="21" x14ac:dyDescent="0.25">
      <c r="A311" s="18"/>
      <c r="B311" s="17"/>
      <c r="C311" s="16"/>
      <c r="D311" s="16"/>
      <c r="E311" s="9">
        <f t="shared" si="4"/>
        <v>704</v>
      </c>
    </row>
    <row r="312" spans="1:5" ht="21" x14ac:dyDescent="0.25">
      <c r="A312" s="18"/>
      <c r="B312" s="17"/>
      <c r="C312" s="16"/>
      <c r="D312" s="16"/>
      <c r="E312" s="9">
        <f t="shared" si="4"/>
        <v>704</v>
      </c>
    </row>
    <row r="313" spans="1:5" ht="21" x14ac:dyDescent="0.25">
      <c r="A313" s="18"/>
      <c r="B313" s="17"/>
      <c r="C313" s="16"/>
      <c r="D313" s="16"/>
      <c r="E313" s="9">
        <f t="shared" si="4"/>
        <v>704</v>
      </c>
    </row>
    <row r="314" spans="1:5" ht="21" x14ac:dyDescent="0.25">
      <c r="A314" s="18"/>
      <c r="B314" s="17"/>
      <c r="C314" s="16"/>
      <c r="D314" s="16"/>
      <c r="E314" s="9">
        <f t="shared" si="4"/>
        <v>704</v>
      </c>
    </row>
    <row r="315" spans="1:5" ht="21" x14ac:dyDescent="0.25">
      <c r="A315" s="18"/>
      <c r="B315" s="17"/>
      <c r="C315" s="16"/>
      <c r="D315" s="16"/>
      <c r="E315" s="9">
        <f t="shared" si="4"/>
        <v>704</v>
      </c>
    </row>
    <row r="316" spans="1:5" ht="21" x14ac:dyDescent="0.25">
      <c r="A316" s="18"/>
      <c r="B316" s="17"/>
      <c r="C316" s="16"/>
      <c r="D316" s="16"/>
      <c r="E316" s="9">
        <f t="shared" si="4"/>
        <v>704</v>
      </c>
    </row>
    <row r="317" spans="1:5" ht="21" x14ac:dyDescent="0.25">
      <c r="A317" s="18"/>
      <c r="B317" s="17"/>
      <c r="C317" s="16"/>
      <c r="D317" s="16"/>
      <c r="E317" s="9">
        <f t="shared" si="4"/>
        <v>704</v>
      </c>
    </row>
    <row r="318" spans="1:5" ht="21" x14ac:dyDescent="0.25">
      <c r="A318" s="18"/>
      <c r="B318" s="17"/>
      <c r="C318" s="16"/>
      <c r="D318" s="16"/>
      <c r="E318" s="9">
        <f t="shared" si="4"/>
        <v>704</v>
      </c>
    </row>
    <row r="319" spans="1:5" ht="21" x14ac:dyDescent="0.25">
      <c r="A319" s="18"/>
      <c r="B319" s="17"/>
      <c r="C319" s="16"/>
      <c r="D319" s="16"/>
      <c r="E319" s="9">
        <f t="shared" si="4"/>
        <v>704</v>
      </c>
    </row>
    <row r="320" spans="1:5" ht="21" x14ac:dyDescent="0.25">
      <c r="A320" s="18"/>
      <c r="B320" s="17"/>
      <c r="C320" s="16"/>
      <c r="D320" s="16"/>
      <c r="E320" s="9">
        <f t="shared" si="4"/>
        <v>704</v>
      </c>
    </row>
    <row r="321" spans="1:5" ht="21" x14ac:dyDescent="0.25">
      <c r="A321" s="18"/>
      <c r="B321" s="17"/>
      <c r="C321" s="16"/>
      <c r="D321" s="16"/>
      <c r="E321" s="9">
        <f t="shared" si="4"/>
        <v>704</v>
      </c>
    </row>
    <row r="322" spans="1:5" ht="21" x14ac:dyDescent="0.25">
      <c r="A322" s="18"/>
      <c r="B322" s="17"/>
      <c r="C322" s="16"/>
      <c r="D322" s="16"/>
      <c r="E322" s="9">
        <f t="shared" si="4"/>
        <v>704</v>
      </c>
    </row>
    <row r="323" spans="1:5" ht="21" x14ac:dyDescent="0.25">
      <c r="A323" s="18"/>
      <c r="B323" s="17"/>
      <c r="C323" s="16"/>
      <c r="D323" s="16"/>
      <c r="E323" s="9">
        <f t="shared" si="4"/>
        <v>704</v>
      </c>
    </row>
    <row r="324" spans="1:5" ht="21" x14ac:dyDescent="0.25">
      <c r="A324" s="18"/>
      <c r="B324" s="17"/>
      <c r="C324" s="16"/>
      <c r="D324" s="16"/>
      <c r="E324" s="9">
        <f t="shared" si="4"/>
        <v>704</v>
      </c>
    </row>
    <row r="325" spans="1:5" ht="21" x14ac:dyDescent="0.25">
      <c r="A325" s="18"/>
      <c r="B325" s="17"/>
      <c r="C325" s="16"/>
      <c r="D325" s="16"/>
      <c r="E325" s="9">
        <f t="shared" si="4"/>
        <v>704</v>
      </c>
    </row>
    <row r="326" spans="1:5" ht="21" x14ac:dyDescent="0.25">
      <c r="A326" s="18"/>
      <c r="B326" s="17"/>
      <c r="C326" s="16"/>
      <c r="D326" s="16"/>
      <c r="E326" s="9">
        <f t="shared" ref="E326:E389" si="5">E325+C326-D326</f>
        <v>704</v>
      </c>
    </row>
    <row r="327" spans="1:5" ht="21" x14ac:dyDescent="0.25">
      <c r="A327" s="18"/>
      <c r="B327" s="17"/>
      <c r="C327" s="16"/>
      <c r="D327" s="16"/>
      <c r="E327" s="9">
        <f t="shared" si="5"/>
        <v>704</v>
      </c>
    </row>
    <row r="328" spans="1:5" ht="21" x14ac:dyDescent="0.25">
      <c r="A328" s="18"/>
      <c r="B328" s="17"/>
      <c r="C328" s="16"/>
      <c r="D328" s="16"/>
      <c r="E328" s="9">
        <f t="shared" si="5"/>
        <v>704</v>
      </c>
    </row>
    <row r="329" spans="1:5" ht="21" x14ac:dyDescent="0.25">
      <c r="A329" s="18"/>
      <c r="B329" s="17"/>
      <c r="C329" s="16"/>
      <c r="D329" s="16"/>
      <c r="E329" s="9">
        <f t="shared" si="5"/>
        <v>704</v>
      </c>
    </row>
    <row r="330" spans="1:5" ht="21" x14ac:dyDescent="0.25">
      <c r="A330" s="18"/>
      <c r="B330" s="17"/>
      <c r="C330" s="16"/>
      <c r="D330" s="16"/>
      <c r="E330" s="9">
        <f t="shared" si="5"/>
        <v>704</v>
      </c>
    </row>
    <row r="331" spans="1:5" ht="21" x14ac:dyDescent="0.25">
      <c r="A331" s="18"/>
      <c r="B331" s="17"/>
      <c r="C331" s="16"/>
      <c r="D331" s="16"/>
      <c r="E331" s="9">
        <f t="shared" si="5"/>
        <v>704</v>
      </c>
    </row>
    <row r="332" spans="1:5" ht="21" x14ac:dyDescent="0.25">
      <c r="A332" s="18"/>
      <c r="B332" s="17"/>
      <c r="C332" s="16"/>
      <c r="D332" s="16"/>
      <c r="E332" s="9">
        <f t="shared" si="5"/>
        <v>704</v>
      </c>
    </row>
    <row r="333" spans="1:5" ht="21" x14ac:dyDescent="0.25">
      <c r="A333" s="18"/>
      <c r="B333" s="17"/>
      <c r="C333" s="16"/>
      <c r="D333" s="16"/>
      <c r="E333" s="9">
        <f t="shared" si="5"/>
        <v>704</v>
      </c>
    </row>
    <row r="334" spans="1:5" ht="21" x14ac:dyDescent="0.25">
      <c r="A334" s="18"/>
      <c r="B334" s="17"/>
      <c r="C334" s="16"/>
      <c r="D334" s="16"/>
      <c r="E334" s="9">
        <f t="shared" si="5"/>
        <v>704</v>
      </c>
    </row>
    <row r="335" spans="1:5" ht="21" x14ac:dyDescent="0.25">
      <c r="A335" s="18"/>
      <c r="B335" s="17"/>
      <c r="C335" s="16"/>
      <c r="D335" s="16"/>
      <c r="E335" s="9">
        <f t="shared" si="5"/>
        <v>704</v>
      </c>
    </row>
    <row r="336" spans="1:5" ht="21" x14ac:dyDescent="0.25">
      <c r="A336" s="18"/>
      <c r="B336" s="17"/>
      <c r="C336" s="16"/>
      <c r="D336" s="16"/>
      <c r="E336" s="9">
        <f t="shared" si="5"/>
        <v>704</v>
      </c>
    </row>
    <row r="337" spans="1:5" ht="21" x14ac:dyDescent="0.25">
      <c r="A337" s="18"/>
      <c r="B337" s="17"/>
      <c r="C337" s="16"/>
      <c r="D337" s="16"/>
      <c r="E337" s="9">
        <f t="shared" si="5"/>
        <v>704</v>
      </c>
    </row>
    <row r="338" spans="1:5" ht="21" x14ac:dyDescent="0.25">
      <c r="A338" s="18"/>
      <c r="B338" s="17"/>
      <c r="C338" s="16"/>
      <c r="D338" s="16"/>
      <c r="E338" s="9">
        <f t="shared" si="5"/>
        <v>704</v>
      </c>
    </row>
    <row r="339" spans="1:5" ht="21" x14ac:dyDescent="0.25">
      <c r="A339" s="18"/>
      <c r="B339" s="17"/>
      <c r="C339" s="16"/>
      <c r="D339" s="16"/>
      <c r="E339" s="9">
        <f t="shared" si="5"/>
        <v>704</v>
      </c>
    </row>
    <row r="340" spans="1:5" ht="21" x14ac:dyDescent="0.25">
      <c r="A340" s="18"/>
      <c r="B340" s="17"/>
      <c r="C340" s="16"/>
      <c r="D340" s="16"/>
      <c r="E340" s="9">
        <f t="shared" si="5"/>
        <v>704</v>
      </c>
    </row>
    <row r="341" spans="1:5" ht="21" x14ac:dyDescent="0.25">
      <c r="A341" s="18"/>
      <c r="B341" s="17"/>
      <c r="C341" s="16"/>
      <c r="D341" s="16"/>
      <c r="E341" s="9">
        <f t="shared" si="5"/>
        <v>704</v>
      </c>
    </row>
    <row r="342" spans="1:5" ht="21" x14ac:dyDescent="0.25">
      <c r="A342" s="18"/>
      <c r="B342" s="17"/>
      <c r="C342" s="16"/>
      <c r="D342" s="16"/>
      <c r="E342" s="9">
        <f t="shared" si="5"/>
        <v>704</v>
      </c>
    </row>
    <row r="343" spans="1:5" ht="21" x14ac:dyDescent="0.25">
      <c r="A343" s="18"/>
      <c r="B343" s="17"/>
      <c r="C343" s="16"/>
      <c r="D343" s="16"/>
      <c r="E343" s="9">
        <f t="shared" si="5"/>
        <v>704</v>
      </c>
    </row>
    <row r="344" spans="1:5" ht="21" x14ac:dyDescent="0.25">
      <c r="A344" s="18"/>
      <c r="B344" s="17"/>
      <c r="C344" s="16"/>
      <c r="D344" s="16"/>
      <c r="E344" s="9">
        <f t="shared" si="5"/>
        <v>704</v>
      </c>
    </row>
    <row r="345" spans="1:5" ht="21" x14ac:dyDescent="0.25">
      <c r="A345" s="18"/>
      <c r="B345" s="17"/>
      <c r="C345" s="16"/>
      <c r="D345" s="16"/>
      <c r="E345" s="9">
        <f t="shared" si="5"/>
        <v>704</v>
      </c>
    </row>
    <row r="346" spans="1:5" ht="21" x14ac:dyDescent="0.25">
      <c r="A346" s="18"/>
      <c r="B346" s="17"/>
      <c r="C346" s="16"/>
      <c r="D346" s="16"/>
      <c r="E346" s="9">
        <f t="shared" si="5"/>
        <v>704</v>
      </c>
    </row>
    <row r="347" spans="1:5" ht="21" x14ac:dyDescent="0.25">
      <c r="A347" s="18"/>
      <c r="B347" s="17"/>
      <c r="C347" s="16"/>
      <c r="D347" s="16"/>
      <c r="E347" s="9">
        <f t="shared" si="5"/>
        <v>704</v>
      </c>
    </row>
    <row r="348" spans="1:5" ht="21" x14ac:dyDescent="0.25">
      <c r="A348" s="18"/>
      <c r="B348" s="17"/>
      <c r="C348" s="16"/>
      <c r="D348" s="16"/>
      <c r="E348" s="9">
        <f t="shared" si="5"/>
        <v>704</v>
      </c>
    </row>
    <row r="349" spans="1:5" ht="21" x14ac:dyDescent="0.25">
      <c r="A349" s="18"/>
      <c r="B349" s="17"/>
      <c r="C349" s="16"/>
      <c r="D349" s="16"/>
      <c r="E349" s="9">
        <f t="shared" si="5"/>
        <v>704</v>
      </c>
    </row>
    <row r="350" spans="1:5" ht="21" x14ac:dyDescent="0.25">
      <c r="A350" s="18"/>
      <c r="B350" s="17"/>
      <c r="C350" s="16"/>
      <c r="D350" s="16"/>
      <c r="E350" s="9">
        <f t="shared" si="5"/>
        <v>704</v>
      </c>
    </row>
    <row r="351" spans="1:5" ht="21" x14ac:dyDescent="0.25">
      <c r="A351" s="18"/>
      <c r="B351" s="17"/>
      <c r="C351" s="16"/>
      <c r="D351" s="16"/>
      <c r="E351" s="9">
        <f t="shared" si="5"/>
        <v>704</v>
      </c>
    </row>
    <row r="352" spans="1:5" ht="21" x14ac:dyDescent="0.25">
      <c r="A352" s="18"/>
      <c r="B352" s="17"/>
      <c r="C352" s="16"/>
      <c r="D352" s="16"/>
      <c r="E352" s="9">
        <f t="shared" si="5"/>
        <v>704</v>
      </c>
    </row>
    <row r="353" spans="1:5" ht="21" x14ac:dyDescent="0.25">
      <c r="A353" s="18"/>
      <c r="B353" s="17"/>
      <c r="C353" s="16"/>
      <c r="D353" s="16"/>
      <c r="E353" s="9">
        <f t="shared" si="5"/>
        <v>704</v>
      </c>
    </row>
    <row r="354" spans="1:5" ht="21" x14ac:dyDescent="0.25">
      <c r="A354" s="18"/>
      <c r="B354" s="17"/>
      <c r="C354" s="16"/>
      <c r="D354" s="16"/>
      <c r="E354" s="9">
        <f t="shared" si="5"/>
        <v>704</v>
      </c>
    </row>
    <row r="355" spans="1:5" ht="21" x14ac:dyDescent="0.25">
      <c r="A355" s="18"/>
      <c r="B355" s="17"/>
      <c r="C355" s="16"/>
      <c r="D355" s="16"/>
      <c r="E355" s="9">
        <f t="shared" si="5"/>
        <v>704</v>
      </c>
    </row>
    <row r="356" spans="1:5" ht="21" x14ac:dyDescent="0.25">
      <c r="A356" s="18"/>
      <c r="B356" s="17"/>
      <c r="C356" s="16"/>
      <c r="D356" s="16"/>
      <c r="E356" s="9">
        <f t="shared" si="5"/>
        <v>704</v>
      </c>
    </row>
    <row r="357" spans="1:5" ht="21" x14ac:dyDescent="0.25">
      <c r="A357" s="18"/>
      <c r="B357" s="17"/>
      <c r="C357" s="16"/>
      <c r="D357" s="16"/>
      <c r="E357" s="9">
        <f t="shared" si="5"/>
        <v>704</v>
      </c>
    </row>
    <row r="358" spans="1:5" ht="21" x14ac:dyDescent="0.25">
      <c r="A358" s="18"/>
      <c r="B358" s="17"/>
      <c r="C358" s="16"/>
      <c r="D358" s="16"/>
      <c r="E358" s="9">
        <f t="shared" si="5"/>
        <v>704</v>
      </c>
    </row>
    <row r="359" spans="1:5" ht="21" x14ac:dyDescent="0.25">
      <c r="A359" s="18"/>
      <c r="B359" s="17"/>
      <c r="C359" s="16"/>
      <c r="D359" s="16"/>
      <c r="E359" s="9">
        <f t="shared" si="5"/>
        <v>704</v>
      </c>
    </row>
    <row r="360" spans="1:5" ht="21" x14ac:dyDescent="0.25">
      <c r="A360" s="18"/>
      <c r="B360" s="17"/>
      <c r="C360" s="16"/>
      <c r="D360" s="16"/>
      <c r="E360" s="9">
        <f t="shared" si="5"/>
        <v>704</v>
      </c>
    </row>
    <row r="361" spans="1:5" ht="21" x14ac:dyDescent="0.25">
      <c r="A361" s="18"/>
      <c r="B361" s="17"/>
      <c r="C361" s="16"/>
      <c r="D361" s="16"/>
      <c r="E361" s="9">
        <f t="shared" si="5"/>
        <v>704</v>
      </c>
    </row>
    <row r="362" spans="1:5" ht="21" x14ac:dyDescent="0.25">
      <c r="A362" s="18"/>
      <c r="B362" s="17"/>
      <c r="C362" s="16"/>
      <c r="D362" s="16"/>
      <c r="E362" s="9">
        <f t="shared" si="5"/>
        <v>704</v>
      </c>
    </row>
    <row r="363" spans="1:5" ht="21" x14ac:dyDescent="0.25">
      <c r="A363" s="18"/>
      <c r="B363" s="17"/>
      <c r="C363" s="16"/>
      <c r="D363" s="16"/>
      <c r="E363" s="9">
        <f t="shared" si="5"/>
        <v>704</v>
      </c>
    </row>
    <row r="364" spans="1:5" ht="21" x14ac:dyDescent="0.25">
      <c r="A364" s="18"/>
      <c r="B364" s="17"/>
      <c r="C364" s="16"/>
      <c r="D364" s="16"/>
      <c r="E364" s="9">
        <f t="shared" si="5"/>
        <v>704</v>
      </c>
    </row>
    <row r="365" spans="1:5" ht="21" x14ac:dyDescent="0.25">
      <c r="A365" s="18"/>
      <c r="B365" s="17"/>
      <c r="C365" s="16"/>
      <c r="D365" s="16"/>
      <c r="E365" s="9">
        <f t="shared" si="5"/>
        <v>704</v>
      </c>
    </row>
    <row r="366" spans="1:5" ht="21" x14ac:dyDescent="0.25">
      <c r="A366" s="18"/>
      <c r="B366" s="17"/>
      <c r="C366" s="16"/>
      <c r="D366" s="16"/>
      <c r="E366" s="9">
        <f t="shared" si="5"/>
        <v>704</v>
      </c>
    </row>
    <row r="367" spans="1:5" ht="21" x14ac:dyDescent="0.25">
      <c r="A367" s="18"/>
      <c r="B367" s="17"/>
      <c r="C367" s="16"/>
      <c r="D367" s="16"/>
      <c r="E367" s="9">
        <f t="shared" si="5"/>
        <v>704</v>
      </c>
    </row>
    <row r="368" spans="1:5" ht="21" x14ac:dyDescent="0.25">
      <c r="A368" s="18"/>
      <c r="B368" s="17"/>
      <c r="C368" s="16"/>
      <c r="D368" s="16"/>
      <c r="E368" s="9">
        <f t="shared" si="5"/>
        <v>704</v>
      </c>
    </row>
    <row r="369" spans="1:5" ht="21" x14ac:dyDescent="0.25">
      <c r="A369" s="18"/>
      <c r="B369" s="17"/>
      <c r="C369" s="16"/>
      <c r="D369" s="16"/>
      <c r="E369" s="9">
        <f t="shared" si="5"/>
        <v>704</v>
      </c>
    </row>
    <row r="370" spans="1:5" ht="21" x14ac:dyDescent="0.25">
      <c r="A370" s="18"/>
      <c r="B370" s="17"/>
      <c r="C370" s="16"/>
      <c r="D370" s="16"/>
      <c r="E370" s="9">
        <f t="shared" si="5"/>
        <v>704</v>
      </c>
    </row>
    <row r="371" spans="1:5" ht="21" x14ac:dyDescent="0.25">
      <c r="A371" s="18"/>
      <c r="B371" s="17"/>
      <c r="C371" s="16"/>
      <c r="D371" s="16"/>
      <c r="E371" s="9">
        <f t="shared" si="5"/>
        <v>704</v>
      </c>
    </row>
    <row r="372" spans="1:5" ht="21" x14ac:dyDescent="0.25">
      <c r="A372" s="18"/>
      <c r="B372" s="17"/>
      <c r="C372" s="16"/>
      <c r="D372" s="16"/>
      <c r="E372" s="9">
        <f t="shared" si="5"/>
        <v>704</v>
      </c>
    </row>
    <row r="373" spans="1:5" ht="21" x14ac:dyDescent="0.25">
      <c r="A373" s="18"/>
      <c r="B373" s="17"/>
      <c r="C373" s="16"/>
      <c r="D373" s="16"/>
      <c r="E373" s="9">
        <f t="shared" si="5"/>
        <v>704</v>
      </c>
    </row>
    <row r="374" spans="1:5" ht="21" x14ac:dyDescent="0.25">
      <c r="A374" s="18"/>
      <c r="B374" s="17"/>
      <c r="C374" s="16"/>
      <c r="D374" s="16"/>
      <c r="E374" s="9">
        <f t="shared" si="5"/>
        <v>704</v>
      </c>
    </row>
    <row r="375" spans="1:5" ht="21" x14ac:dyDescent="0.25">
      <c r="A375" s="18"/>
      <c r="B375" s="17"/>
      <c r="C375" s="16"/>
      <c r="D375" s="16"/>
      <c r="E375" s="9">
        <f t="shared" si="5"/>
        <v>704</v>
      </c>
    </row>
    <row r="376" spans="1:5" ht="21" x14ac:dyDescent="0.25">
      <c r="A376" s="18"/>
      <c r="B376" s="17"/>
      <c r="C376" s="16"/>
      <c r="D376" s="16"/>
      <c r="E376" s="9">
        <f t="shared" si="5"/>
        <v>704</v>
      </c>
    </row>
    <row r="377" spans="1:5" ht="21" x14ac:dyDescent="0.25">
      <c r="A377" s="18"/>
      <c r="B377" s="17"/>
      <c r="C377" s="16"/>
      <c r="D377" s="16"/>
      <c r="E377" s="9">
        <f t="shared" si="5"/>
        <v>704</v>
      </c>
    </row>
    <row r="378" spans="1:5" ht="21" x14ac:dyDescent="0.25">
      <c r="A378" s="18"/>
      <c r="B378" s="17"/>
      <c r="C378" s="16"/>
      <c r="D378" s="16"/>
      <c r="E378" s="9">
        <f t="shared" si="5"/>
        <v>704</v>
      </c>
    </row>
    <row r="379" spans="1:5" ht="21" x14ac:dyDescent="0.25">
      <c r="A379" s="18"/>
      <c r="B379" s="17"/>
      <c r="C379" s="16"/>
      <c r="D379" s="16"/>
      <c r="E379" s="9">
        <f t="shared" si="5"/>
        <v>704</v>
      </c>
    </row>
    <row r="380" spans="1:5" ht="21" x14ac:dyDescent="0.25">
      <c r="A380" s="18"/>
      <c r="B380" s="17"/>
      <c r="C380" s="16"/>
      <c r="D380" s="16"/>
      <c r="E380" s="9">
        <f t="shared" si="5"/>
        <v>704</v>
      </c>
    </row>
    <row r="381" spans="1:5" ht="21" x14ac:dyDescent="0.25">
      <c r="A381" s="18"/>
      <c r="B381" s="17"/>
      <c r="C381" s="16"/>
      <c r="D381" s="16"/>
      <c r="E381" s="9">
        <f t="shared" si="5"/>
        <v>704</v>
      </c>
    </row>
    <row r="382" spans="1:5" ht="21" x14ac:dyDescent="0.25">
      <c r="A382" s="18"/>
      <c r="B382" s="17"/>
      <c r="C382" s="16"/>
      <c r="D382" s="16"/>
      <c r="E382" s="9">
        <f t="shared" si="5"/>
        <v>704</v>
      </c>
    </row>
    <row r="383" spans="1:5" ht="21" x14ac:dyDescent="0.25">
      <c r="A383" s="18"/>
      <c r="B383" s="17"/>
      <c r="C383" s="16"/>
      <c r="D383" s="16"/>
      <c r="E383" s="9">
        <f t="shared" si="5"/>
        <v>704</v>
      </c>
    </row>
    <row r="384" spans="1:5" ht="21" x14ac:dyDescent="0.25">
      <c r="A384" s="18"/>
      <c r="B384" s="17"/>
      <c r="C384" s="16"/>
      <c r="D384" s="16"/>
      <c r="E384" s="9">
        <f t="shared" si="5"/>
        <v>704</v>
      </c>
    </row>
    <row r="385" spans="1:5" ht="21" x14ac:dyDescent="0.25">
      <c r="A385" s="18"/>
      <c r="B385" s="17"/>
      <c r="C385" s="16"/>
      <c r="D385" s="16"/>
      <c r="E385" s="9">
        <f t="shared" si="5"/>
        <v>704</v>
      </c>
    </row>
    <row r="386" spans="1:5" ht="21" x14ac:dyDescent="0.25">
      <c r="A386" s="18"/>
      <c r="B386" s="17"/>
      <c r="C386" s="16"/>
      <c r="D386" s="16"/>
      <c r="E386" s="9">
        <f t="shared" si="5"/>
        <v>704</v>
      </c>
    </row>
    <row r="387" spans="1:5" ht="21" x14ac:dyDescent="0.25">
      <c r="A387" s="18"/>
      <c r="B387" s="17"/>
      <c r="C387" s="16"/>
      <c r="D387" s="16"/>
      <c r="E387" s="9">
        <f t="shared" si="5"/>
        <v>704</v>
      </c>
    </row>
    <row r="388" spans="1:5" ht="21" x14ac:dyDescent="0.25">
      <c r="A388" s="18"/>
      <c r="B388" s="17"/>
      <c r="C388" s="16"/>
      <c r="D388" s="16"/>
      <c r="E388" s="9">
        <f t="shared" si="5"/>
        <v>704</v>
      </c>
    </row>
    <row r="389" spans="1:5" ht="21" x14ac:dyDescent="0.25">
      <c r="A389" s="18"/>
      <c r="B389" s="17"/>
      <c r="C389" s="16"/>
      <c r="D389" s="16"/>
      <c r="E389" s="9">
        <f t="shared" si="5"/>
        <v>704</v>
      </c>
    </row>
    <row r="390" spans="1:5" ht="21" x14ac:dyDescent="0.25">
      <c r="A390" s="18"/>
      <c r="B390" s="17"/>
      <c r="C390" s="16"/>
      <c r="D390" s="16"/>
      <c r="E390" s="9">
        <f t="shared" ref="E390:E453" si="6">E389+C390-D390</f>
        <v>704</v>
      </c>
    </row>
    <row r="391" spans="1:5" ht="21" x14ac:dyDescent="0.25">
      <c r="A391" s="18"/>
      <c r="B391" s="17"/>
      <c r="C391" s="16"/>
      <c r="D391" s="16"/>
      <c r="E391" s="9">
        <f t="shared" si="6"/>
        <v>704</v>
      </c>
    </row>
    <row r="392" spans="1:5" ht="21" x14ac:dyDescent="0.25">
      <c r="A392" s="18"/>
      <c r="B392" s="17"/>
      <c r="C392" s="16"/>
      <c r="D392" s="16"/>
      <c r="E392" s="9">
        <f t="shared" si="6"/>
        <v>704</v>
      </c>
    </row>
    <row r="393" spans="1:5" ht="21" x14ac:dyDescent="0.25">
      <c r="A393" s="18"/>
      <c r="B393" s="17"/>
      <c r="C393" s="16"/>
      <c r="D393" s="16"/>
      <c r="E393" s="9">
        <f t="shared" si="6"/>
        <v>704</v>
      </c>
    </row>
    <row r="394" spans="1:5" ht="21" x14ac:dyDescent="0.25">
      <c r="A394" s="18"/>
      <c r="B394" s="17"/>
      <c r="C394" s="16"/>
      <c r="D394" s="16"/>
      <c r="E394" s="9">
        <f t="shared" si="6"/>
        <v>704</v>
      </c>
    </row>
    <row r="395" spans="1:5" ht="21" x14ac:dyDescent="0.25">
      <c r="A395" s="18"/>
      <c r="B395" s="17"/>
      <c r="C395" s="16"/>
      <c r="D395" s="16"/>
      <c r="E395" s="9">
        <f t="shared" si="6"/>
        <v>704</v>
      </c>
    </row>
    <row r="396" spans="1:5" ht="21" x14ac:dyDescent="0.25">
      <c r="A396" s="18"/>
      <c r="B396" s="17"/>
      <c r="C396" s="16"/>
      <c r="D396" s="16"/>
      <c r="E396" s="9">
        <f t="shared" si="6"/>
        <v>704</v>
      </c>
    </row>
    <row r="397" spans="1:5" ht="21" x14ac:dyDescent="0.25">
      <c r="A397" s="18"/>
      <c r="B397" s="17"/>
      <c r="C397" s="16"/>
      <c r="D397" s="16"/>
      <c r="E397" s="9">
        <f t="shared" si="6"/>
        <v>704</v>
      </c>
    </row>
    <row r="398" spans="1:5" ht="21" x14ac:dyDescent="0.25">
      <c r="A398" s="18"/>
      <c r="B398" s="17"/>
      <c r="C398" s="16"/>
      <c r="D398" s="16"/>
      <c r="E398" s="9">
        <f t="shared" si="6"/>
        <v>704</v>
      </c>
    </row>
    <row r="399" spans="1:5" ht="21" x14ac:dyDescent="0.25">
      <c r="A399" s="18"/>
      <c r="B399" s="17"/>
      <c r="C399" s="16"/>
      <c r="D399" s="16"/>
      <c r="E399" s="9">
        <f t="shared" si="6"/>
        <v>704</v>
      </c>
    </row>
    <row r="400" spans="1:5" ht="21" x14ac:dyDescent="0.25">
      <c r="A400" s="18"/>
      <c r="B400" s="17"/>
      <c r="C400" s="16"/>
      <c r="D400" s="16"/>
      <c r="E400" s="9">
        <f t="shared" si="6"/>
        <v>704</v>
      </c>
    </row>
    <row r="401" spans="1:5" ht="21" x14ac:dyDescent="0.25">
      <c r="A401" s="18"/>
      <c r="B401" s="17"/>
      <c r="C401" s="16"/>
      <c r="D401" s="16"/>
      <c r="E401" s="9">
        <f t="shared" si="6"/>
        <v>704</v>
      </c>
    </row>
    <row r="402" spans="1:5" ht="21" x14ac:dyDescent="0.25">
      <c r="A402" s="18"/>
      <c r="B402" s="17"/>
      <c r="C402" s="16"/>
      <c r="D402" s="16"/>
      <c r="E402" s="9">
        <f t="shared" si="6"/>
        <v>704</v>
      </c>
    </row>
    <row r="403" spans="1:5" ht="21" x14ac:dyDescent="0.25">
      <c r="A403" s="18"/>
      <c r="B403" s="17"/>
      <c r="C403" s="16"/>
      <c r="D403" s="16"/>
      <c r="E403" s="9">
        <f t="shared" si="6"/>
        <v>704</v>
      </c>
    </row>
    <row r="404" spans="1:5" ht="21" x14ac:dyDescent="0.25">
      <c r="A404" s="18"/>
      <c r="B404" s="17"/>
      <c r="C404" s="16"/>
      <c r="D404" s="16"/>
      <c r="E404" s="9">
        <f t="shared" si="6"/>
        <v>704</v>
      </c>
    </row>
    <row r="405" spans="1:5" ht="21" x14ac:dyDescent="0.25">
      <c r="A405" s="18"/>
      <c r="B405" s="17"/>
      <c r="C405" s="16"/>
      <c r="D405" s="16"/>
      <c r="E405" s="9">
        <f t="shared" si="6"/>
        <v>704</v>
      </c>
    </row>
    <row r="406" spans="1:5" ht="21" x14ac:dyDescent="0.25">
      <c r="A406" s="18"/>
      <c r="B406" s="17"/>
      <c r="C406" s="16"/>
      <c r="D406" s="16"/>
      <c r="E406" s="9">
        <f t="shared" si="6"/>
        <v>704</v>
      </c>
    </row>
    <row r="407" spans="1:5" ht="21" x14ac:dyDescent="0.25">
      <c r="A407" s="18"/>
      <c r="B407" s="17"/>
      <c r="C407" s="16"/>
      <c r="D407" s="16"/>
      <c r="E407" s="9">
        <f t="shared" si="6"/>
        <v>704</v>
      </c>
    </row>
    <row r="408" spans="1:5" ht="21" x14ac:dyDescent="0.25">
      <c r="A408" s="18"/>
      <c r="B408" s="17"/>
      <c r="C408" s="16"/>
      <c r="D408" s="16"/>
      <c r="E408" s="9">
        <f t="shared" si="6"/>
        <v>704</v>
      </c>
    </row>
    <row r="409" spans="1:5" ht="21" x14ac:dyDescent="0.25">
      <c r="A409" s="18"/>
      <c r="B409" s="17"/>
      <c r="C409" s="16"/>
      <c r="D409" s="16"/>
      <c r="E409" s="9">
        <f t="shared" si="6"/>
        <v>704</v>
      </c>
    </row>
    <row r="410" spans="1:5" ht="21" x14ac:dyDescent="0.25">
      <c r="A410" s="18"/>
      <c r="B410" s="17"/>
      <c r="C410" s="16"/>
      <c r="D410" s="16"/>
      <c r="E410" s="9">
        <f t="shared" si="6"/>
        <v>704</v>
      </c>
    </row>
    <row r="411" spans="1:5" ht="21" x14ac:dyDescent="0.25">
      <c r="A411" s="18"/>
      <c r="B411" s="17"/>
      <c r="C411" s="16"/>
      <c r="D411" s="16"/>
      <c r="E411" s="9">
        <f t="shared" si="6"/>
        <v>704</v>
      </c>
    </row>
    <row r="412" spans="1:5" ht="21" x14ac:dyDescent="0.25">
      <c r="A412" s="18"/>
      <c r="B412" s="17"/>
      <c r="C412" s="16"/>
      <c r="D412" s="16"/>
      <c r="E412" s="9">
        <f t="shared" si="6"/>
        <v>704</v>
      </c>
    </row>
    <row r="413" spans="1:5" ht="21" x14ac:dyDescent="0.25">
      <c r="A413" s="18"/>
      <c r="B413" s="17"/>
      <c r="C413" s="16"/>
      <c r="D413" s="16"/>
      <c r="E413" s="9">
        <f t="shared" si="6"/>
        <v>704</v>
      </c>
    </row>
    <row r="414" spans="1:5" ht="21" x14ac:dyDescent="0.25">
      <c r="A414" s="18"/>
      <c r="B414" s="17"/>
      <c r="C414" s="16"/>
      <c r="D414" s="16"/>
      <c r="E414" s="9">
        <f t="shared" si="6"/>
        <v>704</v>
      </c>
    </row>
    <row r="415" spans="1:5" ht="21" x14ac:dyDescent="0.25">
      <c r="A415" s="18"/>
      <c r="B415" s="17"/>
      <c r="C415" s="16"/>
      <c r="D415" s="16"/>
      <c r="E415" s="9">
        <f t="shared" si="6"/>
        <v>704</v>
      </c>
    </row>
    <row r="416" spans="1:5" ht="21" x14ac:dyDescent="0.25">
      <c r="A416" s="18"/>
      <c r="B416" s="17"/>
      <c r="C416" s="16"/>
      <c r="D416" s="16"/>
      <c r="E416" s="9">
        <f t="shared" si="6"/>
        <v>704</v>
      </c>
    </row>
    <row r="417" spans="1:5" ht="21" x14ac:dyDescent="0.25">
      <c r="A417" s="18"/>
      <c r="B417" s="17"/>
      <c r="C417" s="16"/>
      <c r="D417" s="16"/>
      <c r="E417" s="9">
        <f t="shared" si="6"/>
        <v>704</v>
      </c>
    </row>
    <row r="418" spans="1:5" ht="21" x14ac:dyDescent="0.25">
      <c r="A418" s="18"/>
      <c r="B418" s="17"/>
      <c r="C418" s="16"/>
      <c r="D418" s="16"/>
      <c r="E418" s="9">
        <f t="shared" si="6"/>
        <v>704</v>
      </c>
    </row>
    <row r="419" spans="1:5" ht="21" x14ac:dyDescent="0.25">
      <c r="A419" s="18"/>
      <c r="B419" s="17"/>
      <c r="C419" s="16"/>
      <c r="D419" s="16"/>
      <c r="E419" s="9">
        <f t="shared" si="6"/>
        <v>704</v>
      </c>
    </row>
    <row r="420" spans="1:5" ht="21" x14ac:dyDescent="0.25">
      <c r="A420" s="18"/>
      <c r="B420" s="17"/>
      <c r="C420" s="16"/>
      <c r="D420" s="16"/>
      <c r="E420" s="9">
        <f t="shared" si="6"/>
        <v>704</v>
      </c>
    </row>
    <row r="421" spans="1:5" ht="21" x14ac:dyDescent="0.25">
      <c r="A421" s="18"/>
      <c r="B421" s="17"/>
      <c r="C421" s="16"/>
      <c r="D421" s="16"/>
      <c r="E421" s="9">
        <f t="shared" si="6"/>
        <v>704</v>
      </c>
    </row>
    <row r="422" spans="1:5" ht="21" x14ac:dyDescent="0.25">
      <c r="A422" s="17"/>
      <c r="B422" s="17"/>
      <c r="C422" s="16"/>
      <c r="D422" s="16"/>
      <c r="E422" s="9">
        <f t="shared" si="6"/>
        <v>704</v>
      </c>
    </row>
    <row r="423" spans="1:5" ht="21" x14ac:dyDescent="0.25">
      <c r="A423" s="17"/>
      <c r="B423" s="17"/>
      <c r="C423" s="16"/>
      <c r="D423" s="16"/>
      <c r="E423" s="9">
        <f t="shared" si="6"/>
        <v>704</v>
      </c>
    </row>
    <row r="424" spans="1:5" ht="21" x14ac:dyDescent="0.25">
      <c r="A424" s="17"/>
      <c r="B424" s="17"/>
      <c r="C424" s="16"/>
      <c r="D424" s="16"/>
      <c r="E424" s="9">
        <f t="shared" si="6"/>
        <v>704</v>
      </c>
    </row>
    <row r="425" spans="1:5" ht="21" x14ac:dyDescent="0.25">
      <c r="A425" s="17"/>
      <c r="B425" s="17"/>
      <c r="C425" s="16"/>
      <c r="D425" s="16"/>
      <c r="E425" s="9">
        <f t="shared" si="6"/>
        <v>704</v>
      </c>
    </row>
    <row r="426" spans="1:5" ht="21" x14ac:dyDescent="0.25">
      <c r="A426" s="17"/>
      <c r="B426" s="17"/>
      <c r="C426" s="16"/>
      <c r="D426" s="16"/>
      <c r="E426" s="9">
        <f t="shared" si="6"/>
        <v>704</v>
      </c>
    </row>
    <row r="427" spans="1:5" ht="21" x14ac:dyDescent="0.25">
      <c r="A427" s="17"/>
      <c r="B427" s="17"/>
      <c r="C427" s="16"/>
      <c r="D427" s="16"/>
      <c r="E427" s="9">
        <f t="shared" si="6"/>
        <v>704</v>
      </c>
    </row>
    <row r="428" spans="1:5" ht="21" x14ac:dyDescent="0.25">
      <c r="A428" s="17"/>
      <c r="B428" s="17"/>
      <c r="C428" s="16"/>
      <c r="D428" s="16"/>
      <c r="E428" s="9">
        <f t="shared" si="6"/>
        <v>704</v>
      </c>
    </row>
    <row r="429" spans="1:5" ht="21" x14ac:dyDescent="0.25">
      <c r="A429" s="17"/>
      <c r="B429" s="17"/>
      <c r="C429" s="16"/>
      <c r="D429" s="16"/>
      <c r="E429" s="9">
        <f t="shared" si="6"/>
        <v>704</v>
      </c>
    </row>
    <row r="430" spans="1:5" ht="21" x14ac:dyDescent="0.25">
      <c r="A430" s="17"/>
      <c r="B430" s="17"/>
      <c r="C430" s="16"/>
      <c r="D430" s="16"/>
      <c r="E430" s="9">
        <f t="shared" si="6"/>
        <v>704</v>
      </c>
    </row>
    <row r="431" spans="1:5" ht="21" x14ac:dyDescent="0.25">
      <c r="A431" s="17"/>
      <c r="B431" s="17"/>
      <c r="C431" s="16"/>
      <c r="D431" s="16"/>
      <c r="E431" s="9">
        <f t="shared" si="6"/>
        <v>704</v>
      </c>
    </row>
    <row r="432" spans="1:5" ht="21" x14ac:dyDescent="0.25">
      <c r="A432" s="17"/>
      <c r="B432" s="17"/>
      <c r="C432" s="16"/>
      <c r="D432" s="16"/>
      <c r="E432" s="9">
        <f t="shared" si="6"/>
        <v>704</v>
      </c>
    </row>
    <row r="433" spans="1:5" ht="21" x14ac:dyDescent="0.25">
      <c r="A433" s="17"/>
      <c r="B433" s="17"/>
      <c r="C433" s="16"/>
      <c r="D433" s="16"/>
      <c r="E433" s="9">
        <f t="shared" si="6"/>
        <v>704</v>
      </c>
    </row>
    <row r="434" spans="1:5" ht="21" x14ac:dyDescent="0.25">
      <c r="A434" s="17"/>
      <c r="B434" s="17"/>
      <c r="C434" s="16"/>
      <c r="D434" s="16"/>
      <c r="E434" s="9">
        <f t="shared" si="6"/>
        <v>704</v>
      </c>
    </row>
    <row r="435" spans="1:5" ht="21" x14ac:dyDescent="0.25">
      <c r="A435" s="17"/>
      <c r="B435" s="17"/>
      <c r="C435" s="16"/>
      <c r="D435" s="16"/>
      <c r="E435" s="9">
        <f t="shared" si="6"/>
        <v>704</v>
      </c>
    </row>
    <row r="436" spans="1:5" ht="21" x14ac:dyDescent="0.25">
      <c r="A436" s="17"/>
      <c r="B436" s="17"/>
      <c r="C436" s="16"/>
      <c r="D436" s="16"/>
      <c r="E436" s="9">
        <f t="shared" si="6"/>
        <v>704</v>
      </c>
    </row>
    <row r="437" spans="1:5" ht="21" x14ac:dyDescent="0.25">
      <c r="A437" s="17"/>
      <c r="B437" s="17"/>
      <c r="C437" s="16"/>
      <c r="D437" s="16"/>
      <c r="E437" s="9">
        <f t="shared" si="6"/>
        <v>704</v>
      </c>
    </row>
    <row r="438" spans="1:5" ht="21" x14ac:dyDescent="0.25">
      <c r="A438" s="17"/>
      <c r="B438" s="17"/>
      <c r="C438" s="16"/>
      <c r="D438" s="16"/>
      <c r="E438" s="9">
        <f t="shared" si="6"/>
        <v>704</v>
      </c>
    </row>
    <row r="439" spans="1:5" ht="21" x14ac:dyDescent="0.25">
      <c r="A439" s="17"/>
      <c r="B439" s="17"/>
      <c r="C439" s="16"/>
      <c r="D439" s="16"/>
      <c r="E439" s="9">
        <f t="shared" si="6"/>
        <v>704</v>
      </c>
    </row>
    <row r="440" spans="1:5" ht="21" x14ac:dyDescent="0.25">
      <c r="A440" s="17"/>
      <c r="B440" s="17"/>
      <c r="C440" s="16"/>
      <c r="D440" s="16"/>
      <c r="E440" s="9">
        <f t="shared" si="6"/>
        <v>704</v>
      </c>
    </row>
    <row r="441" spans="1:5" ht="21" x14ac:dyDescent="0.25">
      <c r="A441" s="17"/>
      <c r="B441" s="17"/>
      <c r="C441" s="16"/>
      <c r="D441" s="16"/>
      <c r="E441" s="9">
        <f t="shared" si="6"/>
        <v>704</v>
      </c>
    </row>
    <row r="442" spans="1:5" ht="21" x14ac:dyDescent="0.25">
      <c r="A442" s="17"/>
      <c r="B442" s="17"/>
      <c r="C442" s="16"/>
      <c r="D442" s="16"/>
      <c r="E442" s="9">
        <f t="shared" si="6"/>
        <v>704</v>
      </c>
    </row>
    <row r="443" spans="1:5" ht="21" x14ac:dyDescent="0.25">
      <c r="A443" s="17"/>
      <c r="B443" s="17"/>
      <c r="C443" s="16"/>
      <c r="D443" s="16"/>
      <c r="E443" s="9">
        <f t="shared" si="6"/>
        <v>704</v>
      </c>
    </row>
    <row r="444" spans="1:5" ht="21" x14ac:dyDescent="0.25">
      <c r="A444" s="17"/>
      <c r="B444" s="17"/>
      <c r="C444" s="16"/>
      <c r="D444" s="16"/>
      <c r="E444" s="9">
        <f t="shared" si="6"/>
        <v>704</v>
      </c>
    </row>
    <row r="445" spans="1:5" ht="21" x14ac:dyDescent="0.25">
      <c r="A445" s="17"/>
      <c r="B445" s="17"/>
      <c r="C445" s="16"/>
      <c r="D445" s="16"/>
      <c r="E445" s="9">
        <f t="shared" si="6"/>
        <v>704</v>
      </c>
    </row>
    <row r="446" spans="1:5" ht="21" x14ac:dyDescent="0.25">
      <c r="A446" s="17"/>
      <c r="B446" s="17"/>
      <c r="C446" s="16"/>
      <c r="D446" s="16"/>
      <c r="E446" s="9">
        <f t="shared" si="6"/>
        <v>704</v>
      </c>
    </row>
    <row r="447" spans="1:5" ht="21" x14ac:dyDescent="0.25">
      <c r="A447" s="17"/>
      <c r="B447" s="17"/>
      <c r="C447" s="16"/>
      <c r="D447" s="16"/>
      <c r="E447" s="9">
        <f t="shared" si="6"/>
        <v>704</v>
      </c>
    </row>
    <row r="448" spans="1:5" ht="21" x14ac:dyDescent="0.25">
      <c r="A448" s="17"/>
      <c r="B448" s="17"/>
      <c r="C448" s="16"/>
      <c r="D448" s="16"/>
      <c r="E448" s="9">
        <f t="shared" si="6"/>
        <v>704</v>
      </c>
    </row>
    <row r="449" spans="1:5" ht="21" x14ac:dyDescent="0.25">
      <c r="A449" s="17"/>
      <c r="B449" s="17"/>
      <c r="C449" s="16"/>
      <c r="D449" s="16"/>
      <c r="E449" s="9">
        <f t="shared" si="6"/>
        <v>704</v>
      </c>
    </row>
    <row r="450" spans="1:5" ht="21" x14ac:dyDescent="0.25">
      <c r="A450" s="17"/>
      <c r="B450" s="17"/>
      <c r="C450" s="16"/>
      <c r="D450" s="16"/>
      <c r="E450" s="9">
        <f t="shared" si="6"/>
        <v>704</v>
      </c>
    </row>
    <row r="451" spans="1:5" ht="21" x14ac:dyDescent="0.25">
      <c r="A451" s="17"/>
      <c r="B451" s="17"/>
      <c r="C451" s="16"/>
      <c r="D451" s="16"/>
      <c r="E451" s="9">
        <f t="shared" si="6"/>
        <v>704</v>
      </c>
    </row>
    <row r="452" spans="1:5" ht="21" x14ac:dyDescent="0.25">
      <c r="A452" s="17"/>
      <c r="B452" s="17"/>
      <c r="C452" s="16"/>
      <c r="D452" s="16"/>
      <c r="E452" s="9">
        <f t="shared" si="6"/>
        <v>704</v>
      </c>
    </row>
    <row r="453" spans="1:5" ht="21" x14ac:dyDescent="0.25">
      <c r="A453" s="17"/>
      <c r="B453" s="17"/>
      <c r="C453" s="16"/>
      <c r="D453" s="16"/>
      <c r="E453" s="9">
        <f t="shared" si="6"/>
        <v>704</v>
      </c>
    </row>
    <row r="454" spans="1:5" ht="21" x14ac:dyDescent="0.25">
      <c r="A454" s="17"/>
      <c r="B454" s="17"/>
      <c r="C454" s="16"/>
      <c r="D454" s="16"/>
      <c r="E454" s="9">
        <f t="shared" ref="E454:E517" si="7">E453+C454-D454</f>
        <v>704</v>
      </c>
    </row>
    <row r="455" spans="1:5" ht="21" x14ac:dyDescent="0.25">
      <c r="A455" s="17"/>
      <c r="B455" s="17"/>
      <c r="C455" s="16"/>
      <c r="D455" s="16"/>
      <c r="E455" s="9">
        <f t="shared" si="7"/>
        <v>704</v>
      </c>
    </row>
    <row r="456" spans="1:5" ht="21" x14ac:dyDescent="0.25">
      <c r="A456" s="17"/>
      <c r="B456" s="17"/>
      <c r="C456" s="16"/>
      <c r="D456" s="16"/>
      <c r="E456" s="9">
        <f t="shared" si="7"/>
        <v>704</v>
      </c>
    </row>
    <row r="457" spans="1:5" ht="21" x14ac:dyDescent="0.25">
      <c r="A457" s="17"/>
      <c r="B457" s="17"/>
      <c r="C457" s="16"/>
      <c r="D457" s="16"/>
      <c r="E457" s="9">
        <f t="shared" si="7"/>
        <v>704</v>
      </c>
    </row>
    <row r="458" spans="1:5" ht="21" x14ac:dyDescent="0.25">
      <c r="A458" s="17"/>
      <c r="B458" s="17"/>
      <c r="C458" s="16"/>
      <c r="D458" s="16"/>
      <c r="E458" s="9">
        <f t="shared" si="7"/>
        <v>704</v>
      </c>
    </row>
    <row r="459" spans="1:5" ht="21" x14ac:dyDescent="0.25">
      <c r="A459" s="17"/>
      <c r="B459" s="17"/>
      <c r="C459" s="16"/>
      <c r="D459" s="16"/>
      <c r="E459" s="9">
        <f t="shared" si="7"/>
        <v>704</v>
      </c>
    </row>
    <row r="460" spans="1:5" ht="21" x14ac:dyDescent="0.25">
      <c r="A460" s="17"/>
      <c r="B460" s="17"/>
      <c r="C460" s="16"/>
      <c r="D460" s="16"/>
      <c r="E460" s="9">
        <f t="shared" si="7"/>
        <v>704</v>
      </c>
    </row>
    <row r="461" spans="1:5" ht="21" x14ac:dyDescent="0.25">
      <c r="A461" s="17"/>
      <c r="B461" s="17"/>
      <c r="C461" s="16"/>
      <c r="D461" s="16"/>
      <c r="E461" s="9">
        <f t="shared" si="7"/>
        <v>704</v>
      </c>
    </row>
    <row r="462" spans="1:5" ht="21" x14ac:dyDescent="0.25">
      <c r="A462" s="17"/>
      <c r="B462" s="17"/>
      <c r="C462" s="16"/>
      <c r="D462" s="16"/>
      <c r="E462" s="9">
        <f t="shared" si="7"/>
        <v>704</v>
      </c>
    </row>
    <row r="463" spans="1:5" ht="21" x14ac:dyDescent="0.25">
      <c r="A463" s="17"/>
      <c r="B463" s="17"/>
      <c r="C463" s="16"/>
      <c r="D463" s="16"/>
      <c r="E463" s="9">
        <f t="shared" si="7"/>
        <v>704</v>
      </c>
    </row>
    <row r="464" spans="1:5" ht="21" x14ac:dyDescent="0.25">
      <c r="A464" s="17"/>
      <c r="B464" s="17"/>
      <c r="C464" s="16"/>
      <c r="D464" s="16"/>
      <c r="E464" s="9">
        <f t="shared" si="7"/>
        <v>704</v>
      </c>
    </row>
    <row r="465" spans="1:5" ht="21" x14ac:dyDescent="0.25">
      <c r="A465" s="17"/>
      <c r="B465" s="17"/>
      <c r="C465" s="16"/>
      <c r="D465" s="16"/>
      <c r="E465" s="9">
        <f t="shared" si="7"/>
        <v>704</v>
      </c>
    </row>
    <row r="466" spans="1:5" ht="21" x14ac:dyDescent="0.25">
      <c r="A466" s="17"/>
      <c r="B466" s="17"/>
      <c r="C466" s="17"/>
      <c r="D466" s="17"/>
      <c r="E466" s="9">
        <f t="shared" si="7"/>
        <v>704</v>
      </c>
    </row>
    <row r="467" spans="1:5" ht="21" x14ac:dyDescent="0.25">
      <c r="A467" s="17"/>
      <c r="B467" s="17"/>
      <c r="C467" s="17"/>
      <c r="D467" s="17"/>
      <c r="E467" s="9">
        <f t="shared" si="7"/>
        <v>704</v>
      </c>
    </row>
    <row r="468" spans="1:5" ht="21" x14ac:dyDescent="0.25">
      <c r="A468" s="17"/>
      <c r="B468" s="17"/>
      <c r="C468" s="17"/>
      <c r="D468" s="17"/>
      <c r="E468" s="9">
        <f t="shared" si="7"/>
        <v>704</v>
      </c>
    </row>
    <row r="469" spans="1:5" ht="21" x14ac:dyDescent="0.25">
      <c r="A469" s="17"/>
      <c r="B469" s="17"/>
      <c r="C469" s="17"/>
      <c r="D469" s="17"/>
      <c r="E469" s="9">
        <f t="shared" si="7"/>
        <v>704</v>
      </c>
    </row>
    <row r="470" spans="1:5" ht="21" x14ac:dyDescent="0.25">
      <c r="A470" s="17"/>
      <c r="B470" s="17"/>
      <c r="C470" s="17"/>
      <c r="D470" s="17"/>
      <c r="E470" s="9">
        <f t="shared" si="7"/>
        <v>704</v>
      </c>
    </row>
    <row r="471" spans="1:5" ht="21" x14ac:dyDescent="0.25">
      <c r="A471" s="17"/>
      <c r="B471" s="17"/>
      <c r="C471" s="17"/>
      <c r="D471" s="17"/>
      <c r="E471" s="9">
        <f t="shared" si="7"/>
        <v>704</v>
      </c>
    </row>
    <row r="472" spans="1:5" ht="21" x14ac:dyDescent="0.25">
      <c r="A472" s="17"/>
      <c r="B472" s="17"/>
      <c r="C472" s="17"/>
      <c r="D472" s="17"/>
      <c r="E472" s="9">
        <f t="shared" si="7"/>
        <v>704</v>
      </c>
    </row>
    <row r="473" spans="1:5" ht="21" x14ac:dyDescent="0.25">
      <c r="A473" s="17"/>
      <c r="B473" s="17"/>
      <c r="C473" s="17"/>
      <c r="D473" s="17"/>
      <c r="E473" s="9">
        <f t="shared" si="7"/>
        <v>704</v>
      </c>
    </row>
    <row r="474" spans="1:5" ht="21" x14ac:dyDescent="0.25">
      <c r="A474" s="17"/>
      <c r="B474" s="17"/>
      <c r="C474" s="17"/>
      <c r="D474" s="17"/>
      <c r="E474" s="9">
        <f t="shared" si="7"/>
        <v>704</v>
      </c>
    </row>
    <row r="475" spans="1:5" ht="21" x14ac:dyDescent="0.25">
      <c r="A475" s="17"/>
      <c r="B475" s="17"/>
      <c r="C475" s="17"/>
      <c r="D475" s="17"/>
      <c r="E475" s="9">
        <f t="shared" si="7"/>
        <v>704</v>
      </c>
    </row>
    <row r="476" spans="1:5" ht="21" x14ac:dyDescent="0.25">
      <c r="A476" s="17"/>
      <c r="B476" s="17"/>
      <c r="C476" s="17"/>
      <c r="D476" s="17"/>
      <c r="E476" s="9">
        <f t="shared" si="7"/>
        <v>704</v>
      </c>
    </row>
    <row r="477" spans="1:5" ht="21" x14ac:dyDescent="0.25">
      <c r="A477" s="17"/>
      <c r="B477" s="17"/>
      <c r="C477" s="17"/>
      <c r="D477" s="17"/>
      <c r="E477" s="9">
        <f t="shared" si="7"/>
        <v>704</v>
      </c>
    </row>
    <row r="478" spans="1:5" ht="21" x14ac:dyDescent="0.25">
      <c r="A478" s="17"/>
      <c r="B478" s="17"/>
      <c r="C478" s="17"/>
      <c r="D478" s="17"/>
      <c r="E478" s="9">
        <f t="shared" si="7"/>
        <v>704</v>
      </c>
    </row>
    <row r="479" spans="1:5" ht="21" x14ac:dyDescent="0.25">
      <c r="A479" s="17"/>
      <c r="B479" s="17"/>
      <c r="C479" s="17"/>
      <c r="D479" s="17"/>
      <c r="E479" s="9">
        <f t="shared" si="7"/>
        <v>704</v>
      </c>
    </row>
    <row r="480" spans="1:5" ht="21" x14ac:dyDescent="0.25">
      <c r="A480" s="17"/>
      <c r="B480" s="17"/>
      <c r="C480" s="17"/>
      <c r="D480" s="17"/>
      <c r="E480" s="9">
        <f t="shared" si="7"/>
        <v>704</v>
      </c>
    </row>
    <row r="481" spans="1:5" ht="21" x14ac:dyDescent="0.25">
      <c r="A481" s="17"/>
      <c r="B481" s="17"/>
      <c r="C481" s="17"/>
      <c r="D481" s="17"/>
      <c r="E481" s="9">
        <f t="shared" si="7"/>
        <v>704</v>
      </c>
    </row>
    <row r="482" spans="1:5" ht="21" x14ac:dyDescent="0.25">
      <c r="A482" s="17"/>
      <c r="B482" s="17"/>
      <c r="C482" s="17"/>
      <c r="D482" s="17"/>
      <c r="E482" s="9">
        <f t="shared" si="7"/>
        <v>704</v>
      </c>
    </row>
    <row r="483" spans="1:5" ht="21" x14ac:dyDescent="0.25">
      <c r="A483" s="17"/>
      <c r="B483" s="17"/>
      <c r="C483" s="17"/>
      <c r="D483" s="17"/>
      <c r="E483" s="9">
        <f t="shared" si="7"/>
        <v>704</v>
      </c>
    </row>
    <row r="484" spans="1:5" ht="21" x14ac:dyDescent="0.25">
      <c r="A484" s="17"/>
      <c r="B484" s="17"/>
      <c r="C484" s="17"/>
      <c r="D484" s="17"/>
      <c r="E484" s="9">
        <f t="shared" si="7"/>
        <v>704</v>
      </c>
    </row>
    <row r="485" spans="1:5" ht="21" x14ac:dyDescent="0.25">
      <c r="A485" s="17"/>
      <c r="B485" s="17"/>
      <c r="C485" s="17"/>
      <c r="D485" s="17"/>
      <c r="E485" s="9">
        <f t="shared" si="7"/>
        <v>704</v>
      </c>
    </row>
    <row r="486" spans="1:5" ht="21" x14ac:dyDescent="0.25">
      <c r="A486" s="17"/>
      <c r="B486" s="17"/>
      <c r="C486" s="17"/>
      <c r="D486" s="17"/>
      <c r="E486" s="9">
        <f t="shared" si="7"/>
        <v>704</v>
      </c>
    </row>
    <row r="487" spans="1:5" ht="21" x14ac:dyDescent="0.25">
      <c r="A487" s="17"/>
      <c r="B487" s="17"/>
      <c r="C487" s="17"/>
      <c r="D487" s="17"/>
      <c r="E487" s="9">
        <f t="shared" si="7"/>
        <v>704</v>
      </c>
    </row>
    <row r="488" spans="1:5" ht="21" x14ac:dyDescent="0.25">
      <c r="A488" s="17"/>
      <c r="B488" s="17"/>
      <c r="C488" s="17"/>
      <c r="D488" s="17"/>
      <c r="E488" s="9">
        <f t="shared" si="7"/>
        <v>704</v>
      </c>
    </row>
    <row r="489" spans="1:5" ht="21" x14ac:dyDescent="0.25">
      <c r="A489" s="17"/>
      <c r="B489" s="17"/>
      <c r="C489" s="17"/>
      <c r="D489" s="17"/>
      <c r="E489" s="9">
        <f t="shared" si="7"/>
        <v>704</v>
      </c>
    </row>
    <row r="490" spans="1:5" ht="21" x14ac:dyDescent="0.25">
      <c r="A490" s="17"/>
      <c r="B490" s="17"/>
      <c r="C490" s="17"/>
      <c r="D490" s="17"/>
      <c r="E490" s="9">
        <f t="shared" si="7"/>
        <v>704</v>
      </c>
    </row>
    <row r="491" spans="1:5" ht="21" x14ac:dyDescent="0.25">
      <c r="A491" s="17"/>
      <c r="B491" s="17"/>
      <c r="C491" s="17"/>
      <c r="D491" s="17"/>
      <c r="E491" s="9">
        <f t="shared" si="7"/>
        <v>704</v>
      </c>
    </row>
    <row r="492" spans="1:5" ht="21" x14ac:dyDescent="0.25">
      <c r="A492" s="17"/>
      <c r="B492" s="17"/>
      <c r="C492" s="17"/>
      <c r="D492" s="17"/>
      <c r="E492" s="9">
        <f t="shared" si="7"/>
        <v>704</v>
      </c>
    </row>
    <row r="493" spans="1:5" ht="21" x14ac:dyDescent="0.25">
      <c r="A493" s="17"/>
      <c r="B493" s="17"/>
      <c r="C493" s="17"/>
      <c r="D493" s="17"/>
      <c r="E493" s="9">
        <f t="shared" si="7"/>
        <v>704</v>
      </c>
    </row>
    <row r="494" spans="1:5" ht="21" x14ac:dyDescent="0.25">
      <c r="A494" s="17"/>
      <c r="B494" s="17"/>
      <c r="C494" s="17"/>
      <c r="D494" s="17"/>
      <c r="E494" s="9">
        <f t="shared" si="7"/>
        <v>704</v>
      </c>
    </row>
    <row r="495" spans="1:5" ht="21" x14ac:dyDescent="0.25">
      <c r="A495" s="17"/>
      <c r="B495" s="17"/>
      <c r="C495" s="17"/>
      <c r="D495" s="17"/>
      <c r="E495" s="9">
        <f t="shared" si="7"/>
        <v>704</v>
      </c>
    </row>
    <row r="496" spans="1:5" ht="21" x14ac:dyDescent="0.25">
      <c r="A496" s="17"/>
      <c r="B496" s="17"/>
      <c r="C496" s="17"/>
      <c r="D496" s="17"/>
      <c r="E496" s="9">
        <f t="shared" si="7"/>
        <v>704</v>
      </c>
    </row>
    <row r="497" spans="1:5" ht="21" x14ac:dyDescent="0.25">
      <c r="A497" s="17"/>
      <c r="B497" s="17"/>
      <c r="C497" s="17"/>
      <c r="D497" s="17"/>
      <c r="E497" s="9">
        <f t="shared" si="7"/>
        <v>704</v>
      </c>
    </row>
    <row r="498" spans="1:5" ht="21" x14ac:dyDescent="0.25">
      <c r="A498" s="17"/>
      <c r="B498" s="17"/>
      <c r="C498" s="17"/>
      <c r="D498" s="17"/>
      <c r="E498" s="9">
        <f t="shared" si="7"/>
        <v>704</v>
      </c>
    </row>
    <row r="499" spans="1:5" ht="21" x14ac:dyDescent="0.25">
      <c r="A499" s="17"/>
      <c r="B499" s="17"/>
      <c r="C499" s="17"/>
      <c r="D499" s="17"/>
      <c r="E499" s="9">
        <f t="shared" si="7"/>
        <v>704</v>
      </c>
    </row>
    <row r="500" spans="1:5" ht="21" x14ac:dyDescent="0.25">
      <c r="A500" s="17"/>
      <c r="B500" s="17"/>
      <c r="C500" s="17"/>
      <c r="D500" s="17"/>
      <c r="E500" s="9">
        <f t="shared" si="7"/>
        <v>704</v>
      </c>
    </row>
    <row r="501" spans="1:5" ht="21" x14ac:dyDescent="0.25">
      <c r="A501" s="17"/>
      <c r="B501" s="17"/>
      <c r="C501" s="17"/>
      <c r="D501" s="17"/>
      <c r="E501" s="9">
        <f t="shared" si="7"/>
        <v>704</v>
      </c>
    </row>
    <row r="502" spans="1:5" ht="21" x14ac:dyDescent="0.25">
      <c r="A502" s="17"/>
      <c r="B502" s="17"/>
      <c r="C502" s="17"/>
      <c r="D502" s="17"/>
      <c r="E502" s="9">
        <f t="shared" si="7"/>
        <v>704</v>
      </c>
    </row>
    <row r="503" spans="1:5" ht="21" x14ac:dyDescent="0.25">
      <c r="A503" s="17"/>
      <c r="B503" s="17"/>
      <c r="C503" s="17"/>
      <c r="D503" s="17"/>
      <c r="E503" s="9">
        <f t="shared" si="7"/>
        <v>704</v>
      </c>
    </row>
    <row r="504" spans="1:5" ht="21" x14ac:dyDescent="0.25">
      <c r="A504" s="17"/>
      <c r="B504" s="17"/>
      <c r="C504" s="17"/>
      <c r="D504" s="17"/>
      <c r="E504" s="9">
        <f t="shared" si="7"/>
        <v>704</v>
      </c>
    </row>
    <row r="505" spans="1:5" ht="21" x14ac:dyDescent="0.25">
      <c r="A505" s="17"/>
      <c r="B505" s="17"/>
      <c r="C505" s="17"/>
      <c r="D505" s="17"/>
      <c r="E505" s="9">
        <f t="shared" si="7"/>
        <v>704</v>
      </c>
    </row>
    <row r="506" spans="1:5" ht="21" x14ac:dyDescent="0.25">
      <c r="A506" s="17"/>
      <c r="B506" s="17"/>
      <c r="C506" s="17"/>
      <c r="D506" s="17"/>
      <c r="E506" s="9">
        <f t="shared" si="7"/>
        <v>704</v>
      </c>
    </row>
    <row r="507" spans="1:5" ht="21" x14ac:dyDescent="0.25">
      <c r="A507" s="17"/>
      <c r="B507" s="17"/>
      <c r="C507" s="17"/>
      <c r="D507" s="17"/>
      <c r="E507" s="9">
        <f t="shared" si="7"/>
        <v>704</v>
      </c>
    </row>
    <row r="508" spans="1:5" ht="21" x14ac:dyDescent="0.25">
      <c r="A508" s="17"/>
      <c r="B508" s="17"/>
      <c r="C508" s="17"/>
      <c r="D508" s="17"/>
      <c r="E508" s="9">
        <f t="shared" si="7"/>
        <v>704</v>
      </c>
    </row>
    <row r="509" spans="1:5" ht="21" x14ac:dyDescent="0.25">
      <c r="A509" s="17"/>
      <c r="B509" s="17"/>
      <c r="C509" s="17"/>
      <c r="D509" s="17"/>
      <c r="E509" s="9">
        <f t="shared" si="7"/>
        <v>704</v>
      </c>
    </row>
    <row r="510" spans="1:5" ht="21" x14ac:dyDescent="0.25">
      <c r="A510" s="17"/>
      <c r="B510" s="17"/>
      <c r="C510" s="17"/>
      <c r="D510" s="17"/>
      <c r="E510" s="9">
        <f t="shared" si="7"/>
        <v>704</v>
      </c>
    </row>
    <row r="511" spans="1:5" ht="21" x14ac:dyDescent="0.25">
      <c r="A511" s="17"/>
      <c r="B511" s="17"/>
      <c r="C511" s="17"/>
      <c r="D511" s="17"/>
      <c r="E511" s="9">
        <f t="shared" si="7"/>
        <v>704</v>
      </c>
    </row>
    <row r="512" spans="1:5" ht="21" x14ac:dyDescent="0.25">
      <c r="A512" s="17"/>
      <c r="B512" s="17"/>
      <c r="C512" s="17"/>
      <c r="D512" s="17"/>
      <c r="E512" s="9">
        <f t="shared" si="7"/>
        <v>704</v>
      </c>
    </row>
    <row r="513" spans="1:5" ht="21" x14ac:dyDescent="0.25">
      <c r="A513" s="17"/>
      <c r="B513" s="17"/>
      <c r="C513" s="17"/>
      <c r="D513" s="17"/>
      <c r="E513" s="9">
        <f t="shared" si="7"/>
        <v>704</v>
      </c>
    </row>
    <row r="514" spans="1:5" ht="21" x14ac:dyDescent="0.25">
      <c r="A514" s="17"/>
      <c r="B514" s="17"/>
      <c r="C514" s="17"/>
      <c r="D514" s="17"/>
      <c r="E514" s="9">
        <f t="shared" si="7"/>
        <v>704</v>
      </c>
    </row>
    <row r="515" spans="1:5" ht="21" x14ac:dyDescent="0.25">
      <c r="A515" s="17"/>
      <c r="B515" s="17"/>
      <c r="C515" s="17"/>
      <c r="D515" s="17"/>
      <c r="E515" s="9">
        <f t="shared" si="7"/>
        <v>704</v>
      </c>
    </row>
    <row r="516" spans="1:5" ht="21" x14ac:dyDescent="0.25">
      <c r="A516" s="17"/>
      <c r="B516" s="17"/>
      <c r="C516" s="17"/>
      <c r="D516" s="17"/>
      <c r="E516" s="9">
        <f t="shared" si="7"/>
        <v>704</v>
      </c>
    </row>
    <row r="517" spans="1:5" ht="21" x14ac:dyDescent="0.25">
      <c r="A517" s="17"/>
      <c r="B517" s="17"/>
      <c r="C517" s="17"/>
      <c r="D517" s="17"/>
      <c r="E517" s="9">
        <f t="shared" si="7"/>
        <v>704</v>
      </c>
    </row>
    <row r="518" spans="1:5" ht="21" x14ac:dyDescent="0.25">
      <c r="A518" s="17"/>
      <c r="B518" s="17"/>
      <c r="C518" s="17"/>
      <c r="D518" s="17"/>
      <c r="E518" s="9">
        <f t="shared" ref="E518:E581" si="8">E517+C518-D518</f>
        <v>704</v>
      </c>
    </row>
    <row r="519" spans="1:5" ht="21" x14ac:dyDescent="0.25">
      <c r="A519" s="17"/>
      <c r="B519" s="17"/>
      <c r="C519" s="17"/>
      <c r="D519" s="17"/>
      <c r="E519" s="9">
        <f t="shared" si="8"/>
        <v>704</v>
      </c>
    </row>
    <row r="520" spans="1:5" ht="21" x14ac:dyDescent="0.25">
      <c r="A520" s="17"/>
      <c r="B520" s="17"/>
      <c r="C520" s="17"/>
      <c r="D520" s="17"/>
      <c r="E520" s="9">
        <f t="shared" si="8"/>
        <v>704</v>
      </c>
    </row>
    <row r="521" spans="1:5" ht="21" x14ac:dyDescent="0.25">
      <c r="A521" s="17"/>
      <c r="B521" s="17"/>
      <c r="C521" s="17"/>
      <c r="D521" s="17"/>
      <c r="E521" s="9">
        <f t="shared" si="8"/>
        <v>704</v>
      </c>
    </row>
    <row r="522" spans="1:5" ht="21" x14ac:dyDescent="0.25">
      <c r="A522" s="17"/>
      <c r="B522" s="17"/>
      <c r="C522" s="17"/>
      <c r="D522" s="17"/>
      <c r="E522" s="9">
        <f t="shared" si="8"/>
        <v>704</v>
      </c>
    </row>
    <row r="523" spans="1:5" ht="21" x14ac:dyDescent="0.25">
      <c r="A523" s="17"/>
      <c r="B523" s="17"/>
      <c r="C523" s="17"/>
      <c r="D523" s="17"/>
      <c r="E523" s="9">
        <f t="shared" si="8"/>
        <v>704</v>
      </c>
    </row>
    <row r="524" spans="1:5" ht="21" x14ac:dyDescent="0.25">
      <c r="A524" s="17"/>
      <c r="B524" s="17"/>
      <c r="C524" s="17"/>
      <c r="D524" s="17"/>
      <c r="E524" s="9">
        <f t="shared" si="8"/>
        <v>704</v>
      </c>
    </row>
    <row r="525" spans="1:5" ht="21" x14ac:dyDescent="0.25">
      <c r="A525" s="17"/>
      <c r="B525" s="17"/>
      <c r="C525" s="17"/>
      <c r="D525" s="17"/>
      <c r="E525" s="9">
        <f t="shared" si="8"/>
        <v>704</v>
      </c>
    </row>
    <row r="526" spans="1:5" ht="21" x14ac:dyDescent="0.25">
      <c r="A526" s="17"/>
      <c r="B526" s="17"/>
      <c r="C526" s="17"/>
      <c r="D526" s="17"/>
      <c r="E526" s="9">
        <f t="shared" si="8"/>
        <v>704</v>
      </c>
    </row>
    <row r="527" spans="1:5" ht="21" x14ac:dyDescent="0.25">
      <c r="A527" s="17"/>
      <c r="B527" s="17"/>
      <c r="C527" s="17"/>
      <c r="D527" s="17"/>
      <c r="E527" s="9">
        <f t="shared" si="8"/>
        <v>704</v>
      </c>
    </row>
    <row r="528" spans="1:5" ht="21" x14ac:dyDescent="0.25">
      <c r="A528" s="17"/>
      <c r="B528" s="17"/>
      <c r="C528" s="17"/>
      <c r="D528" s="17"/>
      <c r="E528" s="9">
        <f t="shared" si="8"/>
        <v>704</v>
      </c>
    </row>
    <row r="529" spans="1:5" ht="21" x14ac:dyDescent="0.25">
      <c r="A529" s="17"/>
      <c r="B529" s="17"/>
      <c r="C529" s="17"/>
      <c r="D529" s="17"/>
      <c r="E529" s="9">
        <f t="shared" si="8"/>
        <v>704</v>
      </c>
    </row>
    <row r="530" spans="1:5" ht="21" x14ac:dyDescent="0.25">
      <c r="A530" s="17"/>
      <c r="B530" s="17"/>
      <c r="C530" s="17"/>
      <c r="D530" s="17"/>
      <c r="E530" s="9">
        <f t="shared" si="8"/>
        <v>704</v>
      </c>
    </row>
    <row r="531" spans="1:5" ht="21" x14ac:dyDescent="0.25">
      <c r="A531" s="17"/>
      <c r="B531" s="17"/>
      <c r="C531" s="17"/>
      <c r="D531" s="17"/>
      <c r="E531" s="9">
        <f t="shared" si="8"/>
        <v>704</v>
      </c>
    </row>
    <row r="532" spans="1:5" ht="21" x14ac:dyDescent="0.25">
      <c r="A532" s="17"/>
      <c r="B532" s="17"/>
      <c r="C532" s="17"/>
      <c r="D532" s="17"/>
      <c r="E532" s="9">
        <f t="shared" si="8"/>
        <v>704</v>
      </c>
    </row>
    <row r="533" spans="1:5" ht="21" x14ac:dyDescent="0.25">
      <c r="A533" s="17"/>
      <c r="B533" s="17"/>
      <c r="C533" s="17"/>
      <c r="D533" s="17"/>
      <c r="E533" s="9">
        <f t="shared" si="8"/>
        <v>704</v>
      </c>
    </row>
    <row r="534" spans="1:5" ht="21" x14ac:dyDescent="0.25">
      <c r="A534" s="17"/>
      <c r="B534" s="17"/>
      <c r="C534" s="17"/>
      <c r="D534" s="17"/>
      <c r="E534" s="9">
        <f t="shared" si="8"/>
        <v>704</v>
      </c>
    </row>
    <row r="535" spans="1:5" ht="21" x14ac:dyDescent="0.25">
      <c r="A535" s="17"/>
      <c r="B535" s="17"/>
      <c r="C535" s="17"/>
      <c r="D535" s="17"/>
      <c r="E535" s="9">
        <f t="shared" si="8"/>
        <v>704</v>
      </c>
    </row>
    <row r="536" spans="1:5" ht="21" x14ac:dyDescent="0.25">
      <c r="A536" s="17"/>
      <c r="B536" s="17"/>
      <c r="C536" s="17"/>
      <c r="D536" s="17"/>
      <c r="E536" s="9">
        <f t="shared" si="8"/>
        <v>704</v>
      </c>
    </row>
    <row r="537" spans="1:5" ht="21" x14ac:dyDescent="0.25">
      <c r="A537" s="17"/>
      <c r="B537" s="17"/>
      <c r="C537" s="17"/>
      <c r="D537" s="17"/>
      <c r="E537" s="9">
        <f t="shared" si="8"/>
        <v>704</v>
      </c>
    </row>
    <row r="538" spans="1:5" ht="21" x14ac:dyDescent="0.25">
      <c r="A538" s="17"/>
      <c r="B538" s="17"/>
      <c r="C538" s="17"/>
      <c r="D538" s="17"/>
      <c r="E538" s="9">
        <f t="shared" si="8"/>
        <v>704</v>
      </c>
    </row>
    <row r="539" spans="1:5" ht="21" x14ac:dyDescent="0.25">
      <c r="A539" s="17"/>
      <c r="B539" s="17"/>
      <c r="C539" s="17"/>
      <c r="D539" s="17"/>
      <c r="E539" s="9">
        <f t="shared" si="8"/>
        <v>704</v>
      </c>
    </row>
    <row r="540" spans="1:5" ht="21" x14ac:dyDescent="0.25">
      <c r="A540" s="17"/>
      <c r="B540" s="17"/>
      <c r="C540" s="17"/>
      <c r="D540" s="17"/>
      <c r="E540" s="9">
        <f t="shared" si="8"/>
        <v>704</v>
      </c>
    </row>
    <row r="541" spans="1:5" ht="21" x14ac:dyDescent="0.25">
      <c r="A541" s="17"/>
      <c r="B541" s="17"/>
      <c r="C541" s="17"/>
      <c r="D541" s="17"/>
      <c r="E541" s="9">
        <f t="shared" si="8"/>
        <v>704</v>
      </c>
    </row>
    <row r="542" spans="1:5" ht="21" x14ac:dyDescent="0.25">
      <c r="A542" s="17"/>
      <c r="B542" s="17"/>
      <c r="C542" s="17"/>
      <c r="D542" s="17"/>
      <c r="E542" s="9">
        <f t="shared" si="8"/>
        <v>704</v>
      </c>
    </row>
    <row r="543" spans="1:5" ht="21" x14ac:dyDescent="0.25">
      <c r="A543" s="17"/>
      <c r="B543" s="17"/>
      <c r="C543" s="17"/>
      <c r="D543" s="17"/>
      <c r="E543" s="9">
        <f t="shared" si="8"/>
        <v>704</v>
      </c>
    </row>
    <row r="544" spans="1:5" ht="21" x14ac:dyDescent="0.25">
      <c r="A544" s="17"/>
      <c r="B544" s="17"/>
      <c r="C544" s="17"/>
      <c r="D544" s="17"/>
      <c r="E544" s="9">
        <f t="shared" si="8"/>
        <v>704</v>
      </c>
    </row>
    <row r="545" spans="1:5" ht="21" x14ac:dyDescent="0.25">
      <c r="A545" s="17"/>
      <c r="B545" s="17"/>
      <c r="C545" s="17"/>
      <c r="D545" s="17"/>
      <c r="E545" s="9">
        <f t="shared" si="8"/>
        <v>704</v>
      </c>
    </row>
    <row r="546" spans="1:5" ht="21" x14ac:dyDescent="0.25">
      <c r="A546" s="17"/>
      <c r="B546" s="17"/>
      <c r="C546" s="17"/>
      <c r="D546" s="17"/>
      <c r="E546" s="9">
        <f t="shared" si="8"/>
        <v>704</v>
      </c>
    </row>
    <row r="547" spans="1:5" ht="21" x14ac:dyDescent="0.25">
      <c r="A547" s="17"/>
      <c r="B547" s="17"/>
      <c r="C547" s="17"/>
      <c r="D547" s="17"/>
      <c r="E547" s="9">
        <f t="shared" si="8"/>
        <v>704</v>
      </c>
    </row>
    <row r="548" spans="1:5" ht="21" x14ac:dyDescent="0.25">
      <c r="A548" s="17"/>
      <c r="B548" s="17"/>
      <c r="C548" s="17"/>
      <c r="D548" s="17"/>
      <c r="E548" s="9">
        <f t="shared" si="8"/>
        <v>704</v>
      </c>
    </row>
    <row r="549" spans="1:5" ht="21" x14ac:dyDescent="0.25">
      <c r="A549" s="17"/>
      <c r="B549" s="17"/>
      <c r="C549" s="17"/>
      <c r="D549" s="17"/>
      <c r="E549" s="9">
        <f t="shared" si="8"/>
        <v>704</v>
      </c>
    </row>
    <row r="550" spans="1:5" ht="21" x14ac:dyDescent="0.25">
      <c r="A550" s="17"/>
      <c r="B550" s="17"/>
      <c r="C550" s="17"/>
      <c r="D550" s="17"/>
      <c r="E550" s="9">
        <f t="shared" si="8"/>
        <v>704</v>
      </c>
    </row>
    <row r="551" spans="1:5" ht="21" x14ac:dyDescent="0.25">
      <c r="A551" s="17"/>
      <c r="B551" s="17"/>
      <c r="C551" s="17"/>
      <c r="D551" s="17"/>
      <c r="E551" s="9">
        <f t="shared" si="8"/>
        <v>704</v>
      </c>
    </row>
    <row r="552" spans="1:5" ht="21" x14ac:dyDescent="0.25">
      <c r="A552" s="17"/>
      <c r="B552" s="17"/>
      <c r="C552" s="17"/>
      <c r="D552" s="17"/>
      <c r="E552" s="9">
        <f t="shared" si="8"/>
        <v>704</v>
      </c>
    </row>
    <row r="553" spans="1:5" ht="21" x14ac:dyDescent="0.25">
      <c r="A553" s="17"/>
      <c r="B553" s="17"/>
      <c r="C553" s="17"/>
      <c r="D553" s="17"/>
      <c r="E553" s="9">
        <f t="shared" si="8"/>
        <v>704</v>
      </c>
    </row>
    <row r="554" spans="1:5" ht="21" x14ac:dyDescent="0.25">
      <c r="A554" s="17"/>
      <c r="B554" s="17"/>
      <c r="C554" s="17"/>
      <c r="D554" s="17"/>
      <c r="E554" s="9">
        <f t="shared" si="8"/>
        <v>704</v>
      </c>
    </row>
    <row r="555" spans="1:5" ht="21" x14ac:dyDescent="0.25">
      <c r="A555" s="17"/>
      <c r="B555" s="17"/>
      <c r="C555" s="17"/>
      <c r="D555" s="17"/>
      <c r="E555" s="9">
        <f t="shared" si="8"/>
        <v>704</v>
      </c>
    </row>
    <row r="556" spans="1:5" ht="21" x14ac:dyDescent="0.25">
      <c r="A556" s="17"/>
      <c r="B556" s="17"/>
      <c r="C556" s="17"/>
      <c r="D556" s="17"/>
      <c r="E556" s="9">
        <f t="shared" si="8"/>
        <v>704</v>
      </c>
    </row>
    <row r="557" spans="1:5" ht="21" x14ac:dyDescent="0.25">
      <c r="A557" s="17"/>
      <c r="B557" s="17"/>
      <c r="C557" s="17"/>
      <c r="D557" s="17"/>
      <c r="E557" s="9">
        <f t="shared" si="8"/>
        <v>704</v>
      </c>
    </row>
    <row r="558" spans="1:5" ht="21" x14ac:dyDescent="0.25">
      <c r="A558" s="17"/>
      <c r="B558" s="17"/>
      <c r="C558" s="17"/>
      <c r="D558" s="17"/>
      <c r="E558" s="9">
        <f t="shared" si="8"/>
        <v>704</v>
      </c>
    </row>
    <row r="559" spans="1:5" ht="21" x14ac:dyDescent="0.25">
      <c r="A559" s="17"/>
      <c r="B559" s="17"/>
      <c r="C559" s="17"/>
      <c r="D559" s="17"/>
      <c r="E559" s="9">
        <f t="shared" si="8"/>
        <v>704</v>
      </c>
    </row>
    <row r="560" spans="1:5" ht="21" x14ac:dyDescent="0.25">
      <c r="A560" s="17"/>
      <c r="B560" s="17"/>
      <c r="C560" s="17"/>
      <c r="D560" s="17"/>
      <c r="E560" s="9">
        <f t="shared" si="8"/>
        <v>704</v>
      </c>
    </row>
    <row r="561" spans="1:5" ht="21" x14ac:dyDescent="0.25">
      <c r="A561" s="17"/>
      <c r="B561" s="17"/>
      <c r="C561" s="17"/>
      <c r="D561" s="17"/>
      <c r="E561" s="9">
        <f t="shared" si="8"/>
        <v>704</v>
      </c>
    </row>
    <row r="562" spans="1:5" ht="21" x14ac:dyDescent="0.25">
      <c r="A562" s="17"/>
      <c r="B562" s="17"/>
      <c r="C562" s="17"/>
      <c r="D562" s="17"/>
      <c r="E562" s="9">
        <f t="shared" si="8"/>
        <v>704</v>
      </c>
    </row>
    <row r="563" spans="1:5" ht="21" x14ac:dyDescent="0.25">
      <c r="A563" s="17"/>
      <c r="B563" s="17"/>
      <c r="C563" s="17"/>
      <c r="D563" s="17"/>
      <c r="E563" s="9">
        <f t="shared" si="8"/>
        <v>704</v>
      </c>
    </row>
    <row r="564" spans="1:5" ht="21" x14ac:dyDescent="0.25">
      <c r="A564" s="17"/>
      <c r="B564" s="17"/>
      <c r="C564" s="17"/>
      <c r="D564" s="17"/>
      <c r="E564" s="9">
        <f t="shared" si="8"/>
        <v>704</v>
      </c>
    </row>
    <row r="565" spans="1:5" ht="21" x14ac:dyDescent="0.25">
      <c r="A565" s="17"/>
      <c r="B565" s="17"/>
      <c r="C565" s="17"/>
      <c r="D565" s="17"/>
      <c r="E565" s="9">
        <f t="shared" si="8"/>
        <v>704</v>
      </c>
    </row>
    <row r="566" spans="1:5" ht="21" x14ac:dyDescent="0.25">
      <c r="A566" s="17"/>
      <c r="B566" s="17"/>
      <c r="C566" s="17"/>
      <c r="D566" s="17"/>
      <c r="E566" s="9">
        <f t="shared" si="8"/>
        <v>704</v>
      </c>
    </row>
    <row r="567" spans="1:5" ht="21" x14ac:dyDescent="0.25">
      <c r="A567" s="17"/>
      <c r="B567" s="17"/>
      <c r="C567" s="17"/>
      <c r="D567" s="17"/>
      <c r="E567" s="9">
        <f t="shared" si="8"/>
        <v>704</v>
      </c>
    </row>
    <row r="568" spans="1:5" ht="21" x14ac:dyDescent="0.25">
      <c r="A568" s="17"/>
      <c r="B568" s="17"/>
      <c r="C568" s="17"/>
      <c r="D568" s="17"/>
      <c r="E568" s="9">
        <f t="shared" si="8"/>
        <v>704</v>
      </c>
    </row>
    <row r="569" spans="1:5" ht="21" x14ac:dyDescent="0.25">
      <c r="A569" s="17"/>
      <c r="B569" s="17"/>
      <c r="C569" s="17"/>
      <c r="D569" s="17"/>
      <c r="E569" s="9">
        <f t="shared" si="8"/>
        <v>704</v>
      </c>
    </row>
    <row r="570" spans="1:5" ht="21" x14ac:dyDescent="0.25">
      <c r="A570" s="17"/>
      <c r="B570" s="17"/>
      <c r="C570" s="17"/>
      <c r="D570" s="17"/>
      <c r="E570" s="9">
        <f t="shared" si="8"/>
        <v>704</v>
      </c>
    </row>
    <row r="571" spans="1:5" ht="21" x14ac:dyDescent="0.25">
      <c r="A571" s="17"/>
      <c r="B571" s="17"/>
      <c r="C571" s="17"/>
      <c r="D571" s="17"/>
      <c r="E571" s="9">
        <f t="shared" si="8"/>
        <v>704</v>
      </c>
    </row>
    <row r="572" spans="1:5" ht="21" x14ac:dyDescent="0.25">
      <c r="A572" s="17"/>
      <c r="B572" s="17"/>
      <c r="C572" s="17"/>
      <c r="D572" s="17"/>
      <c r="E572" s="9">
        <f t="shared" si="8"/>
        <v>704</v>
      </c>
    </row>
    <row r="573" spans="1:5" ht="21" x14ac:dyDescent="0.25">
      <c r="A573" s="17"/>
      <c r="B573" s="17"/>
      <c r="C573" s="17"/>
      <c r="D573" s="17"/>
      <c r="E573" s="9">
        <f t="shared" si="8"/>
        <v>704</v>
      </c>
    </row>
    <row r="574" spans="1:5" ht="21" x14ac:dyDescent="0.25">
      <c r="A574" s="17"/>
      <c r="B574" s="17"/>
      <c r="C574" s="17"/>
      <c r="D574" s="17"/>
      <c r="E574" s="9">
        <f t="shared" si="8"/>
        <v>704</v>
      </c>
    </row>
    <row r="575" spans="1:5" ht="21" x14ac:dyDescent="0.25">
      <c r="A575" s="17"/>
      <c r="B575" s="17"/>
      <c r="C575" s="17"/>
      <c r="D575" s="17"/>
      <c r="E575" s="9">
        <f t="shared" si="8"/>
        <v>704</v>
      </c>
    </row>
    <row r="576" spans="1:5" ht="21" x14ac:dyDescent="0.25">
      <c r="A576" s="17"/>
      <c r="B576" s="17"/>
      <c r="C576" s="17"/>
      <c r="D576" s="17"/>
      <c r="E576" s="9">
        <f t="shared" si="8"/>
        <v>704</v>
      </c>
    </row>
    <row r="577" spans="1:5" ht="21" x14ac:dyDescent="0.25">
      <c r="A577" s="17"/>
      <c r="B577" s="17"/>
      <c r="C577" s="17"/>
      <c r="D577" s="17"/>
      <c r="E577" s="9">
        <f t="shared" si="8"/>
        <v>704</v>
      </c>
    </row>
    <row r="578" spans="1:5" ht="21" x14ac:dyDescent="0.25">
      <c r="A578" s="17"/>
      <c r="B578" s="17"/>
      <c r="C578" s="17"/>
      <c r="D578" s="17"/>
      <c r="E578" s="9">
        <f t="shared" si="8"/>
        <v>704</v>
      </c>
    </row>
    <row r="579" spans="1:5" ht="21" x14ac:dyDescent="0.25">
      <c r="A579" s="17"/>
      <c r="B579" s="17"/>
      <c r="C579" s="17"/>
      <c r="D579" s="17"/>
      <c r="E579" s="9">
        <f t="shared" si="8"/>
        <v>704</v>
      </c>
    </row>
    <row r="580" spans="1:5" ht="21" x14ac:dyDescent="0.25">
      <c r="A580" s="17"/>
      <c r="B580" s="17"/>
      <c r="C580" s="17"/>
      <c r="D580" s="17"/>
      <c r="E580" s="9">
        <f t="shared" si="8"/>
        <v>704</v>
      </c>
    </row>
    <row r="581" spans="1:5" ht="21" x14ac:dyDescent="0.25">
      <c r="A581" s="17"/>
      <c r="B581" s="17"/>
      <c r="C581" s="17"/>
      <c r="D581" s="17"/>
      <c r="E581" s="9">
        <f t="shared" si="8"/>
        <v>704</v>
      </c>
    </row>
    <row r="582" spans="1:5" ht="21" x14ac:dyDescent="0.25">
      <c r="A582" s="17"/>
      <c r="B582" s="17"/>
      <c r="C582" s="17"/>
      <c r="D582" s="17"/>
      <c r="E582" s="9">
        <f t="shared" ref="E582:E645" si="9">E581+C582-D582</f>
        <v>704</v>
      </c>
    </row>
    <row r="583" spans="1:5" ht="21" x14ac:dyDescent="0.25">
      <c r="A583" s="17"/>
      <c r="B583" s="17"/>
      <c r="C583" s="17"/>
      <c r="D583" s="17"/>
      <c r="E583" s="9">
        <f t="shared" si="9"/>
        <v>704</v>
      </c>
    </row>
    <row r="584" spans="1:5" ht="21" x14ac:dyDescent="0.25">
      <c r="A584" s="17"/>
      <c r="B584" s="17"/>
      <c r="C584" s="17"/>
      <c r="D584" s="17"/>
      <c r="E584" s="9">
        <f t="shared" si="9"/>
        <v>704</v>
      </c>
    </row>
    <row r="585" spans="1:5" ht="21" x14ac:dyDescent="0.25">
      <c r="A585" s="17"/>
      <c r="B585" s="17"/>
      <c r="C585" s="17"/>
      <c r="D585" s="17"/>
      <c r="E585" s="9">
        <f t="shared" si="9"/>
        <v>704</v>
      </c>
    </row>
    <row r="586" spans="1:5" ht="21" x14ac:dyDescent="0.25">
      <c r="A586" s="17"/>
      <c r="B586" s="17"/>
      <c r="C586" s="17"/>
      <c r="D586" s="17"/>
      <c r="E586" s="9">
        <f t="shared" si="9"/>
        <v>704</v>
      </c>
    </row>
    <row r="587" spans="1:5" ht="21" x14ac:dyDescent="0.25">
      <c r="A587" s="17"/>
      <c r="B587" s="17"/>
      <c r="C587" s="17"/>
      <c r="D587" s="17"/>
      <c r="E587" s="9">
        <f t="shared" si="9"/>
        <v>704</v>
      </c>
    </row>
    <row r="588" spans="1:5" ht="21" x14ac:dyDescent="0.25">
      <c r="A588" s="17"/>
      <c r="B588" s="17"/>
      <c r="C588" s="17"/>
      <c r="D588" s="17"/>
      <c r="E588" s="9">
        <f t="shared" si="9"/>
        <v>704</v>
      </c>
    </row>
    <row r="589" spans="1:5" ht="21" x14ac:dyDescent="0.25">
      <c r="A589" s="17"/>
      <c r="B589" s="17"/>
      <c r="C589" s="17"/>
      <c r="D589" s="17"/>
      <c r="E589" s="9">
        <f t="shared" si="9"/>
        <v>704</v>
      </c>
    </row>
    <row r="590" spans="1:5" ht="21" x14ac:dyDescent="0.25">
      <c r="A590" s="17"/>
      <c r="B590" s="17"/>
      <c r="C590" s="17"/>
      <c r="D590" s="17"/>
      <c r="E590" s="9">
        <f t="shared" si="9"/>
        <v>704</v>
      </c>
    </row>
    <row r="591" spans="1:5" ht="21" x14ac:dyDescent="0.25">
      <c r="A591" s="17"/>
      <c r="B591" s="17"/>
      <c r="C591" s="17"/>
      <c r="D591" s="17"/>
      <c r="E591" s="9">
        <f t="shared" si="9"/>
        <v>704</v>
      </c>
    </row>
    <row r="592" spans="1:5" ht="21" x14ac:dyDescent="0.25">
      <c r="A592" s="17"/>
      <c r="B592" s="17"/>
      <c r="C592" s="17"/>
      <c r="D592" s="17"/>
      <c r="E592" s="9">
        <f t="shared" si="9"/>
        <v>704</v>
      </c>
    </row>
    <row r="593" spans="1:5" ht="21" x14ac:dyDescent="0.25">
      <c r="A593" s="17"/>
      <c r="B593" s="17"/>
      <c r="C593" s="17"/>
      <c r="D593" s="17"/>
      <c r="E593" s="9">
        <f t="shared" si="9"/>
        <v>704</v>
      </c>
    </row>
    <row r="594" spans="1:5" ht="21" x14ac:dyDescent="0.25">
      <c r="A594" s="17"/>
      <c r="B594" s="17"/>
      <c r="C594" s="17"/>
      <c r="D594" s="17"/>
      <c r="E594" s="9">
        <f t="shared" si="9"/>
        <v>704</v>
      </c>
    </row>
    <row r="595" spans="1:5" ht="21" x14ac:dyDescent="0.25">
      <c r="A595" s="17"/>
      <c r="B595" s="17"/>
      <c r="C595" s="17"/>
      <c r="D595" s="17"/>
      <c r="E595" s="9">
        <f t="shared" si="9"/>
        <v>704</v>
      </c>
    </row>
    <row r="596" spans="1:5" ht="21" x14ac:dyDescent="0.25">
      <c r="A596" s="17"/>
      <c r="B596" s="17"/>
      <c r="C596" s="17"/>
      <c r="D596" s="17"/>
      <c r="E596" s="9">
        <f t="shared" si="9"/>
        <v>704</v>
      </c>
    </row>
    <row r="597" spans="1:5" ht="21" x14ac:dyDescent="0.25">
      <c r="A597" s="17"/>
      <c r="B597" s="17"/>
      <c r="C597" s="17"/>
      <c r="D597" s="17"/>
      <c r="E597" s="9">
        <f t="shared" si="9"/>
        <v>704</v>
      </c>
    </row>
    <row r="598" spans="1:5" ht="21" x14ac:dyDescent="0.25">
      <c r="A598" s="17"/>
      <c r="B598" s="17"/>
      <c r="C598" s="17"/>
      <c r="D598" s="17"/>
      <c r="E598" s="9">
        <f t="shared" si="9"/>
        <v>704</v>
      </c>
    </row>
    <row r="599" spans="1:5" ht="21" x14ac:dyDescent="0.25">
      <c r="A599" s="17"/>
      <c r="B599" s="17"/>
      <c r="C599" s="17"/>
      <c r="D599" s="17"/>
      <c r="E599" s="9">
        <f t="shared" si="9"/>
        <v>704</v>
      </c>
    </row>
    <row r="600" spans="1:5" ht="21" x14ac:dyDescent="0.25">
      <c r="A600" s="17"/>
      <c r="B600" s="17"/>
      <c r="C600" s="17"/>
      <c r="D600" s="17"/>
      <c r="E600" s="9">
        <f t="shared" si="9"/>
        <v>704</v>
      </c>
    </row>
    <row r="601" spans="1:5" ht="21" x14ac:dyDescent="0.25">
      <c r="A601" s="17"/>
      <c r="B601" s="17"/>
      <c r="C601" s="17"/>
      <c r="D601" s="17"/>
      <c r="E601" s="9">
        <f t="shared" si="9"/>
        <v>704</v>
      </c>
    </row>
    <row r="602" spans="1:5" ht="21" x14ac:dyDescent="0.25">
      <c r="A602" s="17"/>
      <c r="B602" s="17"/>
      <c r="C602" s="17"/>
      <c r="D602" s="17"/>
      <c r="E602" s="9">
        <f t="shared" si="9"/>
        <v>704</v>
      </c>
    </row>
    <row r="603" spans="1:5" ht="21" x14ac:dyDescent="0.25">
      <c r="A603" s="17"/>
      <c r="B603" s="17"/>
      <c r="C603" s="17"/>
      <c r="D603" s="17"/>
      <c r="E603" s="9">
        <f t="shared" si="9"/>
        <v>704</v>
      </c>
    </row>
    <row r="604" spans="1:5" ht="21" x14ac:dyDescent="0.25">
      <c r="A604" s="17"/>
      <c r="B604" s="17"/>
      <c r="C604" s="17"/>
      <c r="D604" s="17"/>
      <c r="E604" s="9">
        <f t="shared" si="9"/>
        <v>704</v>
      </c>
    </row>
    <row r="605" spans="1:5" ht="21" x14ac:dyDescent="0.25">
      <c r="A605" s="17"/>
      <c r="B605" s="17"/>
      <c r="C605" s="17"/>
      <c r="D605" s="17"/>
      <c r="E605" s="9">
        <f t="shared" si="9"/>
        <v>704</v>
      </c>
    </row>
    <row r="606" spans="1:5" ht="21" x14ac:dyDescent="0.25">
      <c r="A606" s="17"/>
      <c r="B606" s="17"/>
      <c r="C606" s="17"/>
      <c r="D606" s="17"/>
      <c r="E606" s="9">
        <f t="shared" si="9"/>
        <v>704</v>
      </c>
    </row>
    <row r="607" spans="1:5" ht="21" x14ac:dyDescent="0.25">
      <c r="A607" s="17"/>
      <c r="B607" s="17"/>
      <c r="C607" s="17"/>
      <c r="D607" s="17"/>
      <c r="E607" s="9">
        <f t="shared" si="9"/>
        <v>704</v>
      </c>
    </row>
    <row r="608" spans="1:5" ht="21" x14ac:dyDescent="0.25">
      <c r="A608" s="17"/>
      <c r="B608" s="17"/>
      <c r="C608" s="17"/>
      <c r="D608" s="17"/>
      <c r="E608" s="9">
        <f t="shared" si="9"/>
        <v>704</v>
      </c>
    </row>
    <row r="609" spans="1:5" ht="21" x14ac:dyDescent="0.25">
      <c r="A609" s="17"/>
      <c r="B609" s="17"/>
      <c r="C609" s="17"/>
      <c r="D609" s="17"/>
      <c r="E609" s="9">
        <f t="shared" si="9"/>
        <v>704</v>
      </c>
    </row>
    <row r="610" spans="1:5" ht="21" x14ac:dyDescent="0.25">
      <c r="A610" s="17"/>
      <c r="B610" s="17"/>
      <c r="C610" s="17"/>
      <c r="D610" s="17"/>
      <c r="E610" s="9">
        <f t="shared" si="9"/>
        <v>704</v>
      </c>
    </row>
    <row r="611" spans="1:5" ht="21" x14ac:dyDescent="0.25">
      <c r="A611" s="17"/>
      <c r="B611" s="17"/>
      <c r="C611" s="17"/>
      <c r="D611" s="17"/>
      <c r="E611" s="9">
        <f t="shared" si="9"/>
        <v>704</v>
      </c>
    </row>
    <row r="612" spans="1:5" ht="21" x14ac:dyDescent="0.25">
      <c r="A612" s="17"/>
      <c r="B612" s="17"/>
      <c r="C612" s="17"/>
      <c r="D612" s="17"/>
      <c r="E612" s="9">
        <f t="shared" si="9"/>
        <v>704</v>
      </c>
    </row>
    <row r="613" spans="1:5" ht="21" x14ac:dyDescent="0.25">
      <c r="A613" s="17"/>
      <c r="B613" s="17"/>
      <c r="C613" s="17"/>
      <c r="D613" s="17"/>
      <c r="E613" s="9">
        <f t="shared" si="9"/>
        <v>704</v>
      </c>
    </row>
    <row r="614" spans="1:5" ht="21" x14ac:dyDescent="0.25">
      <c r="A614" s="17"/>
      <c r="B614" s="17"/>
      <c r="C614" s="17"/>
      <c r="D614" s="17"/>
      <c r="E614" s="9">
        <f t="shared" si="9"/>
        <v>704</v>
      </c>
    </row>
    <row r="615" spans="1:5" ht="21" x14ac:dyDescent="0.25">
      <c r="A615" s="17"/>
      <c r="B615" s="17"/>
      <c r="C615" s="17"/>
      <c r="D615" s="17"/>
      <c r="E615" s="9">
        <f t="shared" si="9"/>
        <v>704</v>
      </c>
    </row>
    <row r="616" spans="1:5" ht="21" x14ac:dyDescent="0.25">
      <c r="A616" s="17"/>
      <c r="B616" s="17"/>
      <c r="C616" s="17"/>
      <c r="D616" s="17"/>
      <c r="E616" s="9">
        <f t="shared" si="9"/>
        <v>704</v>
      </c>
    </row>
    <row r="617" spans="1:5" ht="21" x14ac:dyDescent="0.25">
      <c r="A617" s="17"/>
      <c r="B617" s="17"/>
      <c r="C617" s="17"/>
      <c r="D617" s="17"/>
      <c r="E617" s="9">
        <f t="shared" si="9"/>
        <v>704</v>
      </c>
    </row>
    <row r="618" spans="1:5" ht="21" x14ac:dyDescent="0.25">
      <c r="A618" s="17"/>
      <c r="B618" s="17"/>
      <c r="C618" s="17"/>
      <c r="D618" s="17"/>
      <c r="E618" s="9">
        <f t="shared" si="9"/>
        <v>704</v>
      </c>
    </row>
    <row r="619" spans="1:5" ht="21" x14ac:dyDescent="0.25">
      <c r="A619" s="17"/>
      <c r="B619" s="17"/>
      <c r="C619" s="17"/>
      <c r="D619" s="17"/>
      <c r="E619" s="9">
        <f t="shared" si="9"/>
        <v>704</v>
      </c>
    </row>
    <row r="620" spans="1:5" ht="21" x14ac:dyDescent="0.25">
      <c r="A620" s="17"/>
      <c r="B620" s="17"/>
      <c r="C620" s="17"/>
      <c r="D620" s="17"/>
      <c r="E620" s="9">
        <f t="shared" si="9"/>
        <v>704</v>
      </c>
    </row>
    <row r="621" spans="1:5" ht="21" x14ac:dyDescent="0.25">
      <c r="A621" s="17"/>
      <c r="B621" s="17"/>
      <c r="C621" s="17"/>
      <c r="D621" s="17"/>
      <c r="E621" s="9">
        <f t="shared" si="9"/>
        <v>704</v>
      </c>
    </row>
    <row r="622" spans="1:5" ht="21" x14ac:dyDescent="0.25">
      <c r="A622" s="17"/>
      <c r="B622" s="17"/>
      <c r="C622" s="17"/>
      <c r="D622" s="17"/>
      <c r="E622" s="9">
        <f t="shared" si="9"/>
        <v>704</v>
      </c>
    </row>
    <row r="623" spans="1:5" ht="21" x14ac:dyDescent="0.25">
      <c r="A623" s="17"/>
      <c r="B623" s="17"/>
      <c r="C623" s="17"/>
      <c r="D623" s="17"/>
      <c r="E623" s="9">
        <f t="shared" si="9"/>
        <v>704</v>
      </c>
    </row>
    <row r="624" spans="1:5" ht="21" x14ac:dyDescent="0.25">
      <c r="A624" s="17"/>
      <c r="B624" s="17"/>
      <c r="C624" s="17"/>
      <c r="D624" s="17"/>
      <c r="E624" s="9">
        <f t="shared" si="9"/>
        <v>704</v>
      </c>
    </row>
    <row r="625" spans="1:5" ht="21" x14ac:dyDescent="0.25">
      <c r="A625" s="17"/>
      <c r="B625" s="17"/>
      <c r="C625" s="17"/>
      <c r="D625" s="17"/>
      <c r="E625" s="9">
        <f t="shared" si="9"/>
        <v>704</v>
      </c>
    </row>
    <row r="626" spans="1:5" ht="21" x14ac:dyDescent="0.25">
      <c r="A626" s="17"/>
      <c r="B626" s="17"/>
      <c r="C626" s="17"/>
      <c r="D626" s="17"/>
      <c r="E626" s="9">
        <f t="shared" si="9"/>
        <v>704</v>
      </c>
    </row>
    <row r="627" spans="1:5" ht="21" x14ac:dyDescent="0.25">
      <c r="A627" s="17"/>
      <c r="B627" s="17"/>
      <c r="C627" s="17"/>
      <c r="D627" s="17"/>
      <c r="E627" s="9">
        <f t="shared" si="9"/>
        <v>704</v>
      </c>
    </row>
    <row r="628" spans="1:5" ht="21" x14ac:dyDescent="0.25">
      <c r="A628" s="17"/>
      <c r="B628" s="17"/>
      <c r="C628" s="17"/>
      <c r="D628" s="17"/>
      <c r="E628" s="9">
        <f t="shared" si="9"/>
        <v>704</v>
      </c>
    </row>
    <row r="629" spans="1:5" ht="21" x14ac:dyDescent="0.25">
      <c r="A629" s="17"/>
      <c r="B629" s="17"/>
      <c r="C629" s="17"/>
      <c r="D629" s="17"/>
      <c r="E629" s="9">
        <f t="shared" si="9"/>
        <v>704</v>
      </c>
    </row>
    <row r="630" spans="1:5" ht="21" x14ac:dyDescent="0.25">
      <c r="A630" s="17"/>
      <c r="B630" s="17"/>
      <c r="C630" s="17"/>
      <c r="D630" s="17"/>
      <c r="E630" s="9">
        <f t="shared" si="9"/>
        <v>704</v>
      </c>
    </row>
    <row r="631" spans="1:5" ht="21" x14ac:dyDescent="0.25">
      <c r="A631" s="17"/>
      <c r="B631" s="17"/>
      <c r="C631" s="17"/>
      <c r="D631" s="17"/>
      <c r="E631" s="9">
        <f t="shared" si="9"/>
        <v>704</v>
      </c>
    </row>
    <row r="632" spans="1:5" ht="21" x14ac:dyDescent="0.25">
      <c r="A632" s="17"/>
      <c r="B632" s="17"/>
      <c r="C632" s="17"/>
      <c r="D632" s="17"/>
      <c r="E632" s="9">
        <f t="shared" si="9"/>
        <v>704</v>
      </c>
    </row>
    <row r="633" spans="1:5" ht="21" x14ac:dyDescent="0.25">
      <c r="A633" s="17"/>
      <c r="B633" s="17"/>
      <c r="C633" s="17"/>
      <c r="D633" s="17"/>
      <c r="E633" s="9">
        <f t="shared" si="9"/>
        <v>704</v>
      </c>
    </row>
    <row r="634" spans="1:5" ht="21" x14ac:dyDescent="0.25">
      <c r="A634" s="17"/>
      <c r="B634" s="17"/>
      <c r="C634" s="17"/>
      <c r="D634" s="17"/>
      <c r="E634" s="9">
        <f t="shared" si="9"/>
        <v>704</v>
      </c>
    </row>
    <row r="635" spans="1:5" ht="21" x14ac:dyDescent="0.25">
      <c r="A635" s="17"/>
      <c r="B635" s="17"/>
      <c r="C635" s="17"/>
      <c r="D635" s="17"/>
      <c r="E635" s="9">
        <f t="shared" si="9"/>
        <v>704</v>
      </c>
    </row>
    <row r="636" spans="1:5" ht="21" x14ac:dyDescent="0.25">
      <c r="A636" s="17"/>
      <c r="B636" s="17"/>
      <c r="C636" s="17"/>
      <c r="D636" s="17"/>
      <c r="E636" s="9">
        <f t="shared" si="9"/>
        <v>704</v>
      </c>
    </row>
    <row r="637" spans="1:5" ht="21" x14ac:dyDescent="0.25">
      <c r="A637" s="17"/>
      <c r="B637" s="17"/>
      <c r="C637" s="17"/>
      <c r="D637" s="17"/>
      <c r="E637" s="9">
        <f t="shared" si="9"/>
        <v>704</v>
      </c>
    </row>
    <row r="638" spans="1:5" ht="21" x14ac:dyDescent="0.25">
      <c r="A638" s="17"/>
      <c r="B638" s="17"/>
      <c r="C638" s="17"/>
      <c r="D638" s="17"/>
      <c r="E638" s="9">
        <f t="shared" si="9"/>
        <v>704</v>
      </c>
    </row>
    <row r="639" spans="1:5" ht="21" x14ac:dyDescent="0.25">
      <c r="A639" s="17"/>
      <c r="B639" s="17"/>
      <c r="C639" s="17"/>
      <c r="D639" s="17"/>
      <c r="E639" s="9">
        <f t="shared" si="9"/>
        <v>704</v>
      </c>
    </row>
    <row r="640" spans="1:5" ht="21" x14ac:dyDescent="0.25">
      <c r="A640" s="17"/>
      <c r="B640" s="17"/>
      <c r="C640" s="17"/>
      <c r="D640" s="17"/>
      <c r="E640" s="9">
        <f t="shared" si="9"/>
        <v>704</v>
      </c>
    </row>
    <row r="641" spans="1:5" ht="21" x14ac:dyDescent="0.25">
      <c r="A641" s="17"/>
      <c r="B641" s="17"/>
      <c r="C641" s="17"/>
      <c r="D641" s="17"/>
      <c r="E641" s="9">
        <f t="shared" si="9"/>
        <v>704</v>
      </c>
    </row>
    <row r="642" spans="1:5" ht="21" x14ac:dyDescent="0.25">
      <c r="A642" s="17"/>
      <c r="B642" s="17"/>
      <c r="C642" s="17"/>
      <c r="D642" s="17"/>
      <c r="E642" s="9">
        <f t="shared" si="9"/>
        <v>704</v>
      </c>
    </row>
    <row r="643" spans="1:5" ht="21" x14ac:dyDescent="0.25">
      <c r="A643" s="17"/>
      <c r="B643" s="17"/>
      <c r="C643" s="17"/>
      <c r="D643" s="17"/>
      <c r="E643" s="9">
        <f t="shared" si="9"/>
        <v>704</v>
      </c>
    </row>
    <row r="644" spans="1:5" ht="21" x14ac:dyDescent="0.25">
      <c r="A644" s="17"/>
      <c r="B644" s="17"/>
      <c r="C644" s="17"/>
      <c r="D644" s="17"/>
      <c r="E644" s="9">
        <f t="shared" si="9"/>
        <v>704</v>
      </c>
    </row>
    <row r="645" spans="1:5" ht="21" x14ac:dyDescent="0.25">
      <c r="A645" s="17"/>
      <c r="B645" s="17"/>
      <c r="C645" s="17"/>
      <c r="D645" s="17"/>
      <c r="E645" s="9">
        <f t="shared" si="9"/>
        <v>704</v>
      </c>
    </row>
    <row r="646" spans="1:5" ht="21" x14ac:dyDescent="0.25">
      <c r="A646" s="17"/>
      <c r="B646" s="17"/>
      <c r="C646" s="17"/>
      <c r="D646" s="17"/>
      <c r="E646" s="9">
        <f t="shared" ref="E646:E709" si="10">E645+C646-D646</f>
        <v>704</v>
      </c>
    </row>
    <row r="647" spans="1:5" ht="21" x14ac:dyDescent="0.25">
      <c r="A647" s="17"/>
      <c r="B647" s="17"/>
      <c r="C647" s="17"/>
      <c r="D647" s="17"/>
      <c r="E647" s="9">
        <f t="shared" si="10"/>
        <v>704</v>
      </c>
    </row>
    <row r="648" spans="1:5" ht="21" x14ac:dyDescent="0.25">
      <c r="A648" s="17"/>
      <c r="B648" s="17"/>
      <c r="C648" s="17"/>
      <c r="D648" s="17"/>
      <c r="E648" s="9">
        <f t="shared" si="10"/>
        <v>704</v>
      </c>
    </row>
    <row r="649" spans="1:5" ht="21" x14ac:dyDescent="0.25">
      <c r="A649" s="17"/>
      <c r="B649" s="17"/>
      <c r="C649" s="17"/>
      <c r="D649" s="17"/>
      <c r="E649" s="9">
        <f t="shared" si="10"/>
        <v>704</v>
      </c>
    </row>
    <row r="650" spans="1:5" ht="21" x14ac:dyDescent="0.25">
      <c r="A650" s="17"/>
      <c r="B650" s="17"/>
      <c r="C650" s="17"/>
      <c r="D650" s="17"/>
      <c r="E650" s="9">
        <f t="shared" si="10"/>
        <v>704</v>
      </c>
    </row>
    <row r="651" spans="1:5" ht="21" x14ac:dyDescent="0.25">
      <c r="A651" s="17"/>
      <c r="B651" s="17"/>
      <c r="C651" s="17"/>
      <c r="D651" s="17"/>
      <c r="E651" s="9">
        <f t="shared" si="10"/>
        <v>704</v>
      </c>
    </row>
    <row r="652" spans="1:5" ht="21" x14ac:dyDescent="0.25">
      <c r="A652" s="17"/>
      <c r="B652" s="17"/>
      <c r="C652" s="17"/>
      <c r="D652" s="17"/>
      <c r="E652" s="9">
        <f t="shared" si="10"/>
        <v>704</v>
      </c>
    </row>
    <row r="653" spans="1:5" ht="21" x14ac:dyDescent="0.25">
      <c r="A653" s="17"/>
      <c r="B653" s="17"/>
      <c r="C653" s="17"/>
      <c r="D653" s="17"/>
      <c r="E653" s="9">
        <f t="shared" si="10"/>
        <v>704</v>
      </c>
    </row>
    <row r="654" spans="1:5" ht="21" x14ac:dyDescent="0.25">
      <c r="A654" s="17"/>
      <c r="B654" s="17"/>
      <c r="C654" s="17"/>
      <c r="D654" s="17"/>
      <c r="E654" s="9">
        <f t="shared" si="10"/>
        <v>704</v>
      </c>
    </row>
    <row r="655" spans="1:5" ht="21" x14ac:dyDescent="0.25">
      <c r="A655" s="17"/>
      <c r="B655" s="17"/>
      <c r="C655" s="17"/>
      <c r="D655" s="17"/>
      <c r="E655" s="9">
        <f t="shared" si="10"/>
        <v>704</v>
      </c>
    </row>
    <row r="656" spans="1:5" ht="21" x14ac:dyDescent="0.25">
      <c r="A656" s="17"/>
      <c r="B656" s="17"/>
      <c r="C656" s="17"/>
      <c r="D656" s="17"/>
      <c r="E656" s="9">
        <f t="shared" si="10"/>
        <v>704</v>
      </c>
    </row>
    <row r="657" spans="1:5" ht="21" x14ac:dyDescent="0.25">
      <c r="A657" s="17"/>
      <c r="B657" s="17"/>
      <c r="C657" s="17"/>
      <c r="D657" s="17"/>
      <c r="E657" s="9">
        <f t="shared" si="10"/>
        <v>704</v>
      </c>
    </row>
    <row r="658" spans="1:5" ht="21" x14ac:dyDescent="0.25">
      <c r="A658" s="17"/>
      <c r="B658" s="17"/>
      <c r="C658" s="17"/>
      <c r="D658" s="17"/>
      <c r="E658" s="9">
        <f t="shared" si="10"/>
        <v>704</v>
      </c>
    </row>
    <row r="659" spans="1:5" ht="21" x14ac:dyDescent="0.25">
      <c r="A659" s="17"/>
      <c r="B659" s="17"/>
      <c r="C659" s="17"/>
      <c r="D659" s="17"/>
      <c r="E659" s="9">
        <f t="shared" si="10"/>
        <v>704</v>
      </c>
    </row>
    <row r="660" spans="1:5" ht="21" x14ac:dyDescent="0.25">
      <c r="A660" s="17"/>
      <c r="B660" s="17"/>
      <c r="C660" s="17"/>
      <c r="D660" s="17"/>
      <c r="E660" s="9">
        <f t="shared" si="10"/>
        <v>704</v>
      </c>
    </row>
    <row r="661" spans="1:5" ht="21" x14ac:dyDescent="0.25">
      <c r="A661" s="17"/>
      <c r="B661" s="17"/>
      <c r="C661" s="17"/>
      <c r="D661" s="17"/>
      <c r="E661" s="9">
        <f t="shared" si="10"/>
        <v>704</v>
      </c>
    </row>
    <row r="662" spans="1:5" ht="21" x14ac:dyDescent="0.25">
      <c r="A662" s="17"/>
      <c r="B662" s="17"/>
      <c r="C662" s="17"/>
      <c r="D662" s="17"/>
      <c r="E662" s="9">
        <f t="shared" si="10"/>
        <v>704</v>
      </c>
    </row>
    <row r="663" spans="1:5" ht="21" x14ac:dyDescent="0.25">
      <c r="A663" s="17"/>
      <c r="B663" s="17"/>
      <c r="C663" s="17"/>
      <c r="D663" s="17"/>
      <c r="E663" s="9">
        <f t="shared" si="10"/>
        <v>704</v>
      </c>
    </row>
    <row r="664" spans="1:5" ht="21" x14ac:dyDescent="0.25">
      <c r="A664" s="17"/>
      <c r="B664" s="17"/>
      <c r="C664" s="17"/>
      <c r="D664" s="17"/>
      <c r="E664" s="9">
        <f t="shared" si="10"/>
        <v>704</v>
      </c>
    </row>
    <row r="665" spans="1:5" ht="21" x14ac:dyDescent="0.25">
      <c r="A665" s="17"/>
      <c r="B665" s="17"/>
      <c r="C665" s="17"/>
      <c r="D665" s="17"/>
      <c r="E665" s="9">
        <f t="shared" si="10"/>
        <v>704</v>
      </c>
    </row>
    <row r="666" spans="1:5" ht="21" x14ac:dyDescent="0.25">
      <c r="A666" s="17"/>
      <c r="B666" s="17"/>
      <c r="C666" s="17"/>
      <c r="D666" s="17"/>
      <c r="E666" s="9">
        <f t="shared" si="10"/>
        <v>704</v>
      </c>
    </row>
    <row r="667" spans="1:5" ht="21" x14ac:dyDescent="0.25">
      <c r="A667" s="17"/>
      <c r="B667" s="17"/>
      <c r="C667" s="17"/>
      <c r="D667" s="17"/>
      <c r="E667" s="9">
        <f t="shared" si="10"/>
        <v>704</v>
      </c>
    </row>
    <row r="668" spans="1:5" ht="21" x14ac:dyDescent="0.25">
      <c r="A668" s="17"/>
      <c r="B668" s="17"/>
      <c r="C668" s="17"/>
      <c r="D668" s="17"/>
      <c r="E668" s="9">
        <f t="shared" si="10"/>
        <v>704</v>
      </c>
    </row>
    <row r="669" spans="1:5" ht="21" x14ac:dyDescent="0.25">
      <c r="A669" s="17"/>
      <c r="B669" s="17"/>
      <c r="C669" s="17"/>
      <c r="D669" s="17"/>
      <c r="E669" s="9">
        <f t="shared" si="10"/>
        <v>704</v>
      </c>
    </row>
    <row r="670" spans="1:5" ht="21" x14ac:dyDescent="0.25">
      <c r="A670" s="17"/>
      <c r="B670" s="17"/>
      <c r="C670" s="17"/>
      <c r="D670" s="17"/>
      <c r="E670" s="9">
        <f t="shared" si="10"/>
        <v>704</v>
      </c>
    </row>
    <row r="671" spans="1:5" ht="21" x14ac:dyDescent="0.25">
      <c r="A671" s="17"/>
      <c r="B671" s="17"/>
      <c r="C671" s="17"/>
      <c r="D671" s="17"/>
      <c r="E671" s="9">
        <f t="shared" si="10"/>
        <v>704</v>
      </c>
    </row>
    <row r="672" spans="1:5" ht="21" x14ac:dyDescent="0.25">
      <c r="A672" s="17"/>
      <c r="B672" s="17"/>
      <c r="C672" s="17"/>
      <c r="D672" s="17"/>
      <c r="E672" s="9">
        <f t="shared" si="10"/>
        <v>704</v>
      </c>
    </row>
    <row r="673" spans="1:5" ht="21" x14ac:dyDescent="0.25">
      <c r="A673" s="17"/>
      <c r="B673" s="17"/>
      <c r="C673" s="17"/>
      <c r="D673" s="17"/>
      <c r="E673" s="9">
        <f t="shared" si="10"/>
        <v>704</v>
      </c>
    </row>
    <row r="674" spans="1:5" ht="21" x14ac:dyDescent="0.25">
      <c r="A674" s="17"/>
      <c r="B674" s="17"/>
      <c r="C674" s="17"/>
      <c r="D674" s="17"/>
      <c r="E674" s="9">
        <f t="shared" si="10"/>
        <v>704</v>
      </c>
    </row>
    <row r="675" spans="1:5" ht="21" x14ac:dyDescent="0.25">
      <c r="A675" s="17"/>
      <c r="B675" s="17"/>
      <c r="C675" s="17"/>
      <c r="D675" s="17"/>
      <c r="E675" s="9">
        <f t="shared" si="10"/>
        <v>704</v>
      </c>
    </row>
    <row r="676" spans="1:5" ht="21" x14ac:dyDescent="0.25">
      <c r="A676" s="17"/>
      <c r="B676" s="17"/>
      <c r="C676" s="17"/>
      <c r="D676" s="17"/>
      <c r="E676" s="9">
        <f t="shared" si="10"/>
        <v>704</v>
      </c>
    </row>
    <row r="677" spans="1:5" ht="21" x14ac:dyDescent="0.25">
      <c r="A677" s="17"/>
      <c r="B677" s="17"/>
      <c r="C677" s="17"/>
      <c r="D677" s="17"/>
      <c r="E677" s="9">
        <f t="shared" si="10"/>
        <v>704</v>
      </c>
    </row>
    <row r="678" spans="1:5" ht="21" x14ac:dyDescent="0.25">
      <c r="A678" s="17"/>
      <c r="B678" s="17"/>
      <c r="C678" s="17"/>
      <c r="D678" s="17"/>
      <c r="E678" s="9">
        <f t="shared" si="10"/>
        <v>704</v>
      </c>
    </row>
    <row r="679" spans="1:5" ht="21" x14ac:dyDescent="0.25">
      <c r="A679" s="17"/>
      <c r="B679" s="17"/>
      <c r="C679" s="17"/>
      <c r="D679" s="17"/>
      <c r="E679" s="9">
        <f t="shared" si="10"/>
        <v>704</v>
      </c>
    </row>
    <row r="680" spans="1:5" ht="21" x14ac:dyDescent="0.25">
      <c r="A680" s="17"/>
      <c r="B680" s="17"/>
      <c r="C680" s="17"/>
      <c r="D680" s="17"/>
      <c r="E680" s="9">
        <f t="shared" si="10"/>
        <v>704</v>
      </c>
    </row>
    <row r="681" spans="1:5" ht="21" x14ac:dyDescent="0.25">
      <c r="A681" s="17"/>
      <c r="B681" s="17"/>
      <c r="C681" s="17"/>
      <c r="D681" s="17"/>
      <c r="E681" s="9">
        <f t="shared" si="10"/>
        <v>704</v>
      </c>
    </row>
    <row r="682" spans="1:5" ht="21" x14ac:dyDescent="0.25">
      <c r="A682" s="17"/>
      <c r="B682" s="17"/>
      <c r="C682" s="17"/>
      <c r="D682" s="17"/>
      <c r="E682" s="9">
        <f t="shared" si="10"/>
        <v>704</v>
      </c>
    </row>
    <row r="683" spans="1:5" ht="21" x14ac:dyDescent="0.25">
      <c r="A683" s="17"/>
      <c r="B683" s="17"/>
      <c r="C683" s="17"/>
      <c r="D683" s="17"/>
      <c r="E683" s="9">
        <f t="shared" si="10"/>
        <v>704</v>
      </c>
    </row>
    <row r="684" spans="1:5" ht="21" x14ac:dyDescent="0.25">
      <c r="A684" s="17"/>
      <c r="B684" s="17"/>
      <c r="C684" s="17"/>
      <c r="D684" s="17"/>
      <c r="E684" s="9">
        <f t="shared" si="10"/>
        <v>704</v>
      </c>
    </row>
    <row r="685" spans="1:5" ht="21" x14ac:dyDescent="0.25">
      <c r="A685" s="17"/>
      <c r="B685" s="17"/>
      <c r="C685" s="17"/>
      <c r="D685" s="17"/>
      <c r="E685" s="9">
        <f t="shared" si="10"/>
        <v>704</v>
      </c>
    </row>
    <row r="686" spans="1:5" ht="21" x14ac:dyDescent="0.25">
      <c r="A686" s="17"/>
      <c r="B686" s="17"/>
      <c r="C686" s="17"/>
      <c r="D686" s="17"/>
      <c r="E686" s="9">
        <f t="shared" si="10"/>
        <v>704</v>
      </c>
    </row>
    <row r="687" spans="1:5" ht="21" x14ac:dyDescent="0.25">
      <c r="A687" s="17"/>
      <c r="B687" s="17"/>
      <c r="C687" s="17"/>
      <c r="D687" s="17"/>
      <c r="E687" s="9">
        <f t="shared" si="10"/>
        <v>704</v>
      </c>
    </row>
    <row r="688" spans="1:5" ht="21" x14ac:dyDescent="0.25">
      <c r="A688" s="17"/>
      <c r="B688" s="17"/>
      <c r="C688" s="17"/>
      <c r="D688" s="17"/>
      <c r="E688" s="9">
        <f t="shared" si="10"/>
        <v>704</v>
      </c>
    </row>
    <row r="689" spans="1:5" ht="21" x14ac:dyDescent="0.25">
      <c r="A689" s="17"/>
      <c r="B689" s="17"/>
      <c r="C689" s="17"/>
      <c r="D689" s="17"/>
      <c r="E689" s="9">
        <f t="shared" si="10"/>
        <v>704</v>
      </c>
    </row>
    <row r="690" spans="1:5" ht="21" x14ac:dyDescent="0.25">
      <c r="A690" s="17"/>
      <c r="B690" s="17"/>
      <c r="C690" s="17"/>
      <c r="D690" s="17"/>
      <c r="E690" s="9">
        <f t="shared" si="10"/>
        <v>704</v>
      </c>
    </row>
    <row r="691" spans="1:5" ht="21" x14ac:dyDescent="0.25">
      <c r="A691" s="17"/>
      <c r="B691" s="17"/>
      <c r="C691" s="17"/>
      <c r="D691" s="17"/>
      <c r="E691" s="9">
        <f t="shared" si="10"/>
        <v>704</v>
      </c>
    </row>
    <row r="692" spans="1:5" ht="21" x14ac:dyDescent="0.25">
      <c r="A692" s="17"/>
      <c r="B692" s="17"/>
      <c r="C692" s="17"/>
      <c r="D692" s="17"/>
      <c r="E692" s="9">
        <f t="shared" si="10"/>
        <v>704</v>
      </c>
    </row>
    <row r="693" spans="1:5" ht="21" x14ac:dyDescent="0.25">
      <c r="A693" s="17"/>
      <c r="B693" s="17"/>
      <c r="C693" s="17"/>
      <c r="D693" s="17"/>
      <c r="E693" s="9">
        <f t="shared" si="10"/>
        <v>704</v>
      </c>
    </row>
    <row r="694" spans="1:5" ht="21" x14ac:dyDescent="0.25">
      <c r="A694" s="17"/>
      <c r="B694" s="17"/>
      <c r="C694" s="17"/>
      <c r="D694" s="17"/>
      <c r="E694" s="9">
        <f t="shared" si="10"/>
        <v>704</v>
      </c>
    </row>
    <row r="695" spans="1:5" ht="21" x14ac:dyDescent="0.25">
      <c r="A695" s="17"/>
      <c r="B695" s="17"/>
      <c r="C695" s="17"/>
      <c r="D695" s="17"/>
      <c r="E695" s="9">
        <f t="shared" si="10"/>
        <v>704</v>
      </c>
    </row>
    <row r="696" spans="1:5" ht="21" x14ac:dyDescent="0.25">
      <c r="A696" s="17"/>
      <c r="B696" s="17"/>
      <c r="C696" s="17"/>
      <c r="D696" s="17"/>
      <c r="E696" s="9">
        <f t="shared" si="10"/>
        <v>704</v>
      </c>
    </row>
    <row r="697" spans="1:5" ht="21" x14ac:dyDescent="0.25">
      <c r="A697" s="17"/>
      <c r="B697" s="17"/>
      <c r="C697" s="17"/>
      <c r="D697" s="17"/>
      <c r="E697" s="9">
        <f t="shared" si="10"/>
        <v>704</v>
      </c>
    </row>
    <row r="698" spans="1:5" ht="21" x14ac:dyDescent="0.25">
      <c r="A698" s="17"/>
      <c r="B698" s="17"/>
      <c r="C698" s="17"/>
      <c r="D698" s="17"/>
      <c r="E698" s="9">
        <f t="shared" si="10"/>
        <v>704</v>
      </c>
    </row>
    <row r="699" spans="1:5" ht="21" x14ac:dyDescent="0.25">
      <c r="A699" s="17"/>
      <c r="B699" s="17"/>
      <c r="C699" s="17"/>
      <c r="D699" s="17"/>
      <c r="E699" s="9">
        <f t="shared" si="10"/>
        <v>704</v>
      </c>
    </row>
    <row r="700" spans="1:5" ht="21" x14ac:dyDescent="0.25">
      <c r="A700" s="17"/>
      <c r="B700" s="17"/>
      <c r="C700" s="17"/>
      <c r="D700" s="17"/>
      <c r="E700" s="9">
        <f t="shared" si="10"/>
        <v>704</v>
      </c>
    </row>
    <row r="701" spans="1:5" ht="21" x14ac:dyDescent="0.25">
      <c r="A701" s="17"/>
      <c r="B701" s="17"/>
      <c r="C701" s="17"/>
      <c r="D701" s="17"/>
      <c r="E701" s="9">
        <f t="shared" si="10"/>
        <v>704</v>
      </c>
    </row>
    <row r="702" spans="1:5" ht="21" x14ac:dyDescent="0.25">
      <c r="A702" s="17"/>
      <c r="B702" s="17"/>
      <c r="C702" s="17"/>
      <c r="D702" s="17"/>
      <c r="E702" s="9">
        <f t="shared" si="10"/>
        <v>704</v>
      </c>
    </row>
    <row r="703" spans="1:5" ht="21" x14ac:dyDescent="0.25">
      <c r="A703" s="17"/>
      <c r="B703" s="17"/>
      <c r="C703" s="17"/>
      <c r="D703" s="17"/>
      <c r="E703" s="9">
        <f t="shared" si="10"/>
        <v>704</v>
      </c>
    </row>
    <row r="704" spans="1:5" ht="21" x14ac:dyDescent="0.25">
      <c r="A704" s="17"/>
      <c r="B704" s="17"/>
      <c r="C704" s="17"/>
      <c r="D704" s="17"/>
      <c r="E704" s="9">
        <f t="shared" si="10"/>
        <v>704</v>
      </c>
    </row>
    <row r="705" spans="1:5" ht="21" x14ac:dyDescent="0.25">
      <c r="A705" s="17"/>
      <c r="B705" s="17"/>
      <c r="C705" s="17"/>
      <c r="D705" s="17"/>
      <c r="E705" s="9">
        <f t="shared" si="10"/>
        <v>704</v>
      </c>
    </row>
    <row r="706" spans="1:5" ht="21" x14ac:dyDescent="0.25">
      <c r="A706" s="17"/>
      <c r="B706" s="17"/>
      <c r="C706" s="17"/>
      <c r="D706" s="17"/>
      <c r="E706" s="9">
        <f t="shared" si="10"/>
        <v>704</v>
      </c>
    </row>
    <row r="707" spans="1:5" ht="21" x14ac:dyDescent="0.25">
      <c r="A707" s="17"/>
      <c r="B707" s="17"/>
      <c r="C707" s="17"/>
      <c r="D707" s="17"/>
      <c r="E707" s="9">
        <f t="shared" si="10"/>
        <v>704</v>
      </c>
    </row>
    <row r="708" spans="1:5" ht="21" x14ac:dyDescent="0.25">
      <c r="A708" s="17"/>
      <c r="B708" s="17"/>
      <c r="C708" s="17"/>
      <c r="D708" s="17"/>
      <c r="E708" s="9">
        <f t="shared" si="10"/>
        <v>704</v>
      </c>
    </row>
    <row r="709" spans="1:5" ht="21" x14ac:dyDescent="0.25">
      <c r="A709" s="17"/>
      <c r="B709" s="17"/>
      <c r="C709" s="17"/>
      <c r="D709" s="17"/>
      <c r="E709" s="9">
        <f t="shared" si="10"/>
        <v>704</v>
      </c>
    </row>
    <row r="710" spans="1:5" ht="21" x14ac:dyDescent="0.25">
      <c r="A710" s="17"/>
      <c r="B710" s="17"/>
      <c r="C710" s="17"/>
      <c r="D710" s="17"/>
      <c r="E710" s="9">
        <f t="shared" ref="E710:E773" si="11">E709+C710-D710</f>
        <v>704</v>
      </c>
    </row>
    <row r="711" spans="1:5" ht="21" x14ac:dyDescent="0.25">
      <c r="A711" s="17"/>
      <c r="B711" s="17"/>
      <c r="C711" s="17"/>
      <c r="D711" s="17"/>
      <c r="E711" s="9">
        <f t="shared" si="11"/>
        <v>704</v>
      </c>
    </row>
    <row r="712" spans="1:5" ht="21" x14ac:dyDescent="0.25">
      <c r="A712" s="17"/>
      <c r="B712" s="17"/>
      <c r="C712" s="17"/>
      <c r="D712" s="17"/>
      <c r="E712" s="9">
        <f t="shared" si="11"/>
        <v>704</v>
      </c>
    </row>
    <row r="713" spans="1:5" ht="21" x14ac:dyDescent="0.25">
      <c r="A713" s="17"/>
      <c r="B713" s="17"/>
      <c r="C713" s="17"/>
      <c r="D713" s="17"/>
      <c r="E713" s="9">
        <f t="shared" si="11"/>
        <v>704</v>
      </c>
    </row>
    <row r="714" spans="1:5" ht="21" x14ac:dyDescent="0.25">
      <c r="A714" s="17"/>
      <c r="B714" s="17"/>
      <c r="C714" s="17"/>
      <c r="D714" s="17"/>
      <c r="E714" s="9">
        <f t="shared" si="11"/>
        <v>704</v>
      </c>
    </row>
    <row r="715" spans="1:5" ht="21" x14ac:dyDescent="0.25">
      <c r="A715" s="17"/>
      <c r="B715" s="17"/>
      <c r="C715" s="17"/>
      <c r="D715" s="17"/>
      <c r="E715" s="9">
        <f t="shared" si="11"/>
        <v>704</v>
      </c>
    </row>
    <row r="716" spans="1:5" ht="21" x14ac:dyDescent="0.25">
      <c r="A716" s="17"/>
      <c r="B716" s="17"/>
      <c r="C716" s="17"/>
      <c r="D716" s="17"/>
      <c r="E716" s="9">
        <f t="shared" si="11"/>
        <v>704</v>
      </c>
    </row>
    <row r="717" spans="1:5" ht="21" x14ac:dyDescent="0.25">
      <c r="A717" s="17"/>
      <c r="B717" s="17"/>
      <c r="C717" s="17"/>
      <c r="D717" s="17"/>
      <c r="E717" s="9">
        <f t="shared" si="11"/>
        <v>704</v>
      </c>
    </row>
    <row r="718" spans="1:5" ht="21" x14ac:dyDescent="0.25">
      <c r="A718" s="17"/>
      <c r="B718" s="17"/>
      <c r="C718" s="17"/>
      <c r="D718" s="17"/>
      <c r="E718" s="9">
        <f t="shared" si="11"/>
        <v>704</v>
      </c>
    </row>
    <row r="719" spans="1:5" ht="21" x14ac:dyDescent="0.25">
      <c r="A719" s="17"/>
      <c r="B719" s="17"/>
      <c r="C719" s="17"/>
      <c r="D719" s="17"/>
      <c r="E719" s="9">
        <f t="shared" si="11"/>
        <v>704</v>
      </c>
    </row>
    <row r="720" spans="1:5" ht="21" x14ac:dyDescent="0.25">
      <c r="A720" s="17"/>
      <c r="B720" s="17"/>
      <c r="C720" s="17"/>
      <c r="D720" s="17"/>
      <c r="E720" s="9">
        <f t="shared" si="11"/>
        <v>704</v>
      </c>
    </row>
    <row r="721" spans="1:5" ht="21" x14ac:dyDescent="0.25">
      <c r="A721" s="17"/>
      <c r="B721" s="17"/>
      <c r="C721" s="17"/>
      <c r="D721" s="17"/>
      <c r="E721" s="9">
        <f t="shared" si="11"/>
        <v>704</v>
      </c>
    </row>
    <row r="722" spans="1:5" ht="21" x14ac:dyDescent="0.25">
      <c r="A722" s="17"/>
      <c r="B722" s="17"/>
      <c r="C722" s="17"/>
      <c r="D722" s="17"/>
      <c r="E722" s="9">
        <f t="shared" si="11"/>
        <v>704</v>
      </c>
    </row>
    <row r="723" spans="1:5" ht="21" x14ac:dyDescent="0.25">
      <c r="A723" s="17"/>
      <c r="B723" s="17"/>
      <c r="C723" s="17"/>
      <c r="D723" s="17"/>
      <c r="E723" s="9">
        <f t="shared" si="11"/>
        <v>704</v>
      </c>
    </row>
    <row r="724" spans="1:5" ht="21" x14ac:dyDescent="0.25">
      <c r="A724" s="17"/>
      <c r="B724" s="17"/>
      <c r="C724" s="17"/>
      <c r="D724" s="17"/>
      <c r="E724" s="9">
        <f t="shared" si="11"/>
        <v>704</v>
      </c>
    </row>
    <row r="725" spans="1:5" ht="21" x14ac:dyDescent="0.25">
      <c r="A725" s="17"/>
      <c r="B725" s="17"/>
      <c r="C725" s="17"/>
      <c r="D725" s="17"/>
      <c r="E725" s="9">
        <f t="shared" si="11"/>
        <v>704</v>
      </c>
    </row>
    <row r="726" spans="1:5" ht="21" x14ac:dyDescent="0.25">
      <c r="A726" s="17"/>
      <c r="B726" s="17"/>
      <c r="C726" s="17"/>
      <c r="D726" s="17"/>
      <c r="E726" s="9">
        <f t="shared" si="11"/>
        <v>704</v>
      </c>
    </row>
    <row r="727" spans="1:5" ht="21" x14ac:dyDescent="0.25">
      <c r="A727" s="17"/>
      <c r="B727" s="17"/>
      <c r="C727" s="17"/>
      <c r="D727" s="17"/>
      <c r="E727" s="9">
        <f t="shared" si="11"/>
        <v>704</v>
      </c>
    </row>
    <row r="728" spans="1:5" ht="21" x14ac:dyDescent="0.25">
      <c r="A728" s="17"/>
      <c r="B728" s="17"/>
      <c r="C728" s="17"/>
      <c r="D728" s="17"/>
      <c r="E728" s="9">
        <f t="shared" si="11"/>
        <v>704</v>
      </c>
    </row>
    <row r="729" spans="1:5" ht="21" x14ac:dyDescent="0.25">
      <c r="A729" s="17"/>
      <c r="B729" s="17"/>
      <c r="C729" s="17"/>
      <c r="D729" s="17"/>
      <c r="E729" s="9">
        <f t="shared" si="11"/>
        <v>704</v>
      </c>
    </row>
    <row r="730" spans="1:5" ht="21" x14ac:dyDescent="0.25">
      <c r="A730" s="17"/>
      <c r="B730" s="17"/>
      <c r="C730" s="17"/>
      <c r="D730" s="17"/>
      <c r="E730" s="9">
        <f t="shared" si="11"/>
        <v>704</v>
      </c>
    </row>
    <row r="731" spans="1:5" ht="21" x14ac:dyDescent="0.25">
      <c r="A731" s="17"/>
      <c r="B731" s="17"/>
      <c r="C731" s="17"/>
      <c r="D731" s="17"/>
      <c r="E731" s="9">
        <f t="shared" si="11"/>
        <v>704</v>
      </c>
    </row>
    <row r="732" spans="1:5" ht="21" x14ac:dyDescent="0.25">
      <c r="A732" s="17"/>
      <c r="B732" s="17"/>
      <c r="C732" s="17"/>
      <c r="D732" s="17"/>
      <c r="E732" s="9">
        <f t="shared" si="11"/>
        <v>704</v>
      </c>
    </row>
    <row r="733" spans="1:5" ht="21" x14ac:dyDescent="0.25">
      <c r="A733" s="17"/>
      <c r="B733" s="17"/>
      <c r="C733" s="17"/>
      <c r="D733" s="17"/>
      <c r="E733" s="9">
        <f t="shared" si="11"/>
        <v>704</v>
      </c>
    </row>
    <row r="734" spans="1:5" ht="21" x14ac:dyDescent="0.25">
      <c r="A734" s="17"/>
      <c r="B734" s="17"/>
      <c r="C734" s="17"/>
      <c r="D734" s="17"/>
      <c r="E734" s="9">
        <f t="shared" si="11"/>
        <v>704</v>
      </c>
    </row>
    <row r="735" spans="1:5" ht="21" x14ac:dyDescent="0.25">
      <c r="A735" s="17"/>
      <c r="B735" s="17"/>
      <c r="C735" s="17"/>
      <c r="D735" s="17"/>
      <c r="E735" s="9">
        <f t="shared" si="11"/>
        <v>704</v>
      </c>
    </row>
    <row r="736" spans="1:5" ht="21" x14ac:dyDescent="0.25">
      <c r="A736" s="17"/>
      <c r="B736" s="17"/>
      <c r="C736" s="17"/>
      <c r="D736" s="17"/>
      <c r="E736" s="9">
        <f t="shared" si="11"/>
        <v>704</v>
      </c>
    </row>
    <row r="737" spans="1:5" ht="21" x14ac:dyDescent="0.25">
      <c r="A737" s="17"/>
      <c r="B737" s="17"/>
      <c r="C737" s="17"/>
      <c r="D737" s="17"/>
      <c r="E737" s="9">
        <f t="shared" si="11"/>
        <v>704</v>
      </c>
    </row>
    <row r="738" spans="1:5" ht="21" x14ac:dyDescent="0.25">
      <c r="A738" s="17"/>
      <c r="B738" s="17"/>
      <c r="C738" s="17"/>
      <c r="D738" s="17"/>
      <c r="E738" s="9">
        <f t="shared" si="11"/>
        <v>704</v>
      </c>
    </row>
    <row r="739" spans="1:5" ht="21" x14ac:dyDescent="0.25">
      <c r="A739" s="17"/>
      <c r="B739" s="17"/>
      <c r="C739" s="17"/>
      <c r="D739" s="17"/>
      <c r="E739" s="9">
        <f t="shared" si="11"/>
        <v>704</v>
      </c>
    </row>
    <row r="740" spans="1:5" ht="21" x14ac:dyDescent="0.25">
      <c r="A740" s="17"/>
      <c r="B740" s="17"/>
      <c r="C740" s="17"/>
      <c r="D740" s="17"/>
      <c r="E740" s="9">
        <f t="shared" si="11"/>
        <v>704</v>
      </c>
    </row>
    <row r="741" spans="1:5" ht="21" x14ac:dyDescent="0.25">
      <c r="A741" s="17"/>
      <c r="B741" s="17"/>
      <c r="C741" s="17"/>
      <c r="D741" s="17"/>
      <c r="E741" s="9">
        <f t="shared" si="11"/>
        <v>704</v>
      </c>
    </row>
    <row r="742" spans="1:5" ht="21" x14ac:dyDescent="0.25">
      <c r="A742" s="17"/>
      <c r="B742" s="17"/>
      <c r="C742" s="17"/>
      <c r="D742" s="17"/>
      <c r="E742" s="9">
        <f t="shared" si="11"/>
        <v>704</v>
      </c>
    </row>
    <row r="743" spans="1:5" ht="21" x14ac:dyDescent="0.25">
      <c r="A743" s="17"/>
      <c r="B743" s="17"/>
      <c r="C743" s="17"/>
      <c r="D743" s="17"/>
      <c r="E743" s="9">
        <f t="shared" si="11"/>
        <v>704</v>
      </c>
    </row>
    <row r="744" spans="1:5" ht="21" x14ac:dyDescent="0.25">
      <c r="A744" s="17"/>
      <c r="B744" s="17"/>
      <c r="C744" s="17"/>
      <c r="D744" s="17"/>
      <c r="E744" s="9">
        <f t="shared" si="11"/>
        <v>704</v>
      </c>
    </row>
    <row r="745" spans="1:5" ht="21" x14ac:dyDescent="0.25">
      <c r="A745" s="17"/>
      <c r="B745" s="17"/>
      <c r="C745" s="17"/>
      <c r="D745" s="17"/>
      <c r="E745" s="9">
        <f t="shared" si="11"/>
        <v>704</v>
      </c>
    </row>
    <row r="746" spans="1:5" ht="21" x14ac:dyDescent="0.25">
      <c r="A746" s="17"/>
      <c r="B746" s="17"/>
      <c r="C746" s="17"/>
      <c r="D746" s="17"/>
      <c r="E746" s="9">
        <f t="shared" si="11"/>
        <v>704</v>
      </c>
    </row>
    <row r="747" spans="1:5" ht="21" x14ac:dyDescent="0.25">
      <c r="A747" s="17"/>
      <c r="B747" s="17"/>
      <c r="C747" s="17"/>
      <c r="D747" s="17"/>
      <c r="E747" s="9">
        <f t="shared" si="11"/>
        <v>704</v>
      </c>
    </row>
    <row r="748" spans="1:5" ht="21" x14ac:dyDescent="0.25">
      <c r="A748" s="17"/>
      <c r="B748" s="17"/>
      <c r="C748" s="17"/>
      <c r="D748" s="17"/>
      <c r="E748" s="9">
        <f t="shared" si="11"/>
        <v>704</v>
      </c>
    </row>
    <row r="749" spans="1:5" ht="21" x14ac:dyDescent="0.25">
      <c r="A749" s="17"/>
      <c r="B749" s="17"/>
      <c r="C749" s="17"/>
      <c r="D749" s="17"/>
      <c r="E749" s="9">
        <f t="shared" si="11"/>
        <v>704</v>
      </c>
    </row>
    <row r="750" spans="1:5" ht="21" x14ac:dyDescent="0.25">
      <c r="A750" s="17"/>
      <c r="B750" s="17"/>
      <c r="C750" s="17"/>
      <c r="D750" s="17"/>
      <c r="E750" s="9">
        <f t="shared" si="11"/>
        <v>704</v>
      </c>
    </row>
    <row r="751" spans="1:5" ht="21" x14ac:dyDescent="0.25">
      <c r="A751" s="17"/>
      <c r="B751" s="17"/>
      <c r="C751" s="17"/>
      <c r="D751" s="17"/>
      <c r="E751" s="9">
        <f t="shared" si="11"/>
        <v>704</v>
      </c>
    </row>
    <row r="752" spans="1:5" ht="21" x14ac:dyDescent="0.25">
      <c r="A752" s="17"/>
      <c r="B752" s="17"/>
      <c r="C752" s="17"/>
      <c r="D752" s="17"/>
      <c r="E752" s="9">
        <f t="shared" si="11"/>
        <v>704</v>
      </c>
    </row>
    <row r="753" spans="1:5" ht="21" x14ac:dyDescent="0.25">
      <c r="A753" s="17"/>
      <c r="B753" s="17"/>
      <c r="C753" s="17"/>
      <c r="D753" s="17"/>
      <c r="E753" s="9">
        <f t="shared" si="11"/>
        <v>704</v>
      </c>
    </row>
    <row r="754" spans="1:5" ht="21" x14ac:dyDescent="0.25">
      <c r="A754" s="17"/>
      <c r="B754" s="17"/>
      <c r="C754" s="17"/>
      <c r="D754" s="17"/>
      <c r="E754" s="9">
        <f t="shared" si="11"/>
        <v>704</v>
      </c>
    </row>
    <row r="755" spans="1:5" ht="21" x14ac:dyDescent="0.25">
      <c r="A755" s="17"/>
      <c r="B755" s="17"/>
      <c r="C755" s="17"/>
      <c r="D755" s="17"/>
      <c r="E755" s="9">
        <f t="shared" si="11"/>
        <v>704</v>
      </c>
    </row>
    <row r="756" spans="1:5" ht="21" x14ac:dyDescent="0.25">
      <c r="A756" s="17"/>
      <c r="B756" s="17"/>
      <c r="C756" s="17"/>
      <c r="D756" s="17"/>
      <c r="E756" s="9">
        <f t="shared" si="11"/>
        <v>704</v>
      </c>
    </row>
    <row r="757" spans="1:5" ht="21" x14ac:dyDescent="0.25">
      <c r="A757" s="17"/>
      <c r="B757" s="17"/>
      <c r="C757" s="17"/>
      <c r="D757" s="17"/>
      <c r="E757" s="9">
        <f t="shared" si="11"/>
        <v>704</v>
      </c>
    </row>
    <row r="758" spans="1:5" ht="21" x14ac:dyDescent="0.25">
      <c r="A758" s="17"/>
      <c r="B758" s="17"/>
      <c r="C758" s="17"/>
      <c r="D758" s="17"/>
      <c r="E758" s="9">
        <f t="shared" si="11"/>
        <v>704</v>
      </c>
    </row>
    <row r="759" spans="1:5" ht="21" x14ac:dyDescent="0.25">
      <c r="A759" s="17"/>
      <c r="B759" s="17"/>
      <c r="C759" s="17"/>
      <c r="D759" s="17"/>
      <c r="E759" s="9">
        <f t="shared" si="11"/>
        <v>704</v>
      </c>
    </row>
    <row r="760" spans="1:5" ht="21" x14ac:dyDescent="0.25">
      <c r="A760" s="17"/>
      <c r="B760" s="17"/>
      <c r="C760" s="17"/>
      <c r="D760" s="17"/>
      <c r="E760" s="9">
        <f t="shared" si="11"/>
        <v>704</v>
      </c>
    </row>
    <row r="761" spans="1:5" ht="21" x14ac:dyDescent="0.25">
      <c r="A761" s="17"/>
      <c r="B761" s="17"/>
      <c r="C761" s="17"/>
      <c r="D761" s="17"/>
      <c r="E761" s="9">
        <f t="shared" si="11"/>
        <v>704</v>
      </c>
    </row>
    <row r="762" spans="1:5" ht="21" x14ac:dyDescent="0.25">
      <c r="A762" s="17"/>
      <c r="B762" s="17"/>
      <c r="C762" s="17"/>
      <c r="D762" s="17"/>
      <c r="E762" s="9">
        <f t="shared" si="11"/>
        <v>704</v>
      </c>
    </row>
    <row r="763" spans="1:5" ht="21" x14ac:dyDescent="0.25">
      <c r="A763" s="17"/>
      <c r="B763" s="17"/>
      <c r="C763" s="17"/>
      <c r="D763" s="17"/>
      <c r="E763" s="9">
        <f t="shared" si="11"/>
        <v>704</v>
      </c>
    </row>
    <row r="764" spans="1:5" ht="21" x14ac:dyDescent="0.25">
      <c r="A764" s="17"/>
      <c r="B764" s="17"/>
      <c r="C764" s="17"/>
      <c r="D764" s="17"/>
      <c r="E764" s="9">
        <f t="shared" si="11"/>
        <v>704</v>
      </c>
    </row>
    <row r="765" spans="1:5" ht="21" x14ac:dyDescent="0.25">
      <c r="A765" s="17"/>
      <c r="B765" s="17"/>
      <c r="C765" s="17"/>
      <c r="D765" s="17"/>
      <c r="E765" s="9">
        <f t="shared" si="11"/>
        <v>704</v>
      </c>
    </row>
    <row r="766" spans="1:5" ht="21" x14ac:dyDescent="0.25">
      <c r="A766" s="17"/>
      <c r="B766" s="17"/>
      <c r="C766" s="17"/>
      <c r="D766" s="17"/>
      <c r="E766" s="9">
        <f t="shared" si="11"/>
        <v>704</v>
      </c>
    </row>
    <row r="767" spans="1:5" ht="21" x14ac:dyDescent="0.25">
      <c r="A767" s="17"/>
      <c r="B767" s="17"/>
      <c r="C767" s="17"/>
      <c r="D767" s="17"/>
      <c r="E767" s="9">
        <f t="shared" si="11"/>
        <v>704</v>
      </c>
    </row>
    <row r="768" spans="1:5" ht="21" x14ac:dyDescent="0.25">
      <c r="A768" s="17"/>
      <c r="B768" s="17"/>
      <c r="C768" s="17"/>
      <c r="D768" s="17"/>
      <c r="E768" s="9">
        <f t="shared" si="11"/>
        <v>704</v>
      </c>
    </row>
    <row r="769" spans="1:5" ht="21" x14ac:dyDescent="0.25">
      <c r="A769" s="17"/>
      <c r="B769" s="17"/>
      <c r="C769" s="17"/>
      <c r="D769" s="17"/>
      <c r="E769" s="9">
        <f t="shared" si="11"/>
        <v>704</v>
      </c>
    </row>
    <row r="770" spans="1:5" ht="21" x14ac:dyDescent="0.25">
      <c r="A770" s="17"/>
      <c r="B770" s="17"/>
      <c r="C770" s="17"/>
      <c r="D770" s="17"/>
      <c r="E770" s="9">
        <f t="shared" si="11"/>
        <v>704</v>
      </c>
    </row>
    <row r="771" spans="1:5" ht="21" x14ac:dyDescent="0.25">
      <c r="A771" s="17"/>
      <c r="B771" s="17"/>
      <c r="C771" s="17"/>
      <c r="D771" s="17"/>
      <c r="E771" s="9">
        <f t="shared" si="11"/>
        <v>704</v>
      </c>
    </row>
    <row r="772" spans="1:5" ht="21" x14ac:dyDescent="0.25">
      <c r="A772" s="17"/>
      <c r="B772" s="17"/>
      <c r="C772" s="17"/>
      <c r="D772" s="17"/>
      <c r="E772" s="9">
        <f t="shared" si="11"/>
        <v>704</v>
      </c>
    </row>
    <row r="773" spans="1:5" ht="21" x14ac:dyDescent="0.25">
      <c r="A773" s="17"/>
      <c r="B773" s="17"/>
      <c r="C773" s="17"/>
      <c r="D773" s="17"/>
      <c r="E773" s="9">
        <f t="shared" si="11"/>
        <v>704</v>
      </c>
    </row>
    <row r="774" spans="1:5" ht="21" x14ac:dyDescent="0.25">
      <c r="A774" s="17"/>
      <c r="B774" s="17"/>
      <c r="C774" s="17"/>
      <c r="D774" s="17"/>
      <c r="E774" s="9">
        <f t="shared" ref="E774:E837" si="12">E773+C774-D774</f>
        <v>704</v>
      </c>
    </row>
    <row r="775" spans="1:5" ht="21" x14ac:dyDescent="0.25">
      <c r="A775" s="17"/>
      <c r="B775" s="17"/>
      <c r="C775" s="17"/>
      <c r="D775" s="17"/>
      <c r="E775" s="9">
        <f t="shared" si="12"/>
        <v>704</v>
      </c>
    </row>
    <row r="776" spans="1:5" ht="21" x14ac:dyDescent="0.25">
      <c r="A776" s="17"/>
      <c r="B776" s="17"/>
      <c r="C776" s="17"/>
      <c r="D776" s="17"/>
      <c r="E776" s="9">
        <f t="shared" si="12"/>
        <v>704</v>
      </c>
    </row>
    <row r="777" spans="1:5" ht="21" x14ac:dyDescent="0.25">
      <c r="A777" s="17"/>
      <c r="B777" s="17"/>
      <c r="C777" s="17"/>
      <c r="D777" s="17"/>
      <c r="E777" s="9">
        <f t="shared" si="12"/>
        <v>704</v>
      </c>
    </row>
    <row r="778" spans="1:5" ht="21" x14ac:dyDescent="0.25">
      <c r="A778" s="17"/>
      <c r="B778" s="17"/>
      <c r="C778" s="17"/>
      <c r="D778" s="17"/>
      <c r="E778" s="9">
        <f t="shared" si="12"/>
        <v>704</v>
      </c>
    </row>
    <row r="779" spans="1:5" ht="21" x14ac:dyDescent="0.25">
      <c r="A779" s="17"/>
      <c r="B779" s="17"/>
      <c r="C779" s="17"/>
      <c r="D779" s="17"/>
      <c r="E779" s="9">
        <f t="shared" si="12"/>
        <v>704</v>
      </c>
    </row>
    <row r="780" spans="1:5" ht="21" x14ac:dyDescent="0.25">
      <c r="A780" s="17"/>
      <c r="B780" s="17"/>
      <c r="C780" s="17"/>
      <c r="D780" s="17"/>
      <c r="E780" s="9">
        <f t="shared" si="12"/>
        <v>704</v>
      </c>
    </row>
    <row r="781" spans="1:5" ht="21" x14ac:dyDescent="0.25">
      <c r="A781" s="17"/>
      <c r="B781" s="17"/>
      <c r="C781" s="17"/>
      <c r="D781" s="17"/>
      <c r="E781" s="9">
        <f t="shared" si="12"/>
        <v>704</v>
      </c>
    </row>
    <row r="782" spans="1:5" ht="21" x14ac:dyDescent="0.25">
      <c r="A782" s="17"/>
      <c r="B782" s="17"/>
      <c r="C782" s="17"/>
      <c r="D782" s="17"/>
      <c r="E782" s="9">
        <f t="shared" si="12"/>
        <v>704</v>
      </c>
    </row>
    <row r="783" spans="1:5" ht="21" x14ac:dyDescent="0.25">
      <c r="A783" s="17"/>
      <c r="B783" s="17"/>
      <c r="C783" s="17"/>
      <c r="D783" s="17"/>
      <c r="E783" s="9">
        <f t="shared" si="12"/>
        <v>704</v>
      </c>
    </row>
    <row r="784" spans="1:5" ht="21" x14ac:dyDescent="0.25">
      <c r="A784" s="17"/>
      <c r="B784" s="17"/>
      <c r="C784" s="17"/>
      <c r="D784" s="17"/>
      <c r="E784" s="9">
        <f t="shared" si="12"/>
        <v>704</v>
      </c>
    </row>
    <row r="785" spans="1:5" ht="21" x14ac:dyDescent="0.25">
      <c r="A785" s="17"/>
      <c r="B785" s="17"/>
      <c r="C785" s="17"/>
      <c r="D785" s="17"/>
      <c r="E785" s="9">
        <f t="shared" si="12"/>
        <v>704</v>
      </c>
    </row>
    <row r="786" spans="1:5" ht="21" x14ac:dyDescent="0.25">
      <c r="A786" s="17"/>
      <c r="B786" s="17"/>
      <c r="C786" s="17"/>
      <c r="D786" s="17"/>
      <c r="E786" s="9">
        <f t="shared" si="12"/>
        <v>704</v>
      </c>
    </row>
    <row r="787" spans="1:5" ht="21" x14ac:dyDescent="0.25">
      <c r="A787" s="17"/>
      <c r="B787" s="17"/>
      <c r="C787" s="17"/>
      <c r="D787" s="17"/>
      <c r="E787" s="9">
        <f t="shared" si="12"/>
        <v>704</v>
      </c>
    </row>
    <row r="788" spans="1:5" ht="21" x14ac:dyDescent="0.25">
      <c r="A788" s="17"/>
      <c r="B788" s="17"/>
      <c r="C788" s="17"/>
      <c r="D788" s="17"/>
      <c r="E788" s="9">
        <f t="shared" si="12"/>
        <v>704</v>
      </c>
    </row>
    <row r="789" spans="1:5" ht="21" x14ac:dyDescent="0.25">
      <c r="A789" s="17"/>
      <c r="B789" s="17"/>
      <c r="C789" s="17"/>
      <c r="D789" s="17"/>
      <c r="E789" s="9">
        <f t="shared" si="12"/>
        <v>704</v>
      </c>
    </row>
    <row r="790" spans="1:5" ht="21" x14ac:dyDescent="0.25">
      <c r="A790" s="17"/>
      <c r="B790" s="17"/>
      <c r="C790" s="17"/>
      <c r="D790" s="17"/>
      <c r="E790" s="9">
        <f t="shared" si="12"/>
        <v>704</v>
      </c>
    </row>
    <row r="791" spans="1:5" ht="21" x14ac:dyDescent="0.25">
      <c r="A791" s="17"/>
      <c r="B791" s="17"/>
      <c r="C791" s="17"/>
      <c r="D791" s="17"/>
      <c r="E791" s="9">
        <f t="shared" si="12"/>
        <v>704</v>
      </c>
    </row>
    <row r="792" spans="1:5" ht="21" x14ac:dyDescent="0.25">
      <c r="A792" s="17"/>
      <c r="B792" s="17"/>
      <c r="C792" s="17"/>
      <c r="D792" s="17"/>
      <c r="E792" s="9">
        <f t="shared" si="12"/>
        <v>704</v>
      </c>
    </row>
    <row r="793" spans="1:5" ht="21" x14ac:dyDescent="0.25">
      <c r="A793" s="17"/>
      <c r="B793" s="17"/>
      <c r="C793" s="17"/>
      <c r="D793" s="17"/>
      <c r="E793" s="9">
        <f t="shared" si="12"/>
        <v>704</v>
      </c>
    </row>
    <row r="794" spans="1:5" ht="21" x14ac:dyDescent="0.25">
      <c r="A794" s="17"/>
      <c r="B794" s="17"/>
      <c r="C794" s="17"/>
      <c r="D794" s="17"/>
      <c r="E794" s="9">
        <f t="shared" si="12"/>
        <v>704</v>
      </c>
    </row>
    <row r="795" spans="1:5" ht="21" x14ac:dyDescent="0.25">
      <c r="A795" s="17"/>
      <c r="B795" s="17"/>
      <c r="C795" s="17"/>
      <c r="D795" s="17"/>
      <c r="E795" s="9">
        <f t="shared" si="12"/>
        <v>704</v>
      </c>
    </row>
    <row r="796" spans="1:5" ht="21" x14ac:dyDescent="0.25">
      <c r="A796" s="17"/>
      <c r="B796" s="17"/>
      <c r="C796" s="17"/>
      <c r="D796" s="17"/>
      <c r="E796" s="9">
        <f t="shared" si="12"/>
        <v>704</v>
      </c>
    </row>
    <row r="797" spans="1:5" ht="21" x14ac:dyDescent="0.25">
      <c r="A797" s="17"/>
      <c r="B797" s="17"/>
      <c r="C797" s="17"/>
      <c r="D797" s="17"/>
      <c r="E797" s="9">
        <f t="shared" si="12"/>
        <v>704</v>
      </c>
    </row>
    <row r="798" spans="1:5" ht="21" x14ac:dyDescent="0.25">
      <c r="A798" s="17"/>
      <c r="B798" s="17"/>
      <c r="C798" s="17"/>
      <c r="D798" s="17"/>
      <c r="E798" s="9">
        <f t="shared" si="12"/>
        <v>704</v>
      </c>
    </row>
    <row r="799" spans="1:5" ht="21" x14ac:dyDescent="0.25">
      <c r="A799" s="17"/>
      <c r="B799" s="17"/>
      <c r="C799" s="17"/>
      <c r="D799" s="17"/>
      <c r="E799" s="9">
        <f t="shared" si="12"/>
        <v>704</v>
      </c>
    </row>
    <row r="800" spans="1:5" ht="21" x14ac:dyDescent="0.25">
      <c r="A800" s="17"/>
      <c r="B800" s="17"/>
      <c r="C800" s="17"/>
      <c r="D800" s="17"/>
      <c r="E800" s="9">
        <f t="shared" si="12"/>
        <v>704</v>
      </c>
    </row>
    <row r="801" spans="1:5" ht="21" x14ac:dyDescent="0.25">
      <c r="A801" s="17"/>
      <c r="B801" s="17"/>
      <c r="C801" s="17"/>
      <c r="D801" s="17"/>
      <c r="E801" s="9">
        <f t="shared" si="12"/>
        <v>704</v>
      </c>
    </row>
    <row r="802" spans="1:5" ht="21" x14ac:dyDescent="0.25">
      <c r="A802" s="17"/>
      <c r="B802" s="17"/>
      <c r="C802" s="17"/>
      <c r="D802" s="17"/>
      <c r="E802" s="9">
        <f t="shared" si="12"/>
        <v>704</v>
      </c>
    </row>
    <row r="803" spans="1:5" ht="21" x14ac:dyDescent="0.25">
      <c r="A803" s="17"/>
      <c r="B803" s="17"/>
      <c r="C803" s="17"/>
      <c r="D803" s="17"/>
      <c r="E803" s="9">
        <f t="shared" si="12"/>
        <v>704</v>
      </c>
    </row>
    <row r="804" spans="1:5" ht="21" x14ac:dyDescent="0.25">
      <c r="A804" s="17"/>
      <c r="B804" s="17"/>
      <c r="C804" s="17"/>
      <c r="D804" s="17"/>
      <c r="E804" s="9">
        <f t="shared" si="12"/>
        <v>704</v>
      </c>
    </row>
    <row r="805" spans="1:5" ht="21" x14ac:dyDescent="0.25">
      <c r="A805" s="17"/>
      <c r="B805" s="17"/>
      <c r="C805" s="17"/>
      <c r="D805" s="17"/>
      <c r="E805" s="9">
        <f t="shared" si="12"/>
        <v>704</v>
      </c>
    </row>
    <row r="806" spans="1:5" ht="21" x14ac:dyDescent="0.25">
      <c r="A806" s="17"/>
      <c r="B806" s="17"/>
      <c r="C806" s="17"/>
      <c r="D806" s="17"/>
      <c r="E806" s="9">
        <f t="shared" si="12"/>
        <v>704</v>
      </c>
    </row>
    <row r="807" spans="1:5" ht="21" x14ac:dyDescent="0.25">
      <c r="A807" s="17"/>
      <c r="B807" s="17"/>
      <c r="C807" s="17"/>
      <c r="D807" s="17"/>
      <c r="E807" s="9">
        <f t="shared" si="12"/>
        <v>704</v>
      </c>
    </row>
    <row r="808" spans="1:5" ht="21" x14ac:dyDescent="0.25">
      <c r="A808" s="17"/>
      <c r="B808" s="17"/>
      <c r="C808" s="17"/>
      <c r="D808" s="17"/>
      <c r="E808" s="9">
        <f t="shared" si="12"/>
        <v>704</v>
      </c>
    </row>
    <row r="809" spans="1:5" ht="21" x14ac:dyDescent="0.25">
      <c r="A809" s="17"/>
      <c r="B809" s="17"/>
      <c r="C809" s="17"/>
      <c r="D809" s="17"/>
      <c r="E809" s="9">
        <f t="shared" si="12"/>
        <v>704</v>
      </c>
    </row>
    <row r="810" spans="1:5" ht="21" x14ac:dyDescent="0.25">
      <c r="A810" s="17"/>
      <c r="B810" s="17"/>
      <c r="C810" s="17"/>
      <c r="D810" s="17"/>
      <c r="E810" s="9">
        <f t="shared" si="12"/>
        <v>704</v>
      </c>
    </row>
    <row r="811" spans="1:5" ht="21" x14ac:dyDescent="0.25">
      <c r="A811" s="17"/>
      <c r="B811" s="17"/>
      <c r="C811" s="17"/>
      <c r="D811" s="17"/>
      <c r="E811" s="9">
        <f t="shared" si="12"/>
        <v>704</v>
      </c>
    </row>
    <row r="812" spans="1:5" ht="21" x14ac:dyDescent="0.25">
      <c r="A812" s="17"/>
      <c r="B812" s="17"/>
      <c r="C812" s="17"/>
      <c r="D812" s="17"/>
      <c r="E812" s="9">
        <f t="shared" si="12"/>
        <v>704</v>
      </c>
    </row>
    <row r="813" spans="1:5" ht="21" x14ac:dyDescent="0.25">
      <c r="A813" s="17"/>
      <c r="B813" s="17"/>
      <c r="C813" s="17"/>
      <c r="D813" s="17"/>
      <c r="E813" s="9">
        <f t="shared" si="12"/>
        <v>704</v>
      </c>
    </row>
    <row r="814" spans="1:5" ht="21" x14ac:dyDescent="0.25">
      <c r="A814" s="17"/>
      <c r="B814" s="17"/>
      <c r="C814" s="17"/>
      <c r="D814" s="17"/>
      <c r="E814" s="9">
        <f t="shared" si="12"/>
        <v>704</v>
      </c>
    </row>
    <row r="815" spans="1:5" ht="21" x14ac:dyDescent="0.25">
      <c r="A815" s="17"/>
      <c r="B815" s="17"/>
      <c r="C815" s="17"/>
      <c r="D815" s="17"/>
      <c r="E815" s="9">
        <f t="shared" si="12"/>
        <v>704</v>
      </c>
    </row>
    <row r="816" spans="1:5" ht="21" x14ac:dyDescent="0.25">
      <c r="A816" s="17"/>
      <c r="B816" s="17"/>
      <c r="C816" s="17"/>
      <c r="D816" s="17"/>
      <c r="E816" s="9">
        <f t="shared" si="12"/>
        <v>704</v>
      </c>
    </row>
    <row r="817" spans="1:5" ht="21" x14ac:dyDescent="0.25">
      <c r="A817" s="17"/>
      <c r="B817" s="17"/>
      <c r="C817" s="17"/>
      <c r="D817" s="17"/>
      <c r="E817" s="9">
        <f t="shared" si="12"/>
        <v>704</v>
      </c>
    </row>
    <row r="818" spans="1:5" ht="21" x14ac:dyDescent="0.25">
      <c r="A818" s="17"/>
      <c r="B818" s="17"/>
      <c r="C818" s="17"/>
      <c r="D818" s="17"/>
      <c r="E818" s="9">
        <f t="shared" si="12"/>
        <v>704</v>
      </c>
    </row>
    <row r="819" spans="1:5" ht="21" x14ac:dyDescent="0.25">
      <c r="A819" s="17"/>
      <c r="B819" s="17"/>
      <c r="C819" s="17"/>
      <c r="D819" s="17"/>
      <c r="E819" s="9">
        <f t="shared" si="12"/>
        <v>704</v>
      </c>
    </row>
    <row r="820" spans="1:5" ht="21" x14ac:dyDescent="0.25">
      <c r="A820" s="17"/>
      <c r="B820" s="17"/>
      <c r="C820" s="17"/>
      <c r="D820" s="17"/>
      <c r="E820" s="9">
        <f t="shared" si="12"/>
        <v>704</v>
      </c>
    </row>
    <row r="821" spans="1:5" ht="21" x14ac:dyDescent="0.25">
      <c r="A821" s="17"/>
      <c r="B821" s="17"/>
      <c r="C821" s="17"/>
      <c r="D821" s="17"/>
      <c r="E821" s="9">
        <f t="shared" si="12"/>
        <v>704</v>
      </c>
    </row>
    <row r="822" spans="1:5" ht="21" x14ac:dyDescent="0.25">
      <c r="A822" s="17"/>
      <c r="B822" s="17"/>
      <c r="C822" s="17"/>
      <c r="D822" s="17"/>
      <c r="E822" s="9">
        <f t="shared" si="12"/>
        <v>704</v>
      </c>
    </row>
    <row r="823" spans="1:5" ht="21" x14ac:dyDescent="0.25">
      <c r="A823" s="17"/>
      <c r="B823" s="17"/>
      <c r="C823" s="17"/>
      <c r="D823" s="17"/>
      <c r="E823" s="9">
        <f t="shared" si="12"/>
        <v>704</v>
      </c>
    </row>
    <row r="824" spans="1:5" ht="21" x14ac:dyDescent="0.25">
      <c r="A824" s="17"/>
      <c r="B824" s="17"/>
      <c r="C824" s="17"/>
      <c r="D824" s="17"/>
      <c r="E824" s="9">
        <f t="shared" si="12"/>
        <v>704</v>
      </c>
    </row>
    <row r="825" spans="1:5" ht="21" x14ac:dyDescent="0.25">
      <c r="A825" s="17"/>
      <c r="B825" s="17"/>
      <c r="C825" s="17"/>
      <c r="D825" s="17"/>
      <c r="E825" s="9">
        <f t="shared" si="12"/>
        <v>704</v>
      </c>
    </row>
    <row r="826" spans="1:5" ht="21" x14ac:dyDescent="0.25">
      <c r="A826" s="17"/>
      <c r="B826" s="17"/>
      <c r="C826" s="17"/>
      <c r="D826" s="17"/>
      <c r="E826" s="9">
        <f t="shared" si="12"/>
        <v>704</v>
      </c>
    </row>
    <row r="827" spans="1:5" ht="21" x14ac:dyDescent="0.25">
      <c r="A827" s="17"/>
      <c r="B827" s="17"/>
      <c r="C827" s="17"/>
      <c r="D827" s="17"/>
      <c r="E827" s="9">
        <f t="shared" si="12"/>
        <v>704</v>
      </c>
    </row>
    <row r="828" spans="1:5" ht="21" x14ac:dyDescent="0.25">
      <c r="A828" s="17"/>
      <c r="B828" s="17"/>
      <c r="C828" s="17"/>
      <c r="D828" s="17"/>
      <c r="E828" s="9">
        <f t="shared" si="12"/>
        <v>704</v>
      </c>
    </row>
    <row r="829" spans="1:5" ht="21" x14ac:dyDescent="0.25">
      <c r="A829" s="17"/>
      <c r="B829" s="17"/>
      <c r="C829" s="17"/>
      <c r="D829" s="17"/>
      <c r="E829" s="9">
        <f t="shared" si="12"/>
        <v>704</v>
      </c>
    </row>
    <row r="830" spans="1:5" ht="21" x14ac:dyDescent="0.25">
      <c r="A830" s="17"/>
      <c r="B830" s="17"/>
      <c r="C830" s="17"/>
      <c r="D830" s="17"/>
      <c r="E830" s="9">
        <f t="shared" si="12"/>
        <v>704</v>
      </c>
    </row>
    <row r="831" spans="1:5" ht="21" x14ac:dyDescent="0.25">
      <c r="A831" s="17"/>
      <c r="B831" s="17"/>
      <c r="C831" s="17"/>
      <c r="D831" s="17"/>
      <c r="E831" s="9">
        <f t="shared" si="12"/>
        <v>704</v>
      </c>
    </row>
    <row r="832" spans="1:5" ht="21" x14ac:dyDescent="0.25">
      <c r="A832" s="17"/>
      <c r="B832" s="17"/>
      <c r="C832" s="17"/>
      <c r="D832" s="17"/>
      <c r="E832" s="9">
        <f t="shared" si="12"/>
        <v>704</v>
      </c>
    </row>
    <row r="833" spans="1:5" ht="21" x14ac:dyDescent="0.25">
      <c r="A833" s="17"/>
      <c r="B833" s="17"/>
      <c r="C833" s="17"/>
      <c r="D833" s="17"/>
      <c r="E833" s="9">
        <f t="shared" si="12"/>
        <v>704</v>
      </c>
    </row>
    <row r="834" spans="1:5" ht="21" x14ac:dyDescent="0.25">
      <c r="A834" s="17"/>
      <c r="B834" s="17"/>
      <c r="C834" s="17"/>
      <c r="D834" s="17"/>
      <c r="E834" s="9">
        <f t="shared" si="12"/>
        <v>704</v>
      </c>
    </row>
    <row r="835" spans="1:5" ht="21" x14ac:dyDescent="0.25">
      <c r="A835" s="17"/>
      <c r="B835" s="17"/>
      <c r="C835" s="17"/>
      <c r="D835" s="17"/>
      <c r="E835" s="9">
        <f t="shared" si="12"/>
        <v>704</v>
      </c>
    </row>
    <row r="836" spans="1:5" ht="21" x14ac:dyDescent="0.25">
      <c r="A836" s="17"/>
      <c r="B836" s="17"/>
      <c r="C836" s="17"/>
      <c r="D836" s="17"/>
      <c r="E836" s="9">
        <f t="shared" si="12"/>
        <v>704</v>
      </c>
    </row>
    <row r="837" spans="1:5" ht="21" x14ac:dyDescent="0.25">
      <c r="A837" s="17"/>
      <c r="B837" s="17"/>
      <c r="C837" s="17"/>
      <c r="D837" s="17"/>
      <c r="E837" s="9">
        <f t="shared" si="12"/>
        <v>704</v>
      </c>
    </row>
    <row r="838" spans="1:5" ht="21" x14ac:dyDescent="0.25">
      <c r="A838" s="17"/>
      <c r="B838" s="17"/>
      <c r="C838" s="17"/>
      <c r="D838" s="17"/>
      <c r="E838" s="9">
        <f t="shared" ref="E838:E901" si="13">E837+C838-D838</f>
        <v>704</v>
      </c>
    </row>
    <row r="839" spans="1:5" ht="21" x14ac:dyDescent="0.25">
      <c r="A839" s="17"/>
      <c r="B839" s="17"/>
      <c r="C839" s="17"/>
      <c r="D839" s="17"/>
      <c r="E839" s="9">
        <f t="shared" si="13"/>
        <v>704</v>
      </c>
    </row>
    <row r="840" spans="1:5" ht="21" x14ac:dyDescent="0.25">
      <c r="A840" s="17"/>
      <c r="B840" s="17"/>
      <c r="C840" s="17"/>
      <c r="D840" s="17"/>
      <c r="E840" s="9">
        <f t="shared" si="13"/>
        <v>704</v>
      </c>
    </row>
    <row r="841" spans="1:5" ht="21" x14ac:dyDescent="0.25">
      <c r="A841" s="17"/>
      <c r="B841" s="17"/>
      <c r="C841" s="17"/>
      <c r="D841" s="17"/>
      <c r="E841" s="9">
        <f t="shared" si="13"/>
        <v>704</v>
      </c>
    </row>
    <row r="842" spans="1:5" ht="21" x14ac:dyDescent="0.25">
      <c r="A842" s="17"/>
      <c r="B842" s="17"/>
      <c r="C842" s="17"/>
      <c r="D842" s="17"/>
      <c r="E842" s="9">
        <f t="shared" si="13"/>
        <v>704</v>
      </c>
    </row>
    <row r="843" spans="1:5" ht="21" x14ac:dyDescent="0.25">
      <c r="A843" s="17"/>
      <c r="B843" s="17"/>
      <c r="C843" s="17"/>
      <c r="D843" s="17"/>
      <c r="E843" s="9">
        <f t="shared" si="13"/>
        <v>704</v>
      </c>
    </row>
    <row r="844" spans="1:5" ht="21" x14ac:dyDescent="0.25">
      <c r="A844" s="17"/>
      <c r="B844" s="17"/>
      <c r="C844" s="17"/>
      <c r="D844" s="17"/>
      <c r="E844" s="9">
        <f t="shared" si="13"/>
        <v>704</v>
      </c>
    </row>
    <row r="845" spans="1:5" ht="21" x14ac:dyDescent="0.25">
      <c r="A845" s="17"/>
      <c r="B845" s="17"/>
      <c r="C845" s="17"/>
      <c r="D845" s="17"/>
      <c r="E845" s="9">
        <f t="shared" si="13"/>
        <v>704</v>
      </c>
    </row>
    <row r="846" spans="1:5" ht="21" x14ac:dyDescent="0.25">
      <c r="A846" s="17"/>
      <c r="B846" s="17"/>
      <c r="C846" s="17"/>
      <c r="D846" s="17"/>
      <c r="E846" s="9">
        <f t="shared" si="13"/>
        <v>704</v>
      </c>
    </row>
    <row r="847" spans="1:5" ht="21" x14ac:dyDescent="0.25">
      <c r="A847" s="17"/>
      <c r="B847" s="17"/>
      <c r="C847" s="17"/>
      <c r="D847" s="17"/>
      <c r="E847" s="9">
        <f t="shared" si="13"/>
        <v>704</v>
      </c>
    </row>
    <row r="848" spans="1:5" ht="21" x14ac:dyDescent="0.25">
      <c r="A848" s="17"/>
      <c r="B848" s="17"/>
      <c r="C848" s="17"/>
      <c r="D848" s="17"/>
      <c r="E848" s="9">
        <f t="shared" si="13"/>
        <v>704</v>
      </c>
    </row>
    <row r="849" spans="1:5" ht="21" x14ac:dyDescent="0.25">
      <c r="A849" s="17"/>
      <c r="B849" s="17"/>
      <c r="C849" s="17"/>
      <c r="D849" s="17"/>
      <c r="E849" s="9">
        <f t="shared" si="13"/>
        <v>704</v>
      </c>
    </row>
    <row r="850" spans="1:5" ht="21" x14ac:dyDescent="0.25">
      <c r="A850" s="17"/>
      <c r="B850" s="17"/>
      <c r="C850" s="17"/>
      <c r="D850" s="17"/>
      <c r="E850" s="9">
        <f t="shared" si="13"/>
        <v>704</v>
      </c>
    </row>
    <row r="851" spans="1:5" ht="21" x14ac:dyDescent="0.25">
      <c r="A851" s="17"/>
      <c r="B851" s="17"/>
      <c r="C851" s="17"/>
      <c r="D851" s="17"/>
      <c r="E851" s="9">
        <f t="shared" si="13"/>
        <v>704</v>
      </c>
    </row>
    <row r="852" spans="1:5" ht="21" x14ac:dyDescent="0.25">
      <c r="A852" s="17"/>
      <c r="B852" s="17"/>
      <c r="C852" s="17"/>
      <c r="D852" s="17"/>
      <c r="E852" s="9">
        <f t="shared" si="13"/>
        <v>704</v>
      </c>
    </row>
    <row r="853" spans="1:5" ht="21" x14ac:dyDescent="0.25">
      <c r="A853" s="17"/>
      <c r="B853" s="17"/>
      <c r="C853" s="17"/>
      <c r="D853" s="17"/>
      <c r="E853" s="9">
        <f t="shared" si="13"/>
        <v>704</v>
      </c>
    </row>
    <row r="854" spans="1:5" ht="21" x14ac:dyDescent="0.25">
      <c r="A854" s="17"/>
      <c r="B854" s="17"/>
      <c r="C854" s="17"/>
      <c r="D854" s="17"/>
      <c r="E854" s="9">
        <f t="shared" si="13"/>
        <v>704</v>
      </c>
    </row>
    <row r="855" spans="1:5" ht="21" x14ac:dyDescent="0.25">
      <c r="A855" s="17"/>
      <c r="B855" s="17"/>
      <c r="C855" s="17"/>
      <c r="D855" s="17"/>
      <c r="E855" s="9">
        <f t="shared" si="13"/>
        <v>704</v>
      </c>
    </row>
    <row r="856" spans="1:5" ht="21" x14ac:dyDescent="0.25">
      <c r="A856" s="17"/>
      <c r="B856" s="17"/>
      <c r="C856" s="17"/>
      <c r="D856" s="17"/>
      <c r="E856" s="9">
        <f t="shared" si="13"/>
        <v>704</v>
      </c>
    </row>
    <row r="857" spans="1:5" ht="21" x14ac:dyDescent="0.25">
      <c r="A857" s="17"/>
      <c r="B857" s="17"/>
      <c r="C857" s="17"/>
      <c r="D857" s="17"/>
      <c r="E857" s="9">
        <f t="shared" si="13"/>
        <v>704</v>
      </c>
    </row>
    <row r="858" spans="1:5" ht="21" x14ac:dyDescent="0.25">
      <c r="A858" s="17"/>
      <c r="B858" s="17"/>
      <c r="C858" s="17"/>
      <c r="D858" s="17"/>
      <c r="E858" s="9">
        <f t="shared" si="13"/>
        <v>704</v>
      </c>
    </row>
    <row r="859" spans="1:5" ht="21" x14ac:dyDescent="0.25">
      <c r="A859" s="17"/>
      <c r="B859" s="17"/>
      <c r="C859" s="17"/>
      <c r="D859" s="17"/>
      <c r="E859" s="9">
        <f t="shared" si="13"/>
        <v>704</v>
      </c>
    </row>
    <row r="860" spans="1:5" ht="21" x14ac:dyDescent="0.25">
      <c r="A860" s="17"/>
      <c r="B860" s="17"/>
      <c r="C860" s="17"/>
      <c r="D860" s="17"/>
      <c r="E860" s="9">
        <f t="shared" si="13"/>
        <v>704</v>
      </c>
    </row>
    <row r="861" spans="1:5" ht="21" x14ac:dyDescent="0.25">
      <c r="A861" s="17"/>
      <c r="B861" s="17"/>
      <c r="C861" s="17"/>
      <c r="D861" s="17"/>
      <c r="E861" s="9">
        <f t="shared" si="13"/>
        <v>704</v>
      </c>
    </row>
    <row r="862" spans="1:5" ht="21" x14ac:dyDescent="0.25">
      <c r="A862" s="17"/>
      <c r="B862" s="17"/>
      <c r="C862" s="17"/>
      <c r="D862" s="17"/>
      <c r="E862" s="9">
        <f t="shared" si="13"/>
        <v>704</v>
      </c>
    </row>
    <row r="863" spans="1:5" ht="21" x14ac:dyDescent="0.25">
      <c r="A863" s="17"/>
      <c r="B863" s="17"/>
      <c r="C863" s="17"/>
      <c r="D863" s="17"/>
      <c r="E863" s="9">
        <f t="shared" si="13"/>
        <v>704</v>
      </c>
    </row>
    <row r="864" spans="1:5" ht="21" x14ac:dyDescent="0.25">
      <c r="A864" s="17"/>
      <c r="B864" s="17"/>
      <c r="C864" s="17"/>
      <c r="D864" s="17"/>
      <c r="E864" s="9">
        <f t="shared" si="13"/>
        <v>704</v>
      </c>
    </row>
    <row r="865" spans="1:5" ht="21" x14ac:dyDescent="0.25">
      <c r="A865" s="17"/>
      <c r="B865" s="17"/>
      <c r="C865" s="17"/>
      <c r="D865" s="17"/>
      <c r="E865" s="9">
        <f t="shared" si="13"/>
        <v>704</v>
      </c>
    </row>
    <row r="866" spans="1:5" ht="21" x14ac:dyDescent="0.25">
      <c r="A866" s="17"/>
      <c r="B866" s="17"/>
      <c r="C866" s="17"/>
      <c r="D866" s="17"/>
      <c r="E866" s="9">
        <f t="shared" si="13"/>
        <v>704</v>
      </c>
    </row>
    <row r="867" spans="1:5" ht="21" x14ac:dyDescent="0.25">
      <c r="A867" s="17"/>
      <c r="B867" s="17"/>
      <c r="C867" s="17"/>
      <c r="D867" s="17"/>
      <c r="E867" s="9">
        <f t="shared" si="13"/>
        <v>704</v>
      </c>
    </row>
    <row r="868" spans="1:5" ht="21" x14ac:dyDescent="0.25">
      <c r="A868" s="17"/>
      <c r="B868" s="17"/>
      <c r="C868" s="17"/>
      <c r="D868" s="17"/>
      <c r="E868" s="9">
        <f t="shared" si="13"/>
        <v>704</v>
      </c>
    </row>
    <row r="869" spans="1:5" ht="21" x14ac:dyDescent="0.25">
      <c r="A869" s="17"/>
      <c r="B869" s="17"/>
      <c r="C869" s="17"/>
      <c r="D869" s="17"/>
      <c r="E869" s="9">
        <f t="shared" si="13"/>
        <v>704</v>
      </c>
    </row>
    <row r="870" spans="1:5" ht="21" x14ac:dyDescent="0.25">
      <c r="A870" s="17"/>
      <c r="B870" s="17"/>
      <c r="C870" s="17"/>
      <c r="D870" s="17"/>
      <c r="E870" s="9">
        <f t="shared" si="13"/>
        <v>704</v>
      </c>
    </row>
    <row r="871" spans="1:5" ht="21" x14ac:dyDescent="0.25">
      <c r="A871" s="17"/>
      <c r="B871" s="17"/>
      <c r="C871" s="17"/>
      <c r="D871" s="17"/>
      <c r="E871" s="9">
        <f t="shared" si="13"/>
        <v>704</v>
      </c>
    </row>
    <row r="872" spans="1:5" ht="21" x14ac:dyDescent="0.25">
      <c r="A872" s="17"/>
      <c r="B872" s="17"/>
      <c r="C872" s="17"/>
      <c r="D872" s="17"/>
      <c r="E872" s="9">
        <f t="shared" si="13"/>
        <v>704</v>
      </c>
    </row>
    <row r="873" spans="1:5" ht="21" x14ac:dyDescent="0.25">
      <c r="A873" s="17"/>
      <c r="B873" s="17"/>
      <c r="C873" s="17"/>
      <c r="D873" s="17"/>
      <c r="E873" s="9">
        <f t="shared" si="13"/>
        <v>704</v>
      </c>
    </row>
    <row r="874" spans="1:5" ht="21" x14ac:dyDescent="0.25">
      <c r="A874" s="17"/>
      <c r="B874" s="17"/>
      <c r="C874" s="17"/>
      <c r="D874" s="17"/>
      <c r="E874" s="9">
        <f t="shared" si="13"/>
        <v>704</v>
      </c>
    </row>
    <row r="875" spans="1:5" ht="21" x14ac:dyDescent="0.25">
      <c r="A875" s="17"/>
      <c r="B875" s="17"/>
      <c r="C875" s="17"/>
      <c r="D875" s="17"/>
      <c r="E875" s="9">
        <f t="shared" si="13"/>
        <v>704</v>
      </c>
    </row>
    <row r="876" spans="1:5" ht="21" x14ac:dyDescent="0.25">
      <c r="A876" s="17"/>
      <c r="B876" s="17"/>
      <c r="C876" s="17"/>
      <c r="D876" s="17"/>
      <c r="E876" s="9">
        <f t="shared" si="13"/>
        <v>704</v>
      </c>
    </row>
    <row r="877" spans="1:5" ht="21" x14ac:dyDescent="0.25">
      <c r="A877" s="17"/>
      <c r="B877" s="17"/>
      <c r="C877" s="17"/>
      <c r="D877" s="17"/>
      <c r="E877" s="9">
        <f t="shared" si="13"/>
        <v>704</v>
      </c>
    </row>
    <row r="878" spans="1:5" ht="21" x14ac:dyDescent="0.25">
      <c r="A878" s="17"/>
      <c r="B878" s="17"/>
      <c r="C878" s="17"/>
      <c r="D878" s="17"/>
      <c r="E878" s="9">
        <f t="shared" si="13"/>
        <v>704</v>
      </c>
    </row>
    <row r="879" spans="1:5" ht="21" x14ac:dyDescent="0.25">
      <c r="A879" s="17"/>
      <c r="B879" s="17"/>
      <c r="C879" s="17"/>
      <c r="D879" s="17"/>
      <c r="E879" s="9">
        <f t="shared" si="13"/>
        <v>704</v>
      </c>
    </row>
    <row r="880" spans="1:5" ht="21" x14ac:dyDescent="0.25">
      <c r="A880" s="17"/>
      <c r="B880" s="17"/>
      <c r="C880" s="17"/>
      <c r="D880" s="17"/>
      <c r="E880" s="9">
        <f t="shared" si="13"/>
        <v>704</v>
      </c>
    </row>
    <row r="881" spans="1:5" ht="21" x14ac:dyDescent="0.25">
      <c r="A881" s="17"/>
      <c r="B881" s="17"/>
      <c r="C881" s="17"/>
      <c r="D881" s="17"/>
      <c r="E881" s="9">
        <f t="shared" si="13"/>
        <v>704</v>
      </c>
    </row>
    <row r="882" spans="1:5" ht="21" x14ac:dyDescent="0.25">
      <c r="A882" s="17"/>
      <c r="B882" s="17"/>
      <c r="C882" s="17"/>
      <c r="D882" s="17"/>
      <c r="E882" s="9">
        <f t="shared" si="13"/>
        <v>704</v>
      </c>
    </row>
    <row r="883" spans="1:5" ht="21" x14ac:dyDescent="0.25">
      <c r="A883" s="17"/>
      <c r="B883" s="17"/>
      <c r="C883" s="17"/>
      <c r="D883" s="17"/>
      <c r="E883" s="9">
        <f t="shared" si="13"/>
        <v>704</v>
      </c>
    </row>
    <row r="884" spans="1:5" ht="21" x14ac:dyDescent="0.25">
      <c r="A884" s="17"/>
      <c r="B884" s="17"/>
      <c r="C884" s="17"/>
      <c r="D884" s="17"/>
      <c r="E884" s="9">
        <f t="shared" si="13"/>
        <v>704</v>
      </c>
    </row>
    <row r="885" spans="1:5" ht="21" x14ac:dyDescent="0.25">
      <c r="A885" s="17"/>
      <c r="B885" s="17"/>
      <c r="C885" s="17"/>
      <c r="D885" s="17"/>
      <c r="E885" s="9">
        <f t="shared" si="13"/>
        <v>704</v>
      </c>
    </row>
    <row r="886" spans="1:5" ht="21" x14ac:dyDescent="0.25">
      <c r="A886" s="17"/>
      <c r="B886" s="17"/>
      <c r="C886" s="17"/>
      <c r="D886" s="17"/>
      <c r="E886" s="9">
        <f t="shared" si="13"/>
        <v>704</v>
      </c>
    </row>
    <row r="887" spans="1:5" ht="21" x14ac:dyDescent="0.25">
      <c r="A887" s="17"/>
      <c r="B887" s="17"/>
      <c r="C887" s="17"/>
      <c r="D887" s="17"/>
      <c r="E887" s="9">
        <f t="shared" si="13"/>
        <v>704</v>
      </c>
    </row>
    <row r="888" spans="1:5" ht="21" x14ac:dyDescent="0.25">
      <c r="A888" s="17"/>
      <c r="B888" s="17"/>
      <c r="C888" s="17"/>
      <c r="D888" s="17"/>
      <c r="E888" s="9">
        <f t="shared" si="13"/>
        <v>704</v>
      </c>
    </row>
    <row r="889" spans="1:5" ht="21" x14ac:dyDescent="0.25">
      <c r="A889" s="17"/>
      <c r="B889" s="17"/>
      <c r="C889" s="17"/>
      <c r="D889" s="17"/>
      <c r="E889" s="9">
        <f t="shared" si="13"/>
        <v>704</v>
      </c>
    </row>
    <row r="890" spans="1:5" ht="21" x14ac:dyDescent="0.25">
      <c r="A890" s="17"/>
      <c r="B890" s="17"/>
      <c r="C890" s="17"/>
      <c r="D890" s="17"/>
      <c r="E890" s="9">
        <f t="shared" si="13"/>
        <v>704</v>
      </c>
    </row>
    <row r="891" spans="1:5" ht="21" x14ac:dyDescent="0.25">
      <c r="A891" s="17"/>
      <c r="B891" s="17"/>
      <c r="C891" s="17"/>
      <c r="D891" s="17"/>
      <c r="E891" s="9">
        <f t="shared" si="13"/>
        <v>704</v>
      </c>
    </row>
    <row r="892" spans="1:5" ht="21" x14ac:dyDescent="0.25">
      <c r="A892" s="17"/>
      <c r="B892" s="17"/>
      <c r="C892" s="17"/>
      <c r="D892" s="17"/>
      <c r="E892" s="9">
        <f t="shared" si="13"/>
        <v>704</v>
      </c>
    </row>
    <row r="893" spans="1:5" ht="21" x14ac:dyDescent="0.25">
      <c r="A893" s="17"/>
      <c r="B893" s="17"/>
      <c r="C893" s="17"/>
      <c r="D893" s="17"/>
      <c r="E893" s="9">
        <f t="shared" si="13"/>
        <v>704</v>
      </c>
    </row>
    <row r="894" spans="1:5" ht="21" x14ac:dyDescent="0.25">
      <c r="A894" s="17"/>
      <c r="B894" s="17"/>
      <c r="C894" s="17"/>
      <c r="D894" s="17"/>
      <c r="E894" s="9">
        <f t="shared" si="13"/>
        <v>704</v>
      </c>
    </row>
    <row r="895" spans="1:5" ht="21" x14ac:dyDescent="0.25">
      <c r="A895" s="17"/>
      <c r="B895" s="17"/>
      <c r="C895" s="17"/>
      <c r="D895" s="17"/>
      <c r="E895" s="9">
        <f t="shared" si="13"/>
        <v>704</v>
      </c>
    </row>
    <row r="896" spans="1:5" ht="21" x14ac:dyDescent="0.25">
      <c r="A896" s="17"/>
      <c r="B896" s="17"/>
      <c r="C896" s="17"/>
      <c r="D896" s="17"/>
      <c r="E896" s="9">
        <f t="shared" si="13"/>
        <v>704</v>
      </c>
    </row>
    <row r="897" spans="1:5" ht="21" x14ac:dyDescent="0.25">
      <c r="A897" s="17"/>
      <c r="B897" s="17"/>
      <c r="C897" s="17"/>
      <c r="D897" s="17"/>
      <c r="E897" s="9">
        <f t="shared" si="13"/>
        <v>704</v>
      </c>
    </row>
    <row r="898" spans="1:5" ht="21" x14ac:dyDescent="0.25">
      <c r="A898" s="17"/>
      <c r="B898" s="17"/>
      <c r="C898" s="17"/>
      <c r="D898" s="17"/>
      <c r="E898" s="9">
        <f t="shared" si="13"/>
        <v>704</v>
      </c>
    </row>
    <row r="899" spans="1:5" ht="21" x14ac:dyDescent="0.25">
      <c r="A899" s="17"/>
      <c r="B899" s="17"/>
      <c r="C899" s="17"/>
      <c r="D899" s="17"/>
      <c r="E899" s="9">
        <f t="shared" si="13"/>
        <v>704</v>
      </c>
    </row>
    <row r="900" spans="1:5" ht="21" x14ac:dyDescent="0.25">
      <c r="A900" s="17"/>
      <c r="B900" s="17"/>
      <c r="C900" s="17"/>
      <c r="D900" s="17"/>
      <c r="E900" s="9">
        <f t="shared" si="13"/>
        <v>704</v>
      </c>
    </row>
    <row r="901" spans="1:5" ht="21" x14ac:dyDescent="0.25">
      <c r="A901" s="17"/>
      <c r="B901" s="17"/>
      <c r="C901" s="17"/>
      <c r="D901" s="17"/>
      <c r="E901" s="9">
        <f t="shared" si="13"/>
        <v>704</v>
      </c>
    </row>
    <row r="902" spans="1:5" ht="21" x14ac:dyDescent="0.25">
      <c r="A902" s="17"/>
      <c r="B902" s="17"/>
      <c r="C902" s="17"/>
      <c r="D902" s="17"/>
      <c r="E902" s="9">
        <f t="shared" ref="E902:E965" si="14">E901+C902-D902</f>
        <v>704</v>
      </c>
    </row>
    <row r="903" spans="1:5" ht="21" x14ac:dyDescent="0.25">
      <c r="A903" s="17"/>
      <c r="B903" s="17"/>
      <c r="C903" s="17"/>
      <c r="D903" s="17"/>
      <c r="E903" s="9">
        <f t="shared" si="14"/>
        <v>704</v>
      </c>
    </row>
    <row r="904" spans="1:5" ht="21" x14ac:dyDescent="0.25">
      <c r="A904" s="17"/>
      <c r="B904" s="17"/>
      <c r="C904" s="17"/>
      <c r="D904" s="17"/>
      <c r="E904" s="9">
        <f t="shared" si="14"/>
        <v>704</v>
      </c>
    </row>
    <row r="905" spans="1:5" ht="21" x14ac:dyDescent="0.25">
      <c r="A905" s="17"/>
      <c r="B905" s="17"/>
      <c r="C905" s="17"/>
      <c r="D905" s="17"/>
      <c r="E905" s="9">
        <f t="shared" si="14"/>
        <v>704</v>
      </c>
    </row>
    <row r="906" spans="1:5" ht="21" x14ac:dyDescent="0.25">
      <c r="A906" s="17"/>
      <c r="B906" s="17"/>
      <c r="C906" s="17"/>
      <c r="D906" s="17"/>
      <c r="E906" s="9">
        <f t="shared" si="14"/>
        <v>704</v>
      </c>
    </row>
    <row r="907" spans="1:5" ht="21" x14ac:dyDescent="0.25">
      <c r="A907" s="17"/>
      <c r="B907" s="17"/>
      <c r="C907" s="17"/>
      <c r="D907" s="17"/>
      <c r="E907" s="9">
        <f t="shared" si="14"/>
        <v>704</v>
      </c>
    </row>
    <row r="908" spans="1:5" ht="21" x14ac:dyDescent="0.25">
      <c r="A908" s="17"/>
      <c r="B908" s="17"/>
      <c r="C908" s="17"/>
      <c r="D908" s="17"/>
      <c r="E908" s="9">
        <f t="shared" si="14"/>
        <v>704</v>
      </c>
    </row>
    <row r="909" spans="1:5" ht="21" x14ac:dyDescent="0.25">
      <c r="A909" s="17"/>
      <c r="B909" s="17"/>
      <c r="C909" s="17"/>
      <c r="D909" s="17"/>
      <c r="E909" s="9">
        <f t="shared" si="14"/>
        <v>704</v>
      </c>
    </row>
    <row r="910" spans="1:5" ht="21" x14ac:dyDescent="0.25">
      <c r="A910" s="17"/>
      <c r="B910" s="17"/>
      <c r="C910" s="17"/>
      <c r="D910" s="17"/>
      <c r="E910" s="9">
        <f t="shared" si="14"/>
        <v>704</v>
      </c>
    </row>
    <row r="911" spans="1:5" ht="21" x14ac:dyDescent="0.25">
      <c r="A911" s="17"/>
      <c r="B911" s="17"/>
      <c r="C911" s="17"/>
      <c r="D911" s="17"/>
      <c r="E911" s="9">
        <f t="shared" si="14"/>
        <v>704</v>
      </c>
    </row>
    <row r="912" spans="1:5" ht="21" x14ac:dyDescent="0.25">
      <c r="A912" s="17"/>
      <c r="B912" s="17"/>
      <c r="C912" s="17"/>
      <c r="D912" s="17"/>
      <c r="E912" s="9">
        <f t="shared" si="14"/>
        <v>704</v>
      </c>
    </row>
    <row r="913" spans="1:5" ht="21" x14ac:dyDescent="0.25">
      <c r="A913" s="17"/>
      <c r="B913" s="17"/>
      <c r="C913" s="17"/>
      <c r="D913" s="17"/>
      <c r="E913" s="9">
        <f t="shared" si="14"/>
        <v>704</v>
      </c>
    </row>
    <row r="914" spans="1:5" ht="21" x14ac:dyDescent="0.25">
      <c r="A914" s="17"/>
      <c r="B914" s="17"/>
      <c r="C914" s="17"/>
      <c r="D914" s="17"/>
      <c r="E914" s="9">
        <f t="shared" si="14"/>
        <v>704</v>
      </c>
    </row>
    <row r="915" spans="1:5" ht="21" x14ac:dyDescent="0.25">
      <c r="A915" s="17"/>
      <c r="B915" s="17"/>
      <c r="C915" s="17"/>
      <c r="D915" s="17"/>
      <c r="E915" s="9">
        <f t="shared" si="14"/>
        <v>704</v>
      </c>
    </row>
    <row r="916" spans="1:5" ht="21" x14ac:dyDescent="0.25">
      <c r="A916" s="17"/>
      <c r="B916" s="17"/>
      <c r="C916" s="17"/>
      <c r="D916" s="17"/>
      <c r="E916" s="9">
        <f t="shared" si="14"/>
        <v>704</v>
      </c>
    </row>
    <row r="917" spans="1:5" ht="21" x14ac:dyDescent="0.25">
      <c r="A917" s="17"/>
      <c r="B917" s="17"/>
      <c r="C917" s="17"/>
      <c r="D917" s="17"/>
      <c r="E917" s="9">
        <f t="shared" si="14"/>
        <v>704</v>
      </c>
    </row>
    <row r="918" spans="1:5" ht="21" x14ac:dyDescent="0.25">
      <c r="A918" s="17"/>
      <c r="B918" s="17"/>
      <c r="C918" s="17"/>
      <c r="D918" s="17"/>
      <c r="E918" s="9">
        <f t="shared" si="14"/>
        <v>704</v>
      </c>
    </row>
    <row r="919" spans="1:5" ht="21" x14ac:dyDescent="0.25">
      <c r="A919" s="17"/>
      <c r="B919" s="17"/>
      <c r="C919" s="17"/>
      <c r="D919" s="17"/>
      <c r="E919" s="9">
        <f t="shared" si="14"/>
        <v>704</v>
      </c>
    </row>
    <row r="920" spans="1:5" ht="21" x14ac:dyDescent="0.25">
      <c r="A920" s="17"/>
      <c r="B920" s="17"/>
      <c r="C920" s="17"/>
      <c r="D920" s="17"/>
      <c r="E920" s="9">
        <f t="shared" si="14"/>
        <v>704</v>
      </c>
    </row>
    <row r="921" spans="1:5" ht="21" x14ac:dyDescent="0.25">
      <c r="A921" s="17"/>
      <c r="B921" s="17"/>
      <c r="C921" s="17"/>
      <c r="D921" s="17"/>
      <c r="E921" s="9">
        <f t="shared" si="14"/>
        <v>704</v>
      </c>
    </row>
    <row r="922" spans="1:5" ht="21" x14ac:dyDescent="0.25">
      <c r="A922" s="17"/>
      <c r="B922" s="17"/>
      <c r="C922" s="17"/>
      <c r="D922" s="17"/>
      <c r="E922" s="9">
        <f t="shared" si="14"/>
        <v>704</v>
      </c>
    </row>
    <row r="923" spans="1:5" ht="21" x14ac:dyDescent="0.25">
      <c r="A923" s="17"/>
      <c r="B923" s="17"/>
      <c r="C923" s="17"/>
      <c r="D923" s="17"/>
      <c r="E923" s="9">
        <f t="shared" si="14"/>
        <v>704</v>
      </c>
    </row>
    <row r="924" spans="1:5" ht="21" x14ac:dyDescent="0.25">
      <c r="A924" s="17"/>
      <c r="B924" s="17"/>
      <c r="C924" s="17"/>
      <c r="D924" s="17"/>
      <c r="E924" s="9">
        <f t="shared" si="14"/>
        <v>704</v>
      </c>
    </row>
    <row r="925" spans="1:5" ht="21" x14ac:dyDescent="0.25">
      <c r="A925" s="17"/>
      <c r="B925" s="17"/>
      <c r="C925" s="17"/>
      <c r="D925" s="17"/>
      <c r="E925" s="9">
        <f t="shared" si="14"/>
        <v>704</v>
      </c>
    </row>
    <row r="926" spans="1:5" ht="21" x14ac:dyDescent="0.25">
      <c r="A926" s="17"/>
      <c r="B926" s="17"/>
      <c r="C926" s="17"/>
      <c r="D926" s="17"/>
      <c r="E926" s="9">
        <f t="shared" si="14"/>
        <v>704</v>
      </c>
    </row>
    <row r="927" spans="1:5" ht="21" x14ac:dyDescent="0.25">
      <c r="A927" s="17"/>
      <c r="B927" s="17"/>
      <c r="C927" s="17"/>
      <c r="D927" s="17"/>
      <c r="E927" s="9">
        <f t="shared" si="14"/>
        <v>704</v>
      </c>
    </row>
    <row r="928" spans="1:5" ht="21" x14ac:dyDescent="0.25">
      <c r="A928" s="17"/>
      <c r="B928" s="17"/>
      <c r="C928" s="17"/>
      <c r="D928" s="17"/>
      <c r="E928" s="9">
        <f t="shared" si="14"/>
        <v>704</v>
      </c>
    </row>
    <row r="929" spans="1:5" ht="21" x14ac:dyDescent="0.25">
      <c r="A929" s="17"/>
      <c r="B929" s="17"/>
      <c r="C929" s="17"/>
      <c r="D929" s="17"/>
      <c r="E929" s="9">
        <f t="shared" si="14"/>
        <v>704</v>
      </c>
    </row>
    <row r="930" spans="1:5" ht="21" x14ac:dyDescent="0.25">
      <c r="A930" s="17"/>
      <c r="B930" s="17"/>
      <c r="C930" s="17"/>
      <c r="D930" s="17"/>
      <c r="E930" s="9">
        <f t="shared" si="14"/>
        <v>704</v>
      </c>
    </row>
    <row r="931" spans="1:5" ht="21" x14ac:dyDescent="0.25">
      <c r="A931" s="17"/>
      <c r="B931" s="17"/>
      <c r="C931" s="17"/>
      <c r="D931" s="17"/>
      <c r="E931" s="9">
        <f t="shared" si="14"/>
        <v>704</v>
      </c>
    </row>
    <row r="932" spans="1:5" ht="21" x14ac:dyDescent="0.25">
      <c r="A932" s="17"/>
      <c r="B932" s="17"/>
      <c r="C932" s="17"/>
      <c r="D932" s="17"/>
      <c r="E932" s="9">
        <f t="shared" si="14"/>
        <v>704</v>
      </c>
    </row>
    <row r="933" spans="1:5" ht="21" x14ac:dyDescent="0.25">
      <c r="A933" s="17"/>
      <c r="B933" s="17"/>
      <c r="C933" s="17"/>
      <c r="D933" s="17"/>
      <c r="E933" s="9">
        <f t="shared" si="14"/>
        <v>704</v>
      </c>
    </row>
    <row r="934" spans="1:5" ht="21" x14ac:dyDescent="0.25">
      <c r="A934" s="17"/>
      <c r="B934" s="17"/>
      <c r="C934" s="17"/>
      <c r="D934" s="17"/>
      <c r="E934" s="9">
        <f t="shared" si="14"/>
        <v>704</v>
      </c>
    </row>
    <row r="935" spans="1:5" ht="21" x14ac:dyDescent="0.25">
      <c r="A935" s="17"/>
      <c r="B935" s="17"/>
      <c r="C935" s="17"/>
      <c r="D935" s="17"/>
      <c r="E935" s="9">
        <f t="shared" si="14"/>
        <v>704</v>
      </c>
    </row>
    <row r="936" spans="1:5" ht="21" x14ac:dyDescent="0.25">
      <c r="A936" s="17"/>
      <c r="B936" s="17"/>
      <c r="C936" s="17"/>
      <c r="D936" s="17"/>
      <c r="E936" s="9">
        <f t="shared" si="14"/>
        <v>704</v>
      </c>
    </row>
    <row r="937" spans="1:5" ht="21" x14ac:dyDescent="0.25">
      <c r="A937" s="17"/>
      <c r="B937" s="17"/>
      <c r="C937" s="17"/>
      <c r="D937" s="17"/>
      <c r="E937" s="9">
        <f t="shared" si="14"/>
        <v>704</v>
      </c>
    </row>
    <row r="938" spans="1:5" ht="21" x14ac:dyDescent="0.25">
      <c r="A938" s="17"/>
      <c r="B938" s="17"/>
      <c r="C938" s="17"/>
      <c r="D938" s="17"/>
      <c r="E938" s="9">
        <f t="shared" si="14"/>
        <v>704</v>
      </c>
    </row>
    <row r="939" spans="1:5" ht="21" x14ac:dyDescent="0.25">
      <c r="A939" s="17"/>
      <c r="B939" s="17"/>
      <c r="C939" s="17"/>
      <c r="D939" s="17"/>
      <c r="E939" s="9">
        <f t="shared" si="14"/>
        <v>704</v>
      </c>
    </row>
    <row r="940" spans="1:5" ht="21" x14ac:dyDescent="0.25">
      <c r="A940" s="17"/>
      <c r="B940" s="17"/>
      <c r="C940" s="17"/>
      <c r="D940" s="17"/>
      <c r="E940" s="9">
        <f t="shared" si="14"/>
        <v>704</v>
      </c>
    </row>
    <row r="941" spans="1:5" ht="21" x14ac:dyDescent="0.25">
      <c r="A941" s="17"/>
      <c r="B941" s="17"/>
      <c r="C941" s="17"/>
      <c r="D941" s="17"/>
      <c r="E941" s="9">
        <f t="shared" si="14"/>
        <v>704</v>
      </c>
    </row>
    <row r="942" spans="1:5" ht="21" x14ac:dyDescent="0.25">
      <c r="A942" s="17"/>
      <c r="B942" s="17"/>
      <c r="C942" s="17"/>
      <c r="D942" s="17"/>
      <c r="E942" s="9">
        <f t="shared" si="14"/>
        <v>704</v>
      </c>
    </row>
    <row r="943" spans="1:5" ht="21" x14ac:dyDescent="0.25">
      <c r="A943" s="17"/>
      <c r="B943" s="17"/>
      <c r="C943" s="17"/>
      <c r="D943" s="17"/>
      <c r="E943" s="9">
        <f t="shared" si="14"/>
        <v>704</v>
      </c>
    </row>
    <row r="944" spans="1:5" ht="21" x14ac:dyDescent="0.25">
      <c r="A944" s="17"/>
      <c r="B944" s="17"/>
      <c r="C944" s="17"/>
      <c r="D944" s="17"/>
      <c r="E944" s="9">
        <f t="shared" si="14"/>
        <v>704</v>
      </c>
    </row>
    <row r="945" spans="1:5" ht="21" x14ac:dyDescent="0.25">
      <c r="A945" s="17"/>
      <c r="B945" s="17"/>
      <c r="C945" s="17"/>
      <c r="D945" s="17"/>
      <c r="E945" s="9">
        <f t="shared" si="14"/>
        <v>704</v>
      </c>
    </row>
    <row r="946" spans="1:5" ht="21" x14ac:dyDescent="0.25">
      <c r="A946" s="17"/>
      <c r="B946" s="17"/>
      <c r="C946" s="17"/>
      <c r="D946" s="17"/>
      <c r="E946" s="9">
        <f t="shared" si="14"/>
        <v>704</v>
      </c>
    </row>
    <row r="947" spans="1:5" ht="21" x14ac:dyDescent="0.25">
      <c r="A947" s="17"/>
      <c r="B947" s="17"/>
      <c r="C947" s="17"/>
      <c r="D947" s="17"/>
      <c r="E947" s="9">
        <f t="shared" si="14"/>
        <v>704</v>
      </c>
    </row>
    <row r="948" spans="1:5" ht="21" x14ac:dyDescent="0.25">
      <c r="A948" s="17"/>
      <c r="B948" s="17"/>
      <c r="C948" s="17"/>
      <c r="D948" s="17"/>
      <c r="E948" s="9">
        <f t="shared" si="14"/>
        <v>704</v>
      </c>
    </row>
    <row r="949" spans="1:5" ht="21" x14ac:dyDescent="0.25">
      <c r="A949" s="17"/>
      <c r="B949" s="17"/>
      <c r="C949" s="17"/>
      <c r="D949" s="17"/>
      <c r="E949" s="9">
        <f t="shared" si="14"/>
        <v>704</v>
      </c>
    </row>
    <row r="950" spans="1:5" ht="21" x14ac:dyDescent="0.25">
      <c r="A950" s="17"/>
      <c r="B950" s="17"/>
      <c r="C950" s="17"/>
      <c r="D950" s="17"/>
      <c r="E950" s="9">
        <f t="shared" si="14"/>
        <v>704</v>
      </c>
    </row>
    <row r="951" spans="1:5" ht="21" x14ac:dyDescent="0.25">
      <c r="A951" s="17"/>
      <c r="B951" s="17"/>
      <c r="C951" s="17"/>
      <c r="D951" s="17"/>
      <c r="E951" s="9">
        <f t="shared" si="14"/>
        <v>704</v>
      </c>
    </row>
    <row r="952" spans="1:5" ht="21" x14ac:dyDescent="0.25">
      <c r="A952" s="17"/>
      <c r="B952" s="17"/>
      <c r="C952" s="17"/>
      <c r="D952" s="17"/>
      <c r="E952" s="9">
        <f t="shared" si="14"/>
        <v>704</v>
      </c>
    </row>
    <row r="953" spans="1:5" ht="21" x14ac:dyDescent="0.25">
      <c r="A953" s="17"/>
      <c r="B953" s="17"/>
      <c r="C953" s="17"/>
      <c r="D953" s="17"/>
      <c r="E953" s="9">
        <f t="shared" si="14"/>
        <v>704</v>
      </c>
    </row>
    <row r="954" spans="1:5" ht="21" x14ac:dyDescent="0.25">
      <c r="A954" s="17"/>
      <c r="B954" s="17"/>
      <c r="C954" s="17"/>
      <c r="D954" s="17"/>
      <c r="E954" s="9">
        <f t="shared" si="14"/>
        <v>704</v>
      </c>
    </row>
    <row r="955" spans="1:5" ht="21" x14ac:dyDescent="0.25">
      <c r="A955" s="17"/>
      <c r="B955" s="17"/>
      <c r="C955" s="17"/>
      <c r="D955" s="17"/>
      <c r="E955" s="9">
        <f t="shared" si="14"/>
        <v>704</v>
      </c>
    </row>
    <row r="956" spans="1:5" ht="21" x14ac:dyDescent="0.25">
      <c r="A956" s="17"/>
      <c r="B956" s="17"/>
      <c r="C956" s="17"/>
      <c r="D956" s="17"/>
      <c r="E956" s="9">
        <f t="shared" si="14"/>
        <v>704</v>
      </c>
    </row>
    <row r="957" spans="1:5" ht="21" x14ac:dyDescent="0.25">
      <c r="A957" s="17"/>
      <c r="B957" s="17"/>
      <c r="C957" s="17"/>
      <c r="D957" s="17"/>
      <c r="E957" s="9">
        <f t="shared" si="14"/>
        <v>704</v>
      </c>
    </row>
    <row r="958" spans="1:5" ht="21" x14ac:dyDescent="0.25">
      <c r="A958" s="17"/>
      <c r="B958" s="17"/>
      <c r="C958" s="17"/>
      <c r="D958" s="17"/>
      <c r="E958" s="9">
        <f t="shared" si="14"/>
        <v>704</v>
      </c>
    </row>
    <row r="959" spans="1:5" ht="21" x14ac:dyDescent="0.25">
      <c r="A959" s="17"/>
      <c r="B959" s="17"/>
      <c r="C959" s="17"/>
      <c r="D959" s="17"/>
      <c r="E959" s="9">
        <f t="shared" si="14"/>
        <v>704</v>
      </c>
    </row>
    <row r="960" spans="1:5" ht="21" x14ac:dyDescent="0.25">
      <c r="A960" s="17"/>
      <c r="B960" s="17"/>
      <c r="C960" s="17"/>
      <c r="D960" s="17"/>
      <c r="E960" s="9">
        <f t="shared" si="14"/>
        <v>704</v>
      </c>
    </row>
    <row r="961" spans="1:5" ht="21" x14ac:dyDescent="0.25">
      <c r="A961" s="17"/>
      <c r="B961" s="17"/>
      <c r="C961" s="17"/>
      <c r="D961" s="17"/>
      <c r="E961" s="9">
        <f t="shared" si="14"/>
        <v>704</v>
      </c>
    </row>
    <row r="962" spans="1:5" ht="21" x14ac:dyDescent="0.25">
      <c r="A962" s="17"/>
      <c r="B962" s="17"/>
      <c r="C962" s="17"/>
      <c r="D962" s="17"/>
      <c r="E962" s="9">
        <f t="shared" si="14"/>
        <v>704</v>
      </c>
    </row>
    <row r="963" spans="1:5" ht="21" x14ac:dyDescent="0.25">
      <c r="A963" s="17"/>
      <c r="B963" s="17"/>
      <c r="C963" s="17"/>
      <c r="D963" s="17"/>
      <c r="E963" s="9">
        <f t="shared" si="14"/>
        <v>704</v>
      </c>
    </row>
    <row r="964" spans="1:5" ht="21" x14ac:dyDescent="0.25">
      <c r="A964" s="17"/>
      <c r="B964" s="17"/>
      <c r="C964" s="17"/>
      <c r="D964" s="17"/>
      <c r="E964" s="9">
        <f t="shared" si="14"/>
        <v>704</v>
      </c>
    </row>
    <row r="965" spans="1:5" ht="21" x14ac:dyDescent="0.25">
      <c r="A965" s="17"/>
      <c r="B965" s="17"/>
      <c r="C965" s="17"/>
      <c r="D965" s="17"/>
      <c r="E965" s="9">
        <f t="shared" si="14"/>
        <v>704</v>
      </c>
    </row>
    <row r="966" spans="1:5" ht="21" x14ac:dyDescent="0.25">
      <c r="A966" s="17"/>
      <c r="B966" s="17"/>
      <c r="C966" s="17"/>
      <c r="D966" s="17"/>
      <c r="E966" s="9">
        <f t="shared" ref="E966:E1029" si="15">E965+C966-D966</f>
        <v>704</v>
      </c>
    </row>
    <row r="967" spans="1:5" ht="21" x14ac:dyDescent="0.25">
      <c r="A967" s="17"/>
      <c r="B967" s="17"/>
      <c r="C967" s="17"/>
      <c r="D967" s="17"/>
      <c r="E967" s="9">
        <f t="shared" si="15"/>
        <v>704</v>
      </c>
    </row>
    <row r="968" spans="1:5" ht="21" x14ac:dyDescent="0.25">
      <c r="A968" s="17"/>
      <c r="B968" s="17"/>
      <c r="C968" s="17"/>
      <c r="D968" s="17"/>
      <c r="E968" s="9">
        <f t="shared" si="15"/>
        <v>704</v>
      </c>
    </row>
    <row r="969" spans="1:5" ht="21" x14ac:dyDescent="0.25">
      <c r="A969" s="17"/>
      <c r="B969" s="17"/>
      <c r="C969" s="17"/>
      <c r="D969" s="17"/>
      <c r="E969" s="9">
        <f t="shared" si="15"/>
        <v>704</v>
      </c>
    </row>
    <row r="970" spans="1:5" ht="21" x14ac:dyDescent="0.25">
      <c r="A970" s="17"/>
      <c r="B970" s="17"/>
      <c r="C970" s="17"/>
      <c r="D970" s="17"/>
      <c r="E970" s="9">
        <f t="shared" si="15"/>
        <v>704</v>
      </c>
    </row>
    <row r="971" spans="1:5" ht="21" x14ac:dyDescent="0.25">
      <c r="A971" s="17"/>
      <c r="B971" s="17"/>
      <c r="C971" s="17"/>
      <c r="D971" s="17"/>
      <c r="E971" s="9">
        <f t="shared" si="15"/>
        <v>704</v>
      </c>
    </row>
    <row r="972" spans="1:5" ht="21" x14ac:dyDescent="0.25">
      <c r="A972" s="17"/>
      <c r="B972" s="17"/>
      <c r="C972" s="17"/>
      <c r="D972" s="17"/>
      <c r="E972" s="9">
        <f t="shared" si="15"/>
        <v>704</v>
      </c>
    </row>
    <row r="973" spans="1:5" ht="21" x14ac:dyDescent="0.25">
      <c r="A973" s="17"/>
      <c r="B973" s="17"/>
      <c r="C973" s="17"/>
      <c r="D973" s="17"/>
      <c r="E973" s="9">
        <f t="shared" si="15"/>
        <v>704</v>
      </c>
    </row>
    <row r="974" spans="1:5" ht="21" x14ac:dyDescent="0.25">
      <c r="A974" s="17"/>
      <c r="B974" s="17"/>
      <c r="C974" s="17"/>
      <c r="D974" s="17"/>
      <c r="E974" s="9">
        <f t="shared" si="15"/>
        <v>704</v>
      </c>
    </row>
    <row r="975" spans="1:5" ht="21" x14ac:dyDescent="0.25">
      <c r="A975" s="17"/>
      <c r="B975" s="17"/>
      <c r="C975" s="17"/>
      <c r="D975" s="17"/>
      <c r="E975" s="9">
        <f t="shared" si="15"/>
        <v>704</v>
      </c>
    </row>
    <row r="976" spans="1:5" ht="21" x14ac:dyDescent="0.25">
      <c r="A976" s="17"/>
      <c r="B976" s="17"/>
      <c r="C976" s="17"/>
      <c r="D976" s="17"/>
      <c r="E976" s="9">
        <f t="shared" si="15"/>
        <v>704</v>
      </c>
    </row>
    <row r="977" spans="1:5" ht="21" x14ac:dyDescent="0.25">
      <c r="A977" s="17"/>
      <c r="B977" s="17"/>
      <c r="C977" s="17"/>
      <c r="D977" s="17"/>
      <c r="E977" s="9">
        <f t="shared" si="15"/>
        <v>704</v>
      </c>
    </row>
    <row r="978" spans="1:5" ht="21" x14ac:dyDescent="0.25">
      <c r="A978" s="17"/>
      <c r="B978" s="17"/>
      <c r="C978" s="17"/>
      <c r="D978" s="17"/>
      <c r="E978" s="9">
        <f t="shared" si="15"/>
        <v>704</v>
      </c>
    </row>
    <row r="979" spans="1:5" ht="21" x14ac:dyDescent="0.25">
      <c r="A979" s="17"/>
      <c r="B979" s="17"/>
      <c r="C979" s="17"/>
      <c r="D979" s="17"/>
      <c r="E979" s="9">
        <f t="shared" si="15"/>
        <v>704</v>
      </c>
    </row>
    <row r="980" spans="1:5" ht="21" x14ac:dyDescent="0.25">
      <c r="A980" s="17"/>
      <c r="B980" s="17"/>
      <c r="C980" s="17"/>
      <c r="D980" s="17"/>
      <c r="E980" s="9">
        <f t="shared" si="15"/>
        <v>704</v>
      </c>
    </row>
    <row r="981" spans="1:5" ht="21" x14ac:dyDescent="0.25">
      <c r="A981" s="17"/>
      <c r="B981" s="17"/>
      <c r="C981" s="17"/>
      <c r="D981" s="17"/>
      <c r="E981" s="9">
        <f t="shared" si="15"/>
        <v>704</v>
      </c>
    </row>
    <row r="982" spans="1:5" ht="21" x14ac:dyDescent="0.25">
      <c r="A982" s="17"/>
      <c r="B982" s="17"/>
      <c r="C982" s="17"/>
      <c r="D982" s="17"/>
      <c r="E982" s="9">
        <f t="shared" si="15"/>
        <v>704</v>
      </c>
    </row>
    <row r="983" spans="1:5" ht="21" x14ac:dyDescent="0.25">
      <c r="A983" s="17"/>
      <c r="B983" s="17"/>
      <c r="C983" s="17"/>
      <c r="D983" s="17"/>
      <c r="E983" s="9">
        <f t="shared" si="15"/>
        <v>704</v>
      </c>
    </row>
    <row r="984" spans="1:5" ht="21" x14ac:dyDescent="0.25">
      <c r="A984" s="17"/>
      <c r="B984" s="17"/>
      <c r="C984" s="17"/>
      <c r="D984" s="17"/>
      <c r="E984" s="9">
        <f t="shared" si="15"/>
        <v>704</v>
      </c>
    </row>
    <row r="985" spans="1:5" ht="21" x14ac:dyDescent="0.25">
      <c r="A985" s="17"/>
      <c r="B985" s="17"/>
      <c r="C985" s="17"/>
      <c r="D985" s="17"/>
      <c r="E985" s="9">
        <f t="shared" si="15"/>
        <v>704</v>
      </c>
    </row>
    <row r="986" spans="1:5" ht="21" x14ac:dyDescent="0.25">
      <c r="A986" s="17"/>
      <c r="B986" s="17"/>
      <c r="C986" s="17"/>
      <c r="D986" s="17"/>
      <c r="E986" s="9">
        <f t="shared" si="15"/>
        <v>704</v>
      </c>
    </row>
    <row r="987" spans="1:5" ht="21" x14ac:dyDescent="0.25">
      <c r="A987" s="17"/>
      <c r="B987" s="17"/>
      <c r="C987" s="17"/>
      <c r="D987" s="17"/>
      <c r="E987" s="9">
        <f t="shared" si="15"/>
        <v>704</v>
      </c>
    </row>
    <row r="988" spans="1:5" ht="21" x14ac:dyDescent="0.25">
      <c r="A988" s="17"/>
      <c r="B988" s="17"/>
      <c r="C988" s="17"/>
      <c r="D988" s="17"/>
      <c r="E988" s="9">
        <f t="shared" si="15"/>
        <v>704</v>
      </c>
    </row>
    <row r="989" spans="1:5" ht="21" x14ac:dyDescent="0.25">
      <c r="A989" s="17"/>
      <c r="B989" s="17"/>
      <c r="C989" s="17"/>
      <c r="D989" s="17"/>
      <c r="E989" s="9">
        <f t="shared" si="15"/>
        <v>704</v>
      </c>
    </row>
    <row r="990" spans="1:5" ht="21" x14ac:dyDescent="0.25">
      <c r="A990" s="17"/>
      <c r="B990" s="17"/>
      <c r="C990" s="17"/>
      <c r="D990" s="17"/>
      <c r="E990" s="9">
        <f t="shared" si="15"/>
        <v>704</v>
      </c>
    </row>
    <row r="991" spans="1:5" ht="21" x14ac:dyDescent="0.25">
      <c r="A991" s="17"/>
      <c r="B991" s="17"/>
      <c r="C991" s="17"/>
      <c r="D991" s="17"/>
      <c r="E991" s="9">
        <f t="shared" si="15"/>
        <v>704</v>
      </c>
    </row>
    <row r="992" spans="1:5" ht="21" x14ac:dyDescent="0.25">
      <c r="A992" s="17"/>
      <c r="B992" s="17"/>
      <c r="C992" s="17"/>
      <c r="D992" s="17"/>
      <c r="E992" s="9">
        <f t="shared" si="15"/>
        <v>704</v>
      </c>
    </row>
    <row r="993" spans="1:5" ht="21" x14ac:dyDescent="0.25">
      <c r="A993" s="17"/>
      <c r="B993" s="17"/>
      <c r="C993" s="17"/>
      <c r="D993" s="17"/>
      <c r="E993" s="9">
        <f t="shared" si="15"/>
        <v>704</v>
      </c>
    </row>
    <row r="994" spans="1:5" ht="21" x14ac:dyDescent="0.25">
      <c r="A994" s="17"/>
      <c r="B994" s="17"/>
      <c r="C994" s="17"/>
      <c r="D994" s="17"/>
      <c r="E994" s="9">
        <f t="shared" si="15"/>
        <v>704</v>
      </c>
    </row>
    <row r="995" spans="1:5" ht="21" x14ac:dyDescent="0.25">
      <c r="A995" s="17"/>
      <c r="B995" s="17"/>
      <c r="C995" s="17"/>
      <c r="D995" s="17"/>
      <c r="E995" s="9">
        <f t="shared" si="15"/>
        <v>704</v>
      </c>
    </row>
    <row r="996" spans="1:5" ht="21" x14ac:dyDescent="0.25">
      <c r="A996" s="17"/>
      <c r="B996" s="17"/>
      <c r="C996" s="17"/>
      <c r="D996" s="17"/>
      <c r="E996" s="9">
        <f t="shared" si="15"/>
        <v>704</v>
      </c>
    </row>
    <row r="997" spans="1:5" ht="21" x14ac:dyDescent="0.25">
      <c r="A997" s="17"/>
      <c r="B997" s="17"/>
      <c r="C997" s="17"/>
      <c r="D997" s="17"/>
      <c r="E997" s="9">
        <f t="shared" si="15"/>
        <v>704</v>
      </c>
    </row>
    <row r="998" spans="1:5" ht="21" x14ac:dyDescent="0.25">
      <c r="A998" s="17"/>
      <c r="B998" s="17"/>
      <c r="C998" s="17"/>
      <c r="D998" s="17"/>
      <c r="E998" s="9">
        <f t="shared" si="15"/>
        <v>704</v>
      </c>
    </row>
    <row r="999" spans="1:5" ht="21" x14ac:dyDescent="0.25">
      <c r="A999" s="17"/>
      <c r="B999" s="17"/>
      <c r="C999" s="17"/>
      <c r="D999" s="17"/>
      <c r="E999" s="9">
        <f t="shared" si="15"/>
        <v>704</v>
      </c>
    </row>
    <row r="1000" spans="1:5" ht="21" x14ac:dyDescent="0.25">
      <c r="A1000" s="17"/>
      <c r="B1000" s="17"/>
      <c r="C1000" s="17"/>
      <c r="D1000" s="17"/>
      <c r="E1000" s="9">
        <f t="shared" si="15"/>
        <v>704</v>
      </c>
    </row>
    <row r="1001" spans="1:5" ht="21" x14ac:dyDescent="0.25">
      <c r="A1001" s="17"/>
      <c r="B1001" s="17"/>
      <c r="C1001" s="17"/>
      <c r="D1001" s="17"/>
      <c r="E1001" s="9">
        <f t="shared" si="15"/>
        <v>704</v>
      </c>
    </row>
    <row r="1002" spans="1:5" ht="21" x14ac:dyDescent="0.25">
      <c r="A1002" s="17"/>
      <c r="B1002" s="17"/>
      <c r="C1002" s="17"/>
      <c r="D1002" s="17"/>
      <c r="E1002" s="9">
        <f t="shared" si="15"/>
        <v>704</v>
      </c>
    </row>
    <row r="1003" spans="1:5" ht="21" x14ac:dyDescent="0.25">
      <c r="A1003" s="17"/>
      <c r="B1003" s="17"/>
      <c r="C1003" s="17"/>
      <c r="D1003" s="17"/>
      <c r="E1003" s="9">
        <f t="shared" si="15"/>
        <v>704</v>
      </c>
    </row>
    <row r="1004" spans="1:5" ht="21" x14ac:dyDescent="0.25">
      <c r="A1004" s="17"/>
      <c r="B1004" s="17"/>
      <c r="C1004" s="17"/>
      <c r="D1004" s="17"/>
      <c r="E1004" s="9">
        <f t="shared" si="15"/>
        <v>704</v>
      </c>
    </row>
    <row r="1005" spans="1:5" ht="21" x14ac:dyDescent="0.25">
      <c r="A1005" s="17"/>
      <c r="B1005" s="17"/>
      <c r="C1005" s="17"/>
      <c r="D1005" s="17"/>
      <c r="E1005" s="9">
        <f t="shared" si="15"/>
        <v>704</v>
      </c>
    </row>
    <row r="1006" spans="1:5" ht="21" x14ac:dyDescent="0.25">
      <c r="A1006" s="17"/>
      <c r="B1006" s="17"/>
      <c r="C1006" s="17"/>
      <c r="D1006" s="17"/>
      <c r="E1006" s="9">
        <f t="shared" si="15"/>
        <v>704</v>
      </c>
    </row>
    <row r="1007" spans="1:5" ht="21" x14ac:dyDescent="0.25">
      <c r="A1007" s="17"/>
      <c r="B1007" s="17"/>
      <c r="C1007" s="17"/>
      <c r="D1007" s="17"/>
      <c r="E1007" s="9">
        <f t="shared" si="15"/>
        <v>704</v>
      </c>
    </row>
    <row r="1008" spans="1:5" ht="21" x14ac:dyDescent="0.25">
      <c r="A1008" s="17"/>
      <c r="B1008" s="17"/>
      <c r="C1008" s="17"/>
      <c r="D1008" s="17"/>
      <c r="E1008" s="9">
        <f t="shared" si="15"/>
        <v>704</v>
      </c>
    </row>
    <row r="1009" spans="1:5" ht="21" x14ac:dyDescent="0.25">
      <c r="A1009" s="17"/>
      <c r="B1009" s="17"/>
      <c r="C1009" s="17"/>
      <c r="D1009" s="17"/>
      <c r="E1009" s="9">
        <f t="shared" si="15"/>
        <v>704</v>
      </c>
    </row>
    <row r="1010" spans="1:5" ht="21" x14ac:dyDescent="0.25">
      <c r="A1010" s="17"/>
      <c r="B1010" s="17"/>
      <c r="C1010" s="17"/>
      <c r="D1010" s="17"/>
      <c r="E1010" s="9">
        <f t="shared" si="15"/>
        <v>704</v>
      </c>
    </row>
    <row r="1011" spans="1:5" ht="21" x14ac:dyDescent="0.25">
      <c r="A1011" s="17"/>
      <c r="B1011" s="17"/>
      <c r="C1011" s="17"/>
      <c r="D1011" s="17"/>
      <c r="E1011" s="9">
        <f t="shared" si="15"/>
        <v>704</v>
      </c>
    </row>
    <row r="1012" spans="1:5" ht="21" x14ac:dyDescent="0.25">
      <c r="A1012" s="17"/>
      <c r="B1012" s="17"/>
      <c r="C1012" s="17"/>
      <c r="D1012" s="17"/>
      <c r="E1012" s="9">
        <f t="shared" si="15"/>
        <v>704</v>
      </c>
    </row>
    <row r="1013" spans="1:5" ht="21" x14ac:dyDescent="0.25">
      <c r="A1013" s="17"/>
      <c r="B1013" s="17"/>
      <c r="C1013" s="17"/>
      <c r="D1013" s="17"/>
      <c r="E1013" s="9">
        <f t="shared" si="15"/>
        <v>704</v>
      </c>
    </row>
    <row r="1014" spans="1:5" ht="21" x14ac:dyDescent="0.25">
      <c r="A1014" s="17"/>
      <c r="B1014" s="17"/>
      <c r="C1014" s="17"/>
      <c r="D1014" s="17"/>
      <c r="E1014" s="9">
        <f t="shared" si="15"/>
        <v>704</v>
      </c>
    </row>
    <row r="1015" spans="1:5" ht="21" x14ac:dyDescent="0.25">
      <c r="A1015" s="17"/>
      <c r="B1015" s="17"/>
      <c r="C1015" s="17"/>
      <c r="D1015" s="17"/>
      <c r="E1015" s="9">
        <f t="shared" si="15"/>
        <v>704</v>
      </c>
    </row>
    <row r="1016" spans="1:5" ht="21" x14ac:dyDescent="0.25">
      <c r="A1016" s="17"/>
      <c r="B1016" s="17"/>
      <c r="C1016" s="17"/>
      <c r="D1016" s="17"/>
      <c r="E1016" s="9">
        <f t="shared" si="15"/>
        <v>704</v>
      </c>
    </row>
    <row r="1017" spans="1:5" ht="21" x14ac:dyDescent="0.25">
      <c r="A1017" s="17"/>
      <c r="B1017" s="17"/>
      <c r="C1017" s="17"/>
      <c r="D1017" s="17"/>
      <c r="E1017" s="9">
        <f t="shared" si="15"/>
        <v>704</v>
      </c>
    </row>
    <row r="1018" spans="1:5" ht="21" x14ac:dyDescent="0.25">
      <c r="A1018" s="17"/>
      <c r="B1018" s="17"/>
      <c r="C1018" s="17"/>
      <c r="D1018" s="17"/>
      <c r="E1018" s="9">
        <f t="shared" si="15"/>
        <v>704</v>
      </c>
    </row>
    <row r="1019" spans="1:5" ht="21" x14ac:dyDescent="0.25">
      <c r="A1019" s="17"/>
      <c r="B1019" s="17"/>
      <c r="C1019" s="17"/>
      <c r="D1019" s="17"/>
      <c r="E1019" s="9">
        <f t="shared" si="15"/>
        <v>704</v>
      </c>
    </row>
    <row r="1020" spans="1:5" ht="21" x14ac:dyDescent="0.25">
      <c r="A1020" s="17"/>
      <c r="B1020" s="17"/>
      <c r="C1020" s="17"/>
      <c r="D1020" s="17"/>
      <c r="E1020" s="9">
        <f t="shared" si="15"/>
        <v>704</v>
      </c>
    </row>
    <row r="1021" spans="1:5" ht="21" x14ac:dyDescent="0.25">
      <c r="A1021" s="17"/>
      <c r="B1021" s="17"/>
      <c r="C1021" s="17"/>
      <c r="D1021" s="17"/>
      <c r="E1021" s="9">
        <f t="shared" si="15"/>
        <v>704</v>
      </c>
    </row>
    <row r="1022" spans="1:5" ht="21" x14ac:dyDescent="0.25">
      <c r="A1022" s="17"/>
      <c r="B1022" s="17"/>
      <c r="C1022" s="17"/>
      <c r="D1022" s="17"/>
      <c r="E1022" s="9">
        <f t="shared" si="15"/>
        <v>704</v>
      </c>
    </row>
    <row r="1023" spans="1:5" ht="21" x14ac:dyDescent="0.25">
      <c r="A1023" s="17"/>
      <c r="B1023" s="17"/>
      <c r="C1023" s="17"/>
      <c r="D1023" s="17"/>
      <c r="E1023" s="9">
        <f t="shared" si="15"/>
        <v>704</v>
      </c>
    </row>
    <row r="1024" spans="1:5" ht="21" x14ac:dyDescent="0.25">
      <c r="A1024" s="17"/>
      <c r="B1024" s="17"/>
      <c r="C1024" s="17"/>
      <c r="D1024" s="17"/>
      <c r="E1024" s="9">
        <f t="shared" si="15"/>
        <v>704</v>
      </c>
    </row>
    <row r="1025" spans="1:5" ht="21" x14ac:dyDescent="0.25">
      <c r="A1025" s="17"/>
      <c r="B1025" s="17"/>
      <c r="C1025" s="17"/>
      <c r="D1025" s="17"/>
      <c r="E1025" s="9">
        <f t="shared" si="15"/>
        <v>704</v>
      </c>
    </row>
    <row r="1026" spans="1:5" ht="21" x14ac:dyDescent="0.25">
      <c r="A1026" s="17"/>
      <c r="B1026" s="17"/>
      <c r="C1026" s="17"/>
      <c r="D1026" s="17"/>
      <c r="E1026" s="9">
        <f t="shared" si="15"/>
        <v>704</v>
      </c>
    </row>
    <row r="1027" spans="1:5" ht="21" x14ac:dyDescent="0.25">
      <c r="A1027" s="17"/>
      <c r="B1027" s="17"/>
      <c r="C1027" s="17"/>
      <c r="D1027" s="17"/>
      <c r="E1027" s="9">
        <f t="shared" si="15"/>
        <v>704</v>
      </c>
    </row>
    <row r="1028" spans="1:5" ht="21" x14ac:dyDescent="0.25">
      <c r="A1028" s="17"/>
      <c r="B1028" s="17"/>
      <c r="C1028" s="17"/>
      <c r="D1028" s="17"/>
      <c r="E1028" s="9">
        <f t="shared" si="15"/>
        <v>704</v>
      </c>
    </row>
    <row r="1029" spans="1:5" ht="21" x14ac:dyDescent="0.25">
      <c r="A1029" s="17"/>
      <c r="B1029" s="17"/>
      <c r="C1029" s="17"/>
      <c r="D1029" s="17"/>
      <c r="E1029" s="9">
        <f t="shared" si="15"/>
        <v>704</v>
      </c>
    </row>
    <row r="1030" spans="1:5" ht="21" x14ac:dyDescent="0.25">
      <c r="A1030" s="17"/>
      <c r="B1030" s="17"/>
      <c r="C1030" s="17"/>
      <c r="D1030" s="17"/>
      <c r="E1030" s="9">
        <f t="shared" ref="E1030:E1057" si="16">E1029+C1030-D1030</f>
        <v>704</v>
      </c>
    </row>
    <row r="1031" spans="1:5" ht="21" x14ac:dyDescent="0.25">
      <c r="A1031" s="17"/>
      <c r="B1031" s="17"/>
      <c r="C1031" s="17"/>
      <c r="D1031" s="17"/>
      <c r="E1031" s="9">
        <f t="shared" si="16"/>
        <v>704</v>
      </c>
    </row>
    <row r="1032" spans="1:5" ht="21" x14ac:dyDescent="0.25">
      <c r="A1032" s="17"/>
      <c r="B1032" s="17"/>
      <c r="C1032" s="17"/>
      <c r="D1032" s="17"/>
      <c r="E1032" s="9">
        <f t="shared" si="16"/>
        <v>704</v>
      </c>
    </row>
    <row r="1033" spans="1:5" ht="21" x14ac:dyDescent="0.25">
      <c r="A1033" s="17"/>
      <c r="B1033" s="17"/>
      <c r="C1033" s="17"/>
      <c r="D1033" s="17"/>
      <c r="E1033" s="9">
        <f t="shared" si="16"/>
        <v>704</v>
      </c>
    </row>
    <row r="1034" spans="1:5" ht="21" x14ac:dyDescent="0.25">
      <c r="A1034" s="17"/>
      <c r="B1034" s="17"/>
      <c r="C1034" s="17"/>
      <c r="D1034" s="17"/>
      <c r="E1034" s="9">
        <f t="shared" si="16"/>
        <v>704</v>
      </c>
    </row>
    <row r="1035" spans="1:5" ht="21" x14ac:dyDescent="0.25">
      <c r="A1035" s="17"/>
      <c r="B1035" s="17"/>
      <c r="C1035" s="17"/>
      <c r="D1035" s="17"/>
      <c r="E1035" s="9">
        <f t="shared" si="16"/>
        <v>704</v>
      </c>
    </row>
    <row r="1036" spans="1:5" ht="21" x14ac:dyDescent="0.25">
      <c r="A1036" s="17"/>
      <c r="B1036" s="17"/>
      <c r="C1036" s="17"/>
      <c r="D1036" s="17"/>
      <c r="E1036" s="9">
        <f t="shared" si="16"/>
        <v>704</v>
      </c>
    </row>
    <row r="1037" spans="1:5" ht="21" x14ac:dyDescent="0.25">
      <c r="A1037" s="17"/>
      <c r="B1037" s="17"/>
      <c r="C1037" s="17"/>
      <c r="D1037" s="17"/>
      <c r="E1037" s="9">
        <f t="shared" si="16"/>
        <v>704</v>
      </c>
    </row>
    <row r="1038" spans="1:5" ht="21" x14ac:dyDescent="0.25">
      <c r="A1038" s="17"/>
      <c r="B1038" s="17"/>
      <c r="C1038" s="17"/>
      <c r="D1038" s="17"/>
      <c r="E1038" s="9">
        <f t="shared" si="16"/>
        <v>704</v>
      </c>
    </row>
    <row r="1039" spans="1:5" ht="21" x14ac:dyDescent="0.25">
      <c r="A1039" s="17"/>
      <c r="B1039" s="17"/>
      <c r="C1039" s="17"/>
      <c r="D1039" s="17"/>
      <c r="E1039" s="9">
        <f t="shared" si="16"/>
        <v>704</v>
      </c>
    </row>
    <row r="1040" spans="1:5" ht="21" x14ac:dyDescent="0.25">
      <c r="A1040" s="17"/>
      <c r="B1040" s="17"/>
      <c r="C1040" s="17"/>
      <c r="D1040" s="17"/>
      <c r="E1040" s="9">
        <f t="shared" si="16"/>
        <v>704</v>
      </c>
    </row>
    <row r="1041" spans="1:5" ht="21" x14ac:dyDescent="0.25">
      <c r="A1041" s="17"/>
      <c r="B1041" s="17"/>
      <c r="C1041" s="17"/>
      <c r="D1041" s="17"/>
      <c r="E1041" s="9">
        <f t="shared" si="16"/>
        <v>704</v>
      </c>
    </row>
    <row r="1042" spans="1:5" ht="21" x14ac:dyDescent="0.25">
      <c r="A1042" s="17"/>
      <c r="B1042" s="17"/>
      <c r="C1042" s="17"/>
      <c r="D1042" s="17"/>
      <c r="E1042" s="9">
        <f t="shared" si="16"/>
        <v>704</v>
      </c>
    </row>
    <row r="1043" spans="1:5" ht="21" x14ac:dyDescent="0.25">
      <c r="A1043" s="17"/>
      <c r="B1043" s="17"/>
      <c r="C1043" s="17"/>
      <c r="D1043" s="17"/>
      <c r="E1043" s="9">
        <f t="shared" si="16"/>
        <v>704</v>
      </c>
    </row>
    <row r="1044" spans="1:5" ht="21" x14ac:dyDescent="0.25">
      <c r="A1044" s="17"/>
      <c r="B1044" s="17"/>
      <c r="C1044" s="17"/>
      <c r="D1044" s="17"/>
      <c r="E1044" s="9">
        <f t="shared" si="16"/>
        <v>704</v>
      </c>
    </row>
    <row r="1045" spans="1:5" ht="21" x14ac:dyDescent="0.25">
      <c r="A1045" s="17"/>
      <c r="B1045" s="17"/>
      <c r="C1045" s="17"/>
      <c r="D1045" s="17"/>
      <c r="E1045" s="9">
        <f t="shared" si="16"/>
        <v>704</v>
      </c>
    </row>
    <row r="1046" spans="1:5" ht="21" x14ac:dyDescent="0.25">
      <c r="A1046" s="17"/>
      <c r="B1046" s="17"/>
      <c r="C1046" s="17"/>
      <c r="D1046" s="17"/>
      <c r="E1046" s="9">
        <f t="shared" si="16"/>
        <v>704</v>
      </c>
    </row>
    <row r="1047" spans="1:5" ht="21" x14ac:dyDescent="0.25">
      <c r="A1047" s="17"/>
      <c r="B1047" s="17"/>
      <c r="C1047" s="17"/>
      <c r="D1047" s="17"/>
      <c r="E1047" s="9">
        <f t="shared" si="16"/>
        <v>704</v>
      </c>
    </row>
    <row r="1048" spans="1:5" ht="21" x14ac:dyDescent="0.25">
      <c r="A1048" s="17"/>
      <c r="B1048" s="17"/>
      <c r="C1048" s="17"/>
      <c r="D1048" s="17"/>
      <c r="E1048" s="9">
        <f t="shared" si="16"/>
        <v>704</v>
      </c>
    </row>
    <row r="1049" spans="1:5" ht="21" x14ac:dyDescent="0.25">
      <c r="A1049" s="17"/>
      <c r="B1049" s="17"/>
      <c r="C1049" s="17"/>
      <c r="D1049" s="17"/>
      <c r="E1049" s="9">
        <f t="shared" si="16"/>
        <v>704</v>
      </c>
    </row>
    <row r="1050" spans="1:5" ht="21" x14ac:dyDescent="0.25">
      <c r="A1050" s="17"/>
      <c r="B1050" s="17"/>
      <c r="C1050" s="17"/>
      <c r="D1050" s="17"/>
      <c r="E1050" s="9">
        <f t="shared" si="16"/>
        <v>704</v>
      </c>
    </row>
    <row r="1051" spans="1:5" ht="21" x14ac:dyDescent="0.25">
      <c r="A1051" s="17"/>
      <c r="B1051" s="17"/>
      <c r="C1051" s="17"/>
      <c r="D1051" s="17"/>
      <c r="E1051" s="9">
        <f t="shared" si="16"/>
        <v>704</v>
      </c>
    </row>
    <row r="1052" spans="1:5" ht="21" x14ac:dyDescent="0.25">
      <c r="A1052" s="17"/>
      <c r="B1052" s="17"/>
      <c r="C1052" s="17"/>
      <c r="D1052" s="17"/>
      <c r="E1052" s="9">
        <f t="shared" si="16"/>
        <v>704</v>
      </c>
    </row>
    <row r="1053" spans="1:5" ht="21" x14ac:dyDescent="0.25">
      <c r="A1053" s="17"/>
      <c r="B1053" s="17"/>
      <c r="C1053" s="17"/>
      <c r="D1053" s="17"/>
      <c r="E1053" s="9">
        <f t="shared" si="16"/>
        <v>704</v>
      </c>
    </row>
    <row r="1054" spans="1:5" ht="21" x14ac:dyDescent="0.25">
      <c r="A1054" s="17"/>
      <c r="B1054" s="17"/>
      <c r="C1054" s="17"/>
      <c r="D1054" s="17"/>
      <c r="E1054" s="9">
        <f t="shared" si="16"/>
        <v>704</v>
      </c>
    </row>
    <row r="1055" spans="1:5" ht="21" x14ac:dyDescent="0.25">
      <c r="A1055" s="17"/>
      <c r="B1055" s="17"/>
      <c r="C1055" s="17"/>
      <c r="D1055" s="17"/>
      <c r="E1055" s="9">
        <f t="shared" si="16"/>
        <v>704</v>
      </c>
    </row>
    <row r="1056" spans="1:5" ht="21" x14ac:dyDescent="0.25">
      <c r="A1056" s="17"/>
      <c r="B1056" s="17"/>
      <c r="C1056" s="17"/>
      <c r="D1056" s="17"/>
      <c r="E1056" s="9">
        <f t="shared" si="16"/>
        <v>704</v>
      </c>
    </row>
    <row r="1057" spans="1:5" ht="21" x14ac:dyDescent="0.25">
      <c r="A1057" s="17"/>
      <c r="B1057" s="17"/>
      <c r="C1057" s="17"/>
      <c r="D1057" s="17"/>
      <c r="E1057" s="9">
        <f t="shared" si="16"/>
        <v>704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32"/>
  <dimension ref="A1:H100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142</v>
      </c>
      <c r="B1" s="160"/>
      <c r="C1" s="160"/>
      <c r="D1" s="160"/>
      <c r="E1" s="160"/>
    </row>
    <row r="2" spans="1:5" ht="26" x14ac:dyDescent="0.3">
      <c r="A2" s="161" t="s">
        <v>45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2638</v>
      </c>
      <c r="B4" s="8" t="s">
        <v>147</v>
      </c>
      <c r="C4" s="9"/>
      <c r="D4" s="9"/>
      <c r="E4" s="9">
        <v>396.75</v>
      </c>
    </row>
    <row r="5" spans="1:5" ht="21" x14ac:dyDescent="0.25">
      <c r="A5" s="8"/>
      <c r="B5" s="8"/>
      <c r="C5" s="9"/>
      <c r="D5" s="9"/>
      <c r="E5" s="9">
        <f>E4+C5-D5</f>
        <v>396.75</v>
      </c>
    </row>
    <row r="6" spans="1:5" ht="21" x14ac:dyDescent="0.25">
      <c r="A6" s="18"/>
      <c r="B6" s="8"/>
      <c r="C6" s="9"/>
      <c r="D6" s="9"/>
      <c r="E6" s="9">
        <f t="shared" ref="E6:E69" si="0">E5+C6-D6</f>
        <v>396.75</v>
      </c>
    </row>
    <row r="7" spans="1:5" ht="21" x14ac:dyDescent="0.25">
      <c r="A7" s="18"/>
      <c r="B7" s="8"/>
      <c r="C7" s="9"/>
      <c r="D7" s="9"/>
      <c r="E7" s="9">
        <f t="shared" si="0"/>
        <v>396.75</v>
      </c>
    </row>
    <row r="8" spans="1:5" ht="21" x14ac:dyDescent="0.25">
      <c r="A8" s="18"/>
      <c r="B8" s="8"/>
      <c r="C8" s="9"/>
      <c r="D8" s="9"/>
      <c r="E8" s="9">
        <f t="shared" si="0"/>
        <v>396.75</v>
      </c>
    </row>
    <row r="9" spans="1:5" ht="21" x14ac:dyDescent="0.25">
      <c r="A9" s="18"/>
      <c r="B9" s="8"/>
      <c r="C9" s="9"/>
      <c r="D9" s="9"/>
      <c r="E9" s="9">
        <f t="shared" si="0"/>
        <v>396.75</v>
      </c>
    </row>
    <row r="10" spans="1:5" ht="21" x14ac:dyDescent="0.25">
      <c r="A10" s="18"/>
      <c r="B10" s="8"/>
      <c r="C10" s="9"/>
      <c r="D10" s="9"/>
      <c r="E10" s="9">
        <f t="shared" si="0"/>
        <v>396.75</v>
      </c>
    </row>
    <row r="11" spans="1:5" ht="21" x14ac:dyDescent="0.25">
      <c r="A11" s="8"/>
      <c r="B11" s="8"/>
      <c r="C11" s="9"/>
      <c r="D11" s="9"/>
      <c r="E11" s="9">
        <f t="shared" si="0"/>
        <v>396.75</v>
      </c>
    </row>
    <row r="12" spans="1:5" ht="21" x14ac:dyDescent="0.25">
      <c r="A12" s="18"/>
      <c r="B12" s="8"/>
      <c r="C12" s="9"/>
      <c r="D12" s="9"/>
      <c r="E12" s="9">
        <f t="shared" si="0"/>
        <v>396.75</v>
      </c>
    </row>
    <row r="13" spans="1:5" ht="21" x14ac:dyDescent="0.25">
      <c r="A13" s="8"/>
      <c r="B13" s="8"/>
      <c r="C13" s="9"/>
      <c r="D13" s="9"/>
      <c r="E13" s="9">
        <f t="shared" si="0"/>
        <v>396.75</v>
      </c>
    </row>
    <row r="14" spans="1:5" ht="21" x14ac:dyDescent="0.25">
      <c r="A14" s="8"/>
      <c r="B14" s="8"/>
      <c r="C14" s="9"/>
      <c r="D14" s="9"/>
      <c r="E14" s="9">
        <f t="shared" si="0"/>
        <v>396.75</v>
      </c>
    </row>
    <row r="15" spans="1:5" ht="21" x14ac:dyDescent="0.25">
      <c r="A15" s="8"/>
      <c r="B15" s="8"/>
      <c r="C15" s="9"/>
      <c r="D15" s="9"/>
      <c r="E15" s="9">
        <f t="shared" si="0"/>
        <v>396.75</v>
      </c>
    </row>
    <row r="16" spans="1:5" ht="21" x14ac:dyDescent="0.25">
      <c r="A16" s="8"/>
      <c r="B16" s="8"/>
      <c r="C16" s="9"/>
      <c r="D16" s="9"/>
      <c r="E16" s="9">
        <f t="shared" si="0"/>
        <v>396.75</v>
      </c>
    </row>
    <row r="17" spans="1:5" ht="21" x14ac:dyDescent="0.25">
      <c r="A17" s="18"/>
      <c r="B17" s="8"/>
      <c r="C17" s="9"/>
      <c r="D17" s="9"/>
      <c r="E17" s="9">
        <f t="shared" si="0"/>
        <v>396.75</v>
      </c>
    </row>
    <row r="18" spans="1:5" ht="21" x14ac:dyDescent="0.25">
      <c r="A18" s="18"/>
      <c r="B18" s="8"/>
      <c r="C18" s="9"/>
      <c r="D18" s="9"/>
      <c r="E18" s="9">
        <f t="shared" si="0"/>
        <v>396.75</v>
      </c>
    </row>
    <row r="19" spans="1:5" ht="21" x14ac:dyDescent="0.25">
      <c r="A19" s="18"/>
      <c r="B19" s="8"/>
      <c r="C19" s="9"/>
      <c r="D19" s="9"/>
      <c r="E19" s="9">
        <f t="shared" si="0"/>
        <v>396.75</v>
      </c>
    </row>
    <row r="20" spans="1:5" ht="21" x14ac:dyDescent="0.25">
      <c r="A20" s="18"/>
      <c r="B20" s="8"/>
      <c r="C20" s="9"/>
      <c r="D20" s="9"/>
      <c r="E20" s="9">
        <f t="shared" si="0"/>
        <v>396.75</v>
      </c>
    </row>
    <row r="21" spans="1:5" ht="21" x14ac:dyDescent="0.25">
      <c r="A21" s="18"/>
      <c r="B21" s="8"/>
      <c r="C21" s="9"/>
      <c r="D21" s="9"/>
      <c r="E21" s="9">
        <f t="shared" si="0"/>
        <v>396.75</v>
      </c>
    </row>
    <row r="22" spans="1:5" ht="21" x14ac:dyDescent="0.25">
      <c r="A22" s="18"/>
      <c r="B22" s="8"/>
      <c r="C22" s="9"/>
      <c r="D22" s="9"/>
      <c r="E22" s="9">
        <f t="shared" si="0"/>
        <v>396.75</v>
      </c>
    </row>
    <row r="23" spans="1:5" ht="21" x14ac:dyDescent="0.25">
      <c r="A23" s="8"/>
      <c r="B23" s="8"/>
      <c r="C23" s="9"/>
      <c r="D23" s="9"/>
      <c r="E23" s="9">
        <f t="shared" si="0"/>
        <v>396.75</v>
      </c>
    </row>
    <row r="24" spans="1:5" ht="21" x14ac:dyDescent="0.25">
      <c r="A24" s="8"/>
      <c r="B24" s="8"/>
      <c r="C24" s="9"/>
      <c r="D24" s="9"/>
      <c r="E24" s="9">
        <f t="shared" si="0"/>
        <v>396.75</v>
      </c>
    </row>
    <row r="25" spans="1:5" ht="21" x14ac:dyDescent="0.25">
      <c r="A25" s="8"/>
      <c r="B25" s="8"/>
      <c r="C25" s="9"/>
      <c r="D25" s="9"/>
      <c r="E25" s="9">
        <f t="shared" si="0"/>
        <v>396.75</v>
      </c>
    </row>
    <row r="26" spans="1:5" ht="21" x14ac:dyDescent="0.25">
      <c r="A26" s="8"/>
      <c r="B26" s="8"/>
      <c r="C26" s="9"/>
      <c r="D26" s="9"/>
      <c r="E26" s="9">
        <f t="shared" si="0"/>
        <v>396.75</v>
      </c>
    </row>
    <row r="27" spans="1:5" ht="21" x14ac:dyDescent="0.25">
      <c r="A27" s="8"/>
      <c r="B27" s="8"/>
      <c r="C27" s="9"/>
      <c r="D27" s="9"/>
      <c r="E27" s="9">
        <f t="shared" si="0"/>
        <v>396.75</v>
      </c>
    </row>
    <row r="28" spans="1:5" ht="21" x14ac:dyDescent="0.25">
      <c r="A28" s="8"/>
      <c r="B28" s="8"/>
      <c r="C28" s="9"/>
      <c r="D28" s="9"/>
      <c r="E28" s="9">
        <f t="shared" si="0"/>
        <v>396.75</v>
      </c>
    </row>
    <row r="29" spans="1:5" ht="21" x14ac:dyDescent="0.25">
      <c r="A29" s="8"/>
      <c r="B29" s="8"/>
      <c r="C29" s="9"/>
      <c r="D29" s="9"/>
      <c r="E29" s="9">
        <f t="shared" si="0"/>
        <v>396.75</v>
      </c>
    </row>
    <row r="30" spans="1:5" ht="21" x14ac:dyDescent="0.25">
      <c r="A30" s="8"/>
      <c r="B30" s="8"/>
      <c r="C30" s="9"/>
      <c r="D30" s="9"/>
      <c r="E30" s="9">
        <f t="shared" si="0"/>
        <v>396.75</v>
      </c>
    </row>
    <row r="31" spans="1:5" ht="21" x14ac:dyDescent="0.25">
      <c r="A31" s="8"/>
      <c r="B31" s="8"/>
      <c r="C31" s="9"/>
      <c r="D31" s="9"/>
      <c r="E31" s="9">
        <f t="shared" si="0"/>
        <v>396.75</v>
      </c>
    </row>
    <row r="32" spans="1:5" ht="21" x14ac:dyDescent="0.25">
      <c r="A32" s="8"/>
      <c r="B32" s="8"/>
      <c r="C32" s="9"/>
      <c r="D32" s="9"/>
      <c r="E32" s="9">
        <f t="shared" si="0"/>
        <v>396.75</v>
      </c>
    </row>
    <row r="33" spans="1:8" ht="21" x14ac:dyDescent="0.25">
      <c r="A33" s="8"/>
      <c r="B33" s="8"/>
      <c r="C33" s="9"/>
      <c r="D33" s="9"/>
      <c r="E33" s="9">
        <f t="shared" si="0"/>
        <v>396.75</v>
      </c>
    </row>
    <row r="34" spans="1:8" ht="21" x14ac:dyDescent="0.25">
      <c r="A34" s="8"/>
      <c r="B34" s="8"/>
      <c r="C34" s="9"/>
      <c r="D34" s="9"/>
      <c r="E34" s="9">
        <f t="shared" si="0"/>
        <v>396.75</v>
      </c>
    </row>
    <row r="35" spans="1:8" ht="21" x14ac:dyDescent="0.25">
      <c r="A35" s="8"/>
      <c r="B35" s="8"/>
      <c r="C35" s="9"/>
      <c r="D35" s="9"/>
      <c r="E35" s="9">
        <f t="shared" si="0"/>
        <v>396.75</v>
      </c>
    </row>
    <row r="36" spans="1:8" ht="21" x14ac:dyDescent="0.25">
      <c r="A36" s="8"/>
      <c r="B36" s="8"/>
      <c r="C36" s="9"/>
      <c r="D36" s="9"/>
      <c r="E36" s="9">
        <f t="shared" si="0"/>
        <v>396.75</v>
      </c>
    </row>
    <row r="37" spans="1:8" ht="21" x14ac:dyDescent="0.25">
      <c r="A37" s="8"/>
      <c r="B37" s="8"/>
      <c r="C37" s="9"/>
      <c r="D37" s="9"/>
      <c r="E37" s="9">
        <f t="shared" si="0"/>
        <v>396.75</v>
      </c>
    </row>
    <row r="38" spans="1:8" ht="21" x14ac:dyDescent="0.25">
      <c r="A38" s="8"/>
      <c r="B38" s="8"/>
      <c r="C38" s="9"/>
      <c r="D38" s="9"/>
      <c r="E38" s="9">
        <f t="shared" si="0"/>
        <v>396.75</v>
      </c>
    </row>
    <row r="39" spans="1:8" ht="21" x14ac:dyDescent="0.25">
      <c r="A39" s="8"/>
      <c r="B39" s="8"/>
      <c r="C39" s="9"/>
      <c r="D39" s="9"/>
      <c r="E39" s="9">
        <f t="shared" si="0"/>
        <v>396.75</v>
      </c>
    </row>
    <row r="40" spans="1:8" ht="21" x14ac:dyDescent="0.25">
      <c r="A40" s="8"/>
      <c r="B40" s="8"/>
      <c r="C40" s="9"/>
      <c r="D40" s="9"/>
      <c r="E40" s="9">
        <f t="shared" si="0"/>
        <v>396.75</v>
      </c>
      <c r="H40">
        <v>866.25</v>
      </c>
    </row>
    <row r="41" spans="1:8" ht="21" x14ac:dyDescent="0.25">
      <c r="A41" s="8"/>
      <c r="B41" s="8"/>
      <c r="C41" s="9"/>
      <c r="D41" s="9"/>
      <c r="E41" s="9">
        <f t="shared" si="0"/>
        <v>396.75</v>
      </c>
    </row>
    <row r="42" spans="1:8" ht="21" x14ac:dyDescent="0.25">
      <c r="A42" s="8"/>
      <c r="B42" s="8"/>
      <c r="C42" s="9"/>
      <c r="D42" s="9"/>
      <c r="E42" s="9">
        <f t="shared" si="0"/>
        <v>396.75</v>
      </c>
    </row>
    <row r="43" spans="1:8" ht="21" x14ac:dyDescent="0.25">
      <c r="A43" s="8"/>
      <c r="B43" s="8"/>
      <c r="C43" s="9"/>
      <c r="D43" s="9"/>
      <c r="E43" s="9">
        <f t="shared" si="0"/>
        <v>396.75</v>
      </c>
    </row>
    <row r="44" spans="1:8" ht="21" x14ac:dyDescent="0.25">
      <c r="A44" s="8"/>
      <c r="B44" s="8"/>
      <c r="C44" s="9"/>
      <c r="D44" s="9"/>
      <c r="E44" s="9">
        <f t="shared" si="0"/>
        <v>396.75</v>
      </c>
      <c r="H44">
        <v>262.5</v>
      </c>
    </row>
    <row r="45" spans="1:8" ht="21" x14ac:dyDescent="0.25">
      <c r="A45" s="8"/>
      <c r="B45" s="8"/>
      <c r="C45" s="9"/>
      <c r="D45" s="9"/>
      <c r="E45" s="9">
        <f t="shared" si="0"/>
        <v>396.75</v>
      </c>
    </row>
    <row r="46" spans="1:8" ht="21" x14ac:dyDescent="0.25">
      <c r="A46" s="8"/>
      <c r="B46" s="8"/>
      <c r="C46" s="9"/>
      <c r="D46" s="9"/>
      <c r="E46" s="9">
        <f t="shared" si="0"/>
        <v>396.75</v>
      </c>
    </row>
    <row r="47" spans="1:8" ht="21" x14ac:dyDescent="0.25">
      <c r="A47" s="8"/>
      <c r="B47" s="8"/>
      <c r="C47" s="9"/>
      <c r="D47" s="9"/>
      <c r="E47" s="9">
        <f t="shared" si="0"/>
        <v>396.75</v>
      </c>
    </row>
    <row r="48" spans="1:8" ht="21" x14ac:dyDescent="0.25">
      <c r="A48" s="8"/>
      <c r="B48" s="8"/>
      <c r="C48" s="9"/>
      <c r="D48" s="9"/>
      <c r="E48" s="9">
        <f t="shared" si="0"/>
        <v>396.75</v>
      </c>
    </row>
    <row r="49" spans="1:5" ht="21" x14ac:dyDescent="0.25">
      <c r="A49" s="8"/>
      <c r="B49" s="8"/>
      <c r="C49" s="9"/>
      <c r="D49" s="9"/>
      <c r="E49" s="9">
        <f t="shared" si="0"/>
        <v>396.75</v>
      </c>
    </row>
    <row r="50" spans="1:5" ht="21" x14ac:dyDescent="0.25">
      <c r="A50" s="8"/>
      <c r="B50" s="8"/>
      <c r="C50" s="9"/>
      <c r="D50" s="9"/>
      <c r="E50" s="9">
        <f t="shared" si="0"/>
        <v>396.75</v>
      </c>
    </row>
    <row r="51" spans="1:5" ht="21" x14ac:dyDescent="0.25">
      <c r="A51" s="8"/>
      <c r="B51" s="8"/>
      <c r="C51" s="9"/>
      <c r="D51" s="9"/>
      <c r="E51" s="9">
        <f t="shared" si="0"/>
        <v>396.75</v>
      </c>
    </row>
    <row r="52" spans="1:5" ht="21" x14ac:dyDescent="0.25">
      <c r="A52" s="8"/>
      <c r="B52" s="8"/>
      <c r="C52" s="9"/>
      <c r="D52" s="9"/>
      <c r="E52" s="9">
        <f t="shared" si="0"/>
        <v>396.75</v>
      </c>
    </row>
    <row r="53" spans="1:5" ht="21" x14ac:dyDescent="0.25">
      <c r="A53" s="8"/>
      <c r="B53" s="8"/>
      <c r="C53" s="9"/>
      <c r="D53" s="9"/>
      <c r="E53" s="9">
        <f t="shared" si="0"/>
        <v>396.75</v>
      </c>
    </row>
    <row r="54" spans="1:5" ht="21" x14ac:dyDescent="0.25">
      <c r="A54" s="8"/>
      <c r="B54" s="8"/>
      <c r="C54" s="9"/>
      <c r="D54" s="9"/>
      <c r="E54" s="9">
        <f t="shared" si="0"/>
        <v>396.75</v>
      </c>
    </row>
    <row r="55" spans="1:5" ht="21" x14ac:dyDescent="0.25">
      <c r="A55" s="8"/>
      <c r="B55" s="8"/>
      <c r="C55" s="9"/>
      <c r="D55" s="9"/>
      <c r="E55" s="9">
        <f t="shared" si="0"/>
        <v>396.75</v>
      </c>
    </row>
    <row r="56" spans="1:5" ht="21" x14ac:dyDescent="0.25">
      <c r="A56" s="8"/>
      <c r="B56" s="8"/>
      <c r="C56" s="9"/>
      <c r="D56" s="9"/>
      <c r="E56" s="9">
        <f t="shared" si="0"/>
        <v>396.75</v>
      </c>
    </row>
    <row r="57" spans="1:5" ht="21" x14ac:dyDescent="0.25">
      <c r="A57" s="8"/>
      <c r="B57" s="8"/>
      <c r="C57" s="9"/>
      <c r="D57" s="9"/>
      <c r="E57" s="9">
        <f t="shared" si="0"/>
        <v>396.75</v>
      </c>
    </row>
    <row r="58" spans="1:5" ht="21" x14ac:dyDescent="0.25">
      <c r="A58" s="8"/>
      <c r="B58" s="8"/>
      <c r="C58" s="9"/>
      <c r="D58" s="9"/>
      <c r="E58" s="9">
        <f t="shared" si="0"/>
        <v>396.75</v>
      </c>
    </row>
    <row r="59" spans="1:5" ht="21" x14ac:dyDescent="0.25">
      <c r="A59" s="8"/>
      <c r="B59" s="8"/>
      <c r="C59" s="9"/>
      <c r="D59" s="9"/>
      <c r="E59" s="9">
        <f t="shared" si="0"/>
        <v>396.75</v>
      </c>
    </row>
    <row r="60" spans="1:5" ht="21" x14ac:dyDescent="0.25">
      <c r="A60" s="8"/>
      <c r="B60" s="8"/>
      <c r="C60" s="9"/>
      <c r="D60" s="9"/>
      <c r="E60" s="9">
        <f t="shared" si="0"/>
        <v>396.75</v>
      </c>
    </row>
    <row r="61" spans="1:5" ht="21" x14ac:dyDescent="0.25">
      <c r="A61" s="8"/>
      <c r="B61" s="8"/>
      <c r="C61" s="9"/>
      <c r="D61" s="9"/>
      <c r="E61" s="9">
        <f t="shared" si="0"/>
        <v>396.75</v>
      </c>
    </row>
    <row r="62" spans="1:5" ht="21" x14ac:dyDescent="0.25">
      <c r="A62" s="8"/>
      <c r="B62" s="8"/>
      <c r="C62" s="9"/>
      <c r="D62" s="9"/>
      <c r="E62" s="9">
        <f t="shared" si="0"/>
        <v>396.75</v>
      </c>
    </row>
    <row r="63" spans="1:5" ht="21" x14ac:dyDescent="0.25">
      <c r="A63" s="8"/>
      <c r="B63" s="8"/>
      <c r="C63" s="9"/>
      <c r="D63" s="9"/>
      <c r="E63" s="9">
        <f t="shared" si="0"/>
        <v>396.75</v>
      </c>
    </row>
    <row r="64" spans="1:5" ht="21" x14ac:dyDescent="0.25">
      <c r="A64" s="8"/>
      <c r="B64" s="8"/>
      <c r="C64" s="9"/>
      <c r="D64" s="9"/>
      <c r="E64" s="9">
        <f t="shared" si="0"/>
        <v>396.75</v>
      </c>
    </row>
    <row r="65" spans="1:5" ht="21" x14ac:dyDescent="0.25">
      <c r="A65" s="8"/>
      <c r="B65" s="8"/>
      <c r="C65" s="9"/>
      <c r="D65" s="9"/>
      <c r="E65" s="9">
        <f t="shared" si="0"/>
        <v>396.75</v>
      </c>
    </row>
    <row r="66" spans="1:5" ht="21" x14ac:dyDescent="0.25">
      <c r="A66" s="8"/>
      <c r="B66" s="8"/>
      <c r="C66" s="9"/>
      <c r="D66" s="9"/>
      <c r="E66" s="9">
        <f t="shared" si="0"/>
        <v>396.75</v>
      </c>
    </row>
    <row r="67" spans="1:5" ht="21" x14ac:dyDescent="0.25">
      <c r="A67" s="8"/>
      <c r="B67" s="8"/>
      <c r="C67" s="9"/>
      <c r="D67" s="9"/>
      <c r="E67" s="9">
        <f t="shared" si="0"/>
        <v>396.75</v>
      </c>
    </row>
    <row r="68" spans="1:5" ht="21" x14ac:dyDescent="0.25">
      <c r="A68" s="8"/>
      <c r="B68" s="8"/>
      <c r="C68" s="9"/>
      <c r="D68" s="9"/>
      <c r="E68" s="9">
        <f t="shared" si="0"/>
        <v>396.75</v>
      </c>
    </row>
    <row r="69" spans="1:5" ht="21" x14ac:dyDescent="0.25">
      <c r="A69" s="8"/>
      <c r="B69" s="8"/>
      <c r="C69" s="9"/>
      <c r="D69" s="9"/>
      <c r="E69" s="9">
        <f t="shared" si="0"/>
        <v>396.75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396.75</v>
      </c>
    </row>
    <row r="71" spans="1:5" ht="21" x14ac:dyDescent="0.25">
      <c r="A71" s="8"/>
      <c r="B71" s="8"/>
      <c r="C71" s="9"/>
      <c r="D71" s="9"/>
      <c r="E71" s="9">
        <f t="shared" si="1"/>
        <v>396.75</v>
      </c>
    </row>
    <row r="72" spans="1:5" ht="21" x14ac:dyDescent="0.25">
      <c r="A72" s="8"/>
      <c r="B72" s="8"/>
      <c r="C72" s="9"/>
      <c r="D72" s="9"/>
      <c r="E72" s="9">
        <f t="shared" si="1"/>
        <v>396.75</v>
      </c>
    </row>
    <row r="73" spans="1:5" ht="21" x14ac:dyDescent="0.25">
      <c r="A73" s="8"/>
      <c r="B73" s="8"/>
      <c r="C73" s="9"/>
      <c r="D73" s="9"/>
      <c r="E73" s="9">
        <f t="shared" si="1"/>
        <v>396.75</v>
      </c>
    </row>
    <row r="74" spans="1:5" ht="21" x14ac:dyDescent="0.25">
      <c r="A74" s="8"/>
      <c r="B74" s="8"/>
      <c r="C74" s="9"/>
      <c r="D74" s="9"/>
      <c r="E74" s="9">
        <f t="shared" si="1"/>
        <v>396.75</v>
      </c>
    </row>
    <row r="75" spans="1:5" ht="21" x14ac:dyDescent="0.25">
      <c r="A75" s="8"/>
      <c r="B75" s="8"/>
      <c r="C75" s="9"/>
      <c r="D75" s="9"/>
      <c r="E75" s="9">
        <f t="shared" si="1"/>
        <v>396.75</v>
      </c>
    </row>
    <row r="76" spans="1:5" ht="21" x14ac:dyDescent="0.25">
      <c r="A76" s="8"/>
      <c r="B76" s="8"/>
      <c r="C76" s="9"/>
      <c r="D76" s="9"/>
      <c r="E76" s="9">
        <f t="shared" si="1"/>
        <v>396.75</v>
      </c>
    </row>
    <row r="77" spans="1:5" ht="21" x14ac:dyDescent="0.25">
      <c r="A77" s="8"/>
      <c r="B77" s="8"/>
      <c r="C77" s="9"/>
      <c r="D77" s="9"/>
      <c r="E77" s="9">
        <f t="shared" si="1"/>
        <v>396.75</v>
      </c>
    </row>
    <row r="78" spans="1:5" ht="21" x14ac:dyDescent="0.25">
      <c r="A78" s="8"/>
      <c r="B78" s="8"/>
      <c r="C78" s="9"/>
      <c r="D78" s="9"/>
      <c r="E78" s="9">
        <f t="shared" si="1"/>
        <v>396.75</v>
      </c>
    </row>
    <row r="79" spans="1:5" ht="21" x14ac:dyDescent="0.25">
      <c r="A79" s="8"/>
      <c r="B79" s="8"/>
      <c r="C79" s="9"/>
      <c r="D79" s="9"/>
      <c r="E79" s="9">
        <f t="shared" si="1"/>
        <v>396.75</v>
      </c>
    </row>
    <row r="80" spans="1:5" ht="21" x14ac:dyDescent="0.25">
      <c r="A80" s="8"/>
      <c r="B80" s="8"/>
      <c r="C80" s="9"/>
      <c r="D80" s="9"/>
      <c r="E80" s="9">
        <f t="shared" si="1"/>
        <v>396.75</v>
      </c>
    </row>
    <row r="81" spans="1:5" ht="21" x14ac:dyDescent="0.25">
      <c r="A81" s="8"/>
      <c r="B81" s="8"/>
      <c r="C81" s="9"/>
      <c r="D81" s="9"/>
      <c r="E81" s="9">
        <f t="shared" si="1"/>
        <v>396.75</v>
      </c>
    </row>
    <row r="82" spans="1:5" ht="21" x14ac:dyDescent="0.25">
      <c r="A82" s="8"/>
      <c r="B82" s="8"/>
      <c r="C82" s="9"/>
      <c r="D82" s="9"/>
      <c r="E82" s="9">
        <f t="shared" si="1"/>
        <v>396.75</v>
      </c>
    </row>
    <row r="83" spans="1:5" ht="21" x14ac:dyDescent="0.25">
      <c r="A83" s="8"/>
      <c r="B83" s="8"/>
      <c r="C83" s="9"/>
      <c r="D83" s="9"/>
      <c r="E83" s="9">
        <f t="shared" si="1"/>
        <v>396.75</v>
      </c>
    </row>
    <row r="84" spans="1:5" ht="21" x14ac:dyDescent="0.25">
      <c r="A84" s="8"/>
      <c r="B84" s="8"/>
      <c r="C84" s="9"/>
      <c r="D84" s="9"/>
      <c r="E84" s="9">
        <f t="shared" si="1"/>
        <v>396.75</v>
      </c>
    </row>
    <row r="85" spans="1:5" ht="21" x14ac:dyDescent="0.25">
      <c r="A85" s="8"/>
      <c r="B85" s="8"/>
      <c r="C85" s="9"/>
      <c r="D85" s="9"/>
      <c r="E85" s="9">
        <f t="shared" si="1"/>
        <v>396.75</v>
      </c>
    </row>
    <row r="86" spans="1:5" ht="21" x14ac:dyDescent="0.25">
      <c r="A86" s="8"/>
      <c r="B86" s="8"/>
      <c r="C86" s="9"/>
      <c r="D86" s="9"/>
      <c r="E86" s="9">
        <f t="shared" si="1"/>
        <v>396.75</v>
      </c>
    </row>
    <row r="87" spans="1:5" ht="21" x14ac:dyDescent="0.25">
      <c r="A87" s="8"/>
      <c r="B87" s="8"/>
      <c r="C87" s="9"/>
      <c r="D87" s="9"/>
      <c r="E87" s="9">
        <f t="shared" si="1"/>
        <v>396.75</v>
      </c>
    </row>
    <row r="88" spans="1:5" ht="21" x14ac:dyDescent="0.25">
      <c r="A88" s="8"/>
      <c r="B88" s="8"/>
      <c r="C88" s="9"/>
      <c r="D88" s="9"/>
      <c r="E88" s="9">
        <f t="shared" si="1"/>
        <v>396.75</v>
      </c>
    </row>
    <row r="89" spans="1:5" ht="21" x14ac:dyDescent="0.25">
      <c r="A89" s="8"/>
      <c r="B89" s="8"/>
      <c r="C89" s="9"/>
      <c r="D89" s="9"/>
      <c r="E89" s="9">
        <f t="shared" si="1"/>
        <v>396.75</v>
      </c>
    </row>
    <row r="90" spans="1:5" ht="21" x14ac:dyDescent="0.25">
      <c r="A90" s="8"/>
      <c r="B90" s="8"/>
      <c r="C90" s="9"/>
      <c r="D90" s="9"/>
      <c r="E90" s="9">
        <f t="shared" si="1"/>
        <v>396.75</v>
      </c>
    </row>
    <row r="91" spans="1:5" ht="21" x14ac:dyDescent="0.25">
      <c r="A91" s="8"/>
      <c r="B91" s="8"/>
      <c r="C91" s="9"/>
      <c r="D91" s="9"/>
      <c r="E91" s="9">
        <f t="shared" si="1"/>
        <v>396.75</v>
      </c>
    </row>
    <row r="92" spans="1:5" ht="21" x14ac:dyDescent="0.25">
      <c r="A92" s="8"/>
      <c r="B92" s="8"/>
      <c r="C92" s="9"/>
      <c r="D92" s="9"/>
      <c r="E92" s="9">
        <f t="shared" si="1"/>
        <v>396.75</v>
      </c>
    </row>
    <row r="93" spans="1:5" ht="21" x14ac:dyDescent="0.25">
      <c r="A93" s="8"/>
      <c r="B93" s="8"/>
      <c r="C93" s="9"/>
      <c r="D93" s="9"/>
      <c r="E93" s="9">
        <f t="shared" si="1"/>
        <v>396.75</v>
      </c>
    </row>
    <row r="94" spans="1:5" ht="21" x14ac:dyDescent="0.25">
      <c r="A94" s="8"/>
      <c r="B94" s="8"/>
      <c r="C94" s="9"/>
      <c r="D94" s="9"/>
      <c r="E94" s="9">
        <f t="shared" si="1"/>
        <v>396.75</v>
      </c>
    </row>
    <row r="95" spans="1:5" ht="21" x14ac:dyDescent="0.25">
      <c r="A95" s="8"/>
      <c r="B95" s="8"/>
      <c r="C95" s="9"/>
      <c r="D95" s="9"/>
      <c r="E95" s="9">
        <f t="shared" si="1"/>
        <v>396.75</v>
      </c>
    </row>
    <row r="96" spans="1:5" ht="21" x14ac:dyDescent="0.25">
      <c r="A96" s="8"/>
      <c r="B96" s="8"/>
      <c r="C96" s="9"/>
      <c r="D96" s="9"/>
      <c r="E96" s="9">
        <f t="shared" si="1"/>
        <v>396.75</v>
      </c>
    </row>
    <row r="97" spans="1:5" ht="21" x14ac:dyDescent="0.25">
      <c r="A97" s="8"/>
      <c r="B97" s="8"/>
      <c r="C97" s="9"/>
      <c r="D97" s="9"/>
      <c r="E97" s="9">
        <f t="shared" si="1"/>
        <v>396.75</v>
      </c>
    </row>
    <row r="98" spans="1:5" ht="21" x14ac:dyDescent="0.25">
      <c r="A98" s="8"/>
      <c r="B98" s="8"/>
      <c r="C98" s="9"/>
      <c r="D98" s="9"/>
      <c r="E98" s="9">
        <f t="shared" si="1"/>
        <v>396.75</v>
      </c>
    </row>
    <row r="99" spans="1:5" ht="21" x14ac:dyDescent="0.25">
      <c r="A99" s="8"/>
      <c r="B99" s="8"/>
      <c r="C99" s="9"/>
      <c r="D99" s="9"/>
      <c r="E99" s="9">
        <f t="shared" si="1"/>
        <v>396.75</v>
      </c>
    </row>
    <row r="100" spans="1:5" ht="21" x14ac:dyDescent="0.25">
      <c r="A100" s="8"/>
      <c r="B100" s="8"/>
      <c r="C100" s="9"/>
      <c r="D100" s="9"/>
      <c r="E100" s="9">
        <f t="shared" si="1"/>
        <v>396.75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33"/>
  <dimension ref="A1:J100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142</v>
      </c>
      <c r="B1" s="160"/>
      <c r="C1" s="160"/>
      <c r="D1" s="160"/>
      <c r="E1" s="160"/>
    </row>
    <row r="2" spans="1:5" ht="26" x14ac:dyDescent="0.3">
      <c r="A2" s="161" t="s">
        <v>46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2638</v>
      </c>
      <c r="B4" s="8" t="s">
        <v>2619</v>
      </c>
      <c r="C4" s="9"/>
      <c r="D4" s="9"/>
      <c r="E4" s="9">
        <v>82.31</v>
      </c>
    </row>
    <row r="5" spans="1:5" ht="21" x14ac:dyDescent="0.25">
      <c r="A5" s="18"/>
      <c r="B5" s="8"/>
      <c r="C5" s="9"/>
      <c r="D5" s="9"/>
      <c r="E5" s="9">
        <f>E4+C5-D5</f>
        <v>82.31</v>
      </c>
    </row>
    <row r="6" spans="1:5" ht="21" x14ac:dyDescent="0.25">
      <c r="A6" s="18"/>
      <c r="B6" s="8"/>
      <c r="C6" s="9"/>
      <c r="D6" s="9"/>
      <c r="E6" s="9">
        <f t="shared" ref="E6:E69" si="0">E5+C6-D6</f>
        <v>82.31</v>
      </c>
    </row>
    <row r="7" spans="1:5" ht="21" x14ac:dyDescent="0.25">
      <c r="A7" s="18"/>
      <c r="B7" s="8"/>
      <c r="C7" s="9"/>
      <c r="D7" s="9"/>
      <c r="E7" s="9">
        <f t="shared" si="0"/>
        <v>82.31</v>
      </c>
    </row>
    <row r="8" spans="1:5" ht="21" x14ac:dyDescent="0.25">
      <c r="A8" s="18"/>
      <c r="B8" s="8"/>
      <c r="C8" s="9"/>
      <c r="D8" s="9"/>
      <c r="E8" s="9">
        <f t="shared" si="0"/>
        <v>82.31</v>
      </c>
    </row>
    <row r="9" spans="1:5" ht="21" x14ac:dyDescent="0.25">
      <c r="A9" s="18"/>
      <c r="B9" s="8"/>
      <c r="C9" s="9"/>
      <c r="D9" s="9"/>
      <c r="E9" s="9">
        <f t="shared" si="0"/>
        <v>82.31</v>
      </c>
    </row>
    <row r="10" spans="1:5" ht="21" x14ac:dyDescent="0.25">
      <c r="A10" s="18"/>
      <c r="B10" s="8"/>
      <c r="C10" s="9"/>
      <c r="D10" s="9"/>
      <c r="E10" s="9">
        <f t="shared" si="0"/>
        <v>82.31</v>
      </c>
    </row>
    <row r="11" spans="1:5" ht="21" x14ac:dyDescent="0.25">
      <c r="A11" s="18"/>
      <c r="B11" s="8"/>
      <c r="C11" s="9"/>
      <c r="D11" s="9"/>
      <c r="E11" s="9">
        <f t="shared" si="0"/>
        <v>82.31</v>
      </c>
    </row>
    <row r="12" spans="1:5" ht="21" x14ac:dyDescent="0.25">
      <c r="A12" s="18"/>
      <c r="B12" s="8"/>
      <c r="C12" s="9"/>
      <c r="D12" s="9"/>
      <c r="E12" s="9">
        <f t="shared" si="0"/>
        <v>82.31</v>
      </c>
    </row>
    <row r="13" spans="1:5" ht="21" x14ac:dyDescent="0.25">
      <c r="A13" s="18"/>
      <c r="B13" s="8"/>
      <c r="C13" s="9"/>
      <c r="D13" s="9"/>
      <c r="E13" s="9">
        <f t="shared" si="0"/>
        <v>82.31</v>
      </c>
    </row>
    <row r="14" spans="1:5" ht="21" x14ac:dyDescent="0.25">
      <c r="A14" s="18"/>
      <c r="B14" s="8"/>
      <c r="C14" s="9"/>
      <c r="D14" s="9"/>
      <c r="E14" s="9">
        <f t="shared" si="0"/>
        <v>82.31</v>
      </c>
    </row>
    <row r="15" spans="1:5" ht="21" x14ac:dyDescent="0.25">
      <c r="A15" s="18"/>
      <c r="B15" s="8"/>
      <c r="C15" s="9"/>
      <c r="D15" s="9"/>
      <c r="E15" s="9">
        <f t="shared" si="0"/>
        <v>82.31</v>
      </c>
    </row>
    <row r="16" spans="1:5" ht="21" x14ac:dyDescent="0.25">
      <c r="A16" s="18"/>
      <c r="B16" s="8"/>
      <c r="C16" s="9"/>
      <c r="D16" s="9"/>
      <c r="E16" s="9">
        <f t="shared" si="0"/>
        <v>82.31</v>
      </c>
    </row>
    <row r="17" spans="1:5" ht="21" x14ac:dyDescent="0.25">
      <c r="A17" s="18"/>
      <c r="B17" s="8"/>
      <c r="C17" s="9"/>
      <c r="D17" s="9"/>
      <c r="E17" s="9">
        <f t="shared" si="0"/>
        <v>82.31</v>
      </c>
    </row>
    <row r="18" spans="1:5" ht="21" x14ac:dyDescent="0.25">
      <c r="A18" s="18"/>
      <c r="B18" s="8"/>
      <c r="C18" s="9"/>
      <c r="D18" s="9"/>
      <c r="E18" s="9">
        <f t="shared" si="0"/>
        <v>82.31</v>
      </c>
    </row>
    <row r="19" spans="1:5" ht="21" x14ac:dyDescent="0.25">
      <c r="A19" s="18"/>
      <c r="B19" s="8"/>
      <c r="C19" s="9"/>
      <c r="D19" s="9"/>
      <c r="E19" s="9">
        <f t="shared" si="0"/>
        <v>82.31</v>
      </c>
    </row>
    <row r="20" spans="1:5" ht="21" x14ac:dyDescent="0.25">
      <c r="A20" s="18"/>
      <c r="B20" s="8"/>
      <c r="C20" s="9"/>
      <c r="D20" s="9"/>
      <c r="E20" s="9">
        <f t="shared" si="0"/>
        <v>82.31</v>
      </c>
    </row>
    <row r="21" spans="1:5" ht="21" x14ac:dyDescent="0.25">
      <c r="A21" s="18"/>
      <c r="B21" s="8"/>
      <c r="C21" s="9"/>
      <c r="D21" s="9"/>
      <c r="E21" s="9">
        <f t="shared" si="0"/>
        <v>82.31</v>
      </c>
    </row>
    <row r="22" spans="1:5" ht="21" x14ac:dyDescent="0.25">
      <c r="A22" s="18"/>
      <c r="B22" s="8"/>
      <c r="C22" s="9"/>
      <c r="D22" s="9"/>
      <c r="E22" s="9">
        <f t="shared" si="0"/>
        <v>82.31</v>
      </c>
    </row>
    <row r="23" spans="1:5" ht="21" x14ac:dyDescent="0.25">
      <c r="A23" s="18"/>
      <c r="B23" s="8"/>
      <c r="C23" s="9"/>
      <c r="D23" s="9"/>
      <c r="E23" s="9">
        <f t="shared" si="0"/>
        <v>82.31</v>
      </c>
    </row>
    <row r="24" spans="1:5" ht="21" x14ac:dyDescent="0.25">
      <c r="A24" s="18"/>
      <c r="B24" s="8"/>
      <c r="C24" s="9"/>
      <c r="D24" s="9"/>
      <c r="E24" s="9">
        <f t="shared" si="0"/>
        <v>82.31</v>
      </c>
    </row>
    <row r="25" spans="1:5" ht="21" x14ac:dyDescent="0.25">
      <c r="A25" s="18"/>
      <c r="B25" s="8"/>
      <c r="C25" s="9"/>
      <c r="D25" s="9"/>
      <c r="E25" s="9">
        <f t="shared" si="0"/>
        <v>82.31</v>
      </c>
    </row>
    <row r="26" spans="1:5" ht="21" x14ac:dyDescent="0.25">
      <c r="A26" s="18"/>
      <c r="B26" s="8"/>
      <c r="C26" s="9"/>
      <c r="D26" s="9"/>
      <c r="E26" s="9">
        <f t="shared" si="0"/>
        <v>82.31</v>
      </c>
    </row>
    <row r="27" spans="1:5" ht="21" x14ac:dyDescent="0.25">
      <c r="A27" s="18"/>
      <c r="B27" s="8"/>
      <c r="C27" s="9"/>
      <c r="D27" s="9"/>
      <c r="E27" s="9">
        <f t="shared" si="0"/>
        <v>82.31</v>
      </c>
    </row>
    <row r="28" spans="1:5" ht="21" x14ac:dyDescent="0.25">
      <c r="A28" s="18"/>
      <c r="B28" s="8"/>
      <c r="C28" s="9"/>
      <c r="D28" s="9"/>
      <c r="E28" s="9">
        <f t="shared" si="0"/>
        <v>82.31</v>
      </c>
    </row>
    <row r="29" spans="1:5" ht="21" x14ac:dyDescent="0.25">
      <c r="A29" s="18"/>
      <c r="B29" s="8"/>
      <c r="C29" s="9"/>
      <c r="D29" s="9"/>
      <c r="E29" s="9">
        <f t="shared" si="0"/>
        <v>82.31</v>
      </c>
    </row>
    <row r="30" spans="1:5" ht="21" x14ac:dyDescent="0.25">
      <c r="A30" s="18"/>
      <c r="B30" s="8"/>
      <c r="C30" s="9"/>
      <c r="D30" s="9"/>
      <c r="E30" s="9">
        <f t="shared" si="0"/>
        <v>82.31</v>
      </c>
    </row>
    <row r="31" spans="1:5" ht="21" x14ac:dyDescent="0.25">
      <c r="A31" s="18"/>
      <c r="B31" s="8"/>
      <c r="C31" s="9"/>
      <c r="D31" s="9"/>
      <c r="E31" s="9">
        <f t="shared" si="0"/>
        <v>82.31</v>
      </c>
    </row>
    <row r="32" spans="1:5" ht="21" x14ac:dyDescent="0.25">
      <c r="A32" s="18"/>
      <c r="B32" s="8"/>
      <c r="C32" s="9"/>
      <c r="D32" s="9"/>
      <c r="E32" s="9">
        <f t="shared" si="0"/>
        <v>82.31</v>
      </c>
    </row>
    <row r="33" spans="1:5" ht="21" x14ac:dyDescent="0.25">
      <c r="A33" s="18"/>
      <c r="B33" s="8"/>
      <c r="C33" s="9"/>
      <c r="D33" s="9"/>
      <c r="E33" s="9">
        <f t="shared" si="0"/>
        <v>82.31</v>
      </c>
    </row>
    <row r="34" spans="1:5" ht="21" x14ac:dyDescent="0.25">
      <c r="A34" s="18"/>
      <c r="B34" s="8"/>
      <c r="C34" s="9"/>
      <c r="D34" s="9"/>
      <c r="E34" s="9">
        <f t="shared" si="0"/>
        <v>82.31</v>
      </c>
    </row>
    <row r="35" spans="1:5" ht="21" x14ac:dyDescent="0.25">
      <c r="A35" s="18"/>
      <c r="B35" s="8"/>
      <c r="C35" s="9"/>
      <c r="D35" s="9"/>
      <c r="E35" s="9">
        <f t="shared" si="0"/>
        <v>82.31</v>
      </c>
    </row>
    <row r="36" spans="1:5" ht="21" x14ac:dyDescent="0.25">
      <c r="A36" s="18"/>
      <c r="B36" s="8"/>
      <c r="C36" s="9"/>
      <c r="D36" s="9"/>
      <c r="E36" s="9">
        <f t="shared" si="0"/>
        <v>82.31</v>
      </c>
    </row>
    <row r="37" spans="1:5" ht="21" x14ac:dyDescent="0.25">
      <c r="A37" s="18"/>
      <c r="B37" s="8"/>
      <c r="C37" s="9"/>
      <c r="D37" s="9"/>
      <c r="E37" s="9">
        <f t="shared" si="0"/>
        <v>82.31</v>
      </c>
    </row>
    <row r="38" spans="1:5" ht="21" x14ac:dyDescent="0.25">
      <c r="A38" s="18"/>
      <c r="B38" s="8"/>
      <c r="C38" s="9"/>
      <c r="D38" s="9"/>
      <c r="E38" s="9">
        <f t="shared" si="0"/>
        <v>82.31</v>
      </c>
    </row>
    <row r="39" spans="1:5" ht="21" x14ac:dyDescent="0.25">
      <c r="A39" s="18"/>
      <c r="B39" s="8"/>
      <c r="C39" s="9"/>
      <c r="D39" s="9"/>
      <c r="E39" s="9">
        <f t="shared" si="0"/>
        <v>82.31</v>
      </c>
    </row>
    <row r="40" spans="1:5" ht="21" x14ac:dyDescent="0.25">
      <c r="A40" s="18"/>
      <c r="B40" s="8"/>
      <c r="C40" s="9"/>
      <c r="D40" s="9"/>
      <c r="E40" s="9">
        <f t="shared" si="0"/>
        <v>82.31</v>
      </c>
    </row>
    <row r="41" spans="1:5" ht="21" x14ac:dyDescent="0.25">
      <c r="A41" s="18"/>
      <c r="B41" s="8"/>
      <c r="C41" s="9"/>
      <c r="D41" s="9"/>
      <c r="E41" s="9">
        <f t="shared" si="0"/>
        <v>82.31</v>
      </c>
    </row>
    <row r="42" spans="1:5" ht="21" x14ac:dyDescent="0.25">
      <c r="A42" s="18"/>
      <c r="B42" s="8"/>
      <c r="C42" s="9"/>
      <c r="D42" s="9"/>
      <c r="E42" s="9">
        <f t="shared" si="0"/>
        <v>82.31</v>
      </c>
    </row>
    <row r="43" spans="1:5" ht="21" x14ac:dyDescent="0.25">
      <c r="A43" s="8"/>
      <c r="B43" s="8"/>
      <c r="C43" s="9"/>
      <c r="D43" s="9"/>
      <c r="E43" s="9">
        <f t="shared" si="0"/>
        <v>82.31</v>
      </c>
    </row>
    <row r="44" spans="1:5" ht="21" x14ac:dyDescent="0.25">
      <c r="A44" s="8"/>
      <c r="B44" s="8"/>
      <c r="C44" s="9"/>
      <c r="D44" s="9"/>
      <c r="E44" s="9">
        <f t="shared" si="0"/>
        <v>82.31</v>
      </c>
    </row>
    <row r="45" spans="1:5" ht="21" x14ac:dyDescent="0.25">
      <c r="A45" s="8"/>
      <c r="B45" s="8"/>
      <c r="C45" s="9"/>
      <c r="D45" s="9"/>
      <c r="E45" s="9">
        <f t="shared" si="0"/>
        <v>82.31</v>
      </c>
    </row>
    <row r="46" spans="1:5" ht="21" x14ac:dyDescent="0.25">
      <c r="A46" s="18"/>
      <c r="B46" s="8"/>
      <c r="C46" s="9"/>
      <c r="D46" s="9"/>
      <c r="E46" s="9">
        <f t="shared" si="0"/>
        <v>82.31</v>
      </c>
    </row>
    <row r="47" spans="1:5" ht="21" x14ac:dyDescent="0.25">
      <c r="A47" s="18"/>
      <c r="B47" s="8"/>
      <c r="C47" s="9"/>
      <c r="D47" s="9"/>
      <c r="E47" s="9">
        <f t="shared" si="0"/>
        <v>82.31</v>
      </c>
    </row>
    <row r="48" spans="1:5" ht="21" x14ac:dyDescent="0.25">
      <c r="A48" s="8"/>
      <c r="B48" s="8"/>
      <c r="C48" s="9"/>
      <c r="D48" s="9"/>
      <c r="E48" s="9">
        <f t="shared" si="0"/>
        <v>82.31</v>
      </c>
    </row>
    <row r="49" spans="1:5" ht="21" x14ac:dyDescent="0.25">
      <c r="A49" s="8"/>
      <c r="B49" s="8"/>
      <c r="C49" s="9"/>
      <c r="D49" s="9"/>
      <c r="E49" s="9">
        <f t="shared" si="0"/>
        <v>82.31</v>
      </c>
    </row>
    <row r="50" spans="1:5" ht="21" x14ac:dyDescent="0.25">
      <c r="A50" s="8"/>
      <c r="B50" s="8"/>
      <c r="C50" s="9"/>
      <c r="D50" s="9"/>
      <c r="E50" s="9">
        <f t="shared" si="0"/>
        <v>82.31</v>
      </c>
    </row>
    <row r="51" spans="1:5" ht="21" x14ac:dyDescent="0.25">
      <c r="A51" s="8"/>
      <c r="B51" s="8"/>
      <c r="C51" s="9"/>
      <c r="D51" s="9"/>
      <c r="E51" s="9">
        <f t="shared" si="0"/>
        <v>82.31</v>
      </c>
    </row>
    <row r="52" spans="1:5" ht="21" x14ac:dyDescent="0.25">
      <c r="A52" s="8"/>
      <c r="B52" s="8"/>
      <c r="C52" s="9"/>
      <c r="D52" s="9"/>
      <c r="E52" s="9">
        <f t="shared" si="0"/>
        <v>82.31</v>
      </c>
    </row>
    <row r="53" spans="1:5" ht="21" x14ac:dyDescent="0.25">
      <c r="A53" s="8"/>
      <c r="B53" s="8"/>
      <c r="C53" s="9"/>
      <c r="D53" s="9"/>
      <c r="E53" s="9">
        <f t="shared" si="0"/>
        <v>82.31</v>
      </c>
    </row>
    <row r="54" spans="1:5" ht="21" x14ac:dyDescent="0.25">
      <c r="A54" s="8"/>
      <c r="B54" s="8"/>
      <c r="C54" s="9"/>
      <c r="D54" s="9"/>
      <c r="E54" s="9">
        <f t="shared" si="0"/>
        <v>82.31</v>
      </c>
    </row>
    <row r="55" spans="1:5" ht="21" x14ac:dyDescent="0.25">
      <c r="A55" s="8"/>
      <c r="B55" s="8"/>
      <c r="C55" s="9"/>
      <c r="D55" s="9"/>
      <c r="E55" s="9">
        <f t="shared" si="0"/>
        <v>82.31</v>
      </c>
    </row>
    <row r="56" spans="1:5" ht="21" x14ac:dyDescent="0.25">
      <c r="A56" s="8"/>
      <c r="B56" s="8"/>
      <c r="C56" s="9"/>
      <c r="D56" s="9"/>
      <c r="E56" s="9">
        <f t="shared" si="0"/>
        <v>82.31</v>
      </c>
    </row>
    <row r="57" spans="1:5" ht="21" x14ac:dyDescent="0.25">
      <c r="A57" s="8"/>
      <c r="B57" s="8"/>
      <c r="C57" s="9"/>
      <c r="D57" s="9"/>
      <c r="E57" s="9">
        <f t="shared" si="0"/>
        <v>82.31</v>
      </c>
    </row>
    <row r="58" spans="1:5" ht="21" x14ac:dyDescent="0.25">
      <c r="A58" s="8"/>
      <c r="B58" s="8"/>
      <c r="C58" s="9"/>
      <c r="D58" s="9"/>
      <c r="E58" s="9">
        <f t="shared" si="0"/>
        <v>82.31</v>
      </c>
    </row>
    <row r="59" spans="1:5" ht="21" x14ac:dyDescent="0.25">
      <c r="A59" s="8"/>
      <c r="B59" s="8"/>
      <c r="C59" s="9"/>
      <c r="D59" s="9"/>
      <c r="E59" s="9">
        <f t="shared" si="0"/>
        <v>82.31</v>
      </c>
    </row>
    <row r="60" spans="1:5" ht="21" x14ac:dyDescent="0.25">
      <c r="A60" s="8"/>
      <c r="B60" s="8"/>
      <c r="C60" s="9"/>
      <c r="D60" s="9"/>
      <c r="E60" s="9">
        <f t="shared" si="0"/>
        <v>82.31</v>
      </c>
    </row>
    <row r="61" spans="1:5" ht="21" x14ac:dyDescent="0.25">
      <c r="A61" s="8"/>
      <c r="B61" s="8"/>
      <c r="C61" s="9"/>
      <c r="D61" s="9"/>
      <c r="E61" s="9">
        <f t="shared" si="0"/>
        <v>82.31</v>
      </c>
    </row>
    <row r="62" spans="1:5" ht="21" x14ac:dyDescent="0.25">
      <c r="A62" s="8"/>
      <c r="B62" s="8"/>
      <c r="C62" s="9"/>
      <c r="D62" s="9"/>
      <c r="E62" s="9">
        <f t="shared" si="0"/>
        <v>82.31</v>
      </c>
    </row>
    <row r="63" spans="1:5" ht="21" x14ac:dyDescent="0.25">
      <c r="A63" s="8"/>
      <c r="B63" s="8"/>
      <c r="C63" s="9"/>
      <c r="D63" s="9"/>
      <c r="E63" s="9">
        <f t="shared" si="0"/>
        <v>82.31</v>
      </c>
    </row>
    <row r="64" spans="1:5" ht="21" x14ac:dyDescent="0.25">
      <c r="A64" s="8"/>
      <c r="B64" s="8"/>
      <c r="C64" s="9"/>
      <c r="D64" s="9"/>
      <c r="E64" s="9">
        <f t="shared" si="0"/>
        <v>82.31</v>
      </c>
    </row>
    <row r="65" spans="1:10" ht="21" x14ac:dyDescent="0.25">
      <c r="A65" s="8"/>
      <c r="B65" s="8"/>
      <c r="C65" s="9"/>
      <c r="D65" s="9"/>
      <c r="E65" s="9">
        <f t="shared" si="0"/>
        <v>82.31</v>
      </c>
    </row>
    <row r="66" spans="1:10" ht="21" x14ac:dyDescent="0.25">
      <c r="A66" s="8"/>
      <c r="B66" s="8"/>
      <c r="C66" s="9"/>
      <c r="D66" s="9"/>
      <c r="E66" s="9">
        <f t="shared" si="0"/>
        <v>82.31</v>
      </c>
    </row>
    <row r="67" spans="1:10" ht="21" x14ac:dyDescent="0.25">
      <c r="A67" s="8"/>
      <c r="B67" s="8"/>
      <c r="C67" s="9"/>
      <c r="D67" s="9"/>
      <c r="E67" s="9">
        <f t="shared" si="0"/>
        <v>82.31</v>
      </c>
    </row>
    <row r="68" spans="1:10" ht="21" x14ac:dyDescent="0.25">
      <c r="A68" s="8"/>
      <c r="B68" s="8"/>
      <c r="C68" s="9"/>
      <c r="D68" s="9"/>
      <c r="E68" s="9">
        <f t="shared" si="0"/>
        <v>82.31</v>
      </c>
    </row>
    <row r="69" spans="1:10" ht="21" x14ac:dyDescent="0.25">
      <c r="A69" s="8"/>
      <c r="B69" s="8"/>
      <c r="C69" s="9"/>
      <c r="D69" s="9"/>
      <c r="E69" s="9">
        <f t="shared" si="0"/>
        <v>82.31</v>
      </c>
    </row>
    <row r="70" spans="1:10" ht="21" x14ac:dyDescent="0.25">
      <c r="A70" s="8"/>
      <c r="B70" s="8"/>
      <c r="C70" s="9"/>
      <c r="D70" s="9"/>
      <c r="E70" s="9">
        <f t="shared" ref="E70:E100" si="1">E69+C70-D70</f>
        <v>82.31</v>
      </c>
    </row>
    <row r="71" spans="1:10" ht="21" x14ac:dyDescent="0.25">
      <c r="A71" s="8"/>
      <c r="B71" s="8"/>
      <c r="C71" s="9"/>
      <c r="D71" s="9"/>
      <c r="E71" s="9">
        <f t="shared" si="1"/>
        <v>82.31</v>
      </c>
      <c r="J71">
        <f>33500+135300</f>
        <v>168800</v>
      </c>
    </row>
    <row r="72" spans="1:10" ht="21" x14ac:dyDescent="0.25">
      <c r="A72" s="8"/>
      <c r="B72" s="8"/>
      <c r="C72" s="9"/>
      <c r="D72" s="9"/>
      <c r="E72" s="9">
        <f t="shared" si="1"/>
        <v>82.31</v>
      </c>
    </row>
    <row r="73" spans="1:10" ht="21" x14ac:dyDescent="0.25">
      <c r="A73" s="8"/>
      <c r="B73" s="8"/>
      <c r="C73" s="9"/>
      <c r="D73" s="9"/>
      <c r="E73" s="9">
        <f t="shared" si="1"/>
        <v>82.31</v>
      </c>
    </row>
    <row r="74" spans="1:10" ht="21" x14ac:dyDescent="0.25">
      <c r="A74" s="8"/>
      <c r="B74" s="8"/>
      <c r="C74" s="9"/>
      <c r="D74" s="9"/>
      <c r="E74" s="9">
        <f t="shared" si="1"/>
        <v>82.31</v>
      </c>
    </row>
    <row r="75" spans="1:10" ht="21" x14ac:dyDescent="0.25">
      <c r="A75" s="8"/>
      <c r="B75" s="8"/>
      <c r="C75" s="9"/>
      <c r="D75" s="9"/>
      <c r="E75" s="9">
        <f t="shared" si="1"/>
        <v>82.31</v>
      </c>
    </row>
    <row r="76" spans="1:10" ht="21" x14ac:dyDescent="0.25">
      <c r="A76" s="8"/>
      <c r="B76" s="8"/>
      <c r="C76" s="9"/>
      <c r="D76" s="9"/>
      <c r="E76" s="9">
        <f t="shared" si="1"/>
        <v>82.31</v>
      </c>
    </row>
    <row r="77" spans="1:10" ht="21" x14ac:dyDescent="0.25">
      <c r="A77" s="8"/>
      <c r="B77" s="8"/>
      <c r="C77" s="9"/>
      <c r="D77" s="9"/>
      <c r="E77" s="9">
        <f t="shared" si="1"/>
        <v>82.31</v>
      </c>
    </row>
    <row r="78" spans="1:10" ht="21" x14ac:dyDescent="0.25">
      <c r="A78" s="8"/>
      <c r="B78" s="8"/>
      <c r="C78" s="9"/>
      <c r="D78" s="9"/>
      <c r="E78" s="9">
        <f t="shared" si="1"/>
        <v>82.31</v>
      </c>
    </row>
    <row r="79" spans="1:10" ht="21" x14ac:dyDescent="0.25">
      <c r="A79" s="8"/>
      <c r="B79" s="8"/>
      <c r="C79" s="9"/>
      <c r="D79" s="9"/>
      <c r="E79" s="9">
        <f t="shared" si="1"/>
        <v>82.31</v>
      </c>
    </row>
    <row r="80" spans="1:10" ht="21" x14ac:dyDescent="0.25">
      <c r="A80" s="8"/>
      <c r="B80" s="8"/>
      <c r="C80" s="9"/>
      <c r="D80" s="9"/>
      <c r="E80" s="9">
        <f t="shared" si="1"/>
        <v>82.31</v>
      </c>
    </row>
    <row r="81" spans="1:5" ht="21" x14ac:dyDescent="0.25">
      <c r="A81" s="8"/>
      <c r="B81" s="8"/>
      <c r="C81" s="9"/>
      <c r="D81" s="9"/>
      <c r="E81" s="9">
        <f t="shared" si="1"/>
        <v>82.31</v>
      </c>
    </row>
    <row r="82" spans="1:5" ht="21" x14ac:dyDescent="0.25">
      <c r="A82" s="8"/>
      <c r="B82" s="8"/>
      <c r="C82" s="9"/>
      <c r="D82" s="9"/>
      <c r="E82" s="9">
        <f t="shared" si="1"/>
        <v>82.31</v>
      </c>
    </row>
    <row r="83" spans="1:5" ht="21" x14ac:dyDescent="0.25">
      <c r="A83" s="8"/>
      <c r="B83" s="8"/>
      <c r="C83" s="9"/>
      <c r="D83" s="9"/>
      <c r="E83" s="9">
        <f t="shared" si="1"/>
        <v>82.31</v>
      </c>
    </row>
    <row r="84" spans="1:5" ht="21" x14ac:dyDescent="0.25">
      <c r="A84" s="8"/>
      <c r="B84" s="8"/>
      <c r="C84" s="9"/>
      <c r="D84" s="9"/>
      <c r="E84" s="9">
        <f t="shared" si="1"/>
        <v>82.31</v>
      </c>
    </row>
    <row r="85" spans="1:5" ht="21" x14ac:dyDescent="0.25">
      <c r="A85" s="8"/>
      <c r="B85" s="8"/>
      <c r="C85" s="9"/>
      <c r="D85" s="9"/>
      <c r="E85" s="9">
        <f t="shared" si="1"/>
        <v>82.31</v>
      </c>
    </row>
    <row r="86" spans="1:5" ht="21" x14ac:dyDescent="0.25">
      <c r="A86" s="8"/>
      <c r="B86" s="8"/>
      <c r="C86" s="9"/>
      <c r="D86" s="9"/>
      <c r="E86" s="9">
        <f t="shared" si="1"/>
        <v>82.31</v>
      </c>
    </row>
    <row r="87" spans="1:5" ht="21" x14ac:dyDescent="0.25">
      <c r="A87" s="8"/>
      <c r="B87" s="8"/>
      <c r="C87" s="9"/>
      <c r="D87" s="9"/>
      <c r="E87" s="9">
        <f t="shared" si="1"/>
        <v>82.31</v>
      </c>
    </row>
    <row r="88" spans="1:5" ht="21" x14ac:dyDescent="0.25">
      <c r="A88" s="8"/>
      <c r="B88" s="8"/>
      <c r="C88" s="9"/>
      <c r="D88" s="9"/>
      <c r="E88" s="9">
        <f t="shared" si="1"/>
        <v>82.31</v>
      </c>
    </row>
    <row r="89" spans="1:5" ht="21" x14ac:dyDescent="0.25">
      <c r="A89" s="8"/>
      <c r="B89" s="8"/>
      <c r="C89" s="9"/>
      <c r="D89" s="9"/>
      <c r="E89" s="9">
        <f t="shared" si="1"/>
        <v>82.31</v>
      </c>
    </row>
    <row r="90" spans="1:5" ht="21" x14ac:dyDescent="0.25">
      <c r="A90" s="8"/>
      <c r="B90" s="8"/>
      <c r="C90" s="9"/>
      <c r="D90" s="9"/>
      <c r="E90" s="9">
        <f t="shared" si="1"/>
        <v>82.31</v>
      </c>
    </row>
    <row r="91" spans="1:5" ht="21" x14ac:dyDescent="0.25">
      <c r="A91" s="8"/>
      <c r="B91" s="8"/>
      <c r="C91" s="9"/>
      <c r="D91" s="9"/>
      <c r="E91" s="9">
        <f t="shared" si="1"/>
        <v>82.31</v>
      </c>
    </row>
    <row r="92" spans="1:5" ht="21" x14ac:dyDescent="0.25">
      <c r="A92" s="8"/>
      <c r="B92" s="8"/>
      <c r="C92" s="9"/>
      <c r="D92" s="9"/>
      <c r="E92" s="9">
        <f t="shared" si="1"/>
        <v>82.31</v>
      </c>
    </row>
    <row r="93" spans="1:5" ht="21" x14ac:dyDescent="0.25">
      <c r="A93" s="8"/>
      <c r="B93" s="8"/>
      <c r="C93" s="9"/>
      <c r="D93" s="9"/>
      <c r="E93" s="9">
        <f t="shared" si="1"/>
        <v>82.31</v>
      </c>
    </row>
    <row r="94" spans="1:5" ht="21" x14ac:dyDescent="0.25">
      <c r="A94" s="8"/>
      <c r="B94" s="8"/>
      <c r="C94" s="9"/>
      <c r="D94" s="9"/>
      <c r="E94" s="9">
        <f t="shared" si="1"/>
        <v>82.31</v>
      </c>
    </row>
    <row r="95" spans="1:5" ht="21" x14ac:dyDescent="0.25">
      <c r="A95" s="8"/>
      <c r="B95" s="8"/>
      <c r="C95" s="9"/>
      <c r="D95" s="9"/>
      <c r="E95" s="9">
        <f t="shared" si="1"/>
        <v>82.31</v>
      </c>
    </row>
    <row r="96" spans="1:5" ht="21" x14ac:dyDescent="0.25">
      <c r="A96" s="8"/>
      <c r="B96" s="8"/>
      <c r="C96" s="9"/>
      <c r="D96" s="9"/>
      <c r="E96" s="9">
        <f t="shared" si="1"/>
        <v>82.31</v>
      </c>
    </row>
    <row r="97" spans="1:5" ht="21" x14ac:dyDescent="0.25">
      <c r="A97" s="8"/>
      <c r="B97" s="8"/>
      <c r="C97" s="9"/>
      <c r="D97" s="9"/>
      <c r="E97" s="9">
        <f t="shared" si="1"/>
        <v>82.31</v>
      </c>
    </row>
    <row r="98" spans="1:5" ht="21" x14ac:dyDescent="0.25">
      <c r="A98" s="8"/>
      <c r="B98" s="8"/>
      <c r="C98" s="9"/>
      <c r="D98" s="9"/>
      <c r="E98" s="9">
        <f t="shared" si="1"/>
        <v>82.31</v>
      </c>
    </row>
    <row r="99" spans="1:5" ht="21" x14ac:dyDescent="0.25">
      <c r="A99" s="8"/>
      <c r="B99" s="8"/>
      <c r="C99" s="9"/>
      <c r="D99" s="9"/>
      <c r="E99" s="9">
        <f t="shared" si="1"/>
        <v>82.31</v>
      </c>
    </row>
    <row r="100" spans="1:5" ht="21" x14ac:dyDescent="0.25">
      <c r="A100" s="8"/>
      <c r="B100" s="8"/>
      <c r="C100" s="9"/>
      <c r="D100" s="9"/>
      <c r="E100" s="9">
        <f t="shared" si="1"/>
        <v>82.31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34"/>
  <dimension ref="A1:E100"/>
  <sheetViews>
    <sheetView workbookViewId="0">
      <selection activeCell="B16" sqref="B16"/>
    </sheetView>
  </sheetViews>
  <sheetFormatPr baseColWidth="10" defaultColWidth="8.83203125" defaultRowHeight="15" x14ac:dyDescent="0.2"/>
  <cols>
    <col min="1" max="1" width="16.33203125" bestFit="1" customWidth="1"/>
    <col min="2" max="2" width="63.83203125" bestFit="1" customWidth="1"/>
    <col min="3" max="3" width="20.1640625" customWidth="1"/>
    <col min="4" max="4" width="20.5" bestFit="1" customWidth="1"/>
    <col min="5" max="5" width="17.5" customWidth="1"/>
  </cols>
  <sheetData>
    <row r="1" spans="1:5" ht="29" x14ac:dyDescent="0.35">
      <c r="A1" s="160" t="s">
        <v>142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2638</v>
      </c>
      <c r="B4" s="8" t="s">
        <v>2619</v>
      </c>
      <c r="C4" s="9"/>
      <c r="D4" s="9"/>
      <c r="E4" s="9">
        <v>433.25</v>
      </c>
    </row>
    <row r="5" spans="1:5" ht="21" x14ac:dyDescent="0.25">
      <c r="A5" s="18" t="s">
        <v>2697</v>
      </c>
      <c r="B5" s="8" t="s">
        <v>2673</v>
      </c>
      <c r="C5" s="9">
        <v>48100</v>
      </c>
      <c r="D5" s="9"/>
      <c r="E5" s="9">
        <f>E4+C5-D5</f>
        <v>48533.25</v>
      </c>
    </row>
    <row r="6" spans="1:5" ht="21" x14ac:dyDescent="0.25">
      <c r="A6" s="18" t="s">
        <v>2697</v>
      </c>
      <c r="B6" s="8" t="s">
        <v>2698</v>
      </c>
      <c r="C6" s="9"/>
      <c r="D6" s="9">
        <v>47985.78</v>
      </c>
      <c r="E6" s="9">
        <f t="shared" ref="E6:E69" si="0">E5+C6-D6</f>
        <v>547.47000000000116</v>
      </c>
    </row>
    <row r="7" spans="1:5" ht="21" x14ac:dyDescent="0.25">
      <c r="A7" s="18" t="s">
        <v>2795</v>
      </c>
      <c r="B7" s="8" t="s">
        <v>2751</v>
      </c>
      <c r="C7" s="9">
        <v>37500</v>
      </c>
      <c r="D7" s="9"/>
      <c r="E7" s="9">
        <f t="shared" si="0"/>
        <v>38047.47</v>
      </c>
    </row>
    <row r="8" spans="1:5" ht="21" x14ac:dyDescent="0.25">
      <c r="A8" s="18" t="s">
        <v>2795</v>
      </c>
      <c r="B8" s="8" t="s">
        <v>259</v>
      </c>
      <c r="C8" s="9"/>
      <c r="D8" s="9">
        <v>99</v>
      </c>
      <c r="E8" s="9">
        <f t="shared" si="0"/>
        <v>37948.47</v>
      </c>
    </row>
    <row r="9" spans="1:5" ht="21" x14ac:dyDescent="0.25">
      <c r="A9" s="18" t="s">
        <v>2799</v>
      </c>
      <c r="B9" s="8" t="s">
        <v>2800</v>
      </c>
      <c r="C9" s="9"/>
      <c r="D9" s="9">
        <v>37093.879999999997</v>
      </c>
      <c r="E9" s="9">
        <f t="shared" si="0"/>
        <v>854.59000000000378</v>
      </c>
    </row>
    <row r="10" spans="1:5" ht="21" x14ac:dyDescent="0.25">
      <c r="A10" s="18" t="s">
        <v>2861</v>
      </c>
      <c r="B10" s="8" t="s">
        <v>259</v>
      </c>
      <c r="C10" s="9"/>
      <c r="D10" s="9">
        <v>99</v>
      </c>
      <c r="E10" s="9">
        <f t="shared" si="0"/>
        <v>755.59000000000378</v>
      </c>
    </row>
    <row r="11" spans="1:5" ht="21" x14ac:dyDescent="0.25">
      <c r="A11" s="8" t="s">
        <v>2846</v>
      </c>
      <c r="B11" s="8" t="s">
        <v>2863</v>
      </c>
      <c r="C11" s="9">
        <v>52.5</v>
      </c>
      <c r="D11" s="9"/>
      <c r="E11" s="9">
        <f t="shared" si="0"/>
        <v>808.09000000000378</v>
      </c>
    </row>
    <row r="12" spans="1:5" ht="21" x14ac:dyDescent="0.25">
      <c r="A12" s="8" t="s">
        <v>3109</v>
      </c>
      <c r="B12" s="8" t="s">
        <v>259</v>
      </c>
      <c r="C12" s="9"/>
      <c r="D12" s="9">
        <v>99</v>
      </c>
      <c r="E12" s="9">
        <f t="shared" si="0"/>
        <v>709.09000000000378</v>
      </c>
    </row>
    <row r="13" spans="1:5" ht="21" x14ac:dyDescent="0.25">
      <c r="A13" s="8" t="s">
        <v>3200</v>
      </c>
      <c r="B13" s="8" t="s">
        <v>259</v>
      </c>
      <c r="C13" s="9"/>
      <c r="D13" s="9">
        <v>99</v>
      </c>
      <c r="E13" s="9">
        <f t="shared" si="0"/>
        <v>610.09000000000378</v>
      </c>
    </row>
    <row r="14" spans="1:5" ht="21" x14ac:dyDescent="0.25">
      <c r="A14" s="18" t="s">
        <v>3286</v>
      </c>
      <c r="B14" s="8" t="s">
        <v>259</v>
      </c>
      <c r="C14" s="9"/>
      <c r="D14" s="9">
        <v>99</v>
      </c>
      <c r="E14" s="9">
        <f t="shared" si="0"/>
        <v>511.09000000000378</v>
      </c>
    </row>
    <row r="15" spans="1:5" ht="21" x14ac:dyDescent="0.25">
      <c r="A15" s="18" t="s">
        <v>3372</v>
      </c>
      <c r="B15" s="8" t="s">
        <v>259</v>
      </c>
      <c r="C15" s="9"/>
      <c r="D15" s="9">
        <v>99</v>
      </c>
      <c r="E15" s="9">
        <f t="shared" si="0"/>
        <v>412.09000000000378</v>
      </c>
    </row>
    <row r="16" spans="1:5" ht="21" x14ac:dyDescent="0.25">
      <c r="A16" s="18" t="s">
        <v>3372</v>
      </c>
      <c r="B16" s="8" t="s">
        <v>3316</v>
      </c>
      <c r="C16" s="9">
        <v>37200</v>
      </c>
      <c r="D16" s="9"/>
      <c r="E16" s="9">
        <f t="shared" si="0"/>
        <v>37612.090000000004</v>
      </c>
    </row>
    <row r="17" spans="1:5" ht="21" x14ac:dyDescent="0.25">
      <c r="A17" s="18" t="s">
        <v>3372</v>
      </c>
      <c r="B17" s="8" t="s">
        <v>3377</v>
      </c>
      <c r="C17" s="9"/>
      <c r="D17" s="9">
        <v>37200</v>
      </c>
      <c r="E17" s="9">
        <f t="shared" si="0"/>
        <v>412.09000000000378</v>
      </c>
    </row>
    <row r="18" spans="1:5" ht="21" x14ac:dyDescent="0.25">
      <c r="A18" s="18"/>
      <c r="B18" s="8"/>
      <c r="C18" s="9"/>
      <c r="D18" s="9"/>
      <c r="E18" s="9">
        <f t="shared" si="0"/>
        <v>412.09000000000378</v>
      </c>
    </row>
    <row r="19" spans="1:5" ht="21" x14ac:dyDescent="0.25">
      <c r="A19" s="18"/>
      <c r="B19" s="8"/>
      <c r="C19" s="9"/>
      <c r="D19" s="9"/>
      <c r="E19" s="9">
        <f t="shared" si="0"/>
        <v>412.09000000000378</v>
      </c>
    </row>
    <row r="20" spans="1:5" ht="21" x14ac:dyDescent="0.25">
      <c r="A20" s="18"/>
      <c r="B20" s="8"/>
      <c r="C20" s="9"/>
      <c r="D20" s="9"/>
      <c r="E20" s="9">
        <f t="shared" si="0"/>
        <v>412.09000000000378</v>
      </c>
    </row>
    <row r="21" spans="1:5" ht="21" x14ac:dyDescent="0.25">
      <c r="A21" s="18"/>
      <c r="B21" s="8"/>
      <c r="C21" s="9"/>
      <c r="D21" s="9"/>
      <c r="E21" s="9">
        <f t="shared" si="0"/>
        <v>412.09000000000378</v>
      </c>
    </row>
    <row r="22" spans="1:5" ht="21" x14ac:dyDescent="0.25">
      <c r="A22" s="18"/>
      <c r="B22" s="8"/>
      <c r="C22" s="9"/>
      <c r="D22" s="9"/>
      <c r="E22" s="9">
        <f t="shared" si="0"/>
        <v>412.09000000000378</v>
      </c>
    </row>
    <row r="23" spans="1:5" ht="21" x14ac:dyDescent="0.25">
      <c r="A23" s="18"/>
      <c r="B23" s="8"/>
      <c r="C23" s="9"/>
      <c r="D23" s="9"/>
      <c r="E23" s="9">
        <f t="shared" si="0"/>
        <v>412.09000000000378</v>
      </c>
    </row>
    <row r="24" spans="1:5" ht="21" x14ac:dyDescent="0.25">
      <c r="A24" s="18"/>
      <c r="B24" s="8"/>
      <c r="C24" s="9"/>
      <c r="D24" s="9"/>
      <c r="E24" s="9">
        <f t="shared" si="0"/>
        <v>412.09000000000378</v>
      </c>
    </row>
    <row r="25" spans="1:5" ht="21" x14ac:dyDescent="0.25">
      <c r="A25" s="18"/>
      <c r="B25" s="8"/>
      <c r="C25" s="9"/>
      <c r="D25" s="9"/>
      <c r="E25" s="9">
        <f t="shared" si="0"/>
        <v>412.09000000000378</v>
      </c>
    </row>
    <row r="26" spans="1:5" ht="21" x14ac:dyDescent="0.25">
      <c r="A26" s="18"/>
      <c r="B26" s="8"/>
      <c r="C26" s="9"/>
      <c r="D26" s="9"/>
      <c r="E26" s="9">
        <f t="shared" si="0"/>
        <v>412.09000000000378</v>
      </c>
    </row>
    <row r="27" spans="1:5" ht="21" x14ac:dyDescent="0.25">
      <c r="A27" s="18"/>
      <c r="B27" s="8"/>
      <c r="C27" s="9"/>
      <c r="D27" s="9"/>
      <c r="E27" s="9">
        <f t="shared" si="0"/>
        <v>412.09000000000378</v>
      </c>
    </row>
    <row r="28" spans="1:5" ht="21" x14ac:dyDescent="0.25">
      <c r="A28" s="18"/>
      <c r="B28" s="8"/>
      <c r="C28" s="9"/>
      <c r="D28" s="9"/>
      <c r="E28" s="9">
        <f t="shared" si="0"/>
        <v>412.09000000000378</v>
      </c>
    </row>
    <row r="29" spans="1:5" ht="21" x14ac:dyDescent="0.25">
      <c r="A29" s="18"/>
      <c r="B29" s="8"/>
      <c r="C29" s="9"/>
      <c r="D29" s="9"/>
      <c r="E29" s="9">
        <f t="shared" si="0"/>
        <v>412.09000000000378</v>
      </c>
    </row>
    <row r="30" spans="1:5" ht="21" x14ac:dyDescent="0.25">
      <c r="A30" s="8"/>
      <c r="B30" s="8"/>
      <c r="C30" s="9"/>
      <c r="D30" s="9"/>
      <c r="E30" s="9">
        <f t="shared" si="0"/>
        <v>412.09000000000378</v>
      </c>
    </row>
    <row r="31" spans="1:5" ht="21" x14ac:dyDescent="0.25">
      <c r="A31" s="8"/>
      <c r="B31" s="8"/>
      <c r="C31" s="112"/>
      <c r="D31" s="9"/>
      <c r="E31" s="9">
        <f t="shared" si="0"/>
        <v>412.09000000000378</v>
      </c>
    </row>
    <row r="32" spans="1:5" ht="21" x14ac:dyDescent="0.25">
      <c r="A32" s="8"/>
      <c r="B32" s="8"/>
      <c r="C32" s="9"/>
      <c r="D32" s="9"/>
      <c r="E32" s="9">
        <f t="shared" si="0"/>
        <v>412.09000000000378</v>
      </c>
    </row>
    <row r="33" spans="1:5" ht="21" x14ac:dyDescent="0.25">
      <c r="A33" s="8"/>
      <c r="B33" s="8"/>
      <c r="C33" s="9"/>
      <c r="D33" s="9"/>
      <c r="E33" s="9">
        <f t="shared" si="0"/>
        <v>412.09000000000378</v>
      </c>
    </row>
    <row r="34" spans="1:5" ht="21" x14ac:dyDescent="0.25">
      <c r="A34" s="8"/>
      <c r="B34" s="8"/>
      <c r="C34" s="9"/>
      <c r="D34" s="9"/>
      <c r="E34" s="9">
        <f t="shared" si="0"/>
        <v>412.09000000000378</v>
      </c>
    </row>
    <row r="35" spans="1:5" ht="21" x14ac:dyDescent="0.25">
      <c r="A35" s="8"/>
      <c r="B35" s="8"/>
      <c r="C35" s="9"/>
      <c r="D35" s="9"/>
      <c r="E35" s="9">
        <f t="shared" si="0"/>
        <v>412.09000000000378</v>
      </c>
    </row>
    <row r="36" spans="1:5" ht="21" x14ac:dyDescent="0.25">
      <c r="A36" s="8"/>
      <c r="B36" s="8"/>
      <c r="C36" s="9"/>
      <c r="D36" s="9"/>
      <c r="E36" s="9">
        <f t="shared" si="0"/>
        <v>412.09000000000378</v>
      </c>
    </row>
    <row r="37" spans="1:5" ht="21" x14ac:dyDescent="0.25">
      <c r="A37" s="18"/>
      <c r="B37" s="8"/>
      <c r="C37" s="9"/>
      <c r="D37" s="9"/>
      <c r="E37" s="9">
        <f t="shared" si="0"/>
        <v>412.09000000000378</v>
      </c>
    </row>
    <row r="38" spans="1:5" ht="21" x14ac:dyDescent="0.25">
      <c r="A38" s="18"/>
      <c r="B38" s="8"/>
      <c r="C38" s="9"/>
      <c r="D38" s="9"/>
      <c r="E38" s="9">
        <f t="shared" si="0"/>
        <v>412.09000000000378</v>
      </c>
    </row>
    <row r="39" spans="1:5" ht="21" x14ac:dyDescent="0.25">
      <c r="A39" s="18"/>
      <c r="B39" s="8"/>
      <c r="C39" s="112"/>
      <c r="D39" s="9"/>
      <c r="E39" s="9">
        <f t="shared" si="0"/>
        <v>412.09000000000378</v>
      </c>
    </row>
    <row r="40" spans="1:5" ht="21" x14ac:dyDescent="0.25">
      <c r="A40" s="18"/>
      <c r="B40" s="8"/>
      <c r="C40" s="9"/>
      <c r="D40" s="9"/>
      <c r="E40" s="9">
        <f t="shared" si="0"/>
        <v>412.09000000000378</v>
      </c>
    </row>
    <row r="41" spans="1:5" ht="21" x14ac:dyDescent="0.25">
      <c r="A41" s="18"/>
      <c r="B41" s="8"/>
      <c r="C41" s="9"/>
      <c r="D41" s="9"/>
      <c r="E41" s="9">
        <f t="shared" si="0"/>
        <v>412.09000000000378</v>
      </c>
    </row>
    <row r="42" spans="1:5" ht="21" x14ac:dyDescent="0.25">
      <c r="A42" s="8"/>
      <c r="B42" s="8"/>
      <c r="C42" s="9"/>
      <c r="D42" s="9"/>
      <c r="E42" s="9">
        <f t="shared" si="0"/>
        <v>412.09000000000378</v>
      </c>
    </row>
    <row r="43" spans="1:5" ht="21" x14ac:dyDescent="0.25">
      <c r="A43" s="8"/>
      <c r="B43" s="8"/>
      <c r="C43" s="9"/>
      <c r="D43" s="9"/>
      <c r="E43" s="9">
        <f t="shared" si="0"/>
        <v>412.09000000000378</v>
      </c>
    </row>
    <row r="44" spans="1:5" ht="21" x14ac:dyDescent="0.25">
      <c r="A44" s="8"/>
      <c r="B44" s="8"/>
      <c r="C44" s="9"/>
      <c r="D44" s="9"/>
      <c r="E44" s="9">
        <f t="shared" si="0"/>
        <v>412.09000000000378</v>
      </c>
    </row>
    <row r="45" spans="1:5" ht="21" x14ac:dyDescent="0.25">
      <c r="A45" s="8"/>
      <c r="B45" s="8"/>
      <c r="C45" s="9"/>
      <c r="D45" s="9"/>
      <c r="E45" s="9">
        <f t="shared" si="0"/>
        <v>412.09000000000378</v>
      </c>
    </row>
    <row r="46" spans="1:5" ht="21" x14ac:dyDescent="0.25">
      <c r="A46" s="8"/>
      <c r="B46" s="8"/>
      <c r="C46" s="9"/>
      <c r="D46" s="9"/>
      <c r="E46" s="9">
        <f t="shared" si="0"/>
        <v>412.09000000000378</v>
      </c>
    </row>
    <row r="47" spans="1:5" ht="21" x14ac:dyDescent="0.25">
      <c r="A47" s="8"/>
      <c r="B47" s="8"/>
      <c r="C47" s="9"/>
      <c r="D47" s="9"/>
      <c r="E47" s="9">
        <f t="shared" si="0"/>
        <v>412.09000000000378</v>
      </c>
    </row>
    <row r="48" spans="1:5" ht="21" x14ac:dyDescent="0.25">
      <c r="A48" s="8"/>
      <c r="B48" s="8"/>
      <c r="C48" s="9"/>
      <c r="D48" s="9"/>
      <c r="E48" s="9">
        <f t="shared" si="0"/>
        <v>412.09000000000378</v>
      </c>
    </row>
    <row r="49" spans="1:5" ht="21" x14ac:dyDescent="0.25">
      <c r="A49" s="8"/>
      <c r="B49" s="8"/>
      <c r="C49" s="9"/>
      <c r="D49" s="9"/>
      <c r="E49" s="9">
        <f t="shared" si="0"/>
        <v>412.09000000000378</v>
      </c>
    </row>
    <row r="50" spans="1:5" ht="21" x14ac:dyDescent="0.25">
      <c r="A50" s="8"/>
      <c r="B50" s="8"/>
      <c r="C50" s="9"/>
      <c r="D50" s="9"/>
      <c r="E50" s="9">
        <f t="shared" si="0"/>
        <v>412.09000000000378</v>
      </c>
    </row>
    <row r="51" spans="1:5" ht="21" x14ac:dyDescent="0.25">
      <c r="A51" s="8"/>
      <c r="B51" s="8"/>
      <c r="C51" s="9"/>
      <c r="D51" s="9"/>
      <c r="E51" s="9">
        <f t="shared" si="0"/>
        <v>412.09000000000378</v>
      </c>
    </row>
    <row r="52" spans="1:5" ht="21" x14ac:dyDescent="0.25">
      <c r="A52" s="8"/>
      <c r="B52" s="8"/>
      <c r="C52" s="9"/>
      <c r="D52" s="9"/>
      <c r="E52" s="9">
        <f t="shared" si="0"/>
        <v>412.09000000000378</v>
      </c>
    </row>
    <row r="53" spans="1:5" ht="21" x14ac:dyDescent="0.25">
      <c r="A53" s="8"/>
      <c r="B53" s="8"/>
      <c r="C53" s="9"/>
      <c r="D53" s="9"/>
      <c r="E53" s="9">
        <f t="shared" si="0"/>
        <v>412.09000000000378</v>
      </c>
    </row>
    <row r="54" spans="1:5" ht="21" x14ac:dyDescent="0.25">
      <c r="A54" s="8"/>
      <c r="B54" s="8"/>
      <c r="C54" s="9"/>
      <c r="D54" s="9"/>
      <c r="E54" s="9">
        <f t="shared" si="0"/>
        <v>412.09000000000378</v>
      </c>
    </row>
    <row r="55" spans="1:5" ht="21" x14ac:dyDescent="0.25">
      <c r="A55" s="8"/>
      <c r="B55" s="8"/>
      <c r="C55" s="9"/>
      <c r="D55" s="9"/>
      <c r="E55" s="9">
        <f t="shared" si="0"/>
        <v>412.09000000000378</v>
      </c>
    </row>
    <row r="56" spans="1:5" ht="21" x14ac:dyDescent="0.25">
      <c r="A56" s="8"/>
      <c r="B56" s="8"/>
      <c r="C56" s="9"/>
      <c r="D56" s="9"/>
      <c r="E56" s="9">
        <f t="shared" si="0"/>
        <v>412.09000000000378</v>
      </c>
    </row>
    <row r="57" spans="1:5" ht="21" x14ac:dyDescent="0.25">
      <c r="A57" s="8"/>
      <c r="B57" s="8"/>
      <c r="C57" s="9"/>
      <c r="D57" s="9"/>
      <c r="E57" s="9">
        <f t="shared" si="0"/>
        <v>412.09000000000378</v>
      </c>
    </row>
    <row r="58" spans="1:5" ht="21" x14ac:dyDescent="0.25">
      <c r="A58" s="8"/>
      <c r="B58" s="8"/>
      <c r="C58" s="9"/>
      <c r="D58" s="9"/>
      <c r="E58" s="9">
        <f t="shared" si="0"/>
        <v>412.09000000000378</v>
      </c>
    </row>
    <row r="59" spans="1:5" ht="21" x14ac:dyDescent="0.25">
      <c r="A59" s="8"/>
      <c r="B59" s="8"/>
      <c r="C59" s="9"/>
      <c r="D59" s="9"/>
      <c r="E59" s="9">
        <f t="shared" si="0"/>
        <v>412.09000000000378</v>
      </c>
    </row>
    <row r="60" spans="1:5" ht="21" x14ac:dyDescent="0.25">
      <c r="A60" s="8"/>
      <c r="B60" s="8"/>
      <c r="C60" s="9"/>
      <c r="D60" s="9"/>
      <c r="E60" s="9">
        <f t="shared" si="0"/>
        <v>412.09000000000378</v>
      </c>
    </row>
    <row r="61" spans="1:5" ht="21" x14ac:dyDescent="0.25">
      <c r="A61" s="8"/>
      <c r="B61" s="8"/>
      <c r="C61" s="9"/>
      <c r="D61" s="9"/>
      <c r="E61" s="9">
        <f t="shared" si="0"/>
        <v>412.09000000000378</v>
      </c>
    </row>
    <row r="62" spans="1:5" ht="21" x14ac:dyDescent="0.25">
      <c r="A62" s="8"/>
      <c r="B62" s="8"/>
      <c r="C62" s="9"/>
      <c r="D62" s="9"/>
      <c r="E62" s="9">
        <f t="shared" si="0"/>
        <v>412.09000000000378</v>
      </c>
    </row>
    <row r="63" spans="1:5" ht="21" x14ac:dyDescent="0.25">
      <c r="A63" s="8"/>
      <c r="B63" s="8"/>
      <c r="C63" s="9"/>
      <c r="D63" s="9"/>
      <c r="E63" s="9">
        <f t="shared" si="0"/>
        <v>412.09000000000378</v>
      </c>
    </row>
    <row r="64" spans="1:5" ht="21" x14ac:dyDescent="0.25">
      <c r="A64" s="8"/>
      <c r="B64" s="8"/>
      <c r="C64" s="9"/>
      <c r="D64" s="9"/>
      <c r="E64" s="9">
        <f t="shared" si="0"/>
        <v>412.09000000000378</v>
      </c>
    </row>
    <row r="65" spans="1:5" ht="21" x14ac:dyDescent="0.25">
      <c r="A65" s="8"/>
      <c r="B65" s="8"/>
      <c r="C65" s="9"/>
      <c r="D65" s="9"/>
      <c r="E65" s="9">
        <f t="shared" si="0"/>
        <v>412.09000000000378</v>
      </c>
    </row>
    <row r="66" spans="1:5" ht="21" x14ac:dyDescent="0.25">
      <c r="A66" s="8"/>
      <c r="B66" s="8"/>
      <c r="C66" s="9"/>
      <c r="D66" s="9"/>
      <c r="E66" s="9">
        <f t="shared" si="0"/>
        <v>412.09000000000378</v>
      </c>
    </row>
    <row r="67" spans="1:5" ht="21" x14ac:dyDescent="0.25">
      <c r="A67" s="8"/>
      <c r="B67" s="8"/>
      <c r="C67" s="9"/>
      <c r="D67" s="9"/>
      <c r="E67" s="9">
        <f t="shared" si="0"/>
        <v>412.09000000000378</v>
      </c>
    </row>
    <row r="68" spans="1:5" ht="21" x14ac:dyDescent="0.25">
      <c r="A68" s="8"/>
      <c r="B68" s="8"/>
      <c r="C68" s="9"/>
      <c r="D68" s="9"/>
      <c r="E68" s="9">
        <f t="shared" si="0"/>
        <v>412.09000000000378</v>
      </c>
    </row>
    <row r="69" spans="1:5" ht="21" x14ac:dyDescent="0.25">
      <c r="A69" s="8"/>
      <c r="B69" s="8"/>
      <c r="C69" s="9"/>
      <c r="D69" s="9"/>
      <c r="E69" s="9">
        <f t="shared" si="0"/>
        <v>412.09000000000378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412.09000000000378</v>
      </c>
    </row>
    <row r="71" spans="1:5" ht="21" x14ac:dyDescent="0.25">
      <c r="A71" s="8"/>
      <c r="B71" s="8"/>
      <c r="C71" s="9"/>
      <c r="D71" s="9"/>
      <c r="E71" s="9">
        <f t="shared" si="1"/>
        <v>412.09000000000378</v>
      </c>
    </row>
    <row r="72" spans="1:5" ht="21" x14ac:dyDescent="0.25">
      <c r="A72" s="8"/>
      <c r="B72" s="8"/>
      <c r="C72" s="9"/>
      <c r="D72" s="9"/>
      <c r="E72" s="9">
        <f t="shared" si="1"/>
        <v>412.09000000000378</v>
      </c>
    </row>
    <row r="73" spans="1:5" ht="21" x14ac:dyDescent="0.25">
      <c r="A73" s="8"/>
      <c r="B73" s="8"/>
      <c r="C73" s="9"/>
      <c r="D73" s="9"/>
      <c r="E73" s="9">
        <f t="shared" si="1"/>
        <v>412.09000000000378</v>
      </c>
    </row>
    <row r="74" spans="1:5" ht="21" x14ac:dyDescent="0.25">
      <c r="A74" s="8"/>
      <c r="B74" s="8"/>
      <c r="C74" s="9"/>
      <c r="D74" s="9"/>
      <c r="E74" s="9">
        <f t="shared" si="1"/>
        <v>412.09000000000378</v>
      </c>
    </row>
    <row r="75" spans="1:5" ht="21" x14ac:dyDescent="0.25">
      <c r="A75" s="8"/>
      <c r="B75" s="8"/>
      <c r="C75" s="9"/>
      <c r="D75" s="9"/>
      <c r="E75" s="9">
        <f t="shared" si="1"/>
        <v>412.09000000000378</v>
      </c>
    </row>
    <row r="76" spans="1:5" ht="21" x14ac:dyDescent="0.25">
      <c r="A76" s="8"/>
      <c r="B76" s="8"/>
      <c r="C76" s="9"/>
      <c r="D76" s="9"/>
      <c r="E76" s="9">
        <f t="shared" si="1"/>
        <v>412.09000000000378</v>
      </c>
    </row>
    <row r="77" spans="1:5" ht="21" x14ac:dyDescent="0.25">
      <c r="A77" s="8"/>
      <c r="B77" s="8"/>
      <c r="C77" s="9"/>
      <c r="D77" s="9"/>
      <c r="E77" s="9">
        <f t="shared" si="1"/>
        <v>412.09000000000378</v>
      </c>
    </row>
    <row r="78" spans="1:5" ht="21" x14ac:dyDescent="0.25">
      <c r="A78" s="8"/>
      <c r="B78" s="8"/>
      <c r="C78" s="9"/>
      <c r="D78" s="9"/>
      <c r="E78" s="9">
        <f t="shared" si="1"/>
        <v>412.09000000000378</v>
      </c>
    </row>
    <row r="79" spans="1:5" ht="21" x14ac:dyDescent="0.25">
      <c r="A79" s="8"/>
      <c r="B79" s="8"/>
      <c r="C79" s="9"/>
      <c r="D79" s="9"/>
      <c r="E79" s="9">
        <f t="shared" si="1"/>
        <v>412.09000000000378</v>
      </c>
    </row>
    <row r="80" spans="1:5" ht="21" x14ac:dyDescent="0.25">
      <c r="A80" s="8"/>
      <c r="B80" s="8"/>
      <c r="C80" s="9"/>
      <c r="D80" s="9"/>
      <c r="E80" s="9">
        <f t="shared" si="1"/>
        <v>412.09000000000378</v>
      </c>
    </row>
    <row r="81" spans="1:5" ht="21" x14ac:dyDescent="0.25">
      <c r="A81" s="8"/>
      <c r="B81" s="8"/>
      <c r="C81" s="9"/>
      <c r="D81" s="9"/>
      <c r="E81" s="9">
        <f t="shared" si="1"/>
        <v>412.09000000000378</v>
      </c>
    </row>
    <row r="82" spans="1:5" ht="21" x14ac:dyDescent="0.25">
      <c r="A82" s="8"/>
      <c r="B82" s="8"/>
      <c r="C82" s="9"/>
      <c r="D82" s="9"/>
      <c r="E82" s="9">
        <f t="shared" si="1"/>
        <v>412.09000000000378</v>
      </c>
    </row>
    <row r="83" spans="1:5" ht="21" x14ac:dyDescent="0.25">
      <c r="A83" s="8"/>
      <c r="B83" s="8"/>
      <c r="C83" s="9"/>
      <c r="D83" s="9"/>
      <c r="E83" s="9">
        <f t="shared" si="1"/>
        <v>412.09000000000378</v>
      </c>
    </row>
    <row r="84" spans="1:5" ht="21" x14ac:dyDescent="0.25">
      <c r="A84" s="8"/>
      <c r="B84" s="8"/>
      <c r="C84" s="9"/>
      <c r="D84" s="9"/>
      <c r="E84" s="9">
        <f t="shared" si="1"/>
        <v>412.09000000000378</v>
      </c>
    </row>
    <row r="85" spans="1:5" ht="21" x14ac:dyDescent="0.25">
      <c r="A85" s="8"/>
      <c r="B85" s="8"/>
      <c r="C85" s="9"/>
      <c r="D85" s="9"/>
      <c r="E85" s="9">
        <f t="shared" si="1"/>
        <v>412.09000000000378</v>
      </c>
    </row>
    <row r="86" spans="1:5" ht="21" x14ac:dyDescent="0.25">
      <c r="A86" s="8"/>
      <c r="B86" s="8"/>
      <c r="C86" s="9"/>
      <c r="D86" s="9"/>
      <c r="E86" s="9">
        <f t="shared" si="1"/>
        <v>412.09000000000378</v>
      </c>
    </row>
    <row r="87" spans="1:5" ht="21" x14ac:dyDescent="0.25">
      <c r="A87" s="8"/>
      <c r="B87" s="8"/>
      <c r="C87" s="9"/>
      <c r="D87" s="9"/>
      <c r="E87" s="9">
        <f t="shared" si="1"/>
        <v>412.09000000000378</v>
      </c>
    </row>
    <row r="88" spans="1:5" ht="21" x14ac:dyDescent="0.25">
      <c r="A88" s="8"/>
      <c r="B88" s="8"/>
      <c r="C88" s="9"/>
      <c r="D88" s="9"/>
      <c r="E88" s="9">
        <f t="shared" si="1"/>
        <v>412.09000000000378</v>
      </c>
    </row>
    <row r="89" spans="1:5" ht="21" x14ac:dyDescent="0.25">
      <c r="A89" s="8"/>
      <c r="B89" s="8"/>
      <c r="C89" s="9"/>
      <c r="D89" s="9"/>
      <c r="E89" s="9">
        <f t="shared" si="1"/>
        <v>412.09000000000378</v>
      </c>
    </row>
    <row r="90" spans="1:5" ht="21" x14ac:dyDescent="0.25">
      <c r="A90" s="8"/>
      <c r="B90" s="8"/>
      <c r="C90" s="9"/>
      <c r="D90" s="9"/>
      <c r="E90" s="9">
        <f t="shared" si="1"/>
        <v>412.09000000000378</v>
      </c>
    </row>
    <row r="91" spans="1:5" ht="21" x14ac:dyDescent="0.25">
      <c r="A91" s="8"/>
      <c r="B91" s="8"/>
      <c r="C91" s="9"/>
      <c r="D91" s="9"/>
      <c r="E91" s="9">
        <f t="shared" si="1"/>
        <v>412.09000000000378</v>
      </c>
    </row>
    <row r="92" spans="1:5" ht="21" x14ac:dyDescent="0.25">
      <c r="A92" s="8"/>
      <c r="B92" s="8"/>
      <c r="C92" s="9"/>
      <c r="D92" s="9"/>
      <c r="E92" s="9">
        <f t="shared" si="1"/>
        <v>412.09000000000378</v>
      </c>
    </row>
    <row r="93" spans="1:5" ht="21" x14ac:dyDescent="0.25">
      <c r="A93" s="8"/>
      <c r="B93" s="8"/>
      <c r="C93" s="9"/>
      <c r="D93" s="9"/>
      <c r="E93" s="9">
        <f t="shared" si="1"/>
        <v>412.09000000000378</v>
      </c>
    </row>
    <row r="94" spans="1:5" ht="21" x14ac:dyDescent="0.25">
      <c r="A94" s="8"/>
      <c r="B94" s="8"/>
      <c r="C94" s="9"/>
      <c r="D94" s="9"/>
      <c r="E94" s="9">
        <f t="shared" si="1"/>
        <v>412.09000000000378</v>
      </c>
    </row>
    <row r="95" spans="1:5" ht="21" x14ac:dyDescent="0.25">
      <c r="A95" s="8"/>
      <c r="B95" s="8"/>
      <c r="C95" s="9"/>
      <c r="D95" s="9"/>
      <c r="E95" s="9">
        <f t="shared" si="1"/>
        <v>412.09000000000378</v>
      </c>
    </row>
    <row r="96" spans="1:5" ht="21" x14ac:dyDescent="0.25">
      <c r="A96" s="8"/>
      <c r="B96" s="8"/>
      <c r="C96" s="9"/>
      <c r="D96" s="9"/>
      <c r="E96" s="9">
        <f t="shared" si="1"/>
        <v>412.09000000000378</v>
      </c>
    </row>
    <row r="97" spans="1:5" ht="21" x14ac:dyDescent="0.25">
      <c r="A97" s="8"/>
      <c r="B97" s="8"/>
      <c r="C97" s="9"/>
      <c r="D97" s="9"/>
      <c r="E97" s="9">
        <f t="shared" si="1"/>
        <v>412.09000000000378</v>
      </c>
    </row>
    <row r="98" spans="1:5" ht="21" x14ac:dyDescent="0.25">
      <c r="A98" s="8"/>
      <c r="B98" s="8"/>
      <c r="C98" s="9"/>
      <c r="D98" s="9"/>
      <c r="E98" s="9">
        <f t="shared" si="1"/>
        <v>412.09000000000378</v>
      </c>
    </row>
    <row r="99" spans="1:5" ht="21" x14ac:dyDescent="0.25">
      <c r="A99" s="8"/>
      <c r="B99" s="8"/>
      <c r="C99" s="9"/>
      <c r="D99" s="9"/>
      <c r="E99" s="9">
        <f t="shared" si="1"/>
        <v>412.09000000000378</v>
      </c>
    </row>
    <row r="100" spans="1:5" ht="21" x14ac:dyDescent="0.25">
      <c r="A100" s="8"/>
      <c r="B100" s="8"/>
      <c r="C100" s="9"/>
      <c r="D100" s="9"/>
      <c r="E100" s="9">
        <f t="shared" si="1"/>
        <v>412.09000000000378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135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142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 t="s">
        <v>2638</v>
      </c>
      <c r="B4" s="8" t="s">
        <v>2619</v>
      </c>
      <c r="C4" s="9"/>
      <c r="D4" s="9"/>
      <c r="E4" s="9">
        <v>0</v>
      </c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136"/>
  <dimension ref="A1:E640"/>
  <sheetViews>
    <sheetView topLeftCell="A69" workbookViewId="0">
      <selection activeCell="B82" sqref="B82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936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45348</v>
      </c>
      <c r="B5" s="8" t="s">
        <v>881</v>
      </c>
      <c r="C5" s="9">
        <v>1010</v>
      </c>
      <c r="D5" s="9"/>
      <c r="E5" s="9">
        <f>E4+C5-D5</f>
        <v>1010</v>
      </c>
    </row>
    <row r="6" spans="1:5" ht="21" x14ac:dyDescent="0.25">
      <c r="A6" s="18">
        <v>45360</v>
      </c>
      <c r="B6" s="8" t="s">
        <v>1088</v>
      </c>
      <c r="C6" s="9">
        <v>489211</v>
      </c>
      <c r="D6" s="9"/>
      <c r="E6" s="9">
        <f t="shared" ref="E6:E69" si="0">E5+C6-D6</f>
        <v>490221</v>
      </c>
    </row>
    <row r="7" spans="1:5" ht="21" x14ac:dyDescent="0.25">
      <c r="A7" s="18">
        <v>45360</v>
      </c>
      <c r="B7" s="8" t="s">
        <v>1090</v>
      </c>
      <c r="C7" s="9">
        <v>474566</v>
      </c>
      <c r="D7" s="9"/>
      <c r="E7" s="9">
        <f t="shared" si="0"/>
        <v>964787</v>
      </c>
    </row>
    <row r="8" spans="1:5" ht="21" x14ac:dyDescent="0.25">
      <c r="A8" s="18">
        <v>45360</v>
      </c>
      <c r="B8" s="8" t="s">
        <v>1093</v>
      </c>
      <c r="C8" s="9"/>
      <c r="D8" s="9">
        <v>749788.96</v>
      </c>
      <c r="E8" s="9">
        <f t="shared" si="0"/>
        <v>214998.04000000004</v>
      </c>
    </row>
    <row r="9" spans="1:5" ht="21" x14ac:dyDescent="0.25">
      <c r="A9" s="18">
        <v>45360</v>
      </c>
      <c r="B9" s="8" t="s">
        <v>150</v>
      </c>
      <c r="C9" s="9"/>
      <c r="D9" s="9">
        <v>52.5</v>
      </c>
      <c r="E9" s="9">
        <f t="shared" si="0"/>
        <v>214945.54000000004</v>
      </c>
    </row>
    <row r="10" spans="1:5" ht="21" x14ac:dyDescent="0.25">
      <c r="A10" s="18">
        <v>45362</v>
      </c>
      <c r="B10" s="8" t="s">
        <v>996</v>
      </c>
      <c r="C10" s="9">
        <v>542122</v>
      </c>
      <c r="D10" s="9"/>
      <c r="E10" s="9">
        <f t="shared" si="0"/>
        <v>757067.54</v>
      </c>
    </row>
    <row r="11" spans="1:5" ht="21" x14ac:dyDescent="0.25">
      <c r="A11" s="18">
        <v>45362</v>
      </c>
      <c r="B11" s="8" t="s">
        <v>1093</v>
      </c>
      <c r="C11" s="9"/>
      <c r="D11" s="9">
        <v>749788.96</v>
      </c>
      <c r="E11" s="9">
        <f t="shared" si="0"/>
        <v>7278.5800000000745</v>
      </c>
    </row>
    <row r="12" spans="1:5" ht="21" x14ac:dyDescent="0.25">
      <c r="A12" s="18">
        <v>45362</v>
      </c>
      <c r="B12" s="8" t="s">
        <v>150</v>
      </c>
      <c r="C12" s="9"/>
      <c r="D12" s="9">
        <v>52.5</v>
      </c>
      <c r="E12" s="9">
        <f t="shared" si="0"/>
        <v>7226.0800000000745</v>
      </c>
    </row>
    <row r="13" spans="1:5" ht="21" x14ac:dyDescent="0.25">
      <c r="A13" s="18">
        <v>45363</v>
      </c>
      <c r="B13" s="8" t="s">
        <v>1106</v>
      </c>
      <c r="C13" s="9">
        <v>495183</v>
      </c>
      <c r="D13" s="9"/>
      <c r="E13" s="9">
        <f t="shared" si="0"/>
        <v>502409.08000000007</v>
      </c>
    </row>
    <row r="14" spans="1:5" ht="21" x14ac:dyDescent="0.25">
      <c r="A14" s="18">
        <v>45363</v>
      </c>
      <c r="B14" s="8" t="s">
        <v>1107</v>
      </c>
      <c r="C14" s="9"/>
      <c r="D14" s="9">
        <v>499474.01</v>
      </c>
      <c r="E14" s="9">
        <f t="shared" si="0"/>
        <v>2935.0700000000652</v>
      </c>
    </row>
    <row r="15" spans="1:5" ht="21" x14ac:dyDescent="0.25">
      <c r="A15" s="18">
        <v>45363</v>
      </c>
      <c r="B15" s="8" t="s">
        <v>150</v>
      </c>
      <c r="C15" s="9"/>
      <c r="D15" s="9">
        <v>52.5</v>
      </c>
      <c r="E15" s="9">
        <f t="shared" si="0"/>
        <v>2882.5700000000652</v>
      </c>
    </row>
    <row r="16" spans="1:5" ht="21" x14ac:dyDescent="0.25">
      <c r="A16" s="18">
        <v>45364</v>
      </c>
      <c r="B16" s="8" t="s">
        <v>828</v>
      </c>
      <c r="C16" s="9">
        <v>495630</v>
      </c>
      <c r="D16" s="9"/>
      <c r="E16" s="9">
        <f t="shared" si="0"/>
        <v>498512.57000000007</v>
      </c>
    </row>
    <row r="17" spans="1:5" ht="21" x14ac:dyDescent="0.25">
      <c r="A17" s="18">
        <v>45364</v>
      </c>
      <c r="B17" s="8" t="s">
        <v>1110</v>
      </c>
      <c r="C17" s="9"/>
      <c r="D17" s="9">
        <v>495801.01</v>
      </c>
      <c r="E17" s="9">
        <f t="shared" si="0"/>
        <v>2711.5600000000559</v>
      </c>
    </row>
    <row r="18" spans="1:5" ht="21" x14ac:dyDescent="0.25">
      <c r="A18" s="18">
        <v>45364</v>
      </c>
      <c r="B18" s="8" t="s">
        <v>150</v>
      </c>
      <c r="C18" s="9"/>
      <c r="D18" s="9">
        <v>52.5</v>
      </c>
      <c r="E18" s="9">
        <f t="shared" si="0"/>
        <v>2659.0600000000559</v>
      </c>
    </row>
    <row r="19" spans="1:5" ht="21" x14ac:dyDescent="0.25">
      <c r="A19" s="18">
        <v>45365</v>
      </c>
      <c r="B19" s="8" t="s">
        <v>985</v>
      </c>
      <c r="C19" s="9">
        <v>501633</v>
      </c>
      <c r="D19" s="9"/>
      <c r="E19" s="9">
        <f t="shared" si="0"/>
        <v>504292.06000000006</v>
      </c>
    </row>
    <row r="20" spans="1:5" ht="21" x14ac:dyDescent="0.25">
      <c r="A20" s="18">
        <v>45366</v>
      </c>
      <c r="B20" s="8" t="s">
        <v>1122</v>
      </c>
      <c r="C20" s="9"/>
      <c r="D20" s="9">
        <v>503147.01</v>
      </c>
      <c r="E20" s="9">
        <f t="shared" si="0"/>
        <v>1145.0500000000466</v>
      </c>
    </row>
    <row r="21" spans="1:5" ht="21" x14ac:dyDescent="0.25">
      <c r="A21" s="18">
        <v>45366</v>
      </c>
      <c r="B21" s="8" t="s">
        <v>150</v>
      </c>
      <c r="C21" s="9"/>
      <c r="D21" s="9">
        <v>52.5</v>
      </c>
      <c r="E21" s="9">
        <f t="shared" si="0"/>
        <v>1092.5500000000466</v>
      </c>
    </row>
    <row r="22" spans="1:5" ht="21" x14ac:dyDescent="0.25">
      <c r="A22" s="18">
        <v>45366</v>
      </c>
      <c r="B22" s="8" t="s">
        <v>150</v>
      </c>
      <c r="C22" s="9"/>
      <c r="D22" s="9">
        <v>99</v>
      </c>
      <c r="E22" s="9">
        <f t="shared" si="0"/>
        <v>993.55000000004657</v>
      </c>
    </row>
    <row r="23" spans="1:5" ht="21" x14ac:dyDescent="0.25">
      <c r="A23" s="18">
        <v>45367</v>
      </c>
      <c r="B23" s="8" t="s">
        <v>1127</v>
      </c>
      <c r="C23" s="9">
        <v>750184</v>
      </c>
      <c r="D23" s="9"/>
      <c r="E23" s="9">
        <f t="shared" si="0"/>
        <v>751177.55</v>
      </c>
    </row>
    <row r="24" spans="1:5" ht="21" x14ac:dyDescent="0.25">
      <c r="A24" s="18">
        <v>45367</v>
      </c>
      <c r="B24" s="8" t="s">
        <v>1131</v>
      </c>
      <c r="C24" s="9"/>
      <c r="D24" s="9">
        <v>749788.96</v>
      </c>
      <c r="E24" s="9">
        <f t="shared" si="0"/>
        <v>1388.5900000000838</v>
      </c>
    </row>
    <row r="25" spans="1:5" ht="21" x14ac:dyDescent="0.25">
      <c r="A25" s="18">
        <v>45367</v>
      </c>
      <c r="B25" s="8" t="s">
        <v>150</v>
      </c>
      <c r="C25" s="9"/>
      <c r="D25" s="9">
        <v>52.5</v>
      </c>
      <c r="E25" s="9">
        <f t="shared" si="0"/>
        <v>1336.0900000000838</v>
      </c>
    </row>
    <row r="26" spans="1:5" ht="21" x14ac:dyDescent="0.25">
      <c r="A26" s="18">
        <v>45369</v>
      </c>
      <c r="B26" s="8" t="s">
        <v>1148</v>
      </c>
      <c r="C26" s="9">
        <v>498560</v>
      </c>
      <c r="D26" s="9"/>
      <c r="E26" s="9">
        <f t="shared" si="0"/>
        <v>499896.09000000008</v>
      </c>
    </row>
    <row r="27" spans="1:5" ht="21" x14ac:dyDescent="0.25">
      <c r="A27" s="18">
        <v>45369</v>
      </c>
      <c r="B27" s="8" t="s">
        <v>1149</v>
      </c>
      <c r="C27" s="9"/>
      <c r="D27" s="9">
        <v>498739.41</v>
      </c>
      <c r="E27" s="9">
        <f t="shared" si="0"/>
        <v>1156.6800000001094</v>
      </c>
    </row>
    <row r="28" spans="1:5" ht="21" x14ac:dyDescent="0.25">
      <c r="A28" s="18">
        <v>45369</v>
      </c>
      <c r="B28" s="8" t="s">
        <v>150</v>
      </c>
      <c r="C28" s="9"/>
      <c r="D28" s="9">
        <v>52.5</v>
      </c>
      <c r="E28" s="9">
        <f t="shared" si="0"/>
        <v>1104.1800000001094</v>
      </c>
    </row>
    <row r="29" spans="1:5" ht="21" x14ac:dyDescent="0.25">
      <c r="A29" s="18">
        <v>45370</v>
      </c>
      <c r="B29" s="8" t="s">
        <v>985</v>
      </c>
      <c r="C29" s="9">
        <v>195155</v>
      </c>
      <c r="D29" s="9"/>
      <c r="E29" s="9">
        <f t="shared" si="0"/>
        <v>196259.18000000011</v>
      </c>
    </row>
    <row r="30" spans="1:5" ht="21" x14ac:dyDescent="0.25">
      <c r="A30" s="18">
        <v>45370</v>
      </c>
      <c r="B30" s="8" t="s">
        <v>1154</v>
      </c>
      <c r="C30" s="9">
        <v>555156</v>
      </c>
      <c r="D30" s="9"/>
      <c r="E30" s="9">
        <f t="shared" si="0"/>
        <v>751415.18000000017</v>
      </c>
    </row>
    <row r="31" spans="1:5" ht="21" x14ac:dyDescent="0.25">
      <c r="A31" s="18">
        <v>45370</v>
      </c>
      <c r="B31" s="8" t="s">
        <v>1156</v>
      </c>
      <c r="C31" s="9"/>
      <c r="D31" s="9">
        <v>749899.15</v>
      </c>
      <c r="E31" s="9">
        <f t="shared" si="0"/>
        <v>1516.0300000001444</v>
      </c>
    </row>
    <row r="32" spans="1:5" ht="21" x14ac:dyDescent="0.25">
      <c r="A32" s="18">
        <v>45370</v>
      </c>
      <c r="B32" s="8" t="s">
        <v>150</v>
      </c>
      <c r="C32" s="9"/>
      <c r="D32" s="9">
        <v>52.5</v>
      </c>
      <c r="E32" s="9">
        <f t="shared" si="0"/>
        <v>1463.5300000001444</v>
      </c>
    </row>
    <row r="33" spans="1:5" ht="21" x14ac:dyDescent="0.25">
      <c r="A33" s="18">
        <v>45371</v>
      </c>
      <c r="B33" s="8" t="s">
        <v>1158</v>
      </c>
      <c r="C33" s="9">
        <v>501233</v>
      </c>
      <c r="D33" s="9"/>
      <c r="E33" s="9">
        <f t="shared" si="0"/>
        <v>502696.53000000014</v>
      </c>
    </row>
    <row r="34" spans="1:5" ht="21" x14ac:dyDescent="0.25">
      <c r="A34" s="18">
        <v>45371</v>
      </c>
      <c r="B34" s="8" t="s">
        <v>1148</v>
      </c>
      <c r="C34" s="9">
        <v>249860</v>
      </c>
      <c r="D34" s="9"/>
      <c r="E34" s="9">
        <f t="shared" si="0"/>
        <v>752556.53000000014</v>
      </c>
    </row>
    <row r="35" spans="1:5" ht="21" x14ac:dyDescent="0.25">
      <c r="A35" s="18">
        <v>45371</v>
      </c>
      <c r="B35" s="8" t="s">
        <v>1160</v>
      </c>
      <c r="C35" s="9"/>
      <c r="D35" s="9">
        <v>749935.88</v>
      </c>
      <c r="E35" s="9">
        <f t="shared" si="0"/>
        <v>2620.6500000001397</v>
      </c>
    </row>
    <row r="36" spans="1:5" ht="21" x14ac:dyDescent="0.25">
      <c r="A36" s="18">
        <v>45371</v>
      </c>
      <c r="B36" s="8" t="s">
        <v>1104</v>
      </c>
      <c r="C36" s="9"/>
      <c r="D36" s="9">
        <v>52.5</v>
      </c>
      <c r="E36" s="9">
        <f t="shared" si="0"/>
        <v>2568.1500000001397</v>
      </c>
    </row>
    <row r="37" spans="1:5" ht="21" x14ac:dyDescent="0.25">
      <c r="A37" s="18">
        <v>45372</v>
      </c>
      <c r="B37" s="8" t="s">
        <v>1162</v>
      </c>
      <c r="C37" s="9"/>
      <c r="D37" s="9">
        <v>2175</v>
      </c>
      <c r="E37" s="9">
        <f t="shared" si="0"/>
        <v>393.1500000001397</v>
      </c>
    </row>
    <row r="38" spans="1:5" ht="21" x14ac:dyDescent="0.25">
      <c r="A38" s="18">
        <v>45373</v>
      </c>
      <c r="B38" s="8" t="s">
        <v>994</v>
      </c>
      <c r="C38" s="9">
        <v>520968</v>
      </c>
      <c r="D38" s="9"/>
      <c r="E38" s="9">
        <f t="shared" si="0"/>
        <v>521361.15000000014</v>
      </c>
    </row>
    <row r="39" spans="1:5" ht="21" x14ac:dyDescent="0.25">
      <c r="A39" s="18">
        <v>45373</v>
      </c>
      <c r="B39" s="8" t="s">
        <v>985</v>
      </c>
      <c r="C39" s="9">
        <v>230544</v>
      </c>
      <c r="D39" s="9"/>
      <c r="E39" s="9">
        <f t="shared" si="0"/>
        <v>751905.15000000014</v>
      </c>
    </row>
    <row r="40" spans="1:5" ht="21" x14ac:dyDescent="0.25">
      <c r="A40" s="18">
        <v>45373</v>
      </c>
      <c r="B40" s="8" t="s">
        <v>1160</v>
      </c>
      <c r="C40" s="9"/>
      <c r="D40" s="9">
        <v>749935.88</v>
      </c>
      <c r="E40" s="9">
        <f t="shared" si="0"/>
        <v>1969.270000000135</v>
      </c>
    </row>
    <row r="41" spans="1:5" ht="21" x14ac:dyDescent="0.25">
      <c r="A41" s="18">
        <v>45373</v>
      </c>
      <c r="B41" s="8" t="s">
        <v>1104</v>
      </c>
      <c r="C41" s="9"/>
      <c r="D41" s="9">
        <v>52.5</v>
      </c>
      <c r="E41" s="9">
        <f t="shared" si="0"/>
        <v>1916.770000000135</v>
      </c>
    </row>
    <row r="42" spans="1:5" ht="21" x14ac:dyDescent="0.25">
      <c r="A42" s="18">
        <v>45374</v>
      </c>
      <c r="B42" s="8" t="s">
        <v>1185</v>
      </c>
      <c r="C42" s="9">
        <v>106525</v>
      </c>
      <c r="D42" s="9"/>
      <c r="E42" s="9">
        <f t="shared" si="0"/>
        <v>108441.77000000014</v>
      </c>
    </row>
    <row r="43" spans="1:5" ht="21" x14ac:dyDescent="0.25">
      <c r="A43" s="18">
        <v>45374</v>
      </c>
      <c r="B43" s="8" t="s">
        <v>585</v>
      </c>
      <c r="C43" s="9">
        <v>522755</v>
      </c>
      <c r="D43" s="9"/>
      <c r="E43" s="9">
        <f t="shared" si="0"/>
        <v>631196.77000000014</v>
      </c>
    </row>
    <row r="44" spans="1:5" ht="21" x14ac:dyDescent="0.25">
      <c r="A44" s="18">
        <v>45374</v>
      </c>
      <c r="B44" s="8" t="s">
        <v>555</v>
      </c>
      <c r="C44" s="9">
        <v>120785</v>
      </c>
      <c r="D44" s="9"/>
      <c r="E44" s="9">
        <f t="shared" si="0"/>
        <v>751981.77000000014</v>
      </c>
    </row>
    <row r="45" spans="1:5" ht="21" x14ac:dyDescent="0.25">
      <c r="A45" s="18">
        <v>45374</v>
      </c>
      <c r="B45" s="8" t="s">
        <v>1188</v>
      </c>
      <c r="C45" s="9"/>
      <c r="D45" s="9">
        <v>749851.96</v>
      </c>
      <c r="E45" s="9">
        <f t="shared" si="0"/>
        <v>2129.8100000001723</v>
      </c>
    </row>
    <row r="46" spans="1:5" ht="21" x14ac:dyDescent="0.25">
      <c r="A46" s="18">
        <v>45374</v>
      </c>
      <c r="B46" s="8" t="s">
        <v>1104</v>
      </c>
      <c r="C46" s="9"/>
      <c r="D46" s="9">
        <v>52.5</v>
      </c>
      <c r="E46" s="9">
        <f t="shared" si="0"/>
        <v>2077.3100000001723</v>
      </c>
    </row>
    <row r="47" spans="1:5" ht="21" x14ac:dyDescent="0.25">
      <c r="A47" s="8" t="s">
        <v>1193</v>
      </c>
      <c r="B47" s="8" t="s">
        <v>1192</v>
      </c>
      <c r="C47" s="9">
        <v>484520</v>
      </c>
      <c r="D47" s="9"/>
      <c r="E47" s="9">
        <f t="shared" si="0"/>
        <v>486597.31000000017</v>
      </c>
    </row>
    <row r="48" spans="1:5" ht="21" x14ac:dyDescent="0.25">
      <c r="A48" s="8" t="s">
        <v>1193</v>
      </c>
      <c r="B48" s="8" t="s">
        <v>1090</v>
      </c>
      <c r="C48" s="9">
        <v>264850</v>
      </c>
      <c r="D48" s="9"/>
      <c r="E48" s="9">
        <f t="shared" si="0"/>
        <v>751447.31000000017</v>
      </c>
    </row>
    <row r="49" spans="1:5" ht="21" x14ac:dyDescent="0.25">
      <c r="A49" s="8" t="s">
        <v>1193</v>
      </c>
      <c r="B49" s="8" t="s">
        <v>1195</v>
      </c>
      <c r="C49" s="9"/>
      <c r="D49" s="9">
        <v>734493.51</v>
      </c>
      <c r="E49" s="9">
        <f t="shared" si="0"/>
        <v>16953.800000000163</v>
      </c>
    </row>
    <row r="50" spans="1:5" ht="21" x14ac:dyDescent="0.25">
      <c r="A50" s="8" t="s">
        <v>1193</v>
      </c>
      <c r="B50" s="8" t="s">
        <v>150</v>
      </c>
      <c r="C50" s="9"/>
      <c r="D50" s="9">
        <v>52.5</v>
      </c>
      <c r="E50" s="9">
        <f t="shared" si="0"/>
        <v>16901.300000000163</v>
      </c>
    </row>
    <row r="51" spans="1:5" ht="21" x14ac:dyDescent="0.25">
      <c r="A51" s="8" t="s">
        <v>1199</v>
      </c>
      <c r="B51" s="8" t="s">
        <v>985</v>
      </c>
      <c r="C51" s="9">
        <v>100815</v>
      </c>
      <c r="D51" s="9"/>
      <c r="E51" s="9">
        <f t="shared" si="0"/>
        <v>117716.30000000016</v>
      </c>
    </row>
    <row r="52" spans="1:5" ht="21" x14ac:dyDescent="0.25">
      <c r="A52" s="18">
        <v>45379</v>
      </c>
      <c r="B52" s="8" t="s">
        <v>1169</v>
      </c>
      <c r="C52" s="9">
        <v>391764</v>
      </c>
      <c r="D52" s="9"/>
      <c r="E52" s="9">
        <f t="shared" si="0"/>
        <v>509480.30000000016</v>
      </c>
    </row>
    <row r="53" spans="1:5" ht="21" x14ac:dyDescent="0.25">
      <c r="A53" s="18">
        <v>45379</v>
      </c>
      <c r="B53" s="8" t="s">
        <v>985</v>
      </c>
      <c r="C53" s="9">
        <v>108000</v>
      </c>
      <c r="D53" s="9"/>
      <c r="E53" s="9">
        <f t="shared" si="0"/>
        <v>617480.30000000016</v>
      </c>
    </row>
    <row r="54" spans="1:5" ht="21" x14ac:dyDescent="0.25">
      <c r="A54" s="18">
        <v>45379</v>
      </c>
      <c r="B54" s="8" t="s">
        <v>1204</v>
      </c>
      <c r="C54" s="9">
        <v>74927</v>
      </c>
      <c r="D54" s="9"/>
      <c r="E54" s="9">
        <f t="shared" si="0"/>
        <v>692407.30000000016</v>
      </c>
    </row>
    <row r="55" spans="1:5" ht="21" x14ac:dyDescent="0.25">
      <c r="A55" s="18">
        <v>45379</v>
      </c>
      <c r="B55" s="8" t="s">
        <v>1205</v>
      </c>
      <c r="C55" s="9">
        <v>160025</v>
      </c>
      <c r="D55" s="9"/>
      <c r="E55" s="9">
        <f t="shared" si="0"/>
        <v>852432.30000000016</v>
      </c>
    </row>
    <row r="56" spans="1:5" ht="21" x14ac:dyDescent="0.25">
      <c r="A56" s="18">
        <v>45379</v>
      </c>
      <c r="B56" s="8" t="s">
        <v>1206</v>
      </c>
      <c r="C56" s="9"/>
      <c r="D56" s="9">
        <v>744389.65</v>
      </c>
      <c r="E56" s="9">
        <f t="shared" si="0"/>
        <v>108042.65000000014</v>
      </c>
    </row>
    <row r="57" spans="1:5" ht="21" x14ac:dyDescent="0.25">
      <c r="A57" s="18">
        <v>45379</v>
      </c>
      <c r="B57" s="8" t="s">
        <v>150</v>
      </c>
      <c r="C57" s="9"/>
      <c r="D57" s="9">
        <v>52.5</v>
      </c>
      <c r="E57" s="9">
        <f t="shared" si="0"/>
        <v>107990.15000000014</v>
      </c>
    </row>
    <row r="58" spans="1:5" ht="21" x14ac:dyDescent="0.25">
      <c r="A58" s="18">
        <v>45383</v>
      </c>
      <c r="B58" s="8" t="s">
        <v>1147</v>
      </c>
      <c r="C58" s="9">
        <v>129545</v>
      </c>
      <c r="D58" s="9"/>
      <c r="E58" s="9">
        <f t="shared" si="0"/>
        <v>237535.15000000014</v>
      </c>
    </row>
    <row r="59" spans="1:5" ht="21" x14ac:dyDescent="0.25">
      <c r="A59" s="18">
        <v>45383</v>
      </c>
      <c r="B59" s="8" t="s">
        <v>1148</v>
      </c>
      <c r="C59" s="9">
        <v>508150</v>
      </c>
      <c r="D59" s="9"/>
      <c r="E59" s="9">
        <f t="shared" si="0"/>
        <v>745685.15000000014</v>
      </c>
    </row>
    <row r="60" spans="1:5" ht="21" x14ac:dyDescent="0.25">
      <c r="A60" s="18">
        <v>45383</v>
      </c>
      <c r="B60" s="8" t="s">
        <v>1212</v>
      </c>
      <c r="C60" s="9"/>
      <c r="D60" s="9">
        <v>744830.41</v>
      </c>
      <c r="E60" s="9">
        <f t="shared" si="0"/>
        <v>854.7400000001071</v>
      </c>
    </row>
    <row r="61" spans="1:5" ht="21" x14ac:dyDescent="0.25">
      <c r="A61" s="18">
        <v>45383</v>
      </c>
      <c r="B61" s="8" t="s">
        <v>150</v>
      </c>
      <c r="C61" s="9"/>
      <c r="D61" s="9">
        <v>52.5</v>
      </c>
      <c r="E61" s="9">
        <f t="shared" si="0"/>
        <v>802.2400000001071</v>
      </c>
    </row>
    <row r="62" spans="1:5" ht="21" x14ac:dyDescent="0.25">
      <c r="A62" s="18">
        <v>45384</v>
      </c>
      <c r="B62" s="8" t="s">
        <v>1218</v>
      </c>
      <c r="C62" s="9">
        <v>365412</v>
      </c>
      <c r="D62" s="9"/>
      <c r="E62" s="9">
        <f t="shared" si="0"/>
        <v>366214.24000000011</v>
      </c>
    </row>
    <row r="63" spans="1:5" ht="21" x14ac:dyDescent="0.25">
      <c r="A63" s="18">
        <v>45384</v>
      </c>
      <c r="B63" s="8" t="s">
        <v>1185</v>
      </c>
      <c r="C63" s="9">
        <v>119255</v>
      </c>
      <c r="D63" s="9"/>
      <c r="E63" s="9">
        <f t="shared" si="0"/>
        <v>485469.24000000011</v>
      </c>
    </row>
    <row r="64" spans="1:5" ht="21" x14ac:dyDescent="0.25">
      <c r="A64" s="18">
        <v>45384</v>
      </c>
      <c r="B64" s="8" t="s">
        <v>1222</v>
      </c>
      <c r="C64" s="9">
        <v>266530</v>
      </c>
      <c r="D64" s="9"/>
      <c r="E64" s="9">
        <f t="shared" si="0"/>
        <v>751999.24000000011</v>
      </c>
    </row>
    <row r="65" spans="1:5" ht="21" x14ac:dyDescent="0.25">
      <c r="A65" s="18">
        <v>45384</v>
      </c>
      <c r="B65" s="8" t="s">
        <v>1224</v>
      </c>
      <c r="C65" s="9"/>
      <c r="D65" s="9">
        <v>748870.71</v>
      </c>
      <c r="E65" s="9">
        <f t="shared" si="0"/>
        <v>3128.5300000001444</v>
      </c>
    </row>
    <row r="66" spans="1:5" ht="21" x14ac:dyDescent="0.25">
      <c r="A66" s="18">
        <v>45384</v>
      </c>
      <c r="B66" s="8" t="s">
        <v>150</v>
      </c>
      <c r="C66" s="9"/>
      <c r="D66" s="9">
        <v>52.5</v>
      </c>
      <c r="E66" s="9">
        <f t="shared" si="0"/>
        <v>3076.0300000001444</v>
      </c>
    </row>
    <row r="67" spans="1:5" ht="21" x14ac:dyDescent="0.25">
      <c r="A67" s="18">
        <v>45385</v>
      </c>
      <c r="B67" s="8" t="s">
        <v>1235</v>
      </c>
      <c r="C67" s="9">
        <f>511234</f>
        <v>511234</v>
      </c>
      <c r="D67" s="9"/>
      <c r="E67" s="9">
        <f t="shared" si="0"/>
        <v>514310.03000000014</v>
      </c>
    </row>
    <row r="68" spans="1:5" ht="21" x14ac:dyDescent="0.25">
      <c r="A68" s="18">
        <v>45385</v>
      </c>
      <c r="B68" s="8" t="s">
        <v>1236</v>
      </c>
      <c r="C68" s="9">
        <v>238766</v>
      </c>
      <c r="D68" s="9"/>
      <c r="E68" s="9">
        <f t="shared" si="0"/>
        <v>753076.03000000014</v>
      </c>
    </row>
    <row r="69" spans="1:5" ht="21" x14ac:dyDescent="0.25">
      <c r="A69" s="18">
        <v>45385</v>
      </c>
      <c r="B69" s="8" t="s">
        <v>1237</v>
      </c>
      <c r="C69" s="9"/>
      <c r="D69" s="9">
        <v>749715.5</v>
      </c>
      <c r="E69" s="9">
        <f t="shared" si="0"/>
        <v>3360.5300000001444</v>
      </c>
    </row>
    <row r="70" spans="1:5" ht="21" x14ac:dyDescent="0.25">
      <c r="A70" s="18">
        <v>45385</v>
      </c>
      <c r="B70" s="8" t="s">
        <v>150</v>
      </c>
      <c r="C70" s="9"/>
      <c r="D70" s="9">
        <v>52.5</v>
      </c>
      <c r="E70" s="9">
        <f t="shared" ref="E70:E133" si="1">E69+C70-D70</f>
        <v>3308.0300000001444</v>
      </c>
    </row>
    <row r="71" spans="1:5" ht="21" x14ac:dyDescent="0.25">
      <c r="A71" s="18">
        <v>45386</v>
      </c>
      <c r="B71" s="8" t="s">
        <v>1126</v>
      </c>
      <c r="C71" s="9">
        <v>111324</v>
      </c>
      <c r="D71" s="9"/>
      <c r="E71" s="9">
        <f t="shared" si="1"/>
        <v>114632.03000000014</v>
      </c>
    </row>
    <row r="72" spans="1:5" ht="21" x14ac:dyDescent="0.25">
      <c r="A72" s="18">
        <v>45386</v>
      </c>
      <c r="B72" s="8" t="s">
        <v>1245</v>
      </c>
      <c r="C72" s="9">
        <v>46580</v>
      </c>
      <c r="D72" s="9"/>
      <c r="E72" s="9">
        <f t="shared" si="1"/>
        <v>161212.03000000014</v>
      </c>
    </row>
    <row r="73" spans="1:5" ht="21" x14ac:dyDescent="0.25">
      <c r="A73" s="18">
        <v>45386</v>
      </c>
      <c r="B73" s="8" t="s">
        <v>985</v>
      </c>
      <c r="C73" s="9">
        <v>58864</v>
      </c>
      <c r="D73" s="9"/>
      <c r="E73" s="9">
        <f t="shared" si="1"/>
        <v>220076.03000000014</v>
      </c>
    </row>
    <row r="74" spans="1:5" ht="21" x14ac:dyDescent="0.25">
      <c r="A74" s="18">
        <v>45386</v>
      </c>
      <c r="B74" s="8" t="s">
        <v>917</v>
      </c>
      <c r="C74" s="9">
        <v>499985</v>
      </c>
      <c r="D74" s="9"/>
      <c r="E74" s="9">
        <f t="shared" si="1"/>
        <v>720061.03000000014</v>
      </c>
    </row>
    <row r="75" spans="1:5" ht="21" x14ac:dyDescent="0.25">
      <c r="A75" s="18">
        <v>45386</v>
      </c>
      <c r="B75" s="8" t="s">
        <v>1247</v>
      </c>
      <c r="C75" s="9"/>
      <c r="D75" s="9">
        <v>719119.41</v>
      </c>
      <c r="E75" s="9">
        <f t="shared" si="1"/>
        <v>941.62000000011176</v>
      </c>
    </row>
    <row r="76" spans="1:5" ht="21" x14ac:dyDescent="0.25">
      <c r="A76" s="18">
        <v>45386</v>
      </c>
      <c r="B76" s="8" t="s">
        <v>150</v>
      </c>
      <c r="C76" s="9"/>
      <c r="D76" s="9">
        <v>52.5</v>
      </c>
      <c r="E76" s="9">
        <f t="shared" si="1"/>
        <v>889.12000000011176</v>
      </c>
    </row>
    <row r="77" spans="1:5" ht="21" x14ac:dyDescent="0.25">
      <c r="A77" s="18">
        <v>45387</v>
      </c>
      <c r="B77" s="8" t="s">
        <v>1254</v>
      </c>
      <c r="C77" s="9">
        <v>498440</v>
      </c>
      <c r="D77" s="9"/>
      <c r="E77" s="9">
        <f t="shared" si="1"/>
        <v>499329.12000000011</v>
      </c>
    </row>
    <row r="78" spans="1:5" ht="21" x14ac:dyDescent="0.25">
      <c r="A78" s="18">
        <v>45387</v>
      </c>
      <c r="B78" s="8" t="s">
        <v>1255</v>
      </c>
      <c r="C78" s="9">
        <v>252148</v>
      </c>
      <c r="D78" s="9"/>
      <c r="E78" s="9">
        <f t="shared" si="1"/>
        <v>751477.12000000011</v>
      </c>
    </row>
    <row r="79" spans="1:5" ht="21" x14ac:dyDescent="0.25">
      <c r="A79" s="18">
        <v>45387</v>
      </c>
      <c r="B79" s="8" t="s">
        <v>1256</v>
      </c>
      <c r="C79" s="9"/>
      <c r="D79" s="9">
        <v>747401.51</v>
      </c>
      <c r="E79" s="9">
        <f t="shared" si="1"/>
        <v>4075.6100000001024</v>
      </c>
    </row>
    <row r="80" spans="1:5" ht="21" x14ac:dyDescent="0.25">
      <c r="A80" s="18">
        <v>45387</v>
      </c>
      <c r="B80" s="8" t="s">
        <v>150</v>
      </c>
      <c r="C80" s="9"/>
      <c r="D80" s="9">
        <v>52.5</v>
      </c>
      <c r="E80" s="9">
        <f t="shared" si="1"/>
        <v>4023.1100000001024</v>
      </c>
    </row>
    <row r="81" spans="1:5" ht="21" x14ac:dyDescent="0.25">
      <c r="A81" s="18">
        <v>45388</v>
      </c>
      <c r="B81" s="8" t="s">
        <v>1258</v>
      </c>
      <c r="C81" s="9">
        <v>513855</v>
      </c>
      <c r="D81" s="9"/>
      <c r="E81" s="9">
        <f t="shared" si="1"/>
        <v>517878.1100000001</v>
      </c>
    </row>
    <row r="82" spans="1:5" ht="21" x14ac:dyDescent="0.25">
      <c r="A82" s="18">
        <v>45388</v>
      </c>
      <c r="B82" s="8" t="s">
        <v>1259</v>
      </c>
      <c r="C82" s="9"/>
      <c r="D82" s="9">
        <v>516002.51</v>
      </c>
      <c r="E82" s="9">
        <f t="shared" si="1"/>
        <v>1875.6000000000931</v>
      </c>
    </row>
    <row r="83" spans="1:5" ht="21" x14ac:dyDescent="0.25">
      <c r="A83" s="18">
        <v>45388</v>
      </c>
      <c r="B83" s="8" t="s">
        <v>977</v>
      </c>
      <c r="C83" s="9"/>
      <c r="D83" s="9">
        <v>52.5</v>
      </c>
      <c r="E83" s="9">
        <f t="shared" si="1"/>
        <v>1823.1000000000931</v>
      </c>
    </row>
    <row r="84" spans="1:5" ht="21" x14ac:dyDescent="0.25">
      <c r="A84" s="18">
        <v>45398</v>
      </c>
      <c r="B84" s="8" t="s">
        <v>491</v>
      </c>
      <c r="C84" s="9">
        <v>519528</v>
      </c>
      <c r="D84" s="9"/>
      <c r="E84" s="9">
        <f t="shared" si="1"/>
        <v>521351.10000000009</v>
      </c>
    </row>
    <row r="85" spans="1:5" ht="21" x14ac:dyDescent="0.25">
      <c r="A85" s="18">
        <v>45398</v>
      </c>
      <c r="B85" s="8" t="s">
        <v>1029</v>
      </c>
      <c r="C85" s="9">
        <v>230856</v>
      </c>
      <c r="D85" s="9"/>
      <c r="E85" s="9">
        <f t="shared" si="1"/>
        <v>752207.10000000009</v>
      </c>
    </row>
    <row r="86" spans="1:5" ht="21" x14ac:dyDescent="0.25">
      <c r="A86" s="18">
        <v>45398</v>
      </c>
      <c r="B86" s="8" t="s">
        <v>931</v>
      </c>
      <c r="C86" s="9"/>
      <c r="D86" s="9">
        <v>99</v>
      </c>
      <c r="E86" s="9">
        <f t="shared" si="1"/>
        <v>752108.10000000009</v>
      </c>
    </row>
    <row r="87" spans="1:5" ht="21" x14ac:dyDescent="0.25">
      <c r="A87" s="18">
        <v>45398</v>
      </c>
      <c r="B87" s="8" t="s">
        <v>1283</v>
      </c>
      <c r="C87" s="9"/>
      <c r="D87" s="9">
        <v>749788.96</v>
      </c>
      <c r="E87" s="9">
        <f t="shared" si="1"/>
        <v>2319.1400000001304</v>
      </c>
    </row>
    <row r="88" spans="1:5" ht="21" x14ac:dyDescent="0.25">
      <c r="A88" s="18">
        <v>45398</v>
      </c>
      <c r="B88" s="8" t="s">
        <v>150</v>
      </c>
      <c r="C88" s="9"/>
      <c r="D88" s="9">
        <v>52.5</v>
      </c>
      <c r="E88" s="9">
        <f t="shared" si="1"/>
        <v>2266.6400000001304</v>
      </c>
    </row>
    <row r="89" spans="1:5" ht="21" x14ac:dyDescent="0.25">
      <c r="A89" s="18">
        <v>45399</v>
      </c>
      <c r="B89" s="8" t="s">
        <v>383</v>
      </c>
      <c r="C89" s="9">
        <v>344685</v>
      </c>
      <c r="D89" s="9"/>
      <c r="E89" s="9">
        <f t="shared" si="1"/>
        <v>346951.64000000013</v>
      </c>
    </row>
    <row r="90" spans="1:5" ht="21" x14ac:dyDescent="0.25">
      <c r="A90" s="18">
        <v>45399</v>
      </c>
      <c r="B90" s="8" t="s">
        <v>917</v>
      </c>
      <c r="C90" s="9">
        <v>405312</v>
      </c>
      <c r="D90" s="9"/>
      <c r="E90" s="9">
        <f t="shared" si="1"/>
        <v>752263.64000000013</v>
      </c>
    </row>
    <row r="91" spans="1:5" ht="21" x14ac:dyDescent="0.25">
      <c r="A91" s="18">
        <v>45399</v>
      </c>
      <c r="B91" s="8" t="s">
        <v>1290</v>
      </c>
      <c r="C91" s="9"/>
      <c r="D91" s="9">
        <v>749788.96</v>
      </c>
      <c r="E91" s="9">
        <f t="shared" si="1"/>
        <v>2474.6800000001676</v>
      </c>
    </row>
    <row r="92" spans="1:5" ht="21" x14ac:dyDescent="0.25">
      <c r="A92" s="18">
        <v>45399</v>
      </c>
      <c r="B92" s="8" t="s">
        <v>150</v>
      </c>
      <c r="C92" s="9"/>
      <c r="D92" s="9">
        <v>52.5</v>
      </c>
      <c r="E92" s="9">
        <f t="shared" si="1"/>
        <v>2422.1800000001676</v>
      </c>
    </row>
    <row r="93" spans="1:5" ht="21" x14ac:dyDescent="0.25">
      <c r="A93" s="18">
        <v>45400</v>
      </c>
      <c r="B93" s="8" t="s">
        <v>1169</v>
      </c>
      <c r="C93" s="9">
        <v>694920</v>
      </c>
      <c r="D93" s="9"/>
      <c r="E93" s="9">
        <f t="shared" si="1"/>
        <v>697342.18000000017</v>
      </c>
    </row>
    <row r="94" spans="1:5" ht="21" x14ac:dyDescent="0.25">
      <c r="A94" s="18">
        <v>45400</v>
      </c>
      <c r="B94" s="8" t="s">
        <v>1298</v>
      </c>
      <c r="C94" s="9"/>
      <c r="D94" s="9">
        <v>695406.52</v>
      </c>
      <c r="E94" s="9">
        <f t="shared" si="1"/>
        <v>1935.660000000149</v>
      </c>
    </row>
    <row r="95" spans="1:5" ht="21" x14ac:dyDescent="0.25">
      <c r="A95" s="18">
        <v>45400</v>
      </c>
      <c r="B95" s="8" t="s">
        <v>150</v>
      </c>
      <c r="C95" s="9"/>
      <c r="D95" s="9">
        <v>52.5</v>
      </c>
      <c r="E95" s="9">
        <f t="shared" si="1"/>
        <v>1883.160000000149</v>
      </c>
    </row>
    <row r="96" spans="1:5" ht="21" x14ac:dyDescent="0.25">
      <c r="A96" s="18">
        <v>45402</v>
      </c>
      <c r="B96" s="8" t="s">
        <v>1126</v>
      </c>
      <c r="C96" s="9">
        <v>734850</v>
      </c>
      <c r="D96" s="9"/>
      <c r="E96" s="9">
        <f t="shared" si="1"/>
        <v>736733.16000000015</v>
      </c>
    </row>
    <row r="97" spans="1:5" ht="21" x14ac:dyDescent="0.25">
      <c r="A97" s="18">
        <v>45402</v>
      </c>
      <c r="B97" s="8" t="s">
        <v>1304</v>
      </c>
      <c r="C97" s="9"/>
      <c r="D97" s="9">
        <v>734546.01</v>
      </c>
      <c r="E97" s="9">
        <f t="shared" si="1"/>
        <v>2187.1500000001397</v>
      </c>
    </row>
    <row r="98" spans="1:5" ht="21" x14ac:dyDescent="0.25">
      <c r="A98" s="18">
        <v>45402</v>
      </c>
      <c r="B98" s="8" t="s">
        <v>150</v>
      </c>
      <c r="C98" s="9"/>
      <c r="D98" s="9">
        <v>52.5</v>
      </c>
      <c r="E98" s="9">
        <f t="shared" si="1"/>
        <v>2134.6500000001397</v>
      </c>
    </row>
    <row r="99" spans="1:5" ht="21" x14ac:dyDescent="0.25">
      <c r="A99" s="18">
        <v>45404</v>
      </c>
      <c r="B99" s="8" t="s">
        <v>1309</v>
      </c>
      <c r="C99" s="9">
        <v>492566</v>
      </c>
      <c r="D99" s="9"/>
      <c r="E99" s="9">
        <f t="shared" si="1"/>
        <v>494700.65000000014</v>
      </c>
    </row>
    <row r="100" spans="1:5" ht="21" x14ac:dyDescent="0.25">
      <c r="A100" s="18">
        <v>45404</v>
      </c>
      <c r="B100" s="8" t="s">
        <v>1245</v>
      </c>
      <c r="C100" s="9">
        <v>260124</v>
      </c>
      <c r="D100" s="9"/>
      <c r="E100" s="9">
        <f t="shared" si="1"/>
        <v>754824.65000000014</v>
      </c>
    </row>
    <row r="101" spans="1:5" ht="21" x14ac:dyDescent="0.25">
      <c r="A101" s="18">
        <v>45404</v>
      </c>
      <c r="B101" s="8" t="s">
        <v>1358</v>
      </c>
      <c r="C101" s="9"/>
      <c r="D101" s="9">
        <v>749697.13</v>
      </c>
      <c r="E101" s="9">
        <f t="shared" si="1"/>
        <v>5127.520000000135</v>
      </c>
    </row>
    <row r="102" spans="1:5" ht="21" x14ac:dyDescent="0.25">
      <c r="A102" s="18">
        <v>45404</v>
      </c>
      <c r="B102" s="8" t="s">
        <v>150</v>
      </c>
      <c r="C102" s="9"/>
      <c r="D102" s="9">
        <v>52.5</v>
      </c>
      <c r="E102" s="9">
        <f t="shared" si="1"/>
        <v>5075.020000000135</v>
      </c>
    </row>
    <row r="103" spans="1:5" ht="21" x14ac:dyDescent="0.25">
      <c r="A103" s="18">
        <v>45405</v>
      </c>
      <c r="B103" s="8" t="s">
        <v>1181</v>
      </c>
      <c r="C103" s="9">
        <v>745820</v>
      </c>
      <c r="D103" s="9"/>
      <c r="E103" s="9">
        <f t="shared" si="1"/>
        <v>750895.02000000014</v>
      </c>
    </row>
    <row r="104" spans="1:5" ht="21" x14ac:dyDescent="0.25">
      <c r="A104" s="18">
        <v>45405</v>
      </c>
      <c r="B104" s="8" t="s">
        <v>1319</v>
      </c>
      <c r="C104" s="9"/>
      <c r="D104" s="9">
        <v>363573.01</v>
      </c>
      <c r="E104" s="9">
        <f t="shared" si="1"/>
        <v>387322.01000000013</v>
      </c>
    </row>
    <row r="105" spans="1:5" ht="21" x14ac:dyDescent="0.25">
      <c r="A105" s="18">
        <v>45405</v>
      </c>
      <c r="B105" s="8" t="s">
        <v>1320</v>
      </c>
      <c r="C105" s="9"/>
      <c r="D105" s="9">
        <v>363573.01</v>
      </c>
      <c r="E105" s="9">
        <f t="shared" si="1"/>
        <v>23749.000000000116</v>
      </c>
    </row>
    <row r="106" spans="1:5" ht="21" x14ac:dyDescent="0.25">
      <c r="A106" s="18">
        <v>45405</v>
      </c>
      <c r="B106" s="8" t="s">
        <v>150</v>
      </c>
      <c r="C106" s="9"/>
      <c r="D106" s="9">
        <v>52.5</v>
      </c>
      <c r="E106" s="9">
        <f t="shared" si="1"/>
        <v>23696.500000000116</v>
      </c>
    </row>
    <row r="107" spans="1:5" ht="21" x14ac:dyDescent="0.25">
      <c r="A107" s="18">
        <v>45405</v>
      </c>
      <c r="B107" s="8" t="s">
        <v>150</v>
      </c>
      <c r="C107" s="9"/>
      <c r="D107" s="9">
        <v>52.5</v>
      </c>
      <c r="E107" s="9">
        <f t="shared" si="1"/>
        <v>23644.000000000116</v>
      </c>
    </row>
    <row r="108" spans="1:5" ht="21" x14ac:dyDescent="0.25">
      <c r="A108" s="18">
        <v>45409</v>
      </c>
      <c r="B108" s="8" t="s">
        <v>869</v>
      </c>
      <c r="C108" s="9"/>
      <c r="D108" s="9">
        <v>23644</v>
      </c>
      <c r="E108" s="9">
        <f t="shared" si="1"/>
        <v>1.1641532182693481E-10</v>
      </c>
    </row>
    <row r="109" spans="1:5" ht="21" x14ac:dyDescent="0.25">
      <c r="A109" s="18">
        <v>45409</v>
      </c>
      <c r="B109" s="8" t="s">
        <v>1359</v>
      </c>
      <c r="C109" s="9">
        <v>330.44</v>
      </c>
      <c r="D109" s="9"/>
      <c r="E109" s="9">
        <f t="shared" si="1"/>
        <v>330.44000000011641</v>
      </c>
    </row>
    <row r="110" spans="1:5" ht="21" x14ac:dyDescent="0.25">
      <c r="A110" s="18">
        <v>45412</v>
      </c>
      <c r="B110" s="8" t="s">
        <v>1361</v>
      </c>
      <c r="C110" s="9">
        <v>369905</v>
      </c>
      <c r="D110" s="9"/>
      <c r="E110" s="9">
        <f t="shared" si="1"/>
        <v>370235.44000000012</v>
      </c>
    </row>
    <row r="111" spans="1:5" ht="21" x14ac:dyDescent="0.25">
      <c r="A111" s="18">
        <v>45412</v>
      </c>
      <c r="B111" s="8" t="s">
        <v>1361</v>
      </c>
      <c r="C111" s="9">
        <v>379640</v>
      </c>
      <c r="D111" s="9"/>
      <c r="E111" s="9">
        <f t="shared" si="1"/>
        <v>749875.44000000018</v>
      </c>
    </row>
    <row r="112" spans="1:5" ht="21" x14ac:dyDescent="0.25">
      <c r="A112" s="18">
        <v>45412</v>
      </c>
      <c r="B112" s="8" t="s">
        <v>1362</v>
      </c>
      <c r="C112" s="9"/>
      <c r="D112" s="9">
        <v>749753.7</v>
      </c>
      <c r="E112" s="9">
        <f t="shared" si="1"/>
        <v>121.74000000022352</v>
      </c>
    </row>
    <row r="113" spans="1:5" ht="21" x14ac:dyDescent="0.25">
      <c r="A113" s="18">
        <v>45412</v>
      </c>
      <c r="B113" s="8" t="s">
        <v>150</v>
      </c>
      <c r="C113" s="9"/>
      <c r="D113" s="9">
        <v>115.5</v>
      </c>
      <c r="E113" s="9">
        <f t="shared" si="1"/>
        <v>6.2400000002235174</v>
      </c>
    </row>
    <row r="114" spans="1:5" ht="21" x14ac:dyDescent="0.25">
      <c r="A114" s="18"/>
      <c r="B114" s="8"/>
      <c r="C114" s="9"/>
      <c r="D114" s="9"/>
      <c r="E114" s="9">
        <f t="shared" si="1"/>
        <v>6.2400000002235174</v>
      </c>
    </row>
    <row r="115" spans="1:5" ht="21" x14ac:dyDescent="0.25">
      <c r="A115" s="18"/>
      <c r="B115" s="8"/>
      <c r="C115" s="9"/>
      <c r="D115" s="9"/>
      <c r="E115" s="9">
        <f t="shared" si="1"/>
        <v>6.2400000002235174</v>
      </c>
    </row>
    <row r="116" spans="1:5" ht="21" x14ac:dyDescent="0.25">
      <c r="A116" s="18"/>
      <c r="B116" s="8"/>
      <c r="C116" s="9"/>
      <c r="D116" s="9"/>
      <c r="E116" s="9">
        <f t="shared" si="1"/>
        <v>6.2400000002235174</v>
      </c>
    </row>
    <row r="117" spans="1:5" ht="21" x14ac:dyDescent="0.25">
      <c r="A117" s="18"/>
      <c r="B117" s="8"/>
      <c r="C117" s="9"/>
      <c r="D117" s="9"/>
      <c r="E117" s="9">
        <f t="shared" si="1"/>
        <v>6.2400000002235174</v>
      </c>
    </row>
    <row r="118" spans="1:5" ht="21" x14ac:dyDescent="0.25">
      <c r="A118" s="18"/>
      <c r="B118" s="8"/>
      <c r="C118" s="9"/>
      <c r="D118" s="9"/>
      <c r="E118" s="9">
        <f t="shared" si="1"/>
        <v>6.2400000002235174</v>
      </c>
    </row>
    <row r="119" spans="1:5" ht="21" x14ac:dyDescent="0.25">
      <c r="A119" s="18"/>
      <c r="B119" s="8"/>
      <c r="C119" s="9"/>
      <c r="D119" s="9"/>
      <c r="E119" s="9">
        <f t="shared" si="1"/>
        <v>6.2400000002235174</v>
      </c>
    </row>
    <row r="120" spans="1:5" ht="21" x14ac:dyDescent="0.25">
      <c r="A120" s="18"/>
      <c r="B120" s="8"/>
      <c r="C120" s="9"/>
      <c r="D120" s="9"/>
      <c r="E120" s="9">
        <f t="shared" si="1"/>
        <v>6.2400000002235174</v>
      </c>
    </row>
    <row r="121" spans="1:5" ht="21" x14ac:dyDescent="0.25">
      <c r="A121" s="18"/>
      <c r="B121" s="8"/>
      <c r="C121" s="9"/>
      <c r="D121" s="9"/>
      <c r="E121" s="9">
        <f t="shared" si="1"/>
        <v>6.2400000002235174</v>
      </c>
    </row>
    <row r="122" spans="1:5" ht="21" x14ac:dyDescent="0.25">
      <c r="A122" s="18"/>
      <c r="B122" s="8"/>
      <c r="C122" s="9"/>
      <c r="D122" s="9"/>
      <c r="E122" s="9">
        <f t="shared" si="1"/>
        <v>6.2400000002235174</v>
      </c>
    </row>
    <row r="123" spans="1:5" ht="21" x14ac:dyDescent="0.25">
      <c r="A123" s="18"/>
      <c r="B123" s="8"/>
      <c r="C123" s="9"/>
      <c r="D123" s="9"/>
      <c r="E123" s="9">
        <f t="shared" si="1"/>
        <v>6.2400000002235174</v>
      </c>
    </row>
    <row r="124" spans="1:5" ht="21" x14ac:dyDescent="0.25">
      <c r="A124" s="18"/>
      <c r="B124" s="8"/>
      <c r="C124" s="9"/>
      <c r="D124" s="9"/>
      <c r="E124" s="9">
        <f t="shared" si="1"/>
        <v>6.2400000002235174</v>
      </c>
    </row>
    <row r="125" spans="1:5" ht="21" x14ac:dyDescent="0.25">
      <c r="A125" s="18"/>
      <c r="B125" s="8"/>
      <c r="C125" s="9"/>
      <c r="D125" s="9"/>
      <c r="E125" s="9">
        <f t="shared" si="1"/>
        <v>6.2400000002235174</v>
      </c>
    </row>
    <row r="126" spans="1:5" ht="21" x14ac:dyDescent="0.25">
      <c r="A126" s="18"/>
      <c r="B126" s="8"/>
      <c r="C126" s="9"/>
      <c r="D126" s="9"/>
      <c r="E126" s="9">
        <f t="shared" si="1"/>
        <v>6.2400000002235174</v>
      </c>
    </row>
    <row r="127" spans="1:5" ht="21" x14ac:dyDescent="0.25">
      <c r="A127" s="18"/>
      <c r="B127" s="8"/>
      <c r="C127" s="9"/>
      <c r="D127" s="9"/>
      <c r="E127" s="9">
        <f t="shared" si="1"/>
        <v>6.2400000002235174</v>
      </c>
    </row>
    <row r="128" spans="1:5" ht="21" x14ac:dyDescent="0.25">
      <c r="A128" s="18"/>
      <c r="B128" s="8"/>
      <c r="C128" s="9"/>
      <c r="D128" s="9"/>
      <c r="E128" s="9">
        <f t="shared" si="1"/>
        <v>6.2400000002235174</v>
      </c>
    </row>
    <row r="129" spans="1:5" ht="21" x14ac:dyDescent="0.25">
      <c r="A129" s="18"/>
      <c r="B129" s="8"/>
      <c r="C129" s="9"/>
      <c r="D129" s="9"/>
      <c r="E129" s="9">
        <f t="shared" si="1"/>
        <v>6.2400000002235174</v>
      </c>
    </row>
    <row r="130" spans="1:5" ht="21" x14ac:dyDescent="0.25">
      <c r="A130" s="18"/>
      <c r="B130" s="8"/>
      <c r="C130" s="9"/>
      <c r="D130" s="9"/>
      <c r="E130" s="9">
        <f t="shared" si="1"/>
        <v>6.2400000002235174</v>
      </c>
    </row>
    <row r="131" spans="1:5" ht="21" x14ac:dyDescent="0.25">
      <c r="A131" s="18"/>
      <c r="B131" s="8"/>
      <c r="C131" s="9"/>
      <c r="D131" s="9"/>
      <c r="E131" s="9">
        <f t="shared" si="1"/>
        <v>6.2400000002235174</v>
      </c>
    </row>
    <row r="132" spans="1:5" ht="21" x14ac:dyDescent="0.25">
      <c r="A132" s="18"/>
      <c r="B132" s="8"/>
      <c r="C132" s="9"/>
      <c r="D132" s="9"/>
      <c r="E132" s="9">
        <f t="shared" si="1"/>
        <v>6.2400000002235174</v>
      </c>
    </row>
    <row r="133" spans="1:5" ht="21" x14ac:dyDescent="0.25">
      <c r="A133" s="18"/>
      <c r="B133" s="8"/>
      <c r="C133" s="9"/>
      <c r="D133" s="9"/>
      <c r="E133" s="9">
        <f t="shared" si="1"/>
        <v>6.2400000002235174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6.2400000002235174</v>
      </c>
    </row>
    <row r="135" spans="1:5" ht="21" x14ac:dyDescent="0.25">
      <c r="A135" s="18"/>
      <c r="B135" s="8"/>
      <c r="C135" s="9"/>
      <c r="D135" s="9"/>
      <c r="E135" s="9">
        <f t="shared" si="2"/>
        <v>6.2400000002235174</v>
      </c>
    </row>
    <row r="136" spans="1:5" ht="21" x14ac:dyDescent="0.25">
      <c r="A136" s="18"/>
      <c r="B136" s="8"/>
      <c r="C136" s="9"/>
      <c r="D136" s="9"/>
      <c r="E136" s="9">
        <f t="shared" si="2"/>
        <v>6.2400000002235174</v>
      </c>
    </row>
    <row r="137" spans="1:5" ht="21" x14ac:dyDescent="0.25">
      <c r="A137" s="18"/>
      <c r="B137" s="8"/>
      <c r="C137" s="9"/>
      <c r="D137" s="9"/>
      <c r="E137" s="9">
        <f t="shared" si="2"/>
        <v>6.2400000002235174</v>
      </c>
    </row>
    <row r="138" spans="1:5" ht="21" x14ac:dyDescent="0.25">
      <c r="A138" s="18"/>
      <c r="B138" s="8"/>
      <c r="C138" s="9"/>
      <c r="D138" s="9"/>
      <c r="E138" s="9">
        <f t="shared" si="2"/>
        <v>6.2400000002235174</v>
      </c>
    </row>
    <row r="139" spans="1:5" ht="21" x14ac:dyDescent="0.25">
      <c r="A139" s="18"/>
      <c r="B139" s="8"/>
      <c r="C139" s="9"/>
      <c r="D139" s="9"/>
      <c r="E139" s="9">
        <f t="shared" si="2"/>
        <v>6.2400000002235174</v>
      </c>
    </row>
    <row r="140" spans="1:5" ht="21" x14ac:dyDescent="0.25">
      <c r="A140" s="18"/>
      <c r="B140" s="8"/>
      <c r="C140" s="9"/>
      <c r="D140" s="9"/>
      <c r="E140" s="9">
        <f t="shared" si="2"/>
        <v>6.2400000002235174</v>
      </c>
    </row>
    <row r="141" spans="1:5" ht="21" x14ac:dyDescent="0.25">
      <c r="A141" s="18"/>
      <c r="B141" s="8"/>
      <c r="C141" s="9"/>
      <c r="D141" s="9"/>
      <c r="E141" s="9">
        <f t="shared" si="2"/>
        <v>6.2400000002235174</v>
      </c>
    </row>
    <row r="142" spans="1:5" ht="21" x14ac:dyDescent="0.25">
      <c r="A142" s="18"/>
      <c r="B142" s="8"/>
      <c r="C142" s="9"/>
      <c r="D142" s="9"/>
      <c r="E142" s="9">
        <f t="shared" si="2"/>
        <v>6.2400000002235174</v>
      </c>
    </row>
    <row r="143" spans="1:5" ht="21" x14ac:dyDescent="0.25">
      <c r="A143" s="18"/>
      <c r="B143" s="8"/>
      <c r="C143" s="9"/>
      <c r="D143" s="9"/>
      <c r="E143" s="9">
        <f t="shared" si="2"/>
        <v>6.2400000002235174</v>
      </c>
    </row>
    <row r="144" spans="1:5" ht="21" x14ac:dyDescent="0.25">
      <c r="A144" s="18"/>
      <c r="B144" s="8"/>
      <c r="C144" s="9"/>
      <c r="D144" s="9"/>
      <c r="E144" s="9">
        <f t="shared" si="2"/>
        <v>6.2400000002235174</v>
      </c>
    </row>
    <row r="145" spans="1:5" ht="21" x14ac:dyDescent="0.25">
      <c r="A145" s="18"/>
      <c r="B145" s="8"/>
      <c r="C145" s="9"/>
      <c r="D145" s="9"/>
      <c r="E145" s="9">
        <f t="shared" si="2"/>
        <v>6.2400000002235174</v>
      </c>
    </row>
    <row r="146" spans="1:5" ht="21" x14ac:dyDescent="0.25">
      <c r="A146" s="18"/>
      <c r="B146" s="8"/>
      <c r="C146" s="9"/>
      <c r="D146" s="9"/>
      <c r="E146" s="9">
        <f t="shared" si="2"/>
        <v>6.2400000002235174</v>
      </c>
    </row>
    <row r="147" spans="1:5" ht="21" x14ac:dyDescent="0.25">
      <c r="A147" s="18"/>
      <c r="B147" s="8"/>
      <c r="C147" s="9"/>
      <c r="D147" s="9"/>
      <c r="E147" s="9">
        <f t="shared" si="2"/>
        <v>6.2400000002235174</v>
      </c>
    </row>
    <row r="148" spans="1:5" ht="21" x14ac:dyDescent="0.25">
      <c r="A148" s="18"/>
      <c r="B148" s="8"/>
      <c r="C148" s="9"/>
      <c r="D148" s="9"/>
      <c r="E148" s="9">
        <f t="shared" si="2"/>
        <v>6.2400000002235174</v>
      </c>
    </row>
    <row r="149" spans="1:5" ht="21" x14ac:dyDescent="0.25">
      <c r="A149" s="18"/>
      <c r="B149" s="8"/>
      <c r="C149" s="9"/>
      <c r="D149" s="9"/>
      <c r="E149" s="9">
        <f t="shared" si="2"/>
        <v>6.2400000002235174</v>
      </c>
    </row>
    <row r="150" spans="1:5" ht="21" x14ac:dyDescent="0.25">
      <c r="A150" s="18"/>
      <c r="B150" s="8"/>
      <c r="C150" s="9"/>
      <c r="D150" s="9"/>
      <c r="E150" s="9">
        <f t="shared" si="2"/>
        <v>6.2400000002235174</v>
      </c>
    </row>
    <row r="151" spans="1:5" ht="21" x14ac:dyDescent="0.25">
      <c r="A151" s="18"/>
      <c r="B151" s="8"/>
      <c r="C151" s="9"/>
      <c r="D151" s="9"/>
      <c r="E151" s="9">
        <f t="shared" si="2"/>
        <v>6.2400000002235174</v>
      </c>
    </row>
    <row r="152" spans="1:5" ht="21" x14ac:dyDescent="0.25">
      <c r="A152" s="18"/>
      <c r="B152" s="8"/>
      <c r="C152" s="9"/>
      <c r="D152" s="9"/>
      <c r="E152" s="9">
        <f t="shared" si="2"/>
        <v>6.2400000002235174</v>
      </c>
    </row>
    <row r="153" spans="1:5" ht="21" x14ac:dyDescent="0.25">
      <c r="A153" s="18"/>
      <c r="B153" s="8"/>
      <c r="C153" s="9"/>
      <c r="D153" s="9"/>
      <c r="E153" s="9">
        <f t="shared" si="2"/>
        <v>6.2400000002235174</v>
      </c>
    </row>
    <row r="154" spans="1:5" ht="21" x14ac:dyDescent="0.25">
      <c r="A154" s="18"/>
      <c r="B154" s="8"/>
      <c r="C154" s="9"/>
      <c r="D154" s="9"/>
      <c r="E154" s="9">
        <f t="shared" si="2"/>
        <v>6.2400000002235174</v>
      </c>
    </row>
    <row r="155" spans="1:5" ht="21" x14ac:dyDescent="0.25">
      <c r="A155" s="18"/>
      <c r="B155" s="8"/>
      <c r="C155" s="9"/>
      <c r="D155" s="9"/>
      <c r="E155" s="9">
        <f t="shared" si="2"/>
        <v>6.2400000002235174</v>
      </c>
    </row>
    <row r="156" spans="1:5" ht="21" x14ac:dyDescent="0.25">
      <c r="A156" s="18"/>
      <c r="B156" s="8"/>
      <c r="C156" s="9"/>
      <c r="D156" s="9"/>
      <c r="E156" s="9">
        <f t="shared" si="2"/>
        <v>6.2400000002235174</v>
      </c>
    </row>
    <row r="157" spans="1:5" ht="21" x14ac:dyDescent="0.25">
      <c r="A157" s="18"/>
      <c r="B157" s="8"/>
      <c r="C157" s="9"/>
      <c r="D157" s="9"/>
      <c r="E157" s="9">
        <f t="shared" si="2"/>
        <v>6.2400000002235174</v>
      </c>
    </row>
    <row r="158" spans="1:5" ht="21" x14ac:dyDescent="0.25">
      <c r="A158" s="18"/>
      <c r="B158" s="8"/>
      <c r="C158" s="9"/>
      <c r="D158" s="9"/>
      <c r="E158" s="9">
        <f t="shared" si="2"/>
        <v>6.2400000002235174</v>
      </c>
    </row>
    <row r="159" spans="1:5" ht="21" x14ac:dyDescent="0.25">
      <c r="A159" s="18"/>
      <c r="B159" s="8"/>
      <c r="C159" s="9"/>
      <c r="D159" s="9"/>
      <c r="E159" s="9">
        <f t="shared" si="2"/>
        <v>6.2400000002235174</v>
      </c>
    </row>
    <row r="160" spans="1:5" ht="21" x14ac:dyDescent="0.25">
      <c r="A160" s="18"/>
      <c r="B160" s="8"/>
      <c r="C160" s="9"/>
      <c r="D160" s="9"/>
      <c r="E160" s="9">
        <f t="shared" si="2"/>
        <v>6.2400000002235174</v>
      </c>
    </row>
    <row r="161" spans="1:5" ht="21" x14ac:dyDescent="0.25">
      <c r="A161" s="18"/>
      <c r="B161" s="8"/>
      <c r="C161" s="9"/>
      <c r="D161" s="9"/>
      <c r="E161" s="9">
        <f t="shared" si="2"/>
        <v>6.2400000002235174</v>
      </c>
    </row>
    <row r="162" spans="1:5" ht="21" x14ac:dyDescent="0.25">
      <c r="A162" s="18"/>
      <c r="B162" s="8"/>
      <c r="C162" s="9"/>
      <c r="D162" s="9"/>
      <c r="E162" s="9">
        <f t="shared" si="2"/>
        <v>6.2400000002235174</v>
      </c>
    </row>
    <row r="163" spans="1:5" ht="21" x14ac:dyDescent="0.25">
      <c r="A163" s="18"/>
      <c r="B163" s="8"/>
      <c r="C163" s="9"/>
      <c r="D163" s="9"/>
      <c r="E163" s="9">
        <f t="shared" si="2"/>
        <v>6.2400000002235174</v>
      </c>
    </row>
    <row r="164" spans="1:5" ht="21" x14ac:dyDescent="0.25">
      <c r="A164" s="18"/>
      <c r="B164" s="8"/>
      <c r="C164" s="9"/>
      <c r="D164" s="9"/>
      <c r="E164" s="9">
        <f t="shared" si="2"/>
        <v>6.2400000002235174</v>
      </c>
    </row>
    <row r="165" spans="1:5" ht="21" x14ac:dyDescent="0.25">
      <c r="A165" s="18"/>
      <c r="B165" s="8"/>
      <c r="C165" s="9"/>
      <c r="D165" s="9"/>
      <c r="E165" s="9">
        <f t="shared" si="2"/>
        <v>6.2400000002235174</v>
      </c>
    </row>
    <row r="166" spans="1:5" ht="21" x14ac:dyDescent="0.25">
      <c r="A166" s="18"/>
      <c r="B166" s="8"/>
      <c r="C166" s="9"/>
      <c r="D166" s="9"/>
      <c r="E166" s="9">
        <f t="shared" si="2"/>
        <v>6.2400000002235174</v>
      </c>
    </row>
    <row r="167" spans="1:5" ht="21" x14ac:dyDescent="0.25">
      <c r="A167" s="18"/>
      <c r="B167" s="8"/>
      <c r="C167" s="9"/>
      <c r="D167" s="9"/>
      <c r="E167" s="9">
        <f t="shared" si="2"/>
        <v>6.2400000002235174</v>
      </c>
    </row>
    <row r="168" spans="1:5" ht="21" x14ac:dyDescent="0.25">
      <c r="A168" s="18"/>
      <c r="B168" s="8"/>
      <c r="C168" s="9"/>
      <c r="D168" s="9"/>
      <c r="E168" s="9">
        <f t="shared" si="2"/>
        <v>6.2400000002235174</v>
      </c>
    </row>
    <row r="169" spans="1:5" ht="21" x14ac:dyDescent="0.25">
      <c r="A169" s="18"/>
      <c r="B169" s="8"/>
      <c r="C169" s="9"/>
      <c r="D169" s="9"/>
      <c r="E169" s="9">
        <f t="shared" si="2"/>
        <v>6.2400000002235174</v>
      </c>
    </row>
    <row r="170" spans="1:5" ht="21" x14ac:dyDescent="0.25">
      <c r="A170" s="18"/>
      <c r="B170" s="8"/>
      <c r="C170" s="9"/>
      <c r="D170" s="9"/>
      <c r="E170" s="9">
        <f t="shared" si="2"/>
        <v>6.2400000002235174</v>
      </c>
    </row>
    <row r="171" spans="1:5" ht="21" x14ac:dyDescent="0.25">
      <c r="A171" s="18"/>
      <c r="B171" s="8"/>
      <c r="C171" s="9"/>
      <c r="D171" s="9"/>
      <c r="E171" s="9">
        <f t="shared" si="2"/>
        <v>6.2400000002235174</v>
      </c>
    </row>
    <row r="172" spans="1:5" ht="21" x14ac:dyDescent="0.25">
      <c r="A172" s="18"/>
      <c r="B172" s="8"/>
      <c r="C172" s="9"/>
      <c r="D172" s="9"/>
      <c r="E172" s="9">
        <f t="shared" si="2"/>
        <v>6.2400000002235174</v>
      </c>
    </row>
    <row r="173" spans="1:5" ht="21" x14ac:dyDescent="0.25">
      <c r="A173" s="18"/>
      <c r="B173" s="8"/>
      <c r="C173" s="9"/>
      <c r="D173" s="9"/>
      <c r="E173" s="9">
        <f t="shared" si="2"/>
        <v>6.2400000002235174</v>
      </c>
    </row>
    <row r="174" spans="1:5" ht="21" x14ac:dyDescent="0.25">
      <c r="A174" s="18"/>
      <c r="B174" s="8"/>
      <c r="C174" s="9"/>
      <c r="D174" s="9"/>
      <c r="E174" s="9">
        <f t="shared" si="2"/>
        <v>6.2400000002235174</v>
      </c>
    </row>
    <row r="175" spans="1:5" ht="21" x14ac:dyDescent="0.25">
      <c r="A175" s="18"/>
      <c r="B175" s="8"/>
      <c r="C175" s="9"/>
      <c r="D175" s="9"/>
      <c r="E175" s="9">
        <f t="shared" si="2"/>
        <v>6.2400000002235174</v>
      </c>
    </row>
    <row r="176" spans="1:5" ht="21" x14ac:dyDescent="0.25">
      <c r="A176" s="18"/>
      <c r="B176" s="8"/>
      <c r="C176" s="9"/>
      <c r="D176" s="9"/>
      <c r="E176" s="9">
        <f t="shared" si="2"/>
        <v>6.2400000002235174</v>
      </c>
    </row>
    <row r="177" spans="1:5" ht="21" x14ac:dyDescent="0.25">
      <c r="A177" s="18"/>
      <c r="B177" s="8"/>
      <c r="C177" s="9"/>
      <c r="D177" s="9"/>
      <c r="E177" s="9">
        <f t="shared" si="2"/>
        <v>6.2400000002235174</v>
      </c>
    </row>
    <row r="178" spans="1:5" ht="21" x14ac:dyDescent="0.25">
      <c r="A178" s="18"/>
      <c r="B178" s="8"/>
      <c r="C178" s="9"/>
      <c r="D178" s="9"/>
      <c r="E178" s="9">
        <f t="shared" si="2"/>
        <v>6.2400000002235174</v>
      </c>
    </row>
    <row r="179" spans="1:5" ht="21" x14ac:dyDescent="0.25">
      <c r="A179" s="18"/>
      <c r="B179" s="8"/>
      <c r="C179" s="9"/>
      <c r="D179" s="9"/>
      <c r="E179" s="9">
        <f t="shared" si="2"/>
        <v>6.2400000002235174</v>
      </c>
    </row>
    <row r="180" spans="1:5" ht="21" x14ac:dyDescent="0.25">
      <c r="A180" s="18"/>
      <c r="B180" s="8"/>
      <c r="C180" s="9"/>
      <c r="D180" s="9"/>
      <c r="E180" s="9">
        <f t="shared" si="2"/>
        <v>6.2400000002235174</v>
      </c>
    </row>
    <row r="181" spans="1:5" ht="21" x14ac:dyDescent="0.25">
      <c r="A181" s="18"/>
      <c r="B181" s="8"/>
      <c r="C181" s="9"/>
      <c r="D181" s="9"/>
      <c r="E181" s="9">
        <f t="shared" si="2"/>
        <v>6.2400000002235174</v>
      </c>
    </row>
    <row r="182" spans="1:5" ht="21" x14ac:dyDescent="0.25">
      <c r="A182" s="18"/>
      <c r="B182" s="8"/>
      <c r="C182" s="9"/>
      <c r="D182" s="9"/>
      <c r="E182" s="9">
        <f t="shared" si="2"/>
        <v>6.2400000002235174</v>
      </c>
    </row>
    <row r="183" spans="1:5" ht="21" x14ac:dyDescent="0.25">
      <c r="A183" s="18"/>
      <c r="B183" s="8"/>
      <c r="C183" s="9"/>
      <c r="D183" s="9"/>
      <c r="E183" s="9">
        <f t="shared" si="2"/>
        <v>6.2400000002235174</v>
      </c>
    </row>
    <row r="184" spans="1:5" ht="21" x14ac:dyDescent="0.25">
      <c r="A184" s="18"/>
      <c r="B184" s="8"/>
      <c r="C184" s="9"/>
      <c r="D184" s="9"/>
      <c r="E184" s="9">
        <f t="shared" si="2"/>
        <v>6.2400000002235174</v>
      </c>
    </row>
    <row r="185" spans="1:5" ht="21" x14ac:dyDescent="0.25">
      <c r="A185" s="18"/>
      <c r="B185" s="8"/>
      <c r="C185" s="9"/>
      <c r="D185" s="9"/>
      <c r="E185" s="9">
        <f t="shared" si="2"/>
        <v>6.2400000002235174</v>
      </c>
    </row>
    <row r="186" spans="1:5" ht="21" x14ac:dyDescent="0.25">
      <c r="A186" s="18"/>
      <c r="B186" s="8"/>
      <c r="C186" s="9"/>
      <c r="D186" s="9"/>
      <c r="E186" s="9">
        <f t="shared" si="2"/>
        <v>6.2400000002235174</v>
      </c>
    </row>
    <row r="187" spans="1:5" ht="21" x14ac:dyDescent="0.25">
      <c r="A187" s="18"/>
      <c r="B187" s="8"/>
      <c r="C187" s="9"/>
      <c r="D187" s="9"/>
      <c r="E187" s="9">
        <f t="shared" si="2"/>
        <v>6.2400000002235174</v>
      </c>
    </row>
    <row r="188" spans="1:5" ht="21" x14ac:dyDescent="0.25">
      <c r="A188" s="18"/>
      <c r="B188" s="8"/>
      <c r="C188" s="9"/>
      <c r="D188" s="9"/>
      <c r="E188" s="9">
        <f t="shared" si="2"/>
        <v>6.2400000002235174</v>
      </c>
    </row>
    <row r="189" spans="1:5" ht="21" x14ac:dyDescent="0.25">
      <c r="A189" s="18"/>
      <c r="B189" s="8"/>
      <c r="C189" s="9"/>
      <c r="D189" s="9"/>
      <c r="E189" s="9">
        <f t="shared" si="2"/>
        <v>6.2400000002235174</v>
      </c>
    </row>
    <row r="190" spans="1:5" ht="21" x14ac:dyDescent="0.25">
      <c r="A190" s="18"/>
      <c r="B190" s="8"/>
      <c r="C190" s="9"/>
      <c r="D190" s="9"/>
      <c r="E190" s="9">
        <f t="shared" si="2"/>
        <v>6.2400000002235174</v>
      </c>
    </row>
    <row r="191" spans="1:5" ht="21" x14ac:dyDescent="0.25">
      <c r="A191" s="18"/>
      <c r="B191" s="8"/>
      <c r="C191" s="9"/>
      <c r="D191" s="9"/>
      <c r="E191" s="9">
        <f t="shared" si="2"/>
        <v>6.2400000002235174</v>
      </c>
    </row>
    <row r="192" spans="1:5" ht="21" x14ac:dyDescent="0.25">
      <c r="A192" s="18"/>
      <c r="B192" s="8"/>
      <c r="C192" s="9"/>
      <c r="D192" s="9"/>
      <c r="E192" s="9">
        <f t="shared" si="2"/>
        <v>6.2400000002235174</v>
      </c>
    </row>
    <row r="193" spans="1:5" ht="21" x14ac:dyDescent="0.25">
      <c r="A193" s="18"/>
      <c r="B193" s="8"/>
      <c r="C193" s="9"/>
      <c r="D193" s="9"/>
      <c r="E193" s="9">
        <f t="shared" si="2"/>
        <v>6.2400000002235174</v>
      </c>
    </row>
    <row r="194" spans="1:5" ht="21" x14ac:dyDescent="0.25">
      <c r="A194" s="18"/>
      <c r="B194" s="8"/>
      <c r="C194" s="9"/>
      <c r="D194" s="9"/>
      <c r="E194" s="9">
        <f t="shared" si="2"/>
        <v>6.2400000002235174</v>
      </c>
    </row>
    <row r="195" spans="1:5" ht="21" x14ac:dyDescent="0.25">
      <c r="A195" s="18"/>
      <c r="B195" s="8"/>
      <c r="C195" s="9"/>
      <c r="D195" s="9"/>
      <c r="E195" s="9">
        <f t="shared" si="2"/>
        <v>6.2400000002235174</v>
      </c>
    </row>
    <row r="196" spans="1:5" ht="21" x14ac:dyDescent="0.25">
      <c r="A196" s="18"/>
      <c r="B196" s="8"/>
      <c r="C196" s="9"/>
      <c r="D196" s="9"/>
      <c r="E196" s="9">
        <f t="shared" si="2"/>
        <v>6.2400000002235174</v>
      </c>
    </row>
    <row r="197" spans="1:5" ht="21" x14ac:dyDescent="0.25">
      <c r="A197" s="18"/>
      <c r="B197" s="8"/>
      <c r="C197" s="9"/>
      <c r="D197" s="9"/>
      <c r="E197" s="9">
        <f t="shared" si="2"/>
        <v>6.2400000002235174</v>
      </c>
    </row>
    <row r="198" spans="1:5" ht="21" x14ac:dyDescent="0.25">
      <c r="A198" s="18"/>
      <c r="B198" s="8"/>
      <c r="C198" s="9"/>
      <c r="D198" s="9"/>
      <c r="E198" s="9">
        <f t="shared" ref="E198:E261" si="3">E197+C198-D198</f>
        <v>6.2400000002235174</v>
      </c>
    </row>
    <row r="199" spans="1:5" ht="21" x14ac:dyDescent="0.25">
      <c r="A199" s="18"/>
      <c r="B199" s="8"/>
      <c r="C199" s="9"/>
      <c r="D199" s="9"/>
      <c r="E199" s="9">
        <f t="shared" si="3"/>
        <v>6.2400000002235174</v>
      </c>
    </row>
    <row r="200" spans="1:5" ht="21" x14ac:dyDescent="0.25">
      <c r="A200" s="18"/>
      <c r="B200" s="8"/>
      <c r="C200" s="9"/>
      <c r="D200" s="9"/>
      <c r="E200" s="9">
        <f t="shared" si="3"/>
        <v>6.2400000002235174</v>
      </c>
    </row>
    <row r="201" spans="1:5" ht="21" x14ac:dyDescent="0.25">
      <c r="A201" s="18"/>
      <c r="B201" s="8"/>
      <c r="C201" s="9"/>
      <c r="D201" s="9"/>
      <c r="E201" s="9">
        <f t="shared" si="3"/>
        <v>6.2400000002235174</v>
      </c>
    </row>
    <row r="202" spans="1:5" ht="21" x14ac:dyDescent="0.25">
      <c r="A202" s="18"/>
      <c r="B202" s="8"/>
      <c r="C202" s="9"/>
      <c r="D202" s="9"/>
      <c r="E202" s="9">
        <f t="shared" si="3"/>
        <v>6.2400000002235174</v>
      </c>
    </row>
    <row r="203" spans="1:5" ht="21" x14ac:dyDescent="0.25">
      <c r="A203" s="18"/>
      <c r="B203" s="8"/>
      <c r="C203" s="9"/>
      <c r="D203" s="9"/>
      <c r="E203" s="9">
        <f t="shared" si="3"/>
        <v>6.2400000002235174</v>
      </c>
    </row>
    <row r="204" spans="1:5" ht="21" x14ac:dyDescent="0.25">
      <c r="A204" s="18"/>
      <c r="B204" s="8"/>
      <c r="C204" s="9"/>
      <c r="D204" s="9"/>
      <c r="E204" s="9">
        <f t="shared" si="3"/>
        <v>6.2400000002235174</v>
      </c>
    </row>
    <row r="205" spans="1:5" ht="21" x14ac:dyDescent="0.25">
      <c r="A205" s="18"/>
      <c r="B205" s="8"/>
      <c r="C205" s="9"/>
      <c r="D205" s="9"/>
      <c r="E205" s="9">
        <f t="shared" si="3"/>
        <v>6.2400000002235174</v>
      </c>
    </row>
    <row r="206" spans="1:5" ht="21" x14ac:dyDescent="0.25">
      <c r="A206" s="18"/>
      <c r="B206" s="8"/>
      <c r="C206" s="9"/>
      <c r="D206" s="9"/>
      <c r="E206" s="9">
        <f t="shared" si="3"/>
        <v>6.2400000002235174</v>
      </c>
    </row>
    <row r="207" spans="1:5" ht="21" x14ac:dyDescent="0.25">
      <c r="A207" s="18"/>
      <c r="B207" s="8"/>
      <c r="C207" s="9"/>
      <c r="D207" s="9"/>
      <c r="E207" s="9">
        <f t="shared" si="3"/>
        <v>6.2400000002235174</v>
      </c>
    </row>
    <row r="208" spans="1:5" ht="21" x14ac:dyDescent="0.25">
      <c r="A208" s="18"/>
      <c r="B208" s="8"/>
      <c r="C208" s="9"/>
      <c r="D208" s="9"/>
      <c r="E208" s="9">
        <f t="shared" si="3"/>
        <v>6.2400000002235174</v>
      </c>
    </row>
    <row r="209" spans="1:5" ht="21" x14ac:dyDescent="0.25">
      <c r="A209" s="18"/>
      <c r="B209" s="8"/>
      <c r="C209" s="9"/>
      <c r="D209" s="9"/>
      <c r="E209" s="9">
        <f t="shared" si="3"/>
        <v>6.2400000002235174</v>
      </c>
    </row>
    <row r="210" spans="1:5" ht="21" x14ac:dyDescent="0.25">
      <c r="A210" s="18"/>
      <c r="B210" s="8"/>
      <c r="C210" s="9"/>
      <c r="D210" s="9"/>
      <c r="E210" s="9">
        <f t="shared" si="3"/>
        <v>6.2400000002235174</v>
      </c>
    </row>
    <row r="211" spans="1:5" ht="21" x14ac:dyDescent="0.25">
      <c r="A211" s="18"/>
      <c r="B211" s="8"/>
      <c r="C211" s="9"/>
      <c r="D211" s="9"/>
      <c r="E211" s="9">
        <f t="shared" si="3"/>
        <v>6.2400000002235174</v>
      </c>
    </row>
    <row r="212" spans="1:5" ht="21" x14ac:dyDescent="0.25">
      <c r="A212" s="18"/>
      <c r="B212" s="8"/>
      <c r="C212" s="9"/>
      <c r="D212" s="9"/>
      <c r="E212" s="9">
        <f t="shared" si="3"/>
        <v>6.2400000002235174</v>
      </c>
    </row>
    <row r="213" spans="1:5" ht="21" x14ac:dyDescent="0.25">
      <c r="A213" s="18"/>
      <c r="B213" s="8"/>
      <c r="C213" s="9"/>
      <c r="D213" s="9"/>
      <c r="E213" s="9">
        <f t="shared" si="3"/>
        <v>6.2400000002235174</v>
      </c>
    </row>
    <row r="214" spans="1:5" ht="21" x14ac:dyDescent="0.25">
      <c r="A214" s="18"/>
      <c r="B214" s="8"/>
      <c r="C214" s="9"/>
      <c r="D214" s="9"/>
      <c r="E214" s="9">
        <f t="shared" si="3"/>
        <v>6.2400000002235174</v>
      </c>
    </row>
    <row r="215" spans="1:5" ht="21" x14ac:dyDescent="0.25">
      <c r="A215" s="18"/>
      <c r="B215" s="8"/>
      <c r="C215" s="9"/>
      <c r="D215" s="9"/>
      <c r="E215" s="9">
        <f t="shared" si="3"/>
        <v>6.2400000002235174</v>
      </c>
    </row>
    <row r="216" spans="1:5" ht="21" x14ac:dyDescent="0.25">
      <c r="A216" s="18"/>
      <c r="B216" s="8"/>
      <c r="C216" s="9"/>
      <c r="D216" s="9"/>
      <c r="E216" s="9">
        <f t="shared" si="3"/>
        <v>6.2400000002235174</v>
      </c>
    </row>
    <row r="217" spans="1:5" ht="21" x14ac:dyDescent="0.25">
      <c r="A217" s="18"/>
      <c r="B217" s="8"/>
      <c r="C217" s="9"/>
      <c r="D217" s="9"/>
      <c r="E217" s="9">
        <f t="shared" si="3"/>
        <v>6.2400000002235174</v>
      </c>
    </row>
    <row r="218" spans="1:5" ht="21" x14ac:dyDescent="0.25">
      <c r="A218" s="18"/>
      <c r="B218" s="8"/>
      <c r="C218" s="9"/>
      <c r="D218" s="9"/>
      <c r="E218" s="9">
        <f t="shared" si="3"/>
        <v>6.2400000002235174</v>
      </c>
    </row>
    <row r="219" spans="1:5" ht="21" x14ac:dyDescent="0.25">
      <c r="A219" s="18"/>
      <c r="B219" s="8"/>
      <c r="C219" s="9"/>
      <c r="D219" s="9"/>
      <c r="E219" s="9">
        <f t="shared" si="3"/>
        <v>6.2400000002235174</v>
      </c>
    </row>
    <row r="220" spans="1:5" ht="21" x14ac:dyDescent="0.25">
      <c r="A220" s="18"/>
      <c r="B220" s="8"/>
      <c r="C220" s="9"/>
      <c r="D220" s="9"/>
      <c r="E220" s="9">
        <f t="shared" si="3"/>
        <v>6.2400000002235174</v>
      </c>
    </row>
    <row r="221" spans="1:5" ht="21" x14ac:dyDescent="0.25">
      <c r="A221" s="18"/>
      <c r="B221" s="8"/>
      <c r="C221" s="9"/>
      <c r="D221" s="9"/>
      <c r="E221" s="9">
        <f t="shared" si="3"/>
        <v>6.2400000002235174</v>
      </c>
    </row>
    <row r="222" spans="1:5" ht="21" x14ac:dyDescent="0.25">
      <c r="A222" s="18"/>
      <c r="B222" s="8"/>
      <c r="C222" s="9"/>
      <c r="D222" s="9"/>
      <c r="E222" s="9">
        <f t="shared" si="3"/>
        <v>6.2400000002235174</v>
      </c>
    </row>
    <row r="223" spans="1:5" ht="21" x14ac:dyDescent="0.25">
      <c r="A223" s="18"/>
      <c r="B223" s="8"/>
      <c r="C223" s="9"/>
      <c r="D223" s="9"/>
      <c r="E223" s="9">
        <f t="shared" si="3"/>
        <v>6.2400000002235174</v>
      </c>
    </row>
    <row r="224" spans="1:5" ht="21" x14ac:dyDescent="0.25">
      <c r="A224" s="18"/>
      <c r="B224" s="8"/>
      <c r="C224" s="9"/>
      <c r="D224" s="9"/>
      <c r="E224" s="9">
        <f t="shared" si="3"/>
        <v>6.2400000002235174</v>
      </c>
    </row>
    <row r="225" spans="1:5" ht="21" x14ac:dyDescent="0.25">
      <c r="A225" s="18"/>
      <c r="B225" s="8"/>
      <c r="C225" s="9"/>
      <c r="D225" s="9"/>
      <c r="E225" s="9">
        <f t="shared" si="3"/>
        <v>6.2400000002235174</v>
      </c>
    </row>
    <row r="226" spans="1:5" ht="21" x14ac:dyDescent="0.25">
      <c r="A226" s="18"/>
      <c r="B226" s="8"/>
      <c r="C226" s="9"/>
      <c r="D226" s="9"/>
      <c r="E226" s="9">
        <f t="shared" si="3"/>
        <v>6.2400000002235174</v>
      </c>
    </row>
    <row r="227" spans="1:5" ht="21" x14ac:dyDescent="0.25">
      <c r="A227" s="17"/>
      <c r="B227" s="8"/>
      <c r="C227" s="9"/>
      <c r="D227" s="9"/>
      <c r="E227" s="9">
        <f t="shared" si="3"/>
        <v>6.2400000002235174</v>
      </c>
    </row>
    <row r="228" spans="1:5" ht="21" x14ac:dyDescent="0.25">
      <c r="A228" s="17"/>
      <c r="B228" s="8"/>
      <c r="C228" s="9"/>
      <c r="D228" s="9"/>
      <c r="E228" s="9">
        <f t="shared" si="3"/>
        <v>6.2400000002235174</v>
      </c>
    </row>
    <row r="229" spans="1:5" ht="21" x14ac:dyDescent="0.25">
      <c r="A229" s="17"/>
      <c r="B229" s="8"/>
      <c r="C229" s="9"/>
      <c r="D229" s="9"/>
      <c r="E229" s="9">
        <f t="shared" si="3"/>
        <v>6.2400000002235174</v>
      </c>
    </row>
    <row r="230" spans="1:5" ht="21" x14ac:dyDescent="0.25">
      <c r="A230" s="17"/>
      <c r="B230" s="8"/>
      <c r="C230" s="9"/>
      <c r="D230" s="9"/>
      <c r="E230" s="9">
        <f t="shared" si="3"/>
        <v>6.2400000002235174</v>
      </c>
    </row>
    <row r="231" spans="1:5" ht="21" x14ac:dyDescent="0.25">
      <c r="A231" s="17"/>
      <c r="B231" s="8"/>
      <c r="C231" s="9"/>
      <c r="D231" s="9"/>
      <c r="E231" s="9">
        <f t="shared" si="3"/>
        <v>6.2400000002235174</v>
      </c>
    </row>
    <row r="232" spans="1:5" ht="21" x14ac:dyDescent="0.25">
      <c r="A232" s="17"/>
      <c r="B232" s="8"/>
      <c r="C232" s="9"/>
      <c r="D232" s="9"/>
      <c r="E232" s="9">
        <f t="shared" si="3"/>
        <v>6.2400000002235174</v>
      </c>
    </row>
    <row r="233" spans="1:5" ht="21" x14ac:dyDescent="0.25">
      <c r="A233" s="17"/>
      <c r="B233" s="8"/>
      <c r="C233" s="9"/>
      <c r="D233" s="9"/>
      <c r="E233" s="9">
        <f t="shared" si="3"/>
        <v>6.2400000002235174</v>
      </c>
    </row>
    <row r="234" spans="1:5" ht="21" x14ac:dyDescent="0.25">
      <c r="A234" s="17"/>
      <c r="B234" s="8"/>
      <c r="C234" s="9"/>
      <c r="D234" s="9"/>
      <c r="E234" s="9">
        <f t="shared" si="3"/>
        <v>6.2400000002235174</v>
      </c>
    </row>
    <row r="235" spans="1:5" ht="21" x14ac:dyDescent="0.25">
      <c r="A235" s="17"/>
      <c r="B235" s="8"/>
      <c r="C235" s="9"/>
      <c r="D235" s="9"/>
      <c r="E235" s="9">
        <f t="shared" si="3"/>
        <v>6.2400000002235174</v>
      </c>
    </row>
    <row r="236" spans="1:5" ht="21" x14ac:dyDescent="0.25">
      <c r="A236" s="17"/>
      <c r="B236" s="8"/>
      <c r="C236" s="9"/>
      <c r="D236" s="9"/>
      <c r="E236" s="9">
        <f t="shared" si="3"/>
        <v>6.2400000002235174</v>
      </c>
    </row>
    <row r="237" spans="1:5" ht="21" x14ac:dyDescent="0.25">
      <c r="A237" s="17"/>
      <c r="B237" s="8"/>
      <c r="C237" s="9"/>
      <c r="D237" s="9"/>
      <c r="E237" s="9">
        <f t="shared" si="3"/>
        <v>6.2400000002235174</v>
      </c>
    </row>
    <row r="238" spans="1:5" ht="21" x14ac:dyDescent="0.25">
      <c r="A238" s="17"/>
      <c r="B238" s="8"/>
      <c r="C238" s="9"/>
      <c r="D238" s="9"/>
      <c r="E238" s="9">
        <f t="shared" si="3"/>
        <v>6.2400000002235174</v>
      </c>
    </row>
    <row r="239" spans="1:5" ht="21" x14ac:dyDescent="0.25">
      <c r="A239" s="17"/>
      <c r="B239" s="8"/>
      <c r="C239" s="9"/>
      <c r="D239" s="9"/>
      <c r="E239" s="9">
        <f t="shared" si="3"/>
        <v>6.2400000002235174</v>
      </c>
    </row>
    <row r="240" spans="1:5" ht="21" x14ac:dyDescent="0.25">
      <c r="A240" s="17"/>
      <c r="B240" s="8"/>
      <c r="C240" s="9"/>
      <c r="D240" s="9"/>
      <c r="E240" s="9">
        <f t="shared" si="3"/>
        <v>6.2400000002235174</v>
      </c>
    </row>
    <row r="241" spans="1:5" ht="21" x14ac:dyDescent="0.25">
      <c r="A241" s="17"/>
      <c r="B241" s="8"/>
      <c r="C241" s="9"/>
      <c r="D241" s="9"/>
      <c r="E241" s="9">
        <f t="shared" si="3"/>
        <v>6.2400000002235174</v>
      </c>
    </row>
    <row r="242" spans="1:5" ht="21" x14ac:dyDescent="0.25">
      <c r="A242" s="17"/>
      <c r="B242" s="8"/>
      <c r="C242" s="9"/>
      <c r="D242" s="9"/>
      <c r="E242" s="9">
        <f t="shared" si="3"/>
        <v>6.2400000002235174</v>
      </c>
    </row>
    <row r="243" spans="1:5" ht="21" x14ac:dyDescent="0.25">
      <c r="A243" s="17"/>
      <c r="B243" s="8"/>
      <c r="C243" s="9"/>
      <c r="D243" s="9"/>
      <c r="E243" s="9">
        <f t="shared" si="3"/>
        <v>6.2400000002235174</v>
      </c>
    </row>
    <row r="244" spans="1:5" ht="21" x14ac:dyDescent="0.25">
      <c r="A244" s="17"/>
      <c r="B244" s="8"/>
      <c r="C244" s="9"/>
      <c r="D244" s="9"/>
      <c r="E244" s="9">
        <f t="shared" si="3"/>
        <v>6.2400000002235174</v>
      </c>
    </row>
    <row r="245" spans="1:5" ht="21" x14ac:dyDescent="0.25">
      <c r="A245" s="17"/>
      <c r="B245" s="8"/>
      <c r="C245" s="9"/>
      <c r="D245" s="9"/>
      <c r="E245" s="9">
        <f t="shared" si="3"/>
        <v>6.2400000002235174</v>
      </c>
    </row>
    <row r="246" spans="1:5" ht="21" x14ac:dyDescent="0.25">
      <c r="A246" s="17"/>
      <c r="B246" s="8"/>
      <c r="C246" s="9"/>
      <c r="D246" s="9"/>
      <c r="E246" s="9">
        <f t="shared" si="3"/>
        <v>6.2400000002235174</v>
      </c>
    </row>
    <row r="247" spans="1:5" ht="21" x14ac:dyDescent="0.25">
      <c r="A247" s="17"/>
      <c r="B247" s="8"/>
      <c r="C247" s="9"/>
      <c r="D247" s="9"/>
      <c r="E247" s="9">
        <f t="shared" si="3"/>
        <v>6.2400000002235174</v>
      </c>
    </row>
    <row r="248" spans="1:5" ht="21" x14ac:dyDescent="0.25">
      <c r="A248" s="17"/>
      <c r="B248" s="8"/>
      <c r="C248" s="9"/>
      <c r="D248" s="9"/>
      <c r="E248" s="9">
        <f t="shared" si="3"/>
        <v>6.2400000002235174</v>
      </c>
    </row>
    <row r="249" spans="1:5" ht="21" x14ac:dyDescent="0.25">
      <c r="A249" s="17"/>
      <c r="B249" s="8"/>
      <c r="C249" s="9"/>
      <c r="D249" s="9"/>
      <c r="E249" s="9">
        <f t="shared" si="3"/>
        <v>6.2400000002235174</v>
      </c>
    </row>
    <row r="250" spans="1:5" ht="21" x14ac:dyDescent="0.25">
      <c r="A250" s="17"/>
      <c r="B250" s="8"/>
      <c r="C250" s="9"/>
      <c r="D250" s="9"/>
      <c r="E250" s="9">
        <f t="shared" si="3"/>
        <v>6.2400000002235174</v>
      </c>
    </row>
    <row r="251" spans="1:5" ht="21" x14ac:dyDescent="0.25">
      <c r="A251" s="17"/>
      <c r="B251" s="8"/>
      <c r="C251" s="9"/>
      <c r="D251" s="9"/>
      <c r="E251" s="9">
        <f t="shared" si="3"/>
        <v>6.2400000002235174</v>
      </c>
    </row>
    <row r="252" spans="1:5" ht="21" x14ac:dyDescent="0.25">
      <c r="A252" s="17"/>
      <c r="B252" s="8"/>
      <c r="C252" s="9"/>
      <c r="D252" s="9"/>
      <c r="E252" s="9">
        <f t="shared" si="3"/>
        <v>6.2400000002235174</v>
      </c>
    </row>
    <row r="253" spans="1:5" ht="21" x14ac:dyDescent="0.25">
      <c r="A253" s="17"/>
      <c r="B253" s="8"/>
      <c r="C253" s="9"/>
      <c r="D253" s="9"/>
      <c r="E253" s="9">
        <f t="shared" si="3"/>
        <v>6.2400000002235174</v>
      </c>
    </row>
    <row r="254" spans="1:5" ht="21" x14ac:dyDescent="0.25">
      <c r="A254" s="17"/>
      <c r="B254" s="8"/>
      <c r="C254" s="9"/>
      <c r="D254" s="9"/>
      <c r="E254" s="9">
        <f t="shared" si="3"/>
        <v>6.2400000002235174</v>
      </c>
    </row>
    <row r="255" spans="1:5" ht="21" x14ac:dyDescent="0.25">
      <c r="A255" s="17"/>
      <c r="B255" s="8"/>
      <c r="C255" s="9"/>
      <c r="D255" s="9"/>
      <c r="E255" s="9">
        <f t="shared" si="3"/>
        <v>6.2400000002235174</v>
      </c>
    </row>
    <row r="256" spans="1:5" ht="21" x14ac:dyDescent="0.25">
      <c r="A256" s="17"/>
      <c r="B256" s="8"/>
      <c r="C256" s="9"/>
      <c r="D256" s="9"/>
      <c r="E256" s="9">
        <f t="shared" si="3"/>
        <v>6.2400000002235174</v>
      </c>
    </row>
    <row r="257" spans="1:5" ht="21" x14ac:dyDescent="0.25">
      <c r="A257" s="17"/>
      <c r="B257" s="8"/>
      <c r="C257" s="9"/>
      <c r="D257" s="9"/>
      <c r="E257" s="9">
        <f t="shared" si="3"/>
        <v>6.2400000002235174</v>
      </c>
    </row>
    <row r="258" spans="1:5" ht="21" x14ac:dyDescent="0.25">
      <c r="A258" s="17"/>
      <c r="B258" s="8"/>
      <c r="C258" s="9"/>
      <c r="D258" s="9"/>
      <c r="E258" s="9">
        <f t="shared" si="3"/>
        <v>6.2400000002235174</v>
      </c>
    </row>
    <row r="259" spans="1:5" ht="21" x14ac:dyDescent="0.25">
      <c r="A259" s="17"/>
      <c r="B259" s="8"/>
      <c r="C259" s="9"/>
      <c r="D259" s="9"/>
      <c r="E259" s="9">
        <f t="shared" si="3"/>
        <v>6.2400000002235174</v>
      </c>
    </row>
    <row r="260" spans="1:5" ht="21" x14ac:dyDescent="0.25">
      <c r="A260" s="17"/>
      <c r="B260" s="8"/>
      <c r="C260" s="9"/>
      <c r="D260" s="9"/>
      <c r="E260" s="9">
        <f t="shared" si="3"/>
        <v>6.2400000002235174</v>
      </c>
    </row>
    <row r="261" spans="1:5" ht="21" x14ac:dyDescent="0.25">
      <c r="A261" s="17"/>
      <c r="B261" s="8"/>
      <c r="C261" s="9"/>
      <c r="D261" s="9"/>
      <c r="E261" s="9">
        <f t="shared" si="3"/>
        <v>6.2400000002235174</v>
      </c>
    </row>
    <row r="262" spans="1:5" ht="21" x14ac:dyDescent="0.25">
      <c r="A262" s="17"/>
      <c r="B262" s="8"/>
      <c r="C262" s="9"/>
      <c r="D262" s="9"/>
      <c r="E262" s="9">
        <f t="shared" ref="E262:E325" si="4">E261+C262-D262</f>
        <v>6.2400000002235174</v>
      </c>
    </row>
    <row r="263" spans="1:5" ht="21" x14ac:dyDescent="0.25">
      <c r="A263" s="17"/>
      <c r="B263" s="8"/>
      <c r="C263" s="9"/>
      <c r="D263" s="9"/>
      <c r="E263" s="9">
        <f t="shared" si="4"/>
        <v>6.2400000002235174</v>
      </c>
    </row>
    <row r="264" spans="1:5" ht="21" x14ac:dyDescent="0.25">
      <c r="A264" s="17"/>
      <c r="B264" s="8"/>
      <c r="C264" s="9"/>
      <c r="D264" s="9"/>
      <c r="E264" s="9">
        <f t="shared" si="4"/>
        <v>6.2400000002235174</v>
      </c>
    </row>
    <row r="265" spans="1:5" ht="21" x14ac:dyDescent="0.25">
      <c r="A265" s="17"/>
      <c r="B265" s="8"/>
      <c r="C265" s="9"/>
      <c r="D265" s="9"/>
      <c r="E265" s="9">
        <f t="shared" si="4"/>
        <v>6.2400000002235174</v>
      </c>
    </row>
    <row r="266" spans="1:5" ht="21" x14ac:dyDescent="0.25">
      <c r="A266" s="17"/>
      <c r="B266" s="8"/>
      <c r="C266" s="9"/>
      <c r="D266" s="9"/>
      <c r="E266" s="9">
        <f t="shared" si="4"/>
        <v>6.2400000002235174</v>
      </c>
    </row>
    <row r="267" spans="1:5" ht="21" x14ac:dyDescent="0.25">
      <c r="A267" s="17"/>
      <c r="B267" s="8"/>
      <c r="C267" s="9"/>
      <c r="D267" s="9"/>
      <c r="E267" s="9">
        <f t="shared" si="4"/>
        <v>6.2400000002235174</v>
      </c>
    </row>
    <row r="268" spans="1:5" ht="21" x14ac:dyDescent="0.25">
      <c r="A268" s="17"/>
      <c r="B268" s="8"/>
      <c r="C268" s="9"/>
      <c r="D268" s="9"/>
      <c r="E268" s="9">
        <f t="shared" si="4"/>
        <v>6.2400000002235174</v>
      </c>
    </row>
    <row r="269" spans="1:5" ht="21" x14ac:dyDescent="0.25">
      <c r="A269" s="17"/>
      <c r="B269" s="8"/>
      <c r="C269" s="9"/>
      <c r="D269" s="9"/>
      <c r="E269" s="9">
        <f t="shared" si="4"/>
        <v>6.2400000002235174</v>
      </c>
    </row>
    <row r="270" spans="1:5" ht="21" x14ac:dyDescent="0.25">
      <c r="A270" s="17"/>
      <c r="B270" s="8"/>
      <c r="C270" s="9"/>
      <c r="D270" s="9"/>
      <c r="E270" s="9">
        <f t="shared" si="4"/>
        <v>6.2400000002235174</v>
      </c>
    </row>
    <row r="271" spans="1:5" ht="21" x14ac:dyDescent="0.25">
      <c r="A271" s="17"/>
      <c r="B271" s="8"/>
      <c r="C271" s="9"/>
      <c r="D271" s="9"/>
      <c r="E271" s="9">
        <f t="shared" si="4"/>
        <v>6.2400000002235174</v>
      </c>
    </row>
    <row r="272" spans="1:5" ht="21" x14ac:dyDescent="0.25">
      <c r="A272" s="17"/>
      <c r="B272" s="8"/>
      <c r="C272" s="9"/>
      <c r="D272" s="9"/>
      <c r="E272" s="9">
        <f t="shared" si="4"/>
        <v>6.2400000002235174</v>
      </c>
    </row>
    <row r="273" spans="1:5" ht="21" x14ac:dyDescent="0.25">
      <c r="A273" s="17"/>
      <c r="B273" s="8"/>
      <c r="C273" s="9"/>
      <c r="D273" s="9"/>
      <c r="E273" s="9">
        <f t="shared" si="4"/>
        <v>6.2400000002235174</v>
      </c>
    </row>
    <row r="274" spans="1:5" ht="21" x14ac:dyDescent="0.25">
      <c r="A274" s="17"/>
      <c r="B274" s="17"/>
      <c r="C274" s="9"/>
      <c r="D274" s="9"/>
      <c r="E274" s="9">
        <f t="shared" si="4"/>
        <v>6.2400000002235174</v>
      </c>
    </row>
    <row r="275" spans="1:5" ht="21" x14ac:dyDescent="0.25">
      <c r="A275" s="17"/>
      <c r="B275" s="17"/>
      <c r="C275" s="9"/>
      <c r="D275" s="9"/>
      <c r="E275" s="9">
        <f t="shared" si="4"/>
        <v>6.2400000002235174</v>
      </c>
    </row>
    <row r="276" spans="1:5" ht="21" x14ac:dyDescent="0.25">
      <c r="A276" s="17"/>
      <c r="B276" s="17"/>
      <c r="C276" s="9"/>
      <c r="D276" s="9"/>
      <c r="E276" s="9">
        <f t="shared" si="4"/>
        <v>6.2400000002235174</v>
      </c>
    </row>
    <row r="277" spans="1:5" ht="21" x14ac:dyDescent="0.25">
      <c r="A277" s="17"/>
      <c r="B277" s="17"/>
      <c r="C277" s="9"/>
      <c r="D277" s="9"/>
      <c r="E277" s="9">
        <f t="shared" si="4"/>
        <v>6.2400000002235174</v>
      </c>
    </row>
    <row r="278" spans="1:5" ht="21" x14ac:dyDescent="0.25">
      <c r="A278" s="17"/>
      <c r="B278" s="17"/>
      <c r="C278" s="9"/>
      <c r="D278" s="9"/>
      <c r="E278" s="9">
        <f t="shared" si="4"/>
        <v>6.2400000002235174</v>
      </c>
    </row>
    <row r="279" spans="1:5" ht="21" x14ac:dyDescent="0.25">
      <c r="A279" s="17"/>
      <c r="B279" s="17"/>
      <c r="C279" s="9"/>
      <c r="D279" s="9"/>
      <c r="E279" s="9">
        <f t="shared" si="4"/>
        <v>6.2400000002235174</v>
      </c>
    </row>
    <row r="280" spans="1:5" ht="21" x14ac:dyDescent="0.25">
      <c r="A280" s="17"/>
      <c r="B280" s="17"/>
      <c r="C280" s="9"/>
      <c r="D280" s="9"/>
      <c r="E280" s="9">
        <f t="shared" si="4"/>
        <v>6.2400000002235174</v>
      </c>
    </row>
    <row r="281" spans="1:5" ht="21" x14ac:dyDescent="0.25">
      <c r="A281" s="17"/>
      <c r="B281" s="17"/>
      <c r="C281" s="9"/>
      <c r="D281" s="9"/>
      <c r="E281" s="9">
        <f t="shared" si="4"/>
        <v>6.2400000002235174</v>
      </c>
    </row>
    <row r="282" spans="1:5" ht="21" x14ac:dyDescent="0.25">
      <c r="A282" s="17"/>
      <c r="B282" s="17"/>
      <c r="C282" s="9"/>
      <c r="D282" s="9"/>
      <c r="E282" s="9">
        <f t="shared" si="4"/>
        <v>6.2400000002235174</v>
      </c>
    </row>
    <row r="283" spans="1:5" ht="21" x14ac:dyDescent="0.25">
      <c r="A283" s="17"/>
      <c r="B283" s="17"/>
      <c r="C283" s="9"/>
      <c r="D283" s="9"/>
      <c r="E283" s="9">
        <f t="shared" si="4"/>
        <v>6.2400000002235174</v>
      </c>
    </row>
    <row r="284" spans="1:5" ht="21" x14ac:dyDescent="0.25">
      <c r="A284" s="17"/>
      <c r="B284" s="17"/>
      <c r="C284" s="9"/>
      <c r="D284" s="9"/>
      <c r="E284" s="9">
        <f t="shared" si="4"/>
        <v>6.2400000002235174</v>
      </c>
    </row>
    <row r="285" spans="1:5" ht="21" x14ac:dyDescent="0.25">
      <c r="A285" s="17"/>
      <c r="B285" s="17"/>
      <c r="C285" s="9"/>
      <c r="D285" s="9"/>
      <c r="E285" s="9">
        <f t="shared" si="4"/>
        <v>6.2400000002235174</v>
      </c>
    </row>
    <row r="286" spans="1:5" ht="21" x14ac:dyDescent="0.25">
      <c r="A286" s="17"/>
      <c r="B286" s="17"/>
      <c r="C286" s="9"/>
      <c r="D286" s="9"/>
      <c r="E286" s="9">
        <f t="shared" si="4"/>
        <v>6.2400000002235174</v>
      </c>
    </row>
    <row r="287" spans="1:5" ht="21" x14ac:dyDescent="0.25">
      <c r="A287" s="17"/>
      <c r="B287" s="17"/>
      <c r="C287" s="9"/>
      <c r="D287" s="9"/>
      <c r="E287" s="9">
        <f t="shared" si="4"/>
        <v>6.2400000002235174</v>
      </c>
    </row>
    <row r="288" spans="1:5" ht="21" x14ac:dyDescent="0.25">
      <c r="A288" s="17"/>
      <c r="B288" s="17"/>
      <c r="C288" s="9"/>
      <c r="D288" s="9"/>
      <c r="E288" s="9">
        <f t="shared" si="4"/>
        <v>6.2400000002235174</v>
      </c>
    </row>
    <row r="289" spans="1:5" ht="21" x14ac:dyDescent="0.25">
      <c r="A289" s="17"/>
      <c r="B289" s="17"/>
      <c r="C289" s="9"/>
      <c r="D289" s="9"/>
      <c r="E289" s="9">
        <f t="shared" si="4"/>
        <v>6.2400000002235174</v>
      </c>
    </row>
    <row r="290" spans="1:5" ht="21" x14ac:dyDescent="0.25">
      <c r="A290" s="17"/>
      <c r="B290" s="17"/>
      <c r="C290" s="9"/>
      <c r="D290" s="9"/>
      <c r="E290" s="9">
        <f t="shared" si="4"/>
        <v>6.2400000002235174</v>
      </c>
    </row>
    <row r="291" spans="1:5" ht="21" x14ac:dyDescent="0.25">
      <c r="A291" s="17"/>
      <c r="B291" s="17"/>
      <c r="C291" s="9"/>
      <c r="D291" s="9"/>
      <c r="E291" s="9">
        <f t="shared" si="4"/>
        <v>6.2400000002235174</v>
      </c>
    </row>
    <row r="292" spans="1:5" ht="21" x14ac:dyDescent="0.25">
      <c r="A292" s="17"/>
      <c r="B292" s="17"/>
      <c r="C292" s="9"/>
      <c r="D292" s="9"/>
      <c r="E292" s="9">
        <f t="shared" si="4"/>
        <v>6.2400000002235174</v>
      </c>
    </row>
    <row r="293" spans="1:5" ht="21" x14ac:dyDescent="0.25">
      <c r="A293" s="17"/>
      <c r="B293" s="17"/>
      <c r="C293" s="9"/>
      <c r="D293" s="9"/>
      <c r="E293" s="9">
        <f t="shared" si="4"/>
        <v>6.2400000002235174</v>
      </c>
    </row>
    <row r="294" spans="1:5" ht="21" x14ac:dyDescent="0.25">
      <c r="A294" s="17"/>
      <c r="B294" s="17"/>
      <c r="C294" s="9"/>
      <c r="D294" s="9"/>
      <c r="E294" s="9">
        <f t="shared" si="4"/>
        <v>6.2400000002235174</v>
      </c>
    </row>
    <row r="295" spans="1:5" ht="21" x14ac:dyDescent="0.25">
      <c r="A295" s="17"/>
      <c r="B295" s="17"/>
      <c r="C295" s="9"/>
      <c r="D295" s="9"/>
      <c r="E295" s="9">
        <f t="shared" si="4"/>
        <v>6.2400000002235174</v>
      </c>
    </row>
    <row r="296" spans="1:5" ht="21" x14ac:dyDescent="0.25">
      <c r="A296" s="17"/>
      <c r="B296" s="17"/>
      <c r="C296" s="9"/>
      <c r="D296" s="9"/>
      <c r="E296" s="9">
        <f t="shared" si="4"/>
        <v>6.2400000002235174</v>
      </c>
    </row>
    <row r="297" spans="1:5" ht="21" x14ac:dyDescent="0.25">
      <c r="A297" s="17"/>
      <c r="B297" s="17"/>
      <c r="C297" s="9"/>
      <c r="D297" s="9"/>
      <c r="E297" s="9">
        <f t="shared" si="4"/>
        <v>6.2400000002235174</v>
      </c>
    </row>
    <row r="298" spans="1:5" ht="21" x14ac:dyDescent="0.25">
      <c r="A298" s="17"/>
      <c r="B298" s="17"/>
      <c r="C298" s="9"/>
      <c r="D298" s="9"/>
      <c r="E298" s="9">
        <f t="shared" si="4"/>
        <v>6.2400000002235174</v>
      </c>
    </row>
    <row r="299" spans="1:5" ht="21" x14ac:dyDescent="0.25">
      <c r="A299" s="17"/>
      <c r="B299" s="17"/>
      <c r="C299" s="9"/>
      <c r="D299" s="9"/>
      <c r="E299" s="9">
        <f t="shared" si="4"/>
        <v>6.2400000002235174</v>
      </c>
    </row>
    <row r="300" spans="1:5" ht="21" x14ac:dyDescent="0.25">
      <c r="A300" s="17"/>
      <c r="B300" s="17"/>
      <c r="C300" s="9"/>
      <c r="D300" s="9"/>
      <c r="E300" s="9">
        <f t="shared" si="4"/>
        <v>6.2400000002235174</v>
      </c>
    </row>
    <row r="301" spans="1:5" ht="21" x14ac:dyDescent="0.25">
      <c r="A301" s="17"/>
      <c r="B301" s="17"/>
      <c r="C301" s="9"/>
      <c r="D301" s="9"/>
      <c r="E301" s="9">
        <f t="shared" si="4"/>
        <v>6.2400000002235174</v>
      </c>
    </row>
    <row r="302" spans="1:5" ht="21" x14ac:dyDescent="0.25">
      <c r="A302" s="17"/>
      <c r="B302" s="17"/>
      <c r="C302" s="9"/>
      <c r="D302" s="9"/>
      <c r="E302" s="9">
        <f t="shared" si="4"/>
        <v>6.2400000002235174</v>
      </c>
    </row>
    <row r="303" spans="1:5" ht="21" x14ac:dyDescent="0.25">
      <c r="A303" s="17"/>
      <c r="B303" s="17"/>
      <c r="C303" s="9"/>
      <c r="D303" s="9"/>
      <c r="E303" s="9">
        <f t="shared" si="4"/>
        <v>6.2400000002235174</v>
      </c>
    </row>
    <row r="304" spans="1:5" ht="21" x14ac:dyDescent="0.25">
      <c r="A304" s="17"/>
      <c r="B304" s="17"/>
      <c r="C304" s="9"/>
      <c r="D304" s="9"/>
      <c r="E304" s="9">
        <f t="shared" si="4"/>
        <v>6.2400000002235174</v>
      </c>
    </row>
    <row r="305" spans="1:5" ht="21" x14ac:dyDescent="0.25">
      <c r="A305" s="17"/>
      <c r="B305" s="17"/>
      <c r="C305" s="9"/>
      <c r="D305" s="9"/>
      <c r="E305" s="9">
        <f t="shared" si="4"/>
        <v>6.2400000002235174</v>
      </c>
    </row>
    <row r="306" spans="1:5" ht="21" x14ac:dyDescent="0.25">
      <c r="A306" s="17"/>
      <c r="B306" s="17"/>
      <c r="C306" s="9"/>
      <c r="D306" s="9"/>
      <c r="E306" s="9">
        <f t="shared" si="4"/>
        <v>6.2400000002235174</v>
      </c>
    </row>
    <row r="307" spans="1:5" ht="21" x14ac:dyDescent="0.25">
      <c r="A307" s="17"/>
      <c r="B307" s="17"/>
      <c r="C307" s="9"/>
      <c r="D307" s="9"/>
      <c r="E307" s="9">
        <f t="shared" si="4"/>
        <v>6.2400000002235174</v>
      </c>
    </row>
    <row r="308" spans="1:5" ht="21" x14ac:dyDescent="0.25">
      <c r="A308" s="17"/>
      <c r="B308" s="17"/>
      <c r="C308" s="9"/>
      <c r="D308" s="9"/>
      <c r="E308" s="9">
        <f t="shared" si="4"/>
        <v>6.2400000002235174</v>
      </c>
    </row>
    <row r="309" spans="1:5" ht="21" x14ac:dyDescent="0.25">
      <c r="A309" s="17"/>
      <c r="B309" s="17"/>
      <c r="C309" s="9"/>
      <c r="D309" s="9"/>
      <c r="E309" s="9">
        <f t="shared" si="4"/>
        <v>6.2400000002235174</v>
      </c>
    </row>
    <row r="310" spans="1:5" ht="21" x14ac:dyDescent="0.25">
      <c r="A310" s="17"/>
      <c r="B310" s="17"/>
      <c r="C310" s="9"/>
      <c r="D310" s="9"/>
      <c r="E310" s="9">
        <f t="shared" si="4"/>
        <v>6.2400000002235174</v>
      </c>
    </row>
    <row r="311" spans="1:5" ht="21" x14ac:dyDescent="0.25">
      <c r="A311" s="17"/>
      <c r="B311" s="17"/>
      <c r="C311" s="9"/>
      <c r="D311" s="9"/>
      <c r="E311" s="9">
        <f t="shared" si="4"/>
        <v>6.2400000002235174</v>
      </c>
    </row>
    <row r="312" spans="1:5" ht="21" x14ac:dyDescent="0.25">
      <c r="A312" s="17"/>
      <c r="B312" s="17"/>
      <c r="C312" s="9"/>
      <c r="D312" s="9"/>
      <c r="E312" s="9">
        <f t="shared" si="4"/>
        <v>6.2400000002235174</v>
      </c>
    </row>
    <row r="313" spans="1:5" ht="21" x14ac:dyDescent="0.25">
      <c r="A313" s="17"/>
      <c r="B313" s="17"/>
      <c r="C313" s="9"/>
      <c r="D313" s="9"/>
      <c r="E313" s="9">
        <f t="shared" si="4"/>
        <v>6.2400000002235174</v>
      </c>
    </row>
    <row r="314" spans="1:5" ht="21" x14ac:dyDescent="0.25">
      <c r="A314" s="17"/>
      <c r="B314" s="17"/>
      <c r="C314" s="9"/>
      <c r="D314" s="9"/>
      <c r="E314" s="9">
        <f t="shared" si="4"/>
        <v>6.2400000002235174</v>
      </c>
    </row>
    <row r="315" spans="1:5" ht="21" x14ac:dyDescent="0.25">
      <c r="A315" s="17"/>
      <c r="B315" s="17"/>
      <c r="C315" s="9"/>
      <c r="D315" s="9"/>
      <c r="E315" s="9">
        <f t="shared" si="4"/>
        <v>6.2400000002235174</v>
      </c>
    </row>
    <row r="316" spans="1:5" ht="21" x14ac:dyDescent="0.25">
      <c r="A316" s="17"/>
      <c r="B316" s="17"/>
      <c r="C316" s="9"/>
      <c r="D316" s="9"/>
      <c r="E316" s="9">
        <f t="shared" si="4"/>
        <v>6.2400000002235174</v>
      </c>
    </row>
    <row r="317" spans="1:5" ht="21" x14ac:dyDescent="0.25">
      <c r="A317" s="17"/>
      <c r="B317" s="17"/>
      <c r="C317" s="9"/>
      <c r="D317" s="9"/>
      <c r="E317" s="9">
        <f t="shared" si="4"/>
        <v>6.2400000002235174</v>
      </c>
    </row>
    <row r="318" spans="1:5" ht="21" x14ac:dyDescent="0.25">
      <c r="A318" s="17"/>
      <c r="B318" s="17"/>
      <c r="C318" s="9"/>
      <c r="D318" s="9"/>
      <c r="E318" s="9">
        <f t="shared" si="4"/>
        <v>6.2400000002235174</v>
      </c>
    </row>
    <row r="319" spans="1:5" ht="21" x14ac:dyDescent="0.25">
      <c r="A319" s="17"/>
      <c r="B319" s="17"/>
      <c r="C319" s="9"/>
      <c r="D319" s="9"/>
      <c r="E319" s="9">
        <f t="shared" si="4"/>
        <v>6.2400000002235174</v>
      </c>
    </row>
    <row r="320" spans="1:5" ht="21" x14ac:dyDescent="0.25">
      <c r="A320" s="17"/>
      <c r="B320" s="17"/>
      <c r="C320" s="9"/>
      <c r="D320" s="9"/>
      <c r="E320" s="9">
        <f t="shared" si="4"/>
        <v>6.2400000002235174</v>
      </c>
    </row>
    <row r="321" spans="1:5" ht="21" x14ac:dyDescent="0.25">
      <c r="A321" s="17"/>
      <c r="B321" s="17"/>
      <c r="C321" s="9"/>
      <c r="D321" s="9"/>
      <c r="E321" s="9">
        <f t="shared" si="4"/>
        <v>6.2400000002235174</v>
      </c>
    </row>
    <row r="322" spans="1:5" ht="21" x14ac:dyDescent="0.25">
      <c r="A322" s="17"/>
      <c r="B322" s="17"/>
      <c r="C322" s="9"/>
      <c r="D322" s="9"/>
      <c r="E322" s="9">
        <f t="shared" si="4"/>
        <v>6.2400000002235174</v>
      </c>
    </row>
    <row r="323" spans="1:5" ht="21" x14ac:dyDescent="0.25">
      <c r="A323" s="17"/>
      <c r="B323" s="17"/>
      <c r="C323" s="9"/>
      <c r="D323" s="9"/>
      <c r="E323" s="9">
        <f t="shared" si="4"/>
        <v>6.2400000002235174</v>
      </c>
    </row>
    <row r="324" spans="1:5" ht="21" x14ac:dyDescent="0.25">
      <c r="A324" s="17"/>
      <c r="B324" s="17"/>
      <c r="C324" s="9"/>
      <c r="D324" s="9"/>
      <c r="E324" s="9">
        <f t="shared" si="4"/>
        <v>6.2400000002235174</v>
      </c>
    </row>
    <row r="325" spans="1:5" ht="21" x14ac:dyDescent="0.25">
      <c r="A325" s="17"/>
      <c r="B325" s="17"/>
      <c r="C325" s="9"/>
      <c r="D325" s="9"/>
      <c r="E325" s="9">
        <f t="shared" si="4"/>
        <v>6.2400000002235174</v>
      </c>
    </row>
    <row r="326" spans="1:5" ht="21" x14ac:dyDescent="0.25">
      <c r="A326" s="17"/>
      <c r="B326" s="17"/>
      <c r="C326" s="9"/>
      <c r="D326" s="9"/>
      <c r="E326" s="9">
        <f t="shared" ref="E326:E389" si="5">E325+C326-D326</f>
        <v>6.2400000002235174</v>
      </c>
    </row>
    <row r="327" spans="1:5" ht="21" x14ac:dyDescent="0.25">
      <c r="A327" s="17"/>
      <c r="B327" s="17"/>
      <c r="C327" s="9"/>
      <c r="D327" s="9"/>
      <c r="E327" s="9">
        <f t="shared" si="5"/>
        <v>6.2400000002235174</v>
      </c>
    </row>
    <row r="328" spans="1:5" ht="21" x14ac:dyDescent="0.25">
      <c r="A328" s="17"/>
      <c r="B328" s="17"/>
      <c r="C328" s="9"/>
      <c r="D328" s="9"/>
      <c r="E328" s="9">
        <f t="shared" si="5"/>
        <v>6.2400000002235174</v>
      </c>
    </row>
    <row r="329" spans="1:5" ht="21" x14ac:dyDescent="0.25">
      <c r="A329" s="17"/>
      <c r="B329" s="17"/>
      <c r="C329" s="9"/>
      <c r="D329" s="9"/>
      <c r="E329" s="9">
        <f t="shared" si="5"/>
        <v>6.2400000002235174</v>
      </c>
    </row>
    <row r="330" spans="1:5" ht="21" x14ac:dyDescent="0.25">
      <c r="A330" s="17"/>
      <c r="B330" s="17"/>
      <c r="C330" s="9"/>
      <c r="D330" s="9"/>
      <c r="E330" s="9">
        <f t="shared" si="5"/>
        <v>6.2400000002235174</v>
      </c>
    </row>
    <row r="331" spans="1:5" ht="21" x14ac:dyDescent="0.25">
      <c r="A331" s="17"/>
      <c r="B331" s="17"/>
      <c r="C331" s="9"/>
      <c r="D331" s="9"/>
      <c r="E331" s="9">
        <f t="shared" si="5"/>
        <v>6.2400000002235174</v>
      </c>
    </row>
    <row r="332" spans="1:5" ht="21" x14ac:dyDescent="0.25">
      <c r="A332" s="17"/>
      <c r="B332" s="17"/>
      <c r="C332" s="9"/>
      <c r="D332" s="9"/>
      <c r="E332" s="9">
        <f t="shared" si="5"/>
        <v>6.2400000002235174</v>
      </c>
    </row>
    <row r="333" spans="1:5" ht="21" x14ac:dyDescent="0.25">
      <c r="A333" s="17"/>
      <c r="B333" s="17"/>
      <c r="C333" s="9"/>
      <c r="D333" s="9"/>
      <c r="E333" s="9">
        <f t="shared" si="5"/>
        <v>6.2400000002235174</v>
      </c>
    </row>
    <row r="334" spans="1:5" ht="21" x14ac:dyDescent="0.25">
      <c r="A334" s="17"/>
      <c r="B334" s="17"/>
      <c r="C334" s="9"/>
      <c r="D334" s="9"/>
      <c r="E334" s="9">
        <f t="shared" si="5"/>
        <v>6.2400000002235174</v>
      </c>
    </row>
    <row r="335" spans="1:5" ht="21" x14ac:dyDescent="0.25">
      <c r="A335" s="17"/>
      <c r="B335" s="17"/>
      <c r="C335" s="9"/>
      <c r="D335" s="9"/>
      <c r="E335" s="9">
        <f t="shared" si="5"/>
        <v>6.2400000002235174</v>
      </c>
    </row>
    <row r="336" spans="1:5" ht="21" x14ac:dyDescent="0.25">
      <c r="A336" s="17"/>
      <c r="B336" s="17"/>
      <c r="C336" s="9"/>
      <c r="D336" s="9"/>
      <c r="E336" s="9">
        <f t="shared" si="5"/>
        <v>6.2400000002235174</v>
      </c>
    </row>
    <row r="337" spans="1:5" ht="21" x14ac:dyDescent="0.25">
      <c r="A337" s="17"/>
      <c r="B337" s="17"/>
      <c r="C337" s="9"/>
      <c r="D337" s="9"/>
      <c r="E337" s="9">
        <f t="shared" si="5"/>
        <v>6.2400000002235174</v>
      </c>
    </row>
    <row r="338" spans="1:5" ht="21" x14ac:dyDescent="0.25">
      <c r="A338" s="17"/>
      <c r="B338" s="17"/>
      <c r="C338" s="9"/>
      <c r="D338" s="9"/>
      <c r="E338" s="9">
        <f t="shared" si="5"/>
        <v>6.2400000002235174</v>
      </c>
    </row>
    <row r="339" spans="1:5" ht="21" x14ac:dyDescent="0.25">
      <c r="A339" s="17"/>
      <c r="B339" s="17"/>
      <c r="C339" s="9"/>
      <c r="D339" s="9"/>
      <c r="E339" s="9">
        <f t="shared" si="5"/>
        <v>6.2400000002235174</v>
      </c>
    </row>
    <row r="340" spans="1:5" ht="21" x14ac:dyDescent="0.25">
      <c r="A340" s="17"/>
      <c r="B340" s="17"/>
      <c r="C340" s="9"/>
      <c r="D340" s="9"/>
      <c r="E340" s="9">
        <f t="shared" si="5"/>
        <v>6.2400000002235174</v>
      </c>
    </row>
    <row r="341" spans="1:5" ht="21" x14ac:dyDescent="0.25">
      <c r="A341" s="17"/>
      <c r="B341" s="17"/>
      <c r="C341" s="9"/>
      <c r="D341" s="9"/>
      <c r="E341" s="9">
        <f t="shared" si="5"/>
        <v>6.2400000002235174</v>
      </c>
    </row>
    <row r="342" spans="1:5" ht="21" x14ac:dyDescent="0.25">
      <c r="A342" s="17"/>
      <c r="B342" s="17"/>
      <c r="C342" s="9"/>
      <c r="D342" s="9"/>
      <c r="E342" s="9">
        <f t="shared" si="5"/>
        <v>6.2400000002235174</v>
      </c>
    </row>
    <row r="343" spans="1:5" ht="21" x14ac:dyDescent="0.25">
      <c r="A343" s="17"/>
      <c r="B343" s="17"/>
      <c r="C343" s="9"/>
      <c r="D343" s="9"/>
      <c r="E343" s="9">
        <f t="shared" si="5"/>
        <v>6.2400000002235174</v>
      </c>
    </row>
    <row r="344" spans="1:5" ht="21" x14ac:dyDescent="0.25">
      <c r="A344" s="17"/>
      <c r="B344" s="17"/>
      <c r="C344" s="9"/>
      <c r="D344" s="9"/>
      <c r="E344" s="9">
        <f t="shared" si="5"/>
        <v>6.2400000002235174</v>
      </c>
    </row>
    <row r="345" spans="1:5" ht="21" x14ac:dyDescent="0.25">
      <c r="A345" s="17"/>
      <c r="B345" s="17"/>
      <c r="C345" s="9"/>
      <c r="D345" s="9"/>
      <c r="E345" s="9">
        <f t="shared" si="5"/>
        <v>6.2400000002235174</v>
      </c>
    </row>
    <row r="346" spans="1:5" ht="21" x14ac:dyDescent="0.25">
      <c r="A346" s="17"/>
      <c r="B346" s="17"/>
      <c r="C346" s="9"/>
      <c r="D346" s="9"/>
      <c r="E346" s="9">
        <f t="shared" si="5"/>
        <v>6.2400000002235174</v>
      </c>
    </row>
    <row r="347" spans="1:5" ht="21" x14ac:dyDescent="0.25">
      <c r="A347" s="17"/>
      <c r="B347" s="17"/>
      <c r="C347" s="9"/>
      <c r="D347" s="9"/>
      <c r="E347" s="9">
        <f t="shared" si="5"/>
        <v>6.2400000002235174</v>
      </c>
    </row>
    <row r="348" spans="1:5" ht="21" x14ac:dyDescent="0.25">
      <c r="A348" s="17"/>
      <c r="B348" s="17"/>
      <c r="C348" s="9"/>
      <c r="D348" s="9"/>
      <c r="E348" s="9">
        <f t="shared" si="5"/>
        <v>6.2400000002235174</v>
      </c>
    </row>
    <row r="349" spans="1:5" ht="21" x14ac:dyDescent="0.25">
      <c r="A349" s="17"/>
      <c r="B349" s="17"/>
      <c r="C349" s="9"/>
      <c r="D349" s="9"/>
      <c r="E349" s="9">
        <f t="shared" si="5"/>
        <v>6.2400000002235174</v>
      </c>
    </row>
    <row r="350" spans="1:5" ht="21" x14ac:dyDescent="0.25">
      <c r="A350" s="17"/>
      <c r="B350" s="17"/>
      <c r="C350" s="9"/>
      <c r="D350" s="9"/>
      <c r="E350" s="9">
        <f t="shared" si="5"/>
        <v>6.2400000002235174</v>
      </c>
    </row>
    <row r="351" spans="1:5" ht="21" x14ac:dyDescent="0.25">
      <c r="A351" s="17"/>
      <c r="B351" s="17"/>
      <c r="C351" s="9"/>
      <c r="D351" s="9"/>
      <c r="E351" s="9">
        <f t="shared" si="5"/>
        <v>6.2400000002235174</v>
      </c>
    </row>
    <row r="352" spans="1:5" ht="21" x14ac:dyDescent="0.25">
      <c r="A352" s="17"/>
      <c r="B352" s="17"/>
      <c r="C352" s="9"/>
      <c r="D352" s="9"/>
      <c r="E352" s="9">
        <f t="shared" si="5"/>
        <v>6.2400000002235174</v>
      </c>
    </row>
    <row r="353" spans="1:5" ht="21" x14ac:dyDescent="0.25">
      <c r="A353" s="17"/>
      <c r="B353" s="17"/>
      <c r="C353" s="9"/>
      <c r="D353" s="9"/>
      <c r="E353" s="9">
        <f t="shared" si="5"/>
        <v>6.2400000002235174</v>
      </c>
    </row>
    <row r="354" spans="1:5" ht="21" x14ac:dyDescent="0.25">
      <c r="A354" s="17"/>
      <c r="B354" s="17"/>
      <c r="C354" s="9"/>
      <c r="D354" s="9"/>
      <c r="E354" s="9">
        <f t="shared" si="5"/>
        <v>6.2400000002235174</v>
      </c>
    </row>
    <row r="355" spans="1:5" ht="21" x14ac:dyDescent="0.25">
      <c r="A355" s="17"/>
      <c r="B355" s="17"/>
      <c r="C355" s="9"/>
      <c r="D355" s="9"/>
      <c r="E355" s="9">
        <f t="shared" si="5"/>
        <v>6.2400000002235174</v>
      </c>
    </row>
    <row r="356" spans="1:5" ht="21" x14ac:dyDescent="0.25">
      <c r="A356" s="17"/>
      <c r="B356" s="17"/>
      <c r="C356" s="9"/>
      <c r="D356" s="9"/>
      <c r="E356" s="9">
        <f t="shared" si="5"/>
        <v>6.2400000002235174</v>
      </c>
    </row>
    <row r="357" spans="1:5" ht="21" x14ac:dyDescent="0.25">
      <c r="A357" s="17"/>
      <c r="B357" s="17"/>
      <c r="C357" s="9"/>
      <c r="D357" s="9"/>
      <c r="E357" s="9">
        <f t="shared" si="5"/>
        <v>6.2400000002235174</v>
      </c>
    </row>
    <row r="358" spans="1:5" ht="21" x14ac:dyDescent="0.25">
      <c r="A358" s="17"/>
      <c r="B358" s="17"/>
      <c r="C358" s="9"/>
      <c r="D358" s="9"/>
      <c r="E358" s="9">
        <f t="shared" si="5"/>
        <v>6.2400000002235174</v>
      </c>
    </row>
    <row r="359" spans="1:5" ht="21" x14ac:dyDescent="0.25">
      <c r="A359" s="17"/>
      <c r="B359" s="17"/>
      <c r="C359" s="9"/>
      <c r="D359" s="9"/>
      <c r="E359" s="9">
        <f t="shared" si="5"/>
        <v>6.2400000002235174</v>
      </c>
    </row>
    <row r="360" spans="1:5" ht="21" x14ac:dyDescent="0.25">
      <c r="A360" s="17"/>
      <c r="B360" s="17"/>
      <c r="C360" s="9"/>
      <c r="D360" s="9"/>
      <c r="E360" s="9">
        <f t="shared" si="5"/>
        <v>6.2400000002235174</v>
      </c>
    </row>
    <row r="361" spans="1:5" ht="21" x14ac:dyDescent="0.25">
      <c r="A361" s="17"/>
      <c r="B361" s="17"/>
      <c r="C361" s="9"/>
      <c r="D361" s="9"/>
      <c r="E361" s="9">
        <f t="shared" si="5"/>
        <v>6.2400000002235174</v>
      </c>
    </row>
    <row r="362" spans="1:5" ht="21" x14ac:dyDescent="0.25">
      <c r="A362" s="17"/>
      <c r="B362" s="17"/>
      <c r="C362" s="9"/>
      <c r="D362" s="9"/>
      <c r="E362" s="9">
        <f t="shared" si="5"/>
        <v>6.2400000002235174</v>
      </c>
    </row>
    <row r="363" spans="1:5" ht="21" x14ac:dyDescent="0.25">
      <c r="A363" s="17"/>
      <c r="B363" s="17"/>
      <c r="C363" s="9"/>
      <c r="D363" s="9"/>
      <c r="E363" s="9">
        <f t="shared" si="5"/>
        <v>6.2400000002235174</v>
      </c>
    </row>
    <row r="364" spans="1:5" ht="21" x14ac:dyDescent="0.25">
      <c r="A364" s="17"/>
      <c r="B364" s="17"/>
      <c r="C364" s="9"/>
      <c r="D364" s="9"/>
      <c r="E364" s="9">
        <f t="shared" si="5"/>
        <v>6.2400000002235174</v>
      </c>
    </row>
    <row r="365" spans="1:5" ht="21" x14ac:dyDescent="0.25">
      <c r="A365" s="17"/>
      <c r="B365" s="17"/>
      <c r="C365" s="9"/>
      <c r="D365" s="9"/>
      <c r="E365" s="9">
        <f t="shared" si="5"/>
        <v>6.2400000002235174</v>
      </c>
    </row>
    <row r="366" spans="1:5" ht="21" x14ac:dyDescent="0.25">
      <c r="A366" s="17"/>
      <c r="B366" s="17"/>
      <c r="C366" s="9"/>
      <c r="D366" s="9"/>
      <c r="E366" s="9">
        <f t="shared" si="5"/>
        <v>6.2400000002235174</v>
      </c>
    </row>
    <row r="367" spans="1:5" ht="21" x14ac:dyDescent="0.25">
      <c r="A367" s="17"/>
      <c r="B367" s="17"/>
      <c r="C367" s="9"/>
      <c r="D367" s="9"/>
      <c r="E367" s="9">
        <f t="shared" si="5"/>
        <v>6.2400000002235174</v>
      </c>
    </row>
    <row r="368" spans="1:5" ht="21" x14ac:dyDescent="0.25">
      <c r="A368" s="17"/>
      <c r="B368" s="17"/>
      <c r="C368" s="9"/>
      <c r="D368" s="9"/>
      <c r="E368" s="9">
        <f t="shared" si="5"/>
        <v>6.2400000002235174</v>
      </c>
    </row>
    <row r="369" spans="1:5" ht="21" x14ac:dyDescent="0.25">
      <c r="A369" s="17"/>
      <c r="B369" s="17"/>
      <c r="C369" s="9"/>
      <c r="D369" s="9"/>
      <c r="E369" s="9">
        <f t="shared" si="5"/>
        <v>6.2400000002235174</v>
      </c>
    </row>
    <row r="370" spans="1:5" ht="21" x14ac:dyDescent="0.25">
      <c r="A370" s="17"/>
      <c r="B370" s="17"/>
      <c r="C370" s="9"/>
      <c r="D370" s="9"/>
      <c r="E370" s="9">
        <f t="shared" si="5"/>
        <v>6.2400000002235174</v>
      </c>
    </row>
    <row r="371" spans="1:5" ht="21" x14ac:dyDescent="0.25">
      <c r="A371" s="17"/>
      <c r="B371" s="17"/>
      <c r="C371" s="9"/>
      <c r="D371" s="9"/>
      <c r="E371" s="9">
        <f t="shared" si="5"/>
        <v>6.2400000002235174</v>
      </c>
    </row>
    <row r="372" spans="1:5" ht="21" x14ac:dyDescent="0.25">
      <c r="A372" s="17"/>
      <c r="B372" s="17"/>
      <c r="C372" s="9"/>
      <c r="D372" s="9"/>
      <c r="E372" s="9">
        <f t="shared" si="5"/>
        <v>6.2400000002235174</v>
      </c>
    </row>
    <row r="373" spans="1:5" ht="21" x14ac:dyDescent="0.25">
      <c r="A373" s="17"/>
      <c r="B373" s="17"/>
      <c r="C373" s="9"/>
      <c r="D373" s="9"/>
      <c r="E373" s="9">
        <f t="shared" si="5"/>
        <v>6.2400000002235174</v>
      </c>
    </row>
    <row r="374" spans="1:5" ht="21" x14ac:dyDescent="0.25">
      <c r="A374" s="17"/>
      <c r="B374" s="17"/>
      <c r="C374" s="9"/>
      <c r="D374" s="9"/>
      <c r="E374" s="9">
        <f t="shared" si="5"/>
        <v>6.2400000002235174</v>
      </c>
    </row>
    <row r="375" spans="1:5" ht="21" x14ac:dyDescent="0.25">
      <c r="A375" s="17"/>
      <c r="B375" s="17"/>
      <c r="C375" s="9"/>
      <c r="D375" s="9"/>
      <c r="E375" s="9">
        <f t="shared" si="5"/>
        <v>6.2400000002235174</v>
      </c>
    </row>
    <row r="376" spans="1:5" ht="21" x14ac:dyDescent="0.25">
      <c r="A376" s="17"/>
      <c r="B376" s="17"/>
      <c r="C376" s="9"/>
      <c r="D376" s="9"/>
      <c r="E376" s="9">
        <f t="shared" si="5"/>
        <v>6.2400000002235174</v>
      </c>
    </row>
    <row r="377" spans="1:5" ht="21" x14ac:dyDescent="0.25">
      <c r="A377" s="17"/>
      <c r="B377" s="17"/>
      <c r="C377" s="9"/>
      <c r="D377" s="9"/>
      <c r="E377" s="9">
        <f t="shared" si="5"/>
        <v>6.2400000002235174</v>
      </c>
    </row>
    <row r="378" spans="1:5" ht="21" x14ac:dyDescent="0.25">
      <c r="A378" s="17"/>
      <c r="B378" s="17"/>
      <c r="C378" s="9"/>
      <c r="D378" s="9"/>
      <c r="E378" s="9">
        <f t="shared" si="5"/>
        <v>6.2400000002235174</v>
      </c>
    </row>
    <row r="379" spans="1:5" ht="21" x14ac:dyDescent="0.25">
      <c r="A379" s="17"/>
      <c r="B379" s="17"/>
      <c r="C379" s="9"/>
      <c r="D379" s="9"/>
      <c r="E379" s="9">
        <f t="shared" si="5"/>
        <v>6.2400000002235174</v>
      </c>
    </row>
    <row r="380" spans="1:5" ht="21" x14ac:dyDescent="0.25">
      <c r="A380" s="17"/>
      <c r="B380" s="17"/>
      <c r="C380" s="9"/>
      <c r="D380" s="9"/>
      <c r="E380" s="9">
        <f t="shared" si="5"/>
        <v>6.2400000002235174</v>
      </c>
    </row>
    <row r="381" spans="1:5" ht="21" x14ac:dyDescent="0.25">
      <c r="A381" s="17"/>
      <c r="B381" s="17"/>
      <c r="C381" s="9"/>
      <c r="D381" s="9"/>
      <c r="E381" s="9">
        <f t="shared" si="5"/>
        <v>6.2400000002235174</v>
      </c>
    </row>
    <row r="382" spans="1:5" ht="21" x14ac:dyDescent="0.25">
      <c r="A382" s="17"/>
      <c r="B382" s="17"/>
      <c r="C382" s="9"/>
      <c r="D382" s="9"/>
      <c r="E382" s="9">
        <f t="shared" si="5"/>
        <v>6.2400000002235174</v>
      </c>
    </row>
    <row r="383" spans="1:5" ht="21" x14ac:dyDescent="0.25">
      <c r="A383" s="17"/>
      <c r="B383" s="17"/>
      <c r="C383" s="9"/>
      <c r="D383" s="9"/>
      <c r="E383" s="9">
        <f t="shared" si="5"/>
        <v>6.2400000002235174</v>
      </c>
    </row>
    <row r="384" spans="1:5" ht="21" x14ac:dyDescent="0.25">
      <c r="A384" s="17"/>
      <c r="B384" s="17"/>
      <c r="C384" s="9"/>
      <c r="D384" s="9"/>
      <c r="E384" s="9">
        <f t="shared" si="5"/>
        <v>6.2400000002235174</v>
      </c>
    </row>
    <row r="385" spans="1:5" ht="21" x14ac:dyDescent="0.25">
      <c r="A385" s="17"/>
      <c r="B385" s="17"/>
      <c r="C385" s="9"/>
      <c r="D385" s="9"/>
      <c r="E385" s="9">
        <f t="shared" si="5"/>
        <v>6.2400000002235174</v>
      </c>
    </row>
    <row r="386" spans="1:5" ht="21" x14ac:dyDescent="0.25">
      <c r="A386" s="17"/>
      <c r="B386" s="17"/>
      <c r="C386" s="9"/>
      <c r="D386" s="9"/>
      <c r="E386" s="9">
        <f t="shared" si="5"/>
        <v>6.2400000002235174</v>
      </c>
    </row>
    <row r="387" spans="1:5" ht="21" x14ac:dyDescent="0.25">
      <c r="A387" s="17"/>
      <c r="B387" s="17"/>
      <c r="C387" s="9"/>
      <c r="D387" s="9"/>
      <c r="E387" s="9">
        <f t="shared" si="5"/>
        <v>6.2400000002235174</v>
      </c>
    </row>
    <row r="388" spans="1:5" ht="21" x14ac:dyDescent="0.25">
      <c r="A388" s="17"/>
      <c r="B388" s="17"/>
      <c r="C388" s="9"/>
      <c r="D388" s="9"/>
      <c r="E388" s="9">
        <f t="shared" si="5"/>
        <v>6.2400000002235174</v>
      </c>
    </row>
    <row r="389" spans="1:5" ht="21" x14ac:dyDescent="0.25">
      <c r="A389" s="17"/>
      <c r="B389" s="17"/>
      <c r="C389" s="9"/>
      <c r="D389" s="9"/>
      <c r="E389" s="9">
        <f t="shared" si="5"/>
        <v>6.2400000002235174</v>
      </c>
    </row>
    <row r="390" spans="1:5" ht="21" x14ac:dyDescent="0.25">
      <c r="A390" s="17"/>
      <c r="B390" s="17"/>
      <c r="C390" s="9"/>
      <c r="D390" s="9"/>
      <c r="E390" s="9">
        <f t="shared" ref="E390:E453" si="6">E389+C390-D390</f>
        <v>6.2400000002235174</v>
      </c>
    </row>
    <row r="391" spans="1:5" ht="21" x14ac:dyDescent="0.25">
      <c r="A391" s="17"/>
      <c r="B391" s="17"/>
      <c r="C391" s="9"/>
      <c r="D391" s="9"/>
      <c r="E391" s="9">
        <f t="shared" si="6"/>
        <v>6.2400000002235174</v>
      </c>
    </row>
    <row r="392" spans="1:5" ht="21" x14ac:dyDescent="0.25">
      <c r="A392" s="17"/>
      <c r="B392" s="17"/>
      <c r="C392" s="9"/>
      <c r="D392" s="9"/>
      <c r="E392" s="9">
        <f t="shared" si="6"/>
        <v>6.2400000002235174</v>
      </c>
    </row>
    <row r="393" spans="1:5" ht="21" x14ac:dyDescent="0.25">
      <c r="A393" s="17"/>
      <c r="B393" s="17"/>
      <c r="C393" s="9"/>
      <c r="D393" s="9"/>
      <c r="E393" s="9">
        <f t="shared" si="6"/>
        <v>6.2400000002235174</v>
      </c>
    </row>
    <row r="394" spans="1:5" ht="21" x14ac:dyDescent="0.25">
      <c r="A394" s="17"/>
      <c r="B394" s="17"/>
      <c r="C394" s="9"/>
      <c r="D394" s="9"/>
      <c r="E394" s="9">
        <f t="shared" si="6"/>
        <v>6.2400000002235174</v>
      </c>
    </row>
    <row r="395" spans="1:5" ht="21" x14ac:dyDescent="0.25">
      <c r="A395" s="17"/>
      <c r="B395" s="17"/>
      <c r="C395" s="9"/>
      <c r="D395" s="9"/>
      <c r="E395" s="9">
        <f t="shared" si="6"/>
        <v>6.2400000002235174</v>
      </c>
    </row>
    <row r="396" spans="1:5" ht="21" x14ac:dyDescent="0.25">
      <c r="A396" s="17"/>
      <c r="B396" s="17"/>
      <c r="C396" s="9"/>
      <c r="D396" s="9"/>
      <c r="E396" s="9">
        <f t="shared" si="6"/>
        <v>6.2400000002235174</v>
      </c>
    </row>
    <row r="397" spans="1:5" ht="21" x14ac:dyDescent="0.25">
      <c r="A397" s="17"/>
      <c r="B397" s="17"/>
      <c r="C397" s="9"/>
      <c r="D397" s="9"/>
      <c r="E397" s="9">
        <f t="shared" si="6"/>
        <v>6.2400000002235174</v>
      </c>
    </row>
    <row r="398" spans="1:5" ht="21" x14ac:dyDescent="0.25">
      <c r="A398" s="17"/>
      <c r="B398" s="17"/>
      <c r="C398" s="9"/>
      <c r="D398" s="9"/>
      <c r="E398" s="9">
        <f t="shared" si="6"/>
        <v>6.2400000002235174</v>
      </c>
    </row>
    <row r="399" spans="1:5" ht="21" x14ac:dyDescent="0.25">
      <c r="A399" s="17"/>
      <c r="B399" s="17"/>
      <c r="C399" s="9"/>
      <c r="D399" s="9"/>
      <c r="E399" s="9">
        <f t="shared" si="6"/>
        <v>6.2400000002235174</v>
      </c>
    </row>
    <row r="400" spans="1:5" ht="21" x14ac:dyDescent="0.25">
      <c r="A400" s="17"/>
      <c r="B400" s="17"/>
      <c r="C400" s="9"/>
      <c r="D400" s="9"/>
      <c r="E400" s="9">
        <f t="shared" si="6"/>
        <v>6.2400000002235174</v>
      </c>
    </row>
    <row r="401" spans="1:5" ht="21" x14ac:dyDescent="0.25">
      <c r="A401" s="17"/>
      <c r="B401" s="17"/>
      <c r="C401" s="9"/>
      <c r="D401" s="9"/>
      <c r="E401" s="9">
        <f t="shared" si="6"/>
        <v>6.2400000002235174</v>
      </c>
    </row>
    <row r="402" spans="1:5" ht="21" x14ac:dyDescent="0.25">
      <c r="A402" s="17"/>
      <c r="B402" s="17"/>
      <c r="C402" s="9"/>
      <c r="D402" s="9"/>
      <c r="E402" s="9">
        <f t="shared" si="6"/>
        <v>6.2400000002235174</v>
      </c>
    </row>
    <row r="403" spans="1:5" ht="21" x14ac:dyDescent="0.25">
      <c r="A403" s="17"/>
      <c r="B403" s="17"/>
      <c r="C403" s="9"/>
      <c r="D403" s="9"/>
      <c r="E403" s="9">
        <f t="shared" si="6"/>
        <v>6.2400000002235174</v>
      </c>
    </row>
    <row r="404" spans="1:5" ht="21" x14ac:dyDescent="0.25">
      <c r="A404" s="17"/>
      <c r="B404" s="17"/>
      <c r="C404" s="9"/>
      <c r="D404" s="9"/>
      <c r="E404" s="9">
        <f t="shared" si="6"/>
        <v>6.2400000002235174</v>
      </c>
    </row>
    <row r="405" spans="1:5" ht="21" x14ac:dyDescent="0.25">
      <c r="A405" s="17"/>
      <c r="B405" s="17"/>
      <c r="C405" s="9"/>
      <c r="D405" s="9"/>
      <c r="E405" s="9">
        <f t="shared" si="6"/>
        <v>6.2400000002235174</v>
      </c>
    </row>
    <row r="406" spans="1:5" ht="21" x14ac:dyDescent="0.25">
      <c r="A406" s="17"/>
      <c r="B406" s="17"/>
      <c r="C406" s="9"/>
      <c r="D406" s="9"/>
      <c r="E406" s="9">
        <f t="shared" si="6"/>
        <v>6.2400000002235174</v>
      </c>
    </row>
    <row r="407" spans="1:5" ht="21" x14ac:dyDescent="0.25">
      <c r="A407" s="17"/>
      <c r="B407" s="17"/>
      <c r="C407" s="9"/>
      <c r="D407" s="9"/>
      <c r="E407" s="9">
        <f t="shared" si="6"/>
        <v>6.2400000002235174</v>
      </c>
    </row>
    <row r="408" spans="1:5" ht="21" x14ac:dyDescent="0.25">
      <c r="A408" s="17"/>
      <c r="B408" s="17"/>
      <c r="C408" s="9"/>
      <c r="D408" s="9"/>
      <c r="E408" s="9">
        <f t="shared" si="6"/>
        <v>6.2400000002235174</v>
      </c>
    </row>
    <row r="409" spans="1:5" ht="21" x14ac:dyDescent="0.25">
      <c r="A409" s="17"/>
      <c r="B409" s="17"/>
      <c r="C409" s="9"/>
      <c r="D409" s="9"/>
      <c r="E409" s="9">
        <f t="shared" si="6"/>
        <v>6.2400000002235174</v>
      </c>
    </row>
    <row r="410" spans="1:5" ht="21" x14ac:dyDescent="0.25">
      <c r="A410" s="17"/>
      <c r="B410" s="17"/>
      <c r="C410" s="9"/>
      <c r="D410" s="9"/>
      <c r="E410" s="9">
        <f t="shared" si="6"/>
        <v>6.2400000002235174</v>
      </c>
    </row>
    <row r="411" spans="1:5" ht="21" x14ac:dyDescent="0.25">
      <c r="A411" s="17"/>
      <c r="B411" s="17"/>
      <c r="C411" s="9"/>
      <c r="D411" s="9"/>
      <c r="E411" s="9">
        <f t="shared" si="6"/>
        <v>6.2400000002235174</v>
      </c>
    </row>
    <row r="412" spans="1:5" ht="21" x14ac:dyDescent="0.25">
      <c r="A412" s="17"/>
      <c r="B412" s="17"/>
      <c r="C412" s="9"/>
      <c r="D412" s="9"/>
      <c r="E412" s="9">
        <f t="shared" si="6"/>
        <v>6.2400000002235174</v>
      </c>
    </row>
    <row r="413" spans="1:5" ht="21" x14ac:dyDescent="0.25">
      <c r="A413" s="17"/>
      <c r="B413" s="17"/>
      <c r="C413" s="9"/>
      <c r="D413" s="9"/>
      <c r="E413" s="9">
        <f t="shared" si="6"/>
        <v>6.2400000002235174</v>
      </c>
    </row>
    <row r="414" spans="1:5" ht="21" x14ac:dyDescent="0.25">
      <c r="A414" s="17"/>
      <c r="B414" s="17"/>
      <c r="C414" s="9"/>
      <c r="D414" s="9"/>
      <c r="E414" s="9">
        <f t="shared" si="6"/>
        <v>6.2400000002235174</v>
      </c>
    </row>
    <row r="415" spans="1:5" ht="21" x14ac:dyDescent="0.25">
      <c r="A415" s="17"/>
      <c r="B415" s="17"/>
      <c r="C415" s="9"/>
      <c r="D415" s="9"/>
      <c r="E415" s="9">
        <f t="shared" si="6"/>
        <v>6.2400000002235174</v>
      </c>
    </row>
    <row r="416" spans="1:5" ht="21" x14ac:dyDescent="0.25">
      <c r="A416" s="17"/>
      <c r="B416" s="17"/>
      <c r="C416" s="9"/>
      <c r="D416" s="9"/>
      <c r="E416" s="9">
        <f t="shared" si="6"/>
        <v>6.2400000002235174</v>
      </c>
    </row>
    <row r="417" spans="1:5" ht="21" x14ac:dyDescent="0.25">
      <c r="A417" s="17"/>
      <c r="B417" s="17"/>
      <c r="C417" s="9"/>
      <c r="D417" s="9"/>
      <c r="E417" s="9">
        <f t="shared" si="6"/>
        <v>6.2400000002235174</v>
      </c>
    </row>
    <row r="418" spans="1:5" ht="21" x14ac:dyDescent="0.25">
      <c r="A418" s="17"/>
      <c r="B418" s="17"/>
      <c r="C418" s="9"/>
      <c r="D418" s="9"/>
      <c r="E418" s="9">
        <f t="shared" si="6"/>
        <v>6.2400000002235174</v>
      </c>
    </row>
    <row r="419" spans="1:5" ht="21" x14ac:dyDescent="0.25">
      <c r="A419" s="17"/>
      <c r="B419" s="17"/>
      <c r="C419" s="9"/>
      <c r="D419" s="9"/>
      <c r="E419" s="9">
        <f t="shared" si="6"/>
        <v>6.2400000002235174</v>
      </c>
    </row>
    <row r="420" spans="1:5" ht="21" x14ac:dyDescent="0.25">
      <c r="A420" s="17"/>
      <c r="B420" s="17"/>
      <c r="C420" s="9"/>
      <c r="D420" s="9"/>
      <c r="E420" s="9">
        <f t="shared" si="6"/>
        <v>6.2400000002235174</v>
      </c>
    </row>
    <row r="421" spans="1:5" ht="21" x14ac:dyDescent="0.25">
      <c r="A421" s="17"/>
      <c r="B421" s="17"/>
      <c r="C421" s="9"/>
      <c r="D421" s="9"/>
      <c r="E421" s="9">
        <f t="shared" si="6"/>
        <v>6.2400000002235174</v>
      </c>
    </row>
    <row r="422" spans="1:5" ht="21" x14ac:dyDescent="0.25">
      <c r="A422" s="17"/>
      <c r="B422" s="17"/>
      <c r="C422" s="9"/>
      <c r="D422" s="9"/>
      <c r="E422" s="9">
        <f t="shared" si="6"/>
        <v>6.2400000002235174</v>
      </c>
    </row>
    <row r="423" spans="1:5" ht="21" x14ac:dyDescent="0.25">
      <c r="A423" s="17"/>
      <c r="B423" s="17"/>
      <c r="C423" s="9"/>
      <c r="D423" s="9"/>
      <c r="E423" s="9">
        <f t="shared" si="6"/>
        <v>6.2400000002235174</v>
      </c>
    </row>
    <row r="424" spans="1:5" ht="21" x14ac:dyDescent="0.25">
      <c r="A424" s="17"/>
      <c r="B424" s="17"/>
      <c r="C424" s="9"/>
      <c r="D424" s="9"/>
      <c r="E424" s="9">
        <f t="shared" si="6"/>
        <v>6.2400000002235174</v>
      </c>
    </row>
    <row r="425" spans="1:5" ht="21" x14ac:dyDescent="0.25">
      <c r="A425" s="17"/>
      <c r="B425" s="17"/>
      <c r="C425" s="9"/>
      <c r="D425" s="9"/>
      <c r="E425" s="9">
        <f t="shared" si="6"/>
        <v>6.2400000002235174</v>
      </c>
    </row>
    <row r="426" spans="1:5" ht="21" x14ac:dyDescent="0.25">
      <c r="A426" s="17"/>
      <c r="B426" s="17"/>
      <c r="C426" s="9"/>
      <c r="D426" s="9"/>
      <c r="E426" s="9">
        <f t="shared" si="6"/>
        <v>6.2400000002235174</v>
      </c>
    </row>
    <row r="427" spans="1:5" ht="21" x14ac:dyDescent="0.25">
      <c r="A427" s="17"/>
      <c r="B427" s="17"/>
      <c r="C427" s="9"/>
      <c r="D427" s="9"/>
      <c r="E427" s="9">
        <f t="shared" si="6"/>
        <v>6.2400000002235174</v>
      </c>
    </row>
    <row r="428" spans="1:5" ht="21" x14ac:dyDescent="0.25">
      <c r="A428" s="17"/>
      <c r="B428" s="17"/>
      <c r="C428" s="9"/>
      <c r="D428" s="9"/>
      <c r="E428" s="9">
        <f t="shared" si="6"/>
        <v>6.2400000002235174</v>
      </c>
    </row>
    <row r="429" spans="1:5" ht="21" x14ac:dyDescent="0.25">
      <c r="A429" s="17"/>
      <c r="B429" s="17"/>
      <c r="C429" s="9"/>
      <c r="D429" s="9"/>
      <c r="E429" s="9">
        <f t="shared" si="6"/>
        <v>6.2400000002235174</v>
      </c>
    </row>
    <row r="430" spans="1:5" ht="21" x14ac:dyDescent="0.25">
      <c r="A430" s="17"/>
      <c r="B430" s="17"/>
      <c r="C430" s="9"/>
      <c r="D430" s="9"/>
      <c r="E430" s="9">
        <f t="shared" si="6"/>
        <v>6.2400000002235174</v>
      </c>
    </row>
    <row r="431" spans="1:5" ht="21" x14ac:dyDescent="0.25">
      <c r="A431" s="17"/>
      <c r="B431" s="17"/>
      <c r="C431" s="9"/>
      <c r="D431" s="9"/>
      <c r="E431" s="9">
        <f t="shared" si="6"/>
        <v>6.2400000002235174</v>
      </c>
    </row>
    <row r="432" spans="1:5" ht="21" x14ac:dyDescent="0.25">
      <c r="A432" s="17"/>
      <c r="B432" s="17"/>
      <c r="C432" s="9"/>
      <c r="D432" s="9"/>
      <c r="E432" s="9">
        <f t="shared" si="6"/>
        <v>6.2400000002235174</v>
      </c>
    </row>
    <row r="433" spans="1:5" ht="21" x14ac:dyDescent="0.25">
      <c r="A433" s="17"/>
      <c r="B433" s="17"/>
      <c r="C433" s="9"/>
      <c r="D433" s="9"/>
      <c r="E433" s="9">
        <f t="shared" si="6"/>
        <v>6.2400000002235174</v>
      </c>
    </row>
    <row r="434" spans="1:5" ht="21" x14ac:dyDescent="0.25">
      <c r="A434" s="17"/>
      <c r="B434" s="17"/>
      <c r="C434" s="9"/>
      <c r="D434" s="9"/>
      <c r="E434" s="9">
        <f t="shared" si="6"/>
        <v>6.2400000002235174</v>
      </c>
    </row>
    <row r="435" spans="1:5" ht="21" x14ac:dyDescent="0.25">
      <c r="A435" s="17"/>
      <c r="B435" s="17"/>
      <c r="C435" s="9"/>
      <c r="D435" s="9"/>
      <c r="E435" s="9">
        <f t="shared" si="6"/>
        <v>6.2400000002235174</v>
      </c>
    </row>
    <row r="436" spans="1:5" ht="21" x14ac:dyDescent="0.25">
      <c r="A436" s="17"/>
      <c r="B436" s="17"/>
      <c r="C436" s="9"/>
      <c r="D436" s="9"/>
      <c r="E436" s="9">
        <f t="shared" si="6"/>
        <v>6.2400000002235174</v>
      </c>
    </row>
    <row r="437" spans="1:5" ht="21" x14ac:dyDescent="0.25">
      <c r="A437" s="17"/>
      <c r="B437" s="17"/>
      <c r="C437" s="9"/>
      <c r="D437" s="9"/>
      <c r="E437" s="9">
        <f t="shared" si="6"/>
        <v>6.2400000002235174</v>
      </c>
    </row>
    <row r="438" spans="1:5" ht="21" x14ac:dyDescent="0.25">
      <c r="A438" s="17"/>
      <c r="B438" s="17"/>
      <c r="C438" s="9"/>
      <c r="D438" s="9"/>
      <c r="E438" s="9">
        <f t="shared" si="6"/>
        <v>6.2400000002235174</v>
      </c>
    </row>
    <row r="439" spans="1:5" ht="21" x14ac:dyDescent="0.25">
      <c r="A439" s="17"/>
      <c r="B439" s="17"/>
      <c r="C439" s="9"/>
      <c r="D439" s="9"/>
      <c r="E439" s="9">
        <f t="shared" si="6"/>
        <v>6.2400000002235174</v>
      </c>
    </row>
    <row r="440" spans="1:5" ht="21" x14ac:dyDescent="0.25">
      <c r="A440" s="17"/>
      <c r="B440" s="17"/>
      <c r="C440" s="9"/>
      <c r="D440" s="9"/>
      <c r="E440" s="9">
        <f t="shared" si="6"/>
        <v>6.2400000002235174</v>
      </c>
    </row>
    <row r="441" spans="1:5" ht="21" x14ac:dyDescent="0.25">
      <c r="A441" s="17"/>
      <c r="B441" s="17"/>
      <c r="C441" s="9"/>
      <c r="D441" s="9"/>
      <c r="E441" s="9">
        <f t="shared" si="6"/>
        <v>6.2400000002235174</v>
      </c>
    </row>
    <row r="442" spans="1:5" ht="21" x14ac:dyDescent="0.25">
      <c r="A442" s="17"/>
      <c r="B442" s="17"/>
      <c r="C442" s="9"/>
      <c r="D442" s="9"/>
      <c r="E442" s="9">
        <f t="shared" si="6"/>
        <v>6.2400000002235174</v>
      </c>
    </row>
    <row r="443" spans="1:5" ht="21" x14ac:dyDescent="0.25">
      <c r="A443" s="17"/>
      <c r="B443" s="17"/>
      <c r="C443" s="9"/>
      <c r="D443" s="9"/>
      <c r="E443" s="9">
        <f t="shared" si="6"/>
        <v>6.2400000002235174</v>
      </c>
    </row>
    <row r="444" spans="1:5" ht="21" x14ac:dyDescent="0.25">
      <c r="A444" s="17"/>
      <c r="B444" s="17"/>
      <c r="C444" s="9"/>
      <c r="D444" s="9"/>
      <c r="E444" s="9">
        <f t="shared" si="6"/>
        <v>6.2400000002235174</v>
      </c>
    </row>
    <row r="445" spans="1:5" ht="21" x14ac:dyDescent="0.25">
      <c r="A445" s="17"/>
      <c r="B445" s="17"/>
      <c r="C445" s="9"/>
      <c r="D445" s="9"/>
      <c r="E445" s="9">
        <f t="shared" si="6"/>
        <v>6.2400000002235174</v>
      </c>
    </row>
    <row r="446" spans="1:5" ht="21" x14ac:dyDescent="0.25">
      <c r="A446" s="17"/>
      <c r="B446" s="17"/>
      <c r="C446" s="9"/>
      <c r="D446" s="9"/>
      <c r="E446" s="9">
        <f t="shared" si="6"/>
        <v>6.2400000002235174</v>
      </c>
    </row>
    <row r="447" spans="1:5" ht="21" x14ac:dyDescent="0.25">
      <c r="A447" s="17"/>
      <c r="B447" s="17"/>
      <c r="C447" s="9"/>
      <c r="D447" s="9"/>
      <c r="E447" s="9">
        <f t="shared" si="6"/>
        <v>6.2400000002235174</v>
      </c>
    </row>
    <row r="448" spans="1:5" ht="21" x14ac:dyDescent="0.25">
      <c r="A448" s="17"/>
      <c r="B448" s="17"/>
      <c r="C448" s="9"/>
      <c r="D448" s="9"/>
      <c r="E448" s="9">
        <f t="shared" si="6"/>
        <v>6.2400000002235174</v>
      </c>
    </row>
    <row r="449" spans="1:5" ht="21" x14ac:dyDescent="0.25">
      <c r="A449" s="17"/>
      <c r="B449" s="17"/>
      <c r="C449" s="9"/>
      <c r="D449" s="9"/>
      <c r="E449" s="9">
        <f t="shared" si="6"/>
        <v>6.2400000002235174</v>
      </c>
    </row>
    <row r="450" spans="1:5" ht="21" x14ac:dyDescent="0.25">
      <c r="A450" s="17"/>
      <c r="B450" s="17"/>
      <c r="C450" s="9"/>
      <c r="D450" s="9"/>
      <c r="E450" s="9">
        <f t="shared" si="6"/>
        <v>6.2400000002235174</v>
      </c>
    </row>
    <row r="451" spans="1:5" ht="21" x14ac:dyDescent="0.25">
      <c r="A451" s="17"/>
      <c r="B451" s="17"/>
      <c r="C451" s="9"/>
      <c r="D451" s="9"/>
      <c r="E451" s="9">
        <f t="shared" si="6"/>
        <v>6.2400000002235174</v>
      </c>
    </row>
    <row r="452" spans="1:5" ht="21" x14ac:dyDescent="0.25">
      <c r="A452" s="17"/>
      <c r="B452" s="17"/>
      <c r="C452" s="9"/>
      <c r="D452" s="9"/>
      <c r="E452" s="9">
        <f t="shared" si="6"/>
        <v>6.2400000002235174</v>
      </c>
    </row>
    <row r="453" spans="1:5" ht="21" x14ac:dyDescent="0.25">
      <c r="A453" s="17"/>
      <c r="B453" s="17"/>
      <c r="C453" s="9"/>
      <c r="D453" s="9"/>
      <c r="E453" s="9">
        <f t="shared" si="6"/>
        <v>6.2400000002235174</v>
      </c>
    </row>
    <row r="454" spans="1:5" ht="21" x14ac:dyDescent="0.25">
      <c r="A454" s="17"/>
      <c r="B454" s="17"/>
      <c r="C454" s="9"/>
      <c r="D454" s="9"/>
      <c r="E454" s="9">
        <f t="shared" ref="E454:E517" si="7">E453+C454-D454</f>
        <v>6.2400000002235174</v>
      </c>
    </row>
    <row r="455" spans="1:5" ht="21" x14ac:dyDescent="0.25">
      <c r="A455" s="17"/>
      <c r="B455" s="17"/>
      <c r="C455" s="9"/>
      <c r="D455" s="9"/>
      <c r="E455" s="9">
        <f t="shared" si="7"/>
        <v>6.2400000002235174</v>
      </c>
    </row>
    <row r="456" spans="1:5" ht="21" x14ac:dyDescent="0.25">
      <c r="A456" s="17"/>
      <c r="B456" s="17"/>
      <c r="C456" s="9"/>
      <c r="D456" s="9"/>
      <c r="E456" s="9">
        <f t="shared" si="7"/>
        <v>6.2400000002235174</v>
      </c>
    </row>
    <row r="457" spans="1:5" ht="21" x14ac:dyDescent="0.25">
      <c r="A457" s="17"/>
      <c r="B457" s="17"/>
      <c r="C457" s="9"/>
      <c r="D457" s="9"/>
      <c r="E457" s="9">
        <f t="shared" si="7"/>
        <v>6.2400000002235174</v>
      </c>
    </row>
    <row r="458" spans="1:5" ht="21" x14ac:dyDescent="0.25">
      <c r="A458" s="17"/>
      <c r="B458" s="17"/>
      <c r="C458" s="9"/>
      <c r="D458" s="9"/>
      <c r="E458" s="9">
        <f t="shared" si="7"/>
        <v>6.2400000002235174</v>
      </c>
    </row>
    <row r="459" spans="1:5" ht="21" x14ac:dyDescent="0.25">
      <c r="A459" s="17"/>
      <c r="B459" s="17"/>
      <c r="C459" s="9"/>
      <c r="D459" s="9"/>
      <c r="E459" s="9">
        <f t="shared" si="7"/>
        <v>6.2400000002235174</v>
      </c>
    </row>
    <row r="460" spans="1:5" ht="21" x14ac:dyDescent="0.25">
      <c r="A460" s="17"/>
      <c r="B460" s="17"/>
      <c r="C460" s="9"/>
      <c r="D460" s="9"/>
      <c r="E460" s="9">
        <f t="shared" si="7"/>
        <v>6.2400000002235174</v>
      </c>
    </row>
    <row r="461" spans="1:5" ht="21" x14ac:dyDescent="0.25">
      <c r="A461" s="17"/>
      <c r="B461" s="17"/>
      <c r="C461" s="9"/>
      <c r="D461" s="9"/>
      <c r="E461" s="9">
        <f t="shared" si="7"/>
        <v>6.2400000002235174</v>
      </c>
    </row>
    <row r="462" spans="1:5" ht="21" x14ac:dyDescent="0.25">
      <c r="A462" s="17"/>
      <c r="B462" s="17"/>
      <c r="C462" s="9"/>
      <c r="D462" s="9"/>
      <c r="E462" s="9">
        <f t="shared" si="7"/>
        <v>6.2400000002235174</v>
      </c>
    </row>
    <row r="463" spans="1:5" ht="21" x14ac:dyDescent="0.25">
      <c r="A463" s="17"/>
      <c r="B463" s="17"/>
      <c r="C463" s="9"/>
      <c r="D463" s="9"/>
      <c r="E463" s="9">
        <f t="shared" si="7"/>
        <v>6.2400000002235174</v>
      </c>
    </row>
    <row r="464" spans="1:5" ht="21" x14ac:dyDescent="0.25">
      <c r="A464" s="17"/>
      <c r="B464" s="17"/>
      <c r="C464" s="9"/>
      <c r="D464" s="9"/>
      <c r="E464" s="9">
        <f t="shared" si="7"/>
        <v>6.2400000002235174</v>
      </c>
    </row>
    <row r="465" spans="1:5" ht="21" x14ac:dyDescent="0.25">
      <c r="A465" s="17"/>
      <c r="B465" s="17"/>
      <c r="C465" s="9"/>
      <c r="D465" s="9"/>
      <c r="E465" s="9">
        <f t="shared" si="7"/>
        <v>6.2400000002235174</v>
      </c>
    </row>
    <row r="466" spans="1:5" ht="21" x14ac:dyDescent="0.25">
      <c r="A466" s="17"/>
      <c r="B466" s="17"/>
      <c r="C466" s="9"/>
      <c r="D466" s="9"/>
      <c r="E466" s="9">
        <f t="shared" si="7"/>
        <v>6.2400000002235174</v>
      </c>
    </row>
    <row r="467" spans="1:5" ht="21" x14ac:dyDescent="0.25">
      <c r="A467" s="17"/>
      <c r="B467" s="17"/>
      <c r="C467" s="9"/>
      <c r="D467" s="9"/>
      <c r="E467" s="9">
        <f t="shared" si="7"/>
        <v>6.2400000002235174</v>
      </c>
    </row>
    <row r="468" spans="1:5" ht="21" x14ac:dyDescent="0.25">
      <c r="A468" s="17"/>
      <c r="B468" s="17"/>
      <c r="C468" s="9"/>
      <c r="D468" s="9"/>
      <c r="E468" s="9">
        <f t="shared" si="7"/>
        <v>6.2400000002235174</v>
      </c>
    </row>
    <row r="469" spans="1:5" ht="21" x14ac:dyDescent="0.25">
      <c r="A469" s="17"/>
      <c r="B469" s="17"/>
      <c r="C469" s="9"/>
      <c r="D469" s="9"/>
      <c r="E469" s="9">
        <f t="shared" si="7"/>
        <v>6.2400000002235174</v>
      </c>
    </row>
    <row r="470" spans="1:5" ht="21" x14ac:dyDescent="0.25">
      <c r="A470" s="17"/>
      <c r="B470" s="17"/>
      <c r="C470" s="9"/>
      <c r="D470" s="9"/>
      <c r="E470" s="9">
        <f t="shared" si="7"/>
        <v>6.2400000002235174</v>
      </c>
    </row>
    <row r="471" spans="1:5" ht="21" x14ac:dyDescent="0.25">
      <c r="A471" s="17"/>
      <c r="B471" s="17"/>
      <c r="C471" s="9"/>
      <c r="D471" s="9"/>
      <c r="E471" s="9">
        <f t="shared" si="7"/>
        <v>6.2400000002235174</v>
      </c>
    </row>
    <row r="472" spans="1:5" ht="21" x14ac:dyDescent="0.25">
      <c r="A472" s="17"/>
      <c r="B472" s="17"/>
      <c r="C472" s="9"/>
      <c r="D472" s="9"/>
      <c r="E472" s="9">
        <f t="shared" si="7"/>
        <v>6.2400000002235174</v>
      </c>
    </row>
    <row r="473" spans="1:5" ht="21" x14ac:dyDescent="0.25">
      <c r="A473" s="17"/>
      <c r="B473" s="17"/>
      <c r="C473" s="9"/>
      <c r="D473" s="9"/>
      <c r="E473" s="9">
        <f t="shared" si="7"/>
        <v>6.2400000002235174</v>
      </c>
    </row>
    <row r="474" spans="1:5" ht="21" x14ac:dyDescent="0.25">
      <c r="A474" s="17"/>
      <c r="B474" s="17"/>
      <c r="C474" s="9"/>
      <c r="D474" s="9"/>
      <c r="E474" s="9">
        <f t="shared" si="7"/>
        <v>6.2400000002235174</v>
      </c>
    </row>
    <row r="475" spans="1:5" ht="21" x14ac:dyDescent="0.25">
      <c r="A475" s="17"/>
      <c r="B475" s="17"/>
      <c r="C475" s="9"/>
      <c r="D475" s="9"/>
      <c r="E475" s="9">
        <f t="shared" si="7"/>
        <v>6.2400000002235174</v>
      </c>
    </row>
    <row r="476" spans="1:5" ht="21" x14ac:dyDescent="0.25">
      <c r="A476" s="17"/>
      <c r="B476" s="17"/>
      <c r="C476" s="9"/>
      <c r="D476" s="9"/>
      <c r="E476" s="9">
        <f t="shared" si="7"/>
        <v>6.2400000002235174</v>
      </c>
    </row>
    <row r="477" spans="1:5" ht="21" x14ac:dyDescent="0.25">
      <c r="A477" s="17"/>
      <c r="B477" s="17"/>
      <c r="C477" s="9"/>
      <c r="D477" s="9"/>
      <c r="E477" s="9">
        <f t="shared" si="7"/>
        <v>6.2400000002235174</v>
      </c>
    </row>
    <row r="478" spans="1:5" ht="21" x14ac:dyDescent="0.25">
      <c r="A478" s="17"/>
      <c r="B478" s="17"/>
      <c r="C478" s="9"/>
      <c r="D478" s="9"/>
      <c r="E478" s="9">
        <f t="shared" si="7"/>
        <v>6.2400000002235174</v>
      </c>
    </row>
    <row r="479" spans="1:5" ht="21" x14ac:dyDescent="0.25">
      <c r="A479" s="17"/>
      <c r="B479" s="17"/>
      <c r="C479" s="9"/>
      <c r="D479" s="9"/>
      <c r="E479" s="9">
        <f t="shared" si="7"/>
        <v>6.2400000002235174</v>
      </c>
    </row>
    <row r="480" spans="1:5" ht="21" x14ac:dyDescent="0.25">
      <c r="A480" s="17"/>
      <c r="B480" s="17"/>
      <c r="C480" s="9"/>
      <c r="D480" s="9"/>
      <c r="E480" s="9">
        <f t="shared" si="7"/>
        <v>6.2400000002235174</v>
      </c>
    </row>
    <row r="481" spans="1:5" ht="21" x14ac:dyDescent="0.25">
      <c r="A481" s="17"/>
      <c r="B481" s="17"/>
      <c r="C481" s="9"/>
      <c r="D481" s="9"/>
      <c r="E481" s="9">
        <f t="shared" si="7"/>
        <v>6.2400000002235174</v>
      </c>
    </row>
    <row r="482" spans="1:5" ht="21" x14ac:dyDescent="0.25">
      <c r="A482" s="17"/>
      <c r="B482" s="17"/>
      <c r="C482" s="9"/>
      <c r="D482" s="9"/>
      <c r="E482" s="9">
        <f t="shared" si="7"/>
        <v>6.2400000002235174</v>
      </c>
    </row>
    <row r="483" spans="1:5" ht="21" x14ac:dyDescent="0.25">
      <c r="A483" s="17"/>
      <c r="B483" s="17"/>
      <c r="C483" s="9"/>
      <c r="D483" s="9"/>
      <c r="E483" s="9">
        <f t="shared" si="7"/>
        <v>6.2400000002235174</v>
      </c>
    </row>
    <row r="484" spans="1:5" ht="21" x14ac:dyDescent="0.25">
      <c r="A484" s="17"/>
      <c r="B484" s="17"/>
      <c r="C484" s="9"/>
      <c r="D484" s="9"/>
      <c r="E484" s="9">
        <f t="shared" si="7"/>
        <v>6.2400000002235174</v>
      </c>
    </row>
    <row r="485" spans="1:5" ht="21" x14ac:dyDescent="0.25">
      <c r="A485" s="17"/>
      <c r="B485" s="17"/>
      <c r="C485" s="9"/>
      <c r="D485" s="9"/>
      <c r="E485" s="9">
        <f t="shared" si="7"/>
        <v>6.2400000002235174</v>
      </c>
    </row>
    <row r="486" spans="1:5" ht="21" x14ac:dyDescent="0.25">
      <c r="A486" s="17"/>
      <c r="B486" s="17"/>
      <c r="C486" s="9"/>
      <c r="D486" s="9"/>
      <c r="E486" s="9">
        <f t="shared" si="7"/>
        <v>6.2400000002235174</v>
      </c>
    </row>
    <row r="487" spans="1:5" ht="21" x14ac:dyDescent="0.25">
      <c r="A487" s="17"/>
      <c r="B487" s="17"/>
      <c r="C487" s="9"/>
      <c r="D487" s="9"/>
      <c r="E487" s="9">
        <f t="shared" si="7"/>
        <v>6.2400000002235174</v>
      </c>
    </row>
    <row r="488" spans="1:5" ht="21" x14ac:dyDescent="0.25">
      <c r="A488" s="17"/>
      <c r="B488" s="17"/>
      <c r="C488" s="9"/>
      <c r="D488" s="9"/>
      <c r="E488" s="9">
        <f t="shared" si="7"/>
        <v>6.2400000002235174</v>
      </c>
    </row>
    <row r="489" spans="1:5" ht="21" x14ac:dyDescent="0.25">
      <c r="A489" s="17"/>
      <c r="B489" s="17"/>
      <c r="C489" s="9"/>
      <c r="D489" s="9"/>
      <c r="E489" s="9">
        <f t="shared" si="7"/>
        <v>6.2400000002235174</v>
      </c>
    </row>
    <row r="490" spans="1:5" ht="21" x14ac:dyDescent="0.25">
      <c r="A490" s="17"/>
      <c r="B490" s="17"/>
      <c r="C490" s="9"/>
      <c r="D490" s="9"/>
      <c r="E490" s="9">
        <f t="shared" si="7"/>
        <v>6.2400000002235174</v>
      </c>
    </row>
    <row r="491" spans="1:5" ht="21" x14ac:dyDescent="0.25">
      <c r="A491" s="17"/>
      <c r="B491" s="17"/>
      <c r="C491" s="9"/>
      <c r="D491" s="9"/>
      <c r="E491" s="9">
        <f t="shared" si="7"/>
        <v>6.2400000002235174</v>
      </c>
    </row>
    <row r="492" spans="1:5" ht="21" x14ac:dyDescent="0.25">
      <c r="A492" s="17"/>
      <c r="B492" s="17"/>
      <c r="C492" s="9"/>
      <c r="D492" s="9"/>
      <c r="E492" s="9">
        <f t="shared" si="7"/>
        <v>6.2400000002235174</v>
      </c>
    </row>
    <row r="493" spans="1:5" ht="21" x14ac:dyDescent="0.25">
      <c r="A493" s="17"/>
      <c r="B493" s="17"/>
      <c r="C493" s="9"/>
      <c r="D493" s="9"/>
      <c r="E493" s="9">
        <f t="shared" si="7"/>
        <v>6.2400000002235174</v>
      </c>
    </row>
    <row r="494" spans="1:5" ht="21" x14ac:dyDescent="0.25">
      <c r="A494" s="17"/>
      <c r="B494" s="17"/>
      <c r="C494" s="9"/>
      <c r="D494" s="9"/>
      <c r="E494" s="9">
        <f t="shared" si="7"/>
        <v>6.2400000002235174</v>
      </c>
    </row>
    <row r="495" spans="1:5" ht="21" x14ac:dyDescent="0.25">
      <c r="A495" s="17"/>
      <c r="B495" s="17"/>
      <c r="C495" s="9"/>
      <c r="D495" s="9"/>
      <c r="E495" s="9">
        <f t="shared" si="7"/>
        <v>6.2400000002235174</v>
      </c>
    </row>
    <row r="496" spans="1:5" ht="21" x14ac:dyDescent="0.25">
      <c r="A496" s="17"/>
      <c r="B496" s="17"/>
      <c r="C496" s="9"/>
      <c r="D496" s="9"/>
      <c r="E496" s="9">
        <f t="shared" si="7"/>
        <v>6.2400000002235174</v>
      </c>
    </row>
    <row r="497" spans="1:5" ht="21" x14ac:dyDescent="0.25">
      <c r="A497" s="17"/>
      <c r="B497" s="17"/>
      <c r="C497" s="9"/>
      <c r="D497" s="9"/>
      <c r="E497" s="9">
        <f t="shared" si="7"/>
        <v>6.2400000002235174</v>
      </c>
    </row>
    <row r="498" spans="1:5" ht="21" x14ac:dyDescent="0.25">
      <c r="A498" s="17"/>
      <c r="B498" s="17"/>
      <c r="C498" s="9"/>
      <c r="D498" s="9"/>
      <c r="E498" s="9">
        <f t="shared" si="7"/>
        <v>6.2400000002235174</v>
      </c>
    </row>
    <row r="499" spans="1:5" ht="21" x14ac:dyDescent="0.25">
      <c r="A499" s="17"/>
      <c r="B499" s="17"/>
      <c r="C499" s="9"/>
      <c r="D499" s="9"/>
      <c r="E499" s="9">
        <f t="shared" si="7"/>
        <v>6.2400000002235174</v>
      </c>
    </row>
    <row r="500" spans="1:5" ht="21" x14ac:dyDescent="0.25">
      <c r="A500" s="17"/>
      <c r="B500" s="17"/>
      <c r="C500" s="9"/>
      <c r="D500" s="9"/>
      <c r="E500" s="9">
        <f t="shared" si="7"/>
        <v>6.2400000002235174</v>
      </c>
    </row>
    <row r="501" spans="1:5" ht="21" x14ac:dyDescent="0.25">
      <c r="A501" s="17"/>
      <c r="B501" s="17"/>
      <c r="C501" s="9"/>
      <c r="D501" s="9"/>
      <c r="E501" s="9">
        <f t="shared" si="7"/>
        <v>6.2400000002235174</v>
      </c>
    </row>
    <row r="502" spans="1:5" ht="21" x14ac:dyDescent="0.25">
      <c r="A502" s="17"/>
      <c r="B502" s="17"/>
      <c r="C502" s="9"/>
      <c r="D502" s="9"/>
      <c r="E502" s="9">
        <f t="shared" si="7"/>
        <v>6.2400000002235174</v>
      </c>
    </row>
    <row r="503" spans="1:5" ht="21" x14ac:dyDescent="0.25">
      <c r="A503" s="17"/>
      <c r="B503" s="17"/>
      <c r="C503" s="9"/>
      <c r="D503" s="9"/>
      <c r="E503" s="9">
        <f t="shared" si="7"/>
        <v>6.2400000002235174</v>
      </c>
    </row>
    <row r="504" spans="1:5" ht="21" x14ac:dyDescent="0.25">
      <c r="A504" s="17"/>
      <c r="B504" s="17"/>
      <c r="C504" s="9"/>
      <c r="D504" s="9"/>
      <c r="E504" s="9">
        <f t="shared" si="7"/>
        <v>6.2400000002235174</v>
      </c>
    </row>
    <row r="505" spans="1:5" ht="21" x14ac:dyDescent="0.25">
      <c r="A505" s="17"/>
      <c r="B505" s="17"/>
      <c r="C505" s="9"/>
      <c r="D505" s="9"/>
      <c r="E505" s="9">
        <f t="shared" si="7"/>
        <v>6.2400000002235174</v>
      </c>
    </row>
    <row r="506" spans="1:5" ht="21" x14ac:dyDescent="0.25">
      <c r="A506" s="17"/>
      <c r="B506" s="17"/>
      <c r="C506" s="9"/>
      <c r="D506" s="9"/>
      <c r="E506" s="9">
        <f t="shared" si="7"/>
        <v>6.2400000002235174</v>
      </c>
    </row>
    <row r="507" spans="1:5" ht="21" x14ac:dyDescent="0.25">
      <c r="A507" s="17"/>
      <c r="B507" s="17"/>
      <c r="C507" s="9"/>
      <c r="D507" s="9"/>
      <c r="E507" s="9">
        <f t="shared" si="7"/>
        <v>6.2400000002235174</v>
      </c>
    </row>
    <row r="508" spans="1:5" ht="21" x14ac:dyDescent="0.25">
      <c r="A508" s="17"/>
      <c r="B508" s="17"/>
      <c r="C508" s="9"/>
      <c r="D508" s="9"/>
      <c r="E508" s="9">
        <f t="shared" si="7"/>
        <v>6.2400000002235174</v>
      </c>
    </row>
    <row r="509" spans="1:5" ht="21" x14ac:dyDescent="0.25">
      <c r="A509" s="17"/>
      <c r="B509" s="17"/>
      <c r="C509" s="9"/>
      <c r="D509" s="9"/>
      <c r="E509" s="9">
        <f t="shared" si="7"/>
        <v>6.2400000002235174</v>
      </c>
    </row>
    <row r="510" spans="1:5" ht="21" x14ac:dyDescent="0.25">
      <c r="A510" s="17"/>
      <c r="B510" s="17"/>
      <c r="C510" s="9"/>
      <c r="D510" s="9"/>
      <c r="E510" s="9">
        <f t="shared" si="7"/>
        <v>6.2400000002235174</v>
      </c>
    </row>
    <row r="511" spans="1:5" ht="21" x14ac:dyDescent="0.25">
      <c r="A511" s="17"/>
      <c r="B511" s="17"/>
      <c r="C511" s="9"/>
      <c r="D511" s="9"/>
      <c r="E511" s="9">
        <f t="shared" si="7"/>
        <v>6.2400000002235174</v>
      </c>
    </row>
    <row r="512" spans="1:5" ht="21" x14ac:dyDescent="0.25">
      <c r="A512" s="17"/>
      <c r="B512" s="17"/>
      <c r="C512" s="9"/>
      <c r="D512" s="9"/>
      <c r="E512" s="9">
        <f t="shared" si="7"/>
        <v>6.2400000002235174</v>
      </c>
    </row>
    <row r="513" spans="1:5" ht="21" x14ac:dyDescent="0.25">
      <c r="A513" s="17"/>
      <c r="B513" s="17"/>
      <c r="C513" s="9"/>
      <c r="D513" s="9"/>
      <c r="E513" s="9">
        <f t="shared" si="7"/>
        <v>6.2400000002235174</v>
      </c>
    </row>
    <row r="514" spans="1:5" ht="21" x14ac:dyDescent="0.25">
      <c r="A514" s="17"/>
      <c r="B514" s="17"/>
      <c r="C514" s="9"/>
      <c r="D514" s="9"/>
      <c r="E514" s="9">
        <f t="shared" si="7"/>
        <v>6.2400000002235174</v>
      </c>
    </row>
    <row r="515" spans="1:5" ht="21" x14ac:dyDescent="0.25">
      <c r="A515" s="17"/>
      <c r="B515" s="17"/>
      <c r="C515" s="9"/>
      <c r="D515" s="9"/>
      <c r="E515" s="9">
        <f t="shared" si="7"/>
        <v>6.2400000002235174</v>
      </c>
    </row>
    <row r="516" spans="1:5" ht="21" x14ac:dyDescent="0.25">
      <c r="A516" s="17"/>
      <c r="B516" s="17"/>
      <c r="C516" s="9"/>
      <c r="D516" s="9"/>
      <c r="E516" s="9">
        <f t="shared" si="7"/>
        <v>6.2400000002235174</v>
      </c>
    </row>
    <row r="517" spans="1:5" ht="21" x14ac:dyDescent="0.25">
      <c r="A517" s="17"/>
      <c r="B517" s="17"/>
      <c r="C517" s="9"/>
      <c r="D517" s="9"/>
      <c r="E517" s="9">
        <f t="shared" si="7"/>
        <v>6.2400000002235174</v>
      </c>
    </row>
    <row r="518" spans="1:5" ht="21" x14ac:dyDescent="0.25">
      <c r="A518" s="17"/>
      <c r="B518" s="17"/>
      <c r="C518" s="9"/>
      <c r="D518" s="9"/>
      <c r="E518" s="9">
        <f t="shared" ref="E518:E581" si="8">E517+C518-D518</f>
        <v>6.2400000002235174</v>
      </c>
    </row>
    <row r="519" spans="1:5" ht="21" x14ac:dyDescent="0.25">
      <c r="A519" s="17"/>
      <c r="B519" s="17"/>
      <c r="C519" s="9"/>
      <c r="D519" s="9"/>
      <c r="E519" s="9">
        <f t="shared" si="8"/>
        <v>6.2400000002235174</v>
      </c>
    </row>
    <row r="520" spans="1:5" ht="21" x14ac:dyDescent="0.25">
      <c r="A520" s="17"/>
      <c r="B520" s="17"/>
      <c r="C520" s="9"/>
      <c r="D520" s="9"/>
      <c r="E520" s="9">
        <f t="shared" si="8"/>
        <v>6.2400000002235174</v>
      </c>
    </row>
    <row r="521" spans="1:5" ht="21" x14ac:dyDescent="0.25">
      <c r="A521" s="17"/>
      <c r="B521" s="17"/>
      <c r="C521" s="9"/>
      <c r="D521" s="9"/>
      <c r="E521" s="9">
        <f t="shared" si="8"/>
        <v>6.2400000002235174</v>
      </c>
    </row>
    <row r="522" spans="1:5" ht="21" x14ac:dyDescent="0.25">
      <c r="A522" s="17"/>
      <c r="B522" s="17"/>
      <c r="C522" s="9"/>
      <c r="D522" s="9"/>
      <c r="E522" s="9">
        <f t="shared" si="8"/>
        <v>6.2400000002235174</v>
      </c>
    </row>
    <row r="523" spans="1:5" ht="21" x14ac:dyDescent="0.25">
      <c r="A523" s="17"/>
      <c r="B523" s="17"/>
      <c r="C523" s="9"/>
      <c r="D523" s="9"/>
      <c r="E523" s="9">
        <f t="shared" si="8"/>
        <v>6.2400000002235174</v>
      </c>
    </row>
    <row r="524" spans="1:5" ht="21" x14ac:dyDescent="0.25">
      <c r="A524" s="17"/>
      <c r="B524" s="17"/>
      <c r="C524" s="9"/>
      <c r="D524" s="9"/>
      <c r="E524" s="9">
        <f t="shared" si="8"/>
        <v>6.2400000002235174</v>
      </c>
    </row>
    <row r="525" spans="1:5" ht="21" x14ac:dyDescent="0.25">
      <c r="A525" s="17"/>
      <c r="B525" s="17"/>
      <c r="C525" s="9"/>
      <c r="D525" s="9"/>
      <c r="E525" s="9">
        <f t="shared" si="8"/>
        <v>6.2400000002235174</v>
      </c>
    </row>
    <row r="526" spans="1:5" ht="21" x14ac:dyDescent="0.25">
      <c r="A526" s="17"/>
      <c r="B526" s="17"/>
      <c r="C526" s="9"/>
      <c r="D526" s="9"/>
      <c r="E526" s="9">
        <f t="shared" si="8"/>
        <v>6.2400000002235174</v>
      </c>
    </row>
    <row r="527" spans="1:5" ht="21" x14ac:dyDescent="0.25">
      <c r="A527" s="17"/>
      <c r="B527" s="17"/>
      <c r="C527" s="9"/>
      <c r="D527" s="9"/>
      <c r="E527" s="9">
        <f t="shared" si="8"/>
        <v>6.2400000002235174</v>
      </c>
    </row>
    <row r="528" spans="1:5" ht="21" x14ac:dyDescent="0.25">
      <c r="A528" s="17"/>
      <c r="B528" s="17"/>
      <c r="C528" s="9"/>
      <c r="D528" s="9"/>
      <c r="E528" s="9">
        <f t="shared" si="8"/>
        <v>6.2400000002235174</v>
      </c>
    </row>
    <row r="529" spans="1:5" ht="21" x14ac:dyDescent="0.25">
      <c r="A529" s="17"/>
      <c r="B529" s="17"/>
      <c r="C529" s="9"/>
      <c r="D529" s="9"/>
      <c r="E529" s="9">
        <f t="shared" si="8"/>
        <v>6.2400000002235174</v>
      </c>
    </row>
    <row r="530" spans="1:5" ht="21" x14ac:dyDescent="0.25">
      <c r="A530" s="17"/>
      <c r="B530" s="17"/>
      <c r="C530" s="9"/>
      <c r="D530" s="9"/>
      <c r="E530" s="9">
        <f t="shared" si="8"/>
        <v>6.2400000002235174</v>
      </c>
    </row>
    <row r="531" spans="1:5" ht="21" x14ac:dyDescent="0.25">
      <c r="A531" s="17"/>
      <c r="B531" s="17"/>
      <c r="C531" s="9"/>
      <c r="D531" s="9"/>
      <c r="E531" s="9">
        <f t="shared" si="8"/>
        <v>6.2400000002235174</v>
      </c>
    </row>
    <row r="532" spans="1:5" ht="21" x14ac:dyDescent="0.25">
      <c r="A532" s="17"/>
      <c r="B532" s="17"/>
      <c r="C532" s="9"/>
      <c r="D532" s="9"/>
      <c r="E532" s="9">
        <f t="shared" si="8"/>
        <v>6.2400000002235174</v>
      </c>
    </row>
    <row r="533" spans="1:5" ht="21" x14ac:dyDescent="0.25">
      <c r="A533" s="17"/>
      <c r="B533" s="17"/>
      <c r="C533" s="9"/>
      <c r="D533" s="9"/>
      <c r="E533" s="9">
        <f t="shared" si="8"/>
        <v>6.2400000002235174</v>
      </c>
    </row>
    <row r="534" spans="1:5" ht="21" x14ac:dyDescent="0.25">
      <c r="A534" s="17"/>
      <c r="B534" s="17"/>
      <c r="C534" s="9"/>
      <c r="D534" s="9"/>
      <c r="E534" s="9">
        <f t="shared" si="8"/>
        <v>6.2400000002235174</v>
      </c>
    </row>
    <row r="535" spans="1:5" ht="21" x14ac:dyDescent="0.25">
      <c r="A535" s="17"/>
      <c r="B535" s="17"/>
      <c r="C535" s="9"/>
      <c r="D535" s="9"/>
      <c r="E535" s="9">
        <f t="shared" si="8"/>
        <v>6.2400000002235174</v>
      </c>
    </row>
    <row r="536" spans="1:5" ht="21" x14ac:dyDescent="0.25">
      <c r="A536" s="17"/>
      <c r="B536" s="17"/>
      <c r="C536" s="9"/>
      <c r="D536" s="9"/>
      <c r="E536" s="9">
        <f t="shared" si="8"/>
        <v>6.2400000002235174</v>
      </c>
    </row>
    <row r="537" spans="1:5" ht="21" x14ac:dyDescent="0.25">
      <c r="A537" s="17"/>
      <c r="B537" s="17"/>
      <c r="C537" s="9"/>
      <c r="D537" s="9"/>
      <c r="E537" s="9">
        <f t="shared" si="8"/>
        <v>6.2400000002235174</v>
      </c>
    </row>
    <row r="538" spans="1:5" ht="21" x14ac:dyDescent="0.25">
      <c r="A538" s="17"/>
      <c r="B538" s="17"/>
      <c r="C538" s="9"/>
      <c r="D538" s="9"/>
      <c r="E538" s="9">
        <f t="shared" si="8"/>
        <v>6.2400000002235174</v>
      </c>
    </row>
    <row r="539" spans="1:5" ht="21" x14ac:dyDescent="0.25">
      <c r="A539" s="17"/>
      <c r="B539" s="17"/>
      <c r="C539" s="9"/>
      <c r="D539" s="9"/>
      <c r="E539" s="9">
        <f t="shared" si="8"/>
        <v>6.2400000002235174</v>
      </c>
    </row>
    <row r="540" spans="1:5" ht="21" x14ac:dyDescent="0.25">
      <c r="A540" s="17"/>
      <c r="B540" s="17"/>
      <c r="C540" s="9"/>
      <c r="D540" s="9"/>
      <c r="E540" s="9">
        <f t="shared" si="8"/>
        <v>6.2400000002235174</v>
      </c>
    </row>
    <row r="541" spans="1:5" ht="21" x14ac:dyDescent="0.25">
      <c r="A541" s="17"/>
      <c r="B541" s="17"/>
      <c r="C541" s="9"/>
      <c r="D541" s="9"/>
      <c r="E541" s="9">
        <f t="shared" si="8"/>
        <v>6.2400000002235174</v>
      </c>
    </row>
    <row r="542" spans="1:5" ht="21" x14ac:dyDescent="0.25">
      <c r="A542" s="17"/>
      <c r="B542" s="17"/>
      <c r="C542" s="9"/>
      <c r="D542" s="9"/>
      <c r="E542" s="9">
        <f t="shared" si="8"/>
        <v>6.2400000002235174</v>
      </c>
    </row>
    <row r="543" spans="1:5" ht="21" x14ac:dyDescent="0.25">
      <c r="A543" s="17"/>
      <c r="B543" s="17"/>
      <c r="C543" s="9"/>
      <c r="D543" s="9"/>
      <c r="E543" s="9">
        <f t="shared" si="8"/>
        <v>6.2400000002235174</v>
      </c>
    </row>
    <row r="544" spans="1:5" ht="21" x14ac:dyDescent="0.25">
      <c r="A544" s="17"/>
      <c r="B544" s="17"/>
      <c r="C544" s="9"/>
      <c r="D544" s="9"/>
      <c r="E544" s="9">
        <f t="shared" si="8"/>
        <v>6.2400000002235174</v>
      </c>
    </row>
    <row r="545" spans="1:5" ht="21" x14ac:dyDescent="0.25">
      <c r="A545" s="17"/>
      <c r="B545" s="17"/>
      <c r="C545" s="9"/>
      <c r="D545" s="9"/>
      <c r="E545" s="9">
        <f t="shared" si="8"/>
        <v>6.2400000002235174</v>
      </c>
    </row>
    <row r="546" spans="1:5" ht="21" x14ac:dyDescent="0.25">
      <c r="A546" s="17"/>
      <c r="B546" s="17"/>
      <c r="C546" s="9"/>
      <c r="D546" s="9"/>
      <c r="E546" s="9">
        <f t="shared" si="8"/>
        <v>6.2400000002235174</v>
      </c>
    </row>
    <row r="547" spans="1:5" ht="21" x14ac:dyDescent="0.25">
      <c r="A547" s="17"/>
      <c r="B547" s="17"/>
      <c r="C547" s="9"/>
      <c r="D547" s="9"/>
      <c r="E547" s="9">
        <f t="shared" si="8"/>
        <v>6.2400000002235174</v>
      </c>
    </row>
    <row r="548" spans="1:5" ht="21" x14ac:dyDescent="0.25">
      <c r="A548" s="17"/>
      <c r="B548" s="17"/>
      <c r="C548" s="9"/>
      <c r="D548" s="9"/>
      <c r="E548" s="9">
        <f t="shared" si="8"/>
        <v>6.2400000002235174</v>
      </c>
    </row>
    <row r="549" spans="1:5" ht="21" x14ac:dyDescent="0.25">
      <c r="A549" s="17"/>
      <c r="B549" s="17"/>
      <c r="C549" s="9"/>
      <c r="D549" s="9"/>
      <c r="E549" s="9">
        <f t="shared" si="8"/>
        <v>6.2400000002235174</v>
      </c>
    </row>
    <row r="550" spans="1:5" ht="21" x14ac:dyDescent="0.25">
      <c r="A550" s="17"/>
      <c r="B550" s="17"/>
      <c r="C550" s="9"/>
      <c r="D550" s="9"/>
      <c r="E550" s="9">
        <f t="shared" si="8"/>
        <v>6.2400000002235174</v>
      </c>
    </row>
    <row r="551" spans="1:5" ht="21" x14ac:dyDescent="0.25">
      <c r="A551" s="17"/>
      <c r="B551" s="17"/>
      <c r="C551" s="9"/>
      <c r="D551" s="9"/>
      <c r="E551" s="9">
        <f t="shared" si="8"/>
        <v>6.2400000002235174</v>
      </c>
    </row>
    <row r="552" spans="1:5" ht="21" x14ac:dyDescent="0.25">
      <c r="A552" s="17"/>
      <c r="B552" s="17"/>
      <c r="C552" s="9"/>
      <c r="D552" s="9"/>
      <c r="E552" s="9">
        <f t="shared" si="8"/>
        <v>6.2400000002235174</v>
      </c>
    </row>
    <row r="553" spans="1:5" ht="21" x14ac:dyDescent="0.25">
      <c r="A553" s="17"/>
      <c r="B553" s="17"/>
      <c r="C553" s="9"/>
      <c r="D553" s="9"/>
      <c r="E553" s="9">
        <f t="shared" si="8"/>
        <v>6.2400000002235174</v>
      </c>
    </row>
    <row r="554" spans="1:5" ht="21" x14ac:dyDescent="0.25">
      <c r="A554" s="17"/>
      <c r="B554" s="17"/>
      <c r="C554" s="9"/>
      <c r="D554" s="9"/>
      <c r="E554" s="9">
        <f t="shared" si="8"/>
        <v>6.2400000002235174</v>
      </c>
    </row>
    <row r="555" spans="1:5" ht="21" x14ac:dyDescent="0.25">
      <c r="A555" s="17"/>
      <c r="B555" s="17"/>
      <c r="C555" s="9"/>
      <c r="D555" s="9"/>
      <c r="E555" s="9">
        <f t="shared" si="8"/>
        <v>6.2400000002235174</v>
      </c>
    </row>
    <row r="556" spans="1:5" ht="21" x14ac:dyDescent="0.25">
      <c r="A556" s="17"/>
      <c r="B556" s="17"/>
      <c r="C556" s="9"/>
      <c r="D556" s="9"/>
      <c r="E556" s="9">
        <f t="shared" si="8"/>
        <v>6.2400000002235174</v>
      </c>
    </row>
    <row r="557" spans="1:5" ht="21" x14ac:dyDescent="0.25">
      <c r="A557" s="17"/>
      <c r="B557" s="17"/>
      <c r="C557" s="9"/>
      <c r="D557" s="9"/>
      <c r="E557" s="9">
        <f t="shared" si="8"/>
        <v>6.2400000002235174</v>
      </c>
    </row>
    <row r="558" spans="1:5" ht="21" x14ac:dyDescent="0.25">
      <c r="A558" s="17"/>
      <c r="B558" s="17"/>
      <c r="C558" s="9"/>
      <c r="D558" s="9"/>
      <c r="E558" s="9">
        <f t="shared" si="8"/>
        <v>6.2400000002235174</v>
      </c>
    </row>
    <row r="559" spans="1:5" ht="21" x14ac:dyDescent="0.25">
      <c r="A559" s="17"/>
      <c r="B559" s="17"/>
      <c r="C559" s="9"/>
      <c r="D559" s="9"/>
      <c r="E559" s="9">
        <f t="shared" si="8"/>
        <v>6.2400000002235174</v>
      </c>
    </row>
    <row r="560" spans="1:5" ht="21" x14ac:dyDescent="0.25">
      <c r="A560" s="17"/>
      <c r="B560" s="17"/>
      <c r="C560" s="9"/>
      <c r="D560" s="9"/>
      <c r="E560" s="9">
        <f t="shared" si="8"/>
        <v>6.2400000002235174</v>
      </c>
    </row>
    <row r="561" spans="1:5" ht="21" x14ac:dyDescent="0.25">
      <c r="A561" s="17"/>
      <c r="B561" s="17"/>
      <c r="C561" s="9"/>
      <c r="D561" s="9"/>
      <c r="E561" s="9">
        <f t="shared" si="8"/>
        <v>6.2400000002235174</v>
      </c>
    </row>
    <row r="562" spans="1:5" ht="21" x14ac:dyDescent="0.25">
      <c r="A562" s="17"/>
      <c r="B562" s="17"/>
      <c r="C562" s="9"/>
      <c r="D562" s="9"/>
      <c r="E562" s="9">
        <f t="shared" si="8"/>
        <v>6.2400000002235174</v>
      </c>
    </row>
    <row r="563" spans="1:5" ht="21" x14ac:dyDescent="0.25">
      <c r="A563" s="17"/>
      <c r="B563" s="17"/>
      <c r="C563" s="9"/>
      <c r="D563" s="9"/>
      <c r="E563" s="9">
        <f t="shared" si="8"/>
        <v>6.2400000002235174</v>
      </c>
    </row>
    <row r="564" spans="1:5" ht="21" x14ac:dyDescent="0.25">
      <c r="A564" s="17"/>
      <c r="B564" s="17"/>
      <c r="C564" s="9"/>
      <c r="D564" s="9"/>
      <c r="E564" s="9">
        <f t="shared" si="8"/>
        <v>6.2400000002235174</v>
      </c>
    </row>
    <row r="565" spans="1:5" ht="21" x14ac:dyDescent="0.25">
      <c r="A565" s="17"/>
      <c r="B565" s="17"/>
      <c r="C565" s="9"/>
      <c r="D565" s="9"/>
      <c r="E565" s="9">
        <f t="shared" si="8"/>
        <v>6.2400000002235174</v>
      </c>
    </row>
    <row r="566" spans="1:5" ht="21" x14ac:dyDescent="0.25">
      <c r="A566" s="17"/>
      <c r="B566" s="17"/>
      <c r="C566" s="9"/>
      <c r="D566" s="9"/>
      <c r="E566" s="9">
        <f t="shared" si="8"/>
        <v>6.2400000002235174</v>
      </c>
    </row>
    <row r="567" spans="1:5" ht="21" x14ac:dyDescent="0.25">
      <c r="A567" s="17"/>
      <c r="B567" s="17"/>
      <c r="C567" s="9"/>
      <c r="D567" s="9"/>
      <c r="E567" s="9">
        <f t="shared" si="8"/>
        <v>6.2400000002235174</v>
      </c>
    </row>
    <row r="568" spans="1:5" ht="21" x14ac:dyDescent="0.25">
      <c r="A568" s="17"/>
      <c r="B568" s="17"/>
      <c r="C568" s="9"/>
      <c r="D568" s="9"/>
      <c r="E568" s="9">
        <f t="shared" si="8"/>
        <v>6.2400000002235174</v>
      </c>
    </row>
    <row r="569" spans="1:5" ht="21" x14ac:dyDescent="0.25">
      <c r="A569" s="17"/>
      <c r="B569" s="17"/>
      <c r="C569" s="9"/>
      <c r="D569" s="9"/>
      <c r="E569" s="9">
        <f t="shared" si="8"/>
        <v>6.2400000002235174</v>
      </c>
    </row>
    <row r="570" spans="1:5" ht="21" x14ac:dyDescent="0.25">
      <c r="A570" s="17"/>
      <c r="B570" s="17"/>
      <c r="C570" s="9"/>
      <c r="D570" s="9"/>
      <c r="E570" s="9">
        <f t="shared" si="8"/>
        <v>6.2400000002235174</v>
      </c>
    </row>
    <row r="571" spans="1:5" ht="21" x14ac:dyDescent="0.25">
      <c r="A571" s="17"/>
      <c r="B571" s="17"/>
      <c r="C571" s="9"/>
      <c r="D571" s="9"/>
      <c r="E571" s="9">
        <f t="shared" si="8"/>
        <v>6.2400000002235174</v>
      </c>
    </row>
    <row r="572" spans="1:5" ht="21" x14ac:dyDescent="0.25">
      <c r="A572" s="17"/>
      <c r="B572" s="17"/>
      <c r="C572" s="9"/>
      <c r="D572" s="9"/>
      <c r="E572" s="9">
        <f t="shared" si="8"/>
        <v>6.2400000002235174</v>
      </c>
    </row>
    <row r="573" spans="1:5" ht="21" x14ac:dyDescent="0.25">
      <c r="A573" s="17"/>
      <c r="B573" s="17"/>
      <c r="C573" s="9"/>
      <c r="D573" s="9"/>
      <c r="E573" s="9">
        <f t="shared" si="8"/>
        <v>6.2400000002235174</v>
      </c>
    </row>
    <row r="574" spans="1:5" ht="21" x14ac:dyDescent="0.25">
      <c r="A574" s="17"/>
      <c r="B574" s="17"/>
      <c r="C574" s="9"/>
      <c r="D574" s="9"/>
      <c r="E574" s="9">
        <f t="shared" si="8"/>
        <v>6.2400000002235174</v>
      </c>
    </row>
    <row r="575" spans="1:5" ht="21" x14ac:dyDescent="0.25">
      <c r="A575" s="17"/>
      <c r="B575" s="17"/>
      <c r="C575" s="9"/>
      <c r="D575" s="9"/>
      <c r="E575" s="9">
        <f t="shared" si="8"/>
        <v>6.2400000002235174</v>
      </c>
    </row>
    <row r="576" spans="1:5" ht="21" x14ac:dyDescent="0.25">
      <c r="A576" s="17"/>
      <c r="B576" s="17"/>
      <c r="C576" s="9"/>
      <c r="D576" s="9"/>
      <c r="E576" s="9">
        <f t="shared" si="8"/>
        <v>6.2400000002235174</v>
      </c>
    </row>
    <row r="577" spans="1:5" ht="21" x14ac:dyDescent="0.25">
      <c r="A577" s="17"/>
      <c r="B577" s="17"/>
      <c r="C577" s="9"/>
      <c r="D577" s="9"/>
      <c r="E577" s="9">
        <f t="shared" si="8"/>
        <v>6.2400000002235174</v>
      </c>
    </row>
    <row r="578" spans="1:5" ht="21" x14ac:dyDescent="0.25">
      <c r="A578" s="17"/>
      <c r="B578" s="17"/>
      <c r="C578" s="9"/>
      <c r="D578" s="9"/>
      <c r="E578" s="9">
        <f t="shared" si="8"/>
        <v>6.2400000002235174</v>
      </c>
    </row>
    <row r="579" spans="1:5" ht="21" x14ac:dyDescent="0.25">
      <c r="A579" s="17"/>
      <c r="B579" s="17"/>
      <c r="C579" s="9"/>
      <c r="D579" s="9"/>
      <c r="E579" s="9">
        <f t="shared" si="8"/>
        <v>6.2400000002235174</v>
      </c>
    </row>
    <row r="580" spans="1:5" ht="21" x14ac:dyDescent="0.25">
      <c r="A580" s="17"/>
      <c r="B580" s="17"/>
      <c r="C580" s="9"/>
      <c r="D580" s="9"/>
      <c r="E580" s="9">
        <f t="shared" si="8"/>
        <v>6.2400000002235174</v>
      </c>
    </row>
    <row r="581" spans="1:5" ht="21" x14ac:dyDescent="0.25">
      <c r="A581" s="17"/>
      <c r="B581" s="17"/>
      <c r="C581" s="9"/>
      <c r="D581" s="9"/>
      <c r="E581" s="9">
        <f t="shared" si="8"/>
        <v>6.2400000002235174</v>
      </c>
    </row>
    <row r="582" spans="1:5" ht="21" x14ac:dyDescent="0.25">
      <c r="A582" s="17"/>
      <c r="B582" s="17"/>
      <c r="C582" s="9"/>
      <c r="D582" s="9"/>
      <c r="E582" s="9">
        <f t="shared" ref="E582:E640" si="9">E581+C582-D582</f>
        <v>6.2400000002235174</v>
      </c>
    </row>
    <row r="583" spans="1:5" ht="21" x14ac:dyDescent="0.25">
      <c r="A583" s="17"/>
      <c r="B583" s="17"/>
      <c r="C583" s="9"/>
      <c r="D583" s="9"/>
      <c r="E583" s="9">
        <f t="shared" si="9"/>
        <v>6.2400000002235174</v>
      </c>
    </row>
    <row r="584" spans="1:5" ht="21" x14ac:dyDescent="0.25">
      <c r="A584" s="17"/>
      <c r="B584" s="17"/>
      <c r="C584" s="9"/>
      <c r="D584" s="9"/>
      <c r="E584" s="9">
        <f t="shared" si="9"/>
        <v>6.2400000002235174</v>
      </c>
    </row>
    <row r="585" spans="1:5" ht="21" x14ac:dyDescent="0.25">
      <c r="A585" s="17"/>
      <c r="B585" s="17"/>
      <c r="C585" s="9"/>
      <c r="D585" s="9"/>
      <c r="E585" s="9">
        <f t="shared" si="9"/>
        <v>6.2400000002235174</v>
      </c>
    </row>
    <row r="586" spans="1:5" ht="21" x14ac:dyDescent="0.25">
      <c r="A586" s="17"/>
      <c r="B586" s="17"/>
      <c r="C586" s="9"/>
      <c r="D586" s="9"/>
      <c r="E586" s="9">
        <f t="shared" si="9"/>
        <v>6.2400000002235174</v>
      </c>
    </row>
    <row r="587" spans="1:5" ht="21" x14ac:dyDescent="0.25">
      <c r="A587" s="17"/>
      <c r="B587" s="17"/>
      <c r="C587" s="9"/>
      <c r="D587" s="9"/>
      <c r="E587" s="9">
        <f t="shared" si="9"/>
        <v>6.2400000002235174</v>
      </c>
    </row>
    <row r="588" spans="1:5" ht="21" x14ac:dyDescent="0.25">
      <c r="A588" s="17"/>
      <c r="B588" s="17"/>
      <c r="C588" s="9"/>
      <c r="D588" s="9"/>
      <c r="E588" s="9">
        <f t="shared" si="9"/>
        <v>6.2400000002235174</v>
      </c>
    </row>
    <row r="589" spans="1:5" ht="21" x14ac:dyDescent="0.25">
      <c r="A589" s="17"/>
      <c r="B589" s="17"/>
      <c r="C589" s="9"/>
      <c r="D589" s="9"/>
      <c r="E589" s="9">
        <f t="shared" si="9"/>
        <v>6.2400000002235174</v>
      </c>
    </row>
    <row r="590" spans="1:5" ht="21" x14ac:dyDescent="0.25">
      <c r="A590" s="17"/>
      <c r="B590" s="17"/>
      <c r="C590" s="9"/>
      <c r="D590" s="9"/>
      <c r="E590" s="9">
        <f t="shared" si="9"/>
        <v>6.2400000002235174</v>
      </c>
    </row>
    <row r="591" spans="1:5" ht="21" x14ac:dyDescent="0.25">
      <c r="A591" s="17"/>
      <c r="B591" s="17"/>
      <c r="C591" s="9"/>
      <c r="D591" s="9"/>
      <c r="E591" s="9">
        <f t="shared" si="9"/>
        <v>6.2400000002235174</v>
      </c>
    </row>
    <row r="592" spans="1:5" ht="21" x14ac:dyDescent="0.25">
      <c r="A592" s="17"/>
      <c r="B592" s="17"/>
      <c r="C592" s="9"/>
      <c r="D592" s="9"/>
      <c r="E592" s="9">
        <f t="shared" si="9"/>
        <v>6.2400000002235174</v>
      </c>
    </row>
    <row r="593" spans="1:5" ht="21" x14ac:dyDescent="0.25">
      <c r="A593" s="17"/>
      <c r="B593" s="17"/>
      <c r="C593" s="9"/>
      <c r="D593" s="9"/>
      <c r="E593" s="9">
        <f t="shared" si="9"/>
        <v>6.2400000002235174</v>
      </c>
    </row>
    <row r="594" spans="1:5" ht="21" x14ac:dyDescent="0.25">
      <c r="A594" s="17"/>
      <c r="B594" s="17"/>
      <c r="C594" s="9"/>
      <c r="D594" s="9"/>
      <c r="E594" s="9">
        <f t="shared" si="9"/>
        <v>6.2400000002235174</v>
      </c>
    </row>
    <row r="595" spans="1:5" ht="21" x14ac:dyDescent="0.25">
      <c r="A595" s="17"/>
      <c r="B595" s="17"/>
      <c r="C595" s="9"/>
      <c r="D595" s="9"/>
      <c r="E595" s="9">
        <f t="shared" si="9"/>
        <v>6.2400000002235174</v>
      </c>
    </row>
    <row r="596" spans="1:5" ht="21" x14ac:dyDescent="0.25">
      <c r="A596" s="17"/>
      <c r="B596" s="17"/>
      <c r="C596" s="9"/>
      <c r="D596" s="9"/>
      <c r="E596" s="9">
        <f t="shared" si="9"/>
        <v>6.2400000002235174</v>
      </c>
    </row>
    <row r="597" spans="1:5" ht="21" x14ac:dyDescent="0.25">
      <c r="A597" s="17"/>
      <c r="B597" s="17"/>
      <c r="C597" s="9"/>
      <c r="D597" s="9"/>
      <c r="E597" s="9">
        <f t="shared" si="9"/>
        <v>6.2400000002235174</v>
      </c>
    </row>
    <row r="598" spans="1:5" ht="21" x14ac:dyDescent="0.25">
      <c r="A598" s="17"/>
      <c r="B598" s="17"/>
      <c r="C598" s="9"/>
      <c r="D598" s="9"/>
      <c r="E598" s="9">
        <f t="shared" si="9"/>
        <v>6.2400000002235174</v>
      </c>
    </row>
    <row r="599" spans="1:5" ht="21" x14ac:dyDescent="0.25">
      <c r="A599" s="17"/>
      <c r="B599" s="17"/>
      <c r="C599" s="9"/>
      <c r="D599" s="9"/>
      <c r="E599" s="9">
        <f t="shared" si="9"/>
        <v>6.2400000002235174</v>
      </c>
    </row>
    <row r="600" spans="1:5" ht="21" x14ac:dyDescent="0.25">
      <c r="A600" s="17"/>
      <c r="B600" s="17"/>
      <c r="C600" s="9"/>
      <c r="D600" s="9"/>
      <c r="E600" s="9">
        <f t="shared" si="9"/>
        <v>6.2400000002235174</v>
      </c>
    </row>
    <row r="601" spans="1:5" ht="21" x14ac:dyDescent="0.25">
      <c r="A601" s="17"/>
      <c r="B601" s="17"/>
      <c r="C601" s="9"/>
      <c r="D601" s="9"/>
      <c r="E601" s="9">
        <f t="shared" si="9"/>
        <v>6.2400000002235174</v>
      </c>
    </row>
    <row r="602" spans="1:5" ht="21" x14ac:dyDescent="0.25">
      <c r="A602" s="17"/>
      <c r="B602" s="17"/>
      <c r="C602" s="9"/>
      <c r="D602" s="9"/>
      <c r="E602" s="9">
        <f t="shared" si="9"/>
        <v>6.2400000002235174</v>
      </c>
    </row>
    <row r="603" spans="1:5" ht="21" x14ac:dyDescent="0.25">
      <c r="A603" s="17"/>
      <c r="B603" s="17"/>
      <c r="C603" s="9"/>
      <c r="D603" s="9"/>
      <c r="E603" s="9">
        <f t="shared" si="9"/>
        <v>6.2400000002235174</v>
      </c>
    </row>
    <row r="604" spans="1:5" ht="21" x14ac:dyDescent="0.25">
      <c r="A604" s="17"/>
      <c r="B604" s="17"/>
      <c r="C604" s="9"/>
      <c r="D604" s="9"/>
      <c r="E604" s="9">
        <f t="shared" si="9"/>
        <v>6.2400000002235174</v>
      </c>
    </row>
    <row r="605" spans="1:5" ht="21" x14ac:dyDescent="0.25">
      <c r="A605" s="17"/>
      <c r="B605" s="17"/>
      <c r="C605" s="9"/>
      <c r="D605" s="9"/>
      <c r="E605" s="9">
        <f t="shared" si="9"/>
        <v>6.2400000002235174</v>
      </c>
    </row>
    <row r="606" spans="1:5" ht="21" x14ac:dyDescent="0.25">
      <c r="A606" s="17"/>
      <c r="B606" s="17"/>
      <c r="C606" s="9"/>
      <c r="D606" s="9"/>
      <c r="E606" s="9">
        <f t="shared" si="9"/>
        <v>6.2400000002235174</v>
      </c>
    </row>
    <row r="607" spans="1:5" ht="21" x14ac:dyDescent="0.25">
      <c r="A607" s="17"/>
      <c r="B607" s="17"/>
      <c r="C607" s="9"/>
      <c r="D607" s="9"/>
      <c r="E607" s="9">
        <f t="shared" si="9"/>
        <v>6.2400000002235174</v>
      </c>
    </row>
    <row r="608" spans="1:5" ht="21" x14ac:dyDescent="0.25">
      <c r="A608" s="17"/>
      <c r="B608" s="17"/>
      <c r="C608" s="9"/>
      <c r="D608" s="9"/>
      <c r="E608" s="9">
        <f t="shared" si="9"/>
        <v>6.2400000002235174</v>
      </c>
    </row>
    <row r="609" spans="1:5" ht="21" x14ac:dyDescent="0.25">
      <c r="A609" s="17"/>
      <c r="B609" s="17"/>
      <c r="C609" s="9"/>
      <c r="D609" s="9"/>
      <c r="E609" s="9">
        <f t="shared" si="9"/>
        <v>6.2400000002235174</v>
      </c>
    </row>
    <row r="610" spans="1:5" ht="21" x14ac:dyDescent="0.25">
      <c r="A610" s="17"/>
      <c r="B610" s="17"/>
      <c r="C610" s="9"/>
      <c r="D610" s="9"/>
      <c r="E610" s="9">
        <f t="shared" si="9"/>
        <v>6.2400000002235174</v>
      </c>
    </row>
    <row r="611" spans="1:5" ht="21" x14ac:dyDescent="0.25">
      <c r="A611" s="17"/>
      <c r="B611" s="17"/>
      <c r="C611" s="9"/>
      <c r="D611" s="9"/>
      <c r="E611" s="9">
        <f t="shared" si="9"/>
        <v>6.2400000002235174</v>
      </c>
    </row>
    <row r="612" spans="1:5" ht="21" x14ac:dyDescent="0.25">
      <c r="A612" s="17"/>
      <c r="B612" s="17"/>
      <c r="C612" s="9"/>
      <c r="D612" s="9"/>
      <c r="E612" s="9">
        <f t="shared" si="9"/>
        <v>6.2400000002235174</v>
      </c>
    </row>
    <row r="613" spans="1:5" ht="21" x14ac:dyDescent="0.25">
      <c r="A613" s="17"/>
      <c r="B613" s="17"/>
      <c r="C613" s="9"/>
      <c r="D613" s="9"/>
      <c r="E613" s="9">
        <f t="shared" si="9"/>
        <v>6.2400000002235174</v>
      </c>
    </row>
    <row r="614" spans="1:5" ht="21" x14ac:dyDescent="0.25">
      <c r="A614" s="17"/>
      <c r="B614" s="17"/>
      <c r="C614" s="9"/>
      <c r="D614" s="9"/>
      <c r="E614" s="9">
        <f t="shared" si="9"/>
        <v>6.2400000002235174</v>
      </c>
    </row>
    <row r="615" spans="1:5" ht="21" x14ac:dyDescent="0.25">
      <c r="A615" s="17"/>
      <c r="B615" s="17"/>
      <c r="C615" s="9"/>
      <c r="D615" s="9"/>
      <c r="E615" s="9">
        <f t="shared" si="9"/>
        <v>6.2400000002235174</v>
      </c>
    </row>
    <row r="616" spans="1:5" ht="21" x14ac:dyDescent="0.25">
      <c r="A616" s="17"/>
      <c r="B616" s="17"/>
      <c r="C616" s="9"/>
      <c r="D616" s="9"/>
      <c r="E616" s="9">
        <f t="shared" si="9"/>
        <v>6.2400000002235174</v>
      </c>
    </row>
    <row r="617" spans="1:5" ht="21" x14ac:dyDescent="0.25">
      <c r="A617" s="17"/>
      <c r="B617" s="17"/>
      <c r="C617" s="9"/>
      <c r="D617" s="9"/>
      <c r="E617" s="9">
        <f t="shared" si="9"/>
        <v>6.2400000002235174</v>
      </c>
    </row>
    <row r="618" spans="1:5" ht="21" x14ac:dyDescent="0.25">
      <c r="A618" s="17"/>
      <c r="B618" s="17"/>
      <c r="C618" s="9"/>
      <c r="D618" s="9"/>
      <c r="E618" s="9">
        <f t="shared" si="9"/>
        <v>6.2400000002235174</v>
      </c>
    </row>
    <row r="619" spans="1:5" ht="21" x14ac:dyDescent="0.25">
      <c r="A619" s="17"/>
      <c r="B619" s="17"/>
      <c r="C619" s="9"/>
      <c r="D619" s="9"/>
      <c r="E619" s="9">
        <f t="shared" si="9"/>
        <v>6.2400000002235174</v>
      </c>
    </row>
    <row r="620" spans="1:5" ht="21" x14ac:dyDescent="0.25">
      <c r="A620" s="17"/>
      <c r="B620" s="17"/>
      <c r="C620" s="9"/>
      <c r="D620" s="9"/>
      <c r="E620" s="9">
        <f t="shared" si="9"/>
        <v>6.2400000002235174</v>
      </c>
    </row>
    <row r="621" spans="1:5" ht="21" x14ac:dyDescent="0.25">
      <c r="A621" s="17"/>
      <c r="B621" s="17"/>
      <c r="C621" s="9"/>
      <c r="D621" s="9"/>
      <c r="E621" s="9">
        <f t="shared" si="9"/>
        <v>6.2400000002235174</v>
      </c>
    </row>
    <row r="622" spans="1:5" ht="21" x14ac:dyDescent="0.25">
      <c r="A622" s="17"/>
      <c r="B622" s="17"/>
      <c r="C622" s="9"/>
      <c r="D622" s="9"/>
      <c r="E622" s="9">
        <f t="shared" si="9"/>
        <v>6.2400000002235174</v>
      </c>
    </row>
    <row r="623" spans="1:5" ht="21" x14ac:dyDescent="0.25">
      <c r="A623" s="17"/>
      <c r="B623" s="17"/>
      <c r="C623" s="9"/>
      <c r="D623" s="9"/>
      <c r="E623" s="9">
        <f t="shared" si="9"/>
        <v>6.2400000002235174</v>
      </c>
    </row>
    <row r="624" spans="1:5" ht="21" x14ac:dyDescent="0.25">
      <c r="A624" s="17"/>
      <c r="B624" s="17"/>
      <c r="C624" s="9"/>
      <c r="D624" s="9"/>
      <c r="E624" s="9">
        <f t="shared" si="9"/>
        <v>6.2400000002235174</v>
      </c>
    </row>
    <row r="625" spans="1:5" ht="21" x14ac:dyDescent="0.25">
      <c r="A625" s="17"/>
      <c r="B625" s="17"/>
      <c r="C625" s="9"/>
      <c r="D625" s="9"/>
      <c r="E625" s="9">
        <f t="shared" si="9"/>
        <v>6.2400000002235174</v>
      </c>
    </row>
    <row r="626" spans="1:5" ht="21" x14ac:dyDescent="0.25">
      <c r="A626" s="17"/>
      <c r="B626" s="17"/>
      <c r="C626" s="9"/>
      <c r="D626" s="9"/>
      <c r="E626" s="9">
        <f t="shared" si="9"/>
        <v>6.2400000002235174</v>
      </c>
    </row>
    <row r="627" spans="1:5" ht="21" x14ac:dyDescent="0.25">
      <c r="A627" s="17"/>
      <c r="B627" s="17"/>
      <c r="C627" s="9"/>
      <c r="D627" s="9"/>
      <c r="E627" s="9">
        <f t="shared" si="9"/>
        <v>6.2400000002235174</v>
      </c>
    </row>
    <row r="628" spans="1:5" ht="21" x14ac:dyDescent="0.25">
      <c r="A628" s="17"/>
      <c r="B628" s="17"/>
      <c r="C628" s="9"/>
      <c r="D628" s="9"/>
      <c r="E628" s="9">
        <f t="shared" si="9"/>
        <v>6.2400000002235174</v>
      </c>
    </row>
    <row r="629" spans="1:5" ht="21" x14ac:dyDescent="0.25">
      <c r="A629" s="17"/>
      <c r="B629" s="17"/>
      <c r="C629" s="9"/>
      <c r="D629" s="9"/>
      <c r="E629" s="9">
        <f t="shared" si="9"/>
        <v>6.2400000002235174</v>
      </c>
    </row>
    <row r="630" spans="1:5" ht="21" x14ac:dyDescent="0.25">
      <c r="A630" s="17"/>
      <c r="B630" s="17"/>
      <c r="C630" s="9"/>
      <c r="D630" s="9"/>
      <c r="E630" s="9">
        <f t="shared" si="9"/>
        <v>6.2400000002235174</v>
      </c>
    </row>
    <row r="631" spans="1:5" ht="21" x14ac:dyDescent="0.25">
      <c r="A631" s="17"/>
      <c r="B631" s="17"/>
      <c r="C631" s="9"/>
      <c r="D631" s="9"/>
      <c r="E631" s="9">
        <f t="shared" si="9"/>
        <v>6.2400000002235174</v>
      </c>
    </row>
    <row r="632" spans="1:5" ht="21" x14ac:dyDescent="0.25">
      <c r="A632" s="17"/>
      <c r="B632" s="17"/>
      <c r="C632" s="9"/>
      <c r="D632" s="9"/>
      <c r="E632" s="9">
        <f t="shared" si="9"/>
        <v>6.2400000002235174</v>
      </c>
    </row>
    <row r="633" spans="1:5" ht="21" x14ac:dyDescent="0.25">
      <c r="A633" s="17"/>
      <c r="B633" s="17"/>
      <c r="C633" s="9"/>
      <c r="D633" s="9"/>
      <c r="E633" s="9">
        <f t="shared" si="9"/>
        <v>6.2400000002235174</v>
      </c>
    </row>
    <row r="634" spans="1:5" ht="21" x14ac:dyDescent="0.25">
      <c r="A634" s="17"/>
      <c r="B634" s="17"/>
      <c r="C634" s="9"/>
      <c r="D634" s="9"/>
      <c r="E634" s="9">
        <f t="shared" si="9"/>
        <v>6.2400000002235174</v>
      </c>
    </row>
    <row r="635" spans="1:5" ht="21" x14ac:dyDescent="0.25">
      <c r="A635" s="17"/>
      <c r="B635" s="17"/>
      <c r="C635" s="9"/>
      <c r="D635" s="9"/>
      <c r="E635" s="9">
        <f t="shared" si="9"/>
        <v>6.2400000002235174</v>
      </c>
    </row>
    <row r="636" spans="1:5" ht="21" x14ac:dyDescent="0.25">
      <c r="A636" s="17"/>
      <c r="B636" s="17"/>
      <c r="C636" s="9"/>
      <c r="D636" s="9"/>
      <c r="E636" s="9">
        <f t="shared" si="9"/>
        <v>6.2400000002235174</v>
      </c>
    </row>
    <row r="637" spans="1:5" ht="21" x14ac:dyDescent="0.25">
      <c r="A637" s="17"/>
      <c r="B637" s="17"/>
      <c r="C637" s="9"/>
      <c r="D637" s="9"/>
      <c r="E637" s="9">
        <f t="shared" si="9"/>
        <v>6.2400000002235174</v>
      </c>
    </row>
    <row r="638" spans="1:5" ht="21" x14ac:dyDescent="0.25">
      <c r="A638" s="17"/>
      <c r="B638" s="17"/>
      <c r="C638" s="9"/>
      <c r="D638" s="9"/>
      <c r="E638" s="9">
        <f t="shared" si="9"/>
        <v>6.2400000002235174</v>
      </c>
    </row>
    <row r="639" spans="1:5" ht="21" x14ac:dyDescent="0.25">
      <c r="A639" s="17"/>
      <c r="B639" s="17"/>
      <c r="C639" s="9"/>
      <c r="D639" s="9"/>
      <c r="E639" s="9">
        <f t="shared" si="9"/>
        <v>6.2400000002235174</v>
      </c>
    </row>
    <row r="640" spans="1:5" ht="21" x14ac:dyDescent="0.25">
      <c r="A640" s="17"/>
      <c r="B640" s="17"/>
      <c r="C640" s="9"/>
      <c r="D640" s="9"/>
      <c r="E640" s="9">
        <f t="shared" si="9"/>
        <v>6.2400000002235174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137"/>
  <dimension ref="A1:E100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6.33203125" bestFit="1" customWidth="1"/>
    <col min="2" max="2" width="70" bestFit="1" customWidth="1"/>
    <col min="3" max="3" width="20.164062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936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45365</v>
      </c>
      <c r="B5" s="8" t="s">
        <v>1115</v>
      </c>
      <c r="C5" s="9">
        <v>195680</v>
      </c>
      <c r="D5" s="9"/>
      <c r="E5" s="9">
        <f>E4+C5-D5</f>
        <v>195680</v>
      </c>
    </row>
    <row r="6" spans="1:5" ht="21" x14ac:dyDescent="0.25">
      <c r="A6" s="18">
        <v>45365</v>
      </c>
      <c r="B6" s="8" t="s">
        <v>1116</v>
      </c>
      <c r="C6" s="9"/>
      <c r="D6" s="9">
        <v>195575.3</v>
      </c>
      <c r="E6" s="9">
        <f t="shared" ref="E6:E69" si="0">E5+C6-D6</f>
        <v>104.70000000001164</v>
      </c>
    </row>
    <row r="7" spans="1:5" ht="21" x14ac:dyDescent="0.25">
      <c r="A7" s="18">
        <v>45365</v>
      </c>
      <c r="B7" s="8" t="s">
        <v>351</v>
      </c>
      <c r="C7" s="9"/>
      <c r="D7" s="9">
        <v>14.7</v>
      </c>
      <c r="E7" s="9">
        <f t="shared" si="0"/>
        <v>90.000000000011639</v>
      </c>
    </row>
    <row r="8" spans="1:5" ht="21" x14ac:dyDescent="0.25">
      <c r="A8" s="18">
        <v>45409</v>
      </c>
      <c r="B8" s="8" t="s">
        <v>1360</v>
      </c>
      <c r="C8" s="9"/>
      <c r="D8" s="9">
        <v>90</v>
      </c>
      <c r="E8" s="9">
        <f t="shared" si="0"/>
        <v>1.1638690011750441E-11</v>
      </c>
    </row>
    <row r="9" spans="1:5" ht="21" x14ac:dyDescent="0.25">
      <c r="A9" s="8"/>
      <c r="B9" s="8"/>
      <c r="C9" s="9"/>
      <c r="D9" s="9"/>
      <c r="E9" s="9">
        <f t="shared" si="0"/>
        <v>1.1638690011750441E-11</v>
      </c>
    </row>
    <row r="10" spans="1:5" ht="21" x14ac:dyDescent="0.25">
      <c r="A10" s="8"/>
      <c r="B10" s="8"/>
      <c r="C10" s="9"/>
      <c r="D10" s="9"/>
      <c r="E10" s="9">
        <f t="shared" si="0"/>
        <v>1.1638690011750441E-11</v>
      </c>
    </row>
    <row r="11" spans="1:5" ht="21" x14ac:dyDescent="0.25">
      <c r="A11" s="8"/>
      <c r="B11" s="8"/>
      <c r="C11" s="9"/>
      <c r="D11" s="9"/>
      <c r="E11" s="9">
        <f t="shared" si="0"/>
        <v>1.1638690011750441E-11</v>
      </c>
    </row>
    <row r="12" spans="1:5" ht="21" x14ac:dyDescent="0.25">
      <c r="A12" s="8"/>
      <c r="B12" s="8"/>
      <c r="C12" s="9"/>
      <c r="D12" s="9"/>
      <c r="E12" s="9">
        <f t="shared" si="0"/>
        <v>1.1638690011750441E-11</v>
      </c>
    </row>
    <row r="13" spans="1:5" ht="21" x14ac:dyDescent="0.25">
      <c r="A13" s="8"/>
      <c r="B13" s="8" t="s">
        <v>1410</v>
      </c>
      <c r="C13" s="9"/>
      <c r="D13" s="9"/>
      <c r="E13" s="9">
        <f t="shared" si="0"/>
        <v>1.1638690011750441E-11</v>
      </c>
    </row>
    <row r="14" spans="1:5" ht="21" x14ac:dyDescent="0.25">
      <c r="A14" s="8"/>
      <c r="B14" s="8"/>
      <c r="C14" s="9"/>
      <c r="D14" s="9"/>
      <c r="E14" s="9">
        <f t="shared" si="0"/>
        <v>1.1638690011750441E-11</v>
      </c>
    </row>
    <row r="15" spans="1:5" ht="21" x14ac:dyDescent="0.25">
      <c r="A15" s="8"/>
      <c r="B15" s="8"/>
      <c r="C15" s="9"/>
      <c r="D15" s="9"/>
      <c r="E15" s="9">
        <f t="shared" si="0"/>
        <v>1.1638690011750441E-11</v>
      </c>
    </row>
    <row r="16" spans="1:5" ht="21" x14ac:dyDescent="0.25">
      <c r="A16" s="8"/>
      <c r="B16" s="8"/>
      <c r="C16" s="9"/>
      <c r="D16" s="9"/>
      <c r="E16" s="9">
        <f t="shared" si="0"/>
        <v>1.1638690011750441E-11</v>
      </c>
    </row>
    <row r="17" spans="1:5" ht="21" x14ac:dyDescent="0.25">
      <c r="A17" s="8"/>
      <c r="B17" s="8"/>
      <c r="C17" s="9"/>
      <c r="D17" s="9"/>
      <c r="E17" s="9">
        <f t="shared" si="0"/>
        <v>1.1638690011750441E-11</v>
      </c>
    </row>
    <row r="18" spans="1:5" ht="21" x14ac:dyDescent="0.25">
      <c r="A18" s="8"/>
      <c r="B18" s="8"/>
      <c r="C18" s="9"/>
      <c r="D18" s="9"/>
      <c r="E18" s="9">
        <f t="shared" si="0"/>
        <v>1.1638690011750441E-11</v>
      </c>
    </row>
    <row r="19" spans="1:5" ht="21" x14ac:dyDescent="0.25">
      <c r="A19" s="8"/>
      <c r="B19" s="8"/>
      <c r="C19" s="9"/>
      <c r="D19" s="9"/>
      <c r="E19" s="9">
        <f t="shared" si="0"/>
        <v>1.1638690011750441E-11</v>
      </c>
    </row>
    <row r="20" spans="1:5" ht="21" x14ac:dyDescent="0.25">
      <c r="A20" s="8"/>
      <c r="B20" s="8"/>
      <c r="C20" s="9"/>
      <c r="D20" s="9"/>
      <c r="E20" s="9">
        <f t="shared" si="0"/>
        <v>1.1638690011750441E-11</v>
      </c>
    </row>
    <row r="21" spans="1:5" ht="21" x14ac:dyDescent="0.25">
      <c r="A21" s="8"/>
      <c r="B21" s="8"/>
      <c r="C21" s="9"/>
      <c r="D21" s="9"/>
      <c r="E21" s="9">
        <f t="shared" si="0"/>
        <v>1.1638690011750441E-11</v>
      </c>
    </row>
    <row r="22" spans="1:5" ht="21" x14ac:dyDescent="0.25">
      <c r="A22" s="8"/>
      <c r="B22" s="8"/>
      <c r="C22" s="9"/>
      <c r="D22" s="9"/>
      <c r="E22" s="9">
        <f t="shared" si="0"/>
        <v>1.1638690011750441E-11</v>
      </c>
    </row>
    <row r="23" spans="1:5" ht="21" x14ac:dyDescent="0.25">
      <c r="A23" s="8"/>
      <c r="B23" s="8"/>
      <c r="C23" s="9"/>
      <c r="D23" s="9"/>
      <c r="E23" s="9">
        <f t="shared" si="0"/>
        <v>1.1638690011750441E-11</v>
      </c>
    </row>
    <row r="24" spans="1:5" ht="21" x14ac:dyDescent="0.25">
      <c r="A24" s="8"/>
      <c r="B24" s="8"/>
      <c r="C24" s="9"/>
      <c r="D24" s="9"/>
      <c r="E24" s="9">
        <f t="shared" si="0"/>
        <v>1.1638690011750441E-11</v>
      </c>
    </row>
    <row r="25" spans="1:5" ht="21" x14ac:dyDescent="0.25">
      <c r="A25" s="8"/>
      <c r="B25" s="8"/>
      <c r="C25" s="9"/>
      <c r="D25" s="9"/>
      <c r="E25" s="9">
        <f t="shared" si="0"/>
        <v>1.1638690011750441E-11</v>
      </c>
    </row>
    <row r="26" spans="1:5" ht="21" x14ac:dyDescent="0.25">
      <c r="A26" s="8"/>
      <c r="B26" s="8"/>
      <c r="C26" s="9"/>
      <c r="D26" s="9"/>
      <c r="E26" s="9">
        <f t="shared" si="0"/>
        <v>1.1638690011750441E-11</v>
      </c>
    </row>
    <row r="27" spans="1:5" ht="21" x14ac:dyDescent="0.25">
      <c r="A27" s="8"/>
      <c r="B27" s="8"/>
      <c r="C27" s="9"/>
      <c r="D27" s="9"/>
      <c r="E27" s="9">
        <f t="shared" si="0"/>
        <v>1.1638690011750441E-11</v>
      </c>
    </row>
    <row r="28" spans="1:5" ht="21" x14ac:dyDescent="0.25">
      <c r="A28" s="8"/>
      <c r="B28" s="8"/>
      <c r="C28" s="9"/>
      <c r="D28" s="9"/>
      <c r="E28" s="9">
        <f t="shared" si="0"/>
        <v>1.1638690011750441E-11</v>
      </c>
    </row>
    <row r="29" spans="1:5" ht="21" x14ac:dyDescent="0.25">
      <c r="A29" s="8"/>
      <c r="B29" s="8"/>
      <c r="C29" s="9"/>
      <c r="D29" s="9"/>
      <c r="E29" s="9">
        <f t="shared" si="0"/>
        <v>1.1638690011750441E-11</v>
      </c>
    </row>
    <row r="30" spans="1:5" ht="21" x14ac:dyDescent="0.25">
      <c r="A30" s="8"/>
      <c r="B30" s="8"/>
      <c r="C30" s="9"/>
      <c r="D30" s="9"/>
      <c r="E30" s="9">
        <f t="shared" si="0"/>
        <v>1.1638690011750441E-11</v>
      </c>
    </row>
    <row r="31" spans="1:5" ht="21" x14ac:dyDescent="0.25">
      <c r="A31" s="8"/>
      <c r="B31" s="8"/>
      <c r="C31" s="9"/>
      <c r="D31" s="9"/>
      <c r="E31" s="9">
        <f t="shared" si="0"/>
        <v>1.1638690011750441E-11</v>
      </c>
    </row>
    <row r="32" spans="1:5" ht="21" x14ac:dyDescent="0.25">
      <c r="A32" s="8"/>
      <c r="B32" s="8"/>
      <c r="C32" s="9"/>
      <c r="D32" s="9"/>
      <c r="E32" s="9">
        <f t="shared" si="0"/>
        <v>1.1638690011750441E-11</v>
      </c>
    </row>
    <row r="33" spans="1:5" ht="21" x14ac:dyDescent="0.25">
      <c r="A33" s="8"/>
      <c r="B33" s="8"/>
      <c r="C33" s="9"/>
      <c r="D33" s="9"/>
      <c r="E33" s="9">
        <f t="shared" si="0"/>
        <v>1.1638690011750441E-11</v>
      </c>
    </row>
    <row r="34" spans="1:5" ht="21" x14ac:dyDescent="0.25">
      <c r="A34" s="8"/>
      <c r="B34" s="8"/>
      <c r="C34" s="9"/>
      <c r="D34" s="9"/>
      <c r="E34" s="9">
        <f t="shared" si="0"/>
        <v>1.1638690011750441E-11</v>
      </c>
    </row>
    <row r="35" spans="1:5" ht="21" x14ac:dyDescent="0.25">
      <c r="A35" s="8"/>
      <c r="B35" s="8"/>
      <c r="C35" s="9"/>
      <c r="D35" s="9"/>
      <c r="E35" s="9">
        <f t="shared" si="0"/>
        <v>1.1638690011750441E-11</v>
      </c>
    </row>
    <row r="36" spans="1:5" ht="21" x14ac:dyDescent="0.25">
      <c r="A36" s="8"/>
      <c r="B36" s="8"/>
      <c r="C36" s="9"/>
      <c r="D36" s="9"/>
      <c r="E36" s="9">
        <f t="shared" si="0"/>
        <v>1.1638690011750441E-11</v>
      </c>
    </row>
    <row r="37" spans="1:5" ht="21" x14ac:dyDescent="0.25">
      <c r="A37" s="8"/>
      <c r="B37" s="8"/>
      <c r="C37" s="9"/>
      <c r="D37" s="9"/>
      <c r="E37" s="9">
        <f t="shared" si="0"/>
        <v>1.1638690011750441E-11</v>
      </c>
    </row>
    <row r="38" spans="1:5" ht="21" x14ac:dyDescent="0.25">
      <c r="A38" s="8"/>
      <c r="B38" s="8"/>
      <c r="C38" s="9"/>
      <c r="D38" s="9"/>
      <c r="E38" s="9">
        <f t="shared" si="0"/>
        <v>1.1638690011750441E-11</v>
      </c>
    </row>
    <row r="39" spans="1:5" ht="21" x14ac:dyDescent="0.25">
      <c r="A39" s="8"/>
      <c r="B39" s="8"/>
      <c r="C39" s="9"/>
      <c r="D39" s="9"/>
      <c r="E39" s="9">
        <f t="shared" si="0"/>
        <v>1.1638690011750441E-11</v>
      </c>
    </row>
    <row r="40" spans="1:5" ht="21" x14ac:dyDescent="0.25">
      <c r="A40" s="8"/>
      <c r="B40" s="8"/>
      <c r="C40" s="9"/>
      <c r="D40" s="9"/>
      <c r="E40" s="9">
        <f t="shared" si="0"/>
        <v>1.1638690011750441E-11</v>
      </c>
    </row>
    <row r="41" spans="1:5" ht="21" x14ac:dyDescent="0.25">
      <c r="A41" s="8"/>
      <c r="B41" s="8"/>
      <c r="C41" s="9"/>
      <c r="D41" s="9"/>
      <c r="E41" s="9">
        <f t="shared" si="0"/>
        <v>1.1638690011750441E-11</v>
      </c>
    </row>
    <row r="42" spans="1:5" ht="21" x14ac:dyDescent="0.25">
      <c r="A42" s="8"/>
      <c r="B42" s="8"/>
      <c r="C42" s="9"/>
      <c r="D42" s="9"/>
      <c r="E42" s="9">
        <f t="shared" si="0"/>
        <v>1.1638690011750441E-11</v>
      </c>
    </row>
    <row r="43" spans="1:5" ht="21" x14ac:dyDescent="0.25">
      <c r="A43" s="8"/>
      <c r="B43" s="8"/>
      <c r="C43" s="9"/>
      <c r="D43" s="9"/>
      <c r="E43" s="9">
        <f t="shared" si="0"/>
        <v>1.1638690011750441E-11</v>
      </c>
    </row>
    <row r="44" spans="1:5" ht="21" x14ac:dyDescent="0.25">
      <c r="A44" s="8"/>
      <c r="B44" s="8"/>
      <c r="C44" s="9"/>
      <c r="D44" s="9"/>
      <c r="E44" s="9">
        <f t="shared" si="0"/>
        <v>1.1638690011750441E-11</v>
      </c>
    </row>
    <row r="45" spans="1:5" ht="21" x14ac:dyDescent="0.25">
      <c r="A45" s="8"/>
      <c r="B45" s="8"/>
      <c r="C45" s="9"/>
      <c r="D45" s="9"/>
      <c r="E45" s="9">
        <f t="shared" si="0"/>
        <v>1.1638690011750441E-11</v>
      </c>
    </row>
    <row r="46" spans="1:5" ht="21" x14ac:dyDescent="0.25">
      <c r="A46" s="8"/>
      <c r="B46" s="8"/>
      <c r="C46" s="9"/>
      <c r="D46" s="9"/>
      <c r="E46" s="9">
        <f t="shared" si="0"/>
        <v>1.1638690011750441E-11</v>
      </c>
    </row>
    <row r="47" spans="1:5" ht="21" x14ac:dyDescent="0.25">
      <c r="A47" s="8"/>
      <c r="B47" s="8"/>
      <c r="C47" s="9"/>
      <c r="D47" s="9"/>
      <c r="E47" s="9">
        <f t="shared" si="0"/>
        <v>1.1638690011750441E-11</v>
      </c>
    </row>
    <row r="48" spans="1:5" ht="21" x14ac:dyDescent="0.25">
      <c r="A48" s="8"/>
      <c r="B48" s="8"/>
      <c r="C48" s="9"/>
      <c r="D48" s="9"/>
      <c r="E48" s="9">
        <f t="shared" si="0"/>
        <v>1.1638690011750441E-11</v>
      </c>
    </row>
    <row r="49" spans="1:5" ht="21" x14ac:dyDescent="0.25">
      <c r="A49" s="8"/>
      <c r="B49" s="8"/>
      <c r="C49" s="9"/>
      <c r="D49" s="9"/>
      <c r="E49" s="9">
        <f t="shared" si="0"/>
        <v>1.1638690011750441E-11</v>
      </c>
    </row>
    <row r="50" spans="1:5" ht="21" x14ac:dyDescent="0.25">
      <c r="A50" s="8"/>
      <c r="B50" s="8"/>
      <c r="C50" s="9"/>
      <c r="D50" s="9"/>
      <c r="E50" s="9">
        <f t="shared" si="0"/>
        <v>1.1638690011750441E-11</v>
      </c>
    </row>
    <row r="51" spans="1:5" ht="21" x14ac:dyDescent="0.25">
      <c r="A51" s="8"/>
      <c r="B51" s="8"/>
      <c r="C51" s="9"/>
      <c r="D51" s="9"/>
      <c r="E51" s="9">
        <f t="shared" si="0"/>
        <v>1.1638690011750441E-11</v>
      </c>
    </row>
    <row r="52" spans="1:5" ht="21" x14ac:dyDescent="0.25">
      <c r="A52" s="8"/>
      <c r="B52" s="8"/>
      <c r="C52" s="9"/>
      <c r="D52" s="9"/>
      <c r="E52" s="9">
        <f t="shared" si="0"/>
        <v>1.1638690011750441E-11</v>
      </c>
    </row>
    <row r="53" spans="1:5" ht="21" x14ac:dyDescent="0.25">
      <c r="A53" s="8"/>
      <c r="B53" s="8"/>
      <c r="C53" s="9"/>
      <c r="D53" s="9"/>
      <c r="E53" s="9">
        <f t="shared" si="0"/>
        <v>1.1638690011750441E-11</v>
      </c>
    </row>
    <row r="54" spans="1:5" ht="21" x14ac:dyDescent="0.25">
      <c r="A54" s="8"/>
      <c r="B54" s="8"/>
      <c r="C54" s="9"/>
      <c r="D54" s="9"/>
      <c r="E54" s="9">
        <f t="shared" si="0"/>
        <v>1.1638690011750441E-11</v>
      </c>
    </row>
    <row r="55" spans="1:5" ht="21" x14ac:dyDescent="0.25">
      <c r="A55" s="8"/>
      <c r="B55" s="8"/>
      <c r="C55" s="9"/>
      <c r="D55" s="9"/>
      <c r="E55" s="9">
        <f t="shared" si="0"/>
        <v>1.1638690011750441E-11</v>
      </c>
    </row>
    <row r="56" spans="1:5" ht="21" x14ac:dyDescent="0.25">
      <c r="A56" s="8"/>
      <c r="B56" s="8"/>
      <c r="C56" s="9"/>
      <c r="D56" s="9"/>
      <c r="E56" s="9">
        <f t="shared" si="0"/>
        <v>1.1638690011750441E-11</v>
      </c>
    </row>
    <row r="57" spans="1:5" ht="21" x14ac:dyDescent="0.25">
      <c r="A57" s="8"/>
      <c r="B57" s="8"/>
      <c r="C57" s="9"/>
      <c r="D57" s="9"/>
      <c r="E57" s="9">
        <f t="shared" si="0"/>
        <v>1.1638690011750441E-11</v>
      </c>
    </row>
    <row r="58" spans="1:5" ht="21" x14ac:dyDescent="0.25">
      <c r="A58" s="8"/>
      <c r="B58" s="8"/>
      <c r="C58" s="9"/>
      <c r="D58" s="9"/>
      <c r="E58" s="9">
        <f t="shared" si="0"/>
        <v>1.1638690011750441E-11</v>
      </c>
    </row>
    <row r="59" spans="1:5" ht="21" x14ac:dyDescent="0.25">
      <c r="A59" s="8"/>
      <c r="B59" s="8"/>
      <c r="C59" s="9"/>
      <c r="D59" s="9"/>
      <c r="E59" s="9">
        <f t="shared" si="0"/>
        <v>1.1638690011750441E-11</v>
      </c>
    </row>
    <row r="60" spans="1:5" ht="21" x14ac:dyDescent="0.25">
      <c r="A60" s="8"/>
      <c r="B60" s="8"/>
      <c r="C60" s="9"/>
      <c r="D60" s="9"/>
      <c r="E60" s="9">
        <f t="shared" si="0"/>
        <v>1.1638690011750441E-11</v>
      </c>
    </row>
    <row r="61" spans="1:5" ht="21" x14ac:dyDescent="0.25">
      <c r="A61" s="8"/>
      <c r="B61" s="8"/>
      <c r="C61" s="9"/>
      <c r="D61" s="9"/>
      <c r="E61" s="9">
        <f t="shared" si="0"/>
        <v>1.1638690011750441E-11</v>
      </c>
    </row>
    <row r="62" spans="1:5" ht="21" x14ac:dyDescent="0.25">
      <c r="A62" s="8"/>
      <c r="B62" s="8"/>
      <c r="C62" s="9"/>
      <c r="D62" s="9"/>
      <c r="E62" s="9">
        <f t="shared" si="0"/>
        <v>1.1638690011750441E-11</v>
      </c>
    </row>
    <row r="63" spans="1:5" ht="21" x14ac:dyDescent="0.25">
      <c r="A63" s="8"/>
      <c r="B63" s="8"/>
      <c r="C63" s="9"/>
      <c r="D63" s="9"/>
      <c r="E63" s="9">
        <f t="shared" si="0"/>
        <v>1.1638690011750441E-11</v>
      </c>
    </row>
    <row r="64" spans="1:5" ht="21" x14ac:dyDescent="0.25">
      <c r="A64" s="8"/>
      <c r="B64" s="8"/>
      <c r="C64" s="9"/>
      <c r="D64" s="9"/>
      <c r="E64" s="9">
        <f t="shared" si="0"/>
        <v>1.1638690011750441E-11</v>
      </c>
    </row>
    <row r="65" spans="1:5" ht="21" x14ac:dyDescent="0.25">
      <c r="A65" s="8"/>
      <c r="B65" s="8"/>
      <c r="C65" s="9"/>
      <c r="D65" s="9"/>
      <c r="E65" s="9">
        <f t="shared" si="0"/>
        <v>1.1638690011750441E-11</v>
      </c>
    </row>
    <row r="66" spans="1:5" ht="21" x14ac:dyDescent="0.25">
      <c r="A66" s="8"/>
      <c r="B66" s="8"/>
      <c r="C66" s="9"/>
      <c r="D66" s="9"/>
      <c r="E66" s="9">
        <f t="shared" si="0"/>
        <v>1.1638690011750441E-11</v>
      </c>
    </row>
    <row r="67" spans="1:5" ht="21" x14ac:dyDescent="0.25">
      <c r="A67" s="8"/>
      <c r="B67" s="8"/>
      <c r="C67" s="9"/>
      <c r="D67" s="9"/>
      <c r="E67" s="9">
        <f t="shared" si="0"/>
        <v>1.1638690011750441E-11</v>
      </c>
    </row>
    <row r="68" spans="1:5" ht="21" x14ac:dyDescent="0.25">
      <c r="A68" s="8"/>
      <c r="B68" s="8"/>
      <c r="C68" s="9"/>
      <c r="D68" s="9"/>
      <c r="E68" s="9">
        <f t="shared" si="0"/>
        <v>1.1638690011750441E-11</v>
      </c>
    </row>
    <row r="69" spans="1:5" ht="21" x14ac:dyDescent="0.25">
      <c r="A69" s="8"/>
      <c r="B69" s="8"/>
      <c r="C69" s="9"/>
      <c r="D69" s="9"/>
      <c r="E69" s="9">
        <f t="shared" si="0"/>
        <v>1.1638690011750441E-11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1.1638690011750441E-11</v>
      </c>
    </row>
    <row r="71" spans="1:5" ht="21" x14ac:dyDescent="0.25">
      <c r="A71" s="8"/>
      <c r="B71" s="8"/>
      <c r="C71" s="9"/>
      <c r="D71" s="9"/>
      <c r="E71" s="9">
        <f t="shared" si="1"/>
        <v>1.1638690011750441E-11</v>
      </c>
    </row>
    <row r="72" spans="1:5" ht="21" x14ac:dyDescent="0.25">
      <c r="A72" s="8"/>
      <c r="B72" s="8"/>
      <c r="C72" s="9"/>
      <c r="D72" s="9"/>
      <c r="E72" s="9">
        <f t="shared" si="1"/>
        <v>1.1638690011750441E-11</v>
      </c>
    </row>
    <row r="73" spans="1:5" ht="21" x14ac:dyDescent="0.25">
      <c r="A73" s="8"/>
      <c r="B73" s="8"/>
      <c r="C73" s="9"/>
      <c r="D73" s="9"/>
      <c r="E73" s="9">
        <f t="shared" si="1"/>
        <v>1.1638690011750441E-11</v>
      </c>
    </row>
    <row r="74" spans="1:5" ht="21" x14ac:dyDescent="0.25">
      <c r="A74" s="8"/>
      <c r="B74" s="8"/>
      <c r="C74" s="9"/>
      <c r="D74" s="9"/>
      <c r="E74" s="9">
        <f t="shared" si="1"/>
        <v>1.1638690011750441E-11</v>
      </c>
    </row>
    <row r="75" spans="1:5" ht="21" x14ac:dyDescent="0.25">
      <c r="A75" s="8"/>
      <c r="B75" s="8"/>
      <c r="C75" s="9"/>
      <c r="D75" s="9"/>
      <c r="E75" s="9">
        <f t="shared" si="1"/>
        <v>1.1638690011750441E-11</v>
      </c>
    </row>
    <row r="76" spans="1:5" ht="21" x14ac:dyDescent="0.25">
      <c r="A76" s="8"/>
      <c r="B76" s="8"/>
      <c r="C76" s="9"/>
      <c r="D76" s="9"/>
      <c r="E76" s="9">
        <f t="shared" si="1"/>
        <v>1.1638690011750441E-11</v>
      </c>
    </row>
    <row r="77" spans="1:5" ht="21" x14ac:dyDescent="0.25">
      <c r="A77" s="8"/>
      <c r="B77" s="8"/>
      <c r="C77" s="9"/>
      <c r="D77" s="9"/>
      <c r="E77" s="9">
        <f t="shared" si="1"/>
        <v>1.1638690011750441E-11</v>
      </c>
    </row>
    <row r="78" spans="1:5" ht="21" x14ac:dyDescent="0.25">
      <c r="A78" s="8"/>
      <c r="B78" s="8"/>
      <c r="C78" s="9"/>
      <c r="D78" s="9"/>
      <c r="E78" s="9">
        <f t="shared" si="1"/>
        <v>1.1638690011750441E-11</v>
      </c>
    </row>
    <row r="79" spans="1:5" ht="21" x14ac:dyDescent="0.25">
      <c r="A79" s="8"/>
      <c r="B79" s="8"/>
      <c r="C79" s="9"/>
      <c r="D79" s="9"/>
      <c r="E79" s="9">
        <f t="shared" si="1"/>
        <v>1.1638690011750441E-11</v>
      </c>
    </row>
    <row r="80" spans="1:5" ht="21" x14ac:dyDescent="0.25">
      <c r="A80" s="8"/>
      <c r="B80" s="8"/>
      <c r="C80" s="9"/>
      <c r="D80" s="9"/>
      <c r="E80" s="9">
        <f t="shared" si="1"/>
        <v>1.1638690011750441E-11</v>
      </c>
    </row>
    <row r="81" spans="1:5" ht="21" x14ac:dyDescent="0.25">
      <c r="A81" s="8"/>
      <c r="B81" s="8"/>
      <c r="C81" s="9"/>
      <c r="D81" s="9"/>
      <c r="E81" s="9">
        <f t="shared" si="1"/>
        <v>1.1638690011750441E-11</v>
      </c>
    </row>
    <row r="82" spans="1:5" ht="21" x14ac:dyDescent="0.25">
      <c r="A82" s="8"/>
      <c r="B82" s="8"/>
      <c r="C82" s="9"/>
      <c r="D82" s="9"/>
      <c r="E82" s="9">
        <f t="shared" si="1"/>
        <v>1.1638690011750441E-11</v>
      </c>
    </row>
    <row r="83" spans="1:5" ht="21" x14ac:dyDescent="0.25">
      <c r="A83" s="8"/>
      <c r="B83" s="8"/>
      <c r="C83" s="9"/>
      <c r="D83" s="9"/>
      <c r="E83" s="9">
        <f t="shared" si="1"/>
        <v>1.1638690011750441E-11</v>
      </c>
    </row>
    <row r="84" spans="1:5" ht="21" x14ac:dyDescent="0.25">
      <c r="A84" s="8"/>
      <c r="B84" s="8"/>
      <c r="C84" s="9"/>
      <c r="D84" s="9"/>
      <c r="E84" s="9">
        <f t="shared" si="1"/>
        <v>1.1638690011750441E-11</v>
      </c>
    </row>
    <row r="85" spans="1:5" ht="21" x14ac:dyDescent="0.25">
      <c r="A85" s="8"/>
      <c r="B85" s="8"/>
      <c r="C85" s="9"/>
      <c r="D85" s="9"/>
      <c r="E85" s="9">
        <f t="shared" si="1"/>
        <v>1.1638690011750441E-11</v>
      </c>
    </row>
    <row r="86" spans="1:5" ht="21" x14ac:dyDescent="0.25">
      <c r="A86" s="8"/>
      <c r="B86" s="8"/>
      <c r="C86" s="9"/>
      <c r="D86" s="9"/>
      <c r="E86" s="9">
        <f t="shared" si="1"/>
        <v>1.1638690011750441E-11</v>
      </c>
    </row>
    <row r="87" spans="1:5" ht="21" x14ac:dyDescent="0.25">
      <c r="A87" s="8"/>
      <c r="B87" s="8"/>
      <c r="C87" s="9"/>
      <c r="D87" s="9"/>
      <c r="E87" s="9">
        <f t="shared" si="1"/>
        <v>1.1638690011750441E-11</v>
      </c>
    </row>
    <row r="88" spans="1:5" ht="21" x14ac:dyDescent="0.25">
      <c r="A88" s="8"/>
      <c r="B88" s="8"/>
      <c r="C88" s="9"/>
      <c r="D88" s="9"/>
      <c r="E88" s="9">
        <f t="shared" si="1"/>
        <v>1.1638690011750441E-11</v>
      </c>
    </row>
    <row r="89" spans="1:5" ht="21" x14ac:dyDescent="0.25">
      <c r="A89" s="8"/>
      <c r="B89" s="8"/>
      <c r="C89" s="9"/>
      <c r="D89" s="9"/>
      <c r="E89" s="9">
        <f t="shared" si="1"/>
        <v>1.1638690011750441E-11</v>
      </c>
    </row>
    <row r="90" spans="1:5" ht="21" x14ac:dyDescent="0.25">
      <c r="A90" s="8"/>
      <c r="B90" s="8"/>
      <c r="C90" s="9"/>
      <c r="D90" s="9"/>
      <c r="E90" s="9">
        <f t="shared" si="1"/>
        <v>1.1638690011750441E-11</v>
      </c>
    </row>
    <row r="91" spans="1:5" ht="21" x14ac:dyDescent="0.25">
      <c r="A91" s="8"/>
      <c r="B91" s="8"/>
      <c r="C91" s="9"/>
      <c r="D91" s="9"/>
      <c r="E91" s="9">
        <f t="shared" si="1"/>
        <v>1.1638690011750441E-11</v>
      </c>
    </row>
    <row r="92" spans="1:5" ht="21" x14ac:dyDescent="0.25">
      <c r="A92" s="8"/>
      <c r="B92" s="8"/>
      <c r="C92" s="9"/>
      <c r="D92" s="9"/>
      <c r="E92" s="9">
        <f t="shared" si="1"/>
        <v>1.1638690011750441E-11</v>
      </c>
    </row>
    <row r="93" spans="1:5" ht="21" x14ac:dyDescent="0.25">
      <c r="A93" s="8"/>
      <c r="B93" s="8"/>
      <c r="C93" s="9"/>
      <c r="D93" s="9"/>
      <c r="E93" s="9">
        <f t="shared" si="1"/>
        <v>1.1638690011750441E-11</v>
      </c>
    </row>
    <row r="94" spans="1:5" ht="21" x14ac:dyDescent="0.25">
      <c r="A94" s="8"/>
      <c r="B94" s="8"/>
      <c r="C94" s="9"/>
      <c r="D94" s="9"/>
      <c r="E94" s="9">
        <f t="shared" si="1"/>
        <v>1.1638690011750441E-11</v>
      </c>
    </row>
    <row r="95" spans="1:5" ht="21" x14ac:dyDescent="0.25">
      <c r="A95" s="8"/>
      <c r="B95" s="8"/>
      <c r="C95" s="9"/>
      <c r="D95" s="9"/>
      <c r="E95" s="9">
        <f t="shared" si="1"/>
        <v>1.1638690011750441E-11</v>
      </c>
    </row>
    <row r="96" spans="1:5" ht="21" x14ac:dyDescent="0.25">
      <c r="A96" s="8"/>
      <c r="B96" s="8"/>
      <c r="C96" s="9"/>
      <c r="D96" s="9"/>
      <c r="E96" s="9">
        <f t="shared" si="1"/>
        <v>1.1638690011750441E-11</v>
      </c>
    </row>
    <row r="97" spans="1:5" ht="21" x14ac:dyDescent="0.25">
      <c r="A97" s="8"/>
      <c r="B97" s="8"/>
      <c r="C97" s="9"/>
      <c r="D97" s="9"/>
      <c r="E97" s="9">
        <f t="shared" si="1"/>
        <v>1.1638690011750441E-11</v>
      </c>
    </row>
    <row r="98" spans="1:5" ht="21" x14ac:dyDescent="0.25">
      <c r="A98" s="8"/>
      <c r="B98" s="8"/>
      <c r="C98" s="9"/>
      <c r="D98" s="9"/>
      <c r="E98" s="9">
        <f t="shared" si="1"/>
        <v>1.1638690011750441E-11</v>
      </c>
    </row>
    <row r="99" spans="1:5" ht="21" x14ac:dyDescent="0.25">
      <c r="A99" s="8"/>
      <c r="B99" s="8"/>
      <c r="C99" s="9"/>
      <c r="D99" s="9"/>
      <c r="E99" s="9">
        <f t="shared" si="1"/>
        <v>1.1638690011750441E-11</v>
      </c>
    </row>
    <row r="100" spans="1:5" ht="21" x14ac:dyDescent="0.25">
      <c r="A100" s="8"/>
      <c r="B100" s="8"/>
      <c r="C100" s="9"/>
      <c r="D100" s="9"/>
      <c r="E100" s="9">
        <f t="shared" si="1"/>
        <v>1.1638690011750441E-11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heet138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391</v>
      </c>
      <c r="B1" s="160"/>
      <c r="C1" s="160"/>
      <c r="D1" s="160"/>
      <c r="E1" s="160"/>
    </row>
    <row r="2" spans="1:5" ht="26" x14ac:dyDescent="0.3">
      <c r="A2" s="161" t="s">
        <v>24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45285</v>
      </c>
      <c r="B5" s="8" t="s">
        <v>392</v>
      </c>
      <c r="C5" s="9">
        <v>570</v>
      </c>
      <c r="D5" s="9"/>
      <c r="E5" s="9">
        <f>E4+C5-D5</f>
        <v>570</v>
      </c>
    </row>
    <row r="6" spans="1:5" ht="21" x14ac:dyDescent="0.25">
      <c r="A6" s="18">
        <v>45285</v>
      </c>
      <c r="B6" s="8" t="s">
        <v>393</v>
      </c>
      <c r="C6" s="9">
        <v>359</v>
      </c>
      <c r="D6" s="9"/>
      <c r="E6" s="9">
        <f t="shared" ref="E6:E69" si="0">E5+C6-D6</f>
        <v>929</v>
      </c>
    </row>
    <row r="7" spans="1:5" ht="21" x14ac:dyDescent="0.25">
      <c r="A7" s="18">
        <v>45286</v>
      </c>
      <c r="B7" s="8" t="s">
        <v>403</v>
      </c>
      <c r="C7" s="9"/>
      <c r="D7" s="9">
        <v>570</v>
      </c>
      <c r="E7" s="9">
        <f t="shared" si="0"/>
        <v>359</v>
      </c>
    </row>
    <row r="8" spans="1:5" ht="21" x14ac:dyDescent="0.25">
      <c r="A8" s="18">
        <v>45296</v>
      </c>
      <c r="B8" s="8" t="s">
        <v>535</v>
      </c>
      <c r="C8" s="9">
        <v>200</v>
      </c>
      <c r="D8" s="9"/>
      <c r="E8" s="9">
        <f t="shared" si="0"/>
        <v>559</v>
      </c>
    </row>
    <row r="9" spans="1:5" ht="21" x14ac:dyDescent="0.25">
      <c r="A9" s="18">
        <v>45296</v>
      </c>
      <c r="B9" s="8" t="s">
        <v>536</v>
      </c>
      <c r="C9" s="9"/>
      <c r="D9" s="9">
        <v>380</v>
      </c>
      <c r="E9" s="9">
        <f>E8+C9-D9</f>
        <v>179</v>
      </c>
    </row>
    <row r="10" spans="1:5" ht="21" x14ac:dyDescent="0.25">
      <c r="A10" s="18">
        <v>45307</v>
      </c>
      <c r="B10" s="8" t="s">
        <v>386</v>
      </c>
      <c r="C10" s="9"/>
      <c r="D10" s="9">
        <v>99</v>
      </c>
      <c r="E10" s="9">
        <f t="shared" si="0"/>
        <v>80</v>
      </c>
    </row>
    <row r="11" spans="1:5" ht="21" x14ac:dyDescent="0.25">
      <c r="A11" s="18">
        <v>45335</v>
      </c>
      <c r="B11" s="8" t="s">
        <v>849</v>
      </c>
      <c r="C11" s="9">
        <v>5050</v>
      </c>
      <c r="D11" s="9"/>
      <c r="E11" s="9">
        <f t="shared" si="0"/>
        <v>5130</v>
      </c>
    </row>
    <row r="12" spans="1:5" ht="21" x14ac:dyDescent="0.25">
      <c r="A12" s="18">
        <v>45335</v>
      </c>
      <c r="B12" s="8" t="s">
        <v>852</v>
      </c>
      <c r="C12" s="9"/>
      <c r="D12" s="9">
        <v>730</v>
      </c>
      <c r="E12" s="9">
        <f t="shared" si="0"/>
        <v>4400</v>
      </c>
    </row>
    <row r="13" spans="1:5" ht="21" x14ac:dyDescent="0.25">
      <c r="A13" s="18">
        <v>45338</v>
      </c>
      <c r="B13" s="8" t="s">
        <v>892</v>
      </c>
      <c r="C13" s="9"/>
      <c r="D13" s="9">
        <v>765.99</v>
      </c>
      <c r="E13" s="9">
        <f t="shared" si="0"/>
        <v>3634.01</v>
      </c>
    </row>
    <row r="14" spans="1:5" ht="21" x14ac:dyDescent="0.25">
      <c r="A14" s="18">
        <v>45338</v>
      </c>
      <c r="B14" s="8" t="s">
        <v>362</v>
      </c>
      <c r="C14" s="9"/>
      <c r="D14" s="9">
        <v>99</v>
      </c>
      <c r="E14" s="9">
        <f t="shared" si="0"/>
        <v>3535.01</v>
      </c>
    </row>
    <row r="15" spans="1:5" ht="21" x14ac:dyDescent="0.25">
      <c r="A15" s="18">
        <v>45344</v>
      </c>
      <c r="B15" s="8" t="s">
        <v>852</v>
      </c>
      <c r="C15" s="9"/>
      <c r="D15" s="9">
        <v>1100</v>
      </c>
      <c r="E15" s="9">
        <f t="shared" si="0"/>
        <v>2435.0100000000002</v>
      </c>
    </row>
    <row r="16" spans="1:5" ht="21" x14ac:dyDescent="0.25">
      <c r="A16" s="18">
        <v>45345</v>
      </c>
      <c r="B16" s="8" t="s">
        <v>852</v>
      </c>
      <c r="C16" s="9"/>
      <c r="D16" s="9">
        <v>1100</v>
      </c>
      <c r="E16" s="9">
        <f t="shared" si="0"/>
        <v>1335.0100000000002</v>
      </c>
    </row>
    <row r="17" spans="1:5" ht="21" x14ac:dyDescent="0.25">
      <c r="A17" s="18">
        <v>45348</v>
      </c>
      <c r="B17" s="8" t="s">
        <v>852</v>
      </c>
      <c r="C17" s="9"/>
      <c r="D17" s="9">
        <v>550</v>
      </c>
      <c r="E17" s="9">
        <f t="shared" si="0"/>
        <v>785.01000000000022</v>
      </c>
    </row>
    <row r="18" spans="1:5" ht="21" x14ac:dyDescent="0.25">
      <c r="A18" s="18">
        <v>45353</v>
      </c>
      <c r="B18" s="8" t="s">
        <v>1041</v>
      </c>
      <c r="C18" s="9"/>
      <c r="D18" s="9">
        <v>450</v>
      </c>
      <c r="E18" s="9">
        <f t="shared" si="0"/>
        <v>335.01000000000022</v>
      </c>
    </row>
    <row r="19" spans="1:5" ht="21" x14ac:dyDescent="0.25">
      <c r="A19" s="18">
        <v>45353</v>
      </c>
      <c r="B19" s="8" t="s">
        <v>852</v>
      </c>
      <c r="C19" s="9"/>
      <c r="D19" s="9">
        <v>300</v>
      </c>
      <c r="E19" s="9">
        <f t="shared" si="0"/>
        <v>35.010000000000218</v>
      </c>
    </row>
    <row r="20" spans="1:5" ht="21" x14ac:dyDescent="0.25">
      <c r="A20" s="18">
        <v>45358</v>
      </c>
      <c r="B20" s="8" t="s">
        <v>1073</v>
      </c>
      <c r="C20" s="9">
        <v>4990</v>
      </c>
      <c r="D20" s="9"/>
      <c r="E20" s="9">
        <f t="shared" si="0"/>
        <v>5025.01</v>
      </c>
    </row>
    <row r="21" spans="1:5" ht="21" x14ac:dyDescent="0.25">
      <c r="A21" s="18">
        <v>45358</v>
      </c>
      <c r="B21" s="8" t="s">
        <v>852</v>
      </c>
      <c r="C21" s="9"/>
      <c r="D21" s="9">
        <v>1870</v>
      </c>
      <c r="E21" s="9">
        <f t="shared" si="0"/>
        <v>3155.01</v>
      </c>
    </row>
    <row r="22" spans="1:5" ht="21" x14ac:dyDescent="0.25">
      <c r="A22" s="18">
        <v>45358</v>
      </c>
      <c r="B22" s="8" t="s">
        <v>1079</v>
      </c>
      <c r="C22" s="9"/>
      <c r="D22" s="9">
        <v>1310</v>
      </c>
      <c r="E22" s="9">
        <f t="shared" si="0"/>
        <v>1845.0100000000002</v>
      </c>
    </row>
    <row r="23" spans="1:5" ht="21" x14ac:dyDescent="0.25">
      <c r="A23" s="18">
        <v>45360</v>
      </c>
      <c r="B23" s="8" t="s">
        <v>852</v>
      </c>
      <c r="C23" s="9"/>
      <c r="D23" s="9">
        <v>500</v>
      </c>
      <c r="E23" s="9">
        <f t="shared" si="0"/>
        <v>1345.0100000000002</v>
      </c>
    </row>
    <row r="24" spans="1:5" ht="21" x14ac:dyDescent="0.25">
      <c r="A24" s="18">
        <v>45366</v>
      </c>
      <c r="B24" s="8" t="s">
        <v>362</v>
      </c>
      <c r="C24" s="9"/>
      <c r="D24" s="9">
        <v>99</v>
      </c>
      <c r="E24" s="9">
        <f t="shared" si="0"/>
        <v>1246.0100000000002</v>
      </c>
    </row>
    <row r="25" spans="1:5" ht="21" x14ac:dyDescent="0.25">
      <c r="A25" s="18">
        <v>45369</v>
      </c>
      <c r="B25" s="8" t="s">
        <v>1143</v>
      </c>
      <c r="C25" s="9"/>
      <c r="D25" s="9">
        <v>462.27</v>
      </c>
      <c r="E25" s="9">
        <f t="shared" si="0"/>
        <v>783.74000000000024</v>
      </c>
    </row>
    <row r="26" spans="1:5" ht="21" x14ac:dyDescent="0.25">
      <c r="A26" s="18">
        <v>45372</v>
      </c>
      <c r="B26" s="8" t="s">
        <v>1073</v>
      </c>
      <c r="C26" s="9">
        <v>1500</v>
      </c>
      <c r="D26" s="9"/>
      <c r="E26" s="9">
        <f t="shared" si="0"/>
        <v>2283.7400000000002</v>
      </c>
    </row>
    <row r="27" spans="1:5" ht="21" x14ac:dyDescent="0.25">
      <c r="A27" s="18">
        <v>45372</v>
      </c>
      <c r="B27" s="8" t="s">
        <v>852</v>
      </c>
      <c r="C27" s="9"/>
      <c r="D27" s="9">
        <v>800</v>
      </c>
      <c r="E27" s="9">
        <f t="shared" si="0"/>
        <v>1483.7400000000002</v>
      </c>
    </row>
    <row r="28" spans="1:5" ht="21" x14ac:dyDescent="0.25">
      <c r="A28" s="18">
        <v>45381</v>
      </c>
      <c r="B28" s="8" t="s">
        <v>1079</v>
      </c>
      <c r="C28" s="9"/>
      <c r="D28" s="9">
        <v>120</v>
      </c>
      <c r="E28" s="9">
        <f t="shared" si="0"/>
        <v>1363.7400000000002</v>
      </c>
    </row>
    <row r="29" spans="1:5" ht="21" x14ac:dyDescent="0.25">
      <c r="A29" s="18">
        <v>45398</v>
      </c>
      <c r="B29" s="8" t="s">
        <v>931</v>
      </c>
      <c r="C29" s="9"/>
      <c r="D29" s="9">
        <v>99</v>
      </c>
      <c r="E29" s="9">
        <f t="shared" si="0"/>
        <v>1264.7400000000002</v>
      </c>
    </row>
    <row r="30" spans="1:5" ht="21" x14ac:dyDescent="0.25">
      <c r="A30" s="18">
        <v>45400</v>
      </c>
      <c r="B30" s="8" t="s">
        <v>336</v>
      </c>
      <c r="C30" s="9"/>
      <c r="D30" s="9">
        <v>485.68</v>
      </c>
      <c r="E30" s="9">
        <f t="shared" si="0"/>
        <v>779.06000000000017</v>
      </c>
    </row>
    <row r="31" spans="1:5" ht="21" x14ac:dyDescent="0.25">
      <c r="A31" s="18">
        <v>45426</v>
      </c>
      <c r="B31" s="8" t="s">
        <v>336</v>
      </c>
      <c r="C31" s="9"/>
      <c r="D31" s="9">
        <v>470.97</v>
      </c>
      <c r="E31" s="9">
        <f t="shared" si="0"/>
        <v>308.09000000000015</v>
      </c>
    </row>
    <row r="32" spans="1:5" ht="21" x14ac:dyDescent="0.25">
      <c r="A32" s="18">
        <v>45428</v>
      </c>
      <c r="B32" s="8" t="s">
        <v>362</v>
      </c>
      <c r="C32" s="9"/>
      <c r="D32" s="9">
        <v>99</v>
      </c>
      <c r="E32" s="9">
        <f t="shared" si="0"/>
        <v>209.09000000000015</v>
      </c>
    </row>
    <row r="33" spans="1:5" ht="21" x14ac:dyDescent="0.25">
      <c r="A33" s="18">
        <v>45459</v>
      </c>
      <c r="B33" s="8" t="s">
        <v>362</v>
      </c>
      <c r="C33" s="9"/>
      <c r="D33" s="9">
        <v>99</v>
      </c>
      <c r="E33" s="9">
        <f t="shared" si="0"/>
        <v>110.09000000000015</v>
      </c>
    </row>
    <row r="34" spans="1:5" ht="21" x14ac:dyDescent="0.25">
      <c r="A34" s="18">
        <v>45489</v>
      </c>
      <c r="B34" s="8" t="s">
        <v>362</v>
      </c>
      <c r="C34" s="9"/>
      <c r="D34" s="9">
        <v>99</v>
      </c>
      <c r="E34" s="9">
        <f t="shared" si="0"/>
        <v>11.090000000000146</v>
      </c>
    </row>
    <row r="35" spans="1:5" ht="21" x14ac:dyDescent="0.25">
      <c r="A35" s="8"/>
      <c r="B35" s="8"/>
      <c r="C35" s="9"/>
      <c r="D35" s="9"/>
      <c r="E35" s="9">
        <f t="shared" si="0"/>
        <v>11.090000000000146</v>
      </c>
    </row>
    <row r="36" spans="1:5" ht="21" x14ac:dyDescent="0.25">
      <c r="A36" s="8"/>
      <c r="B36" s="8"/>
      <c r="C36" s="9"/>
      <c r="D36" s="9"/>
      <c r="E36" s="9">
        <f t="shared" si="0"/>
        <v>11.090000000000146</v>
      </c>
    </row>
    <row r="37" spans="1:5" ht="21" x14ac:dyDescent="0.25">
      <c r="A37" s="8"/>
      <c r="B37" s="8"/>
      <c r="C37" s="9"/>
      <c r="D37" s="9"/>
      <c r="E37" s="9">
        <f t="shared" si="0"/>
        <v>11.090000000000146</v>
      </c>
    </row>
    <row r="38" spans="1:5" ht="21" x14ac:dyDescent="0.25">
      <c r="A38" s="8"/>
      <c r="B38" s="8"/>
      <c r="C38" s="9"/>
      <c r="D38" s="9"/>
      <c r="E38" s="9">
        <f t="shared" si="0"/>
        <v>11.090000000000146</v>
      </c>
    </row>
    <row r="39" spans="1:5" ht="21" x14ac:dyDescent="0.25">
      <c r="A39" s="8"/>
      <c r="B39" s="8"/>
      <c r="C39" s="9"/>
      <c r="D39" s="9"/>
      <c r="E39" s="9">
        <f t="shared" si="0"/>
        <v>11.090000000000146</v>
      </c>
    </row>
    <row r="40" spans="1:5" ht="21" x14ac:dyDescent="0.25">
      <c r="A40" s="8"/>
      <c r="B40" s="8"/>
      <c r="C40" s="9"/>
      <c r="D40" s="9"/>
      <c r="E40" s="9">
        <f t="shared" si="0"/>
        <v>11.090000000000146</v>
      </c>
    </row>
    <row r="41" spans="1:5" ht="21" x14ac:dyDescent="0.25">
      <c r="A41" s="8"/>
      <c r="B41" s="8"/>
      <c r="C41" s="9"/>
      <c r="D41" s="9"/>
      <c r="E41" s="9">
        <f t="shared" si="0"/>
        <v>11.090000000000146</v>
      </c>
    </row>
    <row r="42" spans="1:5" ht="21" x14ac:dyDescent="0.25">
      <c r="A42" s="8"/>
      <c r="B42" s="8"/>
      <c r="C42" s="9"/>
      <c r="D42" s="9"/>
      <c r="E42" s="9">
        <f t="shared" si="0"/>
        <v>11.090000000000146</v>
      </c>
    </row>
    <row r="43" spans="1:5" ht="21" x14ac:dyDescent="0.25">
      <c r="A43" s="8"/>
      <c r="B43" s="8"/>
      <c r="C43" s="9"/>
      <c r="D43" s="9"/>
      <c r="E43" s="9">
        <f t="shared" si="0"/>
        <v>11.090000000000146</v>
      </c>
    </row>
    <row r="44" spans="1:5" ht="21" x14ac:dyDescent="0.25">
      <c r="A44" s="8"/>
      <c r="B44" s="8"/>
      <c r="C44" s="9"/>
      <c r="D44" s="9"/>
      <c r="E44" s="9">
        <f t="shared" si="0"/>
        <v>11.090000000000146</v>
      </c>
    </row>
    <row r="45" spans="1:5" ht="21" x14ac:dyDescent="0.25">
      <c r="A45" s="8"/>
      <c r="B45" s="8"/>
      <c r="C45" s="9"/>
      <c r="D45" s="9"/>
      <c r="E45" s="9">
        <f t="shared" si="0"/>
        <v>11.090000000000146</v>
      </c>
    </row>
    <row r="46" spans="1:5" ht="21" x14ac:dyDescent="0.25">
      <c r="A46" s="8"/>
      <c r="B46" s="8"/>
      <c r="C46" s="9"/>
      <c r="D46" s="9"/>
      <c r="E46" s="9">
        <f t="shared" si="0"/>
        <v>11.090000000000146</v>
      </c>
    </row>
    <row r="47" spans="1:5" ht="21" x14ac:dyDescent="0.25">
      <c r="A47" s="8"/>
      <c r="B47" s="8"/>
      <c r="C47" s="9"/>
      <c r="D47" s="9"/>
      <c r="E47" s="9">
        <f t="shared" si="0"/>
        <v>11.090000000000146</v>
      </c>
    </row>
    <row r="48" spans="1:5" ht="21" x14ac:dyDescent="0.25">
      <c r="A48" s="8"/>
      <c r="B48" s="8"/>
      <c r="C48" s="9"/>
      <c r="D48" s="9"/>
      <c r="E48" s="9">
        <f t="shared" si="0"/>
        <v>11.090000000000146</v>
      </c>
    </row>
    <row r="49" spans="1:5" ht="21" x14ac:dyDescent="0.25">
      <c r="A49" s="8"/>
      <c r="B49" s="8"/>
      <c r="C49" s="9"/>
      <c r="D49" s="9"/>
      <c r="E49" s="9">
        <f t="shared" si="0"/>
        <v>11.090000000000146</v>
      </c>
    </row>
    <row r="50" spans="1:5" ht="21" x14ac:dyDescent="0.25">
      <c r="A50" s="8"/>
      <c r="B50" s="8"/>
      <c r="C50" s="9"/>
      <c r="D50" s="9"/>
      <c r="E50" s="9">
        <f t="shared" si="0"/>
        <v>11.090000000000146</v>
      </c>
    </row>
    <row r="51" spans="1:5" ht="21" x14ac:dyDescent="0.25">
      <c r="A51" s="8"/>
      <c r="B51" s="8"/>
      <c r="C51" s="9"/>
      <c r="D51" s="9"/>
      <c r="E51" s="9">
        <f t="shared" si="0"/>
        <v>11.090000000000146</v>
      </c>
    </row>
    <row r="52" spans="1:5" ht="21" x14ac:dyDescent="0.25">
      <c r="A52" s="8"/>
      <c r="B52" s="8"/>
      <c r="C52" s="9"/>
      <c r="D52" s="9"/>
      <c r="E52" s="9">
        <f t="shared" si="0"/>
        <v>11.090000000000146</v>
      </c>
    </row>
    <row r="53" spans="1:5" ht="21" x14ac:dyDescent="0.25">
      <c r="A53" s="8"/>
      <c r="B53" s="8"/>
      <c r="C53" s="9"/>
      <c r="D53" s="9"/>
      <c r="E53" s="9">
        <f t="shared" si="0"/>
        <v>11.090000000000146</v>
      </c>
    </row>
    <row r="54" spans="1:5" ht="21" x14ac:dyDescent="0.25">
      <c r="A54" s="8"/>
      <c r="B54" s="8"/>
      <c r="C54" s="9"/>
      <c r="D54" s="9"/>
      <c r="E54" s="9">
        <f t="shared" si="0"/>
        <v>11.090000000000146</v>
      </c>
    </row>
    <row r="55" spans="1:5" ht="21" x14ac:dyDescent="0.25">
      <c r="A55" s="8"/>
      <c r="B55" s="8"/>
      <c r="C55" s="9"/>
      <c r="D55" s="9"/>
      <c r="E55" s="9">
        <f t="shared" si="0"/>
        <v>11.090000000000146</v>
      </c>
    </row>
    <row r="56" spans="1:5" ht="21" x14ac:dyDescent="0.25">
      <c r="A56" s="8"/>
      <c r="B56" s="8"/>
      <c r="C56" s="9"/>
      <c r="D56" s="9"/>
      <c r="E56" s="9">
        <f t="shared" si="0"/>
        <v>11.090000000000146</v>
      </c>
    </row>
    <row r="57" spans="1:5" ht="21" x14ac:dyDescent="0.25">
      <c r="A57" s="8"/>
      <c r="B57" s="8"/>
      <c r="C57" s="9"/>
      <c r="D57" s="9"/>
      <c r="E57" s="9">
        <f t="shared" si="0"/>
        <v>11.090000000000146</v>
      </c>
    </row>
    <row r="58" spans="1:5" ht="21" x14ac:dyDescent="0.25">
      <c r="A58" s="8"/>
      <c r="B58" s="8"/>
      <c r="C58" s="9"/>
      <c r="D58" s="9"/>
      <c r="E58" s="9">
        <f t="shared" si="0"/>
        <v>11.090000000000146</v>
      </c>
    </row>
    <row r="59" spans="1:5" ht="21" x14ac:dyDescent="0.25">
      <c r="A59" s="8"/>
      <c r="B59" s="8"/>
      <c r="C59" s="9"/>
      <c r="D59" s="9"/>
      <c r="E59" s="9">
        <f t="shared" si="0"/>
        <v>11.090000000000146</v>
      </c>
    </row>
    <row r="60" spans="1:5" ht="21" x14ac:dyDescent="0.25">
      <c r="A60" s="8"/>
      <c r="B60" s="8"/>
      <c r="C60" s="9"/>
      <c r="D60" s="9"/>
      <c r="E60" s="9">
        <f t="shared" si="0"/>
        <v>11.090000000000146</v>
      </c>
    </row>
    <row r="61" spans="1:5" ht="21" x14ac:dyDescent="0.25">
      <c r="A61" s="8"/>
      <c r="B61" s="8"/>
      <c r="C61" s="9"/>
      <c r="D61" s="9"/>
      <c r="E61" s="9">
        <f t="shared" si="0"/>
        <v>11.090000000000146</v>
      </c>
    </row>
    <row r="62" spans="1:5" ht="21" x14ac:dyDescent="0.25">
      <c r="A62" s="8"/>
      <c r="B62" s="8"/>
      <c r="C62" s="9"/>
      <c r="D62" s="9"/>
      <c r="E62" s="9">
        <f t="shared" si="0"/>
        <v>11.090000000000146</v>
      </c>
    </row>
    <row r="63" spans="1:5" ht="21" x14ac:dyDescent="0.25">
      <c r="A63" s="8"/>
      <c r="B63" s="8"/>
      <c r="C63" s="9"/>
      <c r="D63" s="9"/>
      <c r="E63" s="9">
        <f t="shared" si="0"/>
        <v>11.090000000000146</v>
      </c>
    </row>
    <row r="64" spans="1:5" ht="21" x14ac:dyDescent="0.25">
      <c r="A64" s="8"/>
      <c r="B64" s="8"/>
      <c r="C64" s="9"/>
      <c r="D64" s="9"/>
      <c r="E64" s="9">
        <f t="shared" si="0"/>
        <v>11.090000000000146</v>
      </c>
    </row>
    <row r="65" spans="1:5" ht="21" x14ac:dyDescent="0.25">
      <c r="A65" s="8"/>
      <c r="B65" s="8"/>
      <c r="C65" s="9"/>
      <c r="D65" s="9"/>
      <c r="E65" s="9">
        <f t="shared" si="0"/>
        <v>11.090000000000146</v>
      </c>
    </row>
    <row r="66" spans="1:5" ht="21" x14ac:dyDescent="0.25">
      <c r="A66" s="8"/>
      <c r="B66" s="8"/>
      <c r="C66" s="9"/>
      <c r="D66" s="9"/>
      <c r="E66" s="9">
        <f t="shared" si="0"/>
        <v>11.090000000000146</v>
      </c>
    </row>
    <row r="67" spans="1:5" ht="21" x14ac:dyDescent="0.25">
      <c r="A67" s="8"/>
      <c r="B67" s="8"/>
      <c r="C67" s="9"/>
      <c r="D67" s="9"/>
      <c r="E67" s="9">
        <f t="shared" si="0"/>
        <v>11.090000000000146</v>
      </c>
    </row>
    <row r="68" spans="1:5" ht="21" x14ac:dyDescent="0.25">
      <c r="A68" s="8"/>
      <c r="B68" s="8"/>
      <c r="C68" s="9"/>
      <c r="D68" s="9"/>
      <c r="E68" s="9">
        <f t="shared" si="0"/>
        <v>11.090000000000146</v>
      </c>
    </row>
    <row r="69" spans="1:5" ht="21" x14ac:dyDescent="0.25">
      <c r="A69" s="8"/>
      <c r="B69" s="8"/>
      <c r="C69" s="9"/>
      <c r="D69" s="9"/>
      <c r="E69" s="9">
        <f t="shared" si="0"/>
        <v>11.090000000000146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11.090000000000146</v>
      </c>
    </row>
    <row r="71" spans="1:5" ht="21" x14ac:dyDescent="0.25">
      <c r="A71" s="8"/>
      <c r="B71" s="8"/>
      <c r="C71" s="9"/>
      <c r="D71" s="9"/>
      <c r="E71" s="9">
        <f t="shared" si="1"/>
        <v>11.090000000000146</v>
      </c>
    </row>
    <row r="72" spans="1:5" ht="21" x14ac:dyDescent="0.25">
      <c r="A72" s="8"/>
      <c r="B72" s="8"/>
      <c r="C72" s="9"/>
      <c r="D72" s="9"/>
      <c r="E72" s="9">
        <f t="shared" si="1"/>
        <v>11.090000000000146</v>
      </c>
    </row>
    <row r="73" spans="1:5" ht="21" x14ac:dyDescent="0.25">
      <c r="A73" s="8"/>
      <c r="B73" s="8"/>
      <c r="C73" s="9"/>
      <c r="D73" s="9"/>
      <c r="E73" s="9">
        <f t="shared" si="1"/>
        <v>11.090000000000146</v>
      </c>
    </row>
    <row r="74" spans="1:5" ht="21" x14ac:dyDescent="0.25">
      <c r="A74" s="8"/>
      <c r="B74" s="8"/>
      <c r="C74" s="9"/>
      <c r="D74" s="9"/>
      <c r="E74" s="9">
        <f t="shared" si="1"/>
        <v>11.090000000000146</v>
      </c>
    </row>
    <row r="75" spans="1:5" ht="21" x14ac:dyDescent="0.25">
      <c r="A75" s="8"/>
      <c r="B75" s="8"/>
      <c r="C75" s="9"/>
      <c r="D75" s="9"/>
      <c r="E75" s="9">
        <f t="shared" si="1"/>
        <v>11.090000000000146</v>
      </c>
    </row>
    <row r="76" spans="1:5" ht="21" x14ac:dyDescent="0.25">
      <c r="A76" s="8"/>
      <c r="B76" s="8"/>
      <c r="C76" s="9"/>
      <c r="D76" s="9"/>
      <c r="E76" s="9">
        <f t="shared" si="1"/>
        <v>11.090000000000146</v>
      </c>
    </row>
    <row r="77" spans="1:5" ht="21" x14ac:dyDescent="0.25">
      <c r="A77" s="8"/>
      <c r="B77" s="8"/>
      <c r="C77" s="9"/>
      <c r="D77" s="9"/>
      <c r="E77" s="9">
        <f t="shared" si="1"/>
        <v>11.090000000000146</v>
      </c>
    </row>
    <row r="78" spans="1:5" ht="21" x14ac:dyDescent="0.25">
      <c r="A78" s="8"/>
      <c r="B78" s="8"/>
      <c r="C78" s="9"/>
      <c r="D78" s="9"/>
      <c r="E78" s="9">
        <f t="shared" si="1"/>
        <v>11.090000000000146</v>
      </c>
    </row>
    <row r="79" spans="1:5" ht="21" x14ac:dyDescent="0.25">
      <c r="A79" s="8"/>
      <c r="B79" s="8"/>
      <c r="C79" s="9"/>
      <c r="D79" s="9"/>
      <c r="E79" s="9">
        <f t="shared" si="1"/>
        <v>11.090000000000146</v>
      </c>
    </row>
    <row r="80" spans="1:5" ht="21" x14ac:dyDescent="0.25">
      <c r="A80" s="8"/>
      <c r="B80" s="8"/>
      <c r="C80" s="9"/>
      <c r="D80" s="9"/>
      <c r="E80" s="9">
        <f t="shared" si="1"/>
        <v>11.090000000000146</v>
      </c>
    </row>
    <row r="81" spans="1:5" ht="21" x14ac:dyDescent="0.25">
      <c r="A81" s="8"/>
      <c r="B81" s="8"/>
      <c r="C81" s="9"/>
      <c r="D81" s="9"/>
      <c r="E81" s="9">
        <f t="shared" si="1"/>
        <v>11.090000000000146</v>
      </c>
    </row>
    <row r="82" spans="1:5" ht="21" x14ac:dyDescent="0.25">
      <c r="A82" s="8"/>
      <c r="B82" s="8"/>
      <c r="C82" s="9"/>
      <c r="D82" s="9"/>
      <c r="E82" s="9">
        <f t="shared" si="1"/>
        <v>11.090000000000146</v>
      </c>
    </row>
    <row r="83" spans="1:5" ht="21" x14ac:dyDescent="0.25">
      <c r="A83" s="8"/>
      <c r="B83" s="8"/>
      <c r="C83" s="9"/>
      <c r="D83" s="9"/>
      <c r="E83" s="9">
        <f t="shared" si="1"/>
        <v>11.090000000000146</v>
      </c>
    </row>
    <row r="84" spans="1:5" ht="21" x14ac:dyDescent="0.25">
      <c r="A84" s="8"/>
      <c r="B84" s="8"/>
      <c r="C84" s="9"/>
      <c r="D84" s="9"/>
      <c r="E84" s="9">
        <f t="shared" si="1"/>
        <v>11.090000000000146</v>
      </c>
    </row>
    <row r="85" spans="1:5" ht="21" x14ac:dyDescent="0.25">
      <c r="A85" s="8"/>
      <c r="B85" s="8"/>
      <c r="C85" s="9"/>
      <c r="D85" s="9"/>
      <c r="E85" s="9">
        <f t="shared" si="1"/>
        <v>11.090000000000146</v>
      </c>
    </row>
    <row r="86" spans="1:5" ht="21" x14ac:dyDescent="0.25">
      <c r="A86" s="8"/>
      <c r="B86" s="8"/>
      <c r="C86" s="9"/>
      <c r="D86" s="9"/>
      <c r="E86" s="9">
        <f t="shared" si="1"/>
        <v>11.090000000000146</v>
      </c>
    </row>
    <row r="87" spans="1:5" ht="21" x14ac:dyDescent="0.25">
      <c r="A87" s="8"/>
      <c r="B87" s="8"/>
      <c r="C87" s="9"/>
      <c r="D87" s="9"/>
      <c r="E87" s="9">
        <f t="shared" si="1"/>
        <v>11.090000000000146</v>
      </c>
    </row>
    <row r="88" spans="1:5" ht="21" x14ac:dyDescent="0.25">
      <c r="A88" s="8"/>
      <c r="B88" s="8"/>
      <c r="C88" s="9"/>
      <c r="D88" s="9"/>
      <c r="E88" s="9">
        <f t="shared" si="1"/>
        <v>11.090000000000146</v>
      </c>
    </row>
    <row r="89" spans="1:5" ht="21" x14ac:dyDescent="0.25">
      <c r="A89" s="8"/>
      <c r="B89" s="8"/>
      <c r="C89" s="9"/>
      <c r="D89" s="9"/>
      <c r="E89" s="9">
        <f t="shared" si="1"/>
        <v>11.090000000000146</v>
      </c>
    </row>
    <row r="90" spans="1:5" ht="21" x14ac:dyDescent="0.25">
      <c r="A90" s="8"/>
      <c r="B90" s="8"/>
      <c r="C90" s="9"/>
      <c r="D90" s="9"/>
      <c r="E90" s="9">
        <f t="shared" si="1"/>
        <v>11.090000000000146</v>
      </c>
    </row>
    <row r="91" spans="1:5" ht="21" x14ac:dyDescent="0.25">
      <c r="A91" s="8"/>
      <c r="B91" s="8"/>
      <c r="C91" s="9"/>
      <c r="D91" s="9"/>
      <c r="E91" s="9">
        <f t="shared" si="1"/>
        <v>11.090000000000146</v>
      </c>
    </row>
    <row r="92" spans="1:5" ht="21" x14ac:dyDescent="0.25">
      <c r="A92" s="8"/>
      <c r="B92" s="8"/>
      <c r="C92" s="9"/>
      <c r="D92" s="9"/>
      <c r="E92" s="9">
        <f t="shared" si="1"/>
        <v>11.090000000000146</v>
      </c>
    </row>
    <row r="93" spans="1:5" ht="21" x14ac:dyDescent="0.25">
      <c r="A93" s="8"/>
      <c r="B93" s="8"/>
      <c r="C93" s="9"/>
      <c r="D93" s="9"/>
      <c r="E93" s="9">
        <f t="shared" si="1"/>
        <v>11.090000000000146</v>
      </c>
    </row>
    <row r="94" spans="1:5" ht="21" x14ac:dyDescent="0.25">
      <c r="A94" s="8"/>
      <c r="B94" s="8"/>
      <c r="C94" s="9"/>
      <c r="D94" s="9"/>
      <c r="E94" s="9">
        <f t="shared" si="1"/>
        <v>11.090000000000146</v>
      </c>
    </row>
    <row r="95" spans="1:5" ht="21" x14ac:dyDescent="0.25">
      <c r="A95" s="8"/>
      <c r="B95" s="8"/>
      <c r="C95" s="9"/>
      <c r="D95" s="9"/>
      <c r="E95" s="9">
        <f t="shared" si="1"/>
        <v>11.090000000000146</v>
      </c>
    </row>
    <row r="96" spans="1:5" ht="21" x14ac:dyDescent="0.25">
      <c r="A96" s="8"/>
      <c r="B96" s="8"/>
      <c r="C96" s="9"/>
      <c r="D96" s="9"/>
      <c r="E96" s="9">
        <f t="shared" si="1"/>
        <v>11.090000000000146</v>
      </c>
    </row>
    <row r="97" spans="1:5" ht="21" x14ac:dyDescent="0.25">
      <c r="A97" s="8"/>
      <c r="B97" s="8"/>
      <c r="C97" s="9"/>
      <c r="D97" s="9"/>
      <c r="E97" s="9">
        <f t="shared" si="1"/>
        <v>11.090000000000146</v>
      </c>
    </row>
    <row r="98" spans="1:5" ht="21" x14ac:dyDescent="0.25">
      <c r="A98" s="8"/>
      <c r="B98" s="8"/>
      <c r="C98" s="9"/>
      <c r="D98" s="9"/>
      <c r="E98" s="9">
        <f t="shared" si="1"/>
        <v>11.090000000000146</v>
      </c>
    </row>
    <row r="99" spans="1:5" ht="21" x14ac:dyDescent="0.25">
      <c r="A99" s="8"/>
      <c r="B99" s="8"/>
      <c r="C99" s="9"/>
      <c r="D99" s="9"/>
      <c r="E99" s="9">
        <f t="shared" si="1"/>
        <v>11.090000000000146</v>
      </c>
    </row>
    <row r="100" spans="1:5" ht="21" x14ac:dyDescent="0.25">
      <c r="A100" s="8"/>
      <c r="B100" s="8"/>
      <c r="C100" s="9"/>
      <c r="D100" s="9"/>
      <c r="E100" s="9">
        <f t="shared" si="1"/>
        <v>11.090000000000146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heet139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391</v>
      </c>
      <c r="B1" s="160"/>
      <c r="C1" s="160"/>
      <c r="D1" s="160"/>
      <c r="E1" s="160"/>
    </row>
    <row r="2" spans="1:5" ht="26" x14ac:dyDescent="0.3">
      <c r="A2" s="161" t="s">
        <v>26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140"/>
  <dimension ref="A1:E105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8.5" customWidth="1"/>
  </cols>
  <sheetData>
    <row r="1" spans="1:5" ht="29" x14ac:dyDescent="0.35">
      <c r="A1" s="160" t="s">
        <v>391</v>
      </c>
      <c r="B1" s="160"/>
      <c r="C1" s="160"/>
      <c r="D1" s="160"/>
      <c r="E1" s="160"/>
    </row>
    <row r="2" spans="1:5" ht="26" x14ac:dyDescent="0.3">
      <c r="A2" s="161" t="s">
        <v>89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45302</v>
      </c>
      <c r="B5" s="8" t="s">
        <v>520</v>
      </c>
      <c r="C5" s="9">
        <v>1320</v>
      </c>
      <c r="D5" s="9"/>
      <c r="E5" s="9">
        <f>E4+C5-D5</f>
        <v>1320</v>
      </c>
    </row>
    <row r="6" spans="1:5" ht="21" x14ac:dyDescent="0.25">
      <c r="A6" s="18">
        <v>45302</v>
      </c>
      <c r="B6" s="8" t="s">
        <v>521</v>
      </c>
      <c r="C6" s="9">
        <v>1350</v>
      </c>
      <c r="D6" s="9"/>
      <c r="E6" s="9">
        <f t="shared" ref="E6:E69" si="0">E5+C6-D6</f>
        <v>2670</v>
      </c>
    </row>
    <row r="7" spans="1:5" ht="21" x14ac:dyDescent="0.25">
      <c r="A7" s="18">
        <v>45303</v>
      </c>
      <c r="B7" s="8" t="s">
        <v>521</v>
      </c>
      <c r="C7" s="9">
        <v>130</v>
      </c>
      <c r="D7" s="9"/>
      <c r="E7" s="9">
        <f t="shared" si="0"/>
        <v>2800</v>
      </c>
    </row>
    <row r="8" spans="1:5" ht="21" x14ac:dyDescent="0.25">
      <c r="A8" s="18">
        <v>45304</v>
      </c>
      <c r="B8" s="8" t="s">
        <v>549</v>
      </c>
      <c r="C8" s="9"/>
      <c r="D8" s="9">
        <v>1380</v>
      </c>
      <c r="E8" s="9">
        <f t="shared" si="0"/>
        <v>1420</v>
      </c>
    </row>
    <row r="9" spans="1:5" ht="21" x14ac:dyDescent="0.25">
      <c r="A9" s="18">
        <v>45304</v>
      </c>
      <c r="B9" s="8" t="s">
        <v>351</v>
      </c>
      <c r="C9" s="9"/>
      <c r="D9" s="9">
        <v>21</v>
      </c>
      <c r="E9" s="9">
        <f t="shared" si="0"/>
        <v>1399</v>
      </c>
    </row>
    <row r="10" spans="1:5" ht="21" x14ac:dyDescent="0.25">
      <c r="A10" s="18">
        <v>45304</v>
      </c>
      <c r="B10" s="8" t="s">
        <v>386</v>
      </c>
      <c r="C10" s="9"/>
      <c r="D10" s="9">
        <v>1</v>
      </c>
      <c r="E10" s="9">
        <f t="shared" si="0"/>
        <v>1398</v>
      </c>
    </row>
    <row r="11" spans="1:5" ht="21" x14ac:dyDescent="0.25">
      <c r="A11" s="18">
        <v>45310</v>
      </c>
      <c r="B11" s="8" t="s">
        <v>624</v>
      </c>
      <c r="C11" s="9">
        <v>1050</v>
      </c>
      <c r="D11" s="9"/>
      <c r="E11" s="9">
        <f t="shared" si="0"/>
        <v>2448</v>
      </c>
    </row>
    <row r="12" spans="1:5" ht="21" x14ac:dyDescent="0.25">
      <c r="A12" s="18">
        <v>45310</v>
      </c>
      <c r="B12" s="8" t="s">
        <v>351</v>
      </c>
      <c r="C12" s="9"/>
      <c r="D12" s="9">
        <v>1.05</v>
      </c>
      <c r="E12" s="9">
        <f t="shared" si="0"/>
        <v>2446.9499999999998</v>
      </c>
    </row>
    <row r="13" spans="1:5" ht="21" x14ac:dyDescent="0.25">
      <c r="A13" s="18">
        <v>45310</v>
      </c>
      <c r="B13" s="8" t="s">
        <v>633</v>
      </c>
      <c r="C13" s="9"/>
      <c r="D13" s="9">
        <v>450</v>
      </c>
      <c r="E13" s="9">
        <f t="shared" si="0"/>
        <v>1996.9499999999998</v>
      </c>
    </row>
    <row r="14" spans="1:5" ht="21" x14ac:dyDescent="0.25">
      <c r="A14" s="18"/>
      <c r="B14" s="8"/>
      <c r="C14" s="9"/>
      <c r="D14" s="9"/>
      <c r="E14" s="9">
        <f t="shared" si="0"/>
        <v>1996.9499999999998</v>
      </c>
    </row>
    <row r="15" spans="1:5" ht="21" x14ac:dyDescent="0.25">
      <c r="A15" s="18">
        <v>45315</v>
      </c>
      <c r="B15" s="8" t="s">
        <v>549</v>
      </c>
      <c r="C15" s="9"/>
      <c r="D15" s="9">
        <v>1380</v>
      </c>
      <c r="E15" s="9">
        <f t="shared" si="0"/>
        <v>616.94999999999982</v>
      </c>
    </row>
    <row r="16" spans="1:5" ht="21" x14ac:dyDescent="0.25">
      <c r="A16" s="18">
        <v>45316</v>
      </c>
      <c r="B16" s="8" t="s">
        <v>703</v>
      </c>
      <c r="C16" s="9">
        <v>1380</v>
      </c>
      <c r="D16" s="9"/>
      <c r="E16" s="9">
        <f t="shared" si="0"/>
        <v>1996.9499999999998</v>
      </c>
    </row>
    <row r="17" spans="1:5" ht="21" x14ac:dyDescent="0.25">
      <c r="A17" s="18">
        <v>45317</v>
      </c>
      <c r="B17" s="8" t="s">
        <v>6</v>
      </c>
      <c r="C17" s="9">
        <v>1550</v>
      </c>
      <c r="D17" s="9"/>
      <c r="E17" s="9">
        <f t="shared" si="0"/>
        <v>3546.95</v>
      </c>
    </row>
    <row r="18" spans="1:5" ht="21" x14ac:dyDescent="0.25">
      <c r="A18" s="18">
        <v>45320</v>
      </c>
      <c r="B18" s="8" t="s">
        <v>6</v>
      </c>
      <c r="C18" s="9">
        <v>1550</v>
      </c>
      <c r="D18" s="9"/>
      <c r="E18" s="9">
        <f t="shared" si="0"/>
        <v>5096.95</v>
      </c>
    </row>
    <row r="19" spans="1:5" ht="21" x14ac:dyDescent="0.25">
      <c r="A19" s="18">
        <v>45321</v>
      </c>
      <c r="B19" s="8" t="s">
        <v>749</v>
      </c>
      <c r="C19" s="9">
        <v>1450</v>
      </c>
      <c r="D19" s="9"/>
      <c r="E19" s="9">
        <f t="shared" si="0"/>
        <v>6546.95</v>
      </c>
    </row>
    <row r="20" spans="1:5" ht="21" x14ac:dyDescent="0.25">
      <c r="A20" s="8"/>
      <c r="B20" s="8"/>
      <c r="C20" s="9">
        <v>400</v>
      </c>
      <c r="D20" s="9"/>
      <c r="E20" s="9">
        <f t="shared" si="0"/>
        <v>6946.95</v>
      </c>
    </row>
    <row r="21" spans="1:5" ht="21" x14ac:dyDescent="0.25">
      <c r="A21" s="8"/>
      <c r="B21" s="8"/>
      <c r="C21" s="9"/>
      <c r="D21" s="9">
        <v>262.5</v>
      </c>
      <c r="E21" s="9">
        <f t="shared" si="0"/>
        <v>6684.45</v>
      </c>
    </row>
    <row r="22" spans="1:5" ht="21" x14ac:dyDescent="0.25">
      <c r="A22" s="8"/>
      <c r="B22" s="8"/>
      <c r="C22" s="9"/>
      <c r="D22" s="9">
        <v>300</v>
      </c>
      <c r="E22" s="9">
        <f t="shared" si="0"/>
        <v>6384.45</v>
      </c>
    </row>
    <row r="23" spans="1:5" ht="21" x14ac:dyDescent="0.25">
      <c r="A23" s="18">
        <v>38020</v>
      </c>
      <c r="B23" s="8" t="s">
        <v>764</v>
      </c>
      <c r="C23" s="9">
        <v>1250</v>
      </c>
      <c r="D23" s="9"/>
      <c r="E23" s="9">
        <f t="shared" si="0"/>
        <v>7634.45</v>
      </c>
    </row>
    <row r="24" spans="1:5" ht="21" x14ac:dyDescent="0.25">
      <c r="A24" s="18">
        <v>45330</v>
      </c>
      <c r="B24" s="8" t="s">
        <v>764</v>
      </c>
      <c r="C24" s="9">
        <v>550</v>
      </c>
      <c r="D24" s="9"/>
      <c r="E24" s="9">
        <f t="shared" si="0"/>
        <v>8184.45</v>
      </c>
    </row>
    <row r="25" spans="1:5" ht="21" x14ac:dyDescent="0.25">
      <c r="A25" s="8"/>
      <c r="B25" s="8"/>
      <c r="C25" s="9"/>
      <c r="D25" s="9">
        <v>1.05</v>
      </c>
      <c r="E25" s="9">
        <f t="shared" si="0"/>
        <v>8183.4</v>
      </c>
    </row>
    <row r="26" spans="1:5" ht="21" x14ac:dyDescent="0.25">
      <c r="A26" s="8"/>
      <c r="B26" s="8"/>
      <c r="C26" s="9">
        <v>379</v>
      </c>
      <c r="D26" s="9"/>
      <c r="E26" s="9">
        <f t="shared" si="0"/>
        <v>8562.4</v>
      </c>
    </row>
    <row r="27" spans="1:5" ht="21" x14ac:dyDescent="0.25">
      <c r="A27" s="8"/>
      <c r="B27" s="8"/>
      <c r="C27" s="9">
        <v>500</v>
      </c>
      <c r="D27" s="9"/>
      <c r="E27" s="9">
        <f t="shared" si="0"/>
        <v>9062.4</v>
      </c>
    </row>
    <row r="28" spans="1:5" ht="21" x14ac:dyDescent="0.25">
      <c r="A28" s="8"/>
      <c r="B28" s="8"/>
      <c r="C28" s="9"/>
      <c r="D28" s="9">
        <v>1.05</v>
      </c>
      <c r="E28" s="9">
        <f t="shared" si="0"/>
        <v>9061.35</v>
      </c>
    </row>
    <row r="29" spans="1:5" ht="21" x14ac:dyDescent="0.25">
      <c r="A29" s="18">
        <v>45335</v>
      </c>
      <c r="B29" s="8" t="s">
        <v>847</v>
      </c>
      <c r="C29" s="9"/>
      <c r="D29" s="9">
        <v>5050</v>
      </c>
      <c r="E29" s="9">
        <f t="shared" si="0"/>
        <v>4011.3500000000004</v>
      </c>
    </row>
    <row r="30" spans="1:5" ht="21" x14ac:dyDescent="0.25">
      <c r="A30" s="18">
        <v>45335</v>
      </c>
      <c r="B30" s="8" t="s">
        <v>150</v>
      </c>
      <c r="C30" s="9"/>
      <c r="D30" s="9">
        <v>21</v>
      </c>
      <c r="E30" s="9">
        <f t="shared" si="0"/>
        <v>3990.3500000000004</v>
      </c>
    </row>
    <row r="31" spans="1:5" ht="21" x14ac:dyDescent="0.25">
      <c r="A31" s="18">
        <v>45335</v>
      </c>
      <c r="B31" s="8" t="s">
        <v>848</v>
      </c>
      <c r="C31" s="9"/>
      <c r="D31" s="9">
        <v>1010</v>
      </c>
      <c r="E31" s="9">
        <f t="shared" si="0"/>
        <v>2980.3500000000004</v>
      </c>
    </row>
    <row r="32" spans="1:5" ht="21" x14ac:dyDescent="0.25">
      <c r="A32" s="18">
        <v>45335</v>
      </c>
      <c r="B32" s="8" t="s">
        <v>150</v>
      </c>
      <c r="C32" s="9"/>
      <c r="D32" s="9">
        <v>21</v>
      </c>
      <c r="E32" s="9">
        <f t="shared" si="0"/>
        <v>2959.3500000000004</v>
      </c>
    </row>
    <row r="33" spans="1:5" ht="21" x14ac:dyDescent="0.25">
      <c r="A33" s="18">
        <v>45337</v>
      </c>
      <c r="B33" s="8" t="s">
        <v>521</v>
      </c>
      <c r="C33" s="9">
        <v>452.53</v>
      </c>
      <c r="D33" s="9"/>
      <c r="E33" s="9">
        <f t="shared" si="0"/>
        <v>3411.88</v>
      </c>
    </row>
    <row r="34" spans="1:5" ht="21" x14ac:dyDescent="0.25">
      <c r="A34" s="18">
        <v>45337</v>
      </c>
      <c r="B34" s="8" t="s">
        <v>150</v>
      </c>
      <c r="C34" s="9"/>
      <c r="D34" s="9">
        <v>3.05</v>
      </c>
      <c r="E34" s="9">
        <f t="shared" si="0"/>
        <v>3408.83</v>
      </c>
    </row>
    <row r="35" spans="1:5" ht="21" x14ac:dyDescent="0.25">
      <c r="A35" s="18">
        <v>45342</v>
      </c>
      <c r="B35" s="8" t="s">
        <v>521</v>
      </c>
      <c r="C35" s="9">
        <v>50</v>
      </c>
      <c r="D35" s="9"/>
      <c r="E35" s="9">
        <f t="shared" si="0"/>
        <v>3458.83</v>
      </c>
    </row>
    <row r="36" spans="1:5" ht="21" x14ac:dyDescent="0.25">
      <c r="A36" s="18">
        <v>45344</v>
      </c>
      <c r="B36" s="8" t="s">
        <v>521</v>
      </c>
      <c r="C36" s="9">
        <v>1380</v>
      </c>
      <c r="D36" s="9"/>
      <c r="E36" s="9">
        <f t="shared" si="0"/>
        <v>4838.83</v>
      </c>
    </row>
    <row r="37" spans="1:5" ht="21" x14ac:dyDescent="0.25">
      <c r="A37" s="18">
        <v>45344</v>
      </c>
      <c r="B37" s="8" t="s">
        <v>521</v>
      </c>
      <c r="C37" s="9">
        <v>600</v>
      </c>
      <c r="D37" s="9"/>
      <c r="E37" s="9">
        <f t="shared" si="0"/>
        <v>5438.83</v>
      </c>
    </row>
    <row r="38" spans="1:5" ht="21" x14ac:dyDescent="0.25">
      <c r="A38" s="18">
        <v>45344</v>
      </c>
      <c r="B38" s="8" t="s">
        <v>962</v>
      </c>
      <c r="C38" s="9">
        <v>1140</v>
      </c>
      <c r="D38" s="9"/>
      <c r="E38" s="9">
        <f t="shared" si="0"/>
        <v>6578.83</v>
      </c>
    </row>
    <row r="39" spans="1:5" ht="21" x14ac:dyDescent="0.25">
      <c r="A39" s="18">
        <v>45348</v>
      </c>
      <c r="B39" s="8" t="s">
        <v>968</v>
      </c>
      <c r="C39" s="9"/>
      <c r="D39" s="9">
        <v>1320</v>
      </c>
      <c r="E39" s="9">
        <f t="shared" si="0"/>
        <v>5258.83</v>
      </c>
    </row>
    <row r="40" spans="1:5" ht="21" x14ac:dyDescent="0.25">
      <c r="A40" s="18">
        <v>45351</v>
      </c>
      <c r="B40" s="8" t="s">
        <v>521</v>
      </c>
      <c r="C40" s="9">
        <v>1000</v>
      </c>
      <c r="D40" s="9"/>
      <c r="E40" s="9">
        <f t="shared" si="0"/>
        <v>6258.83</v>
      </c>
    </row>
    <row r="41" spans="1:5" ht="21" x14ac:dyDescent="0.25">
      <c r="A41" s="18">
        <v>45351</v>
      </c>
      <c r="B41" s="8" t="s">
        <v>1019</v>
      </c>
      <c r="C41" s="9"/>
      <c r="D41" s="9">
        <v>900</v>
      </c>
      <c r="E41" s="9">
        <f t="shared" si="0"/>
        <v>5358.83</v>
      </c>
    </row>
    <row r="42" spans="1:5" ht="21" x14ac:dyDescent="0.25">
      <c r="A42" s="18">
        <v>45351</v>
      </c>
      <c r="B42" s="8" t="s">
        <v>911</v>
      </c>
      <c r="C42" s="9"/>
      <c r="D42" s="9">
        <v>262.5</v>
      </c>
      <c r="E42" s="9">
        <f t="shared" si="0"/>
        <v>5096.33</v>
      </c>
    </row>
    <row r="43" spans="1:5" ht="21" x14ac:dyDescent="0.25">
      <c r="A43" s="18">
        <v>45353</v>
      </c>
      <c r="B43" s="8" t="s">
        <v>521</v>
      </c>
      <c r="C43" s="9">
        <v>372.82</v>
      </c>
      <c r="D43" s="9"/>
      <c r="E43" s="9">
        <f t="shared" si="0"/>
        <v>5469.15</v>
      </c>
    </row>
    <row r="44" spans="1:5" ht="21" x14ac:dyDescent="0.25">
      <c r="A44" s="18">
        <v>45353</v>
      </c>
      <c r="B44" s="8" t="s">
        <v>150</v>
      </c>
      <c r="C44" s="9"/>
      <c r="D44" s="9">
        <v>1.05</v>
      </c>
      <c r="E44" s="9">
        <f t="shared" si="0"/>
        <v>5468.0999999999995</v>
      </c>
    </row>
    <row r="45" spans="1:5" ht="21" x14ac:dyDescent="0.25">
      <c r="A45" s="18">
        <v>45353</v>
      </c>
      <c r="B45" s="8" t="s">
        <v>259</v>
      </c>
      <c r="C45" s="9"/>
      <c r="D45" s="9">
        <v>21</v>
      </c>
      <c r="E45" s="9">
        <f t="shared" si="0"/>
        <v>5447.0999999999995</v>
      </c>
    </row>
    <row r="46" spans="1:5" ht="21" x14ac:dyDescent="0.25">
      <c r="A46" s="18">
        <v>45355</v>
      </c>
      <c r="B46" s="8" t="s">
        <v>521</v>
      </c>
      <c r="C46" s="9">
        <v>1250</v>
      </c>
      <c r="D46" s="9"/>
      <c r="E46" s="9">
        <f t="shared" si="0"/>
        <v>6697.0999999999995</v>
      </c>
    </row>
    <row r="47" spans="1:5" ht="21" x14ac:dyDescent="0.25">
      <c r="A47" s="18">
        <v>45355</v>
      </c>
      <c r="B47" s="8" t="s">
        <v>1049</v>
      </c>
      <c r="C47" s="9">
        <v>1005.63</v>
      </c>
      <c r="D47" s="9"/>
      <c r="E47" s="9">
        <f t="shared" si="0"/>
        <v>7702.73</v>
      </c>
    </row>
    <row r="48" spans="1:5" ht="21" x14ac:dyDescent="0.25">
      <c r="A48" s="18">
        <v>45355</v>
      </c>
      <c r="B48" s="8" t="s">
        <v>150</v>
      </c>
      <c r="C48" s="9"/>
      <c r="D48" s="9">
        <v>1.05</v>
      </c>
      <c r="E48" s="9">
        <f t="shared" si="0"/>
        <v>7701.6799999999994</v>
      </c>
    </row>
    <row r="49" spans="1:5" ht="21" x14ac:dyDescent="0.25">
      <c r="A49" s="18">
        <v>45355</v>
      </c>
      <c r="B49" s="8" t="s">
        <v>1050</v>
      </c>
      <c r="C49" s="9"/>
      <c r="D49" s="9">
        <v>1120</v>
      </c>
      <c r="E49" s="9">
        <f t="shared" si="0"/>
        <v>6581.6799999999994</v>
      </c>
    </row>
    <row r="50" spans="1:5" ht="21" x14ac:dyDescent="0.25">
      <c r="A50" s="18">
        <v>45356</v>
      </c>
      <c r="B50" s="8" t="s">
        <v>1065</v>
      </c>
      <c r="C50" s="9">
        <v>1450</v>
      </c>
      <c r="D50" s="9"/>
      <c r="E50" s="9">
        <f t="shared" si="0"/>
        <v>8031.6799999999994</v>
      </c>
    </row>
    <row r="51" spans="1:5" ht="21" x14ac:dyDescent="0.25">
      <c r="A51" s="18">
        <v>45356</v>
      </c>
      <c r="B51" s="8" t="s">
        <v>1066</v>
      </c>
      <c r="C51" s="9">
        <v>700</v>
      </c>
      <c r="D51" s="9"/>
      <c r="E51" s="9">
        <f t="shared" si="0"/>
        <v>8731.68</v>
      </c>
    </row>
    <row r="52" spans="1:5" ht="21" x14ac:dyDescent="0.25">
      <c r="A52" s="18">
        <v>45357</v>
      </c>
      <c r="B52" s="8" t="s">
        <v>1070</v>
      </c>
      <c r="C52" s="9">
        <v>500</v>
      </c>
      <c r="D52" s="9"/>
      <c r="E52" s="9">
        <f t="shared" si="0"/>
        <v>9231.68</v>
      </c>
    </row>
    <row r="53" spans="1:5" ht="21" x14ac:dyDescent="0.25">
      <c r="A53" s="18">
        <v>45358</v>
      </c>
      <c r="B53" s="8" t="s">
        <v>847</v>
      </c>
      <c r="C53" s="9"/>
      <c r="D53" s="9">
        <v>4990</v>
      </c>
      <c r="E53" s="9">
        <f t="shared" si="0"/>
        <v>4241.68</v>
      </c>
    </row>
    <row r="54" spans="1:5" ht="21" x14ac:dyDescent="0.25">
      <c r="A54" s="18">
        <v>45358</v>
      </c>
      <c r="B54" s="8" t="s">
        <v>362</v>
      </c>
      <c r="C54" s="9"/>
      <c r="D54" s="9">
        <v>21</v>
      </c>
      <c r="E54" s="9">
        <f t="shared" si="0"/>
        <v>4220.68</v>
      </c>
    </row>
    <row r="55" spans="1:5" ht="21" x14ac:dyDescent="0.25">
      <c r="A55" s="18">
        <v>45359</v>
      </c>
      <c r="B55" s="8" t="s">
        <v>1049</v>
      </c>
      <c r="C55" s="9">
        <v>1383</v>
      </c>
      <c r="D55" s="9"/>
      <c r="E55" s="9">
        <f t="shared" si="0"/>
        <v>5603.68</v>
      </c>
    </row>
    <row r="56" spans="1:5" ht="21" x14ac:dyDescent="0.25">
      <c r="A56" s="18">
        <v>45359</v>
      </c>
      <c r="B56" s="8" t="s">
        <v>362</v>
      </c>
      <c r="C56" s="9"/>
      <c r="D56" s="9">
        <v>2.0499999999999998</v>
      </c>
      <c r="E56" s="9">
        <f t="shared" si="0"/>
        <v>5601.63</v>
      </c>
    </row>
    <row r="57" spans="1:5" ht="21" x14ac:dyDescent="0.25">
      <c r="A57" s="18">
        <v>45370</v>
      </c>
      <c r="B57" s="8" t="s">
        <v>1152</v>
      </c>
      <c r="C57" s="9"/>
      <c r="D57" s="9">
        <v>1600</v>
      </c>
      <c r="E57" s="9">
        <f t="shared" si="0"/>
        <v>4001.63</v>
      </c>
    </row>
    <row r="58" spans="1:5" ht="21" x14ac:dyDescent="0.25">
      <c r="A58" s="18">
        <v>45372</v>
      </c>
      <c r="B58" s="8" t="s">
        <v>151</v>
      </c>
      <c r="C58" s="9"/>
      <c r="D58" s="9">
        <v>1500</v>
      </c>
      <c r="E58" s="9">
        <f t="shared" si="0"/>
        <v>2501.63</v>
      </c>
    </row>
    <row r="59" spans="1:5" ht="21" x14ac:dyDescent="0.25">
      <c r="A59" s="18">
        <v>45372</v>
      </c>
      <c r="B59" s="8" t="s">
        <v>362</v>
      </c>
      <c r="C59" s="9"/>
      <c r="D59" s="9">
        <v>21</v>
      </c>
      <c r="E59" s="9">
        <f t="shared" si="0"/>
        <v>2480.63</v>
      </c>
    </row>
    <row r="60" spans="1:5" ht="21" x14ac:dyDescent="0.25">
      <c r="A60" s="18">
        <v>45373</v>
      </c>
      <c r="B60" s="8" t="s">
        <v>521</v>
      </c>
      <c r="C60" s="9">
        <v>1900</v>
      </c>
      <c r="D60" s="9"/>
      <c r="E60" s="9">
        <f t="shared" si="0"/>
        <v>4380.63</v>
      </c>
    </row>
    <row r="61" spans="1:5" ht="21" x14ac:dyDescent="0.25">
      <c r="A61" s="18">
        <v>45373</v>
      </c>
      <c r="B61" s="8" t="s">
        <v>386</v>
      </c>
      <c r="C61" s="9"/>
      <c r="D61" s="9">
        <v>1</v>
      </c>
      <c r="E61" s="9">
        <f t="shared" si="0"/>
        <v>4379.63</v>
      </c>
    </row>
    <row r="62" spans="1:5" ht="18.75" customHeight="1" x14ac:dyDescent="0.25">
      <c r="A62" s="18">
        <v>45374</v>
      </c>
      <c r="B62" s="55" t="s">
        <v>1183</v>
      </c>
      <c r="C62" s="9"/>
      <c r="D62" s="9">
        <v>1900</v>
      </c>
      <c r="E62" s="9">
        <f t="shared" si="0"/>
        <v>2479.63</v>
      </c>
    </row>
    <row r="63" spans="1:5" ht="21" x14ac:dyDescent="0.25">
      <c r="A63" s="18">
        <v>45376</v>
      </c>
      <c r="B63" s="8" t="s">
        <v>521</v>
      </c>
      <c r="C63" s="9">
        <v>1380</v>
      </c>
      <c r="D63" s="9"/>
      <c r="E63" s="9">
        <f t="shared" si="0"/>
        <v>3859.63</v>
      </c>
    </row>
    <row r="64" spans="1:5" ht="21" x14ac:dyDescent="0.25">
      <c r="A64" s="18">
        <v>45377</v>
      </c>
      <c r="B64" s="8" t="s">
        <v>1191</v>
      </c>
      <c r="C64" s="9"/>
      <c r="D64" s="9">
        <v>1310</v>
      </c>
      <c r="E64" s="9">
        <f t="shared" si="0"/>
        <v>2549.63</v>
      </c>
    </row>
    <row r="65" spans="1:5" ht="21" x14ac:dyDescent="0.25">
      <c r="A65" s="18">
        <v>45377</v>
      </c>
      <c r="B65" s="8" t="s">
        <v>362</v>
      </c>
      <c r="C65" s="9"/>
      <c r="D65" s="9">
        <v>263</v>
      </c>
      <c r="E65" s="9">
        <f t="shared" si="0"/>
        <v>2286.63</v>
      </c>
    </row>
    <row r="66" spans="1:5" ht="21" x14ac:dyDescent="0.25">
      <c r="A66" s="18">
        <v>45384</v>
      </c>
      <c r="B66" s="8" t="s">
        <v>521</v>
      </c>
      <c r="C66" s="9">
        <v>1380</v>
      </c>
      <c r="D66" s="9"/>
      <c r="E66" s="9">
        <f t="shared" si="0"/>
        <v>3666.63</v>
      </c>
    </row>
    <row r="67" spans="1:5" ht="21" x14ac:dyDescent="0.25">
      <c r="A67" s="18">
        <v>45384</v>
      </c>
      <c r="B67" s="8" t="s">
        <v>521</v>
      </c>
      <c r="C67" s="9">
        <v>98.11</v>
      </c>
      <c r="D67" s="9"/>
      <c r="E67" s="9">
        <f t="shared" si="0"/>
        <v>3764.7400000000002</v>
      </c>
    </row>
    <row r="68" spans="1:5" ht="21" x14ac:dyDescent="0.25">
      <c r="A68" s="18">
        <v>45385</v>
      </c>
      <c r="B68" s="8" t="s">
        <v>1152</v>
      </c>
      <c r="C68" s="9"/>
      <c r="D68" s="9">
        <v>1370</v>
      </c>
      <c r="E68" s="9">
        <f t="shared" si="0"/>
        <v>2394.7400000000002</v>
      </c>
    </row>
    <row r="69" spans="1:5" ht="21" x14ac:dyDescent="0.25">
      <c r="A69" s="18">
        <v>45385</v>
      </c>
      <c r="B69" s="8" t="s">
        <v>351</v>
      </c>
      <c r="C69" s="9"/>
      <c r="D69" s="9">
        <v>21</v>
      </c>
      <c r="E69" s="9">
        <f t="shared" si="0"/>
        <v>2373.7400000000002</v>
      </c>
    </row>
    <row r="70" spans="1:5" ht="21" x14ac:dyDescent="0.25">
      <c r="A70" s="18">
        <v>45385</v>
      </c>
      <c r="B70" s="8" t="s">
        <v>351</v>
      </c>
      <c r="C70" s="9"/>
      <c r="D70" s="9">
        <v>1.2</v>
      </c>
      <c r="E70" s="9">
        <f t="shared" ref="E70:E105" si="1">E69+C70-D70</f>
        <v>2372.5400000000004</v>
      </c>
    </row>
    <row r="71" spans="1:5" ht="21" x14ac:dyDescent="0.25">
      <c r="A71" s="18">
        <v>45412</v>
      </c>
      <c r="B71" s="8" t="s">
        <v>351</v>
      </c>
      <c r="C71" s="9"/>
      <c r="D71" s="9">
        <v>262.5</v>
      </c>
      <c r="E71" s="9">
        <f t="shared" si="1"/>
        <v>2110.0400000000004</v>
      </c>
    </row>
    <row r="72" spans="1:5" ht="21" x14ac:dyDescent="0.25">
      <c r="A72" s="18">
        <v>45434</v>
      </c>
      <c r="B72" s="8" t="s">
        <v>1479</v>
      </c>
      <c r="C72" s="9">
        <v>1400</v>
      </c>
      <c r="D72" s="9"/>
      <c r="E72" s="9">
        <f t="shared" si="1"/>
        <v>3510.0400000000004</v>
      </c>
    </row>
    <row r="73" spans="1:5" ht="21" x14ac:dyDescent="0.25">
      <c r="A73" s="18">
        <v>45434</v>
      </c>
      <c r="B73" s="8" t="s">
        <v>1479</v>
      </c>
      <c r="C73" s="9">
        <v>1400</v>
      </c>
      <c r="D73" s="9"/>
      <c r="E73" s="9">
        <f t="shared" si="1"/>
        <v>4910.0400000000009</v>
      </c>
    </row>
    <row r="74" spans="1:5" ht="21" x14ac:dyDescent="0.25">
      <c r="A74" s="18">
        <v>45434</v>
      </c>
      <c r="B74" s="8" t="s">
        <v>1480</v>
      </c>
      <c r="C74" s="9"/>
      <c r="D74" s="9">
        <v>1350</v>
      </c>
      <c r="E74" s="9">
        <f t="shared" si="1"/>
        <v>3560.0400000000009</v>
      </c>
    </row>
    <row r="75" spans="1:5" ht="21" x14ac:dyDescent="0.25">
      <c r="A75" s="18">
        <v>45434</v>
      </c>
      <c r="B75" s="8" t="s">
        <v>351</v>
      </c>
      <c r="C75" s="9"/>
      <c r="D75" s="9">
        <v>21</v>
      </c>
      <c r="E75" s="9">
        <f t="shared" si="1"/>
        <v>3539.0400000000009</v>
      </c>
    </row>
    <row r="76" spans="1:5" ht="21" x14ac:dyDescent="0.25">
      <c r="A76" s="18">
        <v>45436</v>
      </c>
      <c r="B76" s="8" t="s">
        <v>1480</v>
      </c>
      <c r="C76" s="9"/>
      <c r="D76" s="9">
        <v>1350</v>
      </c>
      <c r="E76" s="9">
        <f t="shared" si="1"/>
        <v>2189.0400000000009</v>
      </c>
    </row>
    <row r="77" spans="1:5" ht="21" x14ac:dyDescent="0.25">
      <c r="A77" s="18">
        <v>45436</v>
      </c>
      <c r="B77" s="8" t="s">
        <v>362</v>
      </c>
      <c r="C77" s="9"/>
      <c r="D77" s="9">
        <v>21</v>
      </c>
      <c r="E77" s="9">
        <f t="shared" si="1"/>
        <v>2168.0400000000009</v>
      </c>
    </row>
    <row r="78" spans="1:5" ht="21" x14ac:dyDescent="0.25">
      <c r="A78" s="18">
        <v>45436</v>
      </c>
      <c r="B78" s="8" t="s">
        <v>150</v>
      </c>
      <c r="C78" s="9"/>
      <c r="D78" s="9">
        <v>1</v>
      </c>
      <c r="E78" s="9">
        <f t="shared" si="1"/>
        <v>2167.0400000000009</v>
      </c>
    </row>
    <row r="79" spans="1:5" ht="21" x14ac:dyDescent="0.25">
      <c r="A79" s="18">
        <v>45436</v>
      </c>
      <c r="B79" s="8" t="s">
        <v>150</v>
      </c>
      <c r="C79" s="9"/>
      <c r="D79" s="9">
        <v>1</v>
      </c>
      <c r="E79" s="9">
        <f t="shared" si="1"/>
        <v>2166.0400000000009</v>
      </c>
    </row>
    <row r="80" spans="1:5" ht="21" x14ac:dyDescent="0.25">
      <c r="A80" s="18">
        <v>45444</v>
      </c>
      <c r="B80" s="8" t="s">
        <v>150</v>
      </c>
      <c r="C80" s="9"/>
      <c r="D80" s="9">
        <v>262.5</v>
      </c>
      <c r="E80" s="9">
        <f t="shared" si="1"/>
        <v>1903.5400000000009</v>
      </c>
    </row>
    <row r="81" spans="1:5" ht="21" x14ac:dyDescent="0.25">
      <c r="A81" s="18">
        <v>45447</v>
      </c>
      <c r="B81" s="8" t="s">
        <v>1479</v>
      </c>
      <c r="C81" s="9">
        <v>100</v>
      </c>
      <c r="D81" s="9"/>
      <c r="E81" s="9">
        <f t="shared" si="1"/>
        <v>2003.5400000000009</v>
      </c>
    </row>
    <row r="82" spans="1:5" ht="21" x14ac:dyDescent="0.25">
      <c r="A82" s="18">
        <v>45447</v>
      </c>
      <c r="B82" s="8" t="s">
        <v>1479</v>
      </c>
      <c r="C82" s="9">
        <v>580</v>
      </c>
      <c r="D82" s="9"/>
      <c r="E82" s="9">
        <f t="shared" si="1"/>
        <v>2583.5400000000009</v>
      </c>
    </row>
    <row r="83" spans="1:5" ht="21" x14ac:dyDescent="0.25">
      <c r="A83" s="18">
        <v>45448</v>
      </c>
      <c r="B83" s="8" t="s">
        <v>1542</v>
      </c>
      <c r="C83" s="9"/>
      <c r="D83" s="9">
        <v>540</v>
      </c>
      <c r="E83" s="9">
        <f t="shared" si="1"/>
        <v>2043.5400000000009</v>
      </c>
    </row>
    <row r="84" spans="1:5" ht="21" x14ac:dyDescent="0.25">
      <c r="A84" s="18">
        <v>45448</v>
      </c>
      <c r="B84" s="8" t="s">
        <v>150</v>
      </c>
      <c r="C84" s="9"/>
      <c r="D84" s="9">
        <v>21</v>
      </c>
      <c r="E84" s="9">
        <f t="shared" si="1"/>
        <v>2022.5400000000009</v>
      </c>
    </row>
    <row r="85" spans="1:5" ht="21" x14ac:dyDescent="0.25">
      <c r="A85" s="18">
        <v>45472</v>
      </c>
      <c r="B85" s="8" t="s">
        <v>1664</v>
      </c>
      <c r="C85" s="9"/>
      <c r="D85" s="9">
        <v>131.25</v>
      </c>
      <c r="E85" s="9">
        <f t="shared" si="1"/>
        <v>1891.2900000000009</v>
      </c>
    </row>
    <row r="86" spans="1:5" ht="21" x14ac:dyDescent="0.25">
      <c r="A86" s="18">
        <v>45474</v>
      </c>
      <c r="B86" s="8" t="s">
        <v>362</v>
      </c>
      <c r="C86" s="9"/>
      <c r="D86" s="9">
        <v>262.5</v>
      </c>
      <c r="E86" s="9">
        <f t="shared" si="1"/>
        <v>1628.7900000000009</v>
      </c>
    </row>
    <row r="87" spans="1:5" ht="21" x14ac:dyDescent="0.25">
      <c r="A87" s="18">
        <v>45482</v>
      </c>
      <c r="B87" s="8" t="s">
        <v>1682</v>
      </c>
      <c r="C87" s="9">
        <v>1407.88</v>
      </c>
      <c r="D87" s="9"/>
      <c r="E87" s="9">
        <f t="shared" si="1"/>
        <v>3036.670000000001</v>
      </c>
    </row>
    <row r="88" spans="1:5" ht="21" x14ac:dyDescent="0.25">
      <c r="A88" s="18">
        <v>45482</v>
      </c>
      <c r="B88" s="8" t="s">
        <v>386</v>
      </c>
      <c r="C88" s="9"/>
      <c r="D88" s="9">
        <v>2.0499999999999998</v>
      </c>
      <c r="E88" s="9">
        <f t="shared" si="1"/>
        <v>3034.6200000000008</v>
      </c>
    </row>
    <row r="89" spans="1:5" ht="21" x14ac:dyDescent="0.25">
      <c r="A89" s="8"/>
      <c r="B89" s="8"/>
      <c r="C89" s="9">
        <v>648.89</v>
      </c>
      <c r="D89" s="9"/>
      <c r="E89" s="9">
        <f t="shared" si="1"/>
        <v>3683.5100000000007</v>
      </c>
    </row>
    <row r="90" spans="1:5" ht="21" x14ac:dyDescent="0.25">
      <c r="A90" s="8"/>
      <c r="B90" s="8"/>
      <c r="C90" s="9"/>
      <c r="D90" s="9">
        <v>1.05</v>
      </c>
      <c r="E90" s="9">
        <f t="shared" si="1"/>
        <v>3682.4600000000005</v>
      </c>
    </row>
    <row r="91" spans="1:5" ht="21" x14ac:dyDescent="0.25">
      <c r="A91" s="8"/>
      <c r="B91" s="8"/>
      <c r="C91" s="9"/>
      <c r="D91" s="9">
        <v>262.5</v>
      </c>
      <c r="E91" s="9">
        <f t="shared" si="1"/>
        <v>3419.9600000000005</v>
      </c>
    </row>
    <row r="92" spans="1:5" ht="21" x14ac:dyDescent="0.25">
      <c r="A92" s="18">
        <v>45520</v>
      </c>
      <c r="B92" s="8" t="s">
        <v>876</v>
      </c>
      <c r="C92" s="9"/>
      <c r="D92" s="9">
        <v>825</v>
      </c>
      <c r="E92" s="9">
        <f t="shared" si="1"/>
        <v>2594.9600000000005</v>
      </c>
    </row>
    <row r="93" spans="1:5" ht="21" x14ac:dyDescent="0.25">
      <c r="A93" s="18">
        <v>45524</v>
      </c>
      <c r="B93" s="8" t="s">
        <v>1463</v>
      </c>
      <c r="C93" s="9"/>
      <c r="D93" s="9">
        <v>200.77</v>
      </c>
      <c r="E93" s="9">
        <f t="shared" si="1"/>
        <v>2394.1900000000005</v>
      </c>
    </row>
    <row r="94" spans="1:5" ht="21" x14ac:dyDescent="0.25">
      <c r="A94" s="18">
        <v>45524</v>
      </c>
      <c r="B94" s="8" t="s">
        <v>1664</v>
      </c>
      <c r="C94" s="9"/>
      <c r="D94" s="9">
        <v>105.63</v>
      </c>
      <c r="E94" s="9">
        <f t="shared" si="1"/>
        <v>2288.5600000000004</v>
      </c>
    </row>
    <row r="95" spans="1:5" ht="21" x14ac:dyDescent="0.25">
      <c r="A95" s="18">
        <v>45565</v>
      </c>
      <c r="B95" s="8"/>
      <c r="C95" s="9"/>
      <c r="D95" s="9">
        <v>262.94</v>
      </c>
      <c r="E95" s="9">
        <f t="shared" si="1"/>
        <v>2025.6200000000003</v>
      </c>
    </row>
    <row r="96" spans="1:5" ht="21" x14ac:dyDescent="0.25">
      <c r="A96" s="18">
        <v>45565</v>
      </c>
      <c r="B96" s="8" t="s">
        <v>362</v>
      </c>
      <c r="C96" s="9"/>
      <c r="D96" s="9">
        <v>262.5</v>
      </c>
      <c r="E96" s="9">
        <f t="shared" si="1"/>
        <v>1763.1200000000003</v>
      </c>
    </row>
    <row r="97" spans="1:5" ht="21" x14ac:dyDescent="0.25">
      <c r="A97" s="18">
        <v>45590</v>
      </c>
      <c r="B97" s="8" t="s">
        <v>1155</v>
      </c>
      <c r="C97" s="9"/>
      <c r="D97" s="9">
        <v>747.98</v>
      </c>
      <c r="E97" s="9">
        <f t="shared" si="1"/>
        <v>1015.1400000000003</v>
      </c>
    </row>
    <row r="98" spans="1:5" ht="21" x14ac:dyDescent="0.25">
      <c r="A98" s="18">
        <v>45595</v>
      </c>
      <c r="B98" s="8" t="s">
        <v>1574</v>
      </c>
      <c r="C98" s="9"/>
      <c r="D98" s="9">
        <v>300</v>
      </c>
      <c r="E98" s="9">
        <f t="shared" si="1"/>
        <v>715.14000000000033</v>
      </c>
    </row>
    <row r="99" spans="1:5" ht="21" x14ac:dyDescent="0.25">
      <c r="A99" s="18">
        <v>45302</v>
      </c>
      <c r="B99" s="8" t="s">
        <v>1920</v>
      </c>
      <c r="C99" s="9"/>
      <c r="D99" s="9">
        <v>262.5</v>
      </c>
      <c r="E99" s="9">
        <f t="shared" si="1"/>
        <v>452.64000000000033</v>
      </c>
    </row>
    <row r="100" spans="1:5" ht="21" x14ac:dyDescent="0.25">
      <c r="A100" s="8"/>
      <c r="B100" s="8"/>
      <c r="C100" s="9"/>
      <c r="D100" s="9">
        <v>262.5</v>
      </c>
      <c r="E100" s="9">
        <f t="shared" si="1"/>
        <v>190.14000000000033</v>
      </c>
    </row>
    <row r="101" spans="1:5" ht="21" x14ac:dyDescent="0.25">
      <c r="D101" s="25">
        <v>190.13</v>
      </c>
      <c r="E101" s="9">
        <f t="shared" si="1"/>
        <v>1.0000000000331966E-2</v>
      </c>
    </row>
    <row r="102" spans="1:5" ht="21" x14ac:dyDescent="0.25">
      <c r="A102" t="s">
        <v>2492</v>
      </c>
      <c r="B102" s="2" t="s">
        <v>2491</v>
      </c>
      <c r="C102" s="9">
        <v>106865</v>
      </c>
      <c r="E102" s="9">
        <f t="shared" si="1"/>
        <v>106865.01</v>
      </c>
    </row>
    <row r="103" spans="1:5" ht="21" x14ac:dyDescent="0.25">
      <c r="A103" t="s">
        <v>2507</v>
      </c>
      <c r="B103" s="2" t="s">
        <v>2508</v>
      </c>
      <c r="C103" s="9"/>
      <c r="D103" s="25">
        <v>104246</v>
      </c>
      <c r="E103" s="9">
        <f t="shared" si="1"/>
        <v>2619.0099999999948</v>
      </c>
    </row>
    <row r="104" spans="1:5" ht="21" x14ac:dyDescent="0.25">
      <c r="A104" t="s">
        <v>2507</v>
      </c>
      <c r="B104" s="2" t="s">
        <v>259</v>
      </c>
      <c r="C104" s="9"/>
      <c r="D104" s="25">
        <v>2619.0100000000002</v>
      </c>
      <c r="E104" s="9">
        <f t="shared" si="1"/>
        <v>-5.4569682106375694E-12</v>
      </c>
    </row>
    <row r="105" spans="1:5" ht="21" x14ac:dyDescent="0.25">
      <c r="E105" s="9">
        <f t="shared" si="1"/>
        <v>-5.4569682106375694E-12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Sheet141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5.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861</v>
      </c>
      <c r="B1" s="160"/>
      <c r="C1" s="160"/>
      <c r="D1" s="160"/>
      <c r="E1" s="160"/>
    </row>
    <row r="2" spans="1:5" ht="26" x14ac:dyDescent="0.3">
      <c r="A2" s="161" t="s">
        <v>18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Sheet142"/>
  <dimension ref="A1:E100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30" customWidth="1"/>
  </cols>
  <sheetData>
    <row r="1" spans="1:5" ht="29" x14ac:dyDescent="0.35">
      <c r="A1" s="160" t="s">
        <v>861</v>
      </c>
      <c r="B1" s="160"/>
      <c r="C1" s="160"/>
      <c r="D1" s="160"/>
      <c r="E1" s="160"/>
    </row>
    <row r="2" spans="1:5" ht="26" x14ac:dyDescent="0.3">
      <c r="A2" s="161" t="s">
        <v>859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3474.84</v>
      </c>
    </row>
    <row r="5" spans="1:5" ht="21" x14ac:dyDescent="0.25">
      <c r="A5" s="18" t="s">
        <v>2752</v>
      </c>
      <c r="B5" s="8" t="s">
        <v>259</v>
      </c>
      <c r="C5" s="9"/>
      <c r="D5" s="9">
        <v>210</v>
      </c>
      <c r="E5" s="9">
        <f>E4+C5-D5</f>
        <v>3264.84</v>
      </c>
    </row>
    <row r="6" spans="1:5" ht="21" x14ac:dyDescent="0.25">
      <c r="A6" s="18">
        <v>45665</v>
      </c>
      <c r="B6" s="8" t="s">
        <v>352</v>
      </c>
      <c r="C6" s="9"/>
      <c r="D6" s="9">
        <v>1374.5</v>
      </c>
      <c r="E6" s="9">
        <f t="shared" ref="E6:E69" si="0">E5+C6-D6</f>
        <v>1890.3400000000001</v>
      </c>
    </row>
    <row r="7" spans="1:5" ht="21" x14ac:dyDescent="0.25">
      <c r="A7" s="18" t="s">
        <v>2862</v>
      </c>
      <c r="B7" s="8" t="s">
        <v>352</v>
      </c>
      <c r="C7" s="9"/>
      <c r="D7" s="9">
        <v>965.44</v>
      </c>
      <c r="E7" s="9">
        <f t="shared" si="0"/>
        <v>924.90000000000009</v>
      </c>
    </row>
    <row r="8" spans="1:5" ht="21" x14ac:dyDescent="0.25">
      <c r="A8" s="18" t="s">
        <v>2846</v>
      </c>
      <c r="B8" s="8" t="s">
        <v>259</v>
      </c>
      <c r="C8" s="9"/>
      <c r="D8" s="9">
        <v>210</v>
      </c>
      <c r="E8" s="9">
        <f t="shared" si="0"/>
        <v>714.90000000000009</v>
      </c>
    </row>
    <row r="9" spans="1:5" ht="21" x14ac:dyDescent="0.25">
      <c r="A9" s="18" t="s">
        <v>2984</v>
      </c>
      <c r="B9" s="8" t="s">
        <v>2884</v>
      </c>
      <c r="C9" s="9">
        <v>8210</v>
      </c>
      <c r="D9" s="9"/>
      <c r="E9" s="9">
        <f t="shared" si="0"/>
        <v>8924.9</v>
      </c>
    </row>
    <row r="10" spans="1:5" ht="21" x14ac:dyDescent="0.25">
      <c r="A10" s="18" t="s">
        <v>2984</v>
      </c>
      <c r="B10" s="8" t="s">
        <v>2989</v>
      </c>
      <c r="C10" s="9"/>
      <c r="D10" s="9">
        <v>8002.66</v>
      </c>
      <c r="E10" s="9">
        <f t="shared" si="0"/>
        <v>922.23999999999978</v>
      </c>
    </row>
    <row r="11" spans="1:5" ht="21" x14ac:dyDescent="0.25">
      <c r="A11" s="18" t="s">
        <v>2984</v>
      </c>
      <c r="B11" s="8" t="s">
        <v>259</v>
      </c>
      <c r="C11" s="9"/>
      <c r="D11" s="9">
        <v>40</v>
      </c>
      <c r="E11" s="9">
        <f t="shared" si="0"/>
        <v>882.23999999999978</v>
      </c>
    </row>
    <row r="12" spans="1:5" ht="21" x14ac:dyDescent="0.25">
      <c r="A12" s="18" t="s">
        <v>2984</v>
      </c>
      <c r="B12" s="8" t="s">
        <v>259</v>
      </c>
      <c r="C12" s="9"/>
      <c r="D12" s="9">
        <v>28.25</v>
      </c>
      <c r="E12" s="9">
        <f t="shared" si="0"/>
        <v>853.98999999999978</v>
      </c>
    </row>
    <row r="13" spans="1:5" ht="21" x14ac:dyDescent="0.25">
      <c r="A13" s="8" t="s">
        <v>2995</v>
      </c>
      <c r="B13" s="8" t="s">
        <v>259</v>
      </c>
      <c r="C13" s="9"/>
      <c r="D13" s="9">
        <v>200</v>
      </c>
      <c r="E13" s="9">
        <f t="shared" si="0"/>
        <v>653.98999999999978</v>
      </c>
    </row>
    <row r="14" spans="1:5" ht="21" x14ac:dyDescent="0.25">
      <c r="A14" s="8" t="s">
        <v>3005</v>
      </c>
      <c r="B14" s="8" t="s">
        <v>259</v>
      </c>
      <c r="C14" s="9"/>
      <c r="D14" s="9">
        <v>10</v>
      </c>
      <c r="E14" s="9">
        <f t="shared" si="0"/>
        <v>643.98999999999978</v>
      </c>
    </row>
    <row r="15" spans="1:5" ht="21" x14ac:dyDescent="0.25">
      <c r="A15" s="8" t="s">
        <v>3005</v>
      </c>
      <c r="B15" s="8" t="s">
        <v>259</v>
      </c>
      <c r="C15" s="9"/>
      <c r="D15" s="9">
        <v>10.55</v>
      </c>
      <c r="E15" s="9">
        <f t="shared" si="0"/>
        <v>633.43999999999983</v>
      </c>
    </row>
    <row r="16" spans="1:5" ht="21" x14ac:dyDescent="0.25">
      <c r="A16" s="18"/>
      <c r="B16" s="8"/>
      <c r="C16" s="9"/>
      <c r="D16" s="9">
        <v>210</v>
      </c>
      <c r="E16" s="9">
        <f t="shared" si="0"/>
        <v>423.43999999999983</v>
      </c>
    </row>
    <row r="17" spans="1:5" ht="21" x14ac:dyDescent="0.25">
      <c r="A17" s="8"/>
      <c r="B17" s="8"/>
      <c r="C17" s="9"/>
      <c r="D17" s="9"/>
      <c r="E17" s="9">
        <f t="shared" si="0"/>
        <v>423.43999999999983</v>
      </c>
    </row>
    <row r="18" spans="1:5" ht="21" x14ac:dyDescent="0.25">
      <c r="A18" s="8"/>
      <c r="B18" s="8"/>
      <c r="C18" s="9"/>
      <c r="D18" s="9"/>
      <c r="E18" s="9">
        <f t="shared" si="0"/>
        <v>423.43999999999983</v>
      </c>
    </row>
    <row r="19" spans="1:5" ht="21" x14ac:dyDescent="0.25">
      <c r="A19" s="8"/>
      <c r="B19" s="8"/>
      <c r="C19" s="9"/>
      <c r="D19" s="9"/>
      <c r="E19" s="9">
        <f t="shared" si="0"/>
        <v>423.43999999999983</v>
      </c>
    </row>
    <row r="20" spans="1:5" ht="21" x14ac:dyDescent="0.25">
      <c r="A20" s="8"/>
      <c r="B20" s="8"/>
      <c r="C20" s="9"/>
      <c r="D20" s="9"/>
      <c r="E20" s="9">
        <f t="shared" si="0"/>
        <v>423.43999999999983</v>
      </c>
    </row>
    <row r="21" spans="1:5" ht="21" x14ac:dyDescent="0.25">
      <c r="A21" s="8"/>
      <c r="B21" s="8"/>
      <c r="C21" s="9"/>
      <c r="D21" s="9"/>
      <c r="E21" s="9">
        <f t="shared" si="0"/>
        <v>423.43999999999983</v>
      </c>
    </row>
    <row r="22" spans="1:5" ht="21" x14ac:dyDescent="0.25">
      <c r="A22" s="8"/>
      <c r="B22" s="8"/>
      <c r="C22" s="9"/>
      <c r="D22" s="9"/>
      <c r="E22" s="9">
        <f t="shared" si="0"/>
        <v>423.43999999999983</v>
      </c>
    </row>
    <row r="23" spans="1:5" ht="21" x14ac:dyDescent="0.25">
      <c r="A23" s="8"/>
      <c r="B23" s="8"/>
      <c r="C23" s="9"/>
      <c r="D23" s="9"/>
      <c r="E23" s="9">
        <f t="shared" si="0"/>
        <v>423.43999999999983</v>
      </c>
    </row>
    <row r="24" spans="1:5" ht="21" x14ac:dyDescent="0.25">
      <c r="A24" s="8"/>
      <c r="B24" s="8"/>
      <c r="C24" s="9"/>
      <c r="D24" s="9"/>
      <c r="E24" s="9">
        <f t="shared" si="0"/>
        <v>423.43999999999983</v>
      </c>
    </row>
    <row r="25" spans="1:5" ht="21" x14ac:dyDescent="0.25">
      <c r="A25" s="8"/>
      <c r="B25" s="8"/>
      <c r="C25" s="9"/>
      <c r="D25" s="9"/>
      <c r="E25" s="9">
        <f t="shared" si="0"/>
        <v>423.43999999999983</v>
      </c>
    </row>
    <row r="26" spans="1:5" ht="21" x14ac:dyDescent="0.25">
      <c r="A26" s="8"/>
      <c r="B26" s="8"/>
      <c r="C26" s="9"/>
      <c r="D26" s="9"/>
      <c r="E26" s="9">
        <f t="shared" si="0"/>
        <v>423.43999999999983</v>
      </c>
    </row>
    <row r="27" spans="1:5" ht="21" x14ac:dyDescent="0.25">
      <c r="A27" s="8"/>
      <c r="B27" s="8"/>
      <c r="C27" s="9"/>
      <c r="D27" s="9"/>
      <c r="E27" s="9">
        <f t="shared" si="0"/>
        <v>423.43999999999983</v>
      </c>
    </row>
    <row r="28" spans="1:5" ht="21" x14ac:dyDescent="0.25">
      <c r="A28" s="8"/>
      <c r="B28" s="8"/>
      <c r="C28" s="9"/>
      <c r="D28" s="9"/>
      <c r="E28" s="9">
        <f t="shared" si="0"/>
        <v>423.43999999999983</v>
      </c>
    </row>
    <row r="29" spans="1:5" ht="21" x14ac:dyDescent="0.25">
      <c r="A29" s="8"/>
      <c r="B29" s="8"/>
      <c r="C29" s="9"/>
      <c r="D29" s="9"/>
      <c r="E29" s="9">
        <f t="shared" si="0"/>
        <v>423.43999999999983</v>
      </c>
    </row>
    <row r="30" spans="1:5" ht="21" x14ac:dyDescent="0.25">
      <c r="A30" s="8"/>
      <c r="B30" s="8"/>
      <c r="C30" s="9"/>
      <c r="D30" s="9"/>
      <c r="E30" s="9">
        <f t="shared" si="0"/>
        <v>423.43999999999983</v>
      </c>
    </row>
    <row r="31" spans="1:5" ht="21" x14ac:dyDescent="0.25">
      <c r="A31" s="8"/>
      <c r="B31" s="8"/>
      <c r="C31" s="9"/>
      <c r="D31" s="9"/>
      <c r="E31" s="9">
        <f t="shared" si="0"/>
        <v>423.43999999999983</v>
      </c>
    </row>
    <row r="32" spans="1:5" ht="21" x14ac:dyDescent="0.25">
      <c r="A32" s="8"/>
      <c r="B32" s="8"/>
      <c r="C32" s="9"/>
      <c r="D32" s="9"/>
      <c r="E32" s="9">
        <f t="shared" si="0"/>
        <v>423.43999999999983</v>
      </c>
    </row>
    <row r="33" spans="1:5" ht="21" x14ac:dyDescent="0.25">
      <c r="A33" s="8"/>
      <c r="B33" s="8"/>
      <c r="C33" s="9"/>
      <c r="D33" s="9"/>
      <c r="E33" s="9">
        <f t="shared" si="0"/>
        <v>423.43999999999983</v>
      </c>
    </row>
    <row r="34" spans="1:5" ht="21" x14ac:dyDescent="0.25">
      <c r="A34" s="8"/>
      <c r="B34" s="8"/>
      <c r="C34" s="9"/>
      <c r="D34" s="9"/>
      <c r="E34" s="9">
        <f t="shared" si="0"/>
        <v>423.43999999999983</v>
      </c>
    </row>
    <row r="35" spans="1:5" ht="21" x14ac:dyDescent="0.25">
      <c r="A35" s="8"/>
      <c r="B35" s="8"/>
      <c r="C35" s="9"/>
      <c r="D35" s="9"/>
      <c r="E35" s="9">
        <f t="shared" si="0"/>
        <v>423.43999999999983</v>
      </c>
    </row>
    <row r="36" spans="1:5" ht="21" x14ac:dyDescent="0.25">
      <c r="A36" s="8"/>
      <c r="B36" s="8"/>
      <c r="C36" s="9"/>
      <c r="D36" s="9"/>
      <c r="E36" s="9">
        <f t="shared" si="0"/>
        <v>423.43999999999983</v>
      </c>
    </row>
    <row r="37" spans="1:5" ht="21" x14ac:dyDescent="0.25">
      <c r="A37" s="8"/>
      <c r="B37" s="8"/>
      <c r="C37" s="9"/>
      <c r="D37" s="9"/>
      <c r="E37" s="9">
        <f t="shared" si="0"/>
        <v>423.43999999999983</v>
      </c>
    </row>
    <row r="38" spans="1:5" ht="21" x14ac:dyDescent="0.25">
      <c r="A38" s="8"/>
      <c r="B38" s="8"/>
      <c r="C38" s="9"/>
      <c r="D38" s="9"/>
      <c r="E38" s="9">
        <f t="shared" si="0"/>
        <v>423.43999999999983</v>
      </c>
    </row>
    <row r="39" spans="1:5" ht="21" x14ac:dyDescent="0.25">
      <c r="A39" s="8"/>
      <c r="B39" s="8"/>
      <c r="C39" s="9"/>
      <c r="D39" s="9"/>
      <c r="E39" s="9">
        <f t="shared" si="0"/>
        <v>423.43999999999983</v>
      </c>
    </row>
    <row r="40" spans="1:5" ht="21" x14ac:dyDescent="0.25">
      <c r="A40" s="8"/>
      <c r="B40" s="8"/>
      <c r="C40" s="9"/>
      <c r="D40" s="9"/>
      <c r="E40" s="9">
        <f t="shared" si="0"/>
        <v>423.43999999999983</v>
      </c>
    </row>
    <row r="41" spans="1:5" ht="21" x14ac:dyDescent="0.25">
      <c r="A41" s="8"/>
      <c r="B41" s="8"/>
      <c r="C41" s="9"/>
      <c r="D41" s="9"/>
      <c r="E41" s="9">
        <f t="shared" si="0"/>
        <v>423.43999999999983</v>
      </c>
    </row>
    <row r="42" spans="1:5" ht="21" x14ac:dyDescent="0.25">
      <c r="A42" s="8"/>
      <c r="B42" s="8"/>
      <c r="C42" s="9"/>
      <c r="D42" s="9"/>
      <c r="E42" s="9">
        <f t="shared" si="0"/>
        <v>423.43999999999983</v>
      </c>
    </row>
    <row r="43" spans="1:5" ht="21" x14ac:dyDescent="0.25">
      <c r="A43" s="8"/>
      <c r="B43" s="8"/>
      <c r="C43" s="9"/>
      <c r="D43" s="9"/>
      <c r="E43" s="9">
        <f t="shared" si="0"/>
        <v>423.43999999999983</v>
      </c>
    </row>
    <row r="44" spans="1:5" ht="21" x14ac:dyDescent="0.25">
      <c r="A44" s="8"/>
      <c r="B44" s="8"/>
      <c r="C44" s="9"/>
      <c r="D44" s="9"/>
      <c r="E44" s="9">
        <f t="shared" si="0"/>
        <v>423.43999999999983</v>
      </c>
    </row>
    <row r="45" spans="1:5" ht="21" x14ac:dyDescent="0.25">
      <c r="A45" s="8"/>
      <c r="B45" s="8"/>
      <c r="C45" s="9"/>
      <c r="D45" s="9"/>
      <c r="E45" s="9">
        <f t="shared" si="0"/>
        <v>423.43999999999983</v>
      </c>
    </row>
    <row r="46" spans="1:5" ht="21" x14ac:dyDescent="0.25">
      <c r="A46" s="8"/>
      <c r="B46" s="8"/>
      <c r="C46" s="9"/>
      <c r="D46" s="9"/>
      <c r="E46" s="9">
        <f t="shared" si="0"/>
        <v>423.43999999999983</v>
      </c>
    </row>
    <row r="47" spans="1:5" ht="21" x14ac:dyDescent="0.25">
      <c r="A47" s="8"/>
      <c r="B47" s="8"/>
      <c r="C47" s="9"/>
      <c r="D47" s="9"/>
      <c r="E47" s="9">
        <f t="shared" si="0"/>
        <v>423.43999999999983</v>
      </c>
    </row>
    <row r="48" spans="1:5" ht="21" x14ac:dyDescent="0.25">
      <c r="A48" s="8"/>
      <c r="B48" s="8"/>
      <c r="C48" s="9"/>
      <c r="D48" s="9"/>
      <c r="E48" s="9">
        <f t="shared" si="0"/>
        <v>423.43999999999983</v>
      </c>
    </row>
    <row r="49" spans="1:5" ht="21" x14ac:dyDescent="0.25">
      <c r="A49" s="8"/>
      <c r="B49" s="8"/>
      <c r="C49" s="9"/>
      <c r="D49" s="9"/>
      <c r="E49" s="9">
        <f t="shared" si="0"/>
        <v>423.43999999999983</v>
      </c>
    </row>
    <row r="50" spans="1:5" ht="21" x14ac:dyDescent="0.25">
      <c r="A50" s="8"/>
      <c r="B50" s="8"/>
      <c r="C50" s="9"/>
      <c r="D50" s="9"/>
      <c r="E50" s="9">
        <f t="shared" si="0"/>
        <v>423.43999999999983</v>
      </c>
    </row>
    <row r="51" spans="1:5" ht="21" x14ac:dyDescent="0.25">
      <c r="A51" s="8"/>
      <c r="B51" s="8"/>
      <c r="C51" s="9"/>
      <c r="D51" s="9"/>
      <c r="E51" s="9">
        <f t="shared" si="0"/>
        <v>423.43999999999983</v>
      </c>
    </row>
    <row r="52" spans="1:5" ht="21" x14ac:dyDescent="0.25">
      <c r="A52" s="8"/>
      <c r="B52" s="8"/>
      <c r="C52" s="9"/>
      <c r="D52" s="9"/>
      <c r="E52" s="9">
        <f t="shared" si="0"/>
        <v>423.43999999999983</v>
      </c>
    </row>
    <row r="53" spans="1:5" ht="21" x14ac:dyDescent="0.25">
      <c r="A53" s="8"/>
      <c r="B53" s="8"/>
      <c r="C53" s="9"/>
      <c r="D53" s="9"/>
      <c r="E53" s="9">
        <f t="shared" si="0"/>
        <v>423.43999999999983</v>
      </c>
    </row>
    <row r="54" spans="1:5" ht="21" x14ac:dyDescent="0.25">
      <c r="A54" s="8"/>
      <c r="B54" s="8"/>
      <c r="C54" s="9"/>
      <c r="D54" s="9"/>
      <c r="E54" s="9">
        <f t="shared" si="0"/>
        <v>423.43999999999983</v>
      </c>
    </row>
    <row r="55" spans="1:5" ht="21" x14ac:dyDescent="0.25">
      <c r="A55" s="8"/>
      <c r="B55" s="8"/>
      <c r="C55" s="9"/>
      <c r="D55" s="9"/>
      <c r="E55" s="9">
        <f t="shared" si="0"/>
        <v>423.43999999999983</v>
      </c>
    </row>
    <row r="56" spans="1:5" ht="21" x14ac:dyDescent="0.25">
      <c r="A56" s="8"/>
      <c r="B56" s="8"/>
      <c r="C56" s="9"/>
      <c r="D56" s="9"/>
      <c r="E56" s="9">
        <f t="shared" si="0"/>
        <v>423.43999999999983</v>
      </c>
    </row>
    <row r="57" spans="1:5" ht="21" x14ac:dyDescent="0.25">
      <c r="A57" s="8"/>
      <c r="B57" s="8"/>
      <c r="C57" s="9"/>
      <c r="D57" s="9"/>
      <c r="E57" s="9">
        <f t="shared" si="0"/>
        <v>423.43999999999983</v>
      </c>
    </row>
    <row r="58" spans="1:5" ht="21" x14ac:dyDescent="0.25">
      <c r="A58" s="8"/>
      <c r="B58" s="8"/>
      <c r="C58" s="9"/>
      <c r="D58" s="9"/>
      <c r="E58" s="9">
        <f t="shared" si="0"/>
        <v>423.43999999999983</v>
      </c>
    </row>
    <row r="59" spans="1:5" ht="21" x14ac:dyDescent="0.25">
      <c r="A59" s="8"/>
      <c r="B59" s="8"/>
      <c r="C59" s="9"/>
      <c r="D59" s="9"/>
      <c r="E59" s="9">
        <f t="shared" si="0"/>
        <v>423.43999999999983</v>
      </c>
    </row>
    <row r="60" spans="1:5" ht="21" x14ac:dyDescent="0.25">
      <c r="A60" s="8"/>
      <c r="B60" s="8"/>
      <c r="C60" s="9"/>
      <c r="D60" s="9"/>
      <c r="E60" s="9">
        <f t="shared" si="0"/>
        <v>423.43999999999983</v>
      </c>
    </row>
    <row r="61" spans="1:5" ht="21" x14ac:dyDescent="0.25">
      <c r="A61" s="8"/>
      <c r="B61" s="8"/>
      <c r="C61" s="9"/>
      <c r="D61" s="9"/>
      <c r="E61" s="9">
        <f t="shared" si="0"/>
        <v>423.43999999999983</v>
      </c>
    </row>
    <row r="62" spans="1:5" ht="21" x14ac:dyDescent="0.25">
      <c r="A62" s="8"/>
      <c r="B62" s="8"/>
      <c r="C62" s="9"/>
      <c r="D62" s="9"/>
      <c r="E62" s="9">
        <f t="shared" si="0"/>
        <v>423.43999999999983</v>
      </c>
    </row>
    <row r="63" spans="1:5" ht="21" x14ac:dyDescent="0.25">
      <c r="A63" s="8"/>
      <c r="B63" s="8"/>
      <c r="C63" s="9"/>
      <c r="D63" s="9"/>
      <c r="E63" s="9">
        <f t="shared" si="0"/>
        <v>423.43999999999983</v>
      </c>
    </row>
    <row r="64" spans="1:5" ht="21" x14ac:dyDescent="0.25">
      <c r="A64" s="8"/>
      <c r="B64" s="8"/>
      <c r="C64" s="9"/>
      <c r="D64" s="9"/>
      <c r="E64" s="9">
        <f t="shared" si="0"/>
        <v>423.43999999999983</v>
      </c>
    </row>
    <row r="65" spans="1:5" ht="21" x14ac:dyDescent="0.25">
      <c r="A65" s="8"/>
      <c r="B65" s="8"/>
      <c r="C65" s="9"/>
      <c r="D65" s="9"/>
      <c r="E65" s="9">
        <f t="shared" si="0"/>
        <v>423.43999999999983</v>
      </c>
    </row>
    <row r="66" spans="1:5" ht="21" x14ac:dyDescent="0.25">
      <c r="A66" s="8"/>
      <c r="B66" s="8"/>
      <c r="C66" s="9"/>
      <c r="D66" s="9"/>
      <c r="E66" s="9">
        <f t="shared" si="0"/>
        <v>423.43999999999983</v>
      </c>
    </row>
    <row r="67" spans="1:5" ht="21" x14ac:dyDescent="0.25">
      <c r="A67" s="8"/>
      <c r="B67" s="8"/>
      <c r="C67" s="9"/>
      <c r="D67" s="9"/>
      <c r="E67" s="9">
        <f t="shared" si="0"/>
        <v>423.43999999999983</v>
      </c>
    </row>
    <row r="68" spans="1:5" ht="21" x14ac:dyDescent="0.25">
      <c r="A68" s="8"/>
      <c r="B68" s="8"/>
      <c r="C68" s="9"/>
      <c r="D68" s="9"/>
      <c r="E68" s="9">
        <f t="shared" si="0"/>
        <v>423.43999999999983</v>
      </c>
    </row>
    <row r="69" spans="1:5" ht="21" x14ac:dyDescent="0.25">
      <c r="A69" s="8"/>
      <c r="B69" s="8"/>
      <c r="C69" s="9"/>
      <c r="D69" s="9"/>
      <c r="E69" s="9">
        <f t="shared" si="0"/>
        <v>423.43999999999983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423.43999999999983</v>
      </c>
    </row>
    <row r="71" spans="1:5" ht="21" x14ac:dyDescent="0.25">
      <c r="A71" s="8"/>
      <c r="B71" s="8"/>
      <c r="C71" s="9"/>
      <c r="D71" s="9"/>
      <c r="E71" s="9">
        <f t="shared" si="1"/>
        <v>423.43999999999983</v>
      </c>
    </row>
    <row r="72" spans="1:5" ht="21" x14ac:dyDescent="0.25">
      <c r="A72" s="8"/>
      <c r="B72" s="8"/>
      <c r="C72" s="9"/>
      <c r="D72" s="9"/>
      <c r="E72" s="9">
        <f t="shared" si="1"/>
        <v>423.43999999999983</v>
      </c>
    </row>
    <row r="73" spans="1:5" ht="21" x14ac:dyDescent="0.25">
      <c r="A73" s="8"/>
      <c r="B73" s="8"/>
      <c r="C73" s="9"/>
      <c r="D73" s="9"/>
      <c r="E73" s="9">
        <f t="shared" si="1"/>
        <v>423.43999999999983</v>
      </c>
    </row>
    <row r="74" spans="1:5" ht="21" x14ac:dyDescent="0.25">
      <c r="A74" s="8"/>
      <c r="B74" s="8"/>
      <c r="C74" s="9"/>
      <c r="D74" s="9"/>
      <c r="E74" s="9">
        <f t="shared" si="1"/>
        <v>423.43999999999983</v>
      </c>
    </row>
    <row r="75" spans="1:5" ht="21" x14ac:dyDescent="0.25">
      <c r="A75" s="8"/>
      <c r="B75" s="8"/>
      <c r="C75" s="9"/>
      <c r="D75" s="9"/>
      <c r="E75" s="9">
        <f t="shared" si="1"/>
        <v>423.43999999999983</v>
      </c>
    </row>
    <row r="76" spans="1:5" ht="21" x14ac:dyDescent="0.25">
      <c r="A76" s="8"/>
      <c r="B76" s="8"/>
      <c r="C76" s="9"/>
      <c r="D76" s="9"/>
      <c r="E76" s="9">
        <f t="shared" si="1"/>
        <v>423.43999999999983</v>
      </c>
    </row>
    <row r="77" spans="1:5" ht="21" x14ac:dyDescent="0.25">
      <c r="A77" s="8"/>
      <c r="B77" s="8"/>
      <c r="C77" s="9"/>
      <c r="D77" s="9"/>
      <c r="E77" s="9">
        <f t="shared" si="1"/>
        <v>423.43999999999983</v>
      </c>
    </row>
    <row r="78" spans="1:5" ht="21" x14ac:dyDescent="0.25">
      <c r="A78" s="8"/>
      <c r="B78" s="8"/>
      <c r="C78" s="9"/>
      <c r="D78" s="9"/>
      <c r="E78" s="9">
        <f t="shared" si="1"/>
        <v>423.43999999999983</v>
      </c>
    </row>
    <row r="79" spans="1:5" ht="21" x14ac:dyDescent="0.25">
      <c r="A79" s="8"/>
      <c r="B79" s="8"/>
      <c r="C79" s="9"/>
      <c r="D79" s="9"/>
      <c r="E79" s="9">
        <f t="shared" si="1"/>
        <v>423.43999999999983</v>
      </c>
    </row>
    <row r="80" spans="1:5" ht="21" x14ac:dyDescent="0.25">
      <c r="A80" s="8"/>
      <c r="B80" s="8"/>
      <c r="C80" s="9"/>
      <c r="D80" s="9"/>
      <c r="E80" s="9">
        <f t="shared" si="1"/>
        <v>423.43999999999983</v>
      </c>
    </row>
    <row r="81" spans="1:5" ht="21" x14ac:dyDescent="0.25">
      <c r="A81" s="8"/>
      <c r="B81" s="8"/>
      <c r="C81" s="9"/>
      <c r="D81" s="9"/>
      <c r="E81" s="9">
        <f t="shared" si="1"/>
        <v>423.43999999999983</v>
      </c>
    </row>
    <row r="82" spans="1:5" ht="21" x14ac:dyDescent="0.25">
      <c r="A82" s="8"/>
      <c r="B82" s="8"/>
      <c r="C82" s="9"/>
      <c r="D82" s="9"/>
      <c r="E82" s="9">
        <f t="shared" si="1"/>
        <v>423.43999999999983</v>
      </c>
    </row>
    <row r="83" spans="1:5" ht="21" x14ac:dyDescent="0.25">
      <c r="A83" s="8"/>
      <c r="B83" s="8"/>
      <c r="C83" s="9"/>
      <c r="D83" s="9"/>
      <c r="E83" s="9">
        <f t="shared" si="1"/>
        <v>423.43999999999983</v>
      </c>
    </row>
    <row r="84" spans="1:5" ht="21" x14ac:dyDescent="0.25">
      <c r="A84" s="8"/>
      <c r="B84" s="8"/>
      <c r="C84" s="9"/>
      <c r="D84" s="9"/>
      <c r="E84" s="9">
        <f t="shared" si="1"/>
        <v>423.43999999999983</v>
      </c>
    </row>
    <row r="85" spans="1:5" ht="21" x14ac:dyDescent="0.25">
      <c r="A85" s="8"/>
      <c r="B85" s="8"/>
      <c r="C85" s="9"/>
      <c r="D85" s="9"/>
      <c r="E85" s="9">
        <f t="shared" si="1"/>
        <v>423.43999999999983</v>
      </c>
    </row>
    <row r="86" spans="1:5" ht="21" x14ac:dyDescent="0.25">
      <c r="A86" s="8"/>
      <c r="B86" s="8"/>
      <c r="C86" s="9"/>
      <c r="D86" s="9"/>
      <c r="E86" s="9">
        <f t="shared" si="1"/>
        <v>423.43999999999983</v>
      </c>
    </row>
    <row r="87" spans="1:5" ht="21" x14ac:dyDescent="0.25">
      <c r="A87" s="8"/>
      <c r="B87" s="8"/>
      <c r="C87" s="9"/>
      <c r="D87" s="9"/>
      <c r="E87" s="9">
        <f t="shared" si="1"/>
        <v>423.43999999999983</v>
      </c>
    </row>
    <row r="88" spans="1:5" ht="21" x14ac:dyDescent="0.25">
      <c r="A88" s="8"/>
      <c r="B88" s="8"/>
      <c r="C88" s="9"/>
      <c r="D88" s="9"/>
      <c r="E88" s="9">
        <f t="shared" si="1"/>
        <v>423.43999999999983</v>
      </c>
    </row>
    <row r="89" spans="1:5" ht="21" x14ac:dyDescent="0.25">
      <c r="A89" s="8"/>
      <c r="B89" s="8"/>
      <c r="C89" s="9"/>
      <c r="D89" s="9"/>
      <c r="E89" s="9">
        <f t="shared" si="1"/>
        <v>423.43999999999983</v>
      </c>
    </row>
    <row r="90" spans="1:5" ht="21" x14ac:dyDescent="0.25">
      <c r="A90" s="8"/>
      <c r="B90" s="8"/>
      <c r="C90" s="9"/>
      <c r="D90" s="9"/>
      <c r="E90" s="9">
        <f t="shared" si="1"/>
        <v>423.43999999999983</v>
      </c>
    </row>
    <row r="91" spans="1:5" ht="21" x14ac:dyDescent="0.25">
      <c r="A91" s="8"/>
      <c r="B91" s="8"/>
      <c r="C91" s="9"/>
      <c r="D91" s="9"/>
      <c r="E91" s="9">
        <f t="shared" si="1"/>
        <v>423.43999999999983</v>
      </c>
    </row>
    <row r="92" spans="1:5" ht="21" x14ac:dyDescent="0.25">
      <c r="A92" s="8"/>
      <c r="B92" s="8"/>
      <c r="C92" s="9"/>
      <c r="D92" s="9"/>
      <c r="E92" s="9">
        <f t="shared" si="1"/>
        <v>423.43999999999983</v>
      </c>
    </row>
    <row r="93" spans="1:5" ht="21" x14ac:dyDescent="0.25">
      <c r="A93" s="8"/>
      <c r="B93" s="8"/>
      <c r="C93" s="9"/>
      <c r="D93" s="9"/>
      <c r="E93" s="9">
        <f t="shared" si="1"/>
        <v>423.43999999999983</v>
      </c>
    </row>
    <row r="94" spans="1:5" ht="21" x14ac:dyDescent="0.25">
      <c r="A94" s="8"/>
      <c r="B94" s="8"/>
      <c r="C94" s="9"/>
      <c r="D94" s="9"/>
      <c r="E94" s="9">
        <f t="shared" si="1"/>
        <v>423.43999999999983</v>
      </c>
    </row>
    <row r="95" spans="1:5" ht="21" x14ac:dyDescent="0.25">
      <c r="A95" s="8"/>
      <c r="B95" s="8"/>
      <c r="C95" s="9"/>
      <c r="D95" s="9"/>
      <c r="E95" s="9">
        <f t="shared" si="1"/>
        <v>423.43999999999983</v>
      </c>
    </row>
    <row r="96" spans="1:5" ht="21" x14ac:dyDescent="0.25">
      <c r="A96" s="8"/>
      <c r="B96" s="8"/>
      <c r="C96" s="9"/>
      <c r="D96" s="9"/>
      <c r="E96" s="9">
        <f t="shared" si="1"/>
        <v>423.43999999999983</v>
      </c>
    </row>
    <row r="97" spans="1:5" ht="21" x14ac:dyDescent="0.25">
      <c r="A97" s="8"/>
      <c r="B97" s="8"/>
      <c r="C97" s="9"/>
      <c r="D97" s="9"/>
      <c r="E97" s="9">
        <f t="shared" si="1"/>
        <v>423.43999999999983</v>
      </c>
    </row>
    <row r="98" spans="1:5" ht="21" x14ac:dyDescent="0.25">
      <c r="A98" s="8"/>
      <c r="B98" s="8"/>
      <c r="C98" s="9"/>
      <c r="D98" s="9"/>
      <c r="E98" s="9">
        <f t="shared" si="1"/>
        <v>423.43999999999983</v>
      </c>
    </row>
    <row r="99" spans="1:5" ht="21" x14ac:dyDescent="0.25">
      <c r="A99" s="8"/>
      <c r="B99" s="8"/>
      <c r="C99" s="9"/>
      <c r="D99" s="9"/>
      <c r="E99" s="9">
        <f t="shared" si="1"/>
        <v>423.43999999999983</v>
      </c>
    </row>
    <row r="100" spans="1:5" ht="21" x14ac:dyDescent="0.25">
      <c r="A100" s="8"/>
      <c r="B100" s="8"/>
      <c r="C100" s="9"/>
      <c r="D100" s="9"/>
      <c r="E100" s="9">
        <f t="shared" si="1"/>
        <v>423.43999999999983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Sheet143"/>
  <dimension ref="A1:E100"/>
  <sheetViews>
    <sheetView workbookViewId="0">
      <selection activeCell="H12" sqref="H12"/>
    </sheetView>
  </sheetViews>
  <sheetFormatPr baseColWidth="10" defaultColWidth="8.83203125" defaultRowHeight="15" x14ac:dyDescent="0.2"/>
  <cols>
    <col min="1" max="1" width="15.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861</v>
      </c>
      <c r="B1" s="160"/>
      <c r="C1" s="160"/>
      <c r="D1" s="160"/>
      <c r="E1" s="160"/>
    </row>
    <row r="2" spans="1:5" ht="26" x14ac:dyDescent="0.3">
      <c r="A2" s="161" t="s">
        <v>860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Sheet144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864</v>
      </c>
      <c r="B1" s="160"/>
      <c r="C1" s="160"/>
      <c r="D1" s="160"/>
      <c r="E1" s="160"/>
    </row>
    <row r="2" spans="1:5" ht="26" x14ac:dyDescent="0.3">
      <c r="A2" s="161" t="s">
        <v>859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45336</v>
      </c>
      <c r="B5" s="8" t="s">
        <v>865</v>
      </c>
      <c r="C5" s="9">
        <v>1050</v>
      </c>
      <c r="D5" s="9"/>
      <c r="E5" s="9">
        <f>E4+C5-D5</f>
        <v>1050</v>
      </c>
    </row>
    <row r="6" spans="1:5" ht="21" x14ac:dyDescent="0.25">
      <c r="A6" s="18">
        <v>45351</v>
      </c>
      <c r="B6" s="8" t="s">
        <v>362</v>
      </c>
      <c r="C6" s="9"/>
      <c r="D6" s="9">
        <v>210</v>
      </c>
      <c r="E6" s="9">
        <f t="shared" ref="E6:E69" si="0">E5+C6-D6</f>
        <v>840</v>
      </c>
    </row>
    <row r="7" spans="1:5" ht="21" x14ac:dyDescent="0.25">
      <c r="A7" s="18">
        <v>45381</v>
      </c>
      <c r="B7" s="8" t="s">
        <v>362</v>
      </c>
      <c r="C7" s="9"/>
      <c r="D7" s="9">
        <v>210</v>
      </c>
      <c r="E7" s="9">
        <f t="shared" si="0"/>
        <v>630</v>
      </c>
    </row>
    <row r="8" spans="1:5" ht="21" x14ac:dyDescent="0.25">
      <c r="A8" s="18">
        <v>45412</v>
      </c>
      <c r="B8" s="8" t="s">
        <v>362</v>
      </c>
      <c r="C8" s="9"/>
      <c r="D8" s="9">
        <v>210</v>
      </c>
      <c r="E8" s="9">
        <f t="shared" si="0"/>
        <v>420</v>
      </c>
    </row>
    <row r="9" spans="1:5" ht="21" x14ac:dyDescent="0.25">
      <c r="A9" s="8"/>
      <c r="B9" s="8"/>
      <c r="C9" s="9"/>
      <c r="D9" s="9">
        <v>210</v>
      </c>
      <c r="E9" s="9">
        <f t="shared" si="0"/>
        <v>210</v>
      </c>
    </row>
    <row r="10" spans="1:5" ht="21" x14ac:dyDescent="0.25">
      <c r="A10" s="8"/>
      <c r="B10" s="8"/>
      <c r="C10" s="9"/>
      <c r="D10" s="9">
        <v>210</v>
      </c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Sheet145"/>
  <dimension ref="A1:E100"/>
  <sheetViews>
    <sheetView workbookViewId="0">
      <selection activeCell="D13" sqref="D13"/>
    </sheetView>
  </sheetViews>
  <sheetFormatPr baseColWidth="10" defaultColWidth="8.83203125" defaultRowHeight="15" x14ac:dyDescent="0.2"/>
  <cols>
    <col min="1" max="1" width="15.5" bestFit="1" customWidth="1"/>
    <col min="2" max="2" width="58" customWidth="1"/>
    <col min="3" max="3" width="20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864</v>
      </c>
      <c r="B1" s="160"/>
      <c r="C1" s="160"/>
      <c r="D1" s="160"/>
      <c r="E1" s="160"/>
    </row>
    <row r="2" spans="1:5" ht="26" x14ac:dyDescent="0.3">
      <c r="A2" s="161" t="s">
        <v>860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8"/>
      <c r="B5" s="8"/>
      <c r="C5" s="9"/>
      <c r="D5" s="9"/>
      <c r="E5" s="9">
        <f>E4+C5-D5</f>
        <v>0</v>
      </c>
    </row>
    <row r="6" spans="1:5" ht="21" x14ac:dyDescent="0.25">
      <c r="A6" s="8"/>
      <c r="B6" s="8"/>
      <c r="C6" s="9"/>
      <c r="D6" s="9"/>
      <c r="E6" s="9">
        <f t="shared" ref="E6:E69" si="0">E5+C6-D6</f>
        <v>0</v>
      </c>
    </row>
    <row r="7" spans="1:5" ht="21" x14ac:dyDescent="0.25">
      <c r="A7" s="8"/>
      <c r="B7" s="8"/>
      <c r="C7" s="9"/>
      <c r="D7" s="9"/>
      <c r="E7" s="9">
        <f t="shared" si="0"/>
        <v>0</v>
      </c>
    </row>
    <row r="8" spans="1:5" ht="21" x14ac:dyDescent="0.25">
      <c r="A8" s="8"/>
      <c r="B8" s="8"/>
      <c r="C8" s="9"/>
      <c r="D8" s="9"/>
      <c r="E8" s="9">
        <f t="shared" si="0"/>
        <v>0</v>
      </c>
    </row>
    <row r="9" spans="1:5" ht="21" x14ac:dyDescent="0.25">
      <c r="A9" s="8"/>
      <c r="B9" s="8"/>
      <c r="C9" s="9"/>
      <c r="D9" s="9"/>
      <c r="E9" s="9">
        <f t="shared" si="0"/>
        <v>0</v>
      </c>
    </row>
    <row r="10" spans="1:5" ht="21" x14ac:dyDescent="0.25">
      <c r="A10" s="8"/>
      <c r="B10" s="8"/>
      <c r="C10" s="9"/>
      <c r="D10" s="9"/>
      <c r="E10" s="9">
        <f t="shared" si="0"/>
        <v>0</v>
      </c>
    </row>
    <row r="11" spans="1:5" ht="21" x14ac:dyDescent="0.25">
      <c r="A11" s="8"/>
      <c r="B11" s="8"/>
      <c r="C11" s="9"/>
      <c r="D11" s="9"/>
      <c r="E11" s="9">
        <f t="shared" si="0"/>
        <v>0</v>
      </c>
    </row>
    <row r="12" spans="1:5" ht="21" x14ac:dyDescent="0.25">
      <c r="A12" s="8"/>
      <c r="B12" s="8"/>
      <c r="C12" s="9"/>
      <c r="D12" s="9"/>
      <c r="E12" s="9">
        <f t="shared" si="0"/>
        <v>0</v>
      </c>
    </row>
    <row r="13" spans="1:5" ht="21" x14ac:dyDescent="0.25">
      <c r="A13" s="8"/>
      <c r="B13" s="8"/>
      <c r="C13" s="9"/>
      <c r="D13" s="9"/>
      <c r="E13" s="9">
        <f t="shared" si="0"/>
        <v>0</v>
      </c>
    </row>
    <row r="14" spans="1:5" ht="21" x14ac:dyDescent="0.25">
      <c r="A14" s="8"/>
      <c r="B14" s="8"/>
      <c r="C14" s="9"/>
      <c r="D14" s="9"/>
      <c r="E14" s="9">
        <f t="shared" si="0"/>
        <v>0</v>
      </c>
    </row>
    <row r="15" spans="1:5" ht="21" x14ac:dyDescent="0.25">
      <c r="A15" s="8"/>
      <c r="B15" s="8"/>
      <c r="C15" s="9"/>
      <c r="D15" s="9"/>
      <c r="E15" s="9">
        <f t="shared" si="0"/>
        <v>0</v>
      </c>
    </row>
    <row r="16" spans="1:5" ht="21" x14ac:dyDescent="0.25">
      <c r="A16" s="8"/>
      <c r="B16" s="8"/>
      <c r="C16" s="9"/>
      <c r="D16" s="9"/>
      <c r="E16" s="9">
        <f t="shared" si="0"/>
        <v>0</v>
      </c>
    </row>
    <row r="17" spans="1:5" ht="21" x14ac:dyDescent="0.25">
      <c r="A17" s="8"/>
      <c r="B17" s="8"/>
      <c r="C17" s="9"/>
      <c r="D17" s="9"/>
      <c r="E17" s="9">
        <f t="shared" si="0"/>
        <v>0</v>
      </c>
    </row>
    <row r="18" spans="1:5" ht="21" x14ac:dyDescent="0.25">
      <c r="A18" s="8"/>
      <c r="B18" s="8"/>
      <c r="C18" s="9"/>
      <c r="D18" s="9"/>
      <c r="E18" s="9">
        <f t="shared" si="0"/>
        <v>0</v>
      </c>
    </row>
    <row r="19" spans="1:5" ht="21" x14ac:dyDescent="0.25">
      <c r="A19" s="8"/>
      <c r="B19" s="8"/>
      <c r="C19" s="9"/>
      <c r="D19" s="9"/>
      <c r="E19" s="9">
        <f t="shared" si="0"/>
        <v>0</v>
      </c>
    </row>
    <row r="20" spans="1:5" ht="21" x14ac:dyDescent="0.25">
      <c r="A20" s="8"/>
      <c r="B20" s="8"/>
      <c r="C20" s="9"/>
      <c r="D20" s="9"/>
      <c r="E20" s="9">
        <f t="shared" si="0"/>
        <v>0</v>
      </c>
    </row>
    <row r="21" spans="1:5" ht="21" x14ac:dyDescent="0.25">
      <c r="A21" s="8"/>
      <c r="B21" s="8"/>
      <c r="C21" s="9"/>
      <c r="D21" s="9"/>
      <c r="E21" s="9">
        <f t="shared" si="0"/>
        <v>0</v>
      </c>
    </row>
    <row r="22" spans="1:5" ht="21" x14ac:dyDescent="0.25">
      <c r="A22" s="8"/>
      <c r="B22" s="8"/>
      <c r="C22" s="9"/>
      <c r="D22" s="9"/>
      <c r="E22" s="9">
        <f t="shared" si="0"/>
        <v>0</v>
      </c>
    </row>
    <row r="23" spans="1:5" ht="21" x14ac:dyDescent="0.25">
      <c r="A23" s="8"/>
      <c r="B23" s="8"/>
      <c r="C23" s="9"/>
      <c r="D23" s="9"/>
      <c r="E23" s="9">
        <f t="shared" si="0"/>
        <v>0</v>
      </c>
    </row>
    <row r="24" spans="1:5" ht="21" x14ac:dyDescent="0.25">
      <c r="A24" s="8"/>
      <c r="B24" s="8"/>
      <c r="C24" s="9"/>
      <c r="D24" s="9"/>
      <c r="E24" s="9">
        <f t="shared" si="0"/>
        <v>0</v>
      </c>
    </row>
    <row r="25" spans="1:5" ht="21" x14ac:dyDescent="0.25">
      <c r="A25" s="8"/>
      <c r="B25" s="8"/>
      <c r="C25" s="9"/>
      <c r="D25" s="9"/>
      <c r="E25" s="9">
        <f t="shared" si="0"/>
        <v>0</v>
      </c>
    </row>
    <row r="26" spans="1:5" ht="21" x14ac:dyDescent="0.25">
      <c r="A26" s="8"/>
      <c r="B26" s="8"/>
      <c r="C26" s="9"/>
      <c r="D26" s="9"/>
      <c r="E26" s="9">
        <f t="shared" si="0"/>
        <v>0</v>
      </c>
    </row>
    <row r="27" spans="1:5" ht="21" x14ac:dyDescent="0.25">
      <c r="A27" s="8"/>
      <c r="B27" s="8"/>
      <c r="C27" s="9"/>
      <c r="D27" s="9"/>
      <c r="E27" s="9">
        <f t="shared" si="0"/>
        <v>0</v>
      </c>
    </row>
    <row r="28" spans="1:5" ht="21" x14ac:dyDescent="0.25">
      <c r="A28" s="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"/>
      <c r="E33" s="9">
        <f t="shared" si="0"/>
        <v>0</v>
      </c>
    </row>
    <row r="34" spans="1:5" ht="21" x14ac:dyDescent="0.25">
      <c r="A34" s="8"/>
      <c r="B34" s="8"/>
      <c r="C34" s="9"/>
      <c r="D34" s="9"/>
      <c r="E34" s="9">
        <f t="shared" si="0"/>
        <v>0</v>
      </c>
    </row>
    <row r="35" spans="1:5" ht="21" x14ac:dyDescent="0.25">
      <c r="A35" s="8"/>
      <c r="B35" s="8"/>
      <c r="C35" s="9"/>
      <c r="D35" s="9"/>
      <c r="E35" s="9">
        <f t="shared" si="0"/>
        <v>0</v>
      </c>
    </row>
    <row r="36" spans="1:5" ht="21" x14ac:dyDescent="0.25">
      <c r="A36" s="8"/>
      <c r="B36" s="8"/>
      <c r="C36" s="9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9"/>
      <c r="D38" s="9"/>
      <c r="E38" s="9">
        <f t="shared" si="0"/>
        <v>0</v>
      </c>
    </row>
    <row r="39" spans="1:5" ht="21" x14ac:dyDescent="0.25">
      <c r="A39" s="8"/>
      <c r="B39" s="8"/>
      <c r="C39" s="9"/>
      <c r="D39" s="9"/>
      <c r="E39" s="9">
        <f t="shared" si="0"/>
        <v>0</v>
      </c>
    </row>
    <row r="40" spans="1:5" ht="21" x14ac:dyDescent="0.25">
      <c r="A40" s="8"/>
      <c r="B40" s="8"/>
      <c r="C40" s="9"/>
      <c r="D40" s="9"/>
      <c r="E40" s="9">
        <f t="shared" si="0"/>
        <v>0</v>
      </c>
    </row>
    <row r="41" spans="1:5" ht="21" x14ac:dyDescent="0.25">
      <c r="A41" s="8"/>
      <c r="B41" s="8"/>
      <c r="C41" s="9"/>
      <c r="D41" s="9"/>
      <c r="E41" s="9">
        <f t="shared" si="0"/>
        <v>0</v>
      </c>
    </row>
    <row r="42" spans="1:5" ht="21" x14ac:dyDescent="0.25">
      <c r="A42" s="8"/>
      <c r="B42" s="8"/>
      <c r="C42" s="9"/>
      <c r="D42" s="9"/>
      <c r="E42" s="9">
        <f t="shared" si="0"/>
        <v>0</v>
      </c>
    </row>
    <row r="43" spans="1:5" ht="21" x14ac:dyDescent="0.25">
      <c r="A43" s="8"/>
      <c r="B43" s="8"/>
      <c r="C43" s="9"/>
      <c r="D43" s="9"/>
      <c r="E43" s="9">
        <f t="shared" si="0"/>
        <v>0</v>
      </c>
    </row>
    <row r="44" spans="1:5" ht="21" x14ac:dyDescent="0.25">
      <c r="A44" s="8"/>
      <c r="B44" s="8"/>
      <c r="C44" s="9"/>
      <c r="D44" s="9"/>
      <c r="E44" s="9">
        <f t="shared" si="0"/>
        <v>0</v>
      </c>
    </row>
    <row r="45" spans="1:5" ht="21" x14ac:dyDescent="0.25">
      <c r="A45" s="8"/>
      <c r="B45" s="8"/>
      <c r="C45" s="9"/>
      <c r="D45" s="9"/>
      <c r="E45" s="9">
        <f t="shared" si="0"/>
        <v>0</v>
      </c>
    </row>
    <row r="46" spans="1:5" ht="21" x14ac:dyDescent="0.25">
      <c r="A46" s="8"/>
      <c r="B46" s="8"/>
      <c r="C46" s="9"/>
      <c r="D46" s="9"/>
      <c r="E46" s="9">
        <f t="shared" si="0"/>
        <v>0</v>
      </c>
    </row>
    <row r="47" spans="1:5" ht="21" x14ac:dyDescent="0.25">
      <c r="A47" s="8"/>
      <c r="B47" s="8"/>
      <c r="C47" s="9"/>
      <c r="D47" s="9"/>
      <c r="E47" s="9">
        <f t="shared" si="0"/>
        <v>0</v>
      </c>
    </row>
    <row r="48" spans="1:5" ht="21" x14ac:dyDescent="0.25">
      <c r="A48" s="8"/>
      <c r="B48" s="8"/>
      <c r="C48" s="9"/>
      <c r="D48" s="9"/>
      <c r="E48" s="9">
        <f t="shared" si="0"/>
        <v>0</v>
      </c>
    </row>
    <row r="49" spans="1:5" ht="21" x14ac:dyDescent="0.25">
      <c r="A49" s="8"/>
      <c r="B49" s="8"/>
      <c r="C49" s="9"/>
      <c r="D49" s="9"/>
      <c r="E49" s="9">
        <f t="shared" si="0"/>
        <v>0</v>
      </c>
    </row>
    <row r="50" spans="1:5" ht="21" x14ac:dyDescent="0.25">
      <c r="A50" s="8"/>
      <c r="B50" s="8"/>
      <c r="C50" s="9"/>
      <c r="D50" s="9"/>
      <c r="E50" s="9">
        <f t="shared" si="0"/>
        <v>0</v>
      </c>
    </row>
    <row r="51" spans="1:5" ht="21" x14ac:dyDescent="0.25">
      <c r="A51" s="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8"/>
      <c r="B55" s="8"/>
      <c r="C55" s="9"/>
      <c r="D55" s="9"/>
      <c r="E55" s="9">
        <f t="shared" si="0"/>
        <v>0</v>
      </c>
    </row>
    <row r="56" spans="1:5" ht="21" x14ac:dyDescent="0.25">
      <c r="A56" s="8"/>
      <c r="B56" s="8"/>
      <c r="C56" s="9"/>
      <c r="D56" s="9"/>
      <c r="E56" s="9">
        <f t="shared" si="0"/>
        <v>0</v>
      </c>
    </row>
    <row r="57" spans="1:5" ht="21" x14ac:dyDescent="0.25">
      <c r="A57" s="8"/>
      <c r="B57" s="8"/>
      <c r="C57" s="9"/>
      <c r="D57" s="9"/>
      <c r="E57" s="9">
        <f t="shared" si="0"/>
        <v>0</v>
      </c>
    </row>
    <row r="58" spans="1:5" ht="21" x14ac:dyDescent="0.25">
      <c r="A58" s="8"/>
      <c r="B58" s="8"/>
      <c r="C58" s="9"/>
      <c r="D58" s="9"/>
      <c r="E58" s="9">
        <f t="shared" si="0"/>
        <v>0</v>
      </c>
    </row>
    <row r="59" spans="1:5" ht="21" x14ac:dyDescent="0.25">
      <c r="A59" s="8"/>
      <c r="B59" s="8"/>
      <c r="C59" s="9"/>
      <c r="D59" s="9"/>
      <c r="E59" s="9">
        <f t="shared" si="0"/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5" ht="21" x14ac:dyDescent="0.25">
      <c r="A81" s="8"/>
      <c r="B81" s="8"/>
      <c r="C81" s="9"/>
      <c r="D81" s="9"/>
      <c r="E81" s="9">
        <f t="shared" si="1"/>
        <v>0</v>
      </c>
    </row>
    <row r="82" spans="1:5" ht="21" x14ac:dyDescent="0.25">
      <c r="A82" s="8"/>
      <c r="B82" s="8"/>
      <c r="C82" s="9"/>
      <c r="D82" s="9"/>
      <c r="E82" s="9">
        <f t="shared" si="1"/>
        <v>0</v>
      </c>
    </row>
    <row r="83" spans="1:5" ht="21" x14ac:dyDescent="0.25">
      <c r="A83" s="8"/>
      <c r="B83" s="8"/>
      <c r="C83" s="9"/>
      <c r="D83" s="9"/>
      <c r="E83" s="9">
        <f t="shared" si="1"/>
        <v>0</v>
      </c>
    </row>
    <row r="84" spans="1:5" ht="21" x14ac:dyDescent="0.25">
      <c r="A84" s="8"/>
      <c r="B84" s="8"/>
      <c r="C84" s="9"/>
      <c r="D84" s="9"/>
      <c r="E84" s="9">
        <f t="shared" si="1"/>
        <v>0</v>
      </c>
    </row>
    <row r="85" spans="1:5" ht="21" x14ac:dyDescent="0.25">
      <c r="A85" s="8"/>
      <c r="B85" s="8"/>
      <c r="C85" s="9"/>
      <c r="D85" s="9"/>
      <c r="E85" s="9">
        <f t="shared" si="1"/>
        <v>0</v>
      </c>
    </row>
    <row r="86" spans="1:5" ht="21" x14ac:dyDescent="0.25">
      <c r="A86" s="8"/>
      <c r="B86" s="8"/>
      <c r="C86" s="9"/>
      <c r="D86" s="9"/>
      <c r="E86" s="9">
        <f t="shared" si="1"/>
        <v>0</v>
      </c>
    </row>
    <row r="87" spans="1:5" ht="21" x14ac:dyDescent="0.25">
      <c r="A87" s="8"/>
      <c r="B87" s="8"/>
      <c r="C87" s="9"/>
      <c r="D87" s="9"/>
      <c r="E87" s="9">
        <f t="shared" si="1"/>
        <v>0</v>
      </c>
    </row>
    <row r="88" spans="1:5" ht="21" x14ac:dyDescent="0.25">
      <c r="A88" s="8"/>
      <c r="B88" s="8"/>
      <c r="C88" s="9"/>
      <c r="D88" s="9"/>
      <c r="E88" s="9">
        <f t="shared" si="1"/>
        <v>0</v>
      </c>
    </row>
    <row r="89" spans="1:5" ht="21" x14ac:dyDescent="0.25">
      <c r="A89" s="8"/>
      <c r="B89" s="8"/>
      <c r="C89" s="9"/>
      <c r="D89" s="9"/>
      <c r="E89" s="9">
        <f t="shared" si="1"/>
        <v>0</v>
      </c>
    </row>
    <row r="90" spans="1:5" ht="21" x14ac:dyDescent="0.25">
      <c r="A90" s="8"/>
      <c r="B90" s="8"/>
      <c r="C90" s="9"/>
      <c r="D90" s="9"/>
      <c r="E90" s="9">
        <f t="shared" si="1"/>
        <v>0</v>
      </c>
    </row>
    <row r="91" spans="1:5" ht="21" x14ac:dyDescent="0.25">
      <c r="A91" s="8"/>
      <c r="B91" s="8"/>
      <c r="C91" s="9"/>
      <c r="D91" s="9"/>
      <c r="E91" s="9">
        <f t="shared" si="1"/>
        <v>0</v>
      </c>
    </row>
    <row r="92" spans="1:5" ht="21" x14ac:dyDescent="0.25">
      <c r="A92" s="8"/>
      <c r="B92" s="8"/>
      <c r="C92" s="9"/>
      <c r="D92" s="9"/>
      <c r="E92" s="9">
        <f t="shared" si="1"/>
        <v>0</v>
      </c>
    </row>
    <row r="93" spans="1:5" ht="21" x14ac:dyDescent="0.25">
      <c r="A93" s="8"/>
      <c r="B93" s="8"/>
      <c r="C93" s="9"/>
      <c r="D93" s="9"/>
      <c r="E93" s="9">
        <f t="shared" si="1"/>
        <v>0</v>
      </c>
    </row>
    <row r="94" spans="1:5" ht="21" x14ac:dyDescent="0.25">
      <c r="A94" s="8"/>
      <c r="B94" s="8"/>
      <c r="C94" s="9"/>
      <c r="D94" s="9"/>
      <c r="E94" s="9">
        <f t="shared" si="1"/>
        <v>0</v>
      </c>
    </row>
    <row r="95" spans="1:5" ht="21" x14ac:dyDescent="0.25">
      <c r="A95" s="8"/>
      <c r="B95" s="8"/>
      <c r="C95" s="9"/>
      <c r="D95" s="9"/>
      <c r="E95" s="9">
        <f t="shared" si="1"/>
        <v>0</v>
      </c>
    </row>
    <row r="96" spans="1:5" ht="21" x14ac:dyDescent="0.25">
      <c r="A96" s="8"/>
      <c r="B96" s="8"/>
      <c r="C96" s="9"/>
      <c r="D96" s="9"/>
      <c r="E96" s="9">
        <f t="shared" si="1"/>
        <v>0</v>
      </c>
    </row>
    <row r="97" spans="1:5" ht="21" x14ac:dyDescent="0.25">
      <c r="A97" s="8"/>
      <c r="B97" s="8"/>
      <c r="C97" s="9"/>
      <c r="D97" s="9"/>
      <c r="E97" s="9">
        <f t="shared" si="1"/>
        <v>0</v>
      </c>
    </row>
    <row r="98" spans="1:5" ht="21" x14ac:dyDescent="0.25">
      <c r="A98" s="8"/>
      <c r="B98" s="8"/>
      <c r="C98" s="9"/>
      <c r="D98" s="9"/>
      <c r="E98" s="9">
        <f t="shared" si="1"/>
        <v>0</v>
      </c>
    </row>
    <row r="99" spans="1:5" ht="21" x14ac:dyDescent="0.25">
      <c r="A99" s="8"/>
      <c r="B99" s="8"/>
      <c r="C99" s="9"/>
      <c r="D99" s="9"/>
      <c r="E99" s="9">
        <f t="shared" si="1"/>
        <v>0</v>
      </c>
    </row>
    <row r="100" spans="1:5" ht="21" x14ac:dyDescent="0.25">
      <c r="A100" s="8"/>
      <c r="B100" s="8"/>
      <c r="C100" s="9"/>
      <c r="D100" s="9"/>
      <c r="E100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codeName="Sheet146"/>
  <dimension ref="A1:E290"/>
  <sheetViews>
    <sheetView topLeftCell="A276"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408</v>
      </c>
      <c r="B1" s="160"/>
      <c r="C1" s="160"/>
      <c r="D1" s="160"/>
      <c r="E1" s="160"/>
    </row>
    <row r="2" spans="1:5" ht="26" x14ac:dyDescent="0.3">
      <c r="A2" s="161" t="s">
        <v>409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1113.1500000000001</v>
      </c>
    </row>
    <row r="5" spans="1:5" ht="21" x14ac:dyDescent="0.25">
      <c r="A5" s="8" t="s">
        <v>481</v>
      </c>
      <c r="B5" s="8" t="s">
        <v>230</v>
      </c>
      <c r="C5" s="9"/>
      <c r="D5" s="9">
        <v>156.44999999999999</v>
      </c>
      <c r="E5" s="9">
        <f>E4+C5-D5</f>
        <v>956.7</v>
      </c>
    </row>
    <row r="6" spans="1:5" ht="21" x14ac:dyDescent="0.25">
      <c r="A6" s="18">
        <v>45299</v>
      </c>
      <c r="B6" s="8" t="s">
        <v>499</v>
      </c>
      <c r="C6" s="9">
        <v>500</v>
      </c>
      <c r="D6" s="9"/>
      <c r="E6" s="9">
        <f t="shared" ref="E6:E69" si="0">E5+C6-D6</f>
        <v>1456.7</v>
      </c>
    </row>
    <row r="7" spans="1:5" ht="21" x14ac:dyDescent="0.25">
      <c r="A7" s="18">
        <v>45303</v>
      </c>
      <c r="B7" s="8" t="s">
        <v>352</v>
      </c>
      <c r="C7" s="9"/>
      <c r="D7" s="9">
        <v>987</v>
      </c>
      <c r="E7" s="9">
        <f t="shared" si="0"/>
        <v>469.70000000000005</v>
      </c>
    </row>
    <row r="8" spans="1:5" ht="21" x14ac:dyDescent="0.25">
      <c r="A8" s="18">
        <v>45323</v>
      </c>
      <c r="B8" s="8" t="s">
        <v>386</v>
      </c>
      <c r="C8" s="9"/>
      <c r="D8" s="9">
        <v>103.95</v>
      </c>
      <c r="E8" s="9">
        <f t="shared" si="0"/>
        <v>365.75000000000006</v>
      </c>
    </row>
    <row r="9" spans="1:5" ht="21" x14ac:dyDescent="0.25">
      <c r="A9" s="18">
        <v>45323</v>
      </c>
      <c r="B9" s="8" t="s">
        <v>386</v>
      </c>
      <c r="C9" s="9"/>
      <c r="D9" s="9">
        <v>52.5</v>
      </c>
      <c r="E9" s="9">
        <f t="shared" si="0"/>
        <v>313.25000000000006</v>
      </c>
    </row>
    <row r="10" spans="1:5" ht="21" x14ac:dyDescent="0.25">
      <c r="A10" s="18">
        <v>45352</v>
      </c>
      <c r="B10" s="8" t="s">
        <v>386</v>
      </c>
      <c r="C10" s="9"/>
      <c r="D10" s="9">
        <v>103.95</v>
      </c>
      <c r="E10" s="9">
        <f t="shared" si="0"/>
        <v>209.30000000000007</v>
      </c>
    </row>
    <row r="11" spans="1:5" ht="21" x14ac:dyDescent="0.25">
      <c r="A11" s="18">
        <v>45352</v>
      </c>
      <c r="B11" s="8" t="s">
        <v>386</v>
      </c>
      <c r="C11" s="9"/>
      <c r="D11" s="9">
        <v>52.5</v>
      </c>
      <c r="E11" s="9">
        <f t="shared" si="0"/>
        <v>156.80000000000007</v>
      </c>
    </row>
    <row r="12" spans="1:5" ht="21" x14ac:dyDescent="0.25">
      <c r="A12" s="18">
        <v>45357</v>
      </c>
      <c r="B12" s="8" t="s">
        <v>1071</v>
      </c>
      <c r="C12" s="9"/>
      <c r="D12" s="9">
        <v>100</v>
      </c>
      <c r="E12" s="9">
        <f t="shared" si="0"/>
        <v>56.800000000000068</v>
      </c>
    </row>
    <row r="13" spans="1:5" ht="21" x14ac:dyDescent="0.25">
      <c r="A13" s="18">
        <v>45400</v>
      </c>
      <c r="B13" s="8" t="s">
        <v>150</v>
      </c>
      <c r="C13" s="9"/>
      <c r="D13" s="9">
        <v>56.8</v>
      </c>
      <c r="E13" s="9">
        <f t="shared" si="0"/>
        <v>7.1054273576010019E-14</v>
      </c>
    </row>
    <row r="14" spans="1:5" ht="21" x14ac:dyDescent="0.25">
      <c r="A14" s="18">
        <v>45400</v>
      </c>
      <c r="B14" s="8" t="s">
        <v>729</v>
      </c>
      <c r="C14" s="9">
        <v>1528</v>
      </c>
      <c r="D14" s="9"/>
      <c r="E14" s="9">
        <f t="shared" si="0"/>
        <v>1528</v>
      </c>
    </row>
    <row r="15" spans="1:5" ht="21" x14ac:dyDescent="0.25">
      <c r="A15" s="18">
        <v>45413</v>
      </c>
      <c r="B15" s="8"/>
      <c r="C15" s="9"/>
      <c r="D15" s="9">
        <v>103.95</v>
      </c>
      <c r="E15" s="9">
        <f t="shared" si="0"/>
        <v>1424.05</v>
      </c>
    </row>
    <row r="16" spans="1:5" ht="21" x14ac:dyDescent="0.25">
      <c r="A16" s="18">
        <v>45413</v>
      </c>
      <c r="B16" s="8"/>
      <c r="C16" s="9"/>
      <c r="D16" s="9">
        <v>52.5</v>
      </c>
      <c r="E16" s="9">
        <f t="shared" si="0"/>
        <v>1371.55</v>
      </c>
    </row>
    <row r="17" spans="1:5" ht="21" x14ac:dyDescent="0.25">
      <c r="A17" s="18">
        <v>45444</v>
      </c>
      <c r="B17" s="8"/>
      <c r="C17" s="9"/>
      <c r="D17" s="9">
        <v>103.95</v>
      </c>
      <c r="E17" s="9">
        <f t="shared" si="0"/>
        <v>1267.5999999999999</v>
      </c>
    </row>
    <row r="18" spans="1:5" ht="21" x14ac:dyDescent="0.25">
      <c r="A18" s="18">
        <v>45444</v>
      </c>
      <c r="B18" s="8"/>
      <c r="C18" s="9"/>
      <c r="D18" s="9">
        <v>52.5</v>
      </c>
      <c r="E18" s="9">
        <f t="shared" si="0"/>
        <v>1215.0999999999999</v>
      </c>
    </row>
    <row r="19" spans="1:5" ht="21" x14ac:dyDescent="0.25">
      <c r="A19" s="18">
        <v>45444</v>
      </c>
      <c r="B19" s="8"/>
      <c r="C19" s="9"/>
      <c r="D19" s="9">
        <v>18.329999999999998</v>
      </c>
      <c r="E19" s="9">
        <f t="shared" si="0"/>
        <v>1196.77</v>
      </c>
    </row>
    <row r="20" spans="1:5" ht="21" x14ac:dyDescent="0.25">
      <c r="A20" s="18">
        <v>45474</v>
      </c>
      <c r="B20" s="8"/>
      <c r="C20" s="9"/>
      <c r="D20" s="9">
        <v>103.95</v>
      </c>
      <c r="E20" s="9">
        <f t="shared" si="0"/>
        <v>1092.82</v>
      </c>
    </row>
    <row r="21" spans="1:5" ht="21" x14ac:dyDescent="0.25">
      <c r="A21" s="18">
        <v>45474</v>
      </c>
      <c r="B21" s="8"/>
      <c r="C21" s="9"/>
      <c r="D21" s="9">
        <v>52.5</v>
      </c>
      <c r="E21" s="9">
        <f t="shared" si="0"/>
        <v>1040.32</v>
      </c>
    </row>
    <row r="22" spans="1:5" ht="21" x14ac:dyDescent="0.25">
      <c r="A22" s="18">
        <v>45492</v>
      </c>
      <c r="B22" s="8" t="s">
        <v>1691</v>
      </c>
      <c r="C22" s="9">
        <v>3200000</v>
      </c>
      <c r="D22" s="9"/>
      <c r="E22" s="9">
        <f t="shared" si="0"/>
        <v>3201040.32</v>
      </c>
    </row>
    <row r="23" spans="1:5" ht="21" x14ac:dyDescent="0.25">
      <c r="A23" s="18">
        <v>45492</v>
      </c>
      <c r="B23" s="8" t="s">
        <v>1692</v>
      </c>
      <c r="C23" s="9"/>
      <c r="D23" s="9">
        <v>1607815</v>
      </c>
      <c r="E23" s="9">
        <f t="shared" si="0"/>
        <v>1593225.3199999998</v>
      </c>
    </row>
    <row r="24" spans="1:5" ht="21" x14ac:dyDescent="0.25">
      <c r="A24" s="18">
        <v>45492</v>
      </c>
      <c r="B24" s="8" t="s">
        <v>1693</v>
      </c>
      <c r="C24" s="9"/>
      <c r="D24" s="9">
        <v>1590225</v>
      </c>
      <c r="E24" s="9">
        <f t="shared" si="0"/>
        <v>3000.3199999998324</v>
      </c>
    </row>
    <row r="25" spans="1:5" ht="21" x14ac:dyDescent="0.25">
      <c r="A25" s="18">
        <v>45492</v>
      </c>
      <c r="B25" s="8" t="s">
        <v>351</v>
      </c>
      <c r="C25" s="9"/>
      <c r="D25" s="9">
        <v>8.4</v>
      </c>
      <c r="E25" s="9">
        <f t="shared" si="0"/>
        <v>2991.9199999998323</v>
      </c>
    </row>
    <row r="26" spans="1:5" ht="21" x14ac:dyDescent="0.25">
      <c r="A26" s="18">
        <v>45492</v>
      </c>
      <c r="B26" s="8"/>
      <c r="C26" s="9">
        <v>1800000</v>
      </c>
      <c r="D26" s="9"/>
      <c r="E26" s="9">
        <f t="shared" si="0"/>
        <v>1802991.92</v>
      </c>
    </row>
    <row r="27" spans="1:5" ht="21" x14ac:dyDescent="0.25">
      <c r="A27" s="18">
        <v>45492</v>
      </c>
      <c r="B27" s="8" t="s">
        <v>822</v>
      </c>
      <c r="C27" s="9"/>
      <c r="D27" s="9">
        <v>1801000</v>
      </c>
      <c r="E27" s="9">
        <f t="shared" si="0"/>
        <v>1991.9199999999255</v>
      </c>
    </row>
    <row r="28" spans="1:5" ht="21" x14ac:dyDescent="0.25">
      <c r="A28" s="18">
        <v>45495</v>
      </c>
      <c r="B28" s="8" t="s">
        <v>1691</v>
      </c>
      <c r="C28" s="9">
        <v>1500000</v>
      </c>
      <c r="D28" s="9"/>
      <c r="E28" s="9">
        <f t="shared" si="0"/>
        <v>1501991.92</v>
      </c>
    </row>
    <row r="29" spans="1:5" ht="21" x14ac:dyDescent="0.25">
      <c r="A29" s="18">
        <v>45495</v>
      </c>
      <c r="B29" s="8" t="s">
        <v>822</v>
      </c>
      <c r="C29" s="9"/>
      <c r="D29" s="9">
        <v>758990</v>
      </c>
      <c r="E29" s="9">
        <f t="shared" si="0"/>
        <v>743001.91999999993</v>
      </c>
    </row>
    <row r="30" spans="1:5" ht="21" x14ac:dyDescent="0.25">
      <c r="A30" s="18">
        <v>45495</v>
      </c>
      <c r="B30" s="8" t="s">
        <v>822</v>
      </c>
      <c r="C30" s="9"/>
      <c r="D30" s="9">
        <v>741010</v>
      </c>
      <c r="E30" s="9">
        <f t="shared" si="0"/>
        <v>1991.9199999999255</v>
      </c>
    </row>
    <row r="31" spans="1:5" ht="21" x14ac:dyDescent="0.25">
      <c r="A31" s="18">
        <v>45496</v>
      </c>
      <c r="B31" s="8" t="s">
        <v>1691</v>
      </c>
      <c r="C31" s="9">
        <v>700000</v>
      </c>
      <c r="D31" s="9"/>
      <c r="E31" s="9">
        <f t="shared" si="0"/>
        <v>701991.91999999993</v>
      </c>
    </row>
    <row r="32" spans="1:5" ht="21" x14ac:dyDescent="0.25">
      <c r="A32" s="18">
        <v>45496</v>
      </c>
      <c r="B32" s="8" t="s">
        <v>1691</v>
      </c>
      <c r="C32" s="9">
        <v>900000</v>
      </c>
      <c r="D32" s="9"/>
      <c r="E32" s="9">
        <f t="shared" si="0"/>
        <v>1601991.92</v>
      </c>
    </row>
    <row r="33" spans="1:5" ht="21" x14ac:dyDescent="0.25">
      <c r="A33" s="18">
        <v>45496</v>
      </c>
      <c r="B33" s="8" t="s">
        <v>822</v>
      </c>
      <c r="C33" s="9"/>
      <c r="D33" s="9">
        <v>839500</v>
      </c>
      <c r="E33" s="9">
        <f t="shared" si="0"/>
        <v>762491.91999999993</v>
      </c>
    </row>
    <row r="34" spans="1:5" ht="21" x14ac:dyDescent="0.25">
      <c r="A34" s="18">
        <v>45496</v>
      </c>
      <c r="B34" s="8" t="s">
        <v>822</v>
      </c>
      <c r="C34" s="9"/>
      <c r="D34" s="9">
        <v>761200</v>
      </c>
      <c r="E34" s="9">
        <f t="shared" si="0"/>
        <v>1291.9199999999255</v>
      </c>
    </row>
    <row r="35" spans="1:5" ht="21" x14ac:dyDescent="0.25">
      <c r="A35" s="18">
        <v>45496</v>
      </c>
      <c r="B35" s="8" t="s">
        <v>362</v>
      </c>
      <c r="C35" s="9"/>
      <c r="D35" s="9">
        <v>8.4</v>
      </c>
      <c r="E35" s="9">
        <f t="shared" si="0"/>
        <v>1283.5199999999254</v>
      </c>
    </row>
    <row r="36" spans="1:5" ht="21" x14ac:dyDescent="0.25">
      <c r="A36" s="18">
        <v>45498</v>
      </c>
      <c r="B36" s="8" t="s">
        <v>1704</v>
      </c>
      <c r="C36" s="9">
        <v>2000000</v>
      </c>
      <c r="D36" s="9"/>
      <c r="E36" s="9">
        <f t="shared" si="0"/>
        <v>2001283.52</v>
      </c>
    </row>
    <row r="37" spans="1:5" ht="21" x14ac:dyDescent="0.25">
      <c r="A37" s="18">
        <v>45498</v>
      </c>
      <c r="B37" s="8" t="s">
        <v>1705</v>
      </c>
      <c r="C37" s="9"/>
      <c r="D37" s="9">
        <v>1100100</v>
      </c>
      <c r="E37" s="9">
        <f t="shared" si="0"/>
        <v>901183.52</v>
      </c>
    </row>
    <row r="38" spans="1:5" ht="21" x14ac:dyDescent="0.25">
      <c r="A38" s="18">
        <v>45498</v>
      </c>
      <c r="B38" s="8" t="s">
        <v>1705</v>
      </c>
      <c r="C38" s="9"/>
      <c r="D38" s="9">
        <v>900250</v>
      </c>
      <c r="E38" s="9">
        <f t="shared" si="0"/>
        <v>933.52000000001863</v>
      </c>
    </row>
    <row r="39" spans="1:5" ht="21" x14ac:dyDescent="0.25">
      <c r="A39" s="18">
        <v>45498</v>
      </c>
      <c r="B39" s="8" t="s">
        <v>362</v>
      </c>
      <c r="C39" s="9"/>
      <c r="D39" s="9">
        <v>8.4</v>
      </c>
      <c r="E39" s="9">
        <f t="shared" si="0"/>
        <v>925.12000000001865</v>
      </c>
    </row>
    <row r="40" spans="1:5" ht="21" x14ac:dyDescent="0.25">
      <c r="A40" s="18">
        <v>45498</v>
      </c>
      <c r="B40" s="8" t="s">
        <v>1704</v>
      </c>
      <c r="C40" s="9">
        <v>2500000</v>
      </c>
      <c r="D40" s="9"/>
      <c r="E40" s="9">
        <f t="shared" si="0"/>
        <v>2500925.12</v>
      </c>
    </row>
    <row r="41" spans="1:5" ht="21" x14ac:dyDescent="0.25">
      <c r="A41" s="18">
        <v>45498</v>
      </c>
      <c r="B41" s="8" t="s">
        <v>1511</v>
      </c>
      <c r="C41" s="9"/>
      <c r="D41" s="9">
        <v>760500</v>
      </c>
      <c r="E41" s="9">
        <f t="shared" si="0"/>
        <v>1740425.12</v>
      </c>
    </row>
    <row r="42" spans="1:5" ht="21" x14ac:dyDescent="0.25">
      <c r="A42" s="18">
        <v>45498</v>
      </c>
      <c r="B42" s="8" t="s">
        <v>1511</v>
      </c>
      <c r="C42" s="9"/>
      <c r="D42" s="9">
        <v>739500</v>
      </c>
      <c r="E42" s="9">
        <f t="shared" si="0"/>
        <v>1000925.1200000001</v>
      </c>
    </row>
    <row r="43" spans="1:5" ht="21" x14ac:dyDescent="0.25">
      <c r="A43" s="18">
        <v>45498</v>
      </c>
      <c r="B43" s="8" t="s">
        <v>1705</v>
      </c>
      <c r="C43" s="9"/>
      <c r="D43" s="9">
        <v>1000200</v>
      </c>
      <c r="E43" s="9">
        <f t="shared" si="0"/>
        <v>725.12000000011176</v>
      </c>
    </row>
    <row r="44" spans="1:5" ht="21" x14ac:dyDescent="0.25">
      <c r="A44" s="18">
        <v>45498</v>
      </c>
      <c r="B44" s="8" t="s">
        <v>362</v>
      </c>
      <c r="C44" s="9"/>
      <c r="D44" s="9">
        <v>12.6</v>
      </c>
      <c r="E44" s="9">
        <f t="shared" si="0"/>
        <v>712.52000000011174</v>
      </c>
    </row>
    <row r="45" spans="1:5" ht="21" x14ac:dyDescent="0.25">
      <c r="A45" s="18">
        <v>45502</v>
      </c>
      <c r="B45" s="8" t="s">
        <v>1704</v>
      </c>
      <c r="C45" s="9">
        <v>679550</v>
      </c>
      <c r="D45" s="9"/>
      <c r="E45" s="9">
        <f t="shared" si="0"/>
        <v>680262.52000000014</v>
      </c>
    </row>
    <row r="46" spans="1:5" ht="21" x14ac:dyDescent="0.25">
      <c r="A46" s="18">
        <v>45502</v>
      </c>
      <c r="B46" s="8" t="s">
        <v>1705</v>
      </c>
      <c r="C46" s="9"/>
      <c r="D46" s="9">
        <v>679124</v>
      </c>
      <c r="E46" s="9">
        <f t="shared" si="0"/>
        <v>1138.520000000135</v>
      </c>
    </row>
    <row r="47" spans="1:5" ht="21" x14ac:dyDescent="0.25">
      <c r="A47" s="18">
        <v>45502</v>
      </c>
      <c r="B47" s="8" t="s">
        <v>1704</v>
      </c>
      <c r="C47" s="9">
        <v>820000</v>
      </c>
      <c r="D47" s="9"/>
      <c r="E47" s="9">
        <f t="shared" si="0"/>
        <v>821138.52000000014</v>
      </c>
    </row>
    <row r="48" spans="1:5" ht="21" x14ac:dyDescent="0.25">
      <c r="A48" s="18">
        <v>45502</v>
      </c>
      <c r="B48" s="8" t="s">
        <v>1705</v>
      </c>
      <c r="C48" s="9"/>
      <c r="D48" s="9">
        <v>819952</v>
      </c>
      <c r="E48" s="9">
        <f t="shared" si="0"/>
        <v>1186.520000000135</v>
      </c>
    </row>
    <row r="49" spans="1:5" ht="21" x14ac:dyDescent="0.25">
      <c r="A49" s="18">
        <v>45502</v>
      </c>
      <c r="B49" s="8" t="s">
        <v>362</v>
      </c>
      <c r="C49" s="9"/>
      <c r="D49" s="9">
        <v>16.8</v>
      </c>
      <c r="E49" s="9">
        <f t="shared" si="0"/>
        <v>1169.7200000001351</v>
      </c>
    </row>
    <row r="50" spans="1:5" ht="21" x14ac:dyDescent="0.25">
      <c r="A50" s="18">
        <v>45503</v>
      </c>
      <c r="B50" s="8" t="s">
        <v>1704</v>
      </c>
      <c r="C50" s="9">
        <v>600000</v>
      </c>
      <c r="D50" s="9"/>
      <c r="E50" s="9">
        <f t="shared" si="0"/>
        <v>601169.72000000009</v>
      </c>
    </row>
    <row r="51" spans="1:5" ht="21" x14ac:dyDescent="0.25">
      <c r="A51" s="18">
        <v>45503</v>
      </c>
      <c r="B51" s="8" t="s">
        <v>1705</v>
      </c>
      <c r="C51" s="9"/>
      <c r="D51" s="9">
        <v>599500</v>
      </c>
      <c r="E51" s="9">
        <f t="shared" si="0"/>
        <v>1669.7200000000885</v>
      </c>
    </row>
    <row r="52" spans="1:5" ht="21" x14ac:dyDescent="0.25">
      <c r="A52" s="18">
        <v>45503</v>
      </c>
      <c r="B52" s="8" t="s">
        <v>1704</v>
      </c>
      <c r="C52" s="9">
        <v>1400000</v>
      </c>
      <c r="D52" s="9"/>
      <c r="E52" s="9">
        <f t="shared" si="0"/>
        <v>1401669.7200000002</v>
      </c>
    </row>
    <row r="53" spans="1:5" ht="21" x14ac:dyDescent="0.25">
      <c r="A53" s="18">
        <v>45503</v>
      </c>
      <c r="B53" s="8" t="s">
        <v>1705</v>
      </c>
      <c r="C53" s="9"/>
      <c r="D53" s="9">
        <v>1399985</v>
      </c>
      <c r="E53" s="9">
        <f t="shared" si="0"/>
        <v>1684.7200000002049</v>
      </c>
    </row>
    <row r="54" spans="1:5" ht="21" x14ac:dyDescent="0.25">
      <c r="A54" s="18">
        <v>45505</v>
      </c>
      <c r="B54" s="8" t="s">
        <v>1704</v>
      </c>
      <c r="C54" s="9">
        <v>1750000</v>
      </c>
      <c r="D54" s="9"/>
      <c r="E54" s="9">
        <f t="shared" si="0"/>
        <v>1751684.7200000002</v>
      </c>
    </row>
    <row r="55" spans="1:5" ht="21" x14ac:dyDescent="0.25">
      <c r="A55" s="18">
        <v>45505</v>
      </c>
      <c r="B55" s="8" t="s">
        <v>1705</v>
      </c>
      <c r="C55" s="9"/>
      <c r="D55" s="9">
        <v>824990</v>
      </c>
      <c r="E55" s="9">
        <f t="shared" si="0"/>
        <v>926694.7200000002</v>
      </c>
    </row>
    <row r="56" spans="1:5" ht="21" x14ac:dyDescent="0.25">
      <c r="A56" s="18">
        <v>45505</v>
      </c>
      <c r="B56" s="8" t="s">
        <v>1705</v>
      </c>
      <c r="C56" s="9"/>
      <c r="D56" s="9">
        <v>924560</v>
      </c>
      <c r="E56" s="9">
        <f t="shared" si="0"/>
        <v>2134.7200000002049</v>
      </c>
    </row>
    <row r="57" spans="1:5" ht="21" x14ac:dyDescent="0.25">
      <c r="A57" s="18">
        <v>45505</v>
      </c>
      <c r="B57" s="8" t="s">
        <v>1704</v>
      </c>
      <c r="C57" s="9">
        <v>1750800</v>
      </c>
      <c r="D57" s="9"/>
      <c r="E57" s="9">
        <f t="shared" si="0"/>
        <v>1752934.7200000002</v>
      </c>
    </row>
    <row r="58" spans="1:5" ht="21" x14ac:dyDescent="0.25">
      <c r="A58" s="18">
        <v>45505</v>
      </c>
      <c r="B58" s="8" t="s">
        <v>1705</v>
      </c>
      <c r="C58" s="9"/>
      <c r="D58" s="9">
        <v>788730</v>
      </c>
      <c r="E58" s="9">
        <f t="shared" si="0"/>
        <v>964204.7200000002</v>
      </c>
    </row>
    <row r="59" spans="1:5" ht="21" x14ac:dyDescent="0.25">
      <c r="A59" s="18">
        <v>45505</v>
      </c>
      <c r="B59" s="8" t="s">
        <v>1705</v>
      </c>
      <c r="C59" s="9"/>
      <c r="D59" s="9">
        <v>961270</v>
      </c>
      <c r="E59" s="9">
        <f t="shared" si="0"/>
        <v>2934.7200000002049</v>
      </c>
    </row>
    <row r="60" spans="1:5" ht="21" x14ac:dyDescent="0.25">
      <c r="A60" s="18">
        <v>45505</v>
      </c>
      <c r="B60" s="8" t="s">
        <v>362</v>
      </c>
      <c r="C60" s="9"/>
      <c r="D60" s="9">
        <v>16.8</v>
      </c>
      <c r="E60" s="9">
        <f t="shared" si="0"/>
        <v>2917.9200000002047</v>
      </c>
    </row>
    <row r="61" spans="1:5" ht="21" x14ac:dyDescent="0.25">
      <c r="A61" s="18">
        <v>45505</v>
      </c>
      <c r="B61" s="8" t="s">
        <v>1704</v>
      </c>
      <c r="C61" s="9">
        <v>1499200</v>
      </c>
      <c r="D61" s="9"/>
      <c r="E61" s="9">
        <f t="shared" si="0"/>
        <v>1502117.9200000002</v>
      </c>
    </row>
    <row r="62" spans="1:5" ht="21" x14ac:dyDescent="0.25">
      <c r="A62" s="18">
        <v>45505</v>
      </c>
      <c r="B62" s="8" t="s">
        <v>1705</v>
      </c>
      <c r="C62" s="9"/>
      <c r="D62" s="9">
        <v>755200</v>
      </c>
      <c r="E62" s="9">
        <f t="shared" si="0"/>
        <v>746917.92000000016</v>
      </c>
    </row>
    <row r="63" spans="1:5" ht="21" x14ac:dyDescent="0.25">
      <c r="A63" s="18">
        <v>45505</v>
      </c>
      <c r="B63" s="8" t="s">
        <v>1705</v>
      </c>
      <c r="C63" s="9"/>
      <c r="D63" s="9">
        <v>744800</v>
      </c>
      <c r="E63" s="9">
        <f t="shared" si="0"/>
        <v>2117.9200000001583</v>
      </c>
    </row>
    <row r="64" spans="1:5" ht="21" x14ac:dyDescent="0.25">
      <c r="A64" s="18">
        <v>45505</v>
      </c>
      <c r="B64" s="8" t="s">
        <v>362</v>
      </c>
      <c r="C64" s="9"/>
      <c r="D64" s="9">
        <v>8.4</v>
      </c>
      <c r="E64" s="9">
        <f t="shared" si="0"/>
        <v>2109.5200000001582</v>
      </c>
    </row>
    <row r="65" spans="1:5" ht="21" x14ac:dyDescent="0.25">
      <c r="A65" s="18">
        <v>45520</v>
      </c>
      <c r="B65" s="8" t="s">
        <v>1704</v>
      </c>
      <c r="C65" s="9">
        <v>1759800</v>
      </c>
      <c r="D65" s="9"/>
      <c r="E65" s="9">
        <f t="shared" si="0"/>
        <v>1761909.5200000003</v>
      </c>
    </row>
    <row r="66" spans="1:5" ht="21" x14ac:dyDescent="0.25">
      <c r="A66" s="18">
        <v>45520</v>
      </c>
      <c r="B66" s="8" t="s">
        <v>1705</v>
      </c>
      <c r="C66" s="9"/>
      <c r="D66" s="9">
        <v>982071</v>
      </c>
      <c r="E66" s="9">
        <f t="shared" si="0"/>
        <v>779838.52000000025</v>
      </c>
    </row>
    <row r="67" spans="1:5" ht="21" x14ac:dyDescent="0.25">
      <c r="A67" s="18">
        <v>45520</v>
      </c>
      <c r="B67" s="8" t="s">
        <v>1705</v>
      </c>
      <c r="C67" s="9"/>
      <c r="D67" s="9">
        <v>777200</v>
      </c>
      <c r="E67" s="9">
        <f t="shared" si="0"/>
        <v>2638.5200000002515</v>
      </c>
    </row>
    <row r="68" spans="1:5" ht="21" x14ac:dyDescent="0.25">
      <c r="A68" s="18">
        <v>45520</v>
      </c>
      <c r="B68" s="8" t="s">
        <v>1704</v>
      </c>
      <c r="C68" s="9">
        <v>1740200</v>
      </c>
      <c r="D68" s="9"/>
      <c r="E68" s="9">
        <f t="shared" si="0"/>
        <v>1742838.5200000003</v>
      </c>
    </row>
    <row r="69" spans="1:5" ht="21" x14ac:dyDescent="0.25">
      <c r="A69" s="18">
        <v>45520</v>
      </c>
      <c r="B69" s="8" t="s">
        <v>1705</v>
      </c>
      <c r="C69" s="9"/>
      <c r="D69" s="9">
        <v>876544</v>
      </c>
      <c r="E69" s="9">
        <f t="shared" si="0"/>
        <v>866294.52000000025</v>
      </c>
    </row>
    <row r="70" spans="1:5" ht="21" x14ac:dyDescent="0.25">
      <c r="A70" s="18">
        <v>45520</v>
      </c>
      <c r="B70" s="8" t="s">
        <v>1705</v>
      </c>
      <c r="C70" s="9"/>
      <c r="D70" s="9">
        <v>864339</v>
      </c>
      <c r="E70" s="9">
        <f t="shared" ref="E70:E133" si="1">E69+C70-D70</f>
        <v>1955.5200000002515</v>
      </c>
    </row>
    <row r="71" spans="1:5" ht="21" x14ac:dyDescent="0.25">
      <c r="A71" s="18">
        <v>45520</v>
      </c>
      <c r="B71" s="8" t="s">
        <v>362</v>
      </c>
      <c r="C71" s="9"/>
      <c r="D71" s="9">
        <v>328.25</v>
      </c>
      <c r="E71" s="9">
        <f t="shared" si="1"/>
        <v>1627.2700000002515</v>
      </c>
    </row>
    <row r="72" spans="1:5" ht="21" x14ac:dyDescent="0.25">
      <c r="A72" s="18">
        <v>45524</v>
      </c>
      <c r="B72" s="8" t="s">
        <v>1704</v>
      </c>
      <c r="C72" s="9">
        <v>699790</v>
      </c>
      <c r="D72" s="9"/>
      <c r="E72" s="9">
        <f t="shared" si="1"/>
        <v>701417.27000000025</v>
      </c>
    </row>
    <row r="73" spans="1:5" ht="21" x14ac:dyDescent="0.25">
      <c r="A73" s="18">
        <v>45524</v>
      </c>
      <c r="B73" s="8" t="s">
        <v>1705</v>
      </c>
      <c r="C73" s="9"/>
      <c r="D73" s="9">
        <v>700250</v>
      </c>
      <c r="E73" s="9">
        <f t="shared" si="1"/>
        <v>1167.2700000002515</v>
      </c>
    </row>
    <row r="74" spans="1:5" ht="21" x14ac:dyDescent="0.25">
      <c r="A74" s="18">
        <v>45526</v>
      </c>
      <c r="B74" s="8" t="s">
        <v>1704</v>
      </c>
      <c r="C74" s="9">
        <v>1000000</v>
      </c>
      <c r="D74" s="9"/>
      <c r="E74" s="9">
        <f t="shared" si="1"/>
        <v>1001167.2700000003</v>
      </c>
    </row>
    <row r="75" spans="1:5" ht="21" x14ac:dyDescent="0.25">
      <c r="A75" s="18">
        <v>45526</v>
      </c>
      <c r="B75" s="8" t="s">
        <v>1705</v>
      </c>
      <c r="C75" s="9"/>
      <c r="D75" s="9">
        <v>1000400</v>
      </c>
      <c r="E75" s="9">
        <f t="shared" si="1"/>
        <v>767.27000000025146</v>
      </c>
    </row>
    <row r="76" spans="1:5" ht="21" x14ac:dyDescent="0.25">
      <c r="A76" s="18">
        <v>45527</v>
      </c>
      <c r="B76" s="8" t="s">
        <v>1704</v>
      </c>
      <c r="C76" s="9">
        <v>1456848</v>
      </c>
      <c r="D76" s="9"/>
      <c r="E76" s="9">
        <f t="shared" si="1"/>
        <v>1457615.2700000003</v>
      </c>
    </row>
    <row r="77" spans="1:5" ht="21" x14ac:dyDescent="0.25">
      <c r="A77" s="18">
        <v>45527</v>
      </c>
      <c r="B77" s="8" t="s">
        <v>1704</v>
      </c>
      <c r="C77" s="9">
        <v>1543152</v>
      </c>
      <c r="D77" s="9"/>
      <c r="E77" s="9">
        <f t="shared" si="1"/>
        <v>3000767.2700000005</v>
      </c>
    </row>
    <row r="78" spans="1:5" ht="21" x14ac:dyDescent="0.25">
      <c r="A78" s="18">
        <v>45527</v>
      </c>
      <c r="B78" s="8" t="s">
        <v>1705</v>
      </c>
      <c r="C78" s="9"/>
      <c r="D78" s="9">
        <f>980450+995670+1023500</f>
        <v>2999620</v>
      </c>
      <c r="E78" s="9">
        <f t="shared" si="1"/>
        <v>1147.2700000004843</v>
      </c>
    </row>
    <row r="79" spans="1:5" ht="21" x14ac:dyDescent="0.25">
      <c r="A79" s="18">
        <v>45530</v>
      </c>
      <c r="B79" s="8" t="s">
        <v>1704</v>
      </c>
      <c r="C79" s="9">
        <v>649805</v>
      </c>
      <c r="D79" s="9"/>
      <c r="E79" s="9">
        <f t="shared" si="1"/>
        <v>650952.27000000048</v>
      </c>
    </row>
    <row r="80" spans="1:5" ht="21" x14ac:dyDescent="0.25">
      <c r="A80" s="18">
        <v>45530</v>
      </c>
      <c r="B80" s="8" t="s">
        <v>1705</v>
      </c>
      <c r="C80" s="9"/>
      <c r="D80" s="9">
        <v>649500</v>
      </c>
      <c r="E80" s="9">
        <f t="shared" si="1"/>
        <v>1452.2700000004843</v>
      </c>
    </row>
    <row r="81" spans="1:5" ht="21" x14ac:dyDescent="0.25">
      <c r="A81" s="18">
        <v>45530</v>
      </c>
      <c r="B81" s="8" t="s">
        <v>150</v>
      </c>
      <c r="C81" s="9"/>
      <c r="D81" s="9">
        <v>4.2</v>
      </c>
      <c r="E81" s="9">
        <f t="shared" si="1"/>
        <v>1448.0700000004842</v>
      </c>
    </row>
    <row r="82" spans="1:5" ht="21" x14ac:dyDescent="0.25">
      <c r="A82" s="18">
        <v>45531</v>
      </c>
      <c r="B82" s="8" t="s">
        <v>1704</v>
      </c>
      <c r="C82" s="9">
        <v>400000</v>
      </c>
      <c r="D82" s="9"/>
      <c r="E82" s="9">
        <f t="shared" si="1"/>
        <v>401448.07000000047</v>
      </c>
    </row>
    <row r="83" spans="1:5" ht="21" x14ac:dyDescent="0.25">
      <c r="A83" s="18">
        <v>45531</v>
      </c>
      <c r="B83" s="8" t="s">
        <v>1704</v>
      </c>
      <c r="C83" s="9">
        <v>399760</v>
      </c>
      <c r="D83" s="9"/>
      <c r="E83" s="9">
        <f t="shared" si="1"/>
        <v>801208.07000000053</v>
      </c>
    </row>
    <row r="84" spans="1:5" ht="21" x14ac:dyDescent="0.25">
      <c r="A84" s="18">
        <v>45531</v>
      </c>
      <c r="B84" s="8" t="s">
        <v>1705</v>
      </c>
      <c r="C84" s="9"/>
      <c r="D84" s="9">
        <v>800600</v>
      </c>
      <c r="E84" s="9">
        <f t="shared" si="1"/>
        <v>608.07000000053085</v>
      </c>
    </row>
    <row r="85" spans="1:5" ht="21" x14ac:dyDescent="0.25">
      <c r="A85" s="18">
        <v>45531</v>
      </c>
      <c r="B85" s="8" t="s">
        <v>362</v>
      </c>
      <c r="C85" s="9"/>
      <c r="D85" s="9">
        <v>8.4</v>
      </c>
      <c r="E85" s="9">
        <f t="shared" si="1"/>
        <v>599.67000000053088</v>
      </c>
    </row>
    <row r="86" spans="1:5" ht="21" x14ac:dyDescent="0.25">
      <c r="A86" s="18">
        <v>45534</v>
      </c>
      <c r="B86" s="8" t="s">
        <v>1704</v>
      </c>
      <c r="C86" s="9">
        <v>2021960</v>
      </c>
      <c r="D86" s="9"/>
      <c r="E86" s="9">
        <f t="shared" si="1"/>
        <v>2022559.6700000006</v>
      </c>
    </row>
    <row r="87" spans="1:5" ht="21" x14ac:dyDescent="0.25">
      <c r="A87" s="18">
        <v>45534</v>
      </c>
      <c r="B87" s="8" t="s">
        <v>1704</v>
      </c>
      <c r="C87" s="9">
        <v>1978040</v>
      </c>
      <c r="D87" s="9"/>
      <c r="E87" s="9">
        <f t="shared" si="1"/>
        <v>4000599.6700000009</v>
      </c>
    </row>
    <row r="88" spans="1:5" ht="21" x14ac:dyDescent="0.25">
      <c r="A88" s="18">
        <v>45534</v>
      </c>
      <c r="B88" s="8" t="s">
        <v>822</v>
      </c>
      <c r="C88" s="9"/>
      <c r="D88" s="9">
        <v>1275600</v>
      </c>
      <c r="E88" s="9">
        <f t="shared" si="1"/>
        <v>2724999.6700000009</v>
      </c>
    </row>
    <row r="89" spans="1:5" ht="21" x14ac:dyDescent="0.25">
      <c r="A89" s="18">
        <v>45534</v>
      </c>
      <c r="B89" s="8" t="s">
        <v>822</v>
      </c>
      <c r="C89" s="9"/>
      <c r="D89" s="9">
        <v>1195700</v>
      </c>
      <c r="E89" s="9">
        <f t="shared" si="1"/>
        <v>1529299.6700000009</v>
      </c>
    </row>
    <row r="90" spans="1:5" ht="21" x14ac:dyDescent="0.25">
      <c r="A90" s="18">
        <v>45534</v>
      </c>
      <c r="B90" s="8" t="s">
        <v>822</v>
      </c>
      <c r="C90" s="9"/>
      <c r="D90" s="9">
        <v>1528200</v>
      </c>
      <c r="E90" s="9">
        <f t="shared" si="1"/>
        <v>1099.6700000008568</v>
      </c>
    </row>
    <row r="91" spans="1:5" ht="21" x14ac:dyDescent="0.25">
      <c r="A91" s="18">
        <v>45534</v>
      </c>
      <c r="B91" s="8" t="s">
        <v>977</v>
      </c>
      <c r="C91" s="9"/>
      <c r="D91" s="9">
        <v>103.95</v>
      </c>
      <c r="E91" s="9">
        <f t="shared" si="1"/>
        <v>995.72000000085677</v>
      </c>
    </row>
    <row r="92" spans="1:5" ht="21" x14ac:dyDescent="0.25">
      <c r="A92" s="18">
        <v>45534</v>
      </c>
      <c r="B92" s="8" t="s">
        <v>977</v>
      </c>
      <c r="C92" s="9"/>
      <c r="D92" s="9">
        <v>52.5</v>
      </c>
      <c r="E92" s="9">
        <f t="shared" si="1"/>
        <v>943.22000000085677</v>
      </c>
    </row>
    <row r="93" spans="1:5" ht="21" x14ac:dyDescent="0.25">
      <c r="A93" s="18">
        <v>45544</v>
      </c>
      <c r="B93" s="8" t="s">
        <v>1704</v>
      </c>
      <c r="C93" s="9">
        <v>2299310</v>
      </c>
      <c r="D93" s="9"/>
      <c r="E93" s="9">
        <f t="shared" si="1"/>
        <v>2300253.2200000007</v>
      </c>
    </row>
    <row r="94" spans="1:5" ht="21" x14ac:dyDescent="0.25">
      <c r="A94" s="18">
        <v>45544</v>
      </c>
      <c r="B94" s="8" t="s">
        <v>822</v>
      </c>
      <c r="C94" s="9"/>
      <c r="D94" s="9">
        <v>2298700</v>
      </c>
      <c r="E94" s="9">
        <f t="shared" si="1"/>
        <v>1553.2200000006706</v>
      </c>
    </row>
    <row r="95" spans="1:5" ht="21" x14ac:dyDescent="0.25">
      <c r="A95" s="18">
        <v>45547</v>
      </c>
      <c r="B95" s="8" t="s">
        <v>1757</v>
      </c>
      <c r="C95" s="9">
        <v>2524061.9700000002</v>
      </c>
      <c r="D95" s="9"/>
      <c r="E95" s="9">
        <f t="shared" si="1"/>
        <v>2525615.1900000009</v>
      </c>
    </row>
    <row r="96" spans="1:5" ht="21" x14ac:dyDescent="0.25">
      <c r="A96" s="18">
        <v>45547</v>
      </c>
      <c r="B96" s="8" t="s">
        <v>1705</v>
      </c>
      <c r="C96" s="9"/>
      <c r="D96" s="9">
        <v>2524000</v>
      </c>
      <c r="E96" s="9">
        <f t="shared" si="1"/>
        <v>1615.1900000008754</v>
      </c>
    </row>
    <row r="97" spans="1:5" ht="21" x14ac:dyDescent="0.25">
      <c r="A97" s="18">
        <v>45548</v>
      </c>
      <c r="B97" s="8" t="s">
        <v>1757</v>
      </c>
      <c r="C97" s="9">
        <f>1449850+1247840</f>
        <v>2697690</v>
      </c>
      <c r="D97" s="9"/>
      <c r="E97" s="9">
        <f t="shared" si="1"/>
        <v>2699305.1900000009</v>
      </c>
    </row>
    <row r="98" spans="1:5" ht="21" x14ac:dyDescent="0.25">
      <c r="A98" s="18">
        <v>45548</v>
      </c>
      <c r="B98" s="8" t="s">
        <v>822</v>
      </c>
      <c r="C98" s="9"/>
      <c r="D98" s="32">
        <f>1345700+1353000</f>
        <v>2698700</v>
      </c>
      <c r="E98" s="9">
        <f t="shared" si="1"/>
        <v>605.19000000087544</v>
      </c>
    </row>
    <row r="99" spans="1:5" ht="21" x14ac:dyDescent="0.25">
      <c r="A99" s="18">
        <v>45551</v>
      </c>
      <c r="C99" s="9">
        <v>999700</v>
      </c>
      <c r="D99" s="9"/>
      <c r="E99" s="9">
        <f t="shared" si="1"/>
        <v>1000305.1900000009</v>
      </c>
    </row>
    <row r="100" spans="1:5" ht="21" x14ac:dyDescent="0.25">
      <c r="A100" s="18">
        <v>45552</v>
      </c>
      <c r="B100" s="8" t="s">
        <v>822</v>
      </c>
      <c r="C100" s="9"/>
      <c r="D100" s="9">
        <v>999250</v>
      </c>
      <c r="E100" s="9">
        <f t="shared" si="1"/>
        <v>1055.1900000008754</v>
      </c>
    </row>
    <row r="101" spans="1:5" ht="21" x14ac:dyDescent="0.25">
      <c r="A101" s="18">
        <v>45554</v>
      </c>
      <c r="B101" s="51" t="s">
        <v>1704</v>
      </c>
      <c r="C101" s="9">
        <v>799760</v>
      </c>
      <c r="D101" s="9"/>
      <c r="E101" s="9">
        <f t="shared" si="1"/>
        <v>800815.19000000088</v>
      </c>
    </row>
    <row r="102" spans="1:5" ht="21" x14ac:dyDescent="0.25">
      <c r="A102" s="18">
        <v>45554</v>
      </c>
      <c r="B102" s="8" t="s">
        <v>1705</v>
      </c>
      <c r="C102" s="9"/>
      <c r="D102" s="9">
        <v>800154</v>
      </c>
      <c r="E102" s="9">
        <f t="shared" si="1"/>
        <v>661.19000000087544</v>
      </c>
    </row>
    <row r="103" spans="1:5" ht="21" x14ac:dyDescent="0.25">
      <c r="A103" s="18">
        <v>45554</v>
      </c>
      <c r="B103" s="17"/>
      <c r="C103" s="9"/>
      <c r="D103" s="9">
        <v>4.2</v>
      </c>
      <c r="E103" s="9">
        <f t="shared" si="1"/>
        <v>656.9900000008754</v>
      </c>
    </row>
    <row r="104" spans="1:5" ht="21" x14ac:dyDescent="0.25">
      <c r="A104" s="18">
        <v>45555</v>
      </c>
      <c r="B104" s="8" t="s">
        <v>1704</v>
      </c>
      <c r="C104" s="9">
        <v>749550</v>
      </c>
      <c r="D104" s="9"/>
      <c r="E104" s="9">
        <f t="shared" si="1"/>
        <v>750206.99000000092</v>
      </c>
    </row>
    <row r="105" spans="1:5" ht="21" x14ac:dyDescent="0.25">
      <c r="A105" s="18">
        <v>45555</v>
      </c>
      <c r="B105" s="8" t="s">
        <v>1704</v>
      </c>
      <c r="C105" s="9">
        <v>750000</v>
      </c>
      <c r="D105" s="9"/>
      <c r="E105" s="9">
        <f t="shared" si="1"/>
        <v>1500206.9900000009</v>
      </c>
    </row>
    <row r="106" spans="1:5" ht="21" x14ac:dyDescent="0.25">
      <c r="A106" s="18">
        <v>45555</v>
      </c>
      <c r="B106" s="8" t="s">
        <v>1704</v>
      </c>
      <c r="C106" s="9">
        <v>499850</v>
      </c>
      <c r="D106" s="9"/>
      <c r="E106" s="9">
        <f t="shared" si="1"/>
        <v>2000056.9900000009</v>
      </c>
    </row>
    <row r="107" spans="1:5" ht="21" x14ac:dyDescent="0.25">
      <c r="A107" s="18">
        <v>45555</v>
      </c>
      <c r="B107" s="8" t="s">
        <v>1705</v>
      </c>
      <c r="C107" s="9"/>
      <c r="D107" s="9">
        <v>999619</v>
      </c>
      <c r="E107" s="9">
        <f t="shared" si="1"/>
        <v>1000437.9900000009</v>
      </c>
    </row>
    <row r="108" spans="1:5" ht="21" x14ac:dyDescent="0.25">
      <c r="A108" s="18">
        <v>45555</v>
      </c>
      <c r="B108" s="8" t="s">
        <v>1705</v>
      </c>
      <c r="C108" s="9"/>
      <c r="D108" s="9">
        <v>999457</v>
      </c>
      <c r="E108" s="9">
        <f t="shared" si="1"/>
        <v>980.99000000092201</v>
      </c>
    </row>
    <row r="109" spans="1:5" ht="21" x14ac:dyDescent="0.25">
      <c r="A109" s="18">
        <v>45559</v>
      </c>
      <c r="B109" s="8" t="s">
        <v>1704</v>
      </c>
      <c r="C109" s="9">
        <v>999700</v>
      </c>
      <c r="D109" s="9"/>
      <c r="E109" s="9">
        <f t="shared" si="1"/>
        <v>1000680.9900000009</v>
      </c>
    </row>
    <row r="110" spans="1:5" ht="21" x14ac:dyDescent="0.25">
      <c r="A110" s="18">
        <v>45559</v>
      </c>
      <c r="B110" s="8" t="s">
        <v>1705</v>
      </c>
      <c r="C110" s="9"/>
      <c r="D110" s="9">
        <v>999500</v>
      </c>
      <c r="E110" s="9">
        <f t="shared" si="1"/>
        <v>1180.990000000922</v>
      </c>
    </row>
    <row r="111" spans="1:5" ht="21" x14ac:dyDescent="0.25">
      <c r="A111" s="18">
        <v>45559</v>
      </c>
      <c r="B111" s="8" t="s">
        <v>351</v>
      </c>
      <c r="C111" s="9"/>
      <c r="D111" s="9">
        <v>4.2</v>
      </c>
      <c r="E111" s="9">
        <f t="shared" si="1"/>
        <v>1176.790000000922</v>
      </c>
    </row>
    <row r="112" spans="1:5" ht="21" x14ac:dyDescent="0.25">
      <c r="A112" s="18">
        <v>45560</v>
      </c>
      <c r="B112" s="8" t="s">
        <v>1704</v>
      </c>
      <c r="C112" s="9">
        <f>1017533+982467</f>
        <v>2000000</v>
      </c>
      <c r="D112" s="9"/>
      <c r="E112" s="9">
        <f t="shared" si="1"/>
        <v>2001176.790000001</v>
      </c>
    </row>
    <row r="113" spans="1:5" ht="21" x14ac:dyDescent="0.25">
      <c r="A113" s="18">
        <v>45560</v>
      </c>
      <c r="B113" s="8" t="s">
        <v>1705</v>
      </c>
      <c r="C113" s="9"/>
      <c r="D113" s="32">
        <f>1017789+981983</f>
        <v>1999772</v>
      </c>
      <c r="E113" s="9">
        <f t="shared" si="1"/>
        <v>1404.7900000009686</v>
      </c>
    </row>
    <row r="114" spans="1:5" ht="21" x14ac:dyDescent="0.25">
      <c r="A114" s="18">
        <v>45560</v>
      </c>
      <c r="B114" s="8" t="s">
        <v>362</v>
      </c>
      <c r="C114" s="9"/>
      <c r="D114" s="9">
        <v>8.4</v>
      </c>
      <c r="E114" s="9">
        <f t="shared" si="1"/>
        <v>1396.3900000009685</v>
      </c>
    </row>
    <row r="115" spans="1:5" ht="21" x14ac:dyDescent="0.25">
      <c r="A115" s="18">
        <v>45565</v>
      </c>
      <c r="B115" s="8" t="s">
        <v>1704</v>
      </c>
      <c r="C115" s="9">
        <v>1999400</v>
      </c>
      <c r="D115" s="9"/>
      <c r="E115" s="9">
        <f t="shared" si="1"/>
        <v>2000796.3900000011</v>
      </c>
    </row>
    <row r="116" spans="1:5" ht="21" x14ac:dyDescent="0.25">
      <c r="A116" s="18">
        <v>45565</v>
      </c>
      <c r="B116" s="8" t="s">
        <v>1705</v>
      </c>
      <c r="C116" s="9"/>
      <c r="D116" s="9">
        <v>1012465</v>
      </c>
      <c r="E116" s="9">
        <f t="shared" si="1"/>
        <v>988331.39000000106</v>
      </c>
    </row>
    <row r="117" spans="1:5" ht="21" x14ac:dyDescent="0.25">
      <c r="A117" s="18">
        <v>45565</v>
      </c>
      <c r="B117" s="8" t="s">
        <v>1705</v>
      </c>
      <c r="C117" s="9"/>
      <c r="D117" s="9">
        <v>987535</v>
      </c>
      <c r="E117" s="9">
        <f t="shared" si="1"/>
        <v>796.39000000106171</v>
      </c>
    </row>
    <row r="118" spans="1:5" ht="21" x14ac:dyDescent="0.25">
      <c r="A118" s="18">
        <v>45565</v>
      </c>
      <c r="B118" s="8" t="s">
        <v>362</v>
      </c>
      <c r="C118" s="9"/>
      <c r="D118" s="9">
        <v>8.4</v>
      </c>
      <c r="E118" s="9">
        <f t="shared" si="1"/>
        <v>787.99000000106173</v>
      </c>
    </row>
    <row r="119" spans="1:5" ht="21" x14ac:dyDescent="0.25">
      <c r="A119" s="18">
        <v>45565</v>
      </c>
      <c r="B119" s="8" t="s">
        <v>1704</v>
      </c>
      <c r="C119" s="9">
        <v>2498250</v>
      </c>
      <c r="D119" s="9"/>
      <c r="E119" s="9">
        <f t="shared" si="1"/>
        <v>2499037.9900000012</v>
      </c>
    </row>
    <row r="120" spans="1:5" ht="21" x14ac:dyDescent="0.25">
      <c r="A120" s="18">
        <v>45565</v>
      </c>
      <c r="B120" s="8" t="s">
        <v>1705</v>
      </c>
      <c r="C120" s="9"/>
      <c r="D120" s="9">
        <v>2498000</v>
      </c>
      <c r="E120" s="9">
        <f t="shared" si="1"/>
        <v>1037.9900000011548</v>
      </c>
    </row>
    <row r="121" spans="1:5" ht="21" x14ac:dyDescent="0.25">
      <c r="A121" s="18">
        <v>45569</v>
      </c>
      <c r="B121" s="8" t="s">
        <v>1704</v>
      </c>
      <c r="C121" s="9">
        <v>1599020</v>
      </c>
      <c r="D121" s="9"/>
      <c r="E121" s="9">
        <f t="shared" si="1"/>
        <v>1600057.9900000012</v>
      </c>
    </row>
    <row r="122" spans="1:5" ht="21" x14ac:dyDescent="0.25">
      <c r="A122" s="18">
        <v>45569</v>
      </c>
      <c r="B122" s="8" t="s">
        <v>1552</v>
      </c>
      <c r="C122" s="9"/>
      <c r="D122" s="9">
        <v>762450</v>
      </c>
      <c r="E122" s="9">
        <f t="shared" si="1"/>
        <v>837607.99000000115</v>
      </c>
    </row>
    <row r="123" spans="1:5" ht="21" x14ac:dyDescent="0.25">
      <c r="A123" s="18">
        <v>45569</v>
      </c>
      <c r="B123" s="8" t="s">
        <v>1552</v>
      </c>
      <c r="C123" s="9"/>
      <c r="D123" s="9">
        <v>836350</v>
      </c>
      <c r="E123" s="9">
        <f t="shared" si="1"/>
        <v>1257.9900000011548</v>
      </c>
    </row>
    <row r="124" spans="1:5" ht="21" x14ac:dyDescent="0.25">
      <c r="A124" s="18">
        <v>45569</v>
      </c>
      <c r="B124" s="8" t="s">
        <v>1877</v>
      </c>
      <c r="C124" s="9"/>
      <c r="D124" s="9">
        <v>103.95</v>
      </c>
      <c r="E124" s="9">
        <f t="shared" si="1"/>
        <v>1154.0400000011548</v>
      </c>
    </row>
    <row r="125" spans="1:5" ht="21" x14ac:dyDescent="0.25">
      <c r="A125" s="18">
        <v>45569</v>
      </c>
      <c r="B125" s="8" t="s">
        <v>1877</v>
      </c>
      <c r="C125" s="9"/>
      <c r="D125" s="9">
        <v>52.5</v>
      </c>
      <c r="E125" s="9">
        <f t="shared" si="1"/>
        <v>1101.5400000011548</v>
      </c>
    </row>
    <row r="126" spans="1:5" ht="21" x14ac:dyDescent="0.25">
      <c r="A126" s="18">
        <v>45569</v>
      </c>
      <c r="B126" s="8" t="s">
        <v>1878</v>
      </c>
      <c r="C126" s="9"/>
      <c r="D126" s="9">
        <v>16.8</v>
      </c>
      <c r="E126" s="9">
        <f t="shared" si="1"/>
        <v>1084.7400000011548</v>
      </c>
    </row>
    <row r="127" spans="1:5" ht="21" x14ac:dyDescent="0.25">
      <c r="A127" s="18">
        <v>45579</v>
      </c>
      <c r="B127" s="8" t="s">
        <v>1704</v>
      </c>
      <c r="C127" s="9">
        <v>1299610</v>
      </c>
      <c r="D127" s="9"/>
      <c r="E127" s="9">
        <f t="shared" si="1"/>
        <v>1300694.7400000012</v>
      </c>
    </row>
    <row r="128" spans="1:5" ht="21" x14ac:dyDescent="0.25">
      <c r="A128" s="18">
        <v>45579</v>
      </c>
      <c r="B128" s="8" t="s">
        <v>1705</v>
      </c>
      <c r="C128" s="9"/>
      <c r="D128" s="9">
        <v>1299650</v>
      </c>
      <c r="E128" s="9">
        <f t="shared" si="1"/>
        <v>1044.7400000011548</v>
      </c>
    </row>
    <row r="129" spans="1:5" ht="21" x14ac:dyDescent="0.25">
      <c r="A129" s="18">
        <v>45579</v>
      </c>
      <c r="B129" s="8" t="s">
        <v>386</v>
      </c>
      <c r="C129" s="9"/>
      <c r="D129" s="9">
        <v>4.2</v>
      </c>
      <c r="E129" s="9">
        <f t="shared" si="1"/>
        <v>1040.5400000011548</v>
      </c>
    </row>
    <row r="130" spans="1:5" ht="21" x14ac:dyDescent="0.25">
      <c r="A130" s="18">
        <v>45580</v>
      </c>
      <c r="B130" s="8" t="s">
        <v>1704</v>
      </c>
      <c r="C130" s="9">
        <v>6598020</v>
      </c>
      <c r="D130" s="9"/>
      <c r="E130" s="9">
        <f t="shared" si="1"/>
        <v>6599060.540000001</v>
      </c>
    </row>
    <row r="131" spans="1:5" ht="21" x14ac:dyDescent="0.25">
      <c r="A131" s="18">
        <v>45580</v>
      </c>
      <c r="B131" s="8" t="s">
        <v>1705</v>
      </c>
      <c r="C131" s="9"/>
      <c r="D131" s="9">
        <v>6598000</v>
      </c>
      <c r="E131" s="9">
        <f t="shared" si="1"/>
        <v>1060.5400000009686</v>
      </c>
    </row>
    <row r="132" spans="1:5" ht="21" x14ac:dyDescent="0.25">
      <c r="A132" s="18">
        <v>45580</v>
      </c>
      <c r="B132" s="8" t="s">
        <v>150</v>
      </c>
      <c r="C132" s="9"/>
      <c r="D132" s="9">
        <v>16.8</v>
      </c>
      <c r="E132" s="9">
        <f t="shared" si="1"/>
        <v>1043.7400000009686</v>
      </c>
    </row>
    <row r="133" spans="1:5" ht="21" x14ac:dyDescent="0.25">
      <c r="A133" s="18">
        <v>45581</v>
      </c>
      <c r="B133" s="8" t="s">
        <v>1704</v>
      </c>
      <c r="C133" s="9">
        <v>1999400</v>
      </c>
      <c r="D133" s="9"/>
      <c r="E133" s="9">
        <f t="shared" si="1"/>
        <v>2000443.7400000009</v>
      </c>
    </row>
    <row r="134" spans="1:5" ht="21" x14ac:dyDescent="0.25">
      <c r="A134" s="18">
        <v>45581</v>
      </c>
      <c r="B134" s="8" t="s">
        <v>1705</v>
      </c>
      <c r="C134" s="9"/>
      <c r="D134" s="9">
        <v>1999000</v>
      </c>
      <c r="E134" s="9">
        <f t="shared" ref="E134:E197" si="2">E133+C134-D134</f>
        <v>1443.740000000922</v>
      </c>
    </row>
    <row r="135" spans="1:5" ht="21" x14ac:dyDescent="0.25">
      <c r="A135" s="18">
        <v>45581</v>
      </c>
      <c r="B135" s="8" t="s">
        <v>362</v>
      </c>
      <c r="C135" s="9"/>
      <c r="D135" s="9">
        <v>8.4</v>
      </c>
      <c r="E135" s="9">
        <f t="shared" si="2"/>
        <v>1435.3400000009219</v>
      </c>
    </row>
    <row r="136" spans="1:5" ht="21" x14ac:dyDescent="0.25">
      <c r="A136" s="18">
        <v>45582</v>
      </c>
      <c r="B136" s="8" t="s">
        <v>1704</v>
      </c>
      <c r="C136" s="9">
        <v>1056971</v>
      </c>
      <c r="D136" s="9"/>
      <c r="E136" s="9">
        <f t="shared" si="2"/>
        <v>1058406.340000001</v>
      </c>
    </row>
    <row r="137" spans="1:5" ht="21" x14ac:dyDescent="0.25">
      <c r="A137" s="18">
        <v>45582</v>
      </c>
      <c r="B137" s="8" t="s">
        <v>1704</v>
      </c>
      <c r="C137" s="9">
        <v>1842159</v>
      </c>
      <c r="D137" s="9"/>
      <c r="E137" s="9">
        <f t="shared" si="2"/>
        <v>2900565.3400000008</v>
      </c>
    </row>
    <row r="138" spans="1:5" ht="21" x14ac:dyDescent="0.25">
      <c r="A138" s="18">
        <v>45582</v>
      </c>
      <c r="B138" s="8" t="s">
        <v>1705</v>
      </c>
      <c r="C138" s="9"/>
      <c r="D138" s="9">
        <v>1442850</v>
      </c>
      <c r="E138" s="9">
        <f t="shared" si="2"/>
        <v>1457715.3400000008</v>
      </c>
    </row>
    <row r="139" spans="1:5" ht="21" x14ac:dyDescent="0.25">
      <c r="A139" s="18">
        <v>45582</v>
      </c>
      <c r="B139" s="8" t="s">
        <v>1705</v>
      </c>
      <c r="C139" s="9"/>
      <c r="D139" s="9">
        <v>1456200</v>
      </c>
      <c r="E139" s="9">
        <f t="shared" si="2"/>
        <v>1515.3400000007823</v>
      </c>
    </row>
    <row r="140" spans="1:5" ht="21" x14ac:dyDescent="0.25">
      <c r="A140" s="18">
        <v>45582</v>
      </c>
      <c r="B140" s="8" t="s">
        <v>362</v>
      </c>
      <c r="C140" s="9"/>
      <c r="D140" s="9">
        <v>8.4</v>
      </c>
      <c r="E140" s="9">
        <f t="shared" si="2"/>
        <v>1506.9400000007822</v>
      </c>
    </row>
    <row r="141" spans="1:5" ht="21" x14ac:dyDescent="0.25">
      <c r="A141" s="18">
        <v>45583</v>
      </c>
      <c r="B141" s="8" t="s">
        <v>1704</v>
      </c>
      <c r="C141" s="9">
        <f>1983380+1725000+1690000+849745</f>
        <v>6248125</v>
      </c>
      <c r="D141" s="9"/>
      <c r="E141" s="9">
        <f t="shared" si="2"/>
        <v>6249631.9400000004</v>
      </c>
    </row>
    <row r="142" spans="1:5" ht="24" x14ac:dyDescent="0.3">
      <c r="A142" s="18">
        <v>45583</v>
      </c>
      <c r="B142" s="8" t="s">
        <v>822</v>
      </c>
      <c r="C142" s="9"/>
      <c r="D142" s="31">
        <f>1754284+1474154+1547542+1471548</f>
        <v>6247528</v>
      </c>
      <c r="E142" s="9">
        <f t="shared" si="2"/>
        <v>2103.9400000004098</v>
      </c>
    </row>
    <row r="143" spans="1:5" ht="21" x14ac:dyDescent="0.25">
      <c r="A143" s="18">
        <v>45587</v>
      </c>
      <c r="B143" s="8" t="s">
        <v>1704</v>
      </c>
      <c r="C143" s="9">
        <f>2312496+2285124</f>
        <v>4597620</v>
      </c>
      <c r="D143" s="9"/>
      <c r="E143" s="9">
        <f t="shared" si="2"/>
        <v>4599723.9400000004</v>
      </c>
    </row>
    <row r="144" spans="1:5" ht="21" x14ac:dyDescent="0.25">
      <c r="A144" s="18">
        <v>45587</v>
      </c>
      <c r="B144" s="8" t="s">
        <v>768</v>
      </c>
      <c r="C144" s="9"/>
      <c r="D144" s="9">
        <v>1248900</v>
      </c>
      <c r="E144" s="9">
        <f t="shared" si="2"/>
        <v>3350823.9400000004</v>
      </c>
    </row>
    <row r="145" spans="1:5" ht="21" x14ac:dyDescent="0.25">
      <c r="A145" s="18">
        <v>45587</v>
      </c>
      <c r="B145" s="8" t="s">
        <v>879</v>
      </c>
      <c r="C145" s="9"/>
      <c r="D145" s="9">
        <v>1246100</v>
      </c>
      <c r="E145" s="9">
        <f t="shared" si="2"/>
        <v>2104723.9400000004</v>
      </c>
    </row>
    <row r="146" spans="1:5" ht="21" x14ac:dyDescent="0.25">
      <c r="A146" s="18">
        <v>45587</v>
      </c>
      <c r="B146" s="8" t="s">
        <v>840</v>
      </c>
      <c r="C146" s="9"/>
      <c r="D146" s="9">
        <v>999850</v>
      </c>
      <c r="E146" s="9">
        <f t="shared" si="2"/>
        <v>1104873.9400000004</v>
      </c>
    </row>
    <row r="147" spans="1:5" ht="21" x14ac:dyDescent="0.25">
      <c r="A147" s="18">
        <v>45587</v>
      </c>
      <c r="B147" s="8" t="s">
        <v>822</v>
      </c>
      <c r="C147" s="9"/>
      <c r="D147" s="9">
        <v>1103600</v>
      </c>
      <c r="E147" s="9">
        <f t="shared" si="2"/>
        <v>1273.9400000004098</v>
      </c>
    </row>
    <row r="148" spans="1:5" ht="21" x14ac:dyDescent="0.25">
      <c r="A148" s="18">
        <v>45587</v>
      </c>
      <c r="B148" s="8" t="s">
        <v>150</v>
      </c>
      <c r="C148" s="9"/>
      <c r="D148" s="9">
        <v>16.8</v>
      </c>
      <c r="E148" s="9">
        <f t="shared" si="2"/>
        <v>1257.1400000004098</v>
      </c>
    </row>
    <row r="149" spans="1:5" ht="21" x14ac:dyDescent="0.25">
      <c r="A149" s="18">
        <v>45588</v>
      </c>
      <c r="B149" s="8" t="s">
        <v>1704</v>
      </c>
      <c r="C149" s="9">
        <v>1911933</v>
      </c>
      <c r="D149" s="9"/>
      <c r="E149" s="9">
        <f t="shared" si="2"/>
        <v>1913190.1400000004</v>
      </c>
    </row>
    <row r="150" spans="1:5" ht="21" x14ac:dyDescent="0.25">
      <c r="A150" s="18">
        <v>45588</v>
      </c>
      <c r="B150" s="8" t="s">
        <v>1704</v>
      </c>
      <c r="C150" s="9">
        <v>1785957</v>
      </c>
      <c r="D150" s="9"/>
      <c r="E150" s="9">
        <f t="shared" si="2"/>
        <v>3699147.1400000006</v>
      </c>
    </row>
    <row r="151" spans="1:5" ht="21" x14ac:dyDescent="0.25">
      <c r="A151" s="18">
        <v>45588</v>
      </c>
      <c r="B151" s="8" t="s">
        <v>822</v>
      </c>
      <c r="C151" s="9"/>
      <c r="D151" s="9">
        <v>1844250</v>
      </c>
      <c r="E151" s="9">
        <f t="shared" si="2"/>
        <v>1854897.1400000006</v>
      </c>
    </row>
    <row r="152" spans="1:5" ht="21" x14ac:dyDescent="0.25">
      <c r="A152" s="18">
        <v>45588</v>
      </c>
      <c r="B152" s="8" t="s">
        <v>822</v>
      </c>
      <c r="C152" s="9"/>
      <c r="D152" s="9">
        <v>1853850</v>
      </c>
      <c r="E152" s="9">
        <f t="shared" si="2"/>
        <v>1047.140000000596</v>
      </c>
    </row>
    <row r="153" spans="1:5" ht="21" x14ac:dyDescent="0.25">
      <c r="A153" s="18">
        <v>45588</v>
      </c>
      <c r="B153" s="8" t="s">
        <v>150</v>
      </c>
      <c r="C153" s="9"/>
      <c r="D153" s="9">
        <v>8.4</v>
      </c>
      <c r="E153" s="9">
        <f t="shared" si="2"/>
        <v>1038.740000000596</v>
      </c>
    </row>
    <row r="154" spans="1:5" ht="21" x14ac:dyDescent="0.25">
      <c r="A154" s="18">
        <v>45589</v>
      </c>
      <c r="B154" s="8" t="s">
        <v>1704</v>
      </c>
      <c r="C154" s="9">
        <v>1999400</v>
      </c>
      <c r="D154" s="9"/>
      <c r="E154" s="9">
        <f t="shared" si="2"/>
        <v>2000438.7400000007</v>
      </c>
    </row>
    <row r="155" spans="1:5" ht="21" x14ac:dyDescent="0.25">
      <c r="A155" s="18">
        <v>45589</v>
      </c>
      <c r="B155" s="8" t="s">
        <v>1705</v>
      </c>
      <c r="C155" s="9"/>
      <c r="D155" s="9">
        <v>1000900</v>
      </c>
      <c r="E155" s="9">
        <f t="shared" si="2"/>
        <v>999538.74000000069</v>
      </c>
    </row>
    <row r="156" spans="1:5" ht="21" x14ac:dyDescent="0.25">
      <c r="A156" s="18">
        <v>45589</v>
      </c>
      <c r="B156" s="8" t="s">
        <v>1705</v>
      </c>
      <c r="C156" s="9"/>
      <c r="D156" s="9">
        <v>998300</v>
      </c>
      <c r="E156" s="9">
        <f t="shared" si="2"/>
        <v>1238.7400000006892</v>
      </c>
    </row>
    <row r="157" spans="1:5" ht="21" x14ac:dyDescent="0.25">
      <c r="A157" s="18">
        <v>45589</v>
      </c>
      <c r="B157" s="8" t="s">
        <v>362</v>
      </c>
      <c r="C157" s="9"/>
      <c r="D157" s="9">
        <v>8.4</v>
      </c>
      <c r="E157" s="9">
        <f t="shared" si="2"/>
        <v>1230.3400000006891</v>
      </c>
    </row>
    <row r="158" spans="1:5" ht="21" x14ac:dyDescent="0.25">
      <c r="A158" s="18">
        <v>45589</v>
      </c>
      <c r="B158" s="8" t="s">
        <v>362</v>
      </c>
      <c r="C158" s="9"/>
      <c r="D158" s="9">
        <v>16.8</v>
      </c>
      <c r="E158" s="9">
        <f t="shared" si="2"/>
        <v>1213.5400000006891</v>
      </c>
    </row>
    <row r="159" spans="1:5" ht="21" x14ac:dyDescent="0.25">
      <c r="A159" s="18">
        <v>45593</v>
      </c>
      <c r="B159" s="8" t="s">
        <v>1704</v>
      </c>
      <c r="C159" s="9">
        <v>2503500</v>
      </c>
      <c r="D159" s="9"/>
      <c r="E159" s="9">
        <f t="shared" si="2"/>
        <v>2504713.5400000005</v>
      </c>
    </row>
    <row r="160" spans="1:5" ht="21" x14ac:dyDescent="0.25">
      <c r="A160" s="18">
        <v>45593</v>
      </c>
      <c r="B160" s="8" t="s">
        <v>1704</v>
      </c>
      <c r="C160" s="9">
        <v>2495000</v>
      </c>
      <c r="D160" s="9"/>
      <c r="E160" s="9">
        <f t="shared" si="2"/>
        <v>4999713.540000001</v>
      </c>
    </row>
    <row r="161" spans="1:5" ht="21" x14ac:dyDescent="0.25">
      <c r="A161" s="18">
        <v>45593</v>
      </c>
      <c r="B161" s="8" t="s">
        <v>1916</v>
      </c>
      <c r="C161" s="9"/>
      <c r="D161" s="9">
        <v>4998640</v>
      </c>
      <c r="E161" s="9">
        <f t="shared" si="2"/>
        <v>1073.5400000009686</v>
      </c>
    </row>
    <row r="162" spans="1:5" ht="21" x14ac:dyDescent="0.25">
      <c r="A162" s="18">
        <v>45593</v>
      </c>
      <c r="B162" s="8" t="s">
        <v>150</v>
      </c>
      <c r="C162" s="9"/>
      <c r="D162" s="9">
        <v>16.8</v>
      </c>
      <c r="E162" s="9">
        <f t="shared" si="2"/>
        <v>1056.7400000009686</v>
      </c>
    </row>
    <row r="163" spans="1:5" ht="21" x14ac:dyDescent="0.25">
      <c r="A163" s="18">
        <v>45597</v>
      </c>
      <c r="B163" s="8" t="s">
        <v>1923</v>
      </c>
      <c r="C163" s="9"/>
      <c r="D163" s="9">
        <v>156.44999999999999</v>
      </c>
      <c r="E163" s="9">
        <f t="shared" si="2"/>
        <v>900.29000000096858</v>
      </c>
    </row>
    <row r="164" spans="1:5" ht="21" x14ac:dyDescent="0.25">
      <c r="A164" s="18">
        <v>45621</v>
      </c>
      <c r="B164" s="8" t="s">
        <v>1704</v>
      </c>
      <c r="C164" s="9">
        <v>899430</v>
      </c>
      <c r="D164" s="9"/>
      <c r="E164" s="9">
        <f t="shared" si="2"/>
        <v>900330.29000000097</v>
      </c>
    </row>
    <row r="165" spans="1:5" ht="21" x14ac:dyDescent="0.25">
      <c r="A165" s="18">
        <v>45621</v>
      </c>
      <c r="B165" s="8" t="s">
        <v>822</v>
      </c>
      <c r="C165" s="9"/>
      <c r="D165" s="9">
        <v>899250</v>
      </c>
      <c r="E165" s="9">
        <f t="shared" si="2"/>
        <v>1080.2900000009686</v>
      </c>
    </row>
    <row r="166" spans="1:5" ht="21" x14ac:dyDescent="0.25">
      <c r="A166" s="18">
        <v>45621</v>
      </c>
      <c r="B166" s="8" t="s">
        <v>150</v>
      </c>
      <c r="C166" s="9"/>
      <c r="D166" s="9">
        <v>4.2</v>
      </c>
      <c r="E166" s="9">
        <f t="shared" si="2"/>
        <v>1076.0900000009685</v>
      </c>
    </row>
    <row r="167" spans="1:5" ht="21" x14ac:dyDescent="0.25">
      <c r="A167" s="18">
        <v>45624</v>
      </c>
      <c r="B167" s="8" t="s">
        <v>1704</v>
      </c>
      <c r="C167" s="9">
        <v>1049075</v>
      </c>
      <c r="D167" s="9"/>
      <c r="E167" s="9">
        <f t="shared" si="2"/>
        <v>1050151.090000001</v>
      </c>
    </row>
    <row r="168" spans="1:5" ht="21" x14ac:dyDescent="0.25">
      <c r="A168" s="18">
        <v>45624</v>
      </c>
      <c r="B168" s="8" t="s">
        <v>822</v>
      </c>
      <c r="C168" s="9"/>
      <c r="D168" s="9">
        <v>1048950</v>
      </c>
      <c r="E168" s="9">
        <f t="shared" si="2"/>
        <v>1201.0900000010151</v>
      </c>
    </row>
    <row r="169" spans="1:5" ht="21" x14ac:dyDescent="0.25">
      <c r="A169" s="18">
        <v>45624</v>
      </c>
      <c r="B169" s="8" t="s">
        <v>386</v>
      </c>
      <c r="C169" s="9"/>
      <c r="D169" s="9">
        <v>4.2</v>
      </c>
      <c r="E169" s="9">
        <f t="shared" si="2"/>
        <v>1196.8900000010151</v>
      </c>
    </row>
    <row r="170" spans="1:5" ht="21" x14ac:dyDescent="0.25">
      <c r="A170" s="18">
        <v>45630</v>
      </c>
      <c r="B170" s="8" t="s">
        <v>386</v>
      </c>
      <c r="C170" s="9"/>
      <c r="D170" s="9">
        <v>156.44999999999999</v>
      </c>
      <c r="E170" s="9">
        <f t="shared" si="2"/>
        <v>1040.4400000010151</v>
      </c>
    </row>
    <row r="171" spans="1:5" ht="21" x14ac:dyDescent="0.25">
      <c r="A171" s="18">
        <v>45630</v>
      </c>
      <c r="B171" s="8" t="s">
        <v>1704</v>
      </c>
      <c r="C171" s="9">
        <v>1295100</v>
      </c>
      <c r="D171" s="9"/>
      <c r="E171" s="9">
        <f t="shared" si="2"/>
        <v>1296140.4400000011</v>
      </c>
    </row>
    <row r="172" spans="1:5" ht="21" x14ac:dyDescent="0.25">
      <c r="A172" s="18">
        <v>45630</v>
      </c>
      <c r="B172" s="8" t="s">
        <v>1704</v>
      </c>
      <c r="C172" s="9">
        <v>1258730</v>
      </c>
      <c r="D172" s="9"/>
      <c r="E172" s="9">
        <f t="shared" si="2"/>
        <v>2554870.4400000013</v>
      </c>
    </row>
    <row r="173" spans="1:5" ht="21" x14ac:dyDescent="0.25">
      <c r="A173" s="18">
        <v>45630</v>
      </c>
      <c r="B173" s="8" t="s">
        <v>1704</v>
      </c>
      <c r="C173" s="9">
        <v>1345000</v>
      </c>
      <c r="D173" s="9"/>
      <c r="E173" s="9">
        <f t="shared" si="2"/>
        <v>3899870.4400000013</v>
      </c>
    </row>
    <row r="174" spans="1:5" ht="21" x14ac:dyDescent="0.25">
      <c r="A174" s="18">
        <v>45631</v>
      </c>
      <c r="B174" s="8" t="s">
        <v>2043</v>
      </c>
      <c r="C174" s="9"/>
      <c r="D174" s="9">
        <v>1257905</v>
      </c>
      <c r="E174" s="9">
        <f t="shared" si="2"/>
        <v>2641965.4400000013</v>
      </c>
    </row>
    <row r="175" spans="1:5" ht="21" x14ac:dyDescent="0.25">
      <c r="A175" s="18">
        <v>45631</v>
      </c>
      <c r="B175" s="8" t="s">
        <v>2043</v>
      </c>
      <c r="C175" s="9"/>
      <c r="D175" s="9">
        <v>1312195</v>
      </c>
      <c r="E175" s="9">
        <f t="shared" si="2"/>
        <v>1329770.4400000013</v>
      </c>
    </row>
    <row r="176" spans="1:5" ht="21" x14ac:dyDescent="0.25">
      <c r="A176" s="18">
        <v>45631</v>
      </c>
      <c r="B176" s="8" t="s">
        <v>2043</v>
      </c>
      <c r="C176" s="9"/>
      <c r="D176" s="9">
        <v>1327900</v>
      </c>
      <c r="E176" s="9">
        <f t="shared" si="2"/>
        <v>1870.4400000013411</v>
      </c>
    </row>
    <row r="177" spans="1:5" ht="21" x14ac:dyDescent="0.25">
      <c r="A177" s="18">
        <v>45631</v>
      </c>
      <c r="B177" s="8" t="s">
        <v>230</v>
      </c>
      <c r="C177" s="9"/>
      <c r="D177" s="9">
        <v>12.6</v>
      </c>
      <c r="E177" s="9">
        <f t="shared" si="2"/>
        <v>1857.8400000013412</v>
      </c>
    </row>
    <row r="178" spans="1:5" ht="21" x14ac:dyDescent="0.25">
      <c r="A178" s="18">
        <v>45649</v>
      </c>
      <c r="B178" s="8" t="s">
        <v>1704</v>
      </c>
      <c r="C178" s="9">
        <v>1153353</v>
      </c>
      <c r="D178" s="9"/>
      <c r="E178" s="9">
        <f t="shared" si="2"/>
        <v>1155210.8400000012</v>
      </c>
    </row>
    <row r="179" spans="1:5" ht="21" x14ac:dyDescent="0.25">
      <c r="A179" s="18">
        <v>45649</v>
      </c>
      <c r="B179" s="8" t="s">
        <v>1704</v>
      </c>
      <c r="C179" s="9">
        <v>1045987</v>
      </c>
      <c r="D179" s="9"/>
      <c r="E179" s="9">
        <f t="shared" si="2"/>
        <v>2201197.8400000012</v>
      </c>
    </row>
    <row r="180" spans="1:5" ht="21" x14ac:dyDescent="0.25">
      <c r="A180" s="18">
        <v>45649</v>
      </c>
      <c r="B180" s="8" t="s">
        <v>1705</v>
      </c>
      <c r="C180" s="9"/>
      <c r="D180" s="9">
        <v>1150500</v>
      </c>
      <c r="E180" s="9">
        <f t="shared" si="2"/>
        <v>1050697.8400000012</v>
      </c>
    </row>
    <row r="181" spans="1:5" ht="21" x14ac:dyDescent="0.25">
      <c r="A181" s="18">
        <v>45649</v>
      </c>
      <c r="B181" s="8" t="s">
        <v>1705</v>
      </c>
      <c r="C181" s="9"/>
      <c r="D181" s="9">
        <v>1049500</v>
      </c>
      <c r="E181" s="9">
        <f t="shared" si="2"/>
        <v>1197.840000001248</v>
      </c>
    </row>
    <row r="182" spans="1:5" ht="21" x14ac:dyDescent="0.25">
      <c r="A182" s="18">
        <v>45649</v>
      </c>
      <c r="B182" s="8" t="s">
        <v>362</v>
      </c>
      <c r="C182" s="9"/>
      <c r="D182" s="9">
        <v>8.4</v>
      </c>
      <c r="E182" s="9">
        <f t="shared" si="2"/>
        <v>1189.4400000012479</v>
      </c>
    </row>
    <row r="183" spans="1:5" ht="21" x14ac:dyDescent="0.25">
      <c r="A183" s="18">
        <v>45656</v>
      </c>
      <c r="B183" s="8" t="s">
        <v>2116</v>
      </c>
      <c r="C183" s="9">
        <v>101500</v>
      </c>
      <c r="D183" s="9"/>
      <c r="E183" s="9">
        <f t="shared" si="2"/>
        <v>102689.44000000125</v>
      </c>
    </row>
    <row r="184" spans="1:5" ht="21" x14ac:dyDescent="0.25">
      <c r="A184" s="18">
        <v>45656</v>
      </c>
      <c r="B184" s="8" t="s">
        <v>2117</v>
      </c>
      <c r="C184" s="9"/>
      <c r="D184" s="9">
        <v>101350</v>
      </c>
      <c r="E184" s="9">
        <f t="shared" si="2"/>
        <v>1339.4400000012538</v>
      </c>
    </row>
    <row r="185" spans="1:5" ht="21" x14ac:dyDescent="0.25">
      <c r="A185" s="18">
        <v>45657</v>
      </c>
      <c r="B185" s="8" t="s">
        <v>1704</v>
      </c>
      <c r="C185" s="9">
        <v>1299610</v>
      </c>
      <c r="D185" s="9"/>
      <c r="E185" s="9">
        <f t="shared" si="2"/>
        <v>1300949.4400000013</v>
      </c>
    </row>
    <row r="186" spans="1:5" ht="21" x14ac:dyDescent="0.25">
      <c r="A186" s="18">
        <v>45657</v>
      </c>
      <c r="B186" s="8" t="s">
        <v>1705</v>
      </c>
      <c r="C186" s="9"/>
      <c r="D186" s="9">
        <v>1299773</v>
      </c>
      <c r="E186" s="9">
        <f t="shared" si="2"/>
        <v>1176.4400000013411</v>
      </c>
    </row>
    <row r="187" spans="1:5" ht="21" x14ac:dyDescent="0.25">
      <c r="A187" s="18">
        <v>45657</v>
      </c>
      <c r="B187" s="8"/>
      <c r="C187" s="9"/>
      <c r="D187" s="9">
        <v>4.2</v>
      </c>
      <c r="E187" s="9">
        <f t="shared" si="2"/>
        <v>1172.2400000013411</v>
      </c>
    </row>
    <row r="188" spans="1:5" ht="21" x14ac:dyDescent="0.25">
      <c r="A188" s="18">
        <v>45657</v>
      </c>
      <c r="B188" s="8" t="s">
        <v>722</v>
      </c>
      <c r="C188" s="9"/>
      <c r="D188" s="9">
        <v>156.44999999999999</v>
      </c>
      <c r="E188" s="9">
        <f t="shared" si="2"/>
        <v>1015.790000001341</v>
      </c>
    </row>
    <row r="189" spans="1:5" ht="21" x14ac:dyDescent="0.25">
      <c r="A189" s="18">
        <v>45293</v>
      </c>
      <c r="B189" s="8" t="s">
        <v>1704</v>
      </c>
      <c r="C189" s="9">
        <v>999700</v>
      </c>
      <c r="D189" s="9"/>
      <c r="E189" s="9">
        <f t="shared" si="2"/>
        <v>1000715.7900000013</v>
      </c>
    </row>
    <row r="190" spans="1:5" ht="21" x14ac:dyDescent="0.25">
      <c r="A190" s="18">
        <v>45293</v>
      </c>
      <c r="B190" s="8" t="s">
        <v>1705</v>
      </c>
      <c r="C190" s="9"/>
      <c r="D190" s="9">
        <v>999500</v>
      </c>
      <c r="E190" s="9">
        <f t="shared" si="2"/>
        <v>1215.7900000013178</v>
      </c>
    </row>
    <row r="191" spans="1:5" ht="21" x14ac:dyDescent="0.25">
      <c r="A191" s="18">
        <v>45293</v>
      </c>
      <c r="B191" s="8" t="s">
        <v>362</v>
      </c>
      <c r="C191" s="9"/>
      <c r="D191" s="9">
        <v>4.2</v>
      </c>
      <c r="E191" s="9">
        <f t="shared" si="2"/>
        <v>1211.5900000013178</v>
      </c>
    </row>
    <row r="192" spans="1:5" ht="21" x14ac:dyDescent="0.25">
      <c r="A192" s="18">
        <v>45294</v>
      </c>
      <c r="B192" s="8" t="s">
        <v>2136</v>
      </c>
      <c r="C192" s="9">
        <v>1799460</v>
      </c>
      <c r="D192" s="9"/>
      <c r="E192" s="9">
        <f t="shared" si="2"/>
        <v>1800671.5900000012</v>
      </c>
    </row>
    <row r="193" spans="1:5" ht="21" x14ac:dyDescent="0.25">
      <c r="A193" s="18">
        <v>45294</v>
      </c>
      <c r="B193" s="8" t="s">
        <v>1705</v>
      </c>
      <c r="C193" s="9"/>
      <c r="D193" s="9">
        <v>1799250</v>
      </c>
      <c r="E193" s="9">
        <f t="shared" si="2"/>
        <v>1421.590000001248</v>
      </c>
    </row>
    <row r="194" spans="1:5" ht="21" x14ac:dyDescent="0.25">
      <c r="A194" s="18">
        <v>45294</v>
      </c>
      <c r="B194" s="8" t="s">
        <v>362</v>
      </c>
      <c r="C194" s="9"/>
      <c r="D194" s="9">
        <v>4.2</v>
      </c>
      <c r="E194" s="9">
        <f t="shared" si="2"/>
        <v>1417.3900000012479</v>
      </c>
    </row>
    <row r="195" spans="1:5" ht="21" x14ac:dyDescent="0.25">
      <c r="A195" s="18">
        <v>45294</v>
      </c>
      <c r="B195" s="8" t="s">
        <v>2136</v>
      </c>
      <c r="C195" s="9">
        <v>1199640</v>
      </c>
      <c r="D195" s="9"/>
      <c r="E195" s="9">
        <f t="shared" si="2"/>
        <v>1201057.3900000013</v>
      </c>
    </row>
    <row r="196" spans="1:5" ht="21" x14ac:dyDescent="0.25">
      <c r="A196" s="18">
        <v>45294</v>
      </c>
      <c r="B196" s="8" t="s">
        <v>2136</v>
      </c>
      <c r="C196" s="9">
        <v>299910</v>
      </c>
      <c r="D196" s="9"/>
      <c r="E196" s="9">
        <f t="shared" si="2"/>
        <v>1500967.3900000013</v>
      </c>
    </row>
    <row r="197" spans="1:5" ht="21" x14ac:dyDescent="0.25">
      <c r="A197" s="18">
        <v>45294</v>
      </c>
      <c r="B197" s="8" t="s">
        <v>1705</v>
      </c>
      <c r="C197" s="9"/>
      <c r="D197" s="9">
        <v>300124</v>
      </c>
      <c r="E197" s="9">
        <f t="shared" si="2"/>
        <v>1200843.3900000013</v>
      </c>
    </row>
    <row r="198" spans="1:5" ht="21" x14ac:dyDescent="0.25">
      <c r="A198" s="18">
        <v>45294</v>
      </c>
      <c r="B198" s="8" t="s">
        <v>1705</v>
      </c>
      <c r="C198" s="9"/>
      <c r="D198" s="9">
        <v>1199846</v>
      </c>
      <c r="E198" s="9">
        <f t="shared" ref="E198:E261" si="3">E197+C198-D198</f>
        <v>997.39000000129454</v>
      </c>
    </row>
    <row r="199" spans="1:5" ht="21" x14ac:dyDescent="0.25">
      <c r="A199" s="18">
        <v>45297</v>
      </c>
      <c r="B199" s="8" t="s">
        <v>2136</v>
      </c>
      <c r="C199" s="9">
        <v>999700</v>
      </c>
      <c r="D199" s="9"/>
      <c r="E199" s="9">
        <f t="shared" si="3"/>
        <v>1000697.3900000013</v>
      </c>
    </row>
    <row r="200" spans="1:5" ht="21" x14ac:dyDescent="0.25">
      <c r="A200" s="18">
        <v>45297</v>
      </c>
      <c r="B200" s="8" t="s">
        <v>1705</v>
      </c>
      <c r="C200" s="9"/>
      <c r="D200" s="9">
        <v>999948</v>
      </c>
      <c r="E200" s="9">
        <f t="shared" si="3"/>
        <v>749.39000000129454</v>
      </c>
    </row>
    <row r="201" spans="1:5" ht="21" x14ac:dyDescent="0.25">
      <c r="A201" s="18">
        <v>45297</v>
      </c>
      <c r="B201" s="8" t="s">
        <v>1704</v>
      </c>
      <c r="C201" s="9">
        <v>1999400</v>
      </c>
      <c r="D201" s="9"/>
      <c r="E201" s="9">
        <f t="shared" si="3"/>
        <v>2000149.3900000013</v>
      </c>
    </row>
    <row r="202" spans="1:5" ht="21" x14ac:dyDescent="0.25">
      <c r="A202" s="18">
        <v>45297</v>
      </c>
      <c r="B202" s="8" t="s">
        <v>2152</v>
      </c>
      <c r="C202" s="9"/>
      <c r="D202" s="9">
        <v>1998800</v>
      </c>
      <c r="E202" s="9">
        <f t="shared" si="3"/>
        <v>1349.3900000012945</v>
      </c>
    </row>
    <row r="203" spans="1:5" ht="21" x14ac:dyDescent="0.25">
      <c r="A203" s="18">
        <v>45301</v>
      </c>
      <c r="B203" s="8" t="s">
        <v>1704</v>
      </c>
      <c r="C203" s="9">
        <v>600000</v>
      </c>
      <c r="D203" s="9"/>
      <c r="E203" s="9">
        <f t="shared" si="3"/>
        <v>601349.39000000129</v>
      </c>
    </row>
    <row r="204" spans="1:5" ht="21" x14ac:dyDescent="0.25">
      <c r="A204" s="18">
        <v>45301</v>
      </c>
      <c r="B204" s="8" t="s">
        <v>1704</v>
      </c>
      <c r="C204" s="9">
        <v>715000</v>
      </c>
      <c r="D204" s="9"/>
      <c r="E204" s="9">
        <f t="shared" si="3"/>
        <v>1316349.3900000013</v>
      </c>
    </row>
    <row r="205" spans="1:5" ht="21" x14ac:dyDescent="0.25">
      <c r="A205" s="18">
        <v>45301</v>
      </c>
      <c r="B205" s="8" t="s">
        <v>1704</v>
      </c>
      <c r="C205" s="9">
        <v>684400</v>
      </c>
      <c r="D205" s="9"/>
      <c r="E205" s="9">
        <f t="shared" si="3"/>
        <v>2000749.3900000013</v>
      </c>
    </row>
    <row r="206" spans="1:5" ht="21" x14ac:dyDescent="0.25">
      <c r="A206" s="18">
        <v>45301</v>
      </c>
      <c r="B206" s="8" t="s">
        <v>1705</v>
      </c>
      <c r="C206" s="9"/>
      <c r="D206" s="9">
        <v>1999700</v>
      </c>
      <c r="E206" s="9">
        <f t="shared" si="3"/>
        <v>1049.3900000012945</v>
      </c>
    </row>
    <row r="207" spans="1:5" ht="21" x14ac:dyDescent="0.25">
      <c r="A207" s="18">
        <v>45301</v>
      </c>
      <c r="B207" s="8" t="s">
        <v>362</v>
      </c>
      <c r="C207" s="9"/>
      <c r="D207" s="9">
        <v>4.2</v>
      </c>
      <c r="E207" s="9">
        <f t="shared" si="3"/>
        <v>1045.1900000012945</v>
      </c>
    </row>
    <row r="208" spans="1:5" ht="21" x14ac:dyDescent="0.25">
      <c r="A208" s="18">
        <v>45304</v>
      </c>
      <c r="B208" s="8" t="s">
        <v>1704</v>
      </c>
      <c r="C208" s="9">
        <v>349895</v>
      </c>
      <c r="D208" s="9"/>
      <c r="E208" s="9">
        <f t="shared" si="3"/>
        <v>350940.19000000128</v>
      </c>
    </row>
    <row r="209" spans="1:5" ht="21" x14ac:dyDescent="0.25">
      <c r="A209" s="18">
        <v>45304</v>
      </c>
      <c r="B209" s="8" t="s">
        <v>1705</v>
      </c>
      <c r="C209" s="9"/>
      <c r="D209" s="9">
        <v>350100</v>
      </c>
      <c r="E209" s="9">
        <f t="shared" si="3"/>
        <v>840.1900000012829</v>
      </c>
    </row>
    <row r="210" spans="1:5" ht="21" x14ac:dyDescent="0.25">
      <c r="A210" s="18">
        <v>45304</v>
      </c>
      <c r="B210" s="8" t="s">
        <v>362</v>
      </c>
      <c r="C210" s="9"/>
      <c r="D210" s="9">
        <v>4.2</v>
      </c>
      <c r="E210" s="9">
        <f t="shared" si="3"/>
        <v>835.99000000128285</v>
      </c>
    </row>
    <row r="211" spans="1:5" ht="21" x14ac:dyDescent="0.25">
      <c r="A211" s="18">
        <v>45307</v>
      </c>
      <c r="B211" s="8" t="s">
        <v>1704</v>
      </c>
      <c r="C211" s="9">
        <v>2199340</v>
      </c>
      <c r="D211" s="9"/>
      <c r="E211" s="9">
        <f t="shared" si="3"/>
        <v>2200175.9900000012</v>
      </c>
    </row>
    <row r="212" spans="1:5" ht="21" x14ac:dyDescent="0.25">
      <c r="A212" s="18">
        <v>45307</v>
      </c>
      <c r="B212" s="8" t="s">
        <v>1705</v>
      </c>
      <c r="C212" s="9"/>
      <c r="D212" s="9">
        <v>1140100</v>
      </c>
      <c r="E212" s="9">
        <f t="shared" si="3"/>
        <v>1060075.9900000012</v>
      </c>
    </row>
    <row r="213" spans="1:5" ht="21" x14ac:dyDescent="0.25">
      <c r="A213" s="18">
        <v>45307</v>
      </c>
      <c r="B213" s="8" t="s">
        <v>1705</v>
      </c>
      <c r="C213" s="9"/>
      <c r="D213" s="9">
        <v>1058900</v>
      </c>
      <c r="E213" s="9">
        <f t="shared" si="3"/>
        <v>1175.9900000011548</v>
      </c>
    </row>
    <row r="214" spans="1:5" ht="21" x14ac:dyDescent="0.25">
      <c r="A214" s="18">
        <v>45307</v>
      </c>
      <c r="B214" s="8" t="s">
        <v>722</v>
      </c>
      <c r="C214" s="9"/>
      <c r="D214" s="9">
        <v>8.4</v>
      </c>
      <c r="E214" s="9">
        <f t="shared" si="3"/>
        <v>1167.5900000011547</v>
      </c>
    </row>
    <row r="215" spans="1:5" ht="21" x14ac:dyDescent="0.25">
      <c r="A215" s="18">
        <v>45681</v>
      </c>
      <c r="B215" s="8" t="s">
        <v>1704</v>
      </c>
      <c r="C215" s="9">
        <v>299910</v>
      </c>
      <c r="D215" s="9"/>
      <c r="E215" s="9">
        <f t="shared" si="3"/>
        <v>301077.59000000113</v>
      </c>
    </row>
    <row r="216" spans="1:5" ht="21" x14ac:dyDescent="0.25">
      <c r="A216" s="18">
        <v>45681</v>
      </c>
      <c r="B216" s="8" t="s">
        <v>822</v>
      </c>
      <c r="C216" s="9"/>
      <c r="D216" s="9">
        <v>300000</v>
      </c>
      <c r="E216" s="9">
        <f t="shared" si="3"/>
        <v>1077.5900000011316</v>
      </c>
    </row>
    <row r="217" spans="1:5" ht="21" x14ac:dyDescent="0.25">
      <c r="A217" s="18">
        <v>45681</v>
      </c>
      <c r="B217" s="8" t="s">
        <v>150</v>
      </c>
      <c r="C217" s="9"/>
      <c r="D217" s="9">
        <v>4.2</v>
      </c>
      <c r="E217" s="9">
        <f t="shared" si="3"/>
        <v>1073.3900000011315</v>
      </c>
    </row>
    <row r="218" spans="1:5" ht="21" x14ac:dyDescent="0.25">
      <c r="A218" s="18">
        <v>45684</v>
      </c>
      <c r="B218" s="8" t="s">
        <v>1704</v>
      </c>
      <c r="C218" s="9">
        <v>499850</v>
      </c>
      <c r="D218" s="9"/>
      <c r="E218" s="9">
        <f t="shared" si="3"/>
        <v>500923.39000000112</v>
      </c>
    </row>
    <row r="219" spans="1:5" ht="21" x14ac:dyDescent="0.25">
      <c r="A219" s="18">
        <v>45684</v>
      </c>
      <c r="B219" s="8" t="s">
        <v>386</v>
      </c>
      <c r="C219" s="9"/>
      <c r="D219" s="9">
        <v>4.2</v>
      </c>
      <c r="E219" s="9">
        <f t="shared" si="3"/>
        <v>500919.19000000111</v>
      </c>
    </row>
    <row r="220" spans="1:5" ht="21" x14ac:dyDescent="0.25">
      <c r="A220" s="18">
        <v>45684</v>
      </c>
      <c r="B220" s="8" t="s">
        <v>1705</v>
      </c>
      <c r="C220" s="9"/>
      <c r="D220" s="9">
        <v>499900</v>
      </c>
      <c r="E220" s="9">
        <f t="shared" si="3"/>
        <v>1019.1900000011083</v>
      </c>
    </row>
    <row r="221" spans="1:5" ht="21" x14ac:dyDescent="0.25">
      <c r="A221" s="18">
        <v>45684</v>
      </c>
      <c r="B221" s="8"/>
      <c r="C221" s="9"/>
      <c r="D221" s="9">
        <v>156.44999999999999</v>
      </c>
      <c r="E221" s="9">
        <f t="shared" si="3"/>
        <v>862.74000000110823</v>
      </c>
    </row>
    <row r="222" spans="1:5" ht="21" x14ac:dyDescent="0.25">
      <c r="A222" s="18">
        <v>45687</v>
      </c>
      <c r="B222" s="8" t="s">
        <v>1704</v>
      </c>
      <c r="C222" s="9">
        <v>799760</v>
      </c>
      <c r="D222" s="9"/>
      <c r="E222" s="9">
        <f t="shared" si="3"/>
        <v>800622.74000000115</v>
      </c>
    </row>
    <row r="223" spans="1:5" ht="21" x14ac:dyDescent="0.25">
      <c r="A223" s="18">
        <v>45687</v>
      </c>
      <c r="B223" s="8" t="s">
        <v>822</v>
      </c>
      <c r="C223" s="9"/>
      <c r="D223" s="9">
        <v>800100</v>
      </c>
      <c r="E223" s="9">
        <f t="shared" si="3"/>
        <v>522.74000000115484</v>
      </c>
    </row>
    <row r="224" spans="1:5" ht="21" x14ac:dyDescent="0.25">
      <c r="A224" s="18">
        <v>45713</v>
      </c>
      <c r="B224" s="17" t="s">
        <v>1704</v>
      </c>
      <c r="C224" s="9">
        <v>499850</v>
      </c>
      <c r="D224" s="9"/>
      <c r="E224" s="9">
        <f t="shared" si="3"/>
        <v>500372.74000000115</v>
      </c>
    </row>
    <row r="225" spans="1:5" ht="21" x14ac:dyDescent="0.25">
      <c r="A225" s="18">
        <v>45713</v>
      </c>
      <c r="B225" s="17" t="s">
        <v>1705</v>
      </c>
      <c r="C225" s="9"/>
      <c r="D225" s="9">
        <v>499500</v>
      </c>
      <c r="E225" s="9">
        <f t="shared" si="3"/>
        <v>872.74000000115484</v>
      </c>
    </row>
    <row r="226" spans="1:5" ht="21" x14ac:dyDescent="0.25">
      <c r="A226" s="18">
        <v>45713</v>
      </c>
      <c r="B226" s="17" t="s">
        <v>362</v>
      </c>
      <c r="C226" s="9"/>
      <c r="D226" s="9">
        <v>4.2</v>
      </c>
      <c r="E226" s="9">
        <f t="shared" si="3"/>
        <v>868.54000000115479</v>
      </c>
    </row>
    <row r="227" spans="1:5" ht="21" x14ac:dyDescent="0.25">
      <c r="A227" s="18">
        <v>45713</v>
      </c>
      <c r="B227" s="17" t="s">
        <v>1704</v>
      </c>
      <c r="C227" s="9">
        <v>1199640</v>
      </c>
      <c r="D227" s="9"/>
      <c r="E227" s="9">
        <f t="shared" si="3"/>
        <v>1200508.5400000012</v>
      </c>
    </row>
    <row r="228" spans="1:5" ht="21" x14ac:dyDescent="0.25">
      <c r="A228" s="18">
        <v>45713</v>
      </c>
      <c r="B228" s="17" t="s">
        <v>1705</v>
      </c>
      <c r="C228" s="9"/>
      <c r="D228" s="9">
        <v>1199500</v>
      </c>
      <c r="E228" s="9">
        <f t="shared" si="3"/>
        <v>1008.5400000012014</v>
      </c>
    </row>
    <row r="229" spans="1:5" ht="21" x14ac:dyDescent="0.25">
      <c r="A229" s="18">
        <v>45713</v>
      </c>
      <c r="B229" s="17" t="s">
        <v>362</v>
      </c>
      <c r="C229" s="9"/>
      <c r="D229" s="9">
        <v>4.2</v>
      </c>
      <c r="E229" s="9">
        <f t="shared" si="3"/>
        <v>1004.3400000012014</v>
      </c>
    </row>
    <row r="230" spans="1:5" ht="21" x14ac:dyDescent="0.25">
      <c r="A230" s="18">
        <v>45716</v>
      </c>
      <c r="B230" s="17" t="s">
        <v>1704</v>
      </c>
      <c r="C230" s="9">
        <v>3898830</v>
      </c>
      <c r="D230" s="9"/>
      <c r="E230" s="9">
        <f t="shared" si="3"/>
        <v>3899834.3400000012</v>
      </c>
    </row>
    <row r="231" spans="1:5" ht="21" x14ac:dyDescent="0.25">
      <c r="A231" s="18">
        <v>45716</v>
      </c>
      <c r="B231" s="17" t="s">
        <v>1705</v>
      </c>
      <c r="C231" s="9"/>
      <c r="D231" s="9">
        <v>1412510</v>
      </c>
      <c r="E231" s="9">
        <f t="shared" si="3"/>
        <v>2487324.3400000012</v>
      </c>
    </row>
    <row r="232" spans="1:5" ht="21" x14ac:dyDescent="0.25">
      <c r="A232" s="18">
        <v>45716</v>
      </c>
      <c r="B232" s="17" t="s">
        <v>1705</v>
      </c>
      <c r="C232" s="9"/>
      <c r="D232" s="9">
        <v>1574154</v>
      </c>
      <c r="E232" s="9">
        <f t="shared" si="3"/>
        <v>913170.34000000125</v>
      </c>
    </row>
    <row r="233" spans="1:5" ht="21" x14ac:dyDescent="0.25">
      <c r="A233" s="18">
        <v>45716</v>
      </c>
      <c r="B233" s="17" t="s">
        <v>1705</v>
      </c>
      <c r="C233" s="9"/>
      <c r="D233" s="9">
        <v>912138</v>
      </c>
      <c r="E233" s="9">
        <f t="shared" si="3"/>
        <v>1032.340000001248</v>
      </c>
    </row>
    <row r="234" spans="1:5" ht="21" x14ac:dyDescent="0.25">
      <c r="A234" s="18">
        <v>45720</v>
      </c>
      <c r="B234" s="17" t="s">
        <v>1704</v>
      </c>
      <c r="C234" s="9">
        <v>949715</v>
      </c>
      <c r="D234" s="9"/>
      <c r="E234" s="9">
        <f t="shared" si="3"/>
        <v>950747.34000000125</v>
      </c>
    </row>
    <row r="235" spans="1:5" ht="21" x14ac:dyDescent="0.25">
      <c r="A235" s="18">
        <v>45720</v>
      </c>
      <c r="B235" s="17" t="s">
        <v>1705</v>
      </c>
      <c r="C235" s="9"/>
      <c r="D235" s="9">
        <v>949521.85</v>
      </c>
      <c r="E235" s="9">
        <f t="shared" si="3"/>
        <v>1225.4900000012713</v>
      </c>
    </row>
    <row r="236" spans="1:5" ht="21" x14ac:dyDescent="0.25">
      <c r="A236" s="18">
        <v>45720</v>
      </c>
      <c r="B236" s="17" t="s">
        <v>386</v>
      </c>
      <c r="C236" s="9"/>
      <c r="D236" s="9">
        <v>3.15</v>
      </c>
      <c r="E236" s="9">
        <f t="shared" si="3"/>
        <v>1222.3400000012712</v>
      </c>
    </row>
    <row r="237" spans="1:5" ht="21" x14ac:dyDescent="0.25">
      <c r="A237" s="18">
        <v>45724</v>
      </c>
      <c r="B237" s="17" t="s">
        <v>1704</v>
      </c>
      <c r="C237" s="41">
        <v>299910</v>
      </c>
      <c r="D237" s="9"/>
      <c r="E237" s="9">
        <f t="shared" si="3"/>
        <v>301132.34000000125</v>
      </c>
    </row>
    <row r="238" spans="1:5" ht="21" x14ac:dyDescent="0.25">
      <c r="A238" s="18">
        <v>45726</v>
      </c>
      <c r="B238" s="17" t="s">
        <v>1705</v>
      </c>
      <c r="C238" s="9"/>
      <c r="D238" s="9">
        <v>299985</v>
      </c>
      <c r="E238" s="9">
        <f t="shared" si="3"/>
        <v>1147.340000001248</v>
      </c>
    </row>
    <row r="239" spans="1:5" ht="21" x14ac:dyDescent="0.25">
      <c r="A239" s="18">
        <v>45726</v>
      </c>
      <c r="B239" s="17" t="s">
        <v>1704</v>
      </c>
      <c r="C239" s="9">
        <v>1599520</v>
      </c>
      <c r="D239" s="9"/>
      <c r="E239" s="9">
        <f t="shared" si="3"/>
        <v>1600667.3400000012</v>
      </c>
    </row>
    <row r="240" spans="1:5" ht="21" x14ac:dyDescent="0.25">
      <c r="A240" s="18">
        <v>45726</v>
      </c>
      <c r="B240" s="17" t="s">
        <v>1705</v>
      </c>
      <c r="C240" s="9"/>
      <c r="D240" s="9">
        <v>787125</v>
      </c>
      <c r="E240" s="9">
        <f t="shared" si="3"/>
        <v>813542.34000000125</v>
      </c>
    </row>
    <row r="241" spans="1:5" ht="21" x14ac:dyDescent="0.25">
      <c r="A241" s="18">
        <v>45726</v>
      </c>
      <c r="B241" s="17" t="s">
        <v>1705</v>
      </c>
      <c r="C241" s="9"/>
      <c r="D241" s="25">
        <v>812250</v>
      </c>
      <c r="E241" s="9">
        <f t="shared" si="3"/>
        <v>1292.340000001248</v>
      </c>
    </row>
    <row r="242" spans="1:5" ht="21" x14ac:dyDescent="0.25">
      <c r="A242" s="91">
        <v>45729</v>
      </c>
      <c r="B242" s="17" t="s">
        <v>1704</v>
      </c>
      <c r="C242" s="9">
        <v>2000000</v>
      </c>
      <c r="D242" s="9"/>
      <c r="E242" s="9">
        <f t="shared" si="3"/>
        <v>2001292.3400000012</v>
      </c>
    </row>
    <row r="243" spans="1:5" ht="21" x14ac:dyDescent="0.25">
      <c r="A243" s="91">
        <v>45729</v>
      </c>
      <c r="B243" s="17" t="s">
        <v>1705</v>
      </c>
      <c r="C243" s="9"/>
      <c r="D243" s="9">
        <v>989458</v>
      </c>
      <c r="E243" s="9">
        <f t="shared" si="3"/>
        <v>1011834.3400000012</v>
      </c>
    </row>
    <row r="244" spans="1:5" ht="21" x14ac:dyDescent="0.25">
      <c r="A244" s="91">
        <v>45729</v>
      </c>
      <c r="B244" s="17" t="s">
        <v>1705</v>
      </c>
      <c r="C244" s="9"/>
      <c r="D244" s="9">
        <v>1009945</v>
      </c>
      <c r="E244" s="9">
        <f t="shared" si="3"/>
        <v>1889.340000001248</v>
      </c>
    </row>
    <row r="245" spans="1:5" ht="21" x14ac:dyDescent="0.25">
      <c r="A245" s="91">
        <v>45736</v>
      </c>
      <c r="B245" s="17" t="s">
        <v>1704</v>
      </c>
      <c r="C245" s="9">
        <v>1999400</v>
      </c>
      <c r="D245" s="9"/>
      <c r="E245" s="9">
        <f t="shared" si="3"/>
        <v>2001289.3400000012</v>
      </c>
    </row>
    <row r="246" spans="1:5" ht="21" x14ac:dyDescent="0.25">
      <c r="A246" s="91">
        <v>45736</v>
      </c>
      <c r="B246" s="17" t="s">
        <v>1705</v>
      </c>
      <c r="C246" s="41"/>
      <c r="D246" s="9">
        <v>999450</v>
      </c>
      <c r="E246" s="9">
        <f t="shared" si="3"/>
        <v>1001839.3400000012</v>
      </c>
    </row>
    <row r="247" spans="1:5" ht="21" x14ac:dyDescent="0.25">
      <c r="A247" s="91">
        <v>45736</v>
      </c>
      <c r="B247" s="17" t="s">
        <v>1705</v>
      </c>
      <c r="C247" s="9"/>
      <c r="D247" s="9">
        <v>999850</v>
      </c>
      <c r="E247" s="9">
        <f t="shared" si="3"/>
        <v>1989.340000001248</v>
      </c>
    </row>
    <row r="248" spans="1:5" ht="21" x14ac:dyDescent="0.25">
      <c r="A248" s="91">
        <v>45738</v>
      </c>
      <c r="B248" s="17" t="s">
        <v>1704</v>
      </c>
      <c r="C248" s="9">
        <v>799760</v>
      </c>
      <c r="D248" s="9"/>
      <c r="E248" s="9">
        <f t="shared" si="3"/>
        <v>801749.34000000125</v>
      </c>
    </row>
    <row r="249" spans="1:5" ht="21" x14ac:dyDescent="0.25">
      <c r="A249" s="91">
        <v>45738</v>
      </c>
      <c r="B249" s="17" t="s">
        <v>1705</v>
      </c>
      <c r="C249" s="9"/>
      <c r="D249" s="9">
        <v>800530</v>
      </c>
      <c r="E249" s="9">
        <f t="shared" si="3"/>
        <v>1219.340000001248</v>
      </c>
    </row>
    <row r="250" spans="1:5" ht="21" x14ac:dyDescent="0.25">
      <c r="C250" s="9"/>
      <c r="D250" s="9"/>
      <c r="E250" s="9">
        <f t="shared" si="3"/>
        <v>1219.340000001248</v>
      </c>
    </row>
    <row r="251" spans="1:5" ht="21" x14ac:dyDescent="0.25">
      <c r="C251" s="9"/>
      <c r="D251" s="9"/>
      <c r="E251" s="9">
        <f t="shared" si="3"/>
        <v>1219.340000001248</v>
      </c>
    </row>
    <row r="252" spans="1:5" ht="21" x14ac:dyDescent="0.25">
      <c r="E252" s="9">
        <f t="shared" si="3"/>
        <v>1219.340000001248</v>
      </c>
    </row>
    <row r="253" spans="1:5" ht="21" x14ac:dyDescent="0.25">
      <c r="E253" s="9">
        <f t="shared" si="3"/>
        <v>1219.340000001248</v>
      </c>
    </row>
    <row r="254" spans="1:5" ht="21" x14ac:dyDescent="0.25">
      <c r="E254" s="9">
        <f t="shared" si="3"/>
        <v>1219.340000001248</v>
      </c>
    </row>
    <row r="255" spans="1:5" ht="21" x14ac:dyDescent="0.25">
      <c r="E255" s="9">
        <f t="shared" si="3"/>
        <v>1219.340000001248</v>
      </c>
    </row>
    <row r="256" spans="1:5" ht="21" x14ac:dyDescent="0.25">
      <c r="E256" s="9">
        <f t="shared" si="3"/>
        <v>1219.340000001248</v>
      </c>
    </row>
    <row r="257" spans="5:5" ht="21" x14ac:dyDescent="0.25">
      <c r="E257" s="9">
        <f t="shared" si="3"/>
        <v>1219.340000001248</v>
      </c>
    </row>
    <row r="258" spans="5:5" ht="21" x14ac:dyDescent="0.25">
      <c r="E258" s="9">
        <f t="shared" si="3"/>
        <v>1219.340000001248</v>
      </c>
    </row>
    <row r="259" spans="5:5" ht="21" x14ac:dyDescent="0.25">
      <c r="E259" s="9">
        <f t="shared" si="3"/>
        <v>1219.340000001248</v>
      </c>
    </row>
    <row r="260" spans="5:5" ht="21" x14ac:dyDescent="0.25">
      <c r="E260" s="9">
        <f t="shared" si="3"/>
        <v>1219.340000001248</v>
      </c>
    </row>
    <row r="261" spans="5:5" ht="21" x14ac:dyDescent="0.25">
      <c r="E261" s="9">
        <f t="shared" si="3"/>
        <v>1219.340000001248</v>
      </c>
    </row>
    <row r="262" spans="5:5" ht="21" x14ac:dyDescent="0.25">
      <c r="E262" s="9">
        <f t="shared" ref="E262:E290" si="4">E261+C262-D262</f>
        <v>1219.340000001248</v>
      </c>
    </row>
    <row r="263" spans="5:5" ht="21" x14ac:dyDescent="0.25">
      <c r="E263" s="9">
        <f t="shared" si="4"/>
        <v>1219.340000001248</v>
      </c>
    </row>
    <row r="264" spans="5:5" ht="21" x14ac:dyDescent="0.25">
      <c r="E264" s="9">
        <f t="shared" si="4"/>
        <v>1219.340000001248</v>
      </c>
    </row>
    <row r="265" spans="5:5" ht="21" x14ac:dyDescent="0.25">
      <c r="E265" s="9">
        <f t="shared" si="4"/>
        <v>1219.340000001248</v>
      </c>
    </row>
    <row r="266" spans="5:5" ht="21" x14ac:dyDescent="0.25">
      <c r="E266" s="9">
        <f t="shared" si="4"/>
        <v>1219.340000001248</v>
      </c>
    </row>
    <row r="267" spans="5:5" ht="21" x14ac:dyDescent="0.25">
      <c r="E267" s="9">
        <f t="shared" si="4"/>
        <v>1219.340000001248</v>
      </c>
    </row>
    <row r="268" spans="5:5" ht="21" x14ac:dyDescent="0.25">
      <c r="E268" s="9">
        <f t="shared" si="4"/>
        <v>1219.340000001248</v>
      </c>
    </row>
    <row r="269" spans="5:5" ht="21" x14ac:dyDescent="0.25">
      <c r="E269" s="9">
        <f t="shared" si="4"/>
        <v>1219.340000001248</v>
      </c>
    </row>
    <row r="270" spans="5:5" ht="21" x14ac:dyDescent="0.25">
      <c r="E270" s="9">
        <f t="shared" si="4"/>
        <v>1219.340000001248</v>
      </c>
    </row>
    <row r="271" spans="5:5" ht="21" x14ac:dyDescent="0.25">
      <c r="E271" s="9">
        <f t="shared" si="4"/>
        <v>1219.340000001248</v>
      </c>
    </row>
    <row r="272" spans="5:5" ht="21" x14ac:dyDescent="0.25">
      <c r="E272" s="9">
        <f t="shared" si="4"/>
        <v>1219.340000001248</v>
      </c>
    </row>
    <row r="273" spans="5:5" ht="21" x14ac:dyDescent="0.25">
      <c r="E273" s="9">
        <f t="shared" si="4"/>
        <v>1219.340000001248</v>
      </c>
    </row>
    <row r="274" spans="5:5" ht="21" x14ac:dyDescent="0.25">
      <c r="E274" s="9">
        <f t="shared" si="4"/>
        <v>1219.340000001248</v>
      </c>
    </row>
    <row r="275" spans="5:5" ht="21" x14ac:dyDescent="0.25">
      <c r="E275" s="9">
        <f t="shared" si="4"/>
        <v>1219.340000001248</v>
      </c>
    </row>
    <row r="276" spans="5:5" ht="21" x14ac:dyDescent="0.25">
      <c r="E276" s="9">
        <f t="shared" si="4"/>
        <v>1219.340000001248</v>
      </c>
    </row>
    <row r="277" spans="5:5" ht="21" x14ac:dyDescent="0.25">
      <c r="E277" s="9">
        <f t="shared" si="4"/>
        <v>1219.340000001248</v>
      </c>
    </row>
    <row r="278" spans="5:5" ht="21" x14ac:dyDescent="0.25">
      <c r="E278" s="9">
        <f t="shared" si="4"/>
        <v>1219.340000001248</v>
      </c>
    </row>
    <row r="279" spans="5:5" ht="21" x14ac:dyDescent="0.25">
      <c r="E279" s="9">
        <f t="shared" si="4"/>
        <v>1219.340000001248</v>
      </c>
    </row>
    <row r="280" spans="5:5" ht="21" x14ac:dyDescent="0.25">
      <c r="E280" s="9">
        <f t="shared" si="4"/>
        <v>1219.340000001248</v>
      </c>
    </row>
    <row r="281" spans="5:5" ht="21" x14ac:dyDescent="0.25">
      <c r="E281" s="9">
        <f t="shared" si="4"/>
        <v>1219.340000001248</v>
      </c>
    </row>
    <row r="282" spans="5:5" ht="21" x14ac:dyDescent="0.25">
      <c r="E282" s="9">
        <f t="shared" si="4"/>
        <v>1219.340000001248</v>
      </c>
    </row>
    <row r="283" spans="5:5" ht="21" x14ac:dyDescent="0.25">
      <c r="E283" s="9">
        <f t="shared" si="4"/>
        <v>1219.340000001248</v>
      </c>
    </row>
    <row r="284" spans="5:5" ht="21" x14ac:dyDescent="0.25">
      <c r="E284" s="9">
        <f t="shared" si="4"/>
        <v>1219.340000001248</v>
      </c>
    </row>
    <row r="285" spans="5:5" ht="21" x14ac:dyDescent="0.25">
      <c r="E285" s="9">
        <f t="shared" si="4"/>
        <v>1219.340000001248</v>
      </c>
    </row>
    <row r="286" spans="5:5" ht="21" x14ac:dyDescent="0.25">
      <c r="E286" s="9">
        <f t="shared" si="4"/>
        <v>1219.340000001248</v>
      </c>
    </row>
    <row r="287" spans="5:5" ht="21" x14ac:dyDescent="0.25">
      <c r="E287" s="9">
        <f t="shared" si="4"/>
        <v>1219.340000001248</v>
      </c>
    </row>
    <row r="288" spans="5:5" ht="21" x14ac:dyDescent="0.25">
      <c r="E288" s="9">
        <f t="shared" si="4"/>
        <v>1219.340000001248</v>
      </c>
    </row>
    <row r="289" spans="5:5" ht="21" x14ac:dyDescent="0.25">
      <c r="E289" s="9">
        <f t="shared" si="4"/>
        <v>1219.340000001248</v>
      </c>
    </row>
    <row r="290" spans="5:5" ht="21" x14ac:dyDescent="0.25">
      <c r="E290" s="9">
        <f t="shared" si="4"/>
        <v>1219.340000001248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Sheet147"/>
  <dimension ref="A1:E100"/>
  <sheetViews>
    <sheetView workbookViewId="0">
      <selection activeCell="D23" sqref="D23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408</v>
      </c>
      <c r="B1" s="160"/>
      <c r="C1" s="160"/>
      <c r="D1" s="160"/>
      <c r="E1" s="160"/>
    </row>
    <row r="2" spans="1:5" ht="26" x14ac:dyDescent="0.3">
      <c r="A2" s="161" t="s">
        <v>410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/>
    </row>
    <row r="5" spans="1:5" ht="21" x14ac:dyDescent="0.25">
      <c r="A5" s="18">
        <v>45357</v>
      </c>
      <c r="B5" s="8" t="s">
        <v>1072</v>
      </c>
      <c r="C5" s="9">
        <v>27.12</v>
      </c>
      <c r="D5" s="9"/>
      <c r="E5" s="9">
        <f>E4+C5-D5</f>
        <v>27.12</v>
      </c>
    </row>
    <row r="6" spans="1:5" ht="21" x14ac:dyDescent="0.25">
      <c r="A6" s="18">
        <v>45360</v>
      </c>
      <c r="B6" s="8" t="s">
        <v>1089</v>
      </c>
      <c r="C6" s="9">
        <v>200275</v>
      </c>
      <c r="D6" s="9"/>
      <c r="E6" s="9">
        <f t="shared" ref="E6:E69" si="0">E5+C6-D6</f>
        <v>200302.12</v>
      </c>
    </row>
    <row r="7" spans="1:5" ht="21" x14ac:dyDescent="0.25">
      <c r="A7" s="18">
        <v>45362</v>
      </c>
      <c r="B7" s="8" t="s">
        <v>1103</v>
      </c>
      <c r="C7" s="9"/>
      <c r="D7" s="9">
        <v>198650</v>
      </c>
      <c r="E7" s="9">
        <f t="shared" si="0"/>
        <v>1652.1199999999953</v>
      </c>
    </row>
    <row r="8" spans="1:5" ht="21" x14ac:dyDescent="0.25">
      <c r="A8" s="18">
        <v>45364</v>
      </c>
      <c r="B8" s="8" t="s">
        <v>1089</v>
      </c>
      <c r="C8" s="9">
        <v>199930</v>
      </c>
      <c r="D8" s="9"/>
      <c r="E8" s="9">
        <f t="shared" si="0"/>
        <v>201582.12</v>
      </c>
    </row>
    <row r="9" spans="1:5" ht="21" x14ac:dyDescent="0.25">
      <c r="A9" s="18">
        <v>45364</v>
      </c>
      <c r="B9" s="8" t="s">
        <v>1103</v>
      </c>
      <c r="C9" s="9"/>
      <c r="D9" s="9">
        <v>199860</v>
      </c>
      <c r="E9" s="9">
        <f t="shared" si="0"/>
        <v>1722.1199999999953</v>
      </c>
    </row>
    <row r="10" spans="1:5" ht="21" x14ac:dyDescent="0.25">
      <c r="A10" s="18">
        <v>45371</v>
      </c>
      <c r="B10" s="8" t="s">
        <v>1089</v>
      </c>
      <c r="C10" s="9">
        <v>100300</v>
      </c>
      <c r="D10" s="9"/>
      <c r="E10" s="9">
        <f t="shared" si="0"/>
        <v>102022.12</v>
      </c>
    </row>
    <row r="11" spans="1:5" ht="21" x14ac:dyDescent="0.25">
      <c r="A11" s="18">
        <v>45371</v>
      </c>
      <c r="B11" s="8" t="s">
        <v>1103</v>
      </c>
      <c r="C11" s="9"/>
      <c r="D11" s="9">
        <v>102000</v>
      </c>
      <c r="E11" s="9">
        <f t="shared" si="0"/>
        <v>22.119999999995343</v>
      </c>
    </row>
    <row r="12" spans="1:5" ht="21" x14ac:dyDescent="0.25">
      <c r="A12" s="18">
        <v>45400</v>
      </c>
      <c r="B12" s="8" t="s">
        <v>150</v>
      </c>
      <c r="C12" s="9"/>
      <c r="D12" s="9">
        <v>22.12</v>
      </c>
      <c r="E12" s="9">
        <f t="shared" si="0"/>
        <v>-4.6576076329074567E-12</v>
      </c>
    </row>
    <row r="13" spans="1:5" ht="21" x14ac:dyDescent="0.25">
      <c r="A13" s="18">
        <v>45400</v>
      </c>
      <c r="B13" s="8" t="s">
        <v>1089</v>
      </c>
      <c r="C13" s="9">
        <v>204085</v>
      </c>
      <c r="D13" s="9"/>
      <c r="E13" s="9">
        <f t="shared" si="0"/>
        <v>204085</v>
      </c>
    </row>
    <row r="14" spans="1:5" ht="21" x14ac:dyDescent="0.25">
      <c r="A14" s="18"/>
      <c r="B14" s="8"/>
      <c r="C14" s="9"/>
      <c r="D14" s="9"/>
      <c r="E14" s="9">
        <f t="shared" si="0"/>
        <v>204085</v>
      </c>
    </row>
    <row r="15" spans="1:5" ht="21" x14ac:dyDescent="0.25">
      <c r="A15" s="18">
        <v>45401</v>
      </c>
      <c r="B15" s="8" t="s">
        <v>1300</v>
      </c>
      <c r="C15" s="9"/>
      <c r="D15" s="9">
        <v>202544</v>
      </c>
      <c r="E15" s="9">
        <f t="shared" si="0"/>
        <v>1541</v>
      </c>
    </row>
    <row r="16" spans="1:5" ht="21" x14ac:dyDescent="0.25">
      <c r="A16" s="18">
        <v>45404</v>
      </c>
      <c r="B16" s="8" t="s">
        <v>1308</v>
      </c>
      <c r="C16" s="9">
        <v>162305</v>
      </c>
      <c r="D16" s="9"/>
      <c r="E16" s="9">
        <f t="shared" si="0"/>
        <v>163846</v>
      </c>
    </row>
    <row r="17" spans="1:5" ht="21" x14ac:dyDescent="0.25">
      <c r="A17" s="18">
        <v>45404</v>
      </c>
      <c r="B17" s="8" t="s">
        <v>1300</v>
      </c>
      <c r="C17" s="9"/>
      <c r="D17" s="9">
        <v>163120</v>
      </c>
      <c r="E17" s="9">
        <f t="shared" si="0"/>
        <v>726</v>
      </c>
    </row>
    <row r="18" spans="1:5" ht="21" x14ac:dyDescent="0.25">
      <c r="A18" s="18">
        <v>45405</v>
      </c>
      <c r="B18" s="8" t="s">
        <v>1318</v>
      </c>
      <c r="C18" s="9">
        <v>382154</v>
      </c>
      <c r="D18" s="9"/>
      <c r="E18" s="9">
        <f t="shared" si="0"/>
        <v>382880</v>
      </c>
    </row>
    <row r="19" spans="1:5" ht="21" x14ac:dyDescent="0.25">
      <c r="A19" s="18">
        <v>45405</v>
      </c>
      <c r="B19" s="8" t="s">
        <v>1300</v>
      </c>
      <c r="C19" s="9"/>
      <c r="D19" s="9">
        <v>185988.99</v>
      </c>
      <c r="E19" s="9">
        <f t="shared" si="0"/>
        <v>196891.01</v>
      </c>
    </row>
    <row r="20" spans="1:5" ht="21" x14ac:dyDescent="0.25">
      <c r="A20" s="18">
        <v>45405</v>
      </c>
      <c r="B20" s="8" t="s">
        <v>1300</v>
      </c>
      <c r="C20" s="9"/>
      <c r="D20" s="9">
        <v>196850</v>
      </c>
      <c r="E20" s="9">
        <f t="shared" si="0"/>
        <v>41.010000000009313</v>
      </c>
    </row>
    <row r="21" spans="1:5" ht="21" x14ac:dyDescent="0.25">
      <c r="A21" s="18">
        <v>45406</v>
      </c>
      <c r="B21" s="8" t="s">
        <v>1089</v>
      </c>
      <c r="C21" s="9">
        <v>176955</v>
      </c>
      <c r="D21" s="9"/>
      <c r="E21" s="9">
        <f t="shared" si="0"/>
        <v>176996.01</v>
      </c>
    </row>
    <row r="22" spans="1:5" ht="21" x14ac:dyDescent="0.25">
      <c r="A22" s="18">
        <v>45406</v>
      </c>
      <c r="B22" s="8" t="s">
        <v>1300</v>
      </c>
      <c r="C22" s="9"/>
      <c r="D22" s="9">
        <v>176919</v>
      </c>
      <c r="E22" s="9">
        <f t="shared" si="0"/>
        <v>77.010000000009313</v>
      </c>
    </row>
    <row r="23" spans="1:5" ht="21" x14ac:dyDescent="0.25">
      <c r="A23" s="8"/>
      <c r="B23" s="8"/>
      <c r="C23" s="9"/>
      <c r="D23" s="9"/>
      <c r="E23" s="9">
        <f t="shared" si="0"/>
        <v>77.010000000009313</v>
      </c>
    </row>
    <row r="24" spans="1:5" ht="21" x14ac:dyDescent="0.25">
      <c r="A24" s="8"/>
      <c r="B24" s="8"/>
      <c r="C24" s="9"/>
      <c r="D24" s="9"/>
      <c r="E24" s="9">
        <f t="shared" si="0"/>
        <v>77.010000000009313</v>
      </c>
    </row>
    <row r="25" spans="1:5" ht="21" x14ac:dyDescent="0.25">
      <c r="A25" s="8"/>
      <c r="B25" s="8"/>
      <c r="C25" s="9"/>
      <c r="D25" s="9"/>
      <c r="E25" s="9">
        <f t="shared" si="0"/>
        <v>77.010000000009313</v>
      </c>
    </row>
    <row r="26" spans="1:5" ht="21" x14ac:dyDescent="0.25">
      <c r="A26" s="8"/>
      <c r="B26" s="8"/>
      <c r="C26" s="9"/>
      <c r="D26" s="9"/>
      <c r="E26" s="9">
        <f t="shared" si="0"/>
        <v>77.010000000009313</v>
      </c>
    </row>
    <row r="27" spans="1:5" ht="21" x14ac:dyDescent="0.25">
      <c r="A27" s="8"/>
      <c r="B27" s="8"/>
      <c r="C27" s="9"/>
      <c r="D27" s="9"/>
      <c r="E27" s="9">
        <f t="shared" si="0"/>
        <v>77.010000000009313</v>
      </c>
    </row>
    <row r="28" spans="1:5" ht="21" x14ac:dyDescent="0.25">
      <c r="A28" s="8"/>
      <c r="B28" s="8"/>
      <c r="C28" s="9"/>
      <c r="D28" s="9"/>
      <c r="E28" s="9">
        <f t="shared" si="0"/>
        <v>77.010000000009313</v>
      </c>
    </row>
    <row r="29" spans="1:5" ht="21" x14ac:dyDescent="0.25">
      <c r="A29" s="8"/>
      <c r="B29" s="8"/>
      <c r="C29" s="9"/>
      <c r="D29" s="9"/>
      <c r="E29" s="9">
        <f t="shared" si="0"/>
        <v>77.010000000009313</v>
      </c>
    </row>
    <row r="30" spans="1:5" ht="21" x14ac:dyDescent="0.25">
      <c r="A30" s="8"/>
      <c r="B30" s="8"/>
      <c r="C30" s="9"/>
      <c r="D30" s="9"/>
      <c r="E30" s="9">
        <f t="shared" si="0"/>
        <v>77.010000000009313</v>
      </c>
    </row>
    <row r="31" spans="1:5" ht="21" x14ac:dyDescent="0.25">
      <c r="A31" s="8"/>
      <c r="B31" s="8"/>
      <c r="C31" s="9"/>
      <c r="D31" s="9"/>
      <c r="E31" s="9">
        <f t="shared" si="0"/>
        <v>77.010000000009313</v>
      </c>
    </row>
    <row r="32" spans="1:5" ht="21" x14ac:dyDescent="0.25">
      <c r="A32" s="8"/>
      <c r="B32" s="8"/>
      <c r="C32" s="9"/>
      <c r="D32" s="9"/>
      <c r="E32" s="9">
        <f t="shared" si="0"/>
        <v>77.010000000009313</v>
      </c>
    </row>
    <row r="33" spans="1:5" ht="21" x14ac:dyDescent="0.25">
      <c r="A33" s="8"/>
      <c r="B33" s="8"/>
      <c r="C33" s="9"/>
      <c r="D33" s="9"/>
      <c r="E33" s="9">
        <f t="shared" si="0"/>
        <v>77.010000000009313</v>
      </c>
    </row>
    <row r="34" spans="1:5" ht="21" x14ac:dyDescent="0.25">
      <c r="A34" s="8"/>
      <c r="B34" s="8"/>
      <c r="C34" s="9"/>
      <c r="D34" s="9"/>
      <c r="E34" s="9">
        <f t="shared" si="0"/>
        <v>77.010000000009313</v>
      </c>
    </row>
    <row r="35" spans="1:5" ht="21" x14ac:dyDescent="0.25">
      <c r="A35" s="8"/>
      <c r="B35" s="8"/>
      <c r="C35" s="9"/>
      <c r="D35" s="9"/>
      <c r="E35" s="9">
        <f t="shared" si="0"/>
        <v>77.010000000009313</v>
      </c>
    </row>
    <row r="36" spans="1:5" ht="21" x14ac:dyDescent="0.25">
      <c r="A36" s="8"/>
      <c r="B36" s="8"/>
      <c r="C36" s="9"/>
      <c r="D36" s="9"/>
      <c r="E36" s="9">
        <f t="shared" si="0"/>
        <v>77.010000000009313</v>
      </c>
    </row>
    <row r="37" spans="1:5" ht="21" x14ac:dyDescent="0.25">
      <c r="A37" s="8"/>
      <c r="B37" s="8"/>
      <c r="C37" s="9"/>
      <c r="D37" s="9"/>
      <c r="E37" s="9">
        <f t="shared" si="0"/>
        <v>77.010000000009313</v>
      </c>
    </row>
    <row r="38" spans="1:5" ht="21" x14ac:dyDescent="0.25">
      <c r="A38" s="8"/>
      <c r="B38" s="8"/>
      <c r="C38" s="9"/>
      <c r="D38" s="9"/>
      <c r="E38" s="9">
        <f t="shared" si="0"/>
        <v>77.010000000009313</v>
      </c>
    </row>
    <row r="39" spans="1:5" ht="21" x14ac:dyDescent="0.25">
      <c r="A39" s="8"/>
      <c r="B39" s="8"/>
      <c r="C39" s="9"/>
      <c r="D39" s="9"/>
      <c r="E39" s="9">
        <f t="shared" si="0"/>
        <v>77.010000000009313</v>
      </c>
    </row>
    <row r="40" spans="1:5" ht="21" x14ac:dyDescent="0.25">
      <c r="A40" s="8"/>
      <c r="B40" s="8"/>
      <c r="C40" s="9"/>
      <c r="D40" s="9"/>
      <c r="E40" s="9">
        <f t="shared" si="0"/>
        <v>77.010000000009313</v>
      </c>
    </row>
    <row r="41" spans="1:5" ht="21" x14ac:dyDescent="0.25">
      <c r="A41" s="8"/>
      <c r="B41" s="8"/>
      <c r="C41" s="9"/>
      <c r="D41" s="9"/>
      <c r="E41" s="9">
        <f t="shared" si="0"/>
        <v>77.010000000009313</v>
      </c>
    </row>
    <row r="42" spans="1:5" ht="21" x14ac:dyDescent="0.25">
      <c r="A42" s="8"/>
      <c r="B42" s="8"/>
      <c r="C42" s="9"/>
      <c r="D42" s="9"/>
      <c r="E42" s="9">
        <f t="shared" si="0"/>
        <v>77.010000000009313</v>
      </c>
    </row>
    <row r="43" spans="1:5" ht="21" x14ac:dyDescent="0.25">
      <c r="A43" s="8"/>
      <c r="B43" s="8"/>
      <c r="C43" s="9"/>
      <c r="D43" s="9"/>
      <c r="E43" s="9">
        <f t="shared" si="0"/>
        <v>77.010000000009313</v>
      </c>
    </row>
    <row r="44" spans="1:5" ht="21" x14ac:dyDescent="0.25">
      <c r="A44" s="8"/>
      <c r="B44" s="8"/>
      <c r="C44" s="9"/>
      <c r="D44" s="9"/>
      <c r="E44" s="9">
        <f t="shared" si="0"/>
        <v>77.010000000009313</v>
      </c>
    </row>
    <row r="45" spans="1:5" ht="21" x14ac:dyDescent="0.25">
      <c r="A45" s="8"/>
      <c r="B45" s="8"/>
      <c r="C45" s="9"/>
      <c r="D45" s="9"/>
      <c r="E45" s="9">
        <f t="shared" si="0"/>
        <v>77.010000000009313</v>
      </c>
    </row>
    <row r="46" spans="1:5" ht="21" x14ac:dyDescent="0.25">
      <c r="A46" s="8"/>
      <c r="B46" s="8"/>
      <c r="C46" s="9"/>
      <c r="D46" s="9"/>
      <c r="E46" s="9">
        <f t="shared" si="0"/>
        <v>77.010000000009313</v>
      </c>
    </row>
    <row r="47" spans="1:5" ht="21" x14ac:dyDescent="0.25">
      <c r="A47" s="8"/>
      <c r="B47" s="8"/>
      <c r="C47" s="9"/>
      <c r="D47" s="9"/>
      <c r="E47" s="9">
        <f t="shared" si="0"/>
        <v>77.010000000009313</v>
      </c>
    </row>
    <row r="48" spans="1:5" ht="21" x14ac:dyDescent="0.25">
      <c r="A48" s="8"/>
      <c r="B48" s="8"/>
      <c r="C48" s="9"/>
      <c r="D48" s="9"/>
      <c r="E48" s="9">
        <f t="shared" si="0"/>
        <v>77.010000000009313</v>
      </c>
    </row>
    <row r="49" spans="1:5" ht="21" x14ac:dyDescent="0.25">
      <c r="A49" s="8"/>
      <c r="B49" s="8"/>
      <c r="C49" s="9"/>
      <c r="D49" s="9"/>
      <c r="E49" s="9">
        <f t="shared" si="0"/>
        <v>77.010000000009313</v>
      </c>
    </row>
    <row r="50" spans="1:5" ht="21" x14ac:dyDescent="0.25">
      <c r="A50" s="8"/>
      <c r="B50" s="8"/>
      <c r="C50" s="9"/>
      <c r="D50" s="9"/>
      <c r="E50" s="9">
        <f t="shared" si="0"/>
        <v>77.010000000009313</v>
      </c>
    </row>
    <row r="51" spans="1:5" ht="21" x14ac:dyDescent="0.25">
      <c r="A51" s="8"/>
      <c r="B51" s="8"/>
      <c r="C51" s="9"/>
      <c r="D51" s="9"/>
      <c r="E51" s="9">
        <f t="shared" si="0"/>
        <v>77.010000000009313</v>
      </c>
    </row>
    <row r="52" spans="1:5" ht="21" x14ac:dyDescent="0.25">
      <c r="A52" s="8"/>
      <c r="B52" s="8"/>
      <c r="C52" s="9"/>
      <c r="D52" s="9"/>
      <c r="E52" s="9">
        <f t="shared" si="0"/>
        <v>77.010000000009313</v>
      </c>
    </row>
    <row r="53" spans="1:5" ht="21" x14ac:dyDescent="0.25">
      <c r="A53" s="8"/>
      <c r="B53" s="8"/>
      <c r="C53" s="9"/>
      <c r="D53" s="9"/>
      <c r="E53" s="9">
        <f t="shared" si="0"/>
        <v>77.010000000009313</v>
      </c>
    </row>
    <row r="54" spans="1:5" ht="21" x14ac:dyDescent="0.25">
      <c r="A54" s="8"/>
      <c r="B54" s="8"/>
      <c r="C54" s="9"/>
      <c r="D54" s="9"/>
      <c r="E54" s="9">
        <f t="shared" si="0"/>
        <v>77.010000000009313</v>
      </c>
    </row>
    <row r="55" spans="1:5" ht="21" x14ac:dyDescent="0.25">
      <c r="A55" s="8"/>
      <c r="B55" s="8"/>
      <c r="C55" s="9"/>
      <c r="D55" s="9"/>
      <c r="E55" s="9">
        <f t="shared" si="0"/>
        <v>77.010000000009313</v>
      </c>
    </row>
    <row r="56" spans="1:5" ht="21" x14ac:dyDescent="0.25">
      <c r="A56" s="8"/>
      <c r="B56" s="8"/>
      <c r="C56" s="9"/>
      <c r="D56" s="9"/>
      <c r="E56" s="9">
        <f t="shared" si="0"/>
        <v>77.010000000009313</v>
      </c>
    </row>
    <row r="57" spans="1:5" ht="21" x14ac:dyDescent="0.25">
      <c r="A57" s="8"/>
      <c r="B57" s="8"/>
      <c r="C57" s="9"/>
      <c r="D57" s="9"/>
      <c r="E57" s="9">
        <f t="shared" si="0"/>
        <v>77.010000000009313</v>
      </c>
    </row>
    <row r="58" spans="1:5" ht="21" x14ac:dyDescent="0.25">
      <c r="A58" s="8"/>
      <c r="B58" s="8"/>
      <c r="C58" s="9"/>
      <c r="D58" s="9"/>
      <c r="E58" s="9">
        <f t="shared" si="0"/>
        <v>77.010000000009313</v>
      </c>
    </row>
    <row r="59" spans="1:5" ht="21" x14ac:dyDescent="0.25">
      <c r="A59" s="8"/>
      <c r="B59" s="8"/>
      <c r="C59" s="9"/>
      <c r="D59" s="9"/>
      <c r="E59" s="9">
        <f t="shared" si="0"/>
        <v>77.010000000009313</v>
      </c>
    </row>
    <row r="60" spans="1:5" ht="21" x14ac:dyDescent="0.25">
      <c r="A60" s="8"/>
      <c r="B60" s="8"/>
      <c r="C60" s="9"/>
      <c r="D60" s="9"/>
      <c r="E60" s="9">
        <f t="shared" si="0"/>
        <v>77.010000000009313</v>
      </c>
    </row>
    <row r="61" spans="1:5" ht="21" x14ac:dyDescent="0.25">
      <c r="A61" s="8"/>
      <c r="B61" s="8"/>
      <c r="C61" s="9"/>
      <c r="D61" s="9"/>
      <c r="E61" s="9">
        <f t="shared" si="0"/>
        <v>77.010000000009313</v>
      </c>
    </row>
    <row r="62" spans="1:5" ht="21" x14ac:dyDescent="0.25">
      <c r="A62" s="8"/>
      <c r="B62" s="8"/>
      <c r="C62" s="9"/>
      <c r="D62" s="9"/>
      <c r="E62" s="9">
        <f t="shared" si="0"/>
        <v>77.010000000009313</v>
      </c>
    </row>
    <row r="63" spans="1:5" ht="21" x14ac:dyDescent="0.25">
      <c r="A63" s="8"/>
      <c r="B63" s="8"/>
      <c r="C63" s="9"/>
      <c r="D63" s="9"/>
      <c r="E63" s="9">
        <f t="shared" si="0"/>
        <v>77.010000000009313</v>
      </c>
    </row>
    <row r="64" spans="1:5" ht="21" x14ac:dyDescent="0.25">
      <c r="A64" s="8"/>
      <c r="B64" s="8"/>
      <c r="C64" s="9"/>
      <c r="D64" s="9"/>
      <c r="E64" s="9">
        <f t="shared" si="0"/>
        <v>77.010000000009313</v>
      </c>
    </row>
    <row r="65" spans="1:5" ht="21" x14ac:dyDescent="0.25">
      <c r="A65" s="8"/>
      <c r="B65" s="8"/>
      <c r="C65" s="9"/>
      <c r="D65" s="9"/>
      <c r="E65" s="9">
        <f t="shared" si="0"/>
        <v>77.010000000009313</v>
      </c>
    </row>
    <row r="66" spans="1:5" ht="21" x14ac:dyDescent="0.25">
      <c r="A66" s="8"/>
      <c r="B66" s="8"/>
      <c r="C66" s="9"/>
      <c r="D66" s="9"/>
      <c r="E66" s="9">
        <f t="shared" si="0"/>
        <v>77.010000000009313</v>
      </c>
    </row>
    <row r="67" spans="1:5" ht="21" x14ac:dyDescent="0.25">
      <c r="A67" s="8"/>
      <c r="B67" s="8"/>
      <c r="C67" s="9"/>
      <c r="D67" s="9"/>
      <c r="E67" s="9">
        <f t="shared" si="0"/>
        <v>77.010000000009313</v>
      </c>
    </row>
    <row r="68" spans="1:5" ht="21" x14ac:dyDescent="0.25">
      <c r="A68" s="8"/>
      <c r="B68" s="8"/>
      <c r="C68" s="9"/>
      <c r="D68" s="9"/>
      <c r="E68" s="9">
        <f t="shared" si="0"/>
        <v>77.010000000009313</v>
      </c>
    </row>
    <row r="69" spans="1:5" ht="21" x14ac:dyDescent="0.25">
      <c r="A69" s="8"/>
      <c r="B69" s="8"/>
      <c r="C69" s="9"/>
      <c r="D69" s="9"/>
      <c r="E69" s="9">
        <f t="shared" si="0"/>
        <v>77.010000000009313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77.010000000009313</v>
      </c>
    </row>
    <row r="71" spans="1:5" ht="21" x14ac:dyDescent="0.25">
      <c r="A71" s="8"/>
      <c r="B71" s="8"/>
      <c r="C71" s="9"/>
      <c r="D71" s="9"/>
      <c r="E71" s="9">
        <f t="shared" si="1"/>
        <v>77.010000000009313</v>
      </c>
    </row>
    <row r="72" spans="1:5" ht="21" x14ac:dyDescent="0.25">
      <c r="A72" s="8"/>
      <c r="B72" s="8"/>
      <c r="C72" s="9"/>
      <c r="D72" s="9"/>
      <c r="E72" s="9">
        <f t="shared" si="1"/>
        <v>77.010000000009313</v>
      </c>
    </row>
    <row r="73" spans="1:5" ht="21" x14ac:dyDescent="0.25">
      <c r="A73" s="8"/>
      <c r="B73" s="8"/>
      <c r="C73" s="9"/>
      <c r="D73" s="9"/>
      <c r="E73" s="9">
        <f t="shared" si="1"/>
        <v>77.010000000009313</v>
      </c>
    </row>
    <row r="74" spans="1:5" ht="21" x14ac:dyDescent="0.25">
      <c r="A74" s="8"/>
      <c r="B74" s="8"/>
      <c r="C74" s="9"/>
      <c r="D74" s="9"/>
      <c r="E74" s="9">
        <f t="shared" si="1"/>
        <v>77.010000000009313</v>
      </c>
    </row>
    <row r="75" spans="1:5" ht="21" x14ac:dyDescent="0.25">
      <c r="A75" s="8"/>
      <c r="B75" s="8"/>
      <c r="C75" s="9"/>
      <c r="D75" s="9"/>
      <c r="E75" s="9">
        <f t="shared" si="1"/>
        <v>77.010000000009313</v>
      </c>
    </row>
    <row r="76" spans="1:5" ht="21" x14ac:dyDescent="0.25">
      <c r="A76" s="8"/>
      <c r="B76" s="8"/>
      <c r="C76" s="9"/>
      <c r="D76" s="9"/>
      <c r="E76" s="9">
        <f t="shared" si="1"/>
        <v>77.010000000009313</v>
      </c>
    </row>
    <row r="77" spans="1:5" ht="21" x14ac:dyDescent="0.25">
      <c r="A77" s="8"/>
      <c r="B77" s="8"/>
      <c r="C77" s="9"/>
      <c r="D77" s="9"/>
      <c r="E77" s="9">
        <f t="shared" si="1"/>
        <v>77.010000000009313</v>
      </c>
    </row>
    <row r="78" spans="1:5" ht="21" x14ac:dyDescent="0.25">
      <c r="A78" s="8"/>
      <c r="B78" s="8"/>
      <c r="C78" s="9"/>
      <c r="D78" s="9"/>
      <c r="E78" s="9">
        <f t="shared" si="1"/>
        <v>77.010000000009313</v>
      </c>
    </row>
    <row r="79" spans="1:5" ht="21" x14ac:dyDescent="0.25">
      <c r="A79" s="8"/>
      <c r="B79" s="8"/>
      <c r="C79" s="9"/>
      <c r="D79" s="9"/>
      <c r="E79" s="9">
        <f t="shared" si="1"/>
        <v>77.010000000009313</v>
      </c>
    </row>
    <row r="80" spans="1:5" ht="21" x14ac:dyDescent="0.25">
      <c r="A80" s="8"/>
      <c r="B80" s="8"/>
      <c r="C80" s="9"/>
      <c r="D80" s="9"/>
      <c r="E80" s="9">
        <f t="shared" si="1"/>
        <v>77.010000000009313</v>
      </c>
    </row>
    <row r="81" spans="1:5" ht="21" x14ac:dyDescent="0.25">
      <c r="A81" s="8"/>
      <c r="B81" s="8"/>
      <c r="C81" s="9"/>
      <c r="D81" s="9"/>
      <c r="E81" s="9">
        <f t="shared" si="1"/>
        <v>77.010000000009313</v>
      </c>
    </row>
    <row r="82" spans="1:5" ht="21" x14ac:dyDescent="0.25">
      <c r="A82" s="8"/>
      <c r="B82" s="8"/>
      <c r="C82" s="9"/>
      <c r="D82" s="9"/>
      <c r="E82" s="9">
        <f t="shared" si="1"/>
        <v>77.010000000009313</v>
      </c>
    </row>
    <row r="83" spans="1:5" ht="21" x14ac:dyDescent="0.25">
      <c r="A83" s="8"/>
      <c r="B83" s="8"/>
      <c r="C83" s="9"/>
      <c r="D83" s="9"/>
      <c r="E83" s="9">
        <f t="shared" si="1"/>
        <v>77.010000000009313</v>
      </c>
    </row>
    <row r="84" spans="1:5" ht="21" x14ac:dyDescent="0.25">
      <c r="A84" s="8"/>
      <c r="B84" s="8"/>
      <c r="C84" s="9"/>
      <c r="D84" s="9"/>
      <c r="E84" s="9">
        <f t="shared" si="1"/>
        <v>77.010000000009313</v>
      </c>
    </row>
    <row r="85" spans="1:5" ht="21" x14ac:dyDescent="0.25">
      <c r="A85" s="8"/>
      <c r="B85" s="8"/>
      <c r="C85" s="9"/>
      <c r="D85" s="9"/>
      <c r="E85" s="9">
        <f t="shared" si="1"/>
        <v>77.010000000009313</v>
      </c>
    </row>
    <row r="86" spans="1:5" ht="21" x14ac:dyDescent="0.25">
      <c r="A86" s="8"/>
      <c r="B86" s="8"/>
      <c r="C86" s="9"/>
      <c r="D86" s="9"/>
      <c r="E86" s="9">
        <f t="shared" si="1"/>
        <v>77.010000000009313</v>
      </c>
    </row>
    <row r="87" spans="1:5" ht="21" x14ac:dyDescent="0.25">
      <c r="A87" s="8"/>
      <c r="B87" s="8"/>
      <c r="C87" s="9"/>
      <c r="D87" s="9"/>
      <c r="E87" s="9">
        <f t="shared" si="1"/>
        <v>77.010000000009313</v>
      </c>
    </row>
    <row r="88" spans="1:5" ht="21" x14ac:dyDescent="0.25">
      <c r="A88" s="8"/>
      <c r="B88" s="8"/>
      <c r="C88" s="9"/>
      <c r="D88" s="9"/>
      <c r="E88" s="9">
        <f t="shared" si="1"/>
        <v>77.010000000009313</v>
      </c>
    </row>
    <row r="89" spans="1:5" ht="21" x14ac:dyDescent="0.25">
      <c r="A89" s="8"/>
      <c r="B89" s="8"/>
      <c r="C89" s="9"/>
      <c r="D89" s="9"/>
      <c r="E89" s="9">
        <f t="shared" si="1"/>
        <v>77.010000000009313</v>
      </c>
    </row>
    <row r="90" spans="1:5" ht="21" x14ac:dyDescent="0.25">
      <c r="A90" s="8"/>
      <c r="B90" s="8"/>
      <c r="C90" s="9"/>
      <c r="D90" s="9"/>
      <c r="E90" s="9">
        <f t="shared" si="1"/>
        <v>77.010000000009313</v>
      </c>
    </row>
    <row r="91" spans="1:5" ht="21" x14ac:dyDescent="0.25">
      <c r="A91" s="8"/>
      <c r="B91" s="8"/>
      <c r="C91" s="9"/>
      <c r="D91" s="9"/>
      <c r="E91" s="9">
        <f t="shared" si="1"/>
        <v>77.010000000009313</v>
      </c>
    </row>
    <row r="92" spans="1:5" ht="21" x14ac:dyDescent="0.25">
      <c r="A92" s="8"/>
      <c r="B92" s="8"/>
      <c r="C92" s="9"/>
      <c r="D92" s="9"/>
      <c r="E92" s="9">
        <f t="shared" si="1"/>
        <v>77.010000000009313</v>
      </c>
    </row>
    <row r="93" spans="1:5" ht="21" x14ac:dyDescent="0.25">
      <c r="A93" s="8"/>
      <c r="B93" s="8"/>
      <c r="C93" s="9"/>
      <c r="D93" s="9"/>
      <c r="E93" s="9">
        <f t="shared" si="1"/>
        <v>77.010000000009313</v>
      </c>
    </row>
    <row r="94" spans="1:5" ht="21" x14ac:dyDescent="0.25">
      <c r="A94" s="8"/>
      <c r="B94" s="8"/>
      <c r="C94" s="9"/>
      <c r="D94" s="9"/>
      <c r="E94" s="9">
        <f t="shared" si="1"/>
        <v>77.010000000009313</v>
      </c>
    </row>
    <row r="95" spans="1:5" ht="21" x14ac:dyDescent="0.25">
      <c r="A95" s="8"/>
      <c r="B95" s="8"/>
      <c r="C95" s="9"/>
      <c r="D95" s="9"/>
      <c r="E95" s="9">
        <f t="shared" si="1"/>
        <v>77.010000000009313</v>
      </c>
    </row>
    <row r="96" spans="1:5" ht="21" x14ac:dyDescent="0.25">
      <c r="A96" s="8"/>
      <c r="B96" s="8"/>
      <c r="C96" s="9"/>
      <c r="D96" s="9"/>
      <c r="E96" s="9">
        <f t="shared" si="1"/>
        <v>77.010000000009313</v>
      </c>
    </row>
    <row r="97" spans="1:5" ht="21" x14ac:dyDescent="0.25">
      <c r="A97" s="8"/>
      <c r="B97" s="8"/>
      <c r="C97" s="9"/>
      <c r="D97" s="9"/>
      <c r="E97" s="9">
        <f t="shared" si="1"/>
        <v>77.010000000009313</v>
      </c>
    </row>
    <row r="98" spans="1:5" ht="21" x14ac:dyDescent="0.25">
      <c r="A98" s="8"/>
      <c r="B98" s="8"/>
      <c r="C98" s="9"/>
      <c r="D98" s="9"/>
      <c r="E98" s="9">
        <f t="shared" si="1"/>
        <v>77.010000000009313</v>
      </c>
    </row>
    <row r="99" spans="1:5" ht="21" x14ac:dyDescent="0.25">
      <c r="A99" s="8"/>
      <c r="B99" s="8"/>
      <c r="C99" s="9"/>
      <c r="D99" s="9"/>
      <c r="E99" s="9">
        <f t="shared" si="1"/>
        <v>77.010000000009313</v>
      </c>
    </row>
    <row r="100" spans="1:5" ht="21" x14ac:dyDescent="0.25">
      <c r="A100" s="8"/>
      <c r="B100" s="8"/>
      <c r="C100" s="9"/>
      <c r="D100" s="9"/>
      <c r="E100" s="9">
        <f t="shared" si="1"/>
        <v>77.010000000009313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Sheet148"/>
  <dimension ref="A1:E100"/>
  <sheetViews>
    <sheetView topLeftCell="A4" workbookViewId="0">
      <selection activeCell="A12" sqref="A12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792</v>
      </c>
      <c r="B1" s="160"/>
      <c r="C1" s="160"/>
      <c r="D1" s="160"/>
      <c r="E1" s="160"/>
    </row>
    <row r="2" spans="1:5" ht="26" x14ac:dyDescent="0.3">
      <c r="A2" s="161" t="s">
        <v>793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374</v>
      </c>
    </row>
    <row r="5" spans="1:5" ht="21" x14ac:dyDescent="0.25">
      <c r="A5" s="8"/>
      <c r="B5" s="8" t="s">
        <v>794</v>
      </c>
      <c r="C5" s="9">
        <v>50000</v>
      </c>
      <c r="D5" s="9"/>
      <c r="E5" s="9">
        <f>E4+C5-D5</f>
        <v>50374</v>
      </c>
    </row>
    <row r="6" spans="1:5" ht="21" x14ac:dyDescent="0.25">
      <c r="A6" s="18">
        <v>45359</v>
      </c>
      <c r="B6" s="8" t="s">
        <v>270</v>
      </c>
      <c r="C6" s="9"/>
      <c r="D6" s="9">
        <v>17500</v>
      </c>
      <c r="E6" s="9">
        <f t="shared" ref="E6:E69" si="0">E5+C6-D6</f>
        <v>32874</v>
      </c>
    </row>
    <row r="7" spans="1:5" ht="21" x14ac:dyDescent="0.25">
      <c r="A7" s="18">
        <v>45366</v>
      </c>
      <c r="B7" s="8" t="s">
        <v>1123</v>
      </c>
      <c r="C7" s="9"/>
      <c r="D7" s="9">
        <v>305.10000000000002</v>
      </c>
      <c r="E7" s="9">
        <f t="shared" si="0"/>
        <v>32568.9</v>
      </c>
    </row>
    <row r="8" spans="1:5" ht="21" x14ac:dyDescent="0.25">
      <c r="A8" s="18">
        <v>45423</v>
      </c>
      <c r="B8" s="8" t="s">
        <v>1422</v>
      </c>
      <c r="C8" s="9"/>
      <c r="D8" s="9">
        <v>10000</v>
      </c>
      <c r="E8" s="9">
        <f t="shared" si="0"/>
        <v>22568.9</v>
      </c>
    </row>
    <row r="9" spans="1:5" ht="21" x14ac:dyDescent="0.25">
      <c r="A9" s="18">
        <v>45453</v>
      </c>
      <c r="B9" s="8" t="s">
        <v>237</v>
      </c>
      <c r="C9" s="9"/>
      <c r="D9" s="9">
        <v>17500</v>
      </c>
      <c r="E9" s="9">
        <f t="shared" si="0"/>
        <v>5068.9000000000015</v>
      </c>
    </row>
    <row r="10" spans="1:5" ht="21" x14ac:dyDescent="0.25">
      <c r="A10" s="18">
        <v>45457</v>
      </c>
      <c r="B10" s="8" t="s">
        <v>876</v>
      </c>
      <c r="C10" s="9"/>
      <c r="D10" s="9">
        <v>453.45</v>
      </c>
      <c r="E10" s="9">
        <f t="shared" si="0"/>
        <v>4615.4500000000016</v>
      </c>
    </row>
    <row r="11" spans="1:5" ht="21" x14ac:dyDescent="0.25">
      <c r="A11" s="18">
        <v>45462</v>
      </c>
      <c r="B11" s="8" t="s">
        <v>891</v>
      </c>
      <c r="C11" s="9"/>
      <c r="D11" s="9">
        <v>1530.53</v>
      </c>
      <c r="E11" s="9">
        <f t="shared" si="0"/>
        <v>3084.9200000000019</v>
      </c>
    </row>
    <row r="12" spans="1:5" ht="21" x14ac:dyDescent="0.25">
      <c r="A12" s="8"/>
      <c r="B12" s="8" t="s">
        <v>1640</v>
      </c>
      <c r="C12" s="9"/>
      <c r="D12" s="9">
        <v>50</v>
      </c>
      <c r="E12" s="9">
        <f t="shared" si="0"/>
        <v>3034.9200000000019</v>
      </c>
    </row>
    <row r="13" spans="1:5" ht="21" x14ac:dyDescent="0.25">
      <c r="A13" s="8"/>
      <c r="B13" s="8"/>
      <c r="C13" s="9"/>
      <c r="D13" s="9"/>
      <c r="E13" s="9">
        <f t="shared" si="0"/>
        <v>3034.9200000000019</v>
      </c>
    </row>
    <row r="14" spans="1:5" ht="21" x14ac:dyDescent="0.25">
      <c r="A14" s="8"/>
      <c r="B14" s="8"/>
      <c r="C14" s="9"/>
      <c r="D14" s="9"/>
      <c r="E14" s="9">
        <f t="shared" si="0"/>
        <v>3034.9200000000019</v>
      </c>
    </row>
    <row r="15" spans="1:5" ht="21" x14ac:dyDescent="0.25">
      <c r="A15" s="8"/>
      <c r="B15" s="8"/>
      <c r="C15" s="9"/>
      <c r="D15" s="9"/>
      <c r="E15" s="9">
        <f t="shared" si="0"/>
        <v>3034.9200000000019</v>
      </c>
    </row>
    <row r="16" spans="1:5" ht="21" x14ac:dyDescent="0.25">
      <c r="A16" s="8"/>
      <c r="B16" s="8"/>
      <c r="C16" s="9"/>
      <c r="D16" s="9"/>
      <c r="E16" s="9">
        <f t="shared" si="0"/>
        <v>3034.9200000000019</v>
      </c>
    </row>
    <row r="17" spans="1:5" ht="21" x14ac:dyDescent="0.25">
      <c r="A17" s="8"/>
      <c r="B17" s="8"/>
      <c r="C17" s="9"/>
      <c r="D17" s="9"/>
      <c r="E17" s="9">
        <f t="shared" si="0"/>
        <v>3034.9200000000019</v>
      </c>
    </row>
    <row r="18" spans="1:5" ht="21" x14ac:dyDescent="0.25">
      <c r="A18" s="8"/>
      <c r="B18" s="8"/>
      <c r="C18" s="9"/>
      <c r="D18" s="9"/>
      <c r="E18" s="9">
        <f t="shared" si="0"/>
        <v>3034.9200000000019</v>
      </c>
    </row>
    <row r="19" spans="1:5" ht="21" x14ac:dyDescent="0.25">
      <c r="A19" s="8"/>
      <c r="B19" s="8"/>
      <c r="C19" s="9"/>
      <c r="D19" s="9"/>
      <c r="E19" s="9">
        <f t="shared" si="0"/>
        <v>3034.9200000000019</v>
      </c>
    </row>
    <row r="20" spans="1:5" ht="21" x14ac:dyDescent="0.25">
      <c r="A20" s="8"/>
      <c r="B20" s="8"/>
      <c r="C20" s="9"/>
      <c r="D20" s="9"/>
      <c r="E20" s="9">
        <f t="shared" si="0"/>
        <v>3034.9200000000019</v>
      </c>
    </row>
    <row r="21" spans="1:5" ht="21" x14ac:dyDescent="0.25">
      <c r="A21" s="8"/>
      <c r="B21" s="8"/>
      <c r="C21" s="9"/>
      <c r="D21" s="9"/>
      <c r="E21" s="9">
        <f t="shared" si="0"/>
        <v>3034.9200000000019</v>
      </c>
    </row>
    <row r="22" spans="1:5" ht="21" x14ac:dyDescent="0.25">
      <c r="A22" s="8"/>
      <c r="B22" s="8"/>
      <c r="C22" s="9"/>
      <c r="D22" s="9"/>
      <c r="E22" s="9">
        <f t="shared" si="0"/>
        <v>3034.9200000000019</v>
      </c>
    </row>
    <row r="23" spans="1:5" ht="21" x14ac:dyDescent="0.25">
      <c r="A23" s="8"/>
      <c r="B23" s="8"/>
      <c r="C23" s="9"/>
      <c r="D23" s="9"/>
      <c r="E23" s="9">
        <f t="shared" si="0"/>
        <v>3034.9200000000019</v>
      </c>
    </row>
    <row r="24" spans="1:5" ht="21" x14ac:dyDescent="0.25">
      <c r="A24" s="8"/>
      <c r="B24" s="8"/>
      <c r="C24" s="9"/>
      <c r="D24" s="9"/>
      <c r="E24" s="9">
        <f t="shared" si="0"/>
        <v>3034.9200000000019</v>
      </c>
    </row>
    <row r="25" spans="1:5" ht="21" x14ac:dyDescent="0.25">
      <c r="A25" s="8"/>
      <c r="B25" s="8"/>
      <c r="C25" s="9"/>
      <c r="D25" s="9"/>
      <c r="E25" s="9">
        <f t="shared" si="0"/>
        <v>3034.9200000000019</v>
      </c>
    </row>
    <row r="26" spans="1:5" ht="21" x14ac:dyDescent="0.25">
      <c r="A26" s="8"/>
      <c r="B26" s="8"/>
      <c r="C26" s="9"/>
      <c r="D26" s="9"/>
      <c r="E26" s="9">
        <f t="shared" si="0"/>
        <v>3034.9200000000019</v>
      </c>
    </row>
    <row r="27" spans="1:5" ht="21" x14ac:dyDescent="0.25">
      <c r="A27" s="8"/>
      <c r="B27" s="8"/>
      <c r="C27" s="9"/>
      <c r="D27" s="9"/>
      <c r="E27" s="9">
        <f t="shared" si="0"/>
        <v>3034.9200000000019</v>
      </c>
    </row>
    <row r="28" spans="1:5" ht="21" x14ac:dyDescent="0.25">
      <c r="A28" s="8"/>
      <c r="B28" s="8"/>
      <c r="C28" s="9"/>
      <c r="D28" s="9"/>
      <c r="E28" s="9">
        <f t="shared" si="0"/>
        <v>3034.9200000000019</v>
      </c>
    </row>
    <row r="29" spans="1:5" ht="21" x14ac:dyDescent="0.25">
      <c r="A29" s="8"/>
      <c r="B29" s="8"/>
      <c r="C29" s="9"/>
      <c r="D29" s="9"/>
      <c r="E29" s="9">
        <f t="shared" si="0"/>
        <v>3034.9200000000019</v>
      </c>
    </row>
    <row r="30" spans="1:5" ht="21" x14ac:dyDescent="0.25">
      <c r="A30" s="8"/>
      <c r="B30" s="8"/>
      <c r="C30" s="9"/>
      <c r="D30" s="9"/>
      <c r="E30" s="9">
        <f t="shared" si="0"/>
        <v>3034.9200000000019</v>
      </c>
    </row>
    <row r="31" spans="1:5" ht="21" x14ac:dyDescent="0.25">
      <c r="A31" s="8"/>
      <c r="B31" s="8"/>
      <c r="C31" s="9"/>
      <c r="D31" s="9"/>
      <c r="E31" s="9">
        <f t="shared" si="0"/>
        <v>3034.9200000000019</v>
      </c>
    </row>
    <row r="32" spans="1:5" ht="21" x14ac:dyDescent="0.25">
      <c r="A32" s="8"/>
      <c r="B32" s="8"/>
      <c r="C32" s="9"/>
      <c r="D32" s="9"/>
      <c r="E32" s="9">
        <f t="shared" si="0"/>
        <v>3034.9200000000019</v>
      </c>
    </row>
    <row r="33" spans="1:5" ht="21" x14ac:dyDescent="0.25">
      <c r="A33" s="8"/>
      <c r="B33" s="8"/>
      <c r="C33" s="9"/>
      <c r="D33" s="9"/>
      <c r="E33" s="9">
        <f t="shared" si="0"/>
        <v>3034.9200000000019</v>
      </c>
    </row>
    <row r="34" spans="1:5" ht="21" x14ac:dyDescent="0.25">
      <c r="A34" s="8"/>
      <c r="B34" s="8"/>
      <c r="C34" s="9"/>
      <c r="D34" s="9"/>
      <c r="E34" s="9">
        <f t="shared" si="0"/>
        <v>3034.9200000000019</v>
      </c>
    </row>
    <row r="35" spans="1:5" ht="21" x14ac:dyDescent="0.25">
      <c r="A35" s="8"/>
      <c r="B35" s="8"/>
      <c r="C35" s="9"/>
      <c r="D35" s="9"/>
      <c r="E35" s="9">
        <f t="shared" si="0"/>
        <v>3034.9200000000019</v>
      </c>
    </row>
    <row r="36" spans="1:5" ht="21" x14ac:dyDescent="0.25">
      <c r="A36" s="8"/>
      <c r="B36" s="8"/>
      <c r="C36" s="9"/>
      <c r="D36" s="9"/>
      <c r="E36" s="9">
        <f t="shared" si="0"/>
        <v>3034.9200000000019</v>
      </c>
    </row>
    <row r="37" spans="1:5" ht="21" x14ac:dyDescent="0.25">
      <c r="A37" s="8"/>
      <c r="B37" s="8"/>
      <c r="C37" s="9"/>
      <c r="D37" s="9"/>
      <c r="E37" s="9">
        <f t="shared" si="0"/>
        <v>3034.9200000000019</v>
      </c>
    </row>
    <row r="38" spans="1:5" ht="21" x14ac:dyDescent="0.25">
      <c r="A38" s="8"/>
      <c r="B38" s="8"/>
      <c r="C38" s="9"/>
      <c r="D38" s="9"/>
      <c r="E38" s="9">
        <f t="shared" si="0"/>
        <v>3034.9200000000019</v>
      </c>
    </row>
    <row r="39" spans="1:5" ht="21" x14ac:dyDescent="0.25">
      <c r="A39" s="8"/>
      <c r="B39" s="8"/>
      <c r="C39" s="9"/>
      <c r="D39" s="9"/>
      <c r="E39" s="9">
        <f t="shared" si="0"/>
        <v>3034.9200000000019</v>
      </c>
    </row>
    <row r="40" spans="1:5" ht="21" x14ac:dyDescent="0.25">
      <c r="A40" s="8"/>
      <c r="B40" s="8"/>
      <c r="C40" s="9"/>
      <c r="D40" s="9"/>
      <c r="E40" s="9">
        <f t="shared" si="0"/>
        <v>3034.9200000000019</v>
      </c>
    </row>
    <row r="41" spans="1:5" ht="21" x14ac:dyDescent="0.25">
      <c r="A41" s="8"/>
      <c r="B41" s="8"/>
      <c r="C41" s="9"/>
      <c r="D41" s="9"/>
      <c r="E41" s="9">
        <f t="shared" si="0"/>
        <v>3034.9200000000019</v>
      </c>
    </row>
    <row r="42" spans="1:5" ht="21" x14ac:dyDescent="0.25">
      <c r="A42" s="8"/>
      <c r="B42" s="8"/>
      <c r="C42" s="9"/>
      <c r="D42" s="9"/>
      <c r="E42" s="9">
        <f t="shared" si="0"/>
        <v>3034.9200000000019</v>
      </c>
    </row>
    <row r="43" spans="1:5" ht="21" x14ac:dyDescent="0.25">
      <c r="A43" s="8"/>
      <c r="B43" s="8"/>
      <c r="C43" s="9"/>
      <c r="D43" s="9"/>
      <c r="E43" s="9">
        <f t="shared" si="0"/>
        <v>3034.9200000000019</v>
      </c>
    </row>
    <row r="44" spans="1:5" ht="21" x14ac:dyDescent="0.25">
      <c r="A44" s="8"/>
      <c r="B44" s="8"/>
      <c r="C44" s="9"/>
      <c r="D44" s="9"/>
      <c r="E44" s="9">
        <f t="shared" si="0"/>
        <v>3034.9200000000019</v>
      </c>
    </row>
    <row r="45" spans="1:5" ht="21" x14ac:dyDescent="0.25">
      <c r="A45" s="8"/>
      <c r="B45" s="8"/>
      <c r="C45" s="9"/>
      <c r="D45" s="9"/>
      <c r="E45" s="9">
        <f t="shared" si="0"/>
        <v>3034.9200000000019</v>
      </c>
    </row>
    <row r="46" spans="1:5" ht="21" x14ac:dyDescent="0.25">
      <c r="A46" s="8"/>
      <c r="B46" s="8"/>
      <c r="C46" s="9"/>
      <c r="D46" s="9"/>
      <c r="E46" s="9">
        <f t="shared" si="0"/>
        <v>3034.9200000000019</v>
      </c>
    </row>
    <row r="47" spans="1:5" ht="21" x14ac:dyDescent="0.25">
      <c r="A47" s="8"/>
      <c r="B47" s="8"/>
      <c r="C47" s="9"/>
      <c r="D47" s="9"/>
      <c r="E47" s="9">
        <f t="shared" si="0"/>
        <v>3034.9200000000019</v>
      </c>
    </row>
    <row r="48" spans="1:5" ht="21" x14ac:dyDescent="0.25">
      <c r="A48" s="8"/>
      <c r="B48" s="8"/>
      <c r="C48" s="9"/>
      <c r="D48" s="9"/>
      <c r="E48" s="9">
        <f t="shared" si="0"/>
        <v>3034.9200000000019</v>
      </c>
    </row>
    <row r="49" spans="1:5" ht="21" x14ac:dyDescent="0.25">
      <c r="A49" s="8"/>
      <c r="B49" s="8"/>
      <c r="C49" s="9"/>
      <c r="D49" s="9"/>
      <c r="E49" s="9">
        <f t="shared" si="0"/>
        <v>3034.9200000000019</v>
      </c>
    </row>
    <row r="50" spans="1:5" ht="21" x14ac:dyDescent="0.25">
      <c r="A50" s="8"/>
      <c r="B50" s="8"/>
      <c r="C50" s="9"/>
      <c r="D50" s="9"/>
      <c r="E50" s="9">
        <f t="shared" si="0"/>
        <v>3034.9200000000019</v>
      </c>
    </row>
    <row r="51" spans="1:5" ht="21" x14ac:dyDescent="0.25">
      <c r="A51" s="8"/>
      <c r="B51" s="8"/>
      <c r="C51" s="9"/>
      <c r="D51" s="9"/>
      <c r="E51" s="9">
        <f t="shared" si="0"/>
        <v>3034.9200000000019</v>
      </c>
    </row>
    <row r="52" spans="1:5" ht="21" x14ac:dyDescent="0.25">
      <c r="A52" s="8"/>
      <c r="B52" s="8"/>
      <c r="C52" s="9"/>
      <c r="D52" s="9"/>
      <c r="E52" s="9">
        <f t="shared" si="0"/>
        <v>3034.9200000000019</v>
      </c>
    </row>
    <row r="53" spans="1:5" ht="21" x14ac:dyDescent="0.25">
      <c r="A53" s="8"/>
      <c r="B53" s="8"/>
      <c r="C53" s="9"/>
      <c r="D53" s="9"/>
      <c r="E53" s="9">
        <f t="shared" si="0"/>
        <v>3034.9200000000019</v>
      </c>
    </row>
    <row r="54" spans="1:5" ht="21" x14ac:dyDescent="0.25">
      <c r="A54" s="8"/>
      <c r="B54" s="8"/>
      <c r="C54" s="9"/>
      <c r="D54" s="9"/>
      <c r="E54" s="9">
        <f t="shared" si="0"/>
        <v>3034.9200000000019</v>
      </c>
    </row>
    <row r="55" spans="1:5" ht="21" x14ac:dyDescent="0.25">
      <c r="A55" s="8"/>
      <c r="B55" s="8"/>
      <c r="C55" s="9"/>
      <c r="D55" s="9"/>
      <c r="E55" s="9">
        <f t="shared" si="0"/>
        <v>3034.9200000000019</v>
      </c>
    </row>
    <row r="56" spans="1:5" ht="21" x14ac:dyDescent="0.25">
      <c r="A56" s="8"/>
      <c r="B56" s="8"/>
      <c r="C56" s="9"/>
      <c r="D56" s="9"/>
      <c r="E56" s="9">
        <f t="shared" si="0"/>
        <v>3034.9200000000019</v>
      </c>
    </row>
    <row r="57" spans="1:5" ht="21" x14ac:dyDescent="0.25">
      <c r="A57" s="8"/>
      <c r="B57" s="8"/>
      <c r="C57" s="9"/>
      <c r="D57" s="9"/>
      <c r="E57" s="9">
        <f t="shared" si="0"/>
        <v>3034.9200000000019</v>
      </c>
    </row>
    <row r="58" spans="1:5" ht="21" x14ac:dyDescent="0.25">
      <c r="A58" s="8"/>
      <c r="B58" s="8"/>
      <c r="C58" s="9"/>
      <c r="D58" s="9"/>
      <c r="E58" s="9">
        <f t="shared" si="0"/>
        <v>3034.9200000000019</v>
      </c>
    </row>
    <row r="59" spans="1:5" ht="21" x14ac:dyDescent="0.25">
      <c r="A59" s="8"/>
      <c r="B59" s="8"/>
      <c r="C59" s="9"/>
      <c r="D59" s="9"/>
      <c r="E59" s="9">
        <f t="shared" si="0"/>
        <v>3034.9200000000019</v>
      </c>
    </row>
    <row r="60" spans="1:5" ht="21" x14ac:dyDescent="0.25">
      <c r="A60" s="8"/>
      <c r="B60" s="8"/>
      <c r="C60" s="9"/>
      <c r="D60" s="9"/>
      <c r="E60" s="9">
        <f t="shared" si="0"/>
        <v>3034.9200000000019</v>
      </c>
    </row>
    <row r="61" spans="1:5" ht="21" x14ac:dyDescent="0.25">
      <c r="A61" s="8"/>
      <c r="B61" s="8"/>
      <c r="C61" s="9"/>
      <c r="D61" s="9"/>
      <c r="E61" s="9">
        <f t="shared" si="0"/>
        <v>3034.9200000000019</v>
      </c>
    </row>
    <row r="62" spans="1:5" ht="21" x14ac:dyDescent="0.25">
      <c r="A62" s="8"/>
      <c r="B62" s="8"/>
      <c r="C62" s="9"/>
      <c r="D62" s="9"/>
      <c r="E62" s="9">
        <f t="shared" si="0"/>
        <v>3034.9200000000019</v>
      </c>
    </row>
    <row r="63" spans="1:5" ht="21" x14ac:dyDescent="0.25">
      <c r="A63" s="8"/>
      <c r="B63" s="8"/>
      <c r="C63" s="9"/>
      <c r="D63" s="9"/>
      <c r="E63" s="9">
        <f t="shared" si="0"/>
        <v>3034.9200000000019</v>
      </c>
    </row>
    <row r="64" spans="1:5" ht="21" x14ac:dyDescent="0.25">
      <c r="A64" s="8"/>
      <c r="B64" s="8"/>
      <c r="C64" s="9"/>
      <c r="D64" s="9"/>
      <c r="E64" s="9">
        <f t="shared" si="0"/>
        <v>3034.9200000000019</v>
      </c>
    </row>
    <row r="65" spans="1:5" ht="21" x14ac:dyDescent="0.25">
      <c r="A65" s="8"/>
      <c r="B65" s="8"/>
      <c r="C65" s="9"/>
      <c r="D65" s="9"/>
      <c r="E65" s="9">
        <f t="shared" si="0"/>
        <v>3034.9200000000019</v>
      </c>
    </row>
    <row r="66" spans="1:5" ht="21" x14ac:dyDescent="0.25">
      <c r="A66" s="8"/>
      <c r="B66" s="8"/>
      <c r="C66" s="9"/>
      <c r="D66" s="9"/>
      <c r="E66" s="9">
        <f t="shared" si="0"/>
        <v>3034.9200000000019</v>
      </c>
    </row>
    <row r="67" spans="1:5" ht="21" x14ac:dyDescent="0.25">
      <c r="A67" s="8"/>
      <c r="B67" s="8"/>
      <c r="C67" s="9"/>
      <c r="D67" s="9"/>
      <c r="E67" s="9">
        <f t="shared" si="0"/>
        <v>3034.9200000000019</v>
      </c>
    </row>
    <row r="68" spans="1:5" ht="21" x14ac:dyDescent="0.25">
      <c r="A68" s="8"/>
      <c r="B68" s="8"/>
      <c r="C68" s="9"/>
      <c r="D68" s="9"/>
      <c r="E68" s="9">
        <f t="shared" si="0"/>
        <v>3034.9200000000019</v>
      </c>
    </row>
    <row r="69" spans="1:5" ht="21" x14ac:dyDescent="0.25">
      <c r="A69" s="8"/>
      <c r="B69" s="8"/>
      <c r="C69" s="9"/>
      <c r="D69" s="9"/>
      <c r="E69" s="9">
        <f t="shared" si="0"/>
        <v>3034.9200000000019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3034.9200000000019</v>
      </c>
    </row>
    <row r="71" spans="1:5" ht="21" x14ac:dyDescent="0.25">
      <c r="A71" s="8"/>
      <c r="B71" s="8"/>
      <c r="C71" s="9"/>
      <c r="D71" s="9"/>
      <c r="E71" s="9">
        <f t="shared" si="1"/>
        <v>3034.9200000000019</v>
      </c>
    </row>
    <row r="72" spans="1:5" ht="21" x14ac:dyDescent="0.25">
      <c r="A72" s="8"/>
      <c r="B72" s="8"/>
      <c r="C72" s="9"/>
      <c r="D72" s="9"/>
      <c r="E72" s="9">
        <f t="shared" si="1"/>
        <v>3034.9200000000019</v>
      </c>
    </row>
    <row r="73" spans="1:5" ht="21" x14ac:dyDescent="0.25">
      <c r="A73" s="8"/>
      <c r="B73" s="8"/>
      <c r="C73" s="9"/>
      <c r="D73" s="9"/>
      <c r="E73" s="9">
        <f t="shared" si="1"/>
        <v>3034.9200000000019</v>
      </c>
    </row>
    <row r="74" spans="1:5" ht="21" x14ac:dyDescent="0.25">
      <c r="A74" s="8"/>
      <c r="B74" s="8"/>
      <c r="C74" s="9"/>
      <c r="D74" s="9"/>
      <c r="E74" s="9">
        <f t="shared" si="1"/>
        <v>3034.9200000000019</v>
      </c>
    </row>
    <row r="75" spans="1:5" ht="21" x14ac:dyDescent="0.25">
      <c r="A75" s="8"/>
      <c r="B75" s="8"/>
      <c r="C75" s="9"/>
      <c r="D75" s="9"/>
      <c r="E75" s="9">
        <f t="shared" si="1"/>
        <v>3034.9200000000019</v>
      </c>
    </row>
    <row r="76" spans="1:5" ht="21" x14ac:dyDescent="0.25">
      <c r="A76" s="8"/>
      <c r="B76" s="8"/>
      <c r="C76" s="9"/>
      <c r="D76" s="9"/>
      <c r="E76" s="9">
        <f t="shared" si="1"/>
        <v>3034.9200000000019</v>
      </c>
    </row>
    <row r="77" spans="1:5" ht="21" x14ac:dyDescent="0.25">
      <c r="A77" s="8"/>
      <c r="B77" s="8"/>
      <c r="C77" s="9"/>
      <c r="D77" s="9"/>
      <c r="E77" s="9">
        <f t="shared" si="1"/>
        <v>3034.9200000000019</v>
      </c>
    </row>
    <row r="78" spans="1:5" ht="21" x14ac:dyDescent="0.25">
      <c r="A78" s="8"/>
      <c r="B78" s="8"/>
      <c r="C78" s="9"/>
      <c r="D78" s="9"/>
      <c r="E78" s="9">
        <f t="shared" si="1"/>
        <v>3034.9200000000019</v>
      </c>
    </row>
    <row r="79" spans="1:5" ht="21" x14ac:dyDescent="0.25">
      <c r="A79" s="8"/>
      <c r="B79" s="8"/>
      <c r="C79" s="9"/>
      <c r="D79" s="9"/>
      <c r="E79" s="9">
        <f t="shared" si="1"/>
        <v>3034.9200000000019</v>
      </c>
    </row>
    <row r="80" spans="1:5" ht="21" x14ac:dyDescent="0.25">
      <c r="A80" s="8"/>
      <c r="B80" s="8"/>
      <c r="C80" s="9"/>
      <c r="D80" s="9"/>
      <c r="E80" s="9">
        <f t="shared" si="1"/>
        <v>3034.9200000000019</v>
      </c>
    </row>
    <row r="81" spans="1:5" ht="21" x14ac:dyDescent="0.25">
      <c r="A81" s="8"/>
      <c r="B81" s="8"/>
      <c r="C81" s="9"/>
      <c r="D81" s="9"/>
      <c r="E81" s="9">
        <f t="shared" si="1"/>
        <v>3034.9200000000019</v>
      </c>
    </row>
    <row r="82" spans="1:5" ht="21" x14ac:dyDescent="0.25">
      <c r="A82" s="8"/>
      <c r="B82" s="8"/>
      <c r="C82" s="9"/>
      <c r="D82" s="9"/>
      <c r="E82" s="9">
        <f t="shared" si="1"/>
        <v>3034.9200000000019</v>
      </c>
    </row>
    <row r="83" spans="1:5" ht="21" x14ac:dyDescent="0.25">
      <c r="A83" s="8"/>
      <c r="B83" s="8"/>
      <c r="C83" s="9"/>
      <c r="D83" s="9"/>
      <c r="E83" s="9">
        <f t="shared" si="1"/>
        <v>3034.9200000000019</v>
      </c>
    </row>
    <row r="84" spans="1:5" ht="21" x14ac:dyDescent="0.25">
      <c r="A84" s="8"/>
      <c r="B84" s="8"/>
      <c r="C84" s="9"/>
      <c r="D84" s="9"/>
      <c r="E84" s="9">
        <f t="shared" si="1"/>
        <v>3034.9200000000019</v>
      </c>
    </row>
    <row r="85" spans="1:5" ht="21" x14ac:dyDescent="0.25">
      <c r="A85" s="8"/>
      <c r="B85" s="8"/>
      <c r="C85" s="9"/>
      <c r="D85" s="9"/>
      <c r="E85" s="9">
        <f t="shared" si="1"/>
        <v>3034.9200000000019</v>
      </c>
    </row>
    <row r="86" spans="1:5" ht="21" x14ac:dyDescent="0.25">
      <c r="A86" s="8"/>
      <c r="B86" s="8"/>
      <c r="C86" s="9"/>
      <c r="D86" s="9"/>
      <c r="E86" s="9">
        <f t="shared" si="1"/>
        <v>3034.9200000000019</v>
      </c>
    </row>
    <row r="87" spans="1:5" ht="21" x14ac:dyDescent="0.25">
      <c r="A87" s="8"/>
      <c r="B87" s="8"/>
      <c r="C87" s="9"/>
      <c r="D87" s="9"/>
      <c r="E87" s="9">
        <f t="shared" si="1"/>
        <v>3034.9200000000019</v>
      </c>
    </row>
    <row r="88" spans="1:5" ht="21" x14ac:dyDescent="0.25">
      <c r="A88" s="8"/>
      <c r="B88" s="8"/>
      <c r="C88" s="9"/>
      <c r="D88" s="9"/>
      <c r="E88" s="9">
        <f t="shared" si="1"/>
        <v>3034.9200000000019</v>
      </c>
    </row>
    <row r="89" spans="1:5" ht="21" x14ac:dyDescent="0.25">
      <c r="A89" s="8"/>
      <c r="B89" s="8"/>
      <c r="C89" s="9"/>
      <c r="D89" s="9"/>
      <c r="E89" s="9">
        <f t="shared" si="1"/>
        <v>3034.9200000000019</v>
      </c>
    </row>
    <row r="90" spans="1:5" ht="21" x14ac:dyDescent="0.25">
      <c r="A90" s="8"/>
      <c r="B90" s="8"/>
      <c r="C90" s="9"/>
      <c r="D90" s="9"/>
      <c r="E90" s="9">
        <f t="shared" si="1"/>
        <v>3034.9200000000019</v>
      </c>
    </row>
    <row r="91" spans="1:5" ht="21" x14ac:dyDescent="0.25">
      <c r="A91" s="8"/>
      <c r="B91" s="8"/>
      <c r="C91" s="9"/>
      <c r="D91" s="9"/>
      <c r="E91" s="9">
        <f t="shared" si="1"/>
        <v>3034.9200000000019</v>
      </c>
    </row>
    <row r="92" spans="1:5" ht="21" x14ac:dyDescent="0.25">
      <c r="A92" s="8"/>
      <c r="B92" s="8"/>
      <c r="C92" s="9"/>
      <c r="D92" s="9"/>
      <c r="E92" s="9">
        <f t="shared" si="1"/>
        <v>3034.9200000000019</v>
      </c>
    </row>
    <row r="93" spans="1:5" ht="21" x14ac:dyDescent="0.25">
      <c r="A93" s="8"/>
      <c r="B93" s="8"/>
      <c r="C93" s="9"/>
      <c r="D93" s="9"/>
      <c r="E93" s="9">
        <f t="shared" si="1"/>
        <v>3034.9200000000019</v>
      </c>
    </row>
    <row r="94" spans="1:5" ht="21" x14ac:dyDescent="0.25">
      <c r="A94" s="8"/>
      <c r="B94" s="8"/>
      <c r="C94" s="9"/>
      <c r="D94" s="9"/>
      <c r="E94" s="9">
        <f t="shared" si="1"/>
        <v>3034.9200000000019</v>
      </c>
    </row>
    <row r="95" spans="1:5" ht="21" x14ac:dyDescent="0.25">
      <c r="A95" s="8"/>
      <c r="B95" s="8"/>
      <c r="C95" s="9"/>
      <c r="D95" s="9"/>
      <c r="E95" s="9">
        <f t="shared" si="1"/>
        <v>3034.9200000000019</v>
      </c>
    </row>
    <row r="96" spans="1:5" ht="21" x14ac:dyDescent="0.25">
      <c r="A96" s="8"/>
      <c r="B96" s="8"/>
      <c r="C96" s="9"/>
      <c r="D96" s="9"/>
      <c r="E96" s="9">
        <f t="shared" si="1"/>
        <v>3034.9200000000019</v>
      </c>
    </row>
    <row r="97" spans="1:5" ht="21" x14ac:dyDescent="0.25">
      <c r="A97" s="8"/>
      <c r="B97" s="8"/>
      <c r="C97" s="9"/>
      <c r="D97" s="9"/>
      <c r="E97" s="9">
        <f t="shared" si="1"/>
        <v>3034.9200000000019</v>
      </c>
    </row>
    <row r="98" spans="1:5" ht="21" x14ac:dyDescent="0.25">
      <c r="A98" s="8"/>
      <c r="B98" s="8"/>
      <c r="C98" s="9"/>
      <c r="D98" s="9"/>
      <c r="E98" s="9">
        <f t="shared" si="1"/>
        <v>3034.9200000000019</v>
      </c>
    </row>
    <row r="99" spans="1:5" ht="21" x14ac:dyDescent="0.25">
      <c r="A99" s="8"/>
      <c r="B99" s="8"/>
      <c r="C99" s="9"/>
      <c r="D99" s="9"/>
      <c r="E99" s="9">
        <f t="shared" si="1"/>
        <v>3034.9200000000019</v>
      </c>
    </row>
    <row r="100" spans="1:5" ht="21" x14ac:dyDescent="0.25">
      <c r="A100" s="8"/>
      <c r="B100" s="8"/>
      <c r="C100" s="9"/>
      <c r="D100" s="9"/>
      <c r="E100" s="9">
        <f t="shared" si="1"/>
        <v>3034.9200000000019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Sheet149"/>
  <dimension ref="A1:E100"/>
  <sheetViews>
    <sheetView workbookViewId="0">
      <selection activeCell="B20" sqref="B20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795</v>
      </c>
      <c r="B1" s="160"/>
      <c r="C1" s="160"/>
      <c r="D1" s="160"/>
      <c r="E1" s="160"/>
    </row>
    <row r="2" spans="1:5" ht="26" x14ac:dyDescent="0.3">
      <c r="A2" s="161" t="s">
        <v>796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8"/>
      <c r="B5" s="8" t="s">
        <v>797</v>
      </c>
      <c r="C5" s="9">
        <v>40000</v>
      </c>
      <c r="D5" s="9"/>
      <c r="E5" s="9">
        <f>E4+C5-D5</f>
        <v>40000</v>
      </c>
    </row>
    <row r="6" spans="1:5" ht="21" x14ac:dyDescent="0.25">
      <c r="A6" s="8"/>
      <c r="B6" s="8"/>
      <c r="C6" s="9"/>
      <c r="D6" s="9">
        <v>1000</v>
      </c>
      <c r="E6" s="9">
        <f t="shared" ref="E6:E69" si="0">E5+C6-D6</f>
        <v>39000</v>
      </c>
    </row>
    <row r="7" spans="1:5" ht="21" x14ac:dyDescent="0.25">
      <c r="A7" s="18">
        <v>45405</v>
      </c>
      <c r="B7" s="8" t="s">
        <v>1321</v>
      </c>
      <c r="C7" s="9"/>
      <c r="D7" s="9">
        <v>9300</v>
      </c>
      <c r="E7" s="9">
        <f t="shared" si="0"/>
        <v>29700</v>
      </c>
    </row>
    <row r="8" spans="1:5" ht="21" x14ac:dyDescent="0.25">
      <c r="A8" s="18">
        <v>45442</v>
      </c>
      <c r="B8" s="8" t="s">
        <v>760</v>
      </c>
      <c r="C8" s="9">
        <v>261075</v>
      </c>
      <c r="D8" s="9"/>
      <c r="E8" s="9">
        <f t="shared" si="0"/>
        <v>290775</v>
      </c>
    </row>
    <row r="9" spans="1:5" ht="21" x14ac:dyDescent="0.25">
      <c r="A9" s="18">
        <v>45442</v>
      </c>
      <c r="B9" s="8" t="s">
        <v>1502</v>
      </c>
      <c r="C9" s="9"/>
      <c r="D9" s="9">
        <v>259850</v>
      </c>
      <c r="E9" s="9">
        <f t="shared" si="0"/>
        <v>30925</v>
      </c>
    </row>
    <row r="10" spans="1:5" ht="21" x14ac:dyDescent="0.25">
      <c r="A10" s="18">
        <v>45442</v>
      </c>
      <c r="B10" s="8" t="s">
        <v>150</v>
      </c>
      <c r="C10" s="9"/>
      <c r="D10" s="9">
        <v>1.05</v>
      </c>
      <c r="E10" s="9">
        <f t="shared" si="0"/>
        <v>30923.95</v>
      </c>
    </row>
    <row r="11" spans="1:5" ht="21" x14ac:dyDescent="0.25">
      <c r="A11" s="18">
        <v>45442</v>
      </c>
      <c r="B11" s="8" t="s">
        <v>1506</v>
      </c>
      <c r="C11" s="9"/>
      <c r="D11" s="9">
        <v>10400</v>
      </c>
      <c r="E11" s="9">
        <f t="shared" si="0"/>
        <v>20523.95</v>
      </c>
    </row>
    <row r="12" spans="1:5" ht="21" x14ac:dyDescent="0.25">
      <c r="A12" s="18">
        <v>45442</v>
      </c>
      <c r="B12" s="8" t="s">
        <v>1502</v>
      </c>
      <c r="C12" s="9"/>
      <c r="D12" s="9">
        <v>20250</v>
      </c>
      <c r="E12" s="9">
        <f t="shared" si="0"/>
        <v>273.95000000000073</v>
      </c>
    </row>
    <row r="13" spans="1:5" ht="21" x14ac:dyDescent="0.25">
      <c r="A13" s="18">
        <v>45447</v>
      </c>
      <c r="B13" s="8" t="s">
        <v>760</v>
      </c>
      <c r="C13" s="9">
        <v>172156</v>
      </c>
      <c r="D13" s="9"/>
      <c r="E13" s="9">
        <f t="shared" si="0"/>
        <v>172429.95</v>
      </c>
    </row>
    <row r="14" spans="1:5" ht="21" x14ac:dyDescent="0.25">
      <c r="A14" s="18">
        <v>45447</v>
      </c>
      <c r="B14" s="8" t="s">
        <v>1502</v>
      </c>
      <c r="C14" s="9"/>
      <c r="D14" s="9">
        <v>170010</v>
      </c>
      <c r="E14" s="9">
        <f t="shared" si="0"/>
        <v>2419.9500000000116</v>
      </c>
    </row>
    <row r="15" spans="1:5" ht="21" x14ac:dyDescent="0.25">
      <c r="A15" s="18">
        <v>45451</v>
      </c>
      <c r="B15" s="8" t="s">
        <v>760</v>
      </c>
      <c r="C15" s="9">
        <v>50150</v>
      </c>
      <c r="D15" s="9"/>
      <c r="E15" s="9">
        <f t="shared" si="0"/>
        <v>52569.950000000012</v>
      </c>
    </row>
    <row r="16" spans="1:5" ht="21" x14ac:dyDescent="0.25">
      <c r="A16" s="18">
        <v>45451</v>
      </c>
      <c r="B16" s="8" t="s">
        <v>1502</v>
      </c>
      <c r="C16" s="9"/>
      <c r="D16" s="9">
        <v>50120</v>
      </c>
      <c r="E16" s="9">
        <f t="shared" si="0"/>
        <v>2449.9500000000116</v>
      </c>
    </row>
    <row r="17" spans="1:5" ht="21" x14ac:dyDescent="0.25">
      <c r="A17" s="8"/>
      <c r="B17" s="8"/>
      <c r="C17" s="9"/>
      <c r="D17" s="9"/>
      <c r="E17" s="9">
        <f t="shared" si="0"/>
        <v>2449.9500000000116</v>
      </c>
    </row>
    <row r="18" spans="1:5" ht="21" x14ac:dyDescent="0.25">
      <c r="A18" s="8"/>
      <c r="B18" s="8"/>
      <c r="C18" s="9"/>
      <c r="D18" s="9"/>
      <c r="E18" s="9">
        <f t="shared" si="0"/>
        <v>2449.9500000000116</v>
      </c>
    </row>
    <row r="19" spans="1:5" ht="21" x14ac:dyDescent="0.25">
      <c r="A19" s="8"/>
      <c r="B19" s="8"/>
      <c r="C19" s="9"/>
      <c r="D19" s="9"/>
      <c r="E19" s="9">
        <f t="shared" si="0"/>
        <v>2449.9500000000116</v>
      </c>
    </row>
    <row r="20" spans="1:5" ht="21" x14ac:dyDescent="0.25">
      <c r="A20" s="8"/>
      <c r="B20" s="8"/>
      <c r="C20" s="9"/>
      <c r="D20" s="9"/>
      <c r="E20" s="9">
        <f t="shared" si="0"/>
        <v>2449.9500000000116</v>
      </c>
    </row>
    <row r="21" spans="1:5" ht="21" x14ac:dyDescent="0.25">
      <c r="A21" s="8"/>
      <c r="B21" s="8"/>
      <c r="C21" s="9"/>
      <c r="D21" s="9"/>
      <c r="E21" s="9">
        <f t="shared" si="0"/>
        <v>2449.9500000000116</v>
      </c>
    </row>
    <row r="22" spans="1:5" ht="21" x14ac:dyDescent="0.25">
      <c r="A22" s="8"/>
      <c r="B22" s="8"/>
      <c r="C22" s="9"/>
      <c r="D22" s="9"/>
      <c r="E22" s="9">
        <f t="shared" si="0"/>
        <v>2449.9500000000116</v>
      </c>
    </row>
    <row r="23" spans="1:5" ht="21" x14ac:dyDescent="0.25">
      <c r="A23" s="8"/>
      <c r="B23" s="8"/>
      <c r="C23" s="9"/>
      <c r="D23" s="9"/>
      <c r="E23" s="9">
        <f t="shared" si="0"/>
        <v>2449.9500000000116</v>
      </c>
    </row>
    <row r="24" spans="1:5" ht="21" x14ac:dyDescent="0.25">
      <c r="A24" s="8"/>
      <c r="B24" s="8"/>
      <c r="C24" s="9"/>
      <c r="D24" s="9"/>
      <c r="E24" s="9">
        <f t="shared" si="0"/>
        <v>2449.9500000000116</v>
      </c>
    </row>
    <row r="25" spans="1:5" ht="21" x14ac:dyDescent="0.25">
      <c r="A25" s="8"/>
      <c r="B25" s="8"/>
      <c r="C25" s="9"/>
      <c r="D25" s="9"/>
      <c r="E25" s="9">
        <f t="shared" si="0"/>
        <v>2449.9500000000116</v>
      </c>
    </row>
    <row r="26" spans="1:5" ht="21" x14ac:dyDescent="0.25">
      <c r="A26" s="8"/>
      <c r="B26" s="8"/>
      <c r="C26" s="9"/>
      <c r="D26" s="9"/>
      <c r="E26" s="9">
        <f t="shared" si="0"/>
        <v>2449.9500000000116</v>
      </c>
    </row>
    <row r="27" spans="1:5" ht="21" x14ac:dyDescent="0.25">
      <c r="A27" s="8"/>
      <c r="B27" s="8"/>
      <c r="C27" s="9"/>
      <c r="D27" s="9"/>
      <c r="E27" s="9">
        <f t="shared" si="0"/>
        <v>2449.9500000000116</v>
      </c>
    </row>
    <row r="28" spans="1:5" ht="21" x14ac:dyDescent="0.25">
      <c r="A28" s="8"/>
      <c r="B28" s="8"/>
      <c r="C28" s="9"/>
      <c r="D28" s="9"/>
      <c r="E28" s="9">
        <f t="shared" si="0"/>
        <v>2449.9500000000116</v>
      </c>
    </row>
    <row r="29" spans="1:5" ht="21" x14ac:dyDescent="0.25">
      <c r="A29" s="8"/>
      <c r="B29" s="8"/>
      <c r="C29" s="9"/>
      <c r="D29" s="9"/>
      <c r="E29" s="9">
        <f t="shared" si="0"/>
        <v>2449.9500000000116</v>
      </c>
    </row>
    <row r="30" spans="1:5" ht="21" x14ac:dyDescent="0.25">
      <c r="A30" s="8"/>
      <c r="B30" s="8"/>
      <c r="C30" s="9"/>
      <c r="D30" s="9"/>
      <c r="E30" s="9">
        <f t="shared" si="0"/>
        <v>2449.9500000000116</v>
      </c>
    </row>
    <row r="31" spans="1:5" ht="21" x14ac:dyDescent="0.25">
      <c r="A31" s="8"/>
      <c r="B31" s="8"/>
      <c r="C31" s="9"/>
      <c r="D31" s="9"/>
      <c r="E31" s="9">
        <f t="shared" si="0"/>
        <v>2449.9500000000116</v>
      </c>
    </row>
    <row r="32" spans="1:5" ht="21" x14ac:dyDescent="0.25">
      <c r="A32" s="8"/>
      <c r="B32" s="8"/>
      <c r="C32" s="9"/>
      <c r="D32" s="9"/>
      <c r="E32" s="9">
        <f t="shared" si="0"/>
        <v>2449.9500000000116</v>
      </c>
    </row>
    <row r="33" spans="1:5" ht="21" x14ac:dyDescent="0.25">
      <c r="A33" s="8"/>
      <c r="B33" s="8"/>
      <c r="C33" s="9"/>
      <c r="D33" s="9"/>
      <c r="E33" s="9">
        <f t="shared" si="0"/>
        <v>2449.9500000000116</v>
      </c>
    </row>
    <row r="34" spans="1:5" ht="21" x14ac:dyDescent="0.25">
      <c r="A34" s="8"/>
      <c r="B34" s="8"/>
      <c r="C34" s="9"/>
      <c r="D34" s="9"/>
      <c r="E34" s="9">
        <f t="shared" si="0"/>
        <v>2449.9500000000116</v>
      </c>
    </row>
    <row r="35" spans="1:5" ht="21" x14ac:dyDescent="0.25">
      <c r="A35" s="8"/>
      <c r="B35" s="8"/>
      <c r="C35" s="9"/>
      <c r="D35" s="9"/>
      <c r="E35" s="9">
        <f t="shared" si="0"/>
        <v>2449.9500000000116</v>
      </c>
    </row>
    <row r="36" spans="1:5" ht="21" x14ac:dyDescent="0.25">
      <c r="A36" s="8"/>
      <c r="B36" s="8"/>
      <c r="C36" s="9"/>
      <c r="D36" s="9"/>
      <c r="E36" s="9">
        <f t="shared" si="0"/>
        <v>2449.9500000000116</v>
      </c>
    </row>
    <row r="37" spans="1:5" ht="21" x14ac:dyDescent="0.25">
      <c r="A37" s="8"/>
      <c r="B37" s="8"/>
      <c r="C37" s="9"/>
      <c r="D37" s="9"/>
      <c r="E37" s="9">
        <f t="shared" si="0"/>
        <v>2449.9500000000116</v>
      </c>
    </row>
    <row r="38" spans="1:5" ht="21" x14ac:dyDescent="0.25">
      <c r="A38" s="8"/>
      <c r="B38" s="8"/>
      <c r="C38" s="9"/>
      <c r="D38" s="9"/>
      <c r="E38" s="9">
        <f t="shared" si="0"/>
        <v>2449.9500000000116</v>
      </c>
    </row>
    <row r="39" spans="1:5" ht="21" x14ac:dyDescent="0.25">
      <c r="A39" s="8"/>
      <c r="B39" s="8"/>
      <c r="C39" s="9"/>
      <c r="D39" s="9"/>
      <c r="E39" s="9">
        <f t="shared" si="0"/>
        <v>2449.9500000000116</v>
      </c>
    </row>
    <row r="40" spans="1:5" ht="21" x14ac:dyDescent="0.25">
      <c r="A40" s="8"/>
      <c r="B40" s="8"/>
      <c r="C40" s="9"/>
      <c r="D40" s="9"/>
      <c r="E40" s="9">
        <f t="shared" si="0"/>
        <v>2449.9500000000116</v>
      </c>
    </row>
    <row r="41" spans="1:5" ht="21" x14ac:dyDescent="0.25">
      <c r="A41" s="8"/>
      <c r="B41" s="8"/>
      <c r="C41" s="9"/>
      <c r="D41" s="9"/>
      <c r="E41" s="9">
        <f t="shared" si="0"/>
        <v>2449.9500000000116</v>
      </c>
    </row>
    <row r="42" spans="1:5" ht="21" x14ac:dyDescent="0.25">
      <c r="A42" s="8"/>
      <c r="B42" s="8"/>
      <c r="C42" s="9"/>
      <c r="D42" s="9"/>
      <c r="E42" s="9">
        <f t="shared" si="0"/>
        <v>2449.9500000000116</v>
      </c>
    </row>
    <row r="43" spans="1:5" ht="21" x14ac:dyDescent="0.25">
      <c r="A43" s="8"/>
      <c r="B43" s="8"/>
      <c r="C43" s="9"/>
      <c r="D43" s="9"/>
      <c r="E43" s="9">
        <f t="shared" si="0"/>
        <v>2449.9500000000116</v>
      </c>
    </row>
    <row r="44" spans="1:5" ht="21" x14ac:dyDescent="0.25">
      <c r="A44" s="8"/>
      <c r="B44" s="8"/>
      <c r="C44" s="9"/>
      <c r="D44" s="9"/>
      <c r="E44" s="9">
        <f t="shared" si="0"/>
        <v>2449.9500000000116</v>
      </c>
    </row>
    <row r="45" spans="1:5" ht="21" x14ac:dyDescent="0.25">
      <c r="A45" s="8"/>
      <c r="B45" s="8"/>
      <c r="C45" s="9"/>
      <c r="D45" s="9"/>
      <c r="E45" s="9">
        <f t="shared" si="0"/>
        <v>2449.9500000000116</v>
      </c>
    </row>
    <row r="46" spans="1:5" ht="21" x14ac:dyDescent="0.25">
      <c r="A46" s="8"/>
      <c r="B46" s="8"/>
      <c r="C46" s="9"/>
      <c r="D46" s="9"/>
      <c r="E46" s="9">
        <f t="shared" si="0"/>
        <v>2449.9500000000116</v>
      </c>
    </row>
    <row r="47" spans="1:5" ht="21" x14ac:dyDescent="0.25">
      <c r="A47" s="8"/>
      <c r="B47" s="8"/>
      <c r="C47" s="9"/>
      <c r="D47" s="9"/>
      <c r="E47" s="9">
        <f t="shared" si="0"/>
        <v>2449.9500000000116</v>
      </c>
    </row>
    <row r="48" spans="1:5" ht="21" x14ac:dyDescent="0.25">
      <c r="A48" s="8"/>
      <c r="B48" s="8"/>
      <c r="C48" s="9"/>
      <c r="D48" s="9"/>
      <c r="E48" s="9">
        <f t="shared" si="0"/>
        <v>2449.9500000000116</v>
      </c>
    </row>
    <row r="49" spans="1:5" ht="21" x14ac:dyDescent="0.25">
      <c r="A49" s="8"/>
      <c r="B49" s="8"/>
      <c r="C49" s="9"/>
      <c r="D49" s="9"/>
      <c r="E49" s="9">
        <f t="shared" si="0"/>
        <v>2449.9500000000116</v>
      </c>
    </row>
    <row r="50" spans="1:5" ht="21" x14ac:dyDescent="0.25">
      <c r="A50" s="8"/>
      <c r="B50" s="8"/>
      <c r="C50" s="9"/>
      <c r="D50" s="9"/>
      <c r="E50" s="9">
        <f t="shared" si="0"/>
        <v>2449.9500000000116</v>
      </c>
    </row>
    <row r="51" spans="1:5" ht="21" x14ac:dyDescent="0.25">
      <c r="A51" s="8"/>
      <c r="B51" s="8"/>
      <c r="C51" s="9"/>
      <c r="D51" s="9"/>
      <c r="E51" s="9">
        <f t="shared" si="0"/>
        <v>2449.9500000000116</v>
      </c>
    </row>
    <row r="52" spans="1:5" ht="21" x14ac:dyDescent="0.25">
      <c r="A52" s="8"/>
      <c r="B52" s="8"/>
      <c r="C52" s="9"/>
      <c r="D52" s="9"/>
      <c r="E52" s="9">
        <f t="shared" si="0"/>
        <v>2449.9500000000116</v>
      </c>
    </row>
    <row r="53" spans="1:5" ht="21" x14ac:dyDescent="0.25">
      <c r="A53" s="8"/>
      <c r="B53" s="8"/>
      <c r="C53" s="9"/>
      <c r="D53" s="9"/>
      <c r="E53" s="9">
        <f t="shared" si="0"/>
        <v>2449.9500000000116</v>
      </c>
    </row>
    <row r="54" spans="1:5" ht="21" x14ac:dyDescent="0.25">
      <c r="A54" s="8"/>
      <c r="B54" s="8"/>
      <c r="C54" s="9"/>
      <c r="D54" s="9"/>
      <c r="E54" s="9">
        <f t="shared" si="0"/>
        <v>2449.9500000000116</v>
      </c>
    </row>
    <row r="55" spans="1:5" ht="21" x14ac:dyDescent="0.25">
      <c r="A55" s="8"/>
      <c r="B55" s="8"/>
      <c r="C55" s="9"/>
      <c r="D55" s="9"/>
      <c r="E55" s="9">
        <f t="shared" si="0"/>
        <v>2449.9500000000116</v>
      </c>
    </row>
    <row r="56" spans="1:5" ht="21" x14ac:dyDescent="0.25">
      <c r="A56" s="8"/>
      <c r="B56" s="8"/>
      <c r="C56" s="9"/>
      <c r="D56" s="9"/>
      <c r="E56" s="9">
        <f t="shared" si="0"/>
        <v>2449.9500000000116</v>
      </c>
    </row>
    <row r="57" spans="1:5" ht="21" x14ac:dyDescent="0.25">
      <c r="A57" s="8"/>
      <c r="B57" s="8"/>
      <c r="C57" s="9"/>
      <c r="D57" s="9"/>
      <c r="E57" s="9">
        <f t="shared" si="0"/>
        <v>2449.9500000000116</v>
      </c>
    </row>
    <row r="58" spans="1:5" ht="21" x14ac:dyDescent="0.25">
      <c r="A58" s="8"/>
      <c r="B58" s="8"/>
      <c r="C58" s="9"/>
      <c r="D58" s="9"/>
      <c r="E58" s="9">
        <f t="shared" si="0"/>
        <v>2449.9500000000116</v>
      </c>
    </row>
    <row r="59" spans="1:5" ht="21" x14ac:dyDescent="0.25">
      <c r="A59" s="8"/>
      <c r="B59" s="8"/>
      <c r="C59" s="9"/>
      <c r="D59" s="9"/>
      <c r="E59" s="9">
        <f t="shared" si="0"/>
        <v>2449.9500000000116</v>
      </c>
    </row>
    <row r="60" spans="1:5" ht="21" x14ac:dyDescent="0.25">
      <c r="A60" s="8"/>
      <c r="B60" s="8"/>
      <c r="C60" s="9"/>
      <c r="D60" s="9"/>
      <c r="E60" s="9">
        <f t="shared" si="0"/>
        <v>2449.9500000000116</v>
      </c>
    </row>
    <row r="61" spans="1:5" ht="21" x14ac:dyDescent="0.25">
      <c r="A61" s="8"/>
      <c r="B61" s="8"/>
      <c r="C61" s="9"/>
      <c r="D61" s="9"/>
      <c r="E61" s="9">
        <f t="shared" si="0"/>
        <v>2449.9500000000116</v>
      </c>
    </row>
    <row r="62" spans="1:5" ht="21" x14ac:dyDescent="0.25">
      <c r="A62" s="8"/>
      <c r="B62" s="8"/>
      <c r="C62" s="9"/>
      <c r="D62" s="9"/>
      <c r="E62" s="9">
        <f t="shared" si="0"/>
        <v>2449.9500000000116</v>
      </c>
    </row>
    <row r="63" spans="1:5" ht="21" x14ac:dyDescent="0.25">
      <c r="A63" s="8"/>
      <c r="B63" s="8"/>
      <c r="C63" s="9"/>
      <c r="D63" s="9"/>
      <c r="E63" s="9">
        <f t="shared" si="0"/>
        <v>2449.9500000000116</v>
      </c>
    </row>
    <row r="64" spans="1:5" ht="21" x14ac:dyDescent="0.25">
      <c r="A64" s="8"/>
      <c r="B64" s="8"/>
      <c r="C64" s="9"/>
      <c r="D64" s="9"/>
      <c r="E64" s="9">
        <f t="shared" si="0"/>
        <v>2449.9500000000116</v>
      </c>
    </row>
    <row r="65" spans="1:5" ht="21" x14ac:dyDescent="0.25">
      <c r="A65" s="8"/>
      <c r="B65" s="8"/>
      <c r="C65" s="9"/>
      <c r="D65" s="9"/>
      <c r="E65" s="9">
        <f t="shared" si="0"/>
        <v>2449.9500000000116</v>
      </c>
    </row>
    <row r="66" spans="1:5" ht="21" x14ac:dyDescent="0.25">
      <c r="A66" s="8"/>
      <c r="B66" s="8"/>
      <c r="C66" s="9"/>
      <c r="D66" s="9"/>
      <c r="E66" s="9">
        <f t="shared" si="0"/>
        <v>2449.9500000000116</v>
      </c>
    </row>
    <row r="67" spans="1:5" ht="21" x14ac:dyDescent="0.25">
      <c r="A67" s="8"/>
      <c r="B67" s="8"/>
      <c r="C67" s="9"/>
      <c r="D67" s="9"/>
      <c r="E67" s="9">
        <f t="shared" si="0"/>
        <v>2449.9500000000116</v>
      </c>
    </row>
    <row r="68" spans="1:5" ht="21" x14ac:dyDescent="0.25">
      <c r="A68" s="8"/>
      <c r="B68" s="8"/>
      <c r="C68" s="9"/>
      <c r="D68" s="9"/>
      <c r="E68" s="9">
        <f t="shared" si="0"/>
        <v>2449.9500000000116</v>
      </c>
    </row>
    <row r="69" spans="1:5" ht="21" x14ac:dyDescent="0.25">
      <c r="A69" s="8"/>
      <c r="B69" s="8"/>
      <c r="C69" s="9"/>
      <c r="D69" s="9"/>
      <c r="E69" s="9">
        <f t="shared" si="0"/>
        <v>2449.9500000000116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2449.9500000000116</v>
      </c>
    </row>
    <row r="71" spans="1:5" ht="21" x14ac:dyDescent="0.25">
      <c r="A71" s="8"/>
      <c r="B71" s="8"/>
      <c r="C71" s="9"/>
      <c r="D71" s="9"/>
      <c r="E71" s="9">
        <f t="shared" si="1"/>
        <v>2449.9500000000116</v>
      </c>
    </row>
    <row r="72" spans="1:5" ht="21" x14ac:dyDescent="0.25">
      <c r="A72" s="8"/>
      <c r="B72" s="8"/>
      <c r="C72" s="9"/>
      <c r="D72" s="9"/>
      <c r="E72" s="9">
        <f t="shared" si="1"/>
        <v>2449.9500000000116</v>
      </c>
    </row>
    <row r="73" spans="1:5" ht="21" x14ac:dyDescent="0.25">
      <c r="A73" s="8"/>
      <c r="B73" s="8"/>
      <c r="C73" s="9"/>
      <c r="D73" s="9"/>
      <c r="E73" s="9">
        <f t="shared" si="1"/>
        <v>2449.9500000000116</v>
      </c>
    </row>
    <row r="74" spans="1:5" ht="21" x14ac:dyDescent="0.25">
      <c r="A74" s="8"/>
      <c r="B74" s="8"/>
      <c r="C74" s="9"/>
      <c r="D74" s="9"/>
      <c r="E74" s="9">
        <f t="shared" si="1"/>
        <v>2449.9500000000116</v>
      </c>
    </row>
    <row r="75" spans="1:5" ht="21" x14ac:dyDescent="0.25">
      <c r="A75" s="8"/>
      <c r="B75" s="8"/>
      <c r="C75" s="9"/>
      <c r="D75" s="9"/>
      <c r="E75" s="9">
        <f t="shared" si="1"/>
        <v>2449.9500000000116</v>
      </c>
    </row>
    <row r="76" spans="1:5" ht="21" x14ac:dyDescent="0.25">
      <c r="A76" s="8"/>
      <c r="B76" s="8"/>
      <c r="C76" s="9"/>
      <c r="D76" s="9"/>
      <c r="E76" s="9">
        <f t="shared" si="1"/>
        <v>2449.9500000000116</v>
      </c>
    </row>
    <row r="77" spans="1:5" ht="21" x14ac:dyDescent="0.25">
      <c r="A77" s="8"/>
      <c r="B77" s="8"/>
      <c r="C77" s="9"/>
      <c r="D77" s="9"/>
      <c r="E77" s="9">
        <f t="shared" si="1"/>
        <v>2449.9500000000116</v>
      </c>
    </row>
    <row r="78" spans="1:5" ht="21" x14ac:dyDescent="0.25">
      <c r="A78" s="8"/>
      <c r="B78" s="8"/>
      <c r="C78" s="9"/>
      <c r="D78" s="9"/>
      <c r="E78" s="9">
        <f t="shared" si="1"/>
        <v>2449.9500000000116</v>
      </c>
    </row>
    <row r="79" spans="1:5" ht="21" x14ac:dyDescent="0.25">
      <c r="A79" s="8"/>
      <c r="B79" s="8"/>
      <c r="C79" s="9"/>
      <c r="D79" s="9"/>
      <c r="E79" s="9">
        <f t="shared" si="1"/>
        <v>2449.9500000000116</v>
      </c>
    </row>
    <row r="80" spans="1:5" ht="21" x14ac:dyDescent="0.25">
      <c r="A80" s="8"/>
      <c r="B80" s="8"/>
      <c r="C80" s="9"/>
      <c r="D80" s="9"/>
      <c r="E80" s="9">
        <f t="shared" si="1"/>
        <v>2449.9500000000116</v>
      </c>
    </row>
    <row r="81" spans="1:5" ht="21" x14ac:dyDescent="0.25">
      <c r="A81" s="8"/>
      <c r="B81" s="8"/>
      <c r="C81" s="9"/>
      <c r="D81" s="9"/>
      <c r="E81" s="9">
        <f t="shared" si="1"/>
        <v>2449.9500000000116</v>
      </c>
    </row>
    <row r="82" spans="1:5" ht="21" x14ac:dyDescent="0.25">
      <c r="A82" s="8"/>
      <c r="B82" s="8"/>
      <c r="C82" s="9"/>
      <c r="D82" s="9"/>
      <c r="E82" s="9">
        <f t="shared" si="1"/>
        <v>2449.9500000000116</v>
      </c>
    </row>
    <row r="83" spans="1:5" ht="21" x14ac:dyDescent="0.25">
      <c r="A83" s="8"/>
      <c r="B83" s="8"/>
      <c r="C83" s="9"/>
      <c r="D83" s="9"/>
      <c r="E83" s="9">
        <f t="shared" si="1"/>
        <v>2449.9500000000116</v>
      </c>
    </row>
    <row r="84" spans="1:5" ht="21" x14ac:dyDescent="0.25">
      <c r="A84" s="8"/>
      <c r="B84" s="8"/>
      <c r="C84" s="9"/>
      <c r="D84" s="9"/>
      <c r="E84" s="9">
        <f t="shared" si="1"/>
        <v>2449.9500000000116</v>
      </c>
    </row>
    <row r="85" spans="1:5" ht="21" x14ac:dyDescent="0.25">
      <c r="A85" s="8"/>
      <c r="B85" s="8"/>
      <c r="C85" s="9"/>
      <c r="D85" s="9"/>
      <c r="E85" s="9">
        <f t="shared" si="1"/>
        <v>2449.9500000000116</v>
      </c>
    </row>
    <row r="86" spans="1:5" ht="21" x14ac:dyDescent="0.25">
      <c r="A86" s="8"/>
      <c r="B86" s="8"/>
      <c r="C86" s="9"/>
      <c r="D86" s="9"/>
      <c r="E86" s="9">
        <f t="shared" si="1"/>
        <v>2449.9500000000116</v>
      </c>
    </row>
    <row r="87" spans="1:5" ht="21" x14ac:dyDescent="0.25">
      <c r="A87" s="8"/>
      <c r="B87" s="8"/>
      <c r="C87" s="9"/>
      <c r="D87" s="9"/>
      <c r="E87" s="9">
        <f t="shared" si="1"/>
        <v>2449.9500000000116</v>
      </c>
    </row>
    <row r="88" spans="1:5" ht="21" x14ac:dyDescent="0.25">
      <c r="A88" s="8"/>
      <c r="B88" s="8"/>
      <c r="C88" s="9"/>
      <c r="D88" s="9"/>
      <c r="E88" s="9">
        <f t="shared" si="1"/>
        <v>2449.9500000000116</v>
      </c>
    </row>
    <row r="89" spans="1:5" ht="21" x14ac:dyDescent="0.25">
      <c r="A89" s="8"/>
      <c r="B89" s="8"/>
      <c r="C89" s="9"/>
      <c r="D89" s="9"/>
      <c r="E89" s="9">
        <f t="shared" si="1"/>
        <v>2449.9500000000116</v>
      </c>
    </row>
    <row r="90" spans="1:5" ht="21" x14ac:dyDescent="0.25">
      <c r="A90" s="8"/>
      <c r="B90" s="8"/>
      <c r="C90" s="9"/>
      <c r="D90" s="9"/>
      <c r="E90" s="9">
        <f t="shared" si="1"/>
        <v>2449.9500000000116</v>
      </c>
    </row>
    <row r="91" spans="1:5" ht="21" x14ac:dyDescent="0.25">
      <c r="A91" s="8"/>
      <c r="B91" s="8"/>
      <c r="C91" s="9"/>
      <c r="D91" s="9"/>
      <c r="E91" s="9">
        <f t="shared" si="1"/>
        <v>2449.9500000000116</v>
      </c>
    </row>
    <row r="92" spans="1:5" ht="21" x14ac:dyDescent="0.25">
      <c r="A92" s="8"/>
      <c r="B92" s="8"/>
      <c r="C92" s="9"/>
      <c r="D92" s="9"/>
      <c r="E92" s="9">
        <f t="shared" si="1"/>
        <v>2449.9500000000116</v>
      </c>
    </row>
    <row r="93" spans="1:5" ht="21" x14ac:dyDescent="0.25">
      <c r="A93" s="8"/>
      <c r="B93" s="8"/>
      <c r="C93" s="9"/>
      <c r="D93" s="9"/>
      <c r="E93" s="9">
        <f t="shared" si="1"/>
        <v>2449.9500000000116</v>
      </c>
    </row>
    <row r="94" spans="1:5" ht="21" x14ac:dyDescent="0.25">
      <c r="A94" s="8"/>
      <c r="B94" s="8"/>
      <c r="C94" s="9"/>
      <c r="D94" s="9"/>
      <c r="E94" s="9">
        <f t="shared" si="1"/>
        <v>2449.9500000000116</v>
      </c>
    </row>
    <row r="95" spans="1:5" ht="21" x14ac:dyDescent="0.25">
      <c r="A95" s="8"/>
      <c r="B95" s="8"/>
      <c r="C95" s="9"/>
      <c r="D95" s="9"/>
      <c r="E95" s="9">
        <f t="shared" si="1"/>
        <v>2449.9500000000116</v>
      </c>
    </row>
    <row r="96" spans="1:5" ht="21" x14ac:dyDescent="0.25">
      <c r="A96" s="8"/>
      <c r="B96" s="8"/>
      <c r="C96" s="9"/>
      <c r="D96" s="9"/>
      <c r="E96" s="9">
        <f t="shared" si="1"/>
        <v>2449.9500000000116</v>
      </c>
    </row>
    <row r="97" spans="1:5" ht="21" x14ac:dyDescent="0.25">
      <c r="A97" s="8"/>
      <c r="B97" s="8"/>
      <c r="C97" s="9"/>
      <c r="D97" s="9"/>
      <c r="E97" s="9">
        <f t="shared" si="1"/>
        <v>2449.9500000000116</v>
      </c>
    </row>
    <row r="98" spans="1:5" ht="21" x14ac:dyDescent="0.25">
      <c r="A98" s="8"/>
      <c r="B98" s="8"/>
      <c r="C98" s="9"/>
      <c r="D98" s="9"/>
      <c r="E98" s="9">
        <f t="shared" si="1"/>
        <v>2449.9500000000116</v>
      </c>
    </row>
    <row r="99" spans="1:5" ht="21" x14ac:dyDescent="0.25">
      <c r="A99" s="8"/>
      <c r="B99" s="8"/>
      <c r="C99" s="9"/>
      <c r="D99" s="9"/>
      <c r="E99" s="9">
        <f t="shared" si="1"/>
        <v>2449.9500000000116</v>
      </c>
    </row>
    <row r="100" spans="1:5" ht="21" x14ac:dyDescent="0.25">
      <c r="A100" s="8"/>
      <c r="B100" s="8"/>
      <c r="C100" s="9"/>
      <c r="D100" s="9"/>
      <c r="E100" s="9">
        <f t="shared" si="1"/>
        <v>2449.9500000000116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Sheet150"/>
  <dimension ref="A1:E100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15.66406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795</v>
      </c>
      <c r="B1" s="160"/>
      <c r="C1" s="160"/>
      <c r="D1" s="160"/>
      <c r="E1" s="160"/>
    </row>
    <row r="2" spans="1:5" ht="26" x14ac:dyDescent="0.3">
      <c r="A2" s="161" t="s">
        <v>796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45314</v>
      </c>
      <c r="B5" s="8" t="s">
        <v>798</v>
      </c>
      <c r="C5" s="9">
        <v>270.58999999999997</v>
      </c>
      <c r="D5" s="9"/>
      <c r="E5" s="9">
        <f>E4+C5-D5</f>
        <v>270.58999999999997</v>
      </c>
    </row>
    <row r="6" spans="1:5" ht="21" x14ac:dyDescent="0.25">
      <c r="A6" s="18">
        <v>45471</v>
      </c>
      <c r="B6" s="8" t="s">
        <v>1659</v>
      </c>
      <c r="C6" s="9">
        <v>6010</v>
      </c>
      <c r="D6" s="9"/>
      <c r="E6" s="9">
        <f t="shared" ref="E6:E69" si="0">E5+C6-D6</f>
        <v>6280.59</v>
      </c>
    </row>
    <row r="7" spans="1:5" ht="21" x14ac:dyDescent="0.25">
      <c r="A7" s="18">
        <v>45471</v>
      </c>
      <c r="B7" s="8" t="s">
        <v>1661</v>
      </c>
      <c r="C7" s="9"/>
      <c r="D7" s="9">
        <v>6050</v>
      </c>
      <c r="E7" s="9">
        <f t="shared" si="0"/>
        <v>230.59000000000015</v>
      </c>
    </row>
    <row r="8" spans="1:5" ht="21" x14ac:dyDescent="0.25">
      <c r="A8" s="18">
        <v>45474</v>
      </c>
      <c r="B8" s="8" t="s">
        <v>1659</v>
      </c>
      <c r="C8" s="9">
        <v>2075</v>
      </c>
      <c r="D8" s="9"/>
      <c r="E8" s="9">
        <f t="shared" si="0"/>
        <v>2305.59</v>
      </c>
    </row>
    <row r="9" spans="1:5" ht="21" x14ac:dyDescent="0.25">
      <c r="A9" s="18">
        <v>45474</v>
      </c>
      <c r="B9" s="8" t="s">
        <v>1661</v>
      </c>
      <c r="C9" s="9"/>
      <c r="D9" s="9">
        <v>1930</v>
      </c>
      <c r="E9" s="9">
        <f t="shared" si="0"/>
        <v>375.59000000000015</v>
      </c>
    </row>
    <row r="10" spans="1:5" ht="21" x14ac:dyDescent="0.25">
      <c r="A10" s="8"/>
      <c r="B10" s="8"/>
      <c r="C10" s="9"/>
      <c r="D10" s="9"/>
      <c r="E10" s="9">
        <f t="shared" si="0"/>
        <v>375.59000000000015</v>
      </c>
    </row>
    <row r="11" spans="1:5" ht="21" x14ac:dyDescent="0.25">
      <c r="A11" s="8"/>
      <c r="B11" s="8"/>
      <c r="C11" s="9"/>
      <c r="D11" s="9"/>
      <c r="E11" s="9">
        <f t="shared" si="0"/>
        <v>375.59000000000015</v>
      </c>
    </row>
    <row r="12" spans="1:5" ht="21" x14ac:dyDescent="0.25">
      <c r="A12" s="8"/>
      <c r="B12" s="8"/>
      <c r="C12" s="9"/>
      <c r="D12" s="9"/>
      <c r="E12" s="9">
        <f t="shared" si="0"/>
        <v>375.59000000000015</v>
      </c>
    </row>
    <row r="13" spans="1:5" ht="21" x14ac:dyDescent="0.25">
      <c r="A13" s="8"/>
      <c r="B13" s="8"/>
      <c r="C13" s="9"/>
      <c r="D13" s="9"/>
      <c r="E13" s="9">
        <f t="shared" si="0"/>
        <v>375.59000000000015</v>
      </c>
    </row>
    <row r="14" spans="1:5" ht="21" x14ac:dyDescent="0.25">
      <c r="A14" s="8"/>
      <c r="B14" s="8"/>
      <c r="C14" s="9"/>
      <c r="D14" s="9"/>
      <c r="E14" s="9">
        <f t="shared" si="0"/>
        <v>375.59000000000015</v>
      </c>
    </row>
    <row r="15" spans="1:5" ht="21" x14ac:dyDescent="0.25">
      <c r="A15" s="8"/>
      <c r="B15" s="8"/>
      <c r="C15" s="9"/>
      <c r="D15" s="9"/>
      <c r="E15" s="9">
        <f t="shared" si="0"/>
        <v>375.59000000000015</v>
      </c>
    </row>
    <row r="16" spans="1:5" ht="21" x14ac:dyDescent="0.25">
      <c r="A16" s="8"/>
      <c r="B16" s="8"/>
      <c r="C16" s="9"/>
      <c r="D16" s="9"/>
      <c r="E16" s="9">
        <f t="shared" si="0"/>
        <v>375.59000000000015</v>
      </c>
    </row>
    <row r="17" spans="1:5" ht="21" x14ac:dyDescent="0.25">
      <c r="A17" s="8"/>
      <c r="B17" s="8"/>
      <c r="C17" s="9"/>
      <c r="D17" s="9"/>
      <c r="E17" s="9">
        <f t="shared" si="0"/>
        <v>375.59000000000015</v>
      </c>
    </row>
    <row r="18" spans="1:5" ht="21" x14ac:dyDescent="0.25">
      <c r="A18" s="8"/>
      <c r="B18" s="8"/>
      <c r="C18" s="9"/>
      <c r="D18" s="9"/>
      <c r="E18" s="9">
        <f t="shared" si="0"/>
        <v>375.59000000000015</v>
      </c>
    </row>
    <row r="19" spans="1:5" ht="21" x14ac:dyDescent="0.25">
      <c r="A19" s="8"/>
      <c r="B19" s="8"/>
      <c r="C19" s="9"/>
      <c r="D19" s="9"/>
      <c r="E19" s="9">
        <f t="shared" si="0"/>
        <v>375.59000000000015</v>
      </c>
    </row>
    <row r="20" spans="1:5" ht="21" x14ac:dyDescent="0.25">
      <c r="A20" s="8"/>
      <c r="B20" s="8"/>
      <c r="C20" s="9"/>
      <c r="D20" s="9"/>
      <c r="E20" s="9">
        <f t="shared" si="0"/>
        <v>375.59000000000015</v>
      </c>
    </row>
    <row r="21" spans="1:5" ht="21" x14ac:dyDescent="0.25">
      <c r="A21" s="8"/>
      <c r="B21" s="8"/>
      <c r="C21" s="9"/>
      <c r="D21" s="9"/>
      <c r="E21" s="9">
        <f t="shared" si="0"/>
        <v>375.59000000000015</v>
      </c>
    </row>
    <row r="22" spans="1:5" ht="21" x14ac:dyDescent="0.25">
      <c r="A22" s="8"/>
      <c r="B22" s="8"/>
      <c r="C22" s="9"/>
      <c r="D22" s="9"/>
      <c r="E22" s="9">
        <f t="shared" si="0"/>
        <v>375.59000000000015</v>
      </c>
    </row>
    <row r="23" spans="1:5" ht="21" x14ac:dyDescent="0.25">
      <c r="A23" s="8"/>
      <c r="B23" s="8"/>
      <c r="C23" s="9"/>
      <c r="D23" s="9"/>
      <c r="E23" s="9">
        <f t="shared" si="0"/>
        <v>375.59000000000015</v>
      </c>
    </row>
    <row r="24" spans="1:5" ht="21" x14ac:dyDescent="0.25">
      <c r="A24" s="8"/>
      <c r="B24" s="8"/>
      <c r="C24" s="9"/>
      <c r="D24" s="9"/>
      <c r="E24" s="9">
        <f t="shared" si="0"/>
        <v>375.59000000000015</v>
      </c>
    </row>
    <row r="25" spans="1:5" ht="21" x14ac:dyDescent="0.25">
      <c r="A25" s="8"/>
      <c r="B25" s="8"/>
      <c r="C25" s="9"/>
      <c r="D25" s="9"/>
      <c r="E25" s="9">
        <f t="shared" si="0"/>
        <v>375.59000000000015</v>
      </c>
    </row>
    <row r="26" spans="1:5" ht="21" x14ac:dyDescent="0.25">
      <c r="A26" s="8"/>
      <c r="B26" s="8"/>
      <c r="C26" s="9"/>
      <c r="D26" s="9"/>
      <c r="E26" s="9">
        <f t="shared" si="0"/>
        <v>375.59000000000015</v>
      </c>
    </row>
    <row r="27" spans="1:5" ht="21" x14ac:dyDescent="0.25">
      <c r="A27" s="8"/>
      <c r="B27" s="8"/>
      <c r="C27" s="9"/>
      <c r="D27" s="9"/>
      <c r="E27" s="9">
        <f t="shared" si="0"/>
        <v>375.59000000000015</v>
      </c>
    </row>
    <row r="28" spans="1:5" ht="21" x14ac:dyDescent="0.25">
      <c r="A28" s="8"/>
      <c r="B28" s="8"/>
      <c r="C28" s="9"/>
      <c r="D28" s="9"/>
      <c r="E28" s="9">
        <f t="shared" si="0"/>
        <v>375.59000000000015</v>
      </c>
    </row>
    <row r="29" spans="1:5" ht="21" x14ac:dyDescent="0.25">
      <c r="A29" s="8"/>
      <c r="B29" s="8"/>
      <c r="C29" s="9"/>
      <c r="D29" s="9"/>
      <c r="E29" s="9">
        <f t="shared" si="0"/>
        <v>375.59000000000015</v>
      </c>
    </row>
    <row r="30" spans="1:5" ht="21" x14ac:dyDescent="0.25">
      <c r="A30" s="8"/>
      <c r="B30" s="8"/>
      <c r="C30" s="9"/>
      <c r="D30" s="9"/>
      <c r="E30" s="9">
        <f t="shared" si="0"/>
        <v>375.59000000000015</v>
      </c>
    </row>
    <row r="31" spans="1:5" ht="21" x14ac:dyDescent="0.25">
      <c r="A31" s="8"/>
      <c r="B31" s="8"/>
      <c r="C31" s="9"/>
      <c r="D31" s="9"/>
      <c r="E31" s="9">
        <f t="shared" si="0"/>
        <v>375.59000000000015</v>
      </c>
    </row>
    <row r="32" spans="1:5" ht="21" x14ac:dyDescent="0.25">
      <c r="A32" s="8"/>
      <c r="B32" s="8"/>
      <c r="C32" s="9"/>
      <c r="D32" s="9"/>
      <c r="E32" s="9">
        <f t="shared" si="0"/>
        <v>375.59000000000015</v>
      </c>
    </row>
    <row r="33" spans="1:5" ht="21" x14ac:dyDescent="0.25">
      <c r="A33" s="8"/>
      <c r="B33" s="8"/>
      <c r="C33" s="9"/>
      <c r="D33" s="9"/>
      <c r="E33" s="9">
        <f t="shared" si="0"/>
        <v>375.59000000000015</v>
      </c>
    </row>
    <row r="34" spans="1:5" ht="21" x14ac:dyDescent="0.25">
      <c r="A34" s="8"/>
      <c r="B34" s="8"/>
      <c r="C34" s="9"/>
      <c r="D34" s="9"/>
      <c r="E34" s="9">
        <f t="shared" si="0"/>
        <v>375.59000000000015</v>
      </c>
    </row>
    <row r="35" spans="1:5" ht="21" x14ac:dyDescent="0.25">
      <c r="A35" s="8"/>
      <c r="B35" s="8"/>
      <c r="C35" s="9"/>
      <c r="D35" s="9"/>
      <c r="E35" s="9">
        <f t="shared" si="0"/>
        <v>375.59000000000015</v>
      </c>
    </row>
    <row r="36" spans="1:5" ht="21" x14ac:dyDescent="0.25">
      <c r="A36" s="8"/>
      <c r="B36" s="8"/>
      <c r="C36" s="9"/>
      <c r="D36" s="9"/>
      <c r="E36" s="9">
        <f t="shared" si="0"/>
        <v>375.59000000000015</v>
      </c>
    </row>
    <row r="37" spans="1:5" ht="21" x14ac:dyDescent="0.25">
      <c r="A37" s="8"/>
      <c r="B37" s="8"/>
      <c r="C37" s="9"/>
      <c r="D37" s="9"/>
      <c r="E37" s="9">
        <f t="shared" si="0"/>
        <v>375.59000000000015</v>
      </c>
    </row>
    <row r="38" spans="1:5" ht="21" x14ac:dyDescent="0.25">
      <c r="A38" s="8"/>
      <c r="B38" s="8"/>
      <c r="C38" s="9"/>
      <c r="D38" s="9"/>
      <c r="E38" s="9">
        <f t="shared" si="0"/>
        <v>375.59000000000015</v>
      </c>
    </row>
    <row r="39" spans="1:5" ht="21" x14ac:dyDescent="0.25">
      <c r="A39" s="8"/>
      <c r="B39" s="8"/>
      <c r="C39" s="9"/>
      <c r="D39" s="9"/>
      <c r="E39" s="9">
        <f t="shared" si="0"/>
        <v>375.59000000000015</v>
      </c>
    </row>
    <row r="40" spans="1:5" ht="21" x14ac:dyDescent="0.25">
      <c r="A40" s="8"/>
      <c r="B40" s="8"/>
      <c r="C40" s="9"/>
      <c r="D40" s="9"/>
      <c r="E40" s="9">
        <f t="shared" si="0"/>
        <v>375.59000000000015</v>
      </c>
    </row>
    <row r="41" spans="1:5" ht="21" x14ac:dyDescent="0.25">
      <c r="A41" s="8"/>
      <c r="B41" s="8"/>
      <c r="C41" s="9"/>
      <c r="D41" s="9"/>
      <c r="E41" s="9">
        <f t="shared" si="0"/>
        <v>375.59000000000015</v>
      </c>
    </row>
    <row r="42" spans="1:5" ht="21" x14ac:dyDescent="0.25">
      <c r="A42" s="8"/>
      <c r="B42" s="8"/>
      <c r="C42" s="9"/>
      <c r="D42" s="9"/>
      <c r="E42" s="9">
        <f t="shared" si="0"/>
        <v>375.59000000000015</v>
      </c>
    </row>
    <row r="43" spans="1:5" ht="21" x14ac:dyDescent="0.25">
      <c r="A43" s="8"/>
      <c r="B43" s="8"/>
      <c r="C43" s="9"/>
      <c r="D43" s="9"/>
      <c r="E43" s="9">
        <f t="shared" si="0"/>
        <v>375.59000000000015</v>
      </c>
    </row>
    <row r="44" spans="1:5" ht="21" x14ac:dyDescent="0.25">
      <c r="A44" s="8"/>
      <c r="B44" s="8"/>
      <c r="C44" s="9"/>
      <c r="D44" s="9"/>
      <c r="E44" s="9">
        <f t="shared" si="0"/>
        <v>375.59000000000015</v>
      </c>
    </row>
    <row r="45" spans="1:5" ht="21" x14ac:dyDescent="0.25">
      <c r="A45" s="8"/>
      <c r="B45" s="8"/>
      <c r="C45" s="9"/>
      <c r="D45" s="9"/>
      <c r="E45" s="9">
        <f t="shared" si="0"/>
        <v>375.59000000000015</v>
      </c>
    </row>
    <row r="46" spans="1:5" ht="21" x14ac:dyDescent="0.25">
      <c r="A46" s="8"/>
      <c r="B46" s="8"/>
      <c r="C46" s="9"/>
      <c r="D46" s="9"/>
      <c r="E46" s="9">
        <f t="shared" si="0"/>
        <v>375.59000000000015</v>
      </c>
    </row>
    <row r="47" spans="1:5" ht="21" x14ac:dyDescent="0.25">
      <c r="A47" s="8"/>
      <c r="B47" s="8"/>
      <c r="C47" s="9"/>
      <c r="D47" s="9"/>
      <c r="E47" s="9">
        <f t="shared" si="0"/>
        <v>375.59000000000015</v>
      </c>
    </row>
    <row r="48" spans="1:5" ht="21" x14ac:dyDescent="0.25">
      <c r="A48" s="8"/>
      <c r="B48" s="8"/>
      <c r="C48" s="9"/>
      <c r="D48" s="9"/>
      <c r="E48" s="9">
        <f t="shared" si="0"/>
        <v>375.59000000000015</v>
      </c>
    </row>
    <row r="49" spans="1:5" ht="21" x14ac:dyDescent="0.25">
      <c r="A49" s="8"/>
      <c r="B49" s="8"/>
      <c r="C49" s="9"/>
      <c r="D49" s="9"/>
      <c r="E49" s="9">
        <f t="shared" si="0"/>
        <v>375.59000000000015</v>
      </c>
    </row>
    <row r="50" spans="1:5" ht="21" x14ac:dyDescent="0.25">
      <c r="A50" s="8"/>
      <c r="B50" s="8"/>
      <c r="C50" s="9"/>
      <c r="D50" s="9"/>
      <c r="E50" s="9">
        <f t="shared" si="0"/>
        <v>375.59000000000015</v>
      </c>
    </row>
    <row r="51" spans="1:5" ht="21" x14ac:dyDescent="0.25">
      <c r="A51" s="8"/>
      <c r="B51" s="8"/>
      <c r="C51" s="9"/>
      <c r="D51" s="9"/>
      <c r="E51" s="9">
        <f t="shared" si="0"/>
        <v>375.59000000000015</v>
      </c>
    </row>
    <row r="52" spans="1:5" ht="21" x14ac:dyDescent="0.25">
      <c r="A52" s="8"/>
      <c r="B52" s="8"/>
      <c r="C52" s="9"/>
      <c r="D52" s="9"/>
      <c r="E52" s="9">
        <f t="shared" si="0"/>
        <v>375.59000000000015</v>
      </c>
    </row>
    <row r="53" spans="1:5" ht="21" x14ac:dyDescent="0.25">
      <c r="A53" s="8"/>
      <c r="B53" s="8"/>
      <c r="C53" s="9"/>
      <c r="D53" s="9"/>
      <c r="E53" s="9">
        <f t="shared" si="0"/>
        <v>375.59000000000015</v>
      </c>
    </row>
    <row r="54" spans="1:5" ht="21" x14ac:dyDescent="0.25">
      <c r="A54" s="8"/>
      <c r="B54" s="8"/>
      <c r="C54" s="9"/>
      <c r="D54" s="9"/>
      <c r="E54" s="9">
        <f t="shared" si="0"/>
        <v>375.59000000000015</v>
      </c>
    </row>
    <row r="55" spans="1:5" ht="21" x14ac:dyDescent="0.25">
      <c r="A55" s="8"/>
      <c r="B55" s="8"/>
      <c r="C55" s="9"/>
      <c r="D55" s="9"/>
      <c r="E55" s="9">
        <f t="shared" si="0"/>
        <v>375.59000000000015</v>
      </c>
    </row>
    <row r="56" spans="1:5" ht="21" x14ac:dyDescent="0.25">
      <c r="A56" s="8"/>
      <c r="B56" s="8"/>
      <c r="C56" s="9"/>
      <c r="D56" s="9"/>
      <c r="E56" s="9">
        <f t="shared" si="0"/>
        <v>375.59000000000015</v>
      </c>
    </row>
    <row r="57" spans="1:5" ht="21" x14ac:dyDescent="0.25">
      <c r="A57" s="8"/>
      <c r="B57" s="8"/>
      <c r="C57" s="9"/>
      <c r="D57" s="9"/>
      <c r="E57" s="9">
        <f t="shared" si="0"/>
        <v>375.59000000000015</v>
      </c>
    </row>
    <row r="58" spans="1:5" ht="21" x14ac:dyDescent="0.25">
      <c r="A58" s="8"/>
      <c r="B58" s="8"/>
      <c r="C58" s="9"/>
      <c r="D58" s="9"/>
      <c r="E58" s="9">
        <f t="shared" si="0"/>
        <v>375.59000000000015</v>
      </c>
    </row>
    <row r="59" spans="1:5" ht="21" x14ac:dyDescent="0.25">
      <c r="A59" s="8"/>
      <c r="B59" s="8"/>
      <c r="C59" s="9"/>
      <c r="D59" s="9"/>
      <c r="E59" s="9">
        <f t="shared" si="0"/>
        <v>375.59000000000015</v>
      </c>
    </row>
    <row r="60" spans="1:5" ht="21" x14ac:dyDescent="0.25">
      <c r="A60" s="8"/>
      <c r="B60" s="8"/>
      <c r="C60" s="9"/>
      <c r="D60" s="9"/>
      <c r="E60" s="9">
        <f t="shared" si="0"/>
        <v>375.59000000000015</v>
      </c>
    </row>
    <row r="61" spans="1:5" ht="21" x14ac:dyDescent="0.25">
      <c r="A61" s="8"/>
      <c r="B61" s="8"/>
      <c r="C61" s="9"/>
      <c r="D61" s="9"/>
      <c r="E61" s="9">
        <f t="shared" si="0"/>
        <v>375.59000000000015</v>
      </c>
    </row>
    <row r="62" spans="1:5" ht="21" x14ac:dyDescent="0.25">
      <c r="A62" s="8"/>
      <c r="B62" s="8"/>
      <c r="C62" s="9"/>
      <c r="D62" s="9"/>
      <c r="E62" s="9">
        <f t="shared" si="0"/>
        <v>375.59000000000015</v>
      </c>
    </row>
    <row r="63" spans="1:5" ht="21" x14ac:dyDescent="0.25">
      <c r="A63" s="8"/>
      <c r="B63" s="8"/>
      <c r="C63" s="9"/>
      <c r="D63" s="9"/>
      <c r="E63" s="9">
        <f t="shared" si="0"/>
        <v>375.59000000000015</v>
      </c>
    </row>
    <row r="64" spans="1:5" ht="21" x14ac:dyDescent="0.25">
      <c r="A64" s="8"/>
      <c r="B64" s="8"/>
      <c r="C64" s="9"/>
      <c r="D64" s="9"/>
      <c r="E64" s="9">
        <f t="shared" si="0"/>
        <v>375.59000000000015</v>
      </c>
    </row>
    <row r="65" spans="1:5" ht="21" x14ac:dyDescent="0.25">
      <c r="A65" s="8"/>
      <c r="B65" s="8"/>
      <c r="C65" s="9"/>
      <c r="D65" s="9"/>
      <c r="E65" s="9">
        <f t="shared" si="0"/>
        <v>375.59000000000015</v>
      </c>
    </row>
    <row r="66" spans="1:5" ht="21" x14ac:dyDescent="0.25">
      <c r="A66" s="8"/>
      <c r="B66" s="8"/>
      <c r="C66" s="9"/>
      <c r="D66" s="9"/>
      <c r="E66" s="9">
        <f t="shared" si="0"/>
        <v>375.59000000000015</v>
      </c>
    </row>
    <row r="67" spans="1:5" ht="21" x14ac:dyDescent="0.25">
      <c r="A67" s="8"/>
      <c r="B67" s="8"/>
      <c r="C67" s="9"/>
      <c r="D67" s="9"/>
      <c r="E67" s="9">
        <f t="shared" si="0"/>
        <v>375.59000000000015</v>
      </c>
    </row>
    <row r="68" spans="1:5" ht="21" x14ac:dyDescent="0.25">
      <c r="A68" s="8"/>
      <c r="B68" s="8"/>
      <c r="C68" s="9"/>
      <c r="D68" s="9"/>
      <c r="E68" s="9">
        <f t="shared" si="0"/>
        <v>375.59000000000015</v>
      </c>
    </row>
    <row r="69" spans="1:5" ht="21" x14ac:dyDescent="0.25">
      <c r="A69" s="8"/>
      <c r="B69" s="8"/>
      <c r="C69" s="9"/>
      <c r="D69" s="9"/>
      <c r="E69" s="9">
        <f t="shared" si="0"/>
        <v>375.59000000000015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375.59000000000015</v>
      </c>
    </row>
    <row r="71" spans="1:5" ht="21" x14ac:dyDescent="0.25">
      <c r="A71" s="8"/>
      <c r="B71" s="8"/>
      <c r="C71" s="9"/>
      <c r="D71" s="9"/>
      <c r="E71" s="9">
        <f t="shared" si="1"/>
        <v>375.59000000000015</v>
      </c>
    </row>
    <row r="72" spans="1:5" ht="21" x14ac:dyDescent="0.25">
      <c r="A72" s="8"/>
      <c r="B72" s="8"/>
      <c r="C72" s="9"/>
      <c r="D72" s="9"/>
      <c r="E72" s="9">
        <f t="shared" si="1"/>
        <v>375.59000000000015</v>
      </c>
    </row>
    <row r="73" spans="1:5" ht="21" x14ac:dyDescent="0.25">
      <c r="A73" s="8"/>
      <c r="B73" s="8"/>
      <c r="C73" s="9"/>
      <c r="D73" s="9"/>
      <c r="E73" s="9">
        <f t="shared" si="1"/>
        <v>375.59000000000015</v>
      </c>
    </row>
    <row r="74" spans="1:5" ht="21" x14ac:dyDescent="0.25">
      <c r="A74" s="8"/>
      <c r="B74" s="8"/>
      <c r="C74" s="9"/>
      <c r="D74" s="9"/>
      <c r="E74" s="9">
        <f t="shared" si="1"/>
        <v>375.59000000000015</v>
      </c>
    </row>
    <row r="75" spans="1:5" ht="21" x14ac:dyDescent="0.25">
      <c r="A75" s="8"/>
      <c r="B75" s="8"/>
      <c r="C75" s="9"/>
      <c r="D75" s="9"/>
      <c r="E75" s="9">
        <f t="shared" si="1"/>
        <v>375.59000000000015</v>
      </c>
    </row>
    <row r="76" spans="1:5" ht="21" x14ac:dyDescent="0.25">
      <c r="A76" s="8"/>
      <c r="B76" s="8"/>
      <c r="C76" s="9"/>
      <c r="D76" s="9"/>
      <c r="E76" s="9">
        <f t="shared" si="1"/>
        <v>375.59000000000015</v>
      </c>
    </row>
    <row r="77" spans="1:5" ht="21" x14ac:dyDescent="0.25">
      <c r="A77" s="8"/>
      <c r="B77" s="8"/>
      <c r="C77" s="9"/>
      <c r="D77" s="9"/>
      <c r="E77" s="9">
        <f t="shared" si="1"/>
        <v>375.59000000000015</v>
      </c>
    </row>
    <row r="78" spans="1:5" ht="21" x14ac:dyDescent="0.25">
      <c r="A78" s="8"/>
      <c r="B78" s="8"/>
      <c r="C78" s="9"/>
      <c r="D78" s="9"/>
      <c r="E78" s="9">
        <f t="shared" si="1"/>
        <v>375.59000000000015</v>
      </c>
    </row>
    <row r="79" spans="1:5" ht="21" x14ac:dyDescent="0.25">
      <c r="A79" s="8"/>
      <c r="B79" s="8"/>
      <c r="C79" s="9"/>
      <c r="D79" s="9"/>
      <c r="E79" s="9">
        <f t="shared" si="1"/>
        <v>375.59000000000015</v>
      </c>
    </row>
    <row r="80" spans="1:5" ht="21" x14ac:dyDescent="0.25">
      <c r="A80" s="8"/>
      <c r="B80" s="8"/>
      <c r="C80" s="9"/>
      <c r="D80" s="9"/>
      <c r="E80" s="9">
        <f t="shared" si="1"/>
        <v>375.59000000000015</v>
      </c>
    </row>
    <row r="81" spans="1:5" ht="21" x14ac:dyDescent="0.25">
      <c r="A81" s="8"/>
      <c r="B81" s="8"/>
      <c r="C81" s="9"/>
      <c r="D81" s="9"/>
      <c r="E81" s="9">
        <f t="shared" si="1"/>
        <v>375.59000000000015</v>
      </c>
    </row>
    <row r="82" spans="1:5" ht="21" x14ac:dyDescent="0.25">
      <c r="A82" s="8"/>
      <c r="B82" s="8"/>
      <c r="C82" s="9"/>
      <c r="D82" s="9"/>
      <c r="E82" s="9">
        <f t="shared" si="1"/>
        <v>375.59000000000015</v>
      </c>
    </row>
    <row r="83" spans="1:5" ht="21" x14ac:dyDescent="0.25">
      <c r="A83" s="8"/>
      <c r="B83" s="8"/>
      <c r="C83" s="9"/>
      <c r="D83" s="9"/>
      <c r="E83" s="9">
        <f t="shared" si="1"/>
        <v>375.59000000000015</v>
      </c>
    </row>
    <row r="84" spans="1:5" ht="21" x14ac:dyDescent="0.25">
      <c r="A84" s="8"/>
      <c r="B84" s="8"/>
      <c r="C84" s="9"/>
      <c r="D84" s="9"/>
      <c r="E84" s="9">
        <f t="shared" si="1"/>
        <v>375.59000000000015</v>
      </c>
    </row>
    <row r="85" spans="1:5" ht="21" x14ac:dyDescent="0.25">
      <c r="A85" s="8"/>
      <c r="B85" s="8"/>
      <c r="C85" s="9"/>
      <c r="D85" s="9"/>
      <c r="E85" s="9">
        <f t="shared" si="1"/>
        <v>375.59000000000015</v>
      </c>
    </row>
    <row r="86" spans="1:5" ht="21" x14ac:dyDescent="0.25">
      <c r="A86" s="8"/>
      <c r="B86" s="8"/>
      <c r="C86" s="9"/>
      <c r="D86" s="9"/>
      <c r="E86" s="9">
        <f t="shared" si="1"/>
        <v>375.59000000000015</v>
      </c>
    </row>
    <row r="87" spans="1:5" ht="21" x14ac:dyDescent="0.25">
      <c r="A87" s="8"/>
      <c r="B87" s="8"/>
      <c r="C87" s="9"/>
      <c r="D87" s="9"/>
      <c r="E87" s="9">
        <f t="shared" si="1"/>
        <v>375.59000000000015</v>
      </c>
    </row>
    <row r="88" spans="1:5" ht="21" x14ac:dyDescent="0.25">
      <c r="A88" s="8"/>
      <c r="B88" s="8"/>
      <c r="C88" s="9"/>
      <c r="D88" s="9"/>
      <c r="E88" s="9">
        <f t="shared" si="1"/>
        <v>375.59000000000015</v>
      </c>
    </row>
    <row r="89" spans="1:5" ht="21" x14ac:dyDescent="0.25">
      <c r="A89" s="8"/>
      <c r="B89" s="8"/>
      <c r="C89" s="9"/>
      <c r="D89" s="9"/>
      <c r="E89" s="9">
        <f t="shared" si="1"/>
        <v>375.59000000000015</v>
      </c>
    </row>
    <row r="90" spans="1:5" ht="21" x14ac:dyDescent="0.25">
      <c r="A90" s="8"/>
      <c r="B90" s="8"/>
      <c r="C90" s="9"/>
      <c r="D90" s="9"/>
      <c r="E90" s="9">
        <f t="shared" si="1"/>
        <v>375.59000000000015</v>
      </c>
    </row>
    <row r="91" spans="1:5" ht="21" x14ac:dyDescent="0.25">
      <c r="A91" s="8"/>
      <c r="B91" s="8"/>
      <c r="C91" s="9"/>
      <c r="D91" s="9"/>
      <c r="E91" s="9">
        <f t="shared" si="1"/>
        <v>375.59000000000015</v>
      </c>
    </row>
    <row r="92" spans="1:5" ht="21" x14ac:dyDescent="0.25">
      <c r="A92" s="8"/>
      <c r="B92" s="8"/>
      <c r="C92" s="9"/>
      <c r="D92" s="9"/>
      <c r="E92" s="9">
        <f t="shared" si="1"/>
        <v>375.59000000000015</v>
      </c>
    </row>
    <row r="93" spans="1:5" ht="21" x14ac:dyDescent="0.25">
      <c r="A93" s="8"/>
      <c r="B93" s="8"/>
      <c r="C93" s="9"/>
      <c r="D93" s="9"/>
      <c r="E93" s="9">
        <f t="shared" si="1"/>
        <v>375.59000000000015</v>
      </c>
    </row>
    <row r="94" spans="1:5" ht="21" x14ac:dyDescent="0.25">
      <c r="A94" s="8"/>
      <c r="B94" s="8"/>
      <c r="C94" s="9"/>
      <c r="D94" s="9"/>
      <c r="E94" s="9">
        <f t="shared" si="1"/>
        <v>375.59000000000015</v>
      </c>
    </row>
    <row r="95" spans="1:5" ht="21" x14ac:dyDescent="0.25">
      <c r="A95" s="8"/>
      <c r="B95" s="8"/>
      <c r="C95" s="9"/>
      <c r="D95" s="9"/>
      <c r="E95" s="9">
        <f t="shared" si="1"/>
        <v>375.59000000000015</v>
      </c>
    </row>
    <row r="96" spans="1:5" ht="21" x14ac:dyDescent="0.25">
      <c r="A96" s="8"/>
      <c r="B96" s="8"/>
      <c r="C96" s="9"/>
      <c r="D96" s="9"/>
      <c r="E96" s="9">
        <f t="shared" si="1"/>
        <v>375.59000000000015</v>
      </c>
    </row>
    <row r="97" spans="1:5" ht="21" x14ac:dyDescent="0.25">
      <c r="A97" s="8"/>
      <c r="B97" s="8"/>
      <c r="C97" s="9"/>
      <c r="D97" s="9"/>
      <c r="E97" s="9">
        <f t="shared" si="1"/>
        <v>375.59000000000015</v>
      </c>
    </row>
    <row r="98" spans="1:5" ht="21" x14ac:dyDescent="0.25">
      <c r="A98" s="8"/>
      <c r="B98" s="8"/>
      <c r="C98" s="9"/>
      <c r="D98" s="9"/>
      <c r="E98" s="9">
        <f t="shared" si="1"/>
        <v>375.59000000000015</v>
      </c>
    </row>
    <row r="99" spans="1:5" ht="21" x14ac:dyDescent="0.25">
      <c r="A99" s="8"/>
      <c r="B99" s="8"/>
      <c r="C99" s="9"/>
      <c r="D99" s="9"/>
      <c r="E99" s="9">
        <f t="shared" si="1"/>
        <v>375.59000000000015</v>
      </c>
    </row>
    <row r="100" spans="1:5" ht="21" x14ac:dyDescent="0.25">
      <c r="A100" s="8"/>
      <c r="B100" s="8"/>
      <c r="C100" s="9"/>
      <c r="D100" s="9"/>
      <c r="E100" s="9">
        <f t="shared" si="1"/>
        <v>375.59000000000015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Sheet151"/>
  <dimension ref="A1:G261"/>
  <sheetViews>
    <sheetView topLeftCell="A122" workbookViewId="0">
      <selection activeCell="A141" sqref="A141"/>
    </sheetView>
  </sheetViews>
  <sheetFormatPr baseColWidth="10" defaultColWidth="8.83203125" defaultRowHeight="15" x14ac:dyDescent="0.2"/>
  <cols>
    <col min="1" max="1" width="16.33203125" customWidth="1"/>
    <col min="2" max="2" width="90" bestFit="1" customWidth="1"/>
    <col min="3" max="3" width="24.5" customWidth="1"/>
    <col min="4" max="4" width="20.5" bestFit="1" customWidth="1"/>
    <col min="5" max="5" width="18" bestFit="1" customWidth="1"/>
    <col min="6" max="6" width="10.5" bestFit="1" customWidth="1"/>
  </cols>
  <sheetData>
    <row r="1" spans="1:7" ht="29" x14ac:dyDescent="0.35">
      <c r="A1" s="160" t="s">
        <v>1532</v>
      </c>
      <c r="B1" s="160"/>
      <c r="C1" s="160"/>
      <c r="D1" s="160"/>
      <c r="E1" s="160"/>
    </row>
    <row r="2" spans="1:7" ht="26" x14ac:dyDescent="0.3">
      <c r="A2" s="161" t="s">
        <v>796</v>
      </c>
      <c r="B2" s="161"/>
      <c r="C2" s="161"/>
      <c r="D2" s="161"/>
      <c r="E2" s="161"/>
    </row>
    <row r="3" spans="1:7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7" ht="21" x14ac:dyDescent="0.25">
      <c r="A4" s="18" t="s">
        <v>2638</v>
      </c>
      <c r="B4" s="8" t="s">
        <v>2401</v>
      </c>
      <c r="C4" s="9"/>
      <c r="D4" s="9"/>
      <c r="E4" s="9">
        <v>1207.9100000000001</v>
      </c>
    </row>
    <row r="5" spans="1:7" ht="21" x14ac:dyDescent="0.25">
      <c r="A5" s="18">
        <v>45908</v>
      </c>
      <c r="B5" s="8" t="s">
        <v>259</v>
      </c>
      <c r="C5" s="16"/>
      <c r="D5" s="9">
        <v>99</v>
      </c>
      <c r="E5" s="9">
        <f>E4+C5-D5</f>
        <v>1108.9100000000001</v>
      </c>
    </row>
    <row r="6" spans="1:7" ht="21" x14ac:dyDescent="0.25">
      <c r="A6" s="18" t="s">
        <v>2868</v>
      </c>
      <c r="B6" s="8" t="s">
        <v>2876</v>
      </c>
      <c r="C6" s="9"/>
      <c r="D6" s="9">
        <v>100</v>
      </c>
      <c r="E6" s="9">
        <f t="shared" ref="E6:E69" si="0">E5+C6-D6</f>
        <v>1008.9100000000001</v>
      </c>
    </row>
    <row r="7" spans="1:7" ht="21" x14ac:dyDescent="0.25">
      <c r="A7" s="18" t="s">
        <v>2868</v>
      </c>
      <c r="B7" s="8" t="s">
        <v>259</v>
      </c>
      <c r="C7" s="9"/>
      <c r="D7" s="9">
        <v>99</v>
      </c>
      <c r="E7" s="9">
        <f t="shared" si="0"/>
        <v>909.91000000000008</v>
      </c>
    </row>
    <row r="8" spans="1:7" ht="21" x14ac:dyDescent="0.25">
      <c r="A8" s="18" t="s">
        <v>2871</v>
      </c>
      <c r="B8" s="8" t="s">
        <v>2872</v>
      </c>
      <c r="C8" s="9">
        <v>200637</v>
      </c>
      <c r="D8" s="9"/>
      <c r="E8" s="9">
        <f t="shared" si="0"/>
        <v>201546.91</v>
      </c>
    </row>
    <row r="9" spans="1:7" ht="21" x14ac:dyDescent="0.25">
      <c r="A9" s="18" t="s">
        <v>2871</v>
      </c>
      <c r="B9" s="8" t="s">
        <v>2877</v>
      </c>
      <c r="C9" s="9"/>
      <c r="D9" s="9">
        <v>199076.61</v>
      </c>
      <c r="E9" s="9">
        <f t="shared" si="0"/>
        <v>2470.3000000000175</v>
      </c>
    </row>
    <row r="10" spans="1:7" ht="21" x14ac:dyDescent="0.25">
      <c r="A10" s="18" t="s">
        <v>2943</v>
      </c>
      <c r="B10" s="8" t="s">
        <v>2944</v>
      </c>
      <c r="C10" s="9">
        <v>68950</v>
      </c>
      <c r="D10" s="9"/>
      <c r="E10" s="9">
        <f t="shared" si="0"/>
        <v>71420.300000000017</v>
      </c>
    </row>
    <row r="11" spans="1:7" ht="21" x14ac:dyDescent="0.25">
      <c r="A11" s="18" t="s">
        <v>2943</v>
      </c>
      <c r="B11" s="8" t="s">
        <v>396</v>
      </c>
      <c r="C11" s="9">
        <v>31707.07</v>
      </c>
      <c r="D11" s="9"/>
      <c r="E11" s="9">
        <f t="shared" si="0"/>
        <v>103127.37000000002</v>
      </c>
    </row>
    <row r="12" spans="1:7" ht="21" x14ac:dyDescent="0.25">
      <c r="A12" s="18" t="s">
        <v>2943</v>
      </c>
      <c r="B12" s="8" t="s">
        <v>2945</v>
      </c>
      <c r="C12" s="9"/>
      <c r="D12" s="9">
        <v>48344.65</v>
      </c>
      <c r="E12" s="9">
        <f t="shared" si="0"/>
        <v>54782.720000000023</v>
      </c>
      <c r="G12">
        <f>48344/11000</f>
        <v>4.3949090909090911</v>
      </c>
    </row>
    <row r="13" spans="1:7" ht="21" x14ac:dyDescent="0.25">
      <c r="A13" s="18" t="s">
        <v>2970</v>
      </c>
      <c r="B13" s="8" t="s">
        <v>2978</v>
      </c>
      <c r="C13" s="9"/>
      <c r="D13" s="9">
        <v>52301</v>
      </c>
      <c r="E13" s="9">
        <f t="shared" si="0"/>
        <v>2481.720000000023</v>
      </c>
    </row>
    <row r="14" spans="1:7" ht="21" x14ac:dyDescent="0.25">
      <c r="A14" s="18" t="s">
        <v>2990</v>
      </c>
      <c r="B14" s="8" t="s">
        <v>2872</v>
      </c>
      <c r="C14" s="9">
        <v>55103</v>
      </c>
      <c r="D14" s="9"/>
      <c r="E14" s="9">
        <f t="shared" si="0"/>
        <v>57584.720000000023</v>
      </c>
    </row>
    <row r="15" spans="1:7" ht="21" x14ac:dyDescent="0.25">
      <c r="A15" s="18" t="s">
        <v>2990</v>
      </c>
      <c r="B15" s="8" t="s">
        <v>2992</v>
      </c>
      <c r="C15" s="9"/>
      <c r="D15" s="9">
        <v>10273</v>
      </c>
      <c r="E15" s="9">
        <f t="shared" si="0"/>
        <v>47311.720000000023</v>
      </c>
    </row>
    <row r="16" spans="1:7" ht="21" x14ac:dyDescent="0.25">
      <c r="A16" s="18" t="s">
        <v>2990</v>
      </c>
      <c r="B16" s="8" t="s">
        <v>2992</v>
      </c>
      <c r="C16" s="9"/>
      <c r="D16" s="9">
        <v>46274</v>
      </c>
      <c r="E16" s="9">
        <f t="shared" si="0"/>
        <v>1037.720000000023</v>
      </c>
    </row>
    <row r="17" spans="1:7" ht="21" x14ac:dyDescent="0.25">
      <c r="A17" s="18" t="s">
        <v>2990</v>
      </c>
      <c r="B17" s="8" t="s">
        <v>259</v>
      </c>
      <c r="C17" s="9"/>
      <c r="D17" s="9">
        <v>52.5</v>
      </c>
      <c r="E17" s="9">
        <f t="shared" si="0"/>
        <v>985.22000000002299</v>
      </c>
      <c r="G17" s="14"/>
    </row>
    <row r="18" spans="1:7" ht="21" x14ac:dyDescent="0.25">
      <c r="A18" s="18" t="s">
        <v>2994</v>
      </c>
      <c r="B18" s="8" t="s">
        <v>2614</v>
      </c>
      <c r="C18" s="9">
        <v>92164</v>
      </c>
      <c r="D18" s="9"/>
      <c r="E18" s="9">
        <f t="shared" si="0"/>
        <v>93149.22000000003</v>
      </c>
    </row>
    <row r="19" spans="1:7" ht="21" x14ac:dyDescent="0.25">
      <c r="A19" s="18" t="s">
        <v>2994</v>
      </c>
      <c r="B19" s="8" t="s">
        <v>2997</v>
      </c>
      <c r="C19" s="9"/>
      <c r="D19" s="9">
        <v>91772.84</v>
      </c>
      <c r="E19" s="9">
        <f t="shared" si="0"/>
        <v>1376.3800000000338</v>
      </c>
      <c r="F19" s="14"/>
    </row>
    <row r="20" spans="1:7" ht="21" x14ac:dyDescent="0.25">
      <c r="A20" s="18" t="s">
        <v>2998</v>
      </c>
      <c r="B20" s="8" t="s">
        <v>259</v>
      </c>
      <c r="C20" s="9"/>
      <c r="D20" s="9">
        <v>52.5</v>
      </c>
      <c r="E20" s="9">
        <f t="shared" si="0"/>
        <v>1323.8800000000338</v>
      </c>
    </row>
    <row r="21" spans="1:7" ht="21" x14ac:dyDescent="0.25">
      <c r="A21" s="18" t="s">
        <v>2998</v>
      </c>
      <c r="B21" s="8" t="s">
        <v>2751</v>
      </c>
      <c r="C21" s="9">
        <v>100000</v>
      </c>
      <c r="D21" s="9"/>
      <c r="E21" s="9">
        <f t="shared" si="0"/>
        <v>101323.88000000003</v>
      </c>
    </row>
    <row r="22" spans="1:7" ht="21" x14ac:dyDescent="0.25">
      <c r="A22" s="18" t="s">
        <v>2998</v>
      </c>
      <c r="B22" s="8" t="s">
        <v>2978</v>
      </c>
      <c r="C22" s="9"/>
      <c r="D22" s="9">
        <v>98000</v>
      </c>
      <c r="E22" s="9">
        <f t="shared" si="0"/>
        <v>3323.8800000000338</v>
      </c>
    </row>
    <row r="23" spans="1:7" ht="21" x14ac:dyDescent="0.25">
      <c r="A23" s="18" t="s">
        <v>3045</v>
      </c>
      <c r="B23" s="8" t="s">
        <v>2614</v>
      </c>
      <c r="C23" s="9">
        <v>6805</v>
      </c>
      <c r="D23" s="9"/>
      <c r="E23" s="9">
        <f t="shared" si="0"/>
        <v>10128.880000000034</v>
      </c>
    </row>
    <row r="24" spans="1:7" ht="21" x14ac:dyDescent="0.25">
      <c r="A24" s="18" t="s">
        <v>3045</v>
      </c>
      <c r="B24" s="8" t="s">
        <v>259</v>
      </c>
      <c r="C24" s="9"/>
      <c r="D24" s="9">
        <v>99</v>
      </c>
      <c r="E24" s="9">
        <f t="shared" si="0"/>
        <v>10029.880000000034</v>
      </c>
    </row>
    <row r="25" spans="1:7" ht="21" x14ac:dyDescent="0.25">
      <c r="A25" s="18" t="s">
        <v>3054</v>
      </c>
      <c r="B25" s="8" t="s">
        <v>3055</v>
      </c>
      <c r="C25" s="9"/>
      <c r="D25" s="9">
        <v>7888.98</v>
      </c>
      <c r="E25" s="9">
        <f t="shared" si="0"/>
        <v>2140.9000000000342</v>
      </c>
    </row>
    <row r="26" spans="1:7" ht="21" x14ac:dyDescent="0.25">
      <c r="A26" s="18" t="s">
        <v>3073</v>
      </c>
      <c r="B26" s="8" t="s">
        <v>2614</v>
      </c>
      <c r="C26" s="9">
        <v>48260</v>
      </c>
      <c r="D26" s="9"/>
      <c r="E26" s="9">
        <f t="shared" si="0"/>
        <v>50400.900000000038</v>
      </c>
    </row>
    <row r="27" spans="1:7" ht="21" x14ac:dyDescent="0.25">
      <c r="A27" s="18" t="s">
        <v>3073</v>
      </c>
      <c r="B27" s="8" t="s">
        <v>2945</v>
      </c>
      <c r="C27" s="9"/>
      <c r="D27" s="9">
        <v>48489.47</v>
      </c>
      <c r="E27" s="9">
        <f t="shared" si="0"/>
        <v>1911.4300000000367</v>
      </c>
    </row>
    <row r="28" spans="1:7" ht="21" x14ac:dyDescent="0.25">
      <c r="A28" s="18" t="s">
        <v>3089</v>
      </c>
      <c r="B28" s="8" t="s">
        <v>2751</v>
      </c>
      <c r="C28" s="9">
        <v>100000</v>
      </c>
      <c r="D28" s="9"/>
      <c r="E28" s="9">
        <f t="shared" si="0"/>
        <v>101911.43000000004</v>
      </c>
    </row>
    <row r="29" spans="1:7" ht="21" x14ac:dyDescent="0.25">
      <c r="A29" s="18" t="s">
        <v>3089</v>
      </c>
      <c r="B29" s="8" t="s">
        <v>2751</v>
      </c>
      <c r="C29" s="9">
        <v>100000</v>
      </c>
      <c r="D29" s="9"/>
      <c r="E29" s="9">
        <f t="shared" si="0"/>
        <v>201911.43000000005</v>
      </c>
    </row>
    <row r="30" spans="1:7" ht="21" x14ac:dyDescent="0.25">
      <c r="A30" s="18" t="s">
        <v>3089</v>
      </c>
      <c r="B30" s="8" t="s">
        <v>2751</v>
      </c>
      <c r="C30" s="9">
        <v>30000</v>
      </c>
      <c r="D30" s="9"/>
      <c r="E30" s="9">
        <f t="shared" si="0"/>
        <v>231911.43000000005</v>
      </c>
    </row>
    <row r="31" spans="1:7" ht="21" x14ac:dyDescent="0.25">
      <c r="A31" s="18" t="s">
        <v>3089</v>
      </c>
      <c r="B31" s="8" t="s">
        <v>2978</v>
      </c>
      <c r="C31" s="9"/>
      <c r="D31" s="9">
        <v>230413</v>
      </c>
      <c r="E31" s="9">
        <f t="shared" si="0"/>
        <v>1498.4300000000512</v>
      </c>
    </row>
    <row r="32" spans="1:7" ht="21" x14ac:dyDescent="0.25">
      <c r="A32" s="18" t="s">
        <v>3095</v>
      </c>
      <c r="B32" s="8" t="s">
        <v>2614</v>
      </c>
      <c r="C32" s="9">
        <v>91236</v>
      </c>
      <c r="D32" s="9"/>
      <c r="E32" s="9">
        <f t="shared" si="0"/>
        <v>92734.430000000051</v>
      </c>
    </row>
    <row r="33" spans="1:5" ht="21" x14ac:dyDescent="0.25">
      <c r="A33" s="18" t="s">
        <v>3095</v>
      </c>
      <c r="B33" s="8" t="s">
        <v>2997</v>
      </c>
      <c r="C33" s="9"/>
      <c r="D33" s="9">
        <v>91825</v>
      </c>
      <c r="E33" s="9">
        <f t="shared" si="0"/>
        <v>909.43000000005122</v>
      </c>
    </row>
    <row r="34" spans="1:5" ht="21" x14ac:dyDescent="0.25">
      <c r="A34" s="18" t="s">
        <v>3101</v>
      </c>
      <c r="B34" s="8" t="s">
        <v>2751</v>
      </c>
      <c r="C34" s="9">
        <v>27000</v>
      </c>
      <c r="D34" s="9"/>
      <c r="E34" s="9">
        <f t="shared" si="0"/>
        <v>27909.430000000051</v>
      </c>
    </row>
    <row r="35" spans="1:5" ht="21" x14ac:dyDescent="0.25">
      <c r="A35" s="18" t="s">
        <v>3101</v>
      </c>
      <c r="B35" s="8" t="s">
        <v>2751</v>
      </c>
      <c r="C35" s="9">
        <v>98000</v>
      </c>
      <c r="D35" s="9"/>
      <c r="E35" s="9">
        <f t="shared" si="0"/>
        <v>125909.43000000005</v>
      </c>
    </row>
    <row r="36" spans="1:5" ht="21" x14ac:dyDescent="0.25">
      <c r="A36" s="18" t="s">
        <v>3101</v>
      </c>
      <c r="B36" s="8" t="s">
        <v>2751</v>
      </c>
      <c r="C36" s="9">
        <v>98000</v>
      </c>
      <c r="D36" s="9"/>
      <c r="E36" s="9">
        <f t="shared" si="0"/>
        <v>223909.43000000005</v>
      </c>
    </row>
    <row r="37" spans="1:5" ht="21" x14ac:dyDescent="0.25">
      <c r="A37" s="18" t="s">
        <v>3101</v>
      </c>
      <c r="B37" s="8" t="s">
        <v>3104</v>
      </c>
      <c r="C37" s="9"/>
      <c r="D37" s="9">
        <v>6594.86</v>
      </c>
      <c r="E37" s="9">
        <f t="shared" si="0"/>
        <v>217314.57000000007</v>
      </c>
    </row>
    <row r="38" spans="1:5" ht="21" x14ac:dyDescent="0.25">
      <c r="A38" s="18" t="s">
        <v>3101</v>
      </c>
      <c r="B38" s="8" t="s">
        <v>2978</v>
      </c>
      <c r="C38" s="9"/>
      <c r="D38" s="9">
        <v>216500</v>
      </c>
      <c r="E38" s="9">
        <f t="shared" si="0"/>
        <v>814.57000000006519</v>
      </c>
    </row>
    <row r="39" spans="1:5" ht="21" x14ac:dyDescent="0.25">
      <c r="A39" s="18" t="s">
        <v>3109</v>
      </c>
      <c r="B39" s="8" t="s">
        <v>2751</v>
      </c>
      <c r="C39" s="9">
        <v>40500</v>
      </c>
      <c r="D39" s="9"/>
      <c r="E39" s="9">
        <f t="shared" si="0"/>
        <v>41314.570000000065</v>
      </c>
    </row>
    <row r="40" spans="1:5" ht="21" x14ac:dyDescent="0.25">
      <c r="A40" s="18" t="s">
        <v>3109</v>
      </c>
      <c r="B40" s="8" t="s">
        <v>2751</v>
      </c>
      <c r="C40" s="9">
        <v>3000</v>
      </c>
      <c r="D40" s="9"/>
      <c r="E40" s="9">
        <f t="shared" si="0"/>
        <v>44314.570000000065</v>
      </c>
    </row>
    <row r="41" spans="1:5" ht="21" x14ac:dyDescent="0.25">
      <c r="A41" s="18" t="s">
        <v>3109</v>
      </c>
      <c r="B41" s="8" t="s">
        <v>2751</v>
      </c>
      <c r="C41" s="9">
        <v>100000</v>
      </c>
      <c r="D41" s="9"/>
      <c r="E41" s="9">
        <f t="shared" si="0"/>
        <v>144314.57000000007</v>
      </c>
    </row>
    <row r="42" spans="1:5" ht="21" x14ac:dyDescent="0.25">
      <c r="A42" s="18" t="s">
        <v>3109</v>
      </c>
      <c r="B42" s="8" t="s">
        <v>2978</v>
      </c>
      <c r="C42" s="9"/>
      <c r="D42" s="9">
        <v>143023</v>
      </c>
      <c r="E42" s="9">
        <f t="shared" si="0"/>
        <v>1291.5700000000652</v>
      </c>
    </row>
    <row r="43" spans="1:5" ht="21" x14ac:dyDescent="0.25">
      <c r="A43" s="18" t="s">
        <v>3122</v>
      </c>
      <c r="B43" s="8" t="s">
        <v>2751</v>
      </c>
      <c r="C43" s="9">
        <v>50000</v>
      </c>
      <c r="D43" s="9"/>
      <c r="E43" s="9">
        <f t="shared" si="0"/>
        <v>51291.570000000065</v>
      </c>
    </row>
    <row r="44" spans="1:5" ht="21" x14ac:dyDescent="0.25">
      <c r="A44" s="18" t="s">
        <v>3122</v>
      </c>
      <c r="B44" s="8" t="s">
        <v>2751</v>
      </c>
      <c r="C44" s="9">
        <v>100000</v>
      </c>
      <c r="D44" s="9"/>
      <c r="E44" s="9">
        <f t="shared" si="0"/>
        <v>151291.57000000007</v>
      </c>
    </row>
    <row r="45" spans="1:5" ht="21" x14ac:dyDescent="0.25">
      <c r="A45" s="18" t="s">
        <v>3122</v>
      </c>
      <c r="B45" s="8" t="s">
        <v>2751</v>
      </c>
      <c r="C45" s="9">
        <v>100000</v>
      </c>
      <c r="D45" s="9"/>
      <c r="E45" s="9">
        <f t="shared" si="0"/>
        <v>251291.57000000007</v>
      </c>
    </row>
    <row r="46" spans="1:5" ht="21" x14ac:dyDescent="0.25">
      <c r="A46" s="18" t="s">
        <v>3122</v>
      </c>
      <c r="B46" s="8" t="s">
        <v>2751</v>
      </c>
      <c r="C46" s="9">
        <v>50000</v>
      </c>
      <c r="D46" s="9"/>
      <c r="E46" s="9">
        <f t="shared" si="0"/>
        <v>301291.57000000007</v>
      </c>
    </row>
    <row r="47" spans="1:5" ht="21" x14ac:dyDescent="0.25">
      <c r="A47" s="18" t="s">
        <v>3122</v>
      </c>
      <c r="B47" s="8" t="s">
        <v>2978</v>
      </c>
      <c r="C47" s="9"/>
      <c r="D47" s="9">
        <v>299683</v>
      </c>
      <c r="E47" s="9">
        <f t="shared" si="0"/>
        <v>1608.5700000000652</v>
      </c>
    </row>
    <row r="48" spans="1:5" ht="21" x14ac:dyDescent="0.25">
      <c r="A48" s="18" t="s">
        <v>3122</v>
      </c>
      <c r="B48" s="8" t="s">
        <v>3123</v>
      </c>
      <c r="C48" s="9">
        <v>100349</v>
      </c>
      <c r="D48" s="9"/>
      <c r="E48" s="9">
        <f t="shared" si="0"/>
        <v>101957.57000000007</v>
      </c>
    </row>
    <row r="49" spans="1:5" ht="21" x14ac:dyDescent="0.25">
      <c r="A49" s="18" t="s">
        <v>3122</v>
      </c>
      <c r="B49" s="8" t="s">
        <v>2978</v>
      </c>
      <c r="C49" s="9"/>
      <c r="D49" s="9">
        <v>101023</v>
      </c>
      <c r="E49" s="9">
        <f t="shared" si="0"/>
        <v>934.57000000006519</v>
      </c>
    </row>
    <row r="50" spans="1:5" ht="21" x14ac:dyDescent="0.25">
      <c r="A50" s="18" t="s">
        <v>3140</v>
      </c>
      <c r="B50" s="8" t="s">
        <v>2751</v>
      </c>
      <c r="C50" s="9">
        <v>93000</v>
      </c>
      <c r="D50" s="9"/>
      <c r="E50" s="9">
        <f t="shared" si="0"/>
        <v>93934.570000000065</v>
      </c>
    </row>
    <row r="51" spans="1:5" ht="21" x14ac:dyDescent="0.25">
      <c r="A51" s="18" t="s">
        <v>3140</v>
      </c>
      <c r="B51" s="8" t="s">
        <v>2751</v>
      </c>
      <c r="C51" s="9">
        <v>98000</v>
      </c>
      <c r="D51" s="9"/>
      <c r="E51" s="9">
        <f t="shared" si="0"/>
        <v>191934.57000000007</v>
      </c>
    </row>
    <row r="52" spans="1:5" ht="21" x14ac:dyDescent="0.25">
      <c r="A52" s="18" t="s">
        <v>3140</v>
      </c>
      <c r="B52" s="8" t="s">
        <v>2751</v>
      </c>
      <c r="C52" s="9">
        <v>90000</v>
      </c>
      <c r="D52" s="9"/>
      <c r="E52" s="9">
        <f t="shared" si="0"/>
        <v>281934.57000000007</v>
      </c>
    </row>
    <row r="53" spans="1:5" ht="21" x14ac:dyDescent="0.25">
      <c r="A53" s="18" t="s">
        <v>3140</v>
      </c>
      <c r="B53" s="8" t="s">
        <v>3143</v>
      </c>
      <c r="C53" s="9"/>
      <c r="D53" s="9">
        <v>279968</v>
      </c>
      <c r="E53" s="9">
        <f t="shared" si="0"/>
        <v>1966.5700000000652</v>
      </c>
    </row>
    <row r="54" spans="1:5" ht="21" x14ac:dyDescent="0.25">
      <c r="A54" s="18" t="s">
        <v>3150</v>
      </c>
      <c r="B54" s="8" t="s">
        <v>2751</v>
      </c>
      <c r="C54" s="9">
        <v>199000</v>
      </c>
      <c r="D54" s="9"/>
      <c r="E54" s="9">
        <f t="shared" si="0"/>
        <v>200966.57000000007</v>
      </c>
    </row>
    <row r="55" spans="1:5" ht="21" x14ac:dyDescent="0.25">
      <c r="A55" s="18" t="s">
        <v>3150</v>
      </c>
      <c r="B55" s="8" t="s">
        <v>3143</v>
      </c>
      <c r="C55" s="9"/>
      <c r="D55" s="9">
        <v>199024</v>
      </c>
      <c r="E55" s="9">
        <f t="shared" si="0"/>
        <v>1942.5700000000652</v>
      </c>
    </row>
    <row r="56" spans="1:5" ht="21" x14ac:dyDescent="0.25">
      <c r="A56" s="18" t="s">
        <v>3150</v>
      </c>
      <c r="B56" s="8" t="s">
        <v>259</v>
      </c>
      <c r="C56" s="9"/>
      <c r="D56" s="9">
        <v>99</v>
      </c>
      <c r="E56" s="9">
        <f t="shared" si="0"/>
        <v>1843.5700000000652</v>
      </c>
    </row>
    <row r="57" spans="1:5" ht="21" x14ac:dyDescent="0.25">
      <c r="A57" s="18" t="s">
        <v>3173</v>
      </c>
      <c r="B57" s="8" t="s">
        <v>2751</v>
      </c>
      <c r="C57" s="9">
        <f>100000+110000</f>
        <v>210000</v>
      </c>
      <c r="D57" s="9"/>
      <c r="E57" s="9">
        <f t="shared" si="0"/>
        <v>211843.57000000007</v>
      </c>
    </row>
    <row r="58" spans="1:5" ht="21" x14ac:dyDescent="0.25">
      <c r="A58" s="18" t="s">
        <v>3173</v>
      </c>
      <c r="B58" s="8" t="s">
        <v>3174</v>
      </c>
      <c r="C58" s="9"/>
      <c r="D58" s="9">
        <v>13125</v>
      </c>
      <c r="E58" s="9">
        <f t="shared" si="0"/>
        <v>198718.57000000007</v>
      </c>
    </row>
    <row r="59" spans="1:5" ht="21" x14ac:dyDescent="0.25">
      <c r="A59" s="18" t="s">
        <v>3173</v>
      </c>
      <c r="B59" s="8" t="s">
        <v>2978</v>
      </c>
      <c r="C59" s="9"/>
      <c r="D59" s="9">
        <v>197968</v>
      </c>
      <c r="E59" s="9">
        <f t="shared" si="0"/>
        <v>750.57000000006519</v>
      </c>
    </row>
    <row r="60" spans="1:5" ht="21" x14ac:dyDescent="0.25">
      <c r="A60" s="18" t="s">
        <v>3184</v>
      </c>
      <c r="B60" s="8" t="s">
        <v>2751</v>
      </c>
      <c r="C60" s="9">
        <v>100000</v>
      </c>
      <c r="D60" s="9"/>
      <c r="E60" s="9">
        <f t="shared" si="0"/>
        <v>100750.57000000007</v>
      </c>
    </row>
    <row r="61" spans="1:5" ht="21" x14ac:dyDescent="0.25">
      <c r="A61" s="18" t="s">
        <v>3184</v>
      </c>
      <c r="B61" s="8" t="s">
        <v>3143</v>
      </c>
      <c r="C61" s="9"/>
      <c r="D61" s="9">
        <v>99894</v>
      </c>
      <c r="E61" s="9">
        <f t="shared" si="0"/>
        <v>856.57000000006519</v>
      </c>
    </row>
    <row r="62" spans="1:5" ht="21" x14ac:dyDescent="0.25">
      <c r="A62" s="18" t="s">
        <v>3187</v>
      </c>
      <c r="B62" s="8" t="s">
        <v>2614</v>
      </c>
      <c r="C62" s="9">
        <v>49658</v>
      </c>
      <c r="D62" s="9"/>
      <c r="E62" s="9">
        <f t="shared" si="0"/>
        <v>50514.570000000065</v>
      </c>
    </row>
    <row r="63" spans="1:5" ht="21" x14ac:dyDescent="0.25">
      <c r="A63" s="18" t="s">
        <v>3187</v>
      </c>
      <c r="B63" s="8" t="s">
        <v>3191</v>
      </c>
      <c r="C63" s="9"/>
      <c r="D63" s="9">
        <f>46758.36+52.5</f>
        <v>46810.86</v>
      </c>
      <c r="E63" s="9">
        <f t="shared" si="0"/>
        <v>3703.7100000000646</v>
      </c>
    </row>
    <row r="64" spans="1:5" ht="21" x14ac:dyDescent="0.25">
      <c r="A64" s="18" t="s">
        <v>3222</v>
      </c>
      <c r="B64" s="8" t="s">
        <v>259</v>
      </c>
      <c r="C64" s="9"/>
      <c r="D64" s="9">
        <v>99</v>
      </c>
      <c r="E64" s="9">
        <f t="shared" si="0"/>
        <v>3604.7100000000646</v>
      </c>
    </row>
    <row r="65" spans="1:5" ht="21" x14ac:dyDescent="0.25">
      <c r="A65" s="18" t="s">
        <v>3222</v>
      </c>
      <c r="B65" s="8" t="s">
        <v>3225</v>
      </c>
      <c r="C65" s="9"/>
      <c r="D65" s="9">
        <v>2572.5</v>
      </c>
      <c r="E65" s="9">
        <f t="shared" si="0"/>
        <v>1032.2100000000646</v>
      </c>
    </row>
    <row r="66" spans="1:5" ht="21" x14ac:dyDescent="0.25">
      <c r="A66" s="18" t="s">
        <v>3226</v>
      </c>
      <c r="B66" s="8" t="s">
        <v>3007</v>
      </c>
      <c r="C66" s="9">
        <v>460500</v>
      </c>
      <c r="D66" s="9"/>
      <c r="E66" s="9">
        <f t="shared" si="0"/>
        <v>461532.21000000008</v>
      </c>
    </row>
    <row r="67" spans="1:5" ht="21" x14ac:dyDescent="0.25">
      <c r="A67" s="18" t="s">
        <v>3226</v>
      </c>
      <c r="B67" s="8" t="s">
        <v>3228</v>
      </c>
      <c r="C67" s="9"/>
      <c r="D67" s="9">
        <f>459933.06+52.5</f>
        <v>459985.56</v>
      </c>
      <c r="E67" s="9">
        <f t="shared" si="0"/>
        <v>1546.6500000000815</v>
      </c>
    </row>
    <row r="68" spans="1:5" ht="21" x14ac:dyDescent="0.25">
      <c r="A68" s="18" t="s">
        <v>3238</v>
      </c>
      <c r="B68" s="8" t="s">
        <v>2614</v>
      </c>
      <c r="C68" s="9">
        <v>91800</v>
      </c>
      <c r="D68" s="9"/>
      <c r="E68" s="9">
        <f t="shared" si="0"/>
        <v>93346.650000000081</v>
      </c>
    </row>
    <row r="69" spans="1:5" ht="21" x14ac:dyDescent="0.25">
      <c r="A69" s="18" t="s">
        <v>3238</v>
      </c>
      <c r="B69" s="8" t="s">
        <v>2997</v>
      </c>
      <c r="C69" s="9"/>
      <c r="D69" s="9">
        <f>91771.01+52.5</f>
        <v>91823.51</v>
      </c>
      <c r="E69" s="9">
        <f t="shared" si="0"/>
        <v>1523.1400000000867</v>
      </c>
    </row>
    <row r="70" spans="1:5" ht="21" x14ac:dyDescent="0.25">
      <c r="A70" s="18" t="s">
        <v>3247</v>
      </c>
      <c r="B70" s="8" t="s">
        <v>3007</v>
      </c>
      <c r="C70" s="9">
        <v>3950</v>
      </c>
      <c r="D70" s="9"/>
      <c r="E70" s="9">
        <f t="shared" ref="E70:E133" si="1">E69+C70-D70</f>
        <v>5473.1400000000867</v>
      </c>
    </row>
    <row r="71" spans="1:5" ht="21" x14ac:dyDescent="0.25">
      <c r="A71" s="18" t="s">
        <v>3247</v>
      </c>
      <c r="B71" s="8" t="s">
        <v>3250</v>
      </c>
      <c r="C71" s="9"/>
      <c r="D71" s="9">
        <v>4946.55</v>
      </c>
      <c r="E71" s="9">
        <f t="shared" si="1"/>
        <v>526.59000000008655</v>
      </c>
    </row>
    <row r="72" spans="1:5" ht="21" x14ac:dyDescent="0.25">
      <c r="A72" s="18" t="s">
        <v>3251</v>
      </c>
      <c r="B72" s="8" t="s">
        <v>3007</v>
      </c>
      <c r="C72" s="9">
        <v>9900</v>
      </c>
      <c r="D72" s="9"/>
      <c r="E72" s="9">
        <f t="shared" si="1"/>
        <v>10426.590000000087</v>
      </c>
    </row>
    <row r="73" spans="1:5" ht="21" x14ac:dyDescent="0.25">
      <c r="A73" s="18" t="s">
        <v>3251</v>
      </c>
      <c r="B73" s="8" t="s">
        <v>2992</v>
      </c>
      <c r="C73" s="9"/>
      <c r="D73" s="9">
        <v>9881.5499999999993</v>
      </c>
      <c r="E73" s="9">
        <f t="shared" si="1"/>
        <v>545.04000000008818</v>
      </c>
    </row>
    <row r="74" spans="1:5" ht="21" x14ac:dyDescent="0.25">
      <c r="A74" s="18" t="s">
        <v>3270</v>
      </c>
      <c r="B74" s="8" t="s">
        <v>2751</v>
      </c>
      <c r="C74" s="9">
        <f>50000+43500+49500+101000+500</f>
        <v>244500</v>
      </c>
      <c r="D74" s="9"/>
      <c r="E74" s="9">
        <f t="shared" si="1"/>
        <v>245045.0400000001</v>
      </c>
    </row>
    <row r="75" spans="1:5" ht="21" x14ac:dyDescent="0.25">
      <c r="A75" s="18" t="s">
        <v>3270</v>
      </c>
      <c r="B75" s="8" t="s">
        <v>3143</v>
      </c>
      <c r="C75" s="9"/>
      <c r="D75" s="9">
        <v>244983</v>
      </c>
      <c r="E75" s="9">
        <f t="shared" si="1"/>
        <v>62.040000000095461</v>
      </c>
    </row>
    <row r="76" spans="1:5" ht="21" x14ac:dyDescent="0.25">
      <c r="A76" s="18" t="s">
        <v>3271</v>
      </c>
      <c r="B76" s="8" t="s">
        <v>3007</v>
      </c>
      <c r="C76" s="9">
        <v>301000</v>
      </c>
      <c r="D76" s="9"/>
      <c r="E76" s="9">
        <f t="shared" si="1"/>
        <v>301062.0400000001</v>
      </c>
    </row>
    <row r="77" spans="1:5" ht="21" x14ac:dyDescent="0.25">
      <c r="A77" s="18" t="s">
        <v>3271</v>
      </c>
      <c r="B77" s="8" t="s">
        <v>3275</v>
      </c>
      <c r="C77" s="9"/>
      <c r="D77" s="9">
        <v>300628</v>
      </c>
      <c r="E77" s="9">
        <f t="shared" si="1"/>
        <v>434.04000000009546</v>
      </c>
    </row>
    <row r="78" spans="1:5" ht="21" x14ac:dyDescent="0.25">
      <c r="A78" s="18" t="s">
        <v>3271</v>
      </c>
      <c r="B78" s="8" t="s">
        <v>2751</v>
      </c>
      <c r="C78" s="9">
        <f>50000+49500+9900</f>
        <v>109400</v>
      </c>
      <c r="D78" s="9"/>
      <c r="E78" s="9">
        <f t="shared" si="1"/>
        <v>109834.0400000001</v>
      </c>
    </row>
    <row r="79" spans="1:5" ht="21" x14ac:dyDescent="0.25">
      <c r="A79" s="18" t="s">
        <v>3271</v>
      </c>
      <c r="B79" s="8" t="s">
        <v>3275</v>
      </c>
      <c r="C79" s="9"/>
      <c r="D79" s="9">
        <v>109372</v>
      </c>
      <c r="E79" s="9">
        <f t="shared" si="1"/>
        <v>462.04000000009546</v>
      </c>
    </row>
    <row r="80" spans="1:5" ht="21" x14ac:dyDescent="0.25">
      <c r="A80" s="18" t="s">
        <v>3288</v>
      </c>
      <c r="B80" s="8" t="s">
        <v>2751</v>
      </c>
      <c r="C80" s="9">
        <f>50000+52000</f>
        <v>102000</v>
      </c>
      <c r="D80" s="9"/>
      <c r="E80" s="9">
        <f t="shared" si="1"/>
        <v>102462.0400000001</v>
      </c>
    </row>
    <row r="81" spans="1:5" ht="21" x14ac:dyDescent="0.25">
      <c r="A81" s="18" t="s">
        <v>3288</v>
      </c>
      <c r="B81" s="8" t="s">
        <v>3275</v>
      </c>
      <c r="C81" s="9"/>
      <c r="D81" s="9">
        <v>100990</v>
      </c>
      <c r="E81" s="9">
        <f t="shared" si="1"/>
        <v>1472.0400000000955</v>
      </c>
    </row>
    <row r="82" spans="1:5" ht="21" x14ac:dyDescent="0.25">
      <c r="A82" s="18" t="s">
        <v>3323</v>
      </c>
      <c r="B82" s="8" t="s">
        <v>259</v>
      </c>
      <c r="C82" s="9"/>
      <c r="D82" s="9">
        <v>99</v>
      </c>
      <c r="E82" s="9">
        <f t="shared" si="1"/>
        <v>1373.0400000000955</v>
      </c>
    </row>
    <row r="83" spans="1:5" ht="21" x14ac:dyDescent="0.25">
      <c r="A83" s="18" t="s">
        <v>3323</v>
      </c>
      <c r="B83" s="8" t="s">
        <v>259</v>
      </c>
      <c r="C83" s="9"/>
      <c r="D83" s="9">
        <v>0.34</v>
      </c>
      <c r="E83" s="9">
        <f t="shared" si="1"/>
        <v>1372.7000000000955</v>
      </c>
    </row>
    <row r="84" spans="1:5" ht="21" x14ac:dyDescent="0.25">
      <c r="A84" s="18" t="s">
        <v>3323</v>
      </c>
      <c r="B84" s="8" t="s">
        <v>396</v>
      </c>
      <c r="C84" s="9">
        <v>110071.57</v>
      </c>
      <c r="D84" s="9"/>
      <c r="E84" s="9">
        <f t="shared" si="1"/>
        <v>111444.27000000011</v>
      </c>
    </row>
    <row r="85" spans="1:5" ht="21" x14ac:dyDescent="0.25">
      <c r="A85" s="18" t="s">
        <v>3323</v>
      </c>
      <c r="B85" s="8" t="s">
        <v>3143</v>
      </c>
      <c r="C85" s="9"/>
      <c r="D85" s="9">
        <v>11103</v>
      </c>
      <c r="E85" s="9">
        <f t="shared" si="1"/>
        <v>100341.27000000011</v>
      </c>
    </row>
    <row r="86" spans="1:5" ht="21" x14ac:dyDescent="0.25">
      <c r="A86" s="18" t="s">
        <v>3323</v>
      </c>
      <c r="B86" s="8" t="s">
        <v>3143</v>
      </c>
      <c r="C86" s="9"/>
      <c r="D86" s="9">
        <v>99902</v>
      </c>
      <c r="E86" s="9">
        <f t="shared" si="1"/>
        <v>439.27000000010594</v>
      </c>
    </row>
    <row r="87" spans="1:5" ht="21" x14ac:dyDescent="0.25">
      <c r="A87" s="18" t="s">
        <v>3323</v>
      </c>
      <c r="B87" s="8" t="s">
        <v>2751</v>
      </c>
      <c r="C87" s="9">
        <v>100000</v>
      </c>
      <c r="D87" s="9"/>
      <c r="E87" s="9">
        <f t="shared" si="1"/>
        <v>100439.27000000011</v>
      </c>
    </row>
    <row r="88" spans="1:5" ht="21" x14ac:dyDescent="0.25">
      <c r="A88" s="18" t="s">
        <v>3323</v>
      </c>
      <c r="B88" s="8" t="s">
        <v>3143</v>
      </c>
      <c r="C88" s="9"/>
      <c r="D88" s="9">
        <v>100000</v>
      </c>
      <c r="E88" s="9">
        <f t="shared" si="1"/>
        <v>439.27000000010594</v>
      </c>
    </row>
    <row r="89" spans="1:5" ht="21" x14ac:dyDescent="0.25">
      <c r="A89" s="18" t="s">
        <v>3327</v>
      </c>
      <c r="B89" s="8" t="s">
        <v>3007</v>
      </c>
      <c r="C89" s="9">
        <v>295602</v>
      </c>
      <c r="D89" s="9"/>
      <c r="E89" s="9">
        <f t="shared" si="1"/>
        <v>296041.27000000014</v>
      </c>
    </row>
    <row r="90" spans="1:5" ht="21" x14ac:dyDescent="0.25">
      <c r="A90" s="18" t="s">
        <v>3327</v>
      </c>
      <c r="B90" s="8" t="s">
        <v>3275</v>
      </c>
      <c r="C90" s="86"/>
      <c r="D90" s="9">
        <v>295500</v>
      </c>
      <c r="E90" s="9">
        <f t="shared" si="1"/>
        <v>541.27000000013504</v>
      </c>
    </row>
    <row r="91" spans="1:5" ht="21" x14ac:dyDescent="0.25">
      <c r="A91" s="18" t="s">
        <v>3343</v>
      </c>
      <c r="B91" s="8" t="s">
        <v>2751</v>
      </c>
      <c r="C91" s="9">
        <v>250000</v>
      </c>
      <c r="D91" s="9"/>
      <c r="E91" s="9">
        <f t="shared" si="1"/>
        <v>250541.27000000014</v>
      </c>
    </row>
    <row r="92" spans="1:5" ht="21" x14ac:dyDescent="0.25">
      <c r="A92" s="18" t="s">
        <v>3343</v>
      </c>
      <c r="B92" s="8" t="s">
        <v>3143</v>
      </c>
      <c r="C92" s="9"/>
      <c r="D92" s="9">
        <v>250130</v>
      </c>
      <c r="E92" s="9">
        <f t="shared" si="1"/>
        <v>411.27000000013504</v>
      </c>
    </row>
    <row r="93" spans="1:5" ht="21" x14ac:dyDescent="0.25">
      <c r="A93" s="18" t="s">
        <v>3358</v>
      </c>
      <c r="B93" s="8" t="s">
        <v>2751</v>
      </c>
      <c r="C93" s="9">
        <v>249500</v>
      </c>
      <c r="D93" s="9"/>
      <c r="E93" s="9">
        <f t="shared" si="1"/>
        <v>249911.27000000014</v>
      </c>
    </row>
    <row r="94" spans="1:5" ht="21" x14ac:dyDescent="0.25">
      <c r="A94" s="18" t="s">
        <v>3358</v>
      </c>
      <c r="B94" s="8" t="s">
        <v>3143</v>
      </c>
      <c r="C94" s="9"/>
      <c r="D94" s="9">
        <v>249500</v>
      </c>
      <c r="E94" s="9">
        <f t="shared" si="1"/>
        <v>411.27000000013504</v>
      </c>
    </row>
    <row r="95" spans="1:5" ht="21" x14ac:dyDescent="0.25">
      <c r="A95" s="18" t="s">
        <v>3359</v>
      </c>
      <c r="B95" s="8" t="s">
        <v>2751</v>
      </c>
      <c r="C95" s="9">
        <v>198000</v>
      </c>
      <c r="D95" s="9"/>
      <c r="E95" s="9">
        <f t="shared" si="1"/>
        <v>198411.27000000014</v>
      </c>
    </row>
    <row r="96" spans="1:5" ht="21" x14ac:dyDescent="0.25">
      <c r="A96" s="18" t="s">
        <v>3359</v>
      </c>
      <c r="B96" s="8" t="s">
        <v>3143</v>
      </c>
      <c r="C96" s="9"/>
      <c r="D96" s="9">
        <v>198041</v>
      </c>
      <c r="E96" s="9">
        <f t="shared" si="1"/>
        <v>370.27000000013504</v>
      </c>
    </row>
    <row r="97" spans="1:5" ht="21" x14ac:dyDescent="0.25">
      <c r="A97" s="18" t="s">
        <v>3364</v>
      </c>
      <c r="B97" s="8" t="s">
        <v>2751</v>
      </c>
      <c r="C97" s="9">
        <v>250000</v>
      </c>
      <c r="D97" s="9"/>
      <c r="E97" s="9">
        <f t="shared" si="1"/>
        <v>250370.27000000014</v>
      </c>
    </row>
    <row r="98" spans="1:5" ht="24" x14ac:dyDescent="0.3">
      <c r="A98" s="18" t="s">
        <v>3364</v>
      </c>
      <c r="B98" s="8" t="s">
        <v>3143</v>
      </c>
      <c r="C98" s="31"/>
      <c r="D98" s="9">
        <v>250107</v>
      </c>
      <c r="E98" s="9">
        <f t="shared" si="1"/>
        <v>263.27000000013504</v>
      </c>
    </row>
    <row r="99" spans="1:5" ht="21" x14ac:dyDescent="0.25">
      <c r="A99" s="18" t="s">
        <v>3365</v>
      </c>
      <c r="B99" s="8" t="s">
        <v>2751</v>
      </c>
      <c r="C99" s="9">
        <f>48000+51600+51500+49000+49000</f>
        <v>249100</v>
      </c>
      <c r="D99" s="9"/>
      <c r="E99" s="9">
        <f t="shared" si="1"/>
        <v>249363.27000000014</v>
      </c>
    </row>
    <row r="100" spans="1:5" ht="21" x14ac:dyDescent="0.25">
      <c r="A100" s="18" t="s">
        <v>3365</v>
      </c>
      <c r="B100" s="8" t="s">
        <v>3143</v>
      </c>
      <c r="C100" s="9"/>
      <c r="D100" s="9">
        <v>249048</v>
      </c>
      <c r="E100" s="9">
        <f t="shared" si="1"/>
        <v>315.27000000013504</v>
      </c>
    </row>
    <row r="101" spans="1:5" ht="21" x14ac:dyDescent="0.25">
      <c r="A101" s="18" t="s">
        <v>3365</v>
      </c>
      <c r="B101" s="8" t="s">
        <v>2751</v>
      </c>
      <c r="C101" s="9">
        <v>15000</v>
      </c>
      <c r="D101" s="9"/>
      <c r="E101" s="9">
        <f t="shared" si="1"/>
        <v>15315.270000000135</v>
      </c>
    </row>
    <row r="102" spans="1:5" ht="24" x14ac:dyDescent="0.3">
      <c r="A102" s="18" t="s">
        <v>3365</v>
      </c>
      <c r="B102" s="8" t="s">
        <v>3174</v>
      </c>
      <c r="C102" s="31"/>
      <c r="D102" s="9">
        <v>13125</v>
      </c>
      <c r="E102" s="31">
        <f t="shared" si="1"/>
        <v>2190.270000000135</v>
      </c>
    </row>
    <row r="103" spans="1:5" ht="24" x14ac:dyDescent="0.3">
      <c r="A103" s="18" t="s">
        <v>3365</v>
      </c>
      <c r="B103" s="8" t="s">
        <v>259</v>
      </c>
      <c r="C103" s="31"/>
      <c r="D103" s="9">
        <v>1.05</v>
      </c>
      <c r="E103" s="31">
        <f t="shared" si="1"/>
        <v>2189.2200000001349</v>
      </c>
    </row>
    <row r="104" spans="1:5" ht="24" x14ac:dyDescent="0.3">
      <c r="A104" s="18" t="s">
        <v>3370</v>
      </c>
      <c r="B104" s="8" t="s">
        <v>2751</v>
      </c>
      <c r="C104" s="31">
        <v>200000</v>
      </c>
      <c r="D104" s="9"/>
      <c r="E104" s="31">
        <f t="shared" si="1"/>
        <v>202189.22000000015</v>
      </c>
    </row>
    <row r="105" spans="1:5" ht="24" x14ac:dyDescent="0.3">
      <c r="A105" s="18" t="s">
        <v>3370</v>
      </c>
      <c r="B105" s="8" t="s">
        <v>3143</v>
      </c>
      <c r="C105" s="31"/>
      <c r="D105" s="31">
        <v>202000</v>
      </c>
      <c r="E105" s="31">
        <f t="shared" si="1"/>
        <v>189.22000000014668</v>
      </c>
    </row>
    <row r="106" spans="1:5" ht="24" x14ac:dyDescent="0.3">
      <c r="A106" s="18" t="s">
        <v>3379</v>
      </c>
      <c r="B106" s="8" t="s">
        <v>2751</v>
      </c>
      <c r="C106" s="31">
        <v>125000</v>
      </c>
      <c r="D106" s="31"/>
      <c r="E106" s="31">
        <f t="shared" si="1"/>
        <v>125189.22000000015</v>
      </c>
    </row>
    <row r="107" spans="1:5" ht="24" x14ac:dyDescent="0.3">
      <c r="A107" s="18" t="s">
        <v>3379</v>
      </c>
      <c r="B107" s="8" t="s">
        <v>3143</v>
      </c>
      <c r="C107" s="31"/>
      <c r="D107" s="31">
        <v>125000</v>
      </c>
      <c r="E107" s="31">
        <f t="shared" si="1"/>
        <v>189.22000000014668</v>
      </c>
    </row>
    <row r="108" spans="1:5" ht="24" x14ac:dyDescent="0.3">
      <c r="A108" s="18" t="s">
        <v>3382</v>
      </c>
      <c r="B108" s="8" t="s">
        <v>2751</v>
      </c>
      <c r="C108" s="31">
        <v>200000</v>
      </c>
      <c r="D108" s="31"/>
      <c r="E108" s="31">
        <f t="shared" si="1"/>
        <v>200189.22000000015</v>
      </c>
    </row>
    <row r="109" spans="1:5" ht="24" x14ac:dyDescent="0.3">
      <c r="A109" s="18" t="s">
        <v>3382</v>
      </c>
      <c r="B109" s="8" t="s">
        <v>3143</v>
      </c>
      <c r="C109" s="31"/>
      <c r="D109" s="31">
        <v>199885</v>
      </c>
      <c r="E109" s="31">
        <f t="shared" si="1"/>
        <v>304.22000000014668</v>
      </c>
    </row>
    <row r="110" spans="1:5" ht="24" x14ac:dyDescent="0.3">
      <c r="A110" s="18" t="s">
        <v>3391</v>
      </c>
      <c r="B110" s="8" t="s">
        <v>2751</v>
      </c>
      <c r="C110" s="31">
        <f>48500+49000+50000+54200+49000</f>
        <v>250700</v>
      </c>
      <c r="D110" s="31"/>
      <c r="E110" s="31">
        <f t="shared" si="1"/>
        <v>251004.22000000015</v>
      </c>
    </row>
    <row r="111" spans="1:5" ht="24" x14ac:dyDescent="0.3">
      <c r="A111" s="18" t="s">
        <v>3391</v>
      </c>
      <c r="B111" s="8" t="s">
        <v>3143</v>
      </c>
      <c r="C111" s="31"/>
      <c r="D111" s="31">
        <v>250000</v>
      </c>
      <c r="E111" s="31">
        <f t="shared" si="1"/>
        <v>1004.2200000001467</v>
      </c>
    </row>
    <row r="112" spans="1:5" ht="24" x14ac:dyDescent="0.3">
      <c r="A112" s="18" t="s">
        <v>3393</v>
      </c>
      <c r="B112" s="8" t="s">
        <v>2751</v>
      </c>
      <c r="C112" s="31">
        <v>250000</v>
      </c>
      <c r="D112" s="31"/>
      <c r="E112" s="31">
        <f t="shared" si="1"/>
        <v>251004.22000000015</v>
      </c>
    </row>
    <row r="113" spans="1:6" ht="24" x14ac:dyDescent="0.3">
      <c r="A113" s="18" t="s">
        <v>3393</v>
      </c>
      <c r="B113" s="8" t="s">
        <v>3143</v>
      </c>
      <c r="C113" s="31"/>
      <c r="D113" s="31">
        <v>250500</v>
      </c>
      <c r="E113" s="31">
        <f t="shared" si="1"/>
        <v>504.22000000014668</v>
      </c>
    </row>
    <row r="114" spans="1:6" ht="24" x14ac:dyDescent="0.3">
      <c r="A114" s="8" t="s">
        <v>3409</v>
      </c>
      <c r="B114" s="8" t="s">
        <v>2751</v>
      </c>
      <c r="C114" s="31">
        <v>300000</v>
      </c>
      <c r="D114" s="31"/>
      <c r="E114" s="31">
        <f t="shared" si="1"/>
        <v>300504.22000000015</v>
      </c>
    </row>
    <row r="115" spans="1:6" ht="24" x14ac:dyDescent="0.3">
      <c r="A115" s="8" t="s">
        <v>3409</v>
      </c>
      <c r="B115" s="8" t="s">
        <v>3143</v>
      </c>
      <c r="C115" s="31"/>
      <c r="D115" s="31">
        <v>300120</v>
      </c>
      <c r="E115" s="31">
        <f t="shared" si="1"/>
        <v>384.22000000014668</v>
      </c>
    </row>
    <row r="116" spans="1:6" ht="24" x14ac:dyDescent="0.3">
      <c r="A116" s="8" t="s">
        <v>3416</v>
      </c>
      <c r="B116" s="8" t="s">
        <v>2751</v>
      </c>
      <c r="C116" s="31">
        <f>150000+99000</f>
        <v>249000</v>
      </c>
      <c r="D116" s="31"/>
      <c r="E116" s="31">
        <f t="shared" si="1"/>
        <v>249384.22000000015</v>
      </c>
    </row>
    <row r="117" spans="1:6" ht="24" x14ac:dyDescent="0.3">
      <c r="A117" s="8" t="s">
        <v>3416</v>
      </c>
      <c r="B117" s="8" t="s">
        <v>3143</v>
      </c>
      <c r="C117" s="31"/>
      <c r="D117" s="31">
        <v>248800</v>
      </c>
      <c r="E117" s="31">
        <f t="shared" si="1"/>
        <v>584.22000000014668</v>
      </c>
    </row>
    <row r="118" spans="1:6" ht="24" x14ac:dyDescent="0.3">
      <c r="A118" s="8" t="s">
        <v>3416</v>
      </c>
      <c r="B118" s="8" t="s">
        <v>259</v>
      </c>
      <c r="C118" s="31"/>
      <c r="D118" s="31">
        <v>100.05</v>
      </c>
      <c r="E118" s="31">
        <f t="shared" si="1"/>
        <v>484.17000000014667</v>
      </c>
      <c r="F118" s="14">
        <f>+E118-484.17</f>
        <v>1.4665602066088468E-10</v>
      </c>
    </row>
    <row r="119" spans="1:6" ht="24" x14ac:dyDescent="0.3">
      <c r="A119" s="8" t="s">
        <v>3431</v>
      </c>
      <c r="B119" s="8" t="s">
        <v>3007</v>
      </c>
      <c r="C119" s="31">
        <v>367600</v>
      </c>
      <c r="D119" s="113"/>
      <c r="E119" s="31">
        <f t="shared" si="1"/>
        <v>368084.17000000016</v>
      </c>
    </row>
    <row r="120" spans="1:6" ht="24" x14ac:dyDescent="0.3">
      <c r="A120" s="8" t="s">
        <v>3431</v>
      </c>
      <c r="B120" s="8" t="s">
        <v>3434</v>
      </c>
      <c r="C120" s="31"/>
      <c r="D120" s="7">
        <f>367285.31+52.5</f>
        <v>367337.81</v>
      </c>
      <c r="E120" s="31">
        <f t="shared" si="1"/>
        <v>746.36000000016065</v>
      </c>
    </row>
    <row r="121" spans="1:6" ht="24" x14ac:dyDescent="0.3">
      <c r="A121" s="8" t="s">
        <v>3455</v>
      </c>
      <c r="B121" s="8" t="s">
        <v>3007</v>
      </c>
      <c r="C121" s="31">
        <v>202600</v>
      </c>
      <c r="D121" s="7"/>
      <c r="E121" s="31">
        <f t="shared" si="1"/>
        <v>203346.36000000016</v>
      </c>
    </row>
    <row r="122" spans="1:6" ht="24" x14ac:dyDescent="0.3">
      <c r="A122" s="8" t="s">
        <v>3455</v>
      </c>
      <c r="B122" s="8" t="s">
        <v>3457</v>
      </c>
      <c r="C122" s="31"/>
      <c r="D122" s="9">
        <f>202444.74+52.5</f>
        <v>202497.24</v>
      </c>
      <c r="E122" s="31">
        <f t="shared" si="1"/>
        <v>849.12000000016997</v>
      </c>
    </row>
    <row r="123" spans="1:6" ht="24" x14ac:dyDescent="0.3">
      <c r="A123" s="8" t="s">
        <v>3477</v>
      </c>
      <c r="B123" s="8" t="s">
        <v>3007</v>
      </c>
      <c r="C123" s="31">
        <v>223000</v>
      </c>
      <c r="D123" s="9"/>
      <c r="E123" s="31">
        <f t="shared" si="1"/>
        <v>223849.12000000017</v>
      </c>
    </row>
    <row r="124" spans="1:6" ht="24" x14ac:dyDescent="0.3">
      <c r="A124" s="8" t="s">
        <v>3477</v>
      </c>
      <c r="B124" s="8" t="s">
        <v>3478</v>
      </c>
      <c r="C124" s="31"/>
      <c r="D124" s="9">
        <v>198940</v>
      </c>
      <c r="E124" s="31">
        <f t="shared" si="1"/>
        <v>24909.12000000017</v>
      </c>
    </row>
    <row r="125" spans="1:6" ht="24" x14ac:dyDescent="0.3">
      <c r="A125" s="8" t="s">
        <v>3477</v>
      </c>
      <c r="B125" s="8" t="s">
        <v>2751</v>
      </c>
      <c r="C125" s="31">
        <v>100000</v>
      </c>
      <c r="D125" s="9"/>
      <c r="E125" s="31">
        <f t="shared" si="1"/>
        <v>124909.12000000017</v>
      </c>
    </row>
    <row r="126" spans="1:6" ht="24" x14ac:dyDescent="0.3">
      <c r="A126" s="8" t="s">
        <v>3477</v>
      </c>
      <c r="B126" s="8" t="s">
        <v>3275</v>
      </c>
      <c r="C126" s="31"/>
      <c r="D126" s="9">
        <v>99011</v>
      </c>
      <c r="E126" s="31">
        <f t="shared" si="1"/>
        <v>25898.12000000017</v>
      </c>
    </row>
    <row r="127" spans="1:6" ht="24" x14ac:dyDescent="0.3">
      <c r="A127" s="8" t="s">
        <v>3477</v>
      </c>
      <c r="B127" s="8" t="s">
        <v>3143</v>
      </c>
      <c r="C127" s="31"/>
      <c r="D127" s="9">
        <v>25300</v>
      </c>
      <c r="E127" s="31">
        <f t="shared" si="1"/>
        <v>598.12000000016997</v>
      </c>
    </row>
    <row r="128" spans="1:6" ht="24" x14ac:dyDescent="0.3">
      <c r="A128" s="8" t="s">
        <v>3479</v>
      </c>
      <c r="B128" s="8" t="s">
        <v>3143</v>
      </c>
      <c r="C128" s="31"/>
      <c r="D128" s="9">
        <v>500</v>
      </c>
      <c r="E128" s="31">
        <f t="shared" si="1"/>
        <v>98.120000000169966</v>
      </c>
    </row>
    <row r="129" spans="1:5" ht="24" x14ac:dyDescent="0.3">
      <c r="A129" s="8" t="s">
        <v>3486</v>
      </c>
      <c r="B129" s="8" t="s">
        <v>3143</v>
      </c>
      <c r="C129" s="31"/>
      <c r="D129" s="9">
        <v>10</v>
      </c>
      <c r="E129" s="31">
        <f t="shared" si="1"/>
        <v>88.120000000169966</v>
      </c>
    </row>
    <row r="130" spans="1:5" ht="24" x14ac:dyDescent="0.3">
      <c r="A130" s="8" t="s">
        <v>3486</v>
      </c>
      <c r="B130" s="8" t="s">
        <v>3007</v>
      </c>
      <c r="C130" s="31">
        <v>75100</v>
      </c>
      <c r="D130" s="9"/>
      <c r="E130" s="31">
        <f t="shared" si="1"/>
        <v>75188.12000000017</v>
      </c>
    </row>
    <row r="131" spans="1:5" ht="24" x14ac:dyDescent="0.3">
      <c r="A131" s="8" t="s">
        <v>3486</v>
      </c>
      <c r="B131" s="8" t="s">
        <v>3275</v>
      </c>
      <c r="C131" s="31"/>
      <c r="D131" s="9">
        <v>75005</v>
      </c>
      <c r="E131" s="31">
        <f t="shared" si="1"/>
        <v>183.12000000016997</v>
      </c>
    </row>
    <row r="132" spans="1:5" ht="24" x14ac:dyDescent="0.3">
      <c r="A132" s="8" t="s">
        <v>3515</v>
      </c>
      <c r="B132" s="8" t="s">
        <v>259</v>
      </c>
      <c r="C132" s="31"/>
      <c r="D132" s="9">
        <v>99</v>
      </c>
      <c r="E132" s="31">
        <f t="shared" si="1"/>
        <v>84.120000000169966</v>
      </c>
    </row>
    <row r="133" spans="1:5" ht="24" x14ac:dyDescent="0.3">
      <c r="A133" s="8" t="s">
        <v>3517</v>
      </c>
      <c r="B133" s="8" t="s">
        <v>3007</v>
      </c>
      <c r="C133" s="31">
        <v>110200</v>
      </c>
      <c r="D133" s="9"/>
      <c r="E133" s="31">
        <f t="shared" si="1"/>
        <v>110284.12000000017</v>
      </c>
    </row>
    <row r="134" spans="1:5" ht="24" x14ac:dyDescent="0.3">
      <c r="A134" s="8" t="s">
        <v>3517</v>
      </c>
      <c r="B134" s="8" t="s">
        <v>3519</v>
      </c>
      <c r="C134" s="31"/>
      <c r="D134" s="9">
        <v>32689.7</v>
      </c>
      <c r="E134" s="31">
        <f t="shared" ref="E134:E197" si="2">E133+C134-D134</f>
        <v>77594.420000000173</v>
      </c>
    </row>
    <row r="135" spans="1:5" ht="24" x14ac:dyDescent="0.3">
      <c r="A135" s="8" t="s">
        <v>3517</v>
      </c>
      <c r="B135" s="8" t="s">
        <v>259</v>
      </c>
      <c r="C135" s="31"/>
      <c r="D135" s="9">
        <v>115.5</v>
      </c>
      <c r="E135" s="31">
        <f t="shared" si="2"/>
        <v>77478.920000000173</v>
      </c>
    </row>
    <row r="136" spans="1:5" ht="24" x14ac:dyDescent="0.3">
      <c r="A136" s="8" t="s">
        <v>3517</v>
      </c>
      <c r="B136" s="8" t="s">
        <v>3520</v>
      </c>
      <c r="C136" s="31"/>
      <c r="D136" s="9">
        <v>35628.1</v>
      </c>
      <c r="E136" s="31">
        <f t="shared" si="2"/>
        <v>41850.820000000174</v>
      </c>
    </row>
    <row r="137" spans="1:5" ht="24" x14ac:dyDescent="0.3">
      <c r="A137" s="8" t="s">
        <v>3517</v>
      </c>
      <c r="B137" s="8" t="s">
        <v>259</v>
      </c>
      <c r="C137" s="31"/>
      <c r="D137" s="9">
        <v>115.5</v>
      </c>
      <c r="E137" s="31">
        <f t="shared" si="2"/>
        <v>41735.320000000174</v>
      </c>
    </row>
    <row r="138" spans="1:5" ht="24" x14ac:dyDescent="0.3">
      <c r="A138" s="8" t="s">
        <v>3517</v>
      </c>
      <c r="B138" s="8" t="s">
        <v>3519</v>
      </c>
      <c r="C138" s="31"/>
      <c r="D138" s="9">
        <v>39668.400000000001</v>
      </c>
      <c r="E138" s="31">
        <f t="shared" si="2"/>
        <v>2066.9200000001729</v>
      </c>
    </row>
    <row r="139" spans="1:5" ht="24" x14ac:dyDescent="0.3">
      <c r="A139" s="8" t="s">
        <v>3517</v>
      </c>
      <c r="B139" s="8" t="s">
        <v>259</v>
      </c>
      <c r="C139" s="31"/>
      <c r="D139" s="9">
        <v>115.5</v>
      </c>
      <c r="E139" s="31">
        <f t="shared" si="2"/>
        <v>1951.4200000001729</v>
      </c>
    </row>
    <row r="140" spans="1:5" ht="24" x14ac:dyDescent="0.3">
      <c r="A140" s="8" t="s">
        <v>3526</v>
      </c>
      <c r="B140" s="8" t="s">
        <v>3007</v>
      </c>
      <c r="C140" s="31">
        <v>18000</v>
      </c>
      <c r="D140" s="9"/>
      <c r="E140" s="31">
        <f t="shared" si="2"/>
        <v>19951.420000000173</v>
      </c>
    </row>
    <row r="141" spans="1:5" ht="24" x14ac:dyDescent="0.3">
      <c r="A141" s="8" t="s">
        <v>3526</v>
      </c>
      <c r="B141" s="8" t="s">
        <v>3528</v>
      </c>
      <c r="C141" s="31"/>
      <c r="D141" s="9">
        <v>19700</v>
      </c>
      <c r="E141" s="31">
        <f t="shared" si="2"/>
        <v>251.42000000017288</v>
      </c>
    </row>
    <row r="142" spans="1:5" ht="24" x14ac:dyDescent="0.3">
      <c r="A142" s="8" t="s">
        <v>3543</v>
      </c>
      <c r="B142" s="8" t="s">
        <v>3544</v>
      </c>
      <c r="C142" s="31">
        <v>110000</v>
      </c>
      <c r="D142" s="9"/>
      <c r="E142" s="31">
        <f t="shared" si="2"/>
        <v>110251.42000000017</v>
      </c>
    </row>
    <row r="143" spans="1:5" ht="24" x14ac:dyDescent="0.3">
      <c r="A143" s="8" t="s">
        <v>3543</v>
      </c>
      <c r="B143" s="8" t="s">
        <v>3275</v>
      </c>
      <c r="C143" s="31"/>
      <c r="D143" s="9">
        <v>110005</v>
      </c>
      <c r="E143" s="31">
        <f t="shared" si="2"/>
        <v>246.42000000017288</v>
      </c>
    </row>
    <row r="144" spans="1:5" ht="24" x14ac:dyDescent="0.3">
      <c r="A144" s="8"/>
      <c r="B144" s="8"/>
      <c r="C144" s="31"/>
      <c r="D144" s="9"/>
      <c r="E144" s="9">
        <f t="shared" si="2"/>
        <v>246.42000000017288</v>
      </c>
    </row>
    <row r="145" spans="1:5" ht="24" x14ac:dyDescent="0.3">
      <c r="A145" s="8"/>
      <c r="B145" s="8"/>
      <c r="C145" s="31"/>
      <c r="D145" s="9"/>
      <c r="E145" s="9">
        <f t="shared" si="2"/>
        <v>246.42000000017288</v>
      </c>
    </row>
    <row r="146" spans="1:5" ht="24" x14ac:dyDescent="0.3">
      <c r="A146" s="8"/>
      <c r="B146" s="8"/>
      <c r="C146" s="31"/>
      <c r="D146" s="9"/>
      <c r="E146" s="9">
        <f t="shared" si="2"/>
        <v>246.42000000017288</v>
      </c>
    </row>
    <row r="147" spans="1:5" ht="24" x14ac:dyDescent="0.3">
      <c r="A147" s="8"/>
      <c r="B147" s="8"/>
      <c r="C147" s="31"/>
      <c r="D147" s="9"/>
      <c r="E147" s="9">
        <f t="shared" si="2"/>
        <v>246.42000000017288</v>
      </c>
    </row>
    <row r="148" spans="1:5" ht="24" x14ac:dyDescent="0.3">
      <c r="A148" s="8"/>
      <c r="B148" s="8"/>
      <c r="C148" s="31"/>
      <c r="D148" s="9"/>
      <c r="E148" s="9">
        <f t="shared" si="2"/>
        <v>246.42000000017288</v>
      </c>
    </row>
    <row r="149" spans="1:5" ht="24" x14ac:dyDescent="0.3">
      <c r="A149" s="8"/>
      <c r="B149" s="8"/>
      <c r="C149" s="31"/>
      <c r="D149" s="9"/>
      <c r="E149" s="9">
        <f t="shared" si="2"/>
        <v>246.42000000017288</v>
      </c>
    </row>
    <row r="150" spans="1:5" ht="24" x14ac:dyDescent="0.3">
      <c r="A150" s="8"/>
      <c r="B150" s="8"/>
      <c r="C150" s="31"/>
      <c r="D150" s="9"/>
      <c r="E150" s="9">
        <f t="shared" si="2"/>
        <v>246.42000000017288</v>
      </c>
    </row>
    <row r="151" spans="1:5" ht="21" x14ac:dyDescent="0.25">
      <c r="A151" s="8"/>
      <c r="B151" s="8"/>
      <c r="D151" s="9"/>
      <c r="E151" s="9">
        <f t="shared" si="2"/>
        <v>246.42000000017288</v>
      </c>
    </row>
    <row r="152" spans="1:5" ht="21" x14ac:dyDescent="0.25">
      <c r="A152" s="8"/>
      <c r="B152" s="8"/>
      <c r="D152" s="9"/>
      <c r="E152" s="9">
        <f t="shared" si="2"/>
        <v>246.42000000017288</v>
      </c>
    </row>
    <row r="153" spans="1:5" ht="21" x14ac:dyDescent="0.25">
      <c r="A153" s="8"/>
      <c r="B153" s="8"/>
      <c r="D153" s="9"/>
      <c r="E153" s="9">
        <f t="shared" si="2"/>
        <v>246.42000000017288</v>
      </c>
    </row>
    <row r="154" spans="1:5" ht="21" x14ac:dyDescent="0.25">
      <c r="A154" s="8"/>
      <c r="B154" s="8"/>
      <c r="D154" s="9"/>
      <c r="E154" s="9">
        <f t="shared" si="2"/>
        <v>246.42000000017288</v>
      </c>
    </row>
    <row r="155" spans="1:5" ht="21" x14ac:dyDescent="0.25">
      <c r="A155" s="8"/>
      <c r="B155" s="8"/>
      <c r="D155" s="9"/>
      <c r="E155" s="9">
        <f t="shared" si="2"/>
        <v>246.42000000017288</v>
      </c>
    </row>
    <row r="156" spans="1:5" ht="21" x14ac:dyDescent="0.25">
      <c r="A156" s="8"/>
      <c r="B156" s="8"/>
      <c r="D156" s="9"/>
      <c r="E156" s="9">
        <f t="shared" si="2"/>
        <v>246.42000000017288</v>
      </c>
    </row>
    <row r="157" spans="1:5" ht="21" x14ac:dyDescent="0.25">
      <c r="A157" s="8"/>
      <c r="B157" s="8"/>
      <c r="D157" s="9"/>
      <c r="E157" s="9">
        <f t="shared" si="2"/>
        <v>246.42000000017288</v>
      </c>
    </row>
    <row r="158" spans="1:5" ht="21" x14ac:dyDescent="0.25">
      <c r="A158" s="8"/>
      <c r="B158" s="8"/>
      <c r="D158" s="9"/>
      <c r="E158" s="9">
        <f t="shared" si="2"/>
        <v>246.42000000017288</v>
      </c>
    </row>
    <row r="159" spans="1:5" ht="21" x14ac:dyDescent="0.25">
      <c r="A159" s="8"/>
      <c r="B159" s="8"/>
      <c r="E159" s="9">
        <f t="shared" si="2"/>
        <v>246.42000000017288</v>
      </c>
    </row>
    <row r="160" spans="1:5" ht="21" x14ac:dyDescent="0.25">
      <c r="A160" s="8"/>
      <c r="B160" s="8"/>
      <c r="E160" s="9">
        <f t="shared" si="2"/>
        <v>246.42000000017288</v>
      </c>
    </row>
    <row r="161" spans="1:5" ht="21" x14ac:dyDescent="0.25">
      <c r="A161" s="8"/>
      <c r="B161" s="8"/>
      <c r="E161" s="9">
        <f t="shared" si="2"/>
        <v>246.42000000017288</v>
      </c>
    </row>
    <row r="162" spans="1:5" ht="21" x14ac:dyDescent="0.25">
      <c r="A162" s="8"/>
      <c r="B162" s="8"/>
      <c r="E162" s="9">
        <f t="shared" si="2"/>
        <v>246.42000000017288</v>
      </c>
    </row>
    <row r="163" spans="1:5" ht="21" x14ac:dyDescent="0.25">
      <c r="A163" s="8"/>
      <c r="B163" s="8"/>
      <c r="E163" s="9">
        <f t="shared" si="2"/>
        <v>246.42000000017288</v>
      </c>
    </row>
    <row r="164" spans="1:5" ht="21" x14ac:dyDescent="0.25">
      <c r="A164" s="8"/>
      <c r="B164" s="8"/>
      <c r="E164" s="9">
        <f t="shared" si="2"/>
        <v>246.42000000017288</v>
      </c>
    </row>
    <row r="165" spans="1:5" ht="21" x14ac:dyDescent="0.25">
      <c r="A165" s="8"/>
      <c r="B165" s="8"/>
      <c r="E165" s="9">
        <f t="shared" si="2"/>
        <v>246.42000000017288</v>
      </c>
    </row>
    <row r="166" spans="1:5" ht="21" x14ac:dyDescent="0.25">
      <c r="A166" s="8"/>
      <c r="B166" s="8"/>
      <c r="E166" s="9">
        <f t="shared" si="2"/>
        <v>246.42000000017288</v>
      </c>
    </row>
    <row r="167" spans="1:5" ht="21" x14ac:dyDescent="0.25">
      <c r="A167" s="8"/>
      <c r="B167" s="8"/>
      <c r="E167" s="9">
        <f t="shared" si="2"/>
        <v>246.42000000017288</v>
      </c>
    </row>
    <row r="168" spans="1:5" ht="21" x14ac:dyDescent="0.25">
      <c r="A168" s="8"/>
      <c r="B168" s="8"/>
      <c r="E168" s="9">
        <f t="shared" si="2"/>
        <v>246.42000000017288</v>
      </c>
    </row>
    <row r="169" spans="1:5" ht="21" x14ac:dyDescent="0.25">
      <c r="A169" s="8"/>
      <c r="B169" s="8"/>
      <c r="E169" s="9">
        <f t="shared" si="2"/>
        <v>246.42000000017288</v>
      </c>
    </row>
    <row r="170" spans="1:5" ht="21" x14ac:dyDescent="0.25">
      <c r="A170" s="8"/>
      <c r="B170" s="8"/>
      <c r="E170" s="9">
        <f t="shared" si="2"/>
        <v>246.42000000017288</v>
      </c>
    </row>
    <row r="171" spans="1:5" ht="21" x14ac:dyDescent="0.25">
      <c r="A171" s="8"/>
      <c r="B171" s="8"/>
      <c r="E171" s="9">
        <f t="shared" si="2"/>
        <v>246.42000000017288</v>
      </c>
    </row>
    <row r="172" spans="1:5" ht="21" x14ac:dyDescent="0.25">
      <c r="A172" s="8"/>
      <c r="B172" s="8"/>
      <c r="E172" s="9">
        <f t="shared" si="2"/>
        <v>246.42000000017288</v>
      </c>
    </row>
    <row r="173" spans="1:5" ht="21" x14ac:dyDescent="0.25">
      <c r="A173" s="8"/>
      <c r="B173" s="8"/>
      <c r="E173" s="9">
        <f t="shared" si="2"/>
        <v>246.42000000017288</v>
      </c>
    </row>
    <row r="174" spans="1:5" ht="21" x14ac:dyDescent="0.25">
      <c r="A174" s="8"/>
      <c r="B174" s="8"/>
      <c r="E174" s="9">
        <f t="shared" si="2"/>
        <v>246.42000000017288</v>
      </c>
    </row>
    <row r="175" spans="1:5" ht="21" x14ac:dyDescent="0.25">
      <c r="A175" s="8"/>
      <c r="B175" s="8"/>
      <c r="E175" s="9">
        <f t="shared" si="2"/>
        <v>246.42000000017288</v>
      </c>
    </row>
    <row r="176" spans="1:5" ht="21" x14ac:dyDescent="0.25">
      <c r="A176" s="8"/>
      <c r="B176" s="8"/>
      <c r="E176" s="9">
        <f t="shared" si="2"/>
        <v>246.42000000017288</v>
      </c>
    </row>
    <row r="177" spans="1:5" ht="21" x14ac:dyDescent="0.25">
      <c r="A177" s="8"/>
      <c r="B177" s="8"/>
      <c r="E177" s="9">
        <f t="shared" si="2"/>
        <v>246.42000000017288</v>
      </c>
    </row>
    <row r="178" spans="1:5" ht="21" x14ac:dyDescent="0.25">
      <c r="A178" s="8"/>
      <c r="B178" s="8"/>
      <c r="E178" s="9">
        <f t="shared" si="2"/>
        <v>246.42000000017288</v>
      </c>
    </row>
    <row r="179" spans="1:5" ht="21" x14ac:dyDescent="0.25">
      <c r="A179" s="8"/>
      <c r="B179" s="8"/>
      <c r="E179" s="9">
        <f t="shared" si="2"/>
        <v>246.42000000017288</v>
      </c>
    </row>
    <row r="180" spans="1:5" ht="21" x14ac:dyDescent="0.25">
      <c r="A180" s="8"/>
      <c r="B180" s="8"/>
      <c r="E180" s="9">
        <f t="shared" si="2"/>
        <v>246.42000000017288</v>
      </c>
    </row>
    <row r="181" spans="1:5" ht="21" x14ac:dyDescent="0.25">
      <c r="A181" s="8"/>
      <c r="B181" s="8"/>
      <c r="E181" s="9">
        <f t="shared" si="2"/>
        <v>246.42000000017288</v>
      </c>
    </row>
    <row r="182" spans="1:5" ht="21" x14ac:dyDescent="0.25">
      <c r="A182" s="8"/>
      <c r="B182" s="8"/>
      <c r="E182" s="9">
        <f t="shared" si="2"/>
        <v>246.42000000017288</v>
      </c>
    </row>
    <row r="183" spans="1:5" ht="21" x14ac:dyDescent="0.25">
      <c r="A183" s="8"/>
      <c r="B183" s="8"/>
      <c r="E183" s="9">
        <f t="shared" si="2"/>
        <v>246.42000000017288</v>
      </c>
    </row>
    <row r="184" spans="1:5" ht="21" x14ac:dyDescent="0.25">
      <c r="A184" s="8"/>
      <c r="B184" s="8"/>
      <c r="E184" s="9">
        <f t="shared" si="2"/>
        <v>246.42000000017288</v>
      </c>
    </row>
    <row r="185" spans="1:5" ht="21" x14ac:dyDescent="0.25">
      <c r="A185" s="8"/>
      <c r="B185" s="8"/>
      <c r="E185" s="9">
        <f t="shared" si="2"/>
        <v>246.42000000017288</v>
      </c>
    </row>
    <row r="186" spans="1:5" ht="21" x14ac:dyDescent="0.25">
      <c r="A186" s="8"/>
      <c r="B186" s="8"/>
      <c r="E186" s="9">
        <f t="shared" si="2"/>
        <v>246.42000000017288</v>
      </c>
    </row>
    <row r="187" spans="1:5" ht="21" x14ac:dyDescent="0.25">
      <c r="A187" s="8"/>
      <c r="B187" s="8"/>
      <c r="E187" s="9">
        <f t="shared" si="2"/>
        <v>246.42000000017288</v>
      </c>
    </row>
    <row r="188" spans="1:5" ht="21" x14ac:dyDescent="0.25">
      <c r="A188" s="8"/>
      <c r="B188" s="8"/>
      <c r="E188" s="9">
        <f t="shared" si="2"/>
        <v>246.42000000017288</v>
      </c>
    </row>
    <row r="189" spans="1:5" ht="21" x14ac:dyDescent="0.25">
      <c r="A189" s="8"/>
      <c r="B189" s="8"/>
      <c r="E189" s="9">
        <f t="shared" si="2"/>
        <v>246.42000000017288</v>
      </c>
    </row>
    <row r="190" spans="1:5" ht="21" x14ac:dyDescent="0.25">
      <c r="A190" s="8"/>
      <c r="B190" s="8"/>
      <c r="E190" s="9">
        <f t="shared" si="2"/>
        <v>246.42000000017288</v>
      </c>
    </row>
    <row r="191" spans="1:5" ht="21" x14ac:dyDescent="0.25">
      <c r="A191" s="8"/>
      <c r="B191" s="8"/>
      <c r="E191" s="9">
        <f t="shared" si="2"/>
        <v>246.42000000017288</v>
      </c>
    </row>
    <row r="192" spans="1:5" ht="21" x14ac:dyDescent="0.25">
      <c r="A192" s="8"/>
      <c r="B192" s="8"/>
      <c r="E192" s="9">
        <f t="shared" si="2"/>
        <v>246.42000000017288</v>
      </c>
    </row>
    <row r="193" spans="1:5" ht="21" x14ac:dyDescent="0.25">
      <c r="A193" s="8"/>
      <c r="B193" s="8"/>
      <c r="E193" s="9">
        <f t="shared" si="2"/>
        <v>246.42000000017288</v>
      </c>
    </row>
    <row r="194" spans="1:5" ht="21" x14ac:dyDescent="0.25">
      <c r="A194" s="8"/>
      <c r="B194" s="8"/>
      <c r="E194" s="9">
        <f t="shared" si="2"/>
        <v>246.42000000017288</v>
      </c>
    </row>
    <row r="195" spans="1:5" ht="21" x14ac:dyDescent="0.25">
      <c r="A195" s="8"/>
      <c r="B195" s="8"/>
      <c r="E195" s="9">
        <f t="shared" si="2"/>
        <v>246.42000000017288</v>
      </c>
    </row>
    <row r="196" spans="1:5" ht="21" x14ac:dyDescent="0.25">
      <c r="A196" s="8"/>
      <c r="B196" s="8"/>
      <c r="E196" s="9">
        <f t="shared" si="2"/>
        <v>246.42000000017288</v>
      </c>
    </row>
    <row r="197" spans="1:5" ht="21" x14ac:dyDescent="0.25">
      <c r="A197" s="8"/>
      <c r="B197" s="8"/>
      <c r="E197" s="9">
        <f t="shared" si="2"/>
        <v>246.42000000017288</v>
      </c>
    </row>
    <row r="198" spans="1:5" ht="21" x14ac:dyDescent="0.25">
      <c r="A198" s="8"/>
      <c r="B198" s="8"/>
      <c r="E198" s="9">
        <f t="shared" ref="E198:E261" si="3">E197+C198-D198</f>
        <v>246.42000000017288</v>
      </c>
    </row>
    <row r="199" spans="1:5" ht="21" x14ac:dyDescent="0.25">
      <c r="A199" s="8"/>
      <c r="B199" s="8"/>
      <c r="E199" s="9">
        <f t="shared" si="3"/>
        <v>246.42000000017288</v>
      </c>
    </row>
    <row r="200" spans="1:5" ht="21" x14ac:dyDescent="0.25">
      <c r="A200" s="8"/>
      <c r="B200" s="8"/>
      <c r="E200" s="9">
        <f t="shared" si="3"/>
        <v>246.42000000017288</v>
      </c>
    </row>
    <row r="201" spans="1:5" ht="21" x14ac:dyDescent="0.25">
      <c r="A201" s="8"/>
      <c r="B201" s="8"/>
      <c r="E201" s="9">
        <f t="shared" si="3"/>
        <v>246.42000000017288</v>
      </c>
    </row>
    <row r="202" spans="1:5" ht="21" x14ac:dyDescent="0.25">
      <c r="A202" s="8"/>
      <c r="B202" s="8"/>
      <c r="E202" s="9">
        <f t="shared" si="3"/>
        <v>246.42000000017288</v>
      </c>
    </row>
    <row r="203" spans="1:5" ht="21" x14ac:dyDescent="0.25">
      <c r="A203" s="8"/>
      <c r="B203" s="8"/>
      <c r="E203" s="9">
        <f t="shared" si="3"/>
        <v>246.42000000017288</v>
      </c>
    </row>
    <row r="204" spans="1:5" ht="21" x14ac:dyDescent="0.25">
      <c r="A204" s="8"/>
      <c r="B204" s="8"/>
      <c r="E204" s="9">
        <f t="shared" si="3"/>
        <v>246.42000000017288</v>
      </c>
    </row>
    <row r="205" spans="1:5" ht="21" x14ac:dyDescent="0.25">
      <c r="A205" s="8"/>
      <c r="B205" s="8"/>
      <c r="E205" s="9">
        <f t="shared" si="3"/>
        <v>246.42000000017288</v>
      </c>
    </row>
    <row r="206" spans="1:5" ht="21" x14ac:dyDescent="0.25">
      <c r="A206" s="8"/>
      <c r="B206" s="8"/>
      <c r="E206" s="9">
        <f t="shared" si="3"/>
        <v>246.42000000017288</v>
      </c>
    </row>
    <row r="207" spans="1:5" ht="21" x14ac:dyDescent="0.25">
      <c r="A207" s="8"/>
      <c r="B207" s="8"/>
      <c r="E207" s="9">
        <f t="shared" si="3"/>
        <v>246.42000000017288</v>
      </c>
    </row>
    <row r="208" spans="1:5" ht="21" x14ac:dyDescent="0.25">
      <c r="B208" s="8"/>
      <c r="E208" s="9">
        <f t="shared" si="3"/>
        <v>246.42000000017288</v>
      </c>
    </row>
    <row r="209" spans="2:5" ht="21" x14ac:dyDescent="0.25">
      <c r="B209" s="8"/>
      <c r="E209" s="9">
        <f t="shared" si="3"/>
        <v>246.42000000017288</v>
      </c>
    </row>
    <row r="210" spans="2:5" ht="21" x14ac:dyDescent="0.25">
      <c r="B210" s="8"/>
      <c r="E210" s="9">
        <f t="shared" si="3"/>
        <v>246.42000000017288</v>
      </c>
    </row>
    <row r="211" spans="2:5" ht="21" x14ac:dyDescent="0.25">
      <c r="B211" s="8"/>
      <c r="E211" s="9">
        <f t="shared" si="3"/>
        <v>246.42000000017288</v>
      </c>
    </row>
    <row r="212" spans="2:5" ht="21" x14ac:dyDescent="0.25">
      <c r="B212" s="8"/>
      <c r="E212" s="9">
        <f t="shared" si="3"/>
        <v>246.42000000017288</v>
      </c>
    </row>
    <row r="213" spans="2:5" ht="21" x14ac:dyDescent="0.25">
      <c r="B213" s="8"/>
      <c r="E213" s="9">
        <f t="shared" si="3"/>
        <v>246.42000000017288</v>
      </c>
    </row>
    <row r="214" spans="2:5" ht="21" x14ac:dyDescent="0.25">
      <c r="B214" s="8"/>
      <c r="E214" s="9">
        <f t="shared" si="3"/>
        <v>246.42000000017288</v>
      </c>
    </row>
    <row r="215" spans="2:5" ht="21" x14ac:dyDescent="0.25">
      <c r="B215" s="8"/>
      <c r="E215" s="9">
        <f t="shared" si="3"/>
        <v>246.42000000017288</v>
      </c>
    </row>
    <row r="216" spans="2:5" ht="21" x14ac:dyDescent="0.25">
      <c r="B216" s="8"/>
      <c r="E216" s="9">
        <f t="shared" si="3"/>
        <v>246.42000000017288</v>
      </c>
    </row>
    <row r="217" spans="2:5" ht="21" x14ac:dyDescent="0.25">
      <c r="B217" s="8"/>
      <c r="E217" s="9">
        <f t="shared" si="3"/>
        <v>246.42000000017288</v>
      </c>
    </row>
    <row r="218" spans="2:5" ht="21" x14ac:dyDescent="0.25">
      <c r="B218" s="8"/>
      <c r="E218" s="9">
        <f t="shared" si="3"/>
        <v>246.42000000017288</v>
      </c>
    </row>
    <row r="219" spans="2:5" ht="21" x14ac:dyDescent="0.25">
      <c r="B219" s="8"/>
      <c r="E219" s="9">
        <f t="shared" si="3"/>
        <v>246.42000000017288</v>
      </c>
    </row>
    <row r="220" spans="2:5" ht="21" x14ac:dyDescent="0.25">
      <c r="B220" s="8"/>
      <c r="E220" s="9">
        <f t="shared" si="3"/>
        <v>246.42000000017288</v>
      </c>
    </row>
    <row r="221" spans="2:5" ht="21" x14ac:dyDescent="0.25">
      <c r="B221" s="8"/>
      <c r="E221" s="9">
        <f t="shared" si="3"/>
        <v>246.42000000017288</v>
      </c>
    </row>
    <row r="222" spans="2:5" ht="21" x14ac:dyDescent="0.25">
      <c r="B222" s="8"/>
      <c r="E222" s="9">
        <f t="shared" si="3"/>
        <v>246.42000000017288</v>
      </c>
    </row>
    <row r="223" spans="2:5" ht="21" x14ac:dyDescent="0.25">
      <c r="B223" s="8"/>
      <c r="E223" s="9">
        <f t="shared" si="3"/>
        <v>246.42000000017288</v>
      </c>
    </row>
    <row r="224" spans="2:5" ht="21" x14ac:dyDescent="0.25">
      <c r="B224" s="8"/>
      <c r="E224" s="9">
        <f t="shared" si="3"/>
        <v>246.42000000017288</v>
      </c>
    </row>
    <row r="225" spans="2:5" ht="21" x14ac:dyDescent="0.25">
      <c r="B225" s="8"/>
      <c r="E225" s="9">
        <f t="shared" si="3"/>
        <v>246.42000000017288</v>
      </c>
    </row>
    <row r="226" spans="2:5" ht="21" x14ac:dyDescent="0.25">
      <c r="B226" s="8"/>
      <c r="E226" s="9">
        <f t="shared" si="3"/>
        <v>246.42000000017288</v>
      </c>
    </row>
    <row r="227" spans="2:5" ht="21" x14ac:dyDescent="0.25">
      <c r="B227" s="8"/>
      <c r="E227" s="9">
        <f t="shared" si="3"/>
        <v>246.42000000017288</v>
      </c>
    </row>
    <row r="228" spans="2:5" ht="21" x14ac:dyDescent="0.25">
      <c r="B228" s="8"/>
      <c r="E228" s="9">
        <f t="shared" si="3"/>
        <v>246.42000000017288</v>
      </c>
    </row>
    <row r="229" spans="2:5" ht="21" x14ac:dyDescent="0.25">
      <c r="B229" s="8"/>
      <c r="E229" s="9">
        <f t="shared" si="3"/>
        <v>246.42000000017288</v>
      </c>
    </row>
    <row r="230" spans="2:5" ht="21" x14ac:dyDescent="0.25">
      <c r="B230" s="8"/>
      <c r="E230" s="9">
        <f t="shared" si="3"/>
        <v>246.42000000017288</v>
      </c>
    </row>
    <row r="231" spans="2:5" ht="21" x14ac:dyDescent="0.25">
      <c r="B231" s="8"/>
      <c r="E231" s="9">
        <f t="shared" si="3"/>
        <v>246.42000000017288</v>
      </c>
    </row>
    <row r="232" spans="2:5" ht="21" x14ac:dyDescent="0.25">
      <c r="B232" s="8"/>
      <c r="E232" s="9">
        <f t="shared" si="3"/>
        <v>246.42000000017288</v>
      </c>
    </row>
    <row r="233" spans="2:5" ht="21" x14ac:dyDescent="0.25">
      <c r="B233" s="8"/>
      <c r="E233" s="9">
        <f t="shared" si="3"/>
        <v>246.42000000017288</v>
      </c>
    </row>
    <row r="234" spans="2:5" ht="21" x14ac:dyDescent="0.25">
      <c r="B234" s="8"/>
      <c r="E234" s="9">
        <f t="shared" si="3"/>
        <v>246.42000000017288</v>
      </c>
    </row>
    <row r="235" spans="2:5" ht="21" x14ac:dyDescent="0.25">
      <c r="B235" s="8"/>
      <c r="E235" s="9">
        <f t="shared" si="3"/>
        <v>246.42000000017288</v>
      </c>
    </row>
    <row r="236" spans="2:5" ht="21" x14ac:dyDescent="0.25">
      <c r="B236" s="8"/>
      <c r="E236" s="9">
        <f t="shared" si="3"/>
        <v>246.42000000017288</v>
      </c>
    </row>
    <row r="237" spans="2:5" ht="21" x14ac:dyDescent="0.25">
      <c r="B237" s="8"/>
      <c r="E237" s="9">
        <f t="shared" si="3"/>
        <v>246.42000000017288</v>
      </c>
    </row>
    <row r="238" spans="2:5" ht="21" x14ac:dyDescent="0.25">
      <c r="B238" s="8"/>
      <c r="E238" s="9">
        <f t="shared" si="3"/>
        <v>246.42000000017288</v>
      </c>
    </row>
    <row r="239" spans="2:5" ht="21" x14ac:dyDescent="0.25">
      <c r="B239" s="8"/>
      <c r="E239" s="9">
        <f t="shared" si="3"/>
        <v>246.42000000017288</v>
      </c>
    </row>
    <row r="240" spans="2:5" ht="21" x14ac:dyDescent="0.25">
      <c r="B240" s="8"/>
      <c r="E240" s="9">
        <f t="shared" si="3"/>
        <v>246.42000000017288</v>
      </c>
    </row>
    <row r="241" spans="2:5" ht="21" x14ac:dyDescent="0.25">
      <c r="B241" s="8"/>
      <c r="E241" s="9">
        <f t="shared" si="3"/>
        <v>246.42000000017288</v>
      </c>
    </row>
    <row r="242" spans="2:5" ht="21" x14ac:dyDescent="0.25">
      <c r="B242" s="8"/>
      <c r="E242" s="9">
        <f t="shared" si="3"/>
        <v>246.42000000017288</v>
      </c>
    </row>
    <row r="243" spans="2:5" ht="21" x14ac:dyDescent="0.25">
      <c r="B243" s="8"/>
      <c r="E243" s="9">
        <f t="shared" si="3"/>
        <v>246.42000000017288</v>
      </c>
    </row>
    <row r="244" spans="2:5" ht="21" x14ac:dyDescent="0.25">
      <c r="B244" s="8"/>
      <c r="E244" s="9">
        <f t="shared" si="3"/>
        <v>246.42000000017288</v>
      </c>
    </row>
    <row r="245" spans="2:5" ht="21" x14ac:dyDescent="0.25">
      <c r="B245" s="8"/>
      <c r="E245" s="9">
        <f t="shared" si="3"/>
        <v>246.42000000017288</v>
      </c>
    </row>
    <row r="246" spans="2:5" ht="21" x14ac:dyDescent="0.25">
      <c r="B246" s="8"/>
      <c r="E246" s="9">
        <f t="shared" si="3"/>
        <v>246.42000000017288</v>
      </c>
    </row>
    <row r="247" spans="2:5" ht="21" x14ac:dyDescent="0.25">
      <c r="B247" s="8"/>
      <c r="E247" s="9">
        <f t="shared" si="3"/>
        <v>246.42000000017288</v>
      </c>
    </row>
    <row r="248" spans="2:5" ht="21" x14ac:dyDescent="0.25">
      <c r="B248" s="8"/>
      <c r="E248" s="9">
        <f t="shared" si="3"/>
        <v>246.42000000017288</v>
      </c>
    </row>
    <row r="249" spans="2:5" ht="21" x14ac:dyDescent="0.25">
      <c r="B249" s="8"/>
      <c r="E249" s="9">
        <f t="shared" si="3"/>
        <v>246.42000000017288</v>
      </c>
    </row>
    <row r="250" spans="2:5" ht="21" x14ac:dyDescent="0.25">
      <c r="B250" s="8"/>
      <c r="E250" s="9">
        <f t="shared" si="3"/>
        <v>246.42000000017288</v>
      </c>
    </row>
    <row r="251" spans="2:5" ht="21" x14ac:dyDescent="0.25">
      <c r="B251" s="8"/>
      <c r="E251" s="9">
        <f t="shared" si="3"/>
        <v>246.42000000017288</v>
      </c>
    </row>
    <row r="252" spans="2:5" ht="21" x14ac:dyDescent="0.25">
      <c r="E252" s="9">
        <f t="shared" si="3"/>
        <v>246.42000000017288</v>
      </c>
    </row>
    <row r="253" spans="2:5" ht="21" x14ac:dyDescent="0.25">
      <c r="E253" s="9">
        <f t="shared" si="3"/>
        <v>246.42000000017288</v>
      </c>
    </row>
    <row r="254" spans="2:5" ht="21" x14ac:dyDescent="0.25">
      <c r="E254" s="9">
        <f t="shared" si="3"/>
        <v>246.42000000017288</v>
      </c>
    </row>
    <row r="255" spans="2:5" ht="21" x14ac:dyDescent="0.25">
      <c r="E255" s="9">
        <f t="shared" si="3"/>
        <v>246.42000000017288</v>
      </c>
    </row>
    <row r="256" spans="2:5" ht="21" x14ac:dyDescent="0.25">
      <c r="E256" s="9">
        <f t="shared" si="3"/>
        <v>246.42000000017288</v>
      </c>
    </row>
    <row r="257" spans="5:5" ht="21" x14ac:dyDescent="0.25">
      <c r="E257" s="9">
        <f t="shared" si="3"/>
        <v>246.42000000017288</v>
      </c>
    </row>
    <row r="258" spans="5:5" ht="21" x14ac:dyDescent="0.25">
      <c r="E258" s="9">
        <f t="shared" si="3"/>
        <v>246.42000000017288</v>
      </c>
    </row>
    <row r="259" spans="5:5" ht="21" x14ac:dyDescent="0.25">
      <c r="E259" s="9">
        <f t="shared" si="3"/>
        <v>246.42000000017288</v>
      </c>
    </row>
    <row r="260" spans="5:5" ht="21" x14ac:dyDescent="0.25">
      <c r="E260" s="9">
        <f t="shared" si="3"/>
        <v>246.42000000017288</v>
      </c>
    </row>
    <row r="261" spans="5:5" ht="21" x14ac:dyDescent="0.25">
      <c r="E261" s="9">
        <f t="shared" si="3"/>
        <v>246.42000000017288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BFD0-38DD-4FE1-9508-1D628A60347A}">
  <dimension ref="A1:E112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15.6640625" bestFit="1" customWidth="1"/>
    <col min="2" max="2" width="50.5" bestFit="1" customWidth="1"/>
    <col min="3" max="3" width="17.1640625" bestFit="1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2915</v>
      </c>
      <c r="B1" s="160"/>
      <c r="C1" s="160"/>
      <c r="D1" s="160"/>
      <c r="E1" s="160"/>
    </row>
    <row r="2" spans="1:5" ht="26" x14ac:dyDescent="0.3">
      <c r="A2" s="161"/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v>20</v>
      </c>
    </row>
    <row r="5" spans="1:5" ht="21" x14ac:dyDescent="0.25">
      <c r="A5" s="18" t="s">
        <v>2871</v>
      </c>
      <c r="B5" s="8" t="s">
        <v>2916</v>
      </c>
      <c r="C5" s="16">
        <v>173451.42</v>
      </c>
      <c r="D5" s="9"/>
      <c r="E5" s="9">
        <f>E4+C5-D5</f>
        <v>173471.42</v>
      </c>
    </row>
    <row r="6" spans="1:5" ht="21" x14ac:dyDescent="0.25">
      <c r="A6" s="18" t="s">
        <v>2871</v>
      </c>
      <c r="B6" s="8" t="s">
        <v>2918</v>
      </c>
      <c r="C6" s="9"/>
      <c r="D6" s="9">
        <v>145230</v>
      </c>
      <c r="E6" s="9">
        <f t="shared" ref="E6:E22" si="0">E5+C6-D6</f>
        <v>28241.420000000013</v>
      </c>
    </row>
    <row r="7" spans="1:5" ht="21" x14ac:dyDescent="0.25">
      <c r="A7" s="18" t="s">
        <v>2871</v>
      </c>
      <c r="B7" s="8" t="s">
        <v>2917</v>
      </c>
      <c r="C7" s="9"/>
      <c r="D7" s="9">
        <v>14.7</v>
      </c>
      <c r="E7" s="9">
        <f t="shared" si="0"/>
        <v>28226.720000000012</v>
      </c>
    </row>
    <row r="8" spans="1:5" ht="21" x14ac:dyDescent="0.25">
      <c r="A8" s="18" t="s">
        <v>2878</v>
      </c>
      <c r="B8" s="8" t="s">
        <v>2918</v>
      </c>
      <c r="C8" s="9"/>
      <c r="D8" s="9">
        <v>28195</v>
      </c>
      <c r="E8" s="9">
        <f t="shared" si="0"/>
        <v>31.720000000012078</v>
      </c>
    </row>
    <row r="9" spans="1:5" ht="21" x14ac:dyDescent="0.25">
      <c r="A9" s="18" t="s">
        <v>2878</v>
      </c>
      <c r="B9" s="8" t="s">
        <v>2917</v>
      </c>
      <c r="C9" s="9"/>
      <c r="D9" s="9">
        <v>30.45</v>
      </c>
      <c r="E9" s="9">
        <f t="shared" si="0"/>
        <v>1.2700000000120788</v>
      </c>
    </row>
    <row r="10" spans="1:5" ht="21" x14ac:dyDescent="0.25">
      <c r="A10" s="18" t="s">
        <v>2912</v>
      </c>
      <c r="B10" s="8" t="s">
        <v>2916</v>
      </c>
      <c r="C10" s="9">
        <v>172247.34</v>
      </c>
      <c r="D10" s="9"/>
      <c r="E10" s="9">
        <f t="shared" si="0"/>
        <v>172248.61000000002</v>
      </c>
    </row>
    <row r="11" spans="1:5" ht="21" x14ac:dyDescent="0.25">
      <c r="A11" s="18" t="s">
        <v>2912</v>
      </c>
      <c r="B11" s="8" t="s">
        <v>2916</v>
      </c>
      <c r="C11" s="9">
        <v>50951.34</v>
      </c>
      <c r="D11" s="9"/>
      <c r="E11" s="9">
        <f t="shared" si="0"/>
        <v>223199.95</v>
      </c>
    </row>
    <row r="12" spans="1:5" ht="21" x14ac:dyDescent="0.25">
      <c r="A12" s="18" t="s">
        <v>2912</v>
      </c>
      <c r="B12" s="8" t="s">
        <v>2918</v>
      </c>
      <c r="C12" s="9"/>
      <c r="D12" s="9">
        <v>204153</v>
      </c>
      <c r="E12" s="9">
        <f t="shared" si="0"/>
        <v>19046.950000000012</v>
      </c>
    </row>
    <row r="13" spans="1:5" ht="21" x14ac:dyDescent="0.25">
      <c r="A13" s="18" t="s">
        <v>2912</v>
      </c>
      <c r="B13" s="8" t="s">
        <v>2917</v>
      </c>
      <c r="C13" s="9"/>
      <c r="D13" s="9">
        <v>30.45</v>
      </c>
      <c r="E13" s="9">
        <f t="shared" si="0"/>
        <v>19016.500000000011</v>
      </c>
    </row>
    <row r="14" spans="1:5" ht="21" x14ac:dyDescent="0.25">
      <c r="A14" s="18" t="s">
        <v>2919</v>
      </c>
      <c r="B14" s="8" t="s">
        <v>2918</v>
      </c>
      <c r="C14" s="17"/>
      <c r="D14" s="9">
        <v>10350</v>
      </c>
      <c r="E14" s="9">
        <f t="shared" si="0"/>
        <v>8666.5000000000109</v>
      </c>
    </row>
    <row r="15" spans="1:5" ht="21" x14ac:dyDescent="0.25">
      <c r="A15" s="18" t="s">
        <v>2919</v>
      </c>
      <c r="B15" s="8" t="s">
        <v>2917</v>
      </c>
      <c r="C15" s="9"/>
      <c r="D15" s="9">
        <v>30.45</v>
      </c>
      <c r="E15" s="9">
        <f t="shared" si="0"/>
        <v>8636.0500000000102</v>
      </c>
    </row>
    <row r="16" spans="1:5" ht="21" x14ac:dyDescent="0.25">
      <c r="A16" s="18" t="s">
        <v>2943</v>
      </c>
      <c r="B16" s="8" t="s">
        <v>396</v>
      </c>
      <c r="C16" s="9"/>
      <c r="D16" s="9">
        <v>8636</v>
      </c>
      <c r="E16" s="9">
        <f t="shared" si="0"/>
        <v>5.0000000010186341E-2</v>
      </c>
    </row>
    <row r="17" spans="1:5" ht="21" x14ac:dyDescent="0.25">
      <c r="A17" s="18" t="s">
        <v>3323</v>
      </c>
      <c r="B17" s="8" t="s">
        <v>3324</v>
      </c>
      <c r="C17" s="9">
        <v>29980</v>
      </c>
      <c r="D17" s="9"/>
      <c r="E17" s="9">
        <f t="shared" si="0"/>
        <v>29980.05000000001</v>
      </c>
    </row>
    <row r="18" spans="1:5" ht="21" x14ac:dyDescent="0.25">
      <c r="A18" s="18" t="s">
        <v>3323</v>
      </c>
      <c r="B18" s="8" t="s">
        <v>396</v>
      </c>
      <c r="C18" s="9"/>
      <c r="D18" s="9">
        <v>29980</v>
      </c>
      <c r="E18" s="9">
        <f t="shared" si="0"/>
        <v>5.0000000010186341E-2</v>
      </c>
    </row>
    <row r="19" spans="1:5" ht="21" x14ac:dyDescent="0.25">
      <c r="A19" s="18"/>
      <c r="B19" s="8"/>
      <c r="C19" s="9"/>
      <c r="D19" s="9"/>
      <c r="E19" s="9">
        <f t="shared" si="0"/>
        <v>5.0000000010186341E-2</v>
      </c>
    </row>
    <row r="20" spans="1:5" ht="21" x14ac:dyDescent="0.25">
      <c r="A20" s="18"/>
      <c r="B20" s="8"/>
      <c r="C20" s="9"/>
      <c r="D20" s="9"/>
      <c r="E20" s="9">
        <f t="shared" si="0"/>
        <v>5.0000000010186341E-2</v>
      </c>
    </row>
    <row r="21" spans="1:5" ht="21" x14ac:dyDescent="0.25">
      <c r="A21" s="18"/>
      <c r="B21" s="8"/>
      <c r="C21" s="9"/>
      <c r="D21" s="9"/>
      <c r="E21" s="9">
        <f t="shared" si="0"/>
        <v>5.0000000010186341E-2</v>
      </c>
    </row>
    <row r="22" spans="1:5" ht="21" x14ac:dyDescent="0.25">
      <c r="A22" s="18"/>
      <c r="B22" s="8"/>
      <c r="C22" s="9"/>
      <c r="D22" s="9"/>
      <c r="E22" s="9">
        <f t="shared" si="0"/>
        <v>5.0000000010186341E-2</v>
      </c>
    </row>
    <row r="23" spans="1:5" ht="21" x14ac:dyDescent="0.25">
      <c r="A23" s="18"/>
      <c r="B23" s="8"/>
      <c r="C23" s="9"/>
      <c r="D23" s="9"/>
      <c r="E23" s="9">
        <f t="shared" ref="E23:E86" si="1">E22+C23-D23</f>
        <v>5.0000000010186341E-2</v>
      </c>
    </row>
    <row r="24" spans="1:5" ht="21" x14ac:dyDescent="0.25">
      <c r="A24" s="18"/>
      <c r="B24" s="8"/>
      <c r="C24" s="9"/>
      <c r="D24" s="9"/>
      <c r="E24" s="9">
        <f t="shared" si="1"/>
        <v>5.0000000010186341E-2</v>
      </c>
    </row>
    <row r="25" spans="1:5" ht="21" x14ac:dyDescent="0.25">
      <c r="A25" s="18"/>
      <c r="B25" s="8"/>
      <c r="C25" s="9"/>
      <c r="D25" s="9"/>
      <c r="E25" s="9">
        <f t="shared" si="1"/>
        <v>5.0000000010186341E-2</v>
      </c>
    </row>
    <row r="26" spans="1:5" ht="21" x14ac:dyDescent="0.25">
      <c r="A26" s="18"/>
      <c r="B26" s="8"/>
      <c r="C26" s="9"/>
      <c r="D26" s="9"/>
      <c r="E26" s="9">
        <f t="shared" si="1"/>
        <v>5.0000000010186341E-2</v>
      </c>
    </row>
    <row r="27" spans="1:5" ht="21" x14ac:dyDescent="0.25">
      <c r="A27" s="18"/>
      <c r="B27" s="8"/>
      <c r="C27" s="9"/>
      <c r="D27" s="9"/>
      <c r="E27" s="9">
        <f t="shared" si="1"/>
        <v>5.0000000010186341E-2</v>
      </c>
    </row>
    <row r="28" spans="1:5" ht="21" x14ac:dyDescent="0.25">
      <c r="A28" s="18"/>
      <c r="B28" s="8"/>
      <c r="C28" s="9"/>
      <c r="D28" s="9"/>
      <c r="E28" s="9">
        <f t="shared" si="1"/>
        <v>5.0000000010186341E-2</v>
      </c>
    </row>
    <row r="29" spans="1:5" ht="21" x14ac:dyDescent="0.25">
      <c r="A29" s="18"/>
      <c r="B29" s="8"/>
      <c r="C29" s="9"/>
      <c r="D29" s="9"/>
      <c r="E29" s="9">
        <f t="shared" si="1"/>
        <v>5.0000000010186341E-2</v>
      </c>
    </row>
    <row r="30" spans="1:5" ht="21" x14ac:dyDescent="0.25">
      <c r="A30" s="18"/>
      <c r="B30" s="8"/>
      <c r="C30" s="9"/>
      <c r="D30" s="9"/>
      <c r="E30" s="9">
        <f t="shared" si="1"/>
        <v>5.0000000010186341E-2</v>
      </c>
    </row>
    <row r="31" spans="1:5" ht="21" x14ac:dyDescent="0.25">
      <c r="A31" s="18"/>
      <c r="B31" s="8"/>
      <c r="C31" s="9"/>
      <c r="D31" s="9"/>
      <c r="E31" s="9">
        <f t="shared" si="1"/>
        <v>5.0000000010186341E-2</v>
      </c>
    </row>
    <row r="32" spans="1:5" ht="21" x14ac:dyDescent="0.25">
      <c r="A32" s="18"/>
      <c r="B32" s="8"/>
      <c r="C32" s="9"/>
      <c r="D32" s="9"/>
      <c r="E32" s="9">
        <f t="shared" si="1"/>
        <v>5.0000000010186341E-2</v>
      </c>
    </row>
    <row r="33" spans="1:5" ht="21" x14ac:dyDescent="0.25">
      <c r="A33" s="18"/>
      <c r="B33" s="8"/>
      <c r="C33" s="9"/>
      <c r="D33" s="9"/>
      <c r="E33" s="9">
        <f t="shared" si="1"/>
        <v>5.0000000010186341E-2</v>
      </c>
    </row>
    <row r="34" spans="1:5" ht="21" x14ac:dyDescent="0.25">
      <c r="A34" s="18"/>
      <c r="B34" s="8"/>
      <c r="C34" s="9"/>
      <c r="D34" s="9"/>
      <c r="E34" s="9">
        <f t="shared" si="1"/>
        <v>5.0000000010186341E-2</v>
      </c>
    </row>
    <row r="35" spans="1:5" ht="21" x14ac:dyDescent="0.25">
      <c r="A35" s="18"/>
      <c r="B35" s="8"/>
      <c r="C35" s="9"/>
      <c r="D35" s="9"/>
      <c r="E35" s="9">
        <f t="shared" si="1"/>
        <v>5.0000000010186341E-2</v>
      </c>
    </row>
    <row r="36" spans="1:5" ht="21" x14ac:dyDescent="0.25">
      <c r="A36" s="18"/>
      <c r="B36" s="8"/>
      <c r="C36" s="9"/>
      <c r="D36" s="9"/>
      <c r="E36" s="9">
        <f t="shared" si="1"/>
        <v>5.0000000010186341E-2</v>
      </c>
    </row>
    <row r="37" spans="1:5" ht="21" x14ac:dyDescent="0.25">
      <c r="A37" s="18"/>
      <c r="B37" s="8"/>
      <c r="C37" s="9"/>
      <c r="D37" s="9"/>
      <c r="E37" s="9">
        <f t="shared" si="1"/>
        <v>5.0000000010186341E-2</v>
      </c>
    </row>
    <row r="38" spans="1:5" ht="21" x14ac:dyDescent="0.25">
      <c r="A38" s="18"/>
      <c r="B38" s="8"/>
      <c r="C38" s="9"/>
      <c r="D38" s="9"/>
      <c r="E38" s="9">
        <f t="shared" si="1"/>
        <v>5.0000000010186341E-2</v>
      </c>
    </row>
    <row r="39" spans="1:5" ht="21" x14ac:dyDescent="0.25">
      <c r="A39" s="18"/>
      <c r="B39" s="8"/>
      <c r="C39" s="9"/>
      <c r="D39" s="9"/>
      <c r="E39" s="9">
        <f t="shared" si="1"/>
        <v>5.0000000010186341E-2</v>
      </c>
    </row>
    <row r="40" spans="1:5" ht="21" x14ac:dyDescent="0.25">
      <c r="A40" s="18"/>
      <c r="B40" s="8"/>
      <c r="C40" s="9"/>
      <c r="D40" s="9"/>
      <c r="E40" s="9">
        <f t="shared" si="1"/>
        <v>5.0000000010186341E-2</v>
      </c>
    </row>
    <row r="41" spans="1:5" ht="21" x14ac:dyDescent="0.25">
      <c r="A41" s="18"/>
      <c r="B41" s="8"/>
      <c r="C41" s="9"/>
      <c r="D41" s="9"/>
      <c r="E41" s="9">
        <f t="shared" si="1"/>
        <v>5.0000000010186341E-2</v>
      </c>
    </row>
    <row r="42" spans="1:5" ht="21" x14ac:dyDescent="0.25">
      <c r="A42" s="18"/>
      <c r="B42" s="8"/>
      <c r="C42" s="9"/>
      <c r="D42" s="9"/>
      <c r="E42" s="9">
        <f t="shared" si="1"/>
        <v>5.0000000010186341E-2</v>
      </c>
    </row>
    <row r="43" spans="1:5" ht="21" x14ac:dyDescent="0.25">
      <c r="A43" s="18"/>
      <c r="B43" s="8"/>
      <c r="C43" s="9"/>
      <c r="D43" s="9"/>
      <c r="E43" s="9">
        <f t="shared" si="1"/>
        <v>5.0000000010186341E-2</v>
      </c>
    </row>
    <row r="44" spans="1:5" ht="21" x14ac:dyDescent="0.25">
      <c r="A44" s="18"/>
      <c r="B44" s="8"/>
      <c r="C44" s="9"/>
      <c r="D44" s="9"/>
      <c r="E44" s="9">
        <f t="shared" si="1"/>
        <v>5.0000000010186341E-2</v>
      </c>
    </row>
    <row r="45" spans="1:5" ht="21" x14ac:dyDescent="0.25">
      <c r="A45" s="18"/>
      <c r="B45" s="8"/>
      <c r="C45" s="9"/>
      <c r="D45" s="9"/>
      <c r="E45" s="9">
        <f t="shared" si="1"/>
        <v>5.0000000010186341E-2</v>
      </c>
    </row>
    <row r="46" spans="1:5" ht="21" x14ac:dyDescent="0.25">
      <c r="A46" s="18"/>
      <c r="B46" s="8"/>
      <c r="C46" s="9"/>
      <c r="D46" s="9"/>
      <c r="E46" s="9">
        <f t="shared" si="1"/>
        <v>5.0000000010186341E-2</v>
      </c>
    </row>
    <row r="47" spans="1:5" ht="21" x14ac:dyDescent="0.25">
      <c r="A47" s="18"/>
      <c r="B47" s="8"/>
      <c r="C47" s="9"/>
      <c r="D47" s="9"/>
      <c r="E47" s="9">
        <f t="shared" si="1"/>
        <v>5.0000000010186341E-2</v>
      </c>
    </row>
    <row r="48" spans="1:5" ht="21" x14ac:dyDescent="0.25">
      <c r="A48" s="18"/>
      <c r="B48" s="8"/>
      <c r="C48" s="9"/>
      <c r="D48" s="9"/>
      <c r="E48" s="9">
        <f t="shared" si="1"/>
        <v>5.0000000010186341E-2</v>
      </c>
    </row>
    <row r="49" spans="1:5" ht="21" x14ac:dyDescent="0.25">
      <c r="A49" s="18"/>
      <c r="B49" s="8"/>
      <c r="C49" s="9"/>
      <c r="D49" s="9"/>
      <c r="E49" s="9">
        <f t="shared" si="1"/>
        <v>5.0000000010186341E-2</v>
      </c>
    </row>
    <row r="50" spans="1:5" ht="21" x14ac:dyDescent="0.25">
      <c r="A50" s="18"/>
      <c r="B50" s="8"/>
      <c r="C50" s="9"/>
      <c r="D50" s="9"/>
      <c r="E50" s="9">
        <f t="shared" si="1"/>
        <v>5.0000000010186341E-2</v>
      </c>
    </row>
    <row r="51" spans="1:5" ht="21" x14ac:dyDescent="0.25">
      <c r="A51" s="18"/>
      <c r="B51" s="8"/>
      <c r="C51" s="9"/>
      <c r="D51" s="9"/>
      <c r="E51" s="9">
        <f t="shared" si="1"/>
        <v>5.0000000010186341E-2</v>
      </c>
    </row>
    <row r="52" spans="1:5" ht="21" x14ac:dyDescent="0.25">
      <c r="A52" s="18"/>
      <c r="B52" s="8"/>
      <c r="C52" s="9"/>
      <c r="D52" s="9"/>
      <c r="E52" s="9">
        <f t="shared" si="1"/>
        <v>5.0000000010186341E-2</v>
      </c>
    </row>
    <row r="53" spans="1:5" ht="21" x14ac:dyDescent="0.25">
      <c r="A53" s="18"/>
      <c r="B53" s="8"/>
      <c r="C53" s="9"/>
      <c r="D53" s="9"/>
      <c r="E53" s="9">
        <f t="shared" si="1"/>
        <v>5.0000000010186341E-2</v>
      </c>
    </row>
    <row r="54" spans="1:5" ht="21" x14ac:dyDescent="0.25">
      <c r="A54" s="18"/>
      <c r="B54" s="8"/>
      <c r="C54" s="9"/>
      <c r="D54" s="9"/>
      <c r="E54" s="9">
        <f t="shared" si="1"/>
        <v>5.0000000010186341E-2</v>
      </c>
    </row>
    <row r="55" spans="1:5" ht="21" x14ac:dyDescent="0.25">
      <c r="A55" s="18"/>
      <c r="B55" s="8"/>
      <c r="C55" s="9"/>
      <c r="D55" s="9"/>
      <c r="E55" s="9">
        <f t="shared" si="1"/>
        <v>5.0000000010186341E-2</v>
      </c>
    </row>
    <row r="56" spans="1:5" ht="21" x14ac:dyDescent="0.25">
      <c r="A56" s="18"/>
      <c r="B56" s="8"/>
      <c r="C56" s="9"/>
      <c r="D56" s="9"/>
      <c r="E56" s="9">
        <f t="shared" si="1"/>
        <v>5.0000000010186341E-2</v>
      </c>
    </row>
    <row r="57" spans="1:5" ht="21" x14ac:dyDescent="0.25">
      <c r="A57" s="18"/>
      <c r="B57" s="8"/>
      <c r="C57" s="9"/>
      <c r="D57" s="9"/>
      <c r="E57" s="9">
        <f t="shared" si="1"/>
        <v>5.0000000010186341E-2</v>
      </c>
    </row>
    <row r="58" spans="1:5" ht="21" x14ac:dyDescent="0.25">
      <c r="A58" s="18"/>
      <c r="B58" s="8"/>
      <c r="C58" s="9"/>
      <c r="D58" s="9"/>
      <c r="E58" s="9">
        <f t="shared" si="1"/>
        <v>5.0000000010186341E-2</v>
      </c>
    </row>
    <row r="59" spans="1:5" ht="21" x14ac:dyDescent="0.25">
      <c r="A59" s="18"/>
      <c r="B59" s="8"/>
      <c r="C59" s="9"/>
      <c r="D59" s="9"/>
      <c r="E59" s="9">
        <f t="shared" si="1"/>
        <v>5.0000000010186341E-2</v>
      </c>
    </row>
    <row r="60" spans="1:5" ht="21" x14ac:dyDescent="0.25">
      <c r="A60" s="18"/>
      <c r="B60" s="8"/>
      <c r="C60" s="9"/>
      <c r="D60" s="9"/>
      <c r="E60" s="9">
        <f t="shared" si="1"/>
        <v>5.0000000010186341E-2</v>
      </c>
    </row>
    <row r="61" spans="1:5" ht="21" x14ac:dyDescent="0.25">
      <c r="A61" s="18"/>
      <c r="B61" s="8"/>
      <c r="C61" s="9"/>
      <c r="D61" s="9"/>
      <c r="E61" s="9">
        <f t="shared" si="1"/>
        <v>5.0000000010186341E-2</v>
      </c>
    </row>
    <row r="62" spans="1:5" ht="21" x14ac:dyDescent="0.25">
      <c r="A62" s="18"/>
      <c r="B62" s="8"/>
      <c r="C62" s="9"/>
      <c r="D62" s="9"/>
      <c r="E62" s="9">
        <f t="shared" si="1"/>
        <v>5.0000000010186341E-2</v>
      </c>
    </row>
    <row r="63" spans="1:5" ht="21" x14ac:dyDescent="0.25">
      <c r="A63" s="18"/>
      <c r="B63" s="8"/>
      <c r="C63" s="9"/>
      <c r="D63" s="9"/>
      <c r="E63" s="9">
        <f t="shared" si="1"/>
        <v>5.0000000010186341E-2</v>
      </c>
    </row>
    <row r="64" spans="1:5" ht="21" x14ac:dyDescent="0.25">
      <c r="A64" s="18"/>
      <c r="B64" s="8"/>
      <c r="C64" s="9"/>
      <c r="D64" s="9"/>
      <c r="E64" s="9">
        <f t="shared" si="1"/>
        <v>5.0000000010186341E-2</v>
      </c>
    </row>
    <row r="65" spans="1:5" ht="21" x14ac:dyDescent="0.25">
      <c r="A65" s="18"/>
      <c r="B65" s="8"/>
      <c r="C65" s="9"/>
      <c r="D65" s="9"/>
      <c r="E65" s="9">
        <f t="shared" si="1"/>
        <v>5.0000000010186341E-2</v>
      </c>
    </row>
    <row r="66" spans="1:5" ht="21" x14ac:dyDescent="0.25">
      <c r="A66" s="18"/>
      <c r="B66" s="8"/>
      <c r="C66" s="9"/>
      <c r="D66" s="9"/>
      <c r="E66" s="9">
        <f t="shared" si="1"/>
        <v>5.0000000010186341E-2</v>
      </c>
    </row>
    <row r="67" spans="1:5" ht="21" x14ac:dyDescent="0.25">
      <c r="A67" s="18"/>
      <c r="B67" s="8"/>
      <c r="C67" s="9"/>
      <c r="D67" s="9"/>
      <c r="E67" s="9">
        <f t="shared" si="1"/>
        <v>5.0000000010186341E-2</v>
      </c>
    </row>
    <row r="68" spans="1:5" ht="21" x14ac:dyDescent="0.25">
      <c r="A68" s="18"/>
      <c r="B68" s="8"/>
      <c r="C68" s="9"/>
      <c r="D68" s="9"/>
      <c r="E68" s="9">
        <f t="shared" si="1"/>
        <v>5.0000000010186341E-2</v>
      </c>
    </row>
    <row r="69" spans="1:5" ht="21" x14ac:dyDescent="0.25">
      <c r="A69" s="18"/>
      <c r="B69" s="8"/>
      <c r="C69" s="9"/>
      <c r="D69" s="9"/>
      <c r="E69" s="9">
        <f t="shared" si="1"/>
        <v>5.0000000010186341E-2</v>
      </c>
    </row>
    <row r="70" spans="1:5" ht="21" x14ac:dyDescent="0.25">
      <c r="A70" s="18"/>
      <c r="B70" s="8"/>
      <c r="C70" s="9"/>
      <c r="D70" s="9"/>
      <c r="E70" s="9">
        <f t="shared" si="1"/>
        <v>5.0000000010186341E-2</v>
      </c>
    </row>
    <row r="71" spans="1:5" ht="21" x14ac:dyDescent="0.25">
      <c r="A71" s="18"/>
      <c r="B71" s="8"/>
      <c r="C71" s="9"/>
      <c r="D71" s="9"/>
      <c r="E71" s="9">
        <f t="shared" si="1"/>
        <v>5.0000000010186341E-2</v>
      </c>
    </row>
    <row r="72" spans="1:5" ht="21" x14ac:dyDescent="0.25">
      <c r="A72" s="18"/>
      <c r="B72" s="8"/>
      <c r="C72" s="9"/>
      <c r="D72" s="9"/>
      <c r="E72" s="9">
        <f t="shared" si="1"/>
        <v>5.0000000010186341E-2</v>
      </c>
    </row>
    <row r="73" spans="1:5" ht="21" x14ac:dyDescent="0.25">
      <c r="A73" s="18"/>
      <c r="B73" s="8"/>
      <c r="C73" s="9"/>
      <c r="D73" s="9"/>
      <c r="E73" s="9">
        <f t="shared" si="1"/>
        <v>5.0000000010186341E-2</v>
      </c>
    </row>
    <row r="74" spans="1:5" ht="21" x14ac:dyDescent="0.25">
      <c r="A74" s="18"/>
      <c r="B74" s="8"/>
      <c r="C74" s="9"/>
      <c r="D74" s="9"/>
      <c r="E74" s="9">
        <f t="shared" si="1"/>
        <v>5.0000000010186341E-2</v>
      </c>
    </row>
    <row r="75" spans="1:5" ht="21" x14ac:dyDescent="0.25">
      <c r="A75" s="18"/>
      <c r="B75" s="8"/>
      <c r="C75" s="9"/>
      <c r="D75" s="9"/>
      <c r="E75" s="9">
        <f t="shared" si="1"/>
        <v>5.0000000010186341E-2</v>
      </c>
    </row>
    <row r="76" spans="1:5" ht="21" x14ac:dyDescent="0.25">
      <c r="A76" s="18"/>
      <c r="B76" s="8"/>
      <c r="C76" s="9"/>
      <c r="D76" s="9"/>
      <c r="E76" s="9">
        <f t="shared" si="1"/>
        <v>5.0000000010186341E-2</v>
      </c>
    </row>
    <row r="77" spans="1:5" ht="21" x14ac:dyDescent="0.25">
      <c r="A77" s="18"/>
      <c r="B77" s="8"/>
      <c r="C77" s="9"/>
      <c r="D77" s="9"/>
      <c r="E77" s="9">
        <f t="shared" si="1"/>
        <v>5.0000000010186341E-2</v>
      </c>
    </row>
    <row r="78" spans="1:5" ht="21" x14ac:dyDescent="0.25">
      <c r="A78" s="18"/>
      <c r="B78" s="8"/>
      <c r="C78" s="9"/>
      <c r="D78" s="9"/>
      <c r="E78" s="9">
        <f t="shared" si="1"/>
        <v>5.0000000010186341E-2</v>
      </c>
    </row>
    <row r="79" spans="1:5" ht="21" x14ac:dyDescent="0.25">
      <c r="A79" s="18"/>
      <c r="B79" s="8"/>
      <c r="C79" s="9"/>
      <c r="D79" s="9"/>
      <c r="E79" s="9">
        <f t="shared" si="1"/>
        <v>5.0000000010186341E-2</v>
      </c>
    </row>
    <row r="80" spans="1:5" ht="21" x14ac:dyDescent="0.25">
      <c r="A80" s="18"/>
      <c r="B80" s="8"/>
      <c r="C80" s="9"/>
      <c r="D80" s="9"/>
      <c r="E80" s="9">
        <f t="shared" si="1"/>
        <v>5.0000000010186341E-2</v>
      </c>
    </row>
    <row r="81" spans="1:5" ht="21" x14ac:dyDescent="0.25">
      <c r="A81" s="18"/>
      <c r="B81" s="8"/>
      <c r="C81" s="9"/>
      <c r="D81" s="9"/>
      <c r="E81" s="9">
        <f t="shared" si="1"/>
        <v>5.0000000010186341E-2</v>
      </c>
    </row>
    <row r="82" spans="1:5" ht="21" x14ac:dyDescent="0.25">
      <c r="A82" s="18"/>
      <c r="B82" s="8"/>
      <c r="C82" s="9"/>
      <c r="D82" s="9"/>
      <c r="E82" s="9">
        <f t="shared" si="1"/>
        <v>5.0000000010186341E-2</v>
      </c>
    </row>
    <row r="83" spans="1:5" ht="21" x14ac:dyDescent="0.25">
      <c r="A83" s="18"/>
      <c r="B83" s="8"/>
      <c r="C83" s="9"/>
      <c r="D83" s="9"/>
      <c r="E83" s="9">
        <f t="shared" si="1"/>
        <v>5.0000000010186341E-2</v>
      </c>
    </row>
    <row r="84" spans="1:5" ht="21" x14ac:dyDescent="0.25">
      <c r="A84" s="18"/>
      <c r="B84" s="8"/>
      <c r="C84" s="9"/>
      <c r="D84" s="9"/>
      <c r="E84" s="9">
        <f t="shared" si="1"/>
        <v>5.0000000010186341E-2</v>
      </c>
    </row>
    <row r="85" spans="1:5" ht="21" x14ac:dyDescent="0.25">
      <c r="A85" s="18"/>
      <c r="B85" s="8"/>
      <c r="C85" s="9"/>
      <c r="D85" s="9"/>
      <c r="E85" s="9">
        <f t="shared" si="1"/>
        <v>5.0000000010186341E-2</v>
      </c>
    </row>
    <row r="86" spans="1:5" ht="21" x14ac:dyDescent="0.25">
      <c r="A86" s="18"/>
      <c r="B86" s="8"/>
      <c r="C86" s="9"/>
      <c r="D86" s="9"/>
      <c r="E86" s="9">
        <f t="shared" si="1"/>
        <v>5.0000000010186341E-2</v>
      </c>
    </row>
    <row r="87" spans="1:5" ht="21" x14ac:dyDescent="0.25">
      <c r="A87" s="18"/>
      <c r="B87" s="8"/>
      <c r="C87" s="9"/>
      <c r="D87" s="9"/>
      <c r="E87" s="9">
        <f t="shared" ref="E87:E112" si="2">E86+C87-D87</f>
        <v>5.0000000010186341E-2</v>
      </c>
    </row>
    <row r="88" spans="1:5" ht="21" x14ac:dyDescent="0.25">
      <c r="A88" s="18"/>
      <c r="B88" s="8"/>
      <c r="C88" s="9"/>
      <c r="D88" s="9"/>
      <c r="E88" s="9">
        <f t="shared" si="2"/>
        <v>5.0000000010186341E-2</v>
      </c>
    </row>
    <row r="89" spans="1:5" ht="21" x14ac:dyDescent="0.25">
      <c r="A89" s="18"/>
      <c r="B89" s="8"/>
      <c r="C89" s="9"/>
      <c r="D89" s="9"/>
      <c r="E89" s="9">
        <f t="shared" si="2"/>
        <v>5.0000000010186341E-2</v>
      </c>
    </row>
    <row r="90" spans="1:5" ht="21" x14ac:dyDescent="0.25">
      <c r="A90" s="18"/>
      <c r="B90" s="8"/>
      <c r="C90" s="9"/>
      <c r="D90" s="9"/>
      <c r="E90" s="9">
        <f t="shared" si="2"/>
        <v>5.0000000010186341E-2</v>
      </c>
    </row>
    <row r="91" spans="1:5" ht="21" x14ac:dyDescent="0.25">
      <c r="A91" s="18"/>
      <c r="B91" s="8"/>
      <c r="C91" s="9"/>
      <c r="D91" s="9"/>
      <c r="E91" s="9">
        <f t="shared" si="2"/>
        <v>5.0000000010186341E-2</v>
      </c>
    </row>
    <row r="92" spans="1:5" ht="21" x14ac:dyDescent="0.25">
      <c r="A92" s="18"/>
      <c r="B92" s="8"/>
      <c r="C92" s="9"/>
      <c r="D92" s="9"/>
      <c r="E92" s="9">
        <f t="shared" si="2"/>
        <v>5.0000000010186341E-2</v>
      </c>
    </row>
    <row r="93" spans="1:5" ht="21" x14ac:dyDescent="0.25">
      <c r="A93" s="18"/>
      <c r="B93" s="8"/>
      <c r="C93" s="9"/>
      <c r="D93" s="9"/>
      <c r="E93" s="9">
        <f t="shared" si="2"/>
        <v>5.0000000010186341E-2</v>
      </c>
    </row>
    <row r="94" spans="1:5" ht="21" x14ac:dyDescent="0.25">
      <c r="A94" s="18"/>
      <c r="B94" s="8"/>
      <c r="C94" s="9"/>
      <c r="D94" s="9"/>
      <c r="E94" s="9">
        <f t="shared" si="2"/>
        <v>5.0000000010186341E-2</v>
      </c>
    </row>
    <row r="95" spans="1:5" ht="21" x14ac:dyDescent="0.25">
      <c r="A95" s="18"/>
      <c r="B95" s="8"/>
      <c r="C95" s="9"/>
      <c r="D95" s="9"/>
      <c r="E95" s="9">
        <f t="shared" si="2"/>
        <v>5.0000000010186341E-2</v>
      </c>
    </row>
    <row r="96" spans="1:5" ht="21" x14ac:dyDescent="0.25">
      <c r="A96" s="18"/>
      <c r="B96" s="8"/>
      <c r="C96" s="9"/>
      <c r="D96" s="9"/>
      <c r="E96" s="9">
        <f t="shared" si="2"/>
        <v>5.0000000010186341E-2</v>
      </c>
    </row>
    <row r="97" spans="1:5" ht="21" x14ac:dyDescent="0.25">
      <c r="A97" s="18"/>
      <c r="B97" s="8"/>
      <c r="C97" s="9"/>
      <c r="D97" s="9"/>
      <c r="E97" s="9">
        <f t="shared" si="2"/>
        <v>5.0000000010186341E-2</v>
      </c>
    </row>
    <row r="98" spans="1:5" ht="21" x14ac:dyDescent="0.25">
      <c r="A98" s="18"/>
      <c r="B98" s="8"/>
      <c r="C98" s="9"/>
      <c r="D98" s="9"/>
      <c r="E98" s="9">
        <f t="shared" si="2"/>
        <v>5.0000000010186341E-2</v>
      </c>
    </row>
    <row r="99" spans="1:5" ht="21" x14ac:dyDescent="0.25">
      <c r="A99" s="18"/>
      <c r="B99" s="8"/>
      <c r="C99" s="9"/>
      <c r="D99" s="9"/>
      <c r="E99" s="9">
        <f t="shared" si="2"/>
        <v>5.0000000010186341E-2</v>
      </c>
    </row>
    <row r="100" spans="1:5" ht="21" x14ac:dyDescent="0.25">
      <c r="A100" s="18"/>
      <c r="B100" s="8"/>
      <c r="C100" s="9"/>
      <c r="D100" s="9"/>
      <c r="E100" s="9">
        <f t="shared" si="2"/>
        <v>5.0000000010186341E-2</v>
      </c>
    </row>
    <row r="101" spans="1:5" ht="21" x14ac:dyDescent="0.25">
      <c r="A101" s="18"/>
      <c r="B101" s="8"/>
      <c r="C101" s="9"/>
      <c r="D101" s="9"/>
      <c r="E101" s="9">
        <f t="shared" si="2"/>
        <v>5.0000000010186341E-2</v>
      </c>
    </row>
    <row r="102" spans="1:5" ht="21" x14ac:dyDescent="0.25">
      <c r="A102" s="18"/>
      <c r="B102" s="8"/>
      <c r="C102" s="9"/>
      <c r="D102" s="9"/>
      <c r="E102" s="9">
        <f t="shared" si="2"/>
        <v>5.0000000010186341E-2</v>
      </c>
    </row>
    <row r="103" spans="1:5" ht="21" x14ac:dyDescent="0.25">
      <c r="A103" s="18"/>
      <c r="B103" s="8"/>
      <c r="C103" s="9"/>
      <c r="D103" s="9"/>
      <c r="E103" s="9">
        <f t="shared" si="2"/>
        <v>5.0000000010186341E-2</v>
      </c>
    </row>
    <row r="104" spans="1:5" ht="21" x14ac:dyDescent="0.25">
      <c r="A104" s="18"/>
      <c r="B104" s="8"/>
      <c r="C104" s="9"/>
      <c r="D104" s="9"/>
      <c r="E104" s="9">
        <f t="shared" si="2"/>
        <v>5.0000000010186341E-2</v>
      </c>
    </row>
    <row r="105" spans="1:5" ht="21" x14ac:dyDescent="0.25">
      <c r="A105" s="18"/>
      <c r="B105" s="8"/>
      <c r="C105" s="9"/>
      <c r="D105" s="9"/>
      <c r="E105" s="9">
        <f t="shared" si="2"/>
        <v>5.0000000010186341E-2</v>
      </c>
    </row>
    <row r="106" spans="1:5" ht="21" x14ac:dyDescent="0.25">
      <c r="A106" s="18"/>
      <c r="B106" s="8"/>
      <c r="C106" s="9"/>
      <c r="D106" s="9"/>
      <c r="E106" s="9">
        <f t="shared" si="2"/>
        <v>5.0000000010186341E-2</v>
      </c>
    </row>
    <row r="107" spans="1:5" ht="21" x14ac:dyDescent="0.25">
      <c r="A107" s="18"/>
      <c r="B107" s="8"/>
      <c r="C107" s="9"/>
      <c r="D107" s="9"/>
      <c r="E107" s="9">
        <f t="shared" si="2"/>
        <v>5.0000000010186341E-2</v>
      </c>
    </row>
    <row r="108" spans="1:5" ht="21" x14ac:dyDescent="0.25">
      <c r="A108" s="18"/>
      <c r="B108" s="8"/>
      <c r="C108" s="9"/>
      <c r="D108" s="9"/>
      <c r="E108" s="9">
        <f t="shared" si="2"/>
        <v>5.0000000010186341E-2</v>
      </c>
    </row>
    <row r="109" spans="1:5" ht="21" x14ac:dyDescent="0.25">
      <c r="A109" s="18"/>
      <c r="B109" s="8"/>
      <c r="C109" s="9"/>
      <c r="D109" s="9"/>
      <c r="E109" s="9">
        <f t="shared" si="2"/>
        <v>5.0000000010186341E-2</v>
      </c>
    </row>
    <row r="110" spans="1:5" ht="21" x14ac:dyDescent="0.25">
      <c r="A110" s="18"/>
      <c r="B110" s="8"/>
      <c r="C110" s="9"/>
      <c r="D110" s="9"/>
      <c r="E110" s="9">
        <f t="shared" si="2"/>
        <v>5.0000000010186341E-2</v>
      </c>
    </row>
    <row r="111" spans="1:5" ht="21" x14ac:dyDescent="0.25">
      <c r="A111" s="18"/>
      <c r="B111" s="8"/>
      <c r="C111" s="9"/>
      <c r="D111" s="9"/>
      <c r="E111" s="9">
        <f t="shared" si="2"/>
        <v>5.0000000010186341E-2</v>
      </c>
    </row>
    <row r="112" spans="1:5" ht="21" x14ac:dyDescent="0.25">
      <c r="A112" s="18"/>
      <c r="B112" s="8"/>
      <c r="C112" s="9"/>
      <c r="D112" s="9"/>
      <c r="E112" s="9">
        <f t="shared" si="2"/>
        <v>5.0000000010186341E-2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Sheet152"/>
  <dimension ref="A1:G112"/>
  <sheetViews>
    <sheetView topLeftCell="A81" workbookViewId="0">
      <selection activeCell="A108" sqref="A108"/>
    </sheetView>
  </sheetViews>
  <sheetFormatPr baseColWidth="10" defaultColWidth="8.83203125" defaultRowHeight="15" x14ac:dyDescent="0.2"/>
  <cols>
    <col min="1" max="1" width="16.33203125" customWidth="1"/>
    <col min="2" max="2" width="65.6640625" customWidth="1"/>
    <col min="3" max="3" width="24.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1721</v>
      </c>
      <c r="B1" s="160"/>
      <c r="C1" s="160"/>
      <c r="D1" s="160"/>
      <c r="E1" s="160"/>
    </row>
    <row r="2" spans="1:5" ht="26" x14ac:dyDescent="0.3">
      <c r="A2" s="161" t="s">
        <v>1452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>
        <v>45998</v>
      </c>
      <c r="B4" s="8" t="s">
        <v>2401</v>
      </c>
      <c r="C4" s="9"/>
      <c r="D4" s="9"/>
      <c r="E4" s="9">
        <v>-755.65</v>
      </c>
    </row>
    <row r="5" spans="1:5" ht="21" x14ac:dyDescent="0.25">
      <c r="A5" s="18">
        <v>45755</v>
      </c>
      <c r="B5" s="8" t="s">
        <v>259</v>
      </c>
      <c r="C5" s="16"/>
      <c r="D5" s="9">
        <v>288.75</v>
      </c>
      <c r="E5" s="9">
        <f t="shared" ref="E5:E25" si="0">E4+C5-D5</f>
        <v>-1044.4000000000001</v>
      </c>
    </row>
    <row r="6" spans="1:5" ht="21" x14ac:dyDescent="0.25">
      <c r="A6" s="18" t="s">
        <v>2861</v>
      </c>
      <c r="B6" s="8" t="s">
        <v>259</v>
      </c>
      <c r="C6" s="9"/>
      <c r="D6" s="9">
        <v>288.75</v>
      </c>
      <c r="E6" s="9">
        <f t="shared" si="0"/>
        <v>-1333.15</v>
      </c>
    </row>
    <row r="7" spans="1:5" ht="21" x14ac:dyDescent="0.25">
      <c r="A7" s="18"/>
      <c r="B7" s="8" t="s">
        <v>259</v>
      </c>
      <c r="C7" s="9"/>
      <c r="D7" s="9">
        <v>288.75</v>
      </c>
      <c r="E7" s="9">
        <f t="shared" si="0"/>
        <v>-1621.9</v>
      </c>
    </row>
    <row r="8" spans="1:5" ht="21" x14ac:dyDescent="0.25">
      <c r="A8" s="18" t="s">
        <v>3109</v>
      </c>
      <c r="B8" s="8" t="s">
        <v>2751</v>
      </c>
      <c r="C8" s="9">
        <v>147500</v>
      </c>
      <c r="D8" s="9"/>
      <c r="E8" s="9">
        <f t="shared" si="0"/>
        <v>145878.1</v>
      </c>
    </row>
    <row r="9" spans="1:5" ht="21" x14ac:dyDescent="0.25">
      <c r="A9" s="18" t="s">
        <v>3109</v>
      </c>
      <c r="B9" s="8" t="s">
        <v>2751</v>
      </c>
      <c r="C9" s="9">
        <v>175000</v>
      </c>
      <c r="D9" s="9"/>
      <c r="E9" s="9">
        <f t="shared" si="0"/>
        <v>320878.09999999998</v>
      </c>
    </row>
    <row r="10" spans="1:5" ht="21" x14ac:dyDescent="0.25">
      <c r="A10" s="18" t="s">
        <v>3109</v>
      </c>
      <c r="B10" s="8" t="s">
        <v>2751</v>
      </c>
      <c r="C10" s="9">
        <v>126000</v>
      </c>
      <c r="D10" s="9"/>
      <c r="E10" s="9">
        <f t="shared" si="0"/>
        <v>446878.1</v>
      </c>
    </row>
    <row r="11" spans="1:5" ht="21" x14ac:dyDescent="0.25">
      <c r="A11" s="18" t="s">
        <v>3109</v>
      </c>
      <c r="B11" s="8" t="s">
        <v>2715</v>
      </c>
      <c r="C11" s="9"/>
      <c r="D11" s="9">
        <v>445023</v>
      </c>
      <c r="E11" s="9">
        <f t="shared" si="0"/>
        <v>1855.0999999999767</v>
      </c>
    </row>
    <row r="12" spans="1:5" ht="21" x14ac:dyDescent="0.25">
      <c r="A12" s="18" t="s">
        <v>3111</v>
      </c>
      <c r="B12" s="8" t="s">
        <v>259</v>
      </c>
      <c r="C12" s="9"/>
      <c r="D12" s="9">
        <v>54</v>
      </c>
      <c r="E12" s="9">
        <f t="shared" si="0"/>
        <v>1801.0999999999767</v>
      </c>
    </row>
    <row r="13" spans="1:5" ht="21" x14ac:dyDescent="0.25">
      <c r="A13" s="18" t="s">
        <v>3121</v>
      </c>
      <c r="B13" s="8" t="s">
        <v>259</v>
      </c>
      <c r="C13" s="9"/>
      <c r="D13" s="9">
        <v>50</v>
      </c>
      <c r="E13" s="9">
        <f t="shared" si="0"/>
        <v>1751.0999999999767</v>
      </c>
    </row>
    <row r="14" spans="1:5" ht="21" x14ac:dyDescent="0.25">
      <c r="A14" s="18" t="s">
        <v>3121</v>
      </c>
      <c r="B14" s="8" t="s">
        <v>259</v>
      </c>
      <c r="C14" s="9"/>
      <c r="D14" s="9">
        <v>2.5</v>
      </c>
      <c r="E14" s="9">
        <f t="shared" si="0"/>
        <v>1748.5999999999767</v>
      </c>
    </row>
    <row r="15" spans="1:5" ht="21" x14ac:dyDescent="0.25">
      <c r="A15" s="18" t="s">
        <v>3121</v>
      </c>
      <c r="B15" s="8" t="s">
        <v>259</v>
      </c>
      <c r="C15" s="8"/>
      <c r="D15" s="9">
        <v>225</v>
      </c>
      <c r="E15" s="9">
        <f t="shared" si="0"/>
        <v>1523.5999999999767</v>
      </c>
    </row>
    <row r="16" spans="1:5" ht="21" x14ac:dyDescent="0.25">
      <c r="A16" s="18" t="s">
        <v>3121</v>
      </c>
      <c r="B16" s="8" t="s">
        <v>259</v>
      </c>
      <c r="C16" s="9"/>
      <c r="D16" s="9">
        <v>11.25</v>
      </c>
      <c r="E16" s="9">
        <f t="shared" si="0"/>
        <v>1512.3499999999767</v>
      </c>
    </row>
    <row r="17" spans="1:7" ht="21" x14ac:dyDescent="0.25">
      <c r="A17" s="18" t="s">
        <v>3122</v>
      </c>
      <c r="B17" s="8" t="s">
        <v>2751</v>
      </c>
      <c r="C17" s="9">
        <v>125000</v>
      </c>
      <c r="D17" s="9"/>
      <c r="E17" s="9">
        <f t="shared" si="0"/>
        <v>126512.34999999998</v>
      </c>
    </row>
    <row r="18" spans="1:7" ht="21" x14ac:dyDescent="0.25">
      <c r="A18" s="18" t="s">
        <v>3122</v>
      </c>
      <c r="B18" s="8" t="s">
        <v>2751</v>
      </c>
      <c r="C18" s="9">
        <v>124000</v>
      </c>
      <c r="D18" s="9"/>
      <c r="E18" s="9">
        <f t="shared" si="0"/>
        <v>250512.34999999998</v>
      </c>
    </row>
    <row r="19" spans="1:7" ht="21" x14ac:dyDescent="0.25">
      <c r="A19" s="18" t="s">
        <v>3122</v>
      </c>
      <c r="B19" s="8" t="s">
        <v>2751</v>
      </c>
      <c r="C19" s="9">
        <v>125000</v>
      </c>
      <c r="D19" s="9"/>
      <c r="E19" s="9">
        <f t="shared" si="0"/>
        <v>375512.35</v>
      </c>
    </row>
    <row r="20" spans="1:7" ht="21" x14ac:dyDescent="0.25">
      <c r="A20" s="18" t="s">
        <v>3122</v>
      </c>
      <c r="B20" s="8" t="s">
        <v>2715</v>
      </c>
      <c r="C20" s="9"/>
      <c r="D20" s="9">
        <v>373928</v>
      </c>
      <c r="E20" s="9">
        <f t="shared" si="0"/>
        <v>1584.3499999999767</v>
      </c>
    </row>
    <row r="21" spans="1:7" ht="21" x14ac:dyDescent="0.25">
      <c r="A21" s="18" t="s">
        <v>3122</v>
      </c>
      <c r="B21" s="8" t="s">
        <v>259</v>
      </c>
      <c r="C21" s="9"/>
      <c r="D21" s="9">
        <v>11.25</v>
      </c>
      <c r="E21" s="9">
        <f t="shared" si="0"/>
        <v>1573.0999999999767</v>
      </c>
    </row>
    <row r="22" spans="1:7" ht="21" x14ac:dyDescent="0.25">
      <c r="A22" s="18" t="s">
        <v>3173</v>
      </c>
      <c r="B22" s="8" t="s">
        <v>2751</v>
      </c>
      <c r="C22" s="9">
        <v>400000</v>
      </c>
      <c r="D22" s="9"/>
      <c r="E22" s="9">
        <f t="shared" si="0"/>
        <v>401573.1</v>
      </c>
      <c r="G22" s="14">
        <f>+E22-375512.15</f>
        <v>26060.949999999953</v>
      </c>
    </row>
    <row r="23" spans="1:7" ht="21" x14ac:dyDescent="0.25">
      <c r="A23" s="18" t="s">
        <v>3173</v>
      </c>
      <c r="B23" s="8" t="s">
        <v>2715</v>
      </c>
      <c r="C23" s="9"/>
      <c r="D23" s="9">
        <v>400157</v>
      </c>
      <c r="E23" s="9">
        <f t="shared" si="0"/>
        <v>1416.0999999999767</v>
      </c>
    </row>
    <row r="24" spans="1:7" ht="21" x14ac:dyDescent="0.25">
      <c r="A24" s="18" t="s">
        <v>3173</v>
      </c>
      <c r="B24" s="8" t="s">
        <v>259</v>
      </c>
      <c r="C24" s="9"/>
      <c r="D24" s="9">
        <v>1.05</v>
      </c>
      <c r="E24" s="9">
        <f t="shared" si="0"/>
        <v>1415.0499999999768</v>
      </c>
    </row>
    <row r="25" spans="1:7" ht="21" x14ac:dyDescent="0.25">
      <c r="A25" s="18" t="s">
        <v>3290</v>
      </c>
      <c r="B25" s="8" t="s">
        <v>259</v>
      </c>
      <c r="D25" s="9">
        <v>280.85000000000002</v>
      </c>
      <c r="E25" s="9">
        <f t="shared" si="0"/>
        <v>1134.1999999999766</v>
      </c>
      <c r="F25" s="14"/>
    </row>
    <row r="26" spans="1:7" ht="21" x14ac:dyDescent="0.25">
      <c r="A26" s="18" t="s">
        <v>3302</v>
      </c>
      <c r="B26" s="8" t="s">
        <v>259</v>
      </c>
      <c r="C26" s="9"/>
      <c r="D26" s="9">
        <v>225</v>
      </c>
      <c r="E26" s="9">
        <f t="shared" ref="E26:E69" si="1">E25+C26-D26</f>
        <v>909.19999999997663</v>
      </c>
      <c r="F26" s="14">
        <f>+E26-897.95</f>
        <v>11.249999999976581</v>
      </c>
    </row>
    <row r="27" spans="1:7" ht="21" x14ac:dyDescent="0.25">
      <c r="A27" s="18" t="s">
        <v>3302</v>
      </c>
      <c r="B27" s="8" t="s">
        <v>259</v>
      </c>
      <c r="C27" s="9"/>
      <c r="D27" s="9">
        <v>11.25</v>
      </c>
      <c r="E27" s="9">
        <f t="shared" si="1"/>
        <v>897.94999999997663</v>
      </c>
    </row>
    <row r="28" spans="1:7" ht="21" x14ac:dyDescent="0.25">
      <c r="A28" s="18" t="s">
        <v>3327</v>
      </c>
      <c r="B28" s="8" t="s">
        <v>3007</v>
      </c>
      <c r="C28" s="9">
        <v>220500</v>
      </c>
      <c r="D28" s="9"/>
      <c r="E28" s="9">
        <f t="shared" si="1"/>
        <v>221397.94999999998</v>
      </c>
    </row>
    <row r="29" spans="1:7" ht="21" x14ac:dyDescent="0.25">
      <c r="A29" s="18" t="s">
        <v>3327</v>
      </c>
      <c r="B29" s="8" t="s">
        <v>3330</v>
      </c>
      <c r="C29" s="9"/>
      <c r="D29" s="9">
        <v>220000</v>
      </c>
      <c r="E29" s="9">
        <f t="shared" si="1"/>
        <v>1397.9499999999825</v>
      </c>
    </row>
    <row r="30" spans="1:7" ht="21" x14ac:dyDescent="0.25">
      <c r="A30" s="18" t="s">
        <v>3364</v>
      </c>
      <c r="B30" s="8" t="s">
        <v>2751</v>
      </c>
      <c r="C30" s="9">
        <v>200000</v>
      </c>
      <c r="D30" s="9"/>
      <c r="E30" s="9">
        <f t="shared" si="1"/>
        <v>201397.94999999998</v>
      </c>
    </row>
    <row r="31" spans="1:7" ht="21" x14ac:dyDescent="0.25">
      <c r="A31" s="18" t="s">
        <v>3364</v>
      </c>
      <c r="B31" s="8" t="s">
        <v>2715</v>
      </c>
      <c r="C31" s="9"/>
      <c r="D31" s="9">
        <v>201041</v>
      </c>
      <c r="E31" s="9">
        <f t="shared" si="1"/>
        <v>356.94999999998254</v>
      </c>
    </row>
    <row r="32" spans="1:7" ht="21" x14ac:dyDescent="0.25">
      <c r="A32" s="18" t="s">
        <v>3364</v>
      </c>
      <c r="B32" s="8" t="s">
        <v>259</v>
      </c>
      <c r="C32" s="9"/>
      <c r="D32" s="9">
        <v>1.05</v>
      </c>
      <c r="E32" s="9">
        <f t="shared" si="1"/>
        <v>355.89999999998253</v>
      </c>
    </row>
    <row r="33" spans="1:6" ht="21" x14ac:dyDescent="0.25">
      <c r="A33" s="18" t="s">
        <v>3365</v>
      </c>
      <c r="B33" s="8" t="s">
        <v>2751</v>
      </c>
      <c r="C33" s="9">
        <v>199000</v>
      </c>
      <c r="D33" s="9"/>
      <c r="E33" s="9">
        <f t="shared" si="1"/>
        <v>199355.9</v>
      </c>
    </row>
    <row r="34" spans="1:6" ht="24" x14ac:dyDescent="0.3">
      <c r="A34" s="18" t="s">
        <v>3365</v>
      </c>
      <c r="B34" s="8" t="s">
        <v>2715</v>
      </c>
      <c r="C34" s="31"/>
      <c r="D34" s="9">
        <v>199013</v>
      </c>
      <c r="E34" s="9">
        <f t="shared" si="1"/>
        <v>342.89999999999418</v>
      </c>
    </row>
    <row r="35" spans="1:6" ht="21" x14ac:dyDescent="0.25">
      <c r="A35" s="18" t="s">
        <v>3365</v>
      </c>
      <c r="B35" s="8" t="s">
        <v>259</v>
      </c>
      <c r="C35" s="9"/>
      <c r="D35" s="9">
        <v>2.1</v>
      </c>
      <c r="E35" s="9">
        <f t="shared" si="1"/>
        <v>340.79999999999416</v>
      </c>
    </row>
    <row r="36" spans="1:6" ht="21" x14ac:dyDescent="0.25">
      <c r="A36" s="18" t="s">
        <v>3370</v>
      </c>
      <c r="B36" s="8" t="s">
        <v>259</v>
      </c>
      <c r="C36" s="9"/>
      <c r="D36" s="9">
        <v>52.5</v>
      </c>
      <c r="E36" s="9">
        <f t="shared" si="1"/>
        <v>288.29999999999416</v>
      </c>
    </row>
    <row r="37" spans="1:6" ht="21" x14ac:dyDescent="0.25">
      <c r="A37" s="18" t="s">
        <v>3370</v>
      </c>
      <c r="B37" s="8" t="s">
        <v>2751</v>
      </c>
      <c r="C37" s="9">
        <v>200000</v>
      </c>
      <c r="D37" s="9"/>
      <c r="E37" s="9">
        <f t="shared" si="1"/>
        <v>200288.3</v>
      </c>
    </row>
    <row r="38" spans="1:6" ht="21" x14ac:dyDescent="0.25">
      <c r="A38" s="18" t="s">
        <v>3370</v>
      </c>
      <c r="B38" s="8" t="s">
        <v>3371</v>
      </c>
      <c r="C38" s="9"/>
      <c r="D38" s="9">
        <v>200000</v>
      </c>
      <c r="E38" s="9">
        <f t="shared" si="1"/>
        <v>288.29999999998836</v>
      </c>
    </row>
    <row r="39" spans="1:6" ht="21" x14ac:dyDescent="0.25">
      <c r="A39" s="18" t="s">
        <v>3370</v>
      </c>
      <c r="B39" s="8" t="s">
        <v>259</v>
      </c>
      <c r="C39" s="9"/>
      <c r="D39" s="9">
        <v>3.15</v>
      </c>
      <c r="E39" s="9">
        <f t="shared" si="1"/>
        <v>285.14999999998838</v>
      </c>
    </row>
    <row r="40" spans="1:6" ht="21" x14ac:dyDescent="0.25">
      <c r="A40" s="18" t="s">
        <v>3382</v>
      </c>
      <c r="B40" s="8" t="s">
        <v>2751</v>
      </c>
      <c r="C40" s="9">
        <v>200000</v>
      </c>
      <c r="D40" s="9"/>
      <c r="E40" s="9">
        <f t="shared" si="1"/>
        <v>200285.15</v>
      </c>
    </row>
    <row r="41" spans="1:6" ht="21" x14ac:dyDescent="0.25">
      <c r="A41" s="18" t="s">
        <v>3382</v>
      </c>
      <c r="B41" s="8" t="s">
        <v>259</v>
      </c>
      <c r="C41" s="9"/>
      <c r="D41" s="9">
        <v>288.75</v>
      </c>
      <c r="E41" s="9">
        <f t="shared" si="1"/>
        <v>199996.4</v>
      </c>
      <c r="F41" s="14">
        <f>+E41-199996.4</f>
        <v>0</v>
      </c>
    </row>
    <row r="42" spans="1:6" ht="21" x14ac:dyDescent="0.25">
      <c r="A42" s="18" t="s">
        <v>3382</v>
      </c>
      <c r="B42" s="8" t="s">
        <v>3384</v>
      </c>
      <c r="C42" s="9"/>
      <c r="D42" s="9">
        <v>199500</v>
      </c>
      <c r="E42" s="9">
        <f t="shared" si="1"/>
        <v>496.39999999999418</v>
      </c>
    </row>
    <row r="43" spans="1:6" ht="21" x14ac:dyDescent="0.25">
      <c r="A43" s="18" t="s">
        <v>3382</v>
      </c>
      <c r="B43" s="8" t="s">
        <v>259</v>
      </c>
      <c r="C43" s="9"/>
      <c r="D43" s="9">
        <v>1.05</v>
      </c>
      <c r="E43" s="9">
        <f t="shared" si="1"/>
        <v>495.34999999999417</v>
      </c>
    </row>
    <row r="44" spans="1:6" ht="21" x14ac:dyDescent="0.25">
      <c r="A44" s="18" t="s">
        <v>3391</v>
      </c>
      <c r="B44" s="8" t="s">
        <v>2751</v>
      </c>
      <c r="C44" s="9">
        <f>37600+123000+88200</f>
        <v>248800</v>
      </c>
      <c r="D44" s="9"/>
      <c r="E44" s="9">
        <f t="shared" si="1"/>
        <v>249295.35</v>
      </c>
    </row>
    <row r="45" spans="1:6" ht="21" x14ac:dyDescent="0.25">
      <c r="A45" s="18" t="s">
        <v>3391</v>
      </c>
      <c r="B45" s="8" t="s">
        <v>3384</v>
      </c>
      <c r="C45" s="9"/>
      <c r="D45" s="9">
        <v>248500</v>
      </c>
      <c r="E45" s="9">
        <f t="shared" si="1"/>
        <v>795.35000000000582</v>
      </c>
    </row>
    <row r="46" spans="1:6" ht="21" x14ac:dyDescent="0.25">
      <c r="A46" s="18" t="s">
        <v>3391</v>
      </c>
      <c r="B46" s="8" t="s">
        <v>259</v>
      </c>
      <c r="C46" s="9"/>
      <c r="D46" s="9">
        <v>1.05</v>
      </c>
      <c r="E46" s="9">
        <f t="shared" si="1"/>
        <v>794.30000000000587</v>
      </c>
    </row>
    <row r="47" spans="1:6" ht="21" x14ac:dyDescent="0.25">
      <c r="A47" s="18"/>
      <c r="B47" s="8"/>
      <c r="C47" s="9"/>
      <c r="D47" s="9">
        <v>2.1</v>
      </c>
      <c r="E47" s="9">
        <f t="shared" si="1"/>
        <v>792.20000000000584</v>
      </c>
    </row>
    <row r="48" spans="1:6" ht="21" x14ac:dyDescent="0.25">
      <c r="A48" s="18" t="s">
        <v>3393</v>
      </c>
      <c r="B48" s="8" t="s">
        <v>2751</v>
      </c>
      <c r="C48" s="9">
        <v>200000</v>
      </c>
      <c r="D48" s="9"/>
      <c r="E48" s="9">
        <f t="shared" si="1"/>
        <v>200792.2</v>
      </c>
    </row>
    <row r="49" spans="1:5" ht="21" x14ac:dyDescent="0.25">
      <c r="A49" s="18" t="s">
        <v>3393</v>
      </c>
      <c r="B49" s="8" t="s">
        <v>3384</v>
      </c>
      <c r="C49" s="9"/>
      <c r="D49" s="9">
        <v>200100</v>
      </c>
      <c r="E49" s="9">
        <f t="shared" si="1"/>
        <v>692.20000000001164</v>
      </c>
    </row>
    <row r="50" spans="1:5" ht="21" x14ac:dyDescent="0.25">
      <c r="A50" s="18" t="s">
        <v>3393</v>
      </c>
      <c r="B50" s="8" t="s">
        <v>259</v>
      </c>
      <c r="C50" s="9"/>
      <c r="D50" s="9">
        <v>1.05</v>
      </c>
      <c r="E50" s="9">
        <f t="shared" si="1"/>
        <v>691.15000000001169</v>
      </c>
    </row>
    <row r="51" spans="1:5" ht="21" x14ac:dyDescent="0.25">
      <c r="A51" s="18" t="s">
        <v>3409</v>
      </c>
      <c r="B51" s="8" t="s">
        <v>2751</v>
      </c>
      <c r="C51" s="9">
        <f>125000+125000</f>
        <v>250000</v>
      </c>
      <c r="D51" s="9"/>
      <c r="E51" s="9">
        <f t="shared" si="1"/>
        <v>250691.15000000002</v>
      </c>
    </row>
    <row r="52" spans="1:5" ht="21" x14ac:dyDescent="0.25">
      <c r="A52" s="18" t="s">
        <v>3409</v>
      </c>
      <c r="B52" s="8" t="s">
        <v>3384</v>
      </c>
      <c r="C52" s="9"/>
      <c r="D52" s="9">
        <v>250100</v>
      </c>
      <c r="E52" s="9">
        <f t="shared" si="1"/>
        <v>591.15000000002328</v>
      </c>
    </row>
    <row r="53" spans="1:5" ht="21" x14ac:dyDescent="0.25">
      <c r="A53" s="18" t="s">
        <v>3409</v>
      </c>
      <c r="B53" s="8" t="s">
        <v>259</v>
      </c>
      <c r="C53" s="17"/>
      <c r="D53" s="9">
        <v>1.05</v>
      </c>
      <c r="E53" s="9">
        <f t="shared" si="1"/>
        <v>590.10000000002333</v>
      </c>
    </row>
    <row r="54" spans="1:5" ht="21" x14ac:dyDescent="0.25">
      <c r="A54" s="18" t="s">
        <v>3424</v>
      </c>
      <c r="B54" s="8" t="s">
        <v>2751</v>
      </c>
      <c r="C54" s="9">
        <v>300000</v>
      </c>
      <c r="D54" s="9"/>
      <c r="E54" s="9">
        <f t="shared" si="1"/>
        <v>300590.10000000003</v>
      </c>
    </row>
    <row r="55" spans="1:5" ht="21" x14ac:dyDescent="0.25">
      <c r="A55" s="18" t="s">
        <v>3424</v>
      </c>
      <c r="B55" s="8" t="s">
        <v>3161</v>
      </c>
      <c r="C55" s="9"/>
      <c r="D55" s="9">
        <v>299867</v>
      </c>
      <c r="E55" s="9">
        <f t="shared" si="1"/>
        <v>723.10000000003492</v>
      </c>
    </row>
    <row r="56" spans="1:5" ht="21" x14ac:dyDescent="0.25">
      <c r="A56" s="18" t="s">
        <v>3504</v>
      </c>
      <c r="B56" s="8" t="s">
        <v>259</v>
      </c>
      <c r="C56" s="9"/>
      <c r="D56" s="9">
        <v>292.95</v>
      </c>
      <c r="E56" s="9">
        <f t="shared" si="1"/>
        <v>430.15000000003494</v>
      </c>
    </row>
    <row r="57" spans="1:5" ht="21" x14ac:dyDescent="0.25">
      <c r="A57" s="18" t="s">
        <v>3504</v>
      </c>
      <c r="B57" s="8" t="s">
        <v>3161</v>
      </c>
      <c r="C57" s="9"/>
      <c r="D57" s="9">
        <v>100</v>
      </c>
      <c r="E57" s="9">
        <f t="shared" si="1"/>
        <v>330.15000000003494</v>
      </c>
    </row>
    <row r="58" spans="1:5" ht="21" x14ac:dyDescent="0.25">
      <c r="A58" s="18" t="s">
        <v>3504</v>
      </c>
      <c r="B58" s="8" t="s">
        <v>259</v>
      </c>
      <c r="C58" s="9"/>
      <c r="D58" s="9">
        <v>2.1</v>
      </c>
      <c r="E58" s="9">
        <f t="shared" si="1"/>
        <v>328.05000000003491</v>
      </c>
    </row>
    <row r="59" spans="1:5" ht="21" x14ac:dyDescent="0.25">
      <c r="A59" s="18" t="s">
        <v>3504</v>
      </c>
      <c r="B59" s="8" t="s">
        <v>2751</v>
      </c>
      <c r="C59" s="9">
        <f>103200+198500</f>
        <v>301700</v>
      </c>
      <c r="D59" s="9"/>
      <c r="E59" s="9">
        <f t="shared" si="1"/>
        <v>302028.05000000005</v>
      </c>
    </row>
    <row r="60" spans="1:5" ht="21" x14ac:dyDescent="0.25">
      <c r="A60" s="18" t="s">
        <v>3504</v>
      </c>
      <c r="B60" s="8" t="s">
        <v>3161</v>
      </c>
      <c r="C60" s="9"/>
      <c r="D60" s="9">
        <v>301500</v>
      </c>
      <c r="E60" s="9">
        <f t="shared" si="1"/>
        <v>528.05000000004657</v>
      </c>
    </row>
    <row r="61" spans="1:5" ht="21" x14ac:dyDescent="0.25">
      <c r="A61" s="18" t="s">
        <v>3504</v>
      </c>
      <c r="B61" s="8" t="s">
        <v>259</v>
      </c>
      <c r="C61" s="9"/>
      <c r="D61" s="9">
        <v>2.1</v>
      </c>
      <c r="E61" s="9">
        <f t="shared" si="1"/>
        <v>525.95000000004654</v>
      </c>
    </row>
    <row r="62" spans="1:5" ht="21" x14ac:dyDescent="0.25">
      <c r="A62" s="18" t="s">
        <v>3548</v>
      </c>
      <c r="B62" s="8" t="s">
        <v>3007</v>
      </c>
      <c r="C62" s="9">
        <v>6642</v>
      </c>
      <c r="D62" s="9"/>
      <c r="E62" s="9">
        <f t="shared" si="1"/>
        <v>7167.9500000000462</v>
      </c>
    </row>
    <row r="63" spans="1:5" ht="21" x14ac:dyDescent="0.25">
      <c r="A63" s="18" t="s">
        <v>3548</v>
      </c>
      <c r="B63" s="8" t="s">
        <v>3549</v>
      </c>
      <c r="C63" s="9"/>
      <c r="D63" s="9">
        <v>5939.7</v>
      </c>
      <c r="E63" s="9">
        <f t="shared" si="1"/>
        <v>1228.2500000000464</v>
      </c>
    </row>
    <row r="64" spans="1:5" ht="21" x14ac:dyDescent="0.25">
      <c r="A64" s="18" t="s">
        <v>3548</v>
      </c>
      <c r="B64" s="8" t="s">
        <v>3549</v>
      </c>
      <c r="C64" s="9"/>
      <c r="D64" s="9">
        <v>603.23</v>
      </c>
      <c r="E64" s="9">
        <f t="shared" si="1"/>
        <v>625.02000000004637</v>
      </c>
    </row>
    <row r="65" spans="1:5" ht="21" x14ac:dyDescent="0.25">
      <c r="A65" s="18" t="s">
        <v>3550</v>
      </c>
      <c r="B65" s="8" t="s">
        <v>3007</v>
      </c>
      <c r="C65" s="9">
        <v>158400</v>
      </c>
      <c r="D65" s="9"/>
      <c r="E65" s="9">
        <f t="shared" si="1"/>
        <v>159025.02000000005</v>
      </c>
    </row>
    <row r="66" spans="1:5" ht="21" x14ac:dyDescent="0.25">
      <c r="A66" s="18" t="s">
        <v>3550</v>
      </c>
      <c r="B66" s="8" t="s">
        <v>3552</v>
      </c>
      <c r="C66" s="17"/>
      <c r="D66" s="9">
        <v>158330</v>
      </c>
      <c r="E66" s="9">
        <f t="shared" si="1"/>
        <v>695.02000000004773</v>
      </c>
    </row>
    <row r="67" spans="1:5" ht="21" x14ac:dyDescent="0.25">
      <c r="A67" s="18" t="s">
        <v>3570</v>
      </c>
      <c r="B67" s="8" t="s">
        <v>2751</v>
      </c>
      <c r="C67" s="9">
        <v>340000</v>
      </c>
      <c r="D67" s="9"/>
      <c r="E67" s="9">
        <f t="shared" si="1"/>
        <v>340695.02</v>
      </c>
    </row>
    <row r="68" spans="1:5" ht="21" x14ac:dyDescent="0.25">
      <c r="A68" s="18" t="s">
        <v>3570</v>
      </c>
      <c r="B68" s="8" t="s">
        <v>3161</v>
      </c>
      <c r="C68" s="17"/>
      <c r="D68" s="9">
        <v>339800</v>
      </c>
      <c r="E68" s="9">
        <f t="shared" si="1"/>
        <v>895.02000000001863</v>
      </c>
    </row>
    <row r="69" spans="1:5" ht="21" x14ac:dyDescent="0.25">
      <c r="A69" s="18" t="s">
        <v>3570</v>
      </c>
      <c r="B69" s="8" t="s">
        <v>259</v>
      </c>
      <c r="C69" s="17"/>
      <c r="D69" s="9">
        <v>2.1</v>
      </c>
      <c r="E69" s="9">
        <f t="shared" si="1"/>
        <v>892.9200000000186</v>
      </c>
    </row>
    <row r="70" spans="1:5" ht="21" x14ac:dyDescent="0.25">
      <c r="A70" s="18" t="s">
        <v>3576</v>
      </c>
      <c r="B70" s="8" t="s">
        <v>2751</v>
      </c>
      <c r="C70" s="9">
        <v>100000</v>
      </c>
      <c r="D70" s="9"/>
      <c r="E70" s="9">
        <f t="shared" ref="E70:E112" si="2">E69+C70-D70</f>
        <v>100892.92000000001</v>
      </c>
    </row>
    <row r="71" spans="1:5" ht="21" x14ac:dyDescent="0.25">
      <c r="A71" s="18" t="s">
        <v>3576</v>
      </c>
      <c r="B71" s="8" t="s">
        <v>3161</v>
      </c>
      <c r="C71" s="9"/>
      <c r="D71" s="9">
        <v>100050</v>
      </c>
      <c r="E71" s="9">
        <f t="shared" si="2"/>
        <v>842.92000000001281</v>
      </c>
    </row>
    <row r="72" spans="1:5" ht="21" x14ac:dyDescent="0.25">
      <c r="A72" s="18" t="s">
        <v>3576</v>
      </c>
      <c r="B72" s="8" t="s">
        <v>259</v>
      </c>
      <c r="C72" s="9"/>
      <c r="D72" s="9">
        <v>2.1</v>
      </c>
      <c r="E72" s="9">
        <f t="shared" si="2"/>
        <v>840.82000000001278</v>
      </c>
    </row>
    <row r="73" spans="1:5" ht="21" x14ac:dyDescent="0.25">
      <c r="A73" s="18" t="s">
        <v>3578</v>
      </c>
      <c r="B73" s="8" t="s">
        <v>3007</v>
      </c>
      <c r="C73" s="9">
        <v>2050</v>
      </c>
      <c r="D73" s="9"/>
      <c r="E73" s="9">
        <f t="shared" si="2"/>
        <v>2890.8200000000129</v>
      </c>
    </row>
    <row r="74" spans="1:5" ht="21" x14ac:dyDescent="0.25">
      <c r="A74" s="18" t="s">
        <v>3581</v>
      </c>
      <c r="B74" s="8" t="s">
        <v>259</v>
      </c>
      <c r="C74" s="9"/>
      <c r="D74" s="9">
        <v>656.25</v>
      </c>
      <c r="E74" s="9">
        <f t="shared" si="2"/>
        <v>2234.5700000000129</v>
      </c>
    </row>
    <row r="75" spans="1:5" ht="21" x14ac:dyDescent="0.25">
      <c r="A75" s="18" t="s">
        <v>3581</v>
      </c>
      <c r="B75" s="8" t="s">
        <v>3007</v>
      </c>
      <c r="C75" s="9">
        <v>19000</v>
      </c>
      <c r="D75" s="9"/>
      <c r="E75" s="9">
        <f t="shared" si="2"/>
        <v>21234.570000000014</v>
      </c>
    </row>
    <row r="76" spans="1:5" ht="21" x14ac:dyDescent="0.25">
      <c r="A76" s="18" t="s">
        <v>3592</v>
      </c>
      <c r="B76" s="8" t="s">
        <v>3593</v>
      </c>
      <c r="C76" s="9"/>
      <c r="D76" s="9">
        <v>2043.06</v>
      </c>
      <c r="E76" s="9">
        <f t="shared" si="2"/>
        <v>19191.510000000013</v>
      </c>
    </row>
    <row r="77" spans="1:5" ht="21" x14ac:dyDescent="0.25">
      <c r="A77" s="18" t="s">
        <v>3598</v>
      </c>
      <c r="B77" s="8" t="s">
        <v>3007</v>
      </c>
      <c r="C77" s="9">
        <v>93000</v>
      </c>
      <c r="D77" s="9"/>
      <c r="E77" s="9">
        <f t="shared" si="2"/>
        <v>112191.51000000001</v>
      </c>
    </row>
    <row r="78" spans="1:5" ht="21" x14ac:dyDescent="0.25">
      <c r="A78" s="18" t="s">
        <v>3598</v>
      </c>
      <c r="B78" s="8" t="s">
        <v>3602</v>
      </c>
      <c r="C78" s="9"/>
      <c r="D78" s="9">
        <v>92300</v>
      </c>
      <c r="E78" s="9">
        <f t="shared" si="2"/>
        <v>19891.510000000009</v>
      </c>
    </row>
    <row r="79" spans="1:5" ht="21" x14ac:dyDescent="0.25">
      <c r="A79" s="18" t="s">
        <v>3635</v>
      </c>
      <c r="B79" s="8" t="s">
        <v>3636</v>
      </c>
      <c r="C79" s="9"/>
      <c r="D79" s="9">
        <v>519.75</v>
      </c>
      <c r="E79" s="9">
        <f t="shared" si="2"/>
        <v>19371.760000000009</v>
      </c>
    </row>
    <row r="80" spans="1:5" ht="21" x14ac:dyDescent="0.25">
      <c r="A80" s="18" t="s">
        <v>3635</v>
      </c>
      <c r="B80" s="8" t="s">
        <v>3636</v>
      </c>
      <c r="C80" s="9"/>
      <c r="D80" s="9">
        <v>173.25</v>
      </c>
      <c r="E80" s="9">
        <f t="shared" si="2"/>
        <v>19198.510000000009</v>
      </c>
    </row>
    <row r="81" spans="1:5" ht="21" x14ac:dyDescent="0.25">
      <c r="A81" s="18" t="s">
        <v>3635</v>
      </c>
      <c r="B81" s="8" t="s">
        <v>3636</v>
      </c>
      <c r="C81" s="9"/>
      <c r="D81" s="9">
        <v>173</v>
      </c>
      <c r="E81" s="9">
        <f t="shared" si="2"/>
        <v>19025.510000000009</v>
      </c>
    </row>
    <row r="82" spans="1:5" ht="21" x14ac:dyDescent="0.25">
      <c r="A82" s="18" t="s">
        <v>3670</v>
      </c>
      <c r="B82" s="8" t="s">
        <v>3669</v>
      </c>
      <c r="C82" s="9"/>
      <c r="D82" s="9">
        <v>18500</v>
      </c>
      <c r="E82" s="9">
        <f t="shared" si="2"/>
        <v>525.51000000000931</v>
      </c>
    </row>
    <row r="83" spans="1:5" ht="21" x14ac:dyDescent="0.25">
      <c r="A83" s="18" t="s">
        <v>3670</v>
      </c>
      <c r="B83" s="8" t="s">
        <v>259</v>
      </c>
      <c r="C83" s="9"/>
      <c r="D83" s="9">
        <v>1.05</v>
      </c>
      <c r="E83" s="9">
        <f t="shared" si="2"/>
        <v>524.46000000000936</v>
      </c>
    </row>
    <row r="84" spans="1:5" ht="21" x14ac:dyDescent="0.25">
      <c r="A84" s="18" t="s">
        <v>3670</v>
      </c>
      <c r="B84" s="8" t="s">
        <v>3007</v>
      </c>
      <c r="C84" s="9">
        <v>2640</v>
      </c>
      <c r="D84" s="9"/>
      <c r="E84" s="9">
        <f t="shared" si="2"/>
        <v>3164.4600000000091</v>
      </c>
    </row>
    <row r="85" spans="1:5" ht="21" x14ac:dyDescent="0.25">
      <c r="A85" s="18" t="s">
        <v>3672</v>
      </c>
      <c r="B85" s="8" t="s">
        <v>3674</v>
      </c>
      <c r="C85" s="9"/>
      <c r="D85" s="9">
        <v>2500</v>
      </c>
      <c r="E85" s="9">
        <f t="shared" si="2"/>
        <v>664.46000000000913</v>
      </c>
    </row>
    <row r="86" spans="1:5" ht="21" x14ac:dyDescent="0.25">
      <c r="A86" s="18" t="s">
        <v>3700</v>
      </c>
      <c r="B86" s="8" t="s">
        <v>259</v>
      </c>
      <c r="C86" s="9"/>
      <c r="D86" s="9">
        <v>236.25</v>
      </c>
      <c r="E86" s="9">
        <f t="shared" si="2"/>
        <v>428.21000000000913</v>
      </c>
    </row>
    <row r="87" spans="1:5" ht="21" x14ac:dyDescent="0.25">
      <c r="A87" s="18"/>
      <c r="B87" s="8"/>
      <c r="C87" s="9"/>
      <c r="D87" s="9"/>
      <c r="E87" s="9">
        <f t="shared" si="2"/>
        <v>428.21000000000913</v>
      </c>
    </row>
    <row r="88" spans="1:5" ht="21" x14ac:dyDescent="0.25">
      <c r="A88" s="18"/>
      <c r="B88" s="8"/>
      <c r="C88" s="9"/>
      <c r="D88" s="9"/>
      <c r="E88" s="9">
        <f t="shared" si="2"/>
        <v>428.21000000000913</v>
      </c>
    </row>
    <row r="89" spans="1:5" ht="21" x14ac:dyDescent="0.25">
      <c r="A89" s="18"/>
      <c r="B89" s="17"/>
      <c r="C89" s="9"/>
      <c r="D89" s="9"/>
      <c r="E89" s="9">
        <f t="shared" si="2"/>
        <v>428.21000000000913</v>
      </c>
    </row>
    <row r="90" spans="1:5" ht="21" x14ac:dyDescent="0.25">
      <c r="A90" s="18"/>
      <c r="B90" s="17"/>
      <c r="C90" s="9"/>
      <c r="D90" s="9"/>
      <c r="E90" s="9">
        <f t="shared" si="2"/>
        <v>428.21000000000913</v>
      </c>
    </row>
    <row r="91" spans="1:5" ht="21" x14ac:dyDescent="0.25">
      <c r="A91" s="18"/>
      <c r="B91" s="17"/>
      <c r="C91" s="9"/>
      <c r="D91" s="9"/>
      <c r="E91" s="9">
        <f t="shared" si="2"/>
        <v>428.21000000000913</v>
      </c>
    </row>
    <row r="92" spans="1:5" ht="21" x14ac:dyDescent="0.25">
      <c r="A92" s="18"/>
      <c r="B92" s="17"/>
      <c r="C92" s="9"/>
      <c r="D92" s="9"/>
      <c r="E92" s="9">
        <f t="shared" si="2"/>
        <v>428.21000000000913</v>
      </c>
    </row>
    <row r="93" spans="1:5" ht="21" x14ac:dyDescent="0.25">
      <c r="A93" s="18"/>
      <c r="B93" s="17"/>
      <c r="C93" s="9"/>
      <c r="D93" s="9"/>
      <c r="E93" s="9">
        <f t="shared" si="2"/>
        <v>428.21000000000913</v>
      </c>
    </row>
    <row r="94" spans="1:5" ht="21" x14ac:dyDescent="0.25">
      <c r="A94" s="17"/>
      <c r="B94" s="17"/>
      <c r="C94" s="9"/>
      <c r="D94" s="9"/>
      <c r="E94" s="9">
        <f t="shared" si="2"/>
        <v>428.21000000000913</v>
      </c>
    </row>
    <row r="95" spans="1:5" ht="21" x14ac:dyDescent="0.25">
      <c r="A95" s="17"/>
      <c r="B95" s="17"/>
      <c r="C95" s="9"/>
      <c r="D95" s="9"/>
      <c r="E95" s="9">
        <f t="shared" si="2"/>
        <v>428.21000000000913</v>
      </c>
    </row>
    <row r="96" spans="1:5" ht="21" x14ac:dyDescent="0.25">
      <c r="A96" s="17"/>
      <c r="B96" s="17"/>
      <c r="C96" s="9"/>
      <c r="D96" s="9"/>
      <c r="E96" s="9">
        <f t="shared" si="2"/>
        <v>428.21000000000913</v>
      </c>
    </row>
    <row r="97" spans="1:5" ht="21" x14ac:dyDescent="0.25">
      <c r="A97" s="17"/>
      <c r="B97" s="17"/>
      <c r="C97" s="17"/>
      <c r="D97" s="9"/>
      <c r="E97" s="9">
        <f t="shared" si="2"/>
        <v>428.21000000000913</v>
      </c>
    </row>
    <row r="98" spans="1:5" ht="21" x14ac:dyDescent="0.25">
      <c r="A98" s="17"/>
      <c r="B98" s="17"/>
      <c r="C98" s="17"/>
      <c r="D98" s="9"/>
      <c r="E98" s="9">
        <f t="shared" si="2"/>
        <v>428.21000000000913</v>
      </c>
    </row>
    <row r="99" spans="1:5" ht="21" x14ac:dyDescent="0.25">
      <c r="A99" s="17"/>
      <c r="B99" s="17"/>
      <c r="C99" s="17"/>
      <c r="D99" s="9"/>
      <c r="E99" s="9">
        <f t="shared" si="2"/>
        <v>428.21000000000913</v>
      </c>
    </row>
    <row r="100" spans="1:5" ht="21" x14ac:dyDescent="0.25">
      <c r="A100" s="17"/>
      <c r="B100" s="17"/>
      <c r="C100" s="17"/>
      <c r="D100" s="9"/>
      <c r="E100" s="9">
        <f t="shared" si="2"/>
        <v>428.21000000000913</v>
      </c>
    </row>
    <row r="101" spans="1:5" ht="21" x14ac:dyDescent="0.25">
      <c r="A101" s="17"/>
      <c r="B101" s="17"/>
      <c r="C101" s="17"/>
      <c r="D101" s="9"/>
      <c r="E101" s="9">
        <f t="shared" si="2"/>
        <v>428.21000000000913</v>
      </c>
    </row>
    <row r="102" spans="1:5" ht="21" x14ac:dyDescent="0.25">
      <c r="A102" s="17"/>
      <c r="B102" s="17"/>
      <c r="C102" s="17"/>
      <c r="D102" s="9"/>
      <c r="E102" s="9">
        <f t="shared" si="2"/>
        <v>428.21000000000913</v>
      </c>
    </row>
    <row r="103" spans="1:5" ht="21" x14ac:dyDescent="0.25">
      <c r="A103" s="17"/>
      <c r="B103" s="17"/>
      <c r="C103" s="17"/>
      <c r="D103" s="9"/>
      <c r="E103" s="9">
        <f t="shared" si="2"/>
        <v>428.21000000000913</v>
      </c>
    </row>
    <row r="104" spans="1:5" ht="21" x14ac:dyDescent="0.25">
      <c r="A104" s="17"/>
      <c r="B104" s="17"/>
      <c r="C104" s="17"/>
      <c r="D104" s="9"/>
      <c r="E104" s="9">
        <f t="shared" si="2"/>
        <v>428.21000000000913</v>
      </c>
    </row>
    <row r="105" spans="1:5" ht="21" x14ac:dyDescent="0.25">
      <c r="A105" s="17"/>
      <c r="B105" s="17"/>
      <c r="C105" s="17"/>
      <c r="D105" s="17"/>
      <c r="E105" s="9">
        <f t="shared" si="2"/>
        <v>428.21000000000913</v>
      </c>
    </row>
    <row r="106" spans="1:5" ht="21" x14ac:dyDescent="0.25">
      <c r="A106" s="17"/>
      <c r="B106" s="17"/>
      <c r="C106" s="17"/>
      <c r="D106" s="17"/>
      <c r="E106" s="9">
        <f t="shared" si="2"/>
        <v>428.21000000000913</v>
      </c>
    </row>
    <row r="107" spans="1:5" ht="21" x14ac:dyDescent="0.25">
      <c r="A107" s="17"/>
      <c r="B107" s="17"/>
      <c r="C107" s="17"/>
      <c r="D107" s="17"/>
      <c r="E107" s="9">
        <f t="shared" si="2"/>
        <v>428.21000000000913</v>
      </c>
    </row>
    <row r="108" spans="1:5" ht="21" x14ac:dyDescent="0.25">
      <c r="A108" s="17"/>
      <c r="B108" s="17"/>
      <c r="C108" s="17"/>
      <c r="D108" s="17"/>
      <c r="E108" s="9">
        <f t="shared" si="2"/>
        <v>428.21000000000913</v>
      </c>
    </row>
    <row r="109" spans="1:5" ht="21" x14ac:dyDescent="0.25">
      <c r="A109" s="17"/>
      <c r="B109" s="17"/>
      <c r="C109" s="17"/>
      <c r="D109" s="17"/>
      <c r="E109" s="9">
        <f t="shared" si="2"/>
        <v>428.21000000000913</v>
      </c>
    </row>
    <row r="110" spans="1:5" ht="21" x14ac:dyDescent="0.25">
      <c r="A110" s="17"/>
      <c r="B110" s="17"/>
      <c r="C110" s="17"/>
      <c r="D110" s="17"/>
      <c r="E110" s="9">
        <f t="shared" si="2"/>
        <v>428.21000000000913</v>
      </c>
    </row>
    <row r="111" spans="1:5" ht="21" x14ac:dyDescent="0.25">
      <c r="A111" s="17"/>
      <c r="B111" s="17"/>
      <c r="C111" s="17"/>
      <c r="D111" s="17"/>
      <c r="E111" s="9">
        <f t="shared" si="2"/>
        <v>428.21000000000913</v>
      </c>
    </row>
    <row r="112" spans="1:5" ht="21" x14ac:dyDescent="0.25">
      <c r="A112" s="17"/>
      <c r="B112" s="17"/>
      <c r="C112" s="17"/>
      <c r="D112" s="17"/>
      <c r="E112" s="9">
        <f t="shared" si="2"/>
        <v>428.21000000000913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Sheet153"/>
  <dimension ref="A1:G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53" bestFit="1" customWidth="1"/>
    <col min="3" max="3" width="24.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2127</v>
      </c>
      <c r="B1" s="160"/>
      <c r="C1" s="160"/>
      <c r="D1" s="160"/>
      <c r="E1" s="160"/>
    </row>
    <row r="2" spans="1:5" ht="26" x14ac:dyDescent="0.3">
      <c r="A2" s="161" t="s">
        <v>2126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45563</v>
      </c>
      <c r="B5" s="8" t="s">
        <v>1814</v>
      </c>
      <c r="C5" s="16">
        <v>5020</v>
      </c>
      <c r="D5" s="9"/>
      <c r="E5" s="9">
        <f>E4+C5-D5</f>
        <v>5020</v>
      </c>
    </row>
    <row r="6" spans="1:5" ht="21" x14ac:dyDescent="0.25">
      <c r="A6" s="18">
        <v>45598</v>
      </c>
      <c r="B6" s="8" t="s">
        <v>362</v>
      </c>
      <c r="C6" s="9"/>
      <c r="D6" s="9">
        <v>52.5</v>
      </c>
      <c r="E6" s="9">
        <f t="shared" ref="E6:E69" si="0">E5+C6-D6</f>
        <v>4967.5</v>
      </c>
    </row>
    <row r="7" spans="1:5" ht="21" x14ac:dyDescent="0.25">
      <c r="A7" s="18">
        <v>45624</v>
      </c>
      <c r="B7" s="8" t="s">
        <v>1516</v>
      </c>
      <c r="C7" s="9"/>
      <c r="D7" s="9">
        <v>417.76</v>
      </c>
      <c r="E7" s="9">
        <f t="shared" si="0"/>
        <v>4549.74</v>
      </c>
    </row>
    <row r="8" spans="1:5" ht="21" x14ac:dyDescent="0.25">
      <c r="A8" s="18">
        <v>45643</v>
      </c>
      <c r="B8" s="8" t="s">
        <v>1155</v>
      </c>
      <c r="C8" s="9"/>
      <c r="D8" s="9">
        <v>596.34</v>
      </c>
      <c r="E8" s="9">
        <f t="shared" si="0"/>
        <v>3953.3999999999996</v>
      </c>
    </row>
    <row r="9" spans="1:5" ht="21" x14ac:dyDescent="0.25">
      <c r="A9" s="18">
        <v>45671</v>
      </c>
      <c r="B9" s="8" t="s">
        <v>362</v>
      </c>
      <c r="C9" s="9"/>
      <c r="D9" s="9">
        <v>312.89999999999998</v>
      </c>
      <c r="E9" s="9">
        <f t="shared" si="0"/>
        <v>3640.4999999999995</v>
      </c>
    </row>
    <row r="10" spans="1:5" ht="21" x14ac:dyDescent="0.25">
      <c r="A10" s="18"/>
      <c r="B10" s="8"/>
      <c r="C10" s="9"/>
      <c r="D10" s="9"/>
      <c r="E10" s="9">
        <f t="shared" si="0"/>
        <v>3640.4999999999995</v>
      </c>
    </row>
    <row r="11" spans="1:5" ht="21" x14ac:dyDescent="0.25">
      <c r="A11" s="18"/>
      <c r="B11" s="8"/>
      <c r="C11" s="9"/>
      <c r="D11" s="9"/>
      <c r="E11" s="9">
        <f t="shared" si="0"/>
        <v>3640.4999999999995</v>
      </c>
    </row>
    <row r="12" spans="1:5" ht="21" x14ac:dyDescent="0.25">
      <c r="A12" s="18"/>
      <c r="B12" s="8"/>
      <c r="C12" s="9"/>
      <c r="D12" s="9"/>
      <c r="E12" s="9">
        <f t="shared" si="0"/>
        <v>3640.4999999999995</v>
      </c>
    </row>
    <row r="13" spans="1:5" ht="21" x14ac:dyDescent="0.25">
      <c r="A13" s="18"/>
      <c r="B13" s="8"/>
      <c r="C13" s="9"/>
      <c r="D13" s="9"/>
      <c r="E13" s="9">
        <f t="shared" si="0"/>
        <v>3640.4999999999995</v>
      </c>
    </row>
    <row r="14" spans="1:5" ht="21" x14ac:dyDescent="0.25">
      <c r="A14" s="18"/>
      <c r="B14" s="8"/>
      <c r="C14" s="17"/>
      <c r="D14" s="9"/>
      <c r="E14" s="9">
        <f t="shared" si="0"/>
        <v>3640.4999999999995</v>
      </c>
    </row>
    <row r="15" spans="1:5" ht="21" x14ac:dyDescent="0.25">
      <c r="A15" s="18"/>
      <c r="B15" s="8"/>
      <c r="C15" s="9"/>
      <c r="D15" s="9"/>
      <c r="E15" s="9">
        <f t="shared" si="0"/>
        <v>3640.4999999999995</v>
      </c>
    </row>
    <row r="16" spans="1:5" ht="21" x14ac:dyDescent="0.25">
      <c r="A16" s="18"/>
      <c r="B16" s="8"/>
      <c r="C16" s="9"/>
      <c r="D16" s="9"/>
      <c r="E16" s="9">
        <f t="shared" si="0"/>
        <v>3640.4999999999995</v>
      </c>
    </row>
    <row r="17" spans="1:5" ht="21" x14ac:dyDescent="0.25">
      <c r="A17" s="18"/>
      <c r="B17" s="8"/>
      <c r="C17" s="9"/>
      <c r="D17" s="9"/>
      <c r="E17" s="9">
        <f t="shared" si="0"/>
        <v>3640.4999999999995</v>
      </c>
    </row>
    <row r="18" spans="1:5" ht="21" x14ac:dyDescent="0.25">
      <c r="A18" s="18"/>
      <c r="B18" s="8"/>
      <c r="C18" s="9"/>
      <c r="D18" s="9"/>
      <c r="E18" s="9">
        <f t="shared" si="0"/>
        <v>3640.4999999999995</v>
      </c>
    </row>
    <row r="19" spans="1:5" ht="21" x14ac:dyDescent="0.25">
      <c r="A19" s="18"/>
      <c r="B19" s="8"/>
      <c r="C19" s="9"/>
      <c r="D19" s="9"/>
      <c r="E19" s="9">
        <f t="shared" si="0"/>
        <v>3640.4999999999995</v>
      </c>
    </row>
    <row r="20" spans="1:5" ht="21" x14ac:dyDescent="0.25">
      <c r="A20" s="18"/>
      <c r="B20" s="8"/>
      <c r="C20" s="9"/>
      <c r="D20" s="9"/>
      <c r="E20" s="9">
        <f t="shared" si="0"/>
        <v>3640.4999999999995</v>
      </c>
    </row>
    <row r="21" spans="1:5" ht="21" x14ac:dyDescent="0.25">
      <c r="A21" s="18"/>
      <c r="B21" s="8"/>
      <c r="C21" s="9"/>
      <c r="D21" s="9"/>
      <c r="E21" s="9">
        <f t="shared" si="0"/>
        <v>3640.4999999999995</v>
      </c>
    </row>
    <row r="22" spans="1:5" ht="21" x14ac:dyDescent="0.25">
      <c r="A22" s="18"/>
      <c r="B22" s="8"/>
      <c r="C22" s="9"/>
      <c r="D22" s="9"/>
      <c r="E22" s="9">
        <f t="shared" si="0"/>
        <v>3640.4999999999995</v>
      </c>
    </row>
    <row r="23" spans="1:5" ht="21" x14ac:dyDescent="0.25">
      <c r="A23" s="18"/>
      <c r="B23" s="8"/>
      <c r="C23" s="9"/>
      <c r="D23" s="9"/>
      <c r="E23" s="9">
        <f t="shared" si="0"/>
        <v>3640.4999999999995</v>
      </c>
    </row>
    <row r="24" spans="1:5" ht="21" x14ac:dyDescent="0.25">
      <c r="A24" s="18"/>
      <c r="B24" s="8"/>
      <c r="C24" s="9"/>
      <c r="D24" s="9"/>
      <c r="E24" s="9">
        <f t="shared" si="0"/>
        <v>3640.4999999999995</v>
      </c>
    </row>
    <row r="25" spans="1:5" ht="21" x14ac:dyDescent="0.25">
      <c r="A25" s="18"/>
      <c r="B25" s="8"/>
      <c r="C25" s="9"/>
      <c r="D25" s="9"/>
      <c r="E25" s="9">
        <f t="shared" si="0"/>
        <v>3640.4999999999995</v>
      </c>
    </row>
    <row r="26" spans="1:5" ht="21" x14ac:dyDescent="0.25">
      <c r="A26" s="18"/>
      <c r="B26" s="8"/>
      <c r="C26" s="9"/>
      <c r="D26" s="9"/>
      <c r="E26" s="9">
        <f t="shared" si="0"/>
        <v>3640.4999999999995</v>
      </c>
    </row>
    <row r="27" spans="1:5" ht="21" x14ac:dyDescent="0.25">
      <c r="A27" s="18"/>
      <c r="B27" s="8"/>
      <c r="C27" s="9"/>
      <c r="D27" s="9"/>
      <c r="E27" s="9">
        <f t="shared" si="0"/>
        <v>3640.4999999999995</v>
      </c>
    </row>
    <row r="28" spans="1:5" ht="21" x14ac:dyDescent="0.25">
      <c r="A28" s="18"/>
      <c r="B28" s="8"/>
      <c r="C28" s="9"/>
      <c r="D28" s="9"/>
      <c r="E28" s="9">
        <f t="shared" si="0"/>
        <v>3640.4999999999995</v>
      </c>
    </row>
    <row r="29" spans="1:5" ht="21" x14ac:dyDescent="0.25">
      <c r="A29" s="18"/>
      <c r="B29" s="8"/>
      <c r="C29" s="9"/>
      <c r="D29" s="9"/>
      <c r="E29" s="9">
        <f t="shared" si="0"/>
        <v>3640.4999999999995</v>
      </c>
    </row>
    <row r="30" spans="1:5" ht="21" x14ac:dyDescent="0.25">
      <c r="A30" s="18"/>
      <c r="B30" s="8"/>
      <c r="C30" s="9"/>
      <c r="D30" s="9"/>
      <c r="E30" s="9">
        <f t="shared" si="0"/>
        <v>3640.4999999999995</v>
      </c>
    </row>
    <row r="31" spans="1:5" ht="21" x14ac:dyDescent="0.25">
      <c r="A31" s="18"/>
      <c r="B31" s="8"/>
      <c r="C31" s="9"/>
      <c r="D31" s="9"/>
      <c r="E31" s="9">
        <f t="shared" si="0"/>
        <v>3640.4999999999995</v>
      </c>
    </row>
    <row r="32" spans="1:5" ht="21" x14ac:dyDescent="0.25">
      <c r="A32" s="18"/>
      <c r="B32" s="8"/>
      <c r="C32" s="9"/>
      <c r="D32" s="9"/>
      <c r="E32" s="9">
        <f t="shared" si="0"/>
        <v>3640.4999999999995</v>
      </c>
    </row>
    <row r="33" spans="1:5" ht="21" x14ac:dyDescent="0.25">
      <c r="A33" s="17"/>
      <c r="B33" s="8"/>
      <c r="C33" s="9"/>
      <c r="D33" s="9"/>
      <c r="E33" s="9">
        <f t="shared" si="0"/>
        <v>3640.4999999999995</v>
      </c>
    </row>
    <row r="34" spans="1:5" ht="21" x14ac:dyDescent="0.25">
      <c r="A34" s="17"/>
      <c r="B34" s="8"/>
      <c r="C34" s="9"/>
      <c r="D34" s="9"/>
      <c r="E34" s="9">
        <f t="shared" si="0"/>
        <v>3640.4999999999995</v>
      </c>
    </row>
    <row r="35" spans="1:5" ht="21" x14ac:dyDescent="0.25">
      <c r="A35" s="17"/>
      <c r="B35" s="17"/>
      <c r="C35" s="9"/>
      <c r="D35" s="9"/>
      <c r="E35" s="9">
        <f t="shared" si="0"/>
        <v>3640.4999999999995</v>
      </c>
    </row>
    <row r="36" spans="1:5" ht="21" x14ac:dyDescent="0.25">
      <c r="A36" s="17"/>
      <c r="B36" s="17"/>
      <c r="C36" s="9"/>
      <c r="D36" s="9"/>
      <c r="E36" s="9">
        <f t="shared" si="0"/>
        <v>3640.4999999999995</v>
      </c>
    </row>
    <row r="37" spans="1:5" ht="21" x14ac:dyDescent="0.25">
      <c r="A37" s="17"/>
      <c r="B37" s="17"/>
      <c r="C37" s="9"/>
      <c r="D37" s="9"/>
      <c r="E37" s="9">
        <f t="shared" si="0"/>
        <v>3640.4999999999995</v>
      </c>
    </row>
    <row r="38" spans="1:5" ht="21" x14ac:dyDescent="0.25">
      <c r="A38" s="17"/>
      <c r="B38" s="17"/>
      <c r="C38" s="9"/>
      <c r="D38" s="9"/>
      <c r="E38" s="9">
        <f t="shared" si="0"/>
        <v>3640.4999999999995</v>
      </c>
    </row>
    <row r="39" spans="1:5" ht="21" x14ac:dyDescent="0.25">
      <c r="A39" s="17"/>
      <c r="B39" s="17"/>
      <c r="C39" s="9"/>
      <c r="D39" s="9"/>
      <c r="E39" s="9">
        <f t="shared" si="0"/>
        <v>3640.4999999999995</v>
      </c>
    </row>
    <row r="40" spans="1:5" ht="21" x14ac:dyDescent="0.25">
      <c r="A40" s="17"/>
      <c r="B40" s="17"/>
      <c r="C40" s="9"/>
      <c r="D40" s="9"/>
      <c r="E40" s="9">
        <f t="shared" si="0"/>
        <v>3640.4999999999995</v>
      </c>
    </row>
    <row r="41" spans="1:5" ht="21" x14ac:dyDescent="0.25">
      <c r="A41" s="17"/>
      <c r="B41" s="17"/>
      <c r="C41" s="9"/>
      <c r="D41" s="9"/>
      <c r="E41" s="9">
        <f t="shared" si="0"/>
        <v>3640.4999999999995</v>
      </c>
    </row>
    <row r="42" spans="1:5" ht="21" x14ac:dyDescent="0.25">
      <c r="A42" s="17"/>
      <c r="B42" s="17"/>
      <c r="C42" s="9"/>
      <c r="D42" s="9"/>
      <c r="E42" s="9">
        <f t="shared" si="0"/>
        <v>3640.4999999999995</v>
      </c>
    </row>
    <row r="43" spans="1:5" ht="21" x14ac:dyDescent="0.25">
      <c r="A43" s="17"/>
      <c r="B43" s="17"/>
      <c r="C43" s="9"/>
      <c r="D43" s="9"/>
      <c r="E43" s="9">
        <f t="shared" si="0"/>
        <v>3640.4999999999995</v>
      </c>
    </row>
    <row r="44" spans="1:5" ht="21" x14ac:dyDescent="0.25">
      <c r="A44" s="17"/>
      <c r="B44" s="17"/>
      <c r="C44" s="9"/>
      <c r="D44" s="9"/>
      <c r="E44" s="9">
        <f t="shared" si="0"/>
        <v>3640.4999999999995</v>
      </c>
    </row>
    <row r="45" spans="1:5" ht="21" x14ac:dyDescent="0.25">
      <c r="A45" s="17"/>
      <c r="B45" s="17"/>
      <c r="C45" s="9"/>
      <c r="D45" s="9"/>
      <c r="E45" s="9">
        <f t="shared" si="0"/>
        <v>3640.4999999999995</v>
      </c>
    </row>
    <row r="46" spans="1:5" ht="21" x14ac:dyDescent="0.25">
      <c r="A46" s="17"/>
      <c r="B46" s="17"/>
      <c r="C46" s="9"/>
      <c r="D46" s="9"/>
      <c r="E46" s="9">
        <f t="shared" si="0"/>
        <v>3640.4999999999995</v>
      </c>
    </row>
    <row r="47" spans="1:5" ht="21" x14ac:dyDescent="0.25">
      <c r="A47" s="17"/>
      <c r="B47" s="17"/>
      <c r="C47" s="9"/>
      <c r="D47" s="9"/>
      <c r="E47" s="9">
        <f t="shared" si="0"/>
        <v>3640.4999999999995</v>
      </c>
    </row>
    <row r="48" spans="1:5" ht="21" x14ac:dyDescent="0.25">
      <c r="A48" s="17"/>
      <c r="B48" s="17"/>
      <c r="C48" s="9"/>
      <c r="D48" s="9"/>
      <c r="E48" s="9">
        <f t="shared" si="0"/>
        <v>3640.4999999999995</v>
      </c>
    </row>
    <row r="49" spans="1:7" ht="21" x14ac:dyDescent="0.25">
      <c r="A49" s="17"/>
      <c r="B49" s="17"/>
      <c r="C49" s="9"/>
      <c r="D49" s="9"/>
      <c r="E49" s="9">
        <f t="shared" si="0"/>
        <v>3640.4999999999995</v>
      </c>
    </row>
    <row r="50" spans="1:7" ht="21" x14ac:dyDescent="0.25">
      <c r="A50" s="17"/>
      <c r="B50" s="17"/>
      <c r="C50" s="9"/>
      <c r="D50" s="9"/>
      <c r="E50" s="9">
        <f t="shared" si="0"/>
        <v>3640.4999999999995</v>
      </c>
    </row>
    <row r="51" spans="1:7" ht="21" x14ac:dyDescent="0.25">
      <c r="A51" s="17"/>
      <c r="B51" s="17"/>
      <c r="C51" s="9"/>
      <c r="D51" s="9"/>
      <c r="E51" s="9">
        <f t="shared" si="0"/>
        <v>3640.4999999999995</v>
      </c>
    </row>
    <row r="52" spans="1:7" ht="21" x14ac:dyDescent="0.25">
      <c r="A52" s="17"/>
      <c r="B52" s="17"/>
      <c r="C52" s="9"/>
      <c r="D52" s="9"/>
      <c r="E52" s="9">
        <f t="shared" si="0"/>
        <v>3640.4999999999995</v>
      </c>
    </row>
    <row r="53" spans="1:7" ht="21" x14ac:dyDescent="0.25">
      <c r="A53" s="17"/>
      <c r="B53" s="17"/>
      <c r="C53" s="17"/>
      <c r="D53" s="9"/>
      <c r="E53" s="9">
        <f t="shared" si="0"/>
        <v>3640.4999999999995</v>
      </c>
    </row>
    <row r="54" spans="1:7" ht="21" x14ac:dyDescent="0.25">
      <c r="A54" s="17"/>
      <c r="B54" s="17"/>
      <c r="C54" s="17"/>
      <c r="D54" s="9"/>
      <c r="E54" s="9">
        <f t="shared" si="0"/>
        <v>3640.4999999999995</v>
      </c>
    </row>
    <row r="55" spans="1:7" ht="21" x14ac:dyDescent="0.25">
      <c r="A55" s="17"/>
      <c r="B55" s="17"/>
      <c r="C55" s="17"/>
      <c r="D55" s="9"/>
      <c r="E55" s="9">
        <f t="shared" si="0"/>
        <v>3640.4999999999995</v>
      </c>
      <c r="G55">
        <v>521460.4</v>
      </c>
    </row>
    <row r="56" spans="1:7" ht="21" x14ac:dyDescent="0.25">
      <c r="A56" s="17"/>
      <c r="B56" s="17"/>
      <c r="C56" s="17"/>
      <c r="D56" s="9"/>
      <c r="E56" s="9">
        <f t="shared" si="0"/>
        <v>3640.4999999999995</v>
      </c>
    </row>
    <row r="57" spans="1:7" ht="21" x14ac:dyDescent="0.25">
      <c r="A57" s="17"/>
      <c r="B57" s="17"/>
      <c r="C57" s="17"/>
      <c r="D57" s="9"/>
      <c r="E57" s="9">
        <f t="shared" si="0"/>
        <v>3640.4999999999995</v>
      </c>
    </row>
    <row r="58" spans="1:7" ht="21" x14ac:dyDescent="0.25">
      <c r="A58" s="17"/>
      <c r="B58" s="17"/>
      <c r="C58" s="17"/>
      <c r="D58" s="9"/>
      <c r="E58" s="9">
        <f t="shared" si="0"/>
        <v>3640.4999999999995</v>
      </c>
    </row>
    <row r="59" spans="1:7" ht="21" x14ac:dyDescent="0.25">
      <c r="A59" s="17"/>
      <c r="B59" s="17"/>
      <c r="C59" s="17"/>
      <c r="D59" s="9"/>
      <c r="E59" s="9">
        <f t="shared" si="0"/>
        <v>3640.4999999999995</v>
      </c>
    </row>
    <row r="60" spans="1:7" ht="21" x14ac:dyDescent="0.25">
      <c r="A60" s="17"/>
      <c r="B60" s="17"/>
      <c r="C60" s="17"/>
      <c r="D60" s="9"/>
      <c r="E60" s="9">
        <f t="shared" si="0"/>
        <v>3640.4999999999995</v>
      </c>
    </row>
    <row r="61" spans="1:7" ht="21" x14ac:dyDescent="0.25">
      <c r="A61" s="17"/>
      <c r="B61" s="17"/>
      <c r="C61" s="17"/>
      <c r="D61" s="9"/>
      <c r="E61" s="9">
        <f t="shared" si="0"/>
        <v>3640.4999999999995</v>
      </c>
    </row>
    <row r="62" spans="1:7" ht="21" x14ac:dyDescent="0.25">
      <c r="A62" s="17"/>
      <c r="B62" s="17"/>
      <c r="C62" s="17"/>
      <c r="D62" s="9"/>
      <c r="E62" s="9">
        <f t="shared" si="0"/>
        <v>3640.4999999999995</v>
      </c>
    </row>
    <row r="63" spans="1:7" ht="21" x14ac:dyDescent="0.25">
      <c r="A63" s="17"/>
      <c r="B63" s="17"/>
      <c r="C63" s="17"/>
      <c r="D63" s="9"/>
      <c r="E63" s="9">
        <f t="shared" si="0"/>
        <v>3640.4999999999995</v>
      </c>
    </row>
    <row r="64" spans="1:7" ht="21" x14ac:dyDescent="0.25">
      <c r="A64" s="17"/>
      <c r="B64" s="17"/>
      <c r="C64" s="17"/>
      <c r="D64" s="9"/>
      <c r="E64" s="9">
        <f t="shared" si="0"/>
        <v>3640.4999999999995</v>
      </c>
    </row>
    <row r="65" spans="1:5" ht="21" x14ac:dyDescent="0.25">
      <c r="A65" s="17"/>
      <c r="B65" s="17"/>
      <c r="C65" s="17"/>
      <c r="D65" s="9"/>
      <c r="E65" s="9">
        <f t="shared" si="0"/>
        <v>3640.4999999999995</v>
      </c>
    </row>
    <row r="66" spans="1:5" ht="21" x14ac:dyDescent="0.25">
      <c r="A66" s="17"/>
      <c r="B66" s="17"/>
      <c r="C66" s="17"/>
      <c r="D66" s="9"/>
      <c r="E66" s="9">
        <f t="shared" si="0"/>
        <v>3640.4999999999995</v>
      </c>
    </row>
    <row r="67" spans="1:5" ht="21" x14ac:dyDescent="0.25">
      <c r="A67" s="17"/>
      <c r="B67" s="17"/>
      <c r="C67" s="17"/>
      <c r="D67" s="9"/>
      <c r="E67" s="9">
        <f t="shared" si="0"/>
        <v>3640.4999999999995</v>
      </c>
    </row>
    <row r="68" spans="1:5" ht="21" x14ac:dyDescent="0.25">
      <c r="A68" s="17"/>
      <c r="B68" s="17"/>
      <c r="C68" s="17"/>
      <c r="D68" s="9"/>
      <c r="E68" s="9">
        <f t="shared" si="0"/>
        <v>3640.4999999999995</v>
      </c>
    </row>
    <row r="69" spans="1:5" ht="21" x14ac:dyDescent="0.25">
      <c r="A69" s="17"/>
      <c r="B69" s="17"/>
      <c r="C69" s="17"/>
      <c r="D69" s="9"/>
      <c r="E69" s="9">
        <f t="shared" si="0"/>
        <v>3640.4999999999995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3640.4999999999995</v>
      </c>
    </row>
    <row r="71" spans="1:5" ht="21" x14ac:dyDescent="0.25">
      <c r="A71" s="17"/>
      <c r="B71" s="17"/>
      <c r="C71" s="17"/>
      <c r="D71" s="9"/>
      <c r="E71" s="9">
        <f t="shared" si="1"/>
        <v>3640.4999999999995</v>
      </c>
    </row>
    <row r="72" spans="1:5" ht="21" x14ac:dyDescent="0.25">
      <c r="A72" s="17"/>
      <c r="B72" s="17"/>
      <c r="C72" s="17"/>
      <c r="D72" s="9"/>
      <c r="E72" s="9">
        <f t="shared" si="1"/>
        <v>3640.4999999999995</v>
      </c>
    </row>
    <row r="73" spans="1:5" ht="21" x14ac:dyDescent="0.25">
      <c r="A73" s="17"/>
      <c r="B73" s="17"/>
      <c r="C73" s="17"/>
      <c r="D73" s="9"/>
      <c r="E73" s="9">
        <f t="shared" si="1"/>
        <v>3640.4999999999995</v>
      </c>
    </row>
    <row r="74" spans="1:5" ht="21" x14ac:dyDescent="0.25">
      <c r="A74" s="17"/>
      <c r="B74" s="17"/>
      <c r="C74" s="17"/>
      <c r="D74" s="9"/>
      <c r="E74" s="9">
        <f t="shared" si="1"/>
        <v>3640.4999999999995</v>
      </c>
    </row>
    <row r="75" spans="1:5" ht="21" x14ac:dyDescent="0.25">
      <c r="A75" s="17"/>
      <c r="B75" s="17"/>
      <c r="C75" s="17"/>
      <c r="D75" s="9"/>
      <c r="E75" s="9">
        <f t="shared" si="1"/>
        <v>3640.4999999999995</v>
      </c>
    </row>
    <row r="76" spans="1:5" ht="21" x14ac:dyDescent="0.25">
      <c r="A76" s="17"/>
      <c r="B76" s="17"/>
      <c r="C76" s="17"/>
      <c r="D76" s="9"/>
      <c r="E76" s="9">
        <f t="shared" si="1"/>
        <v>3640.4999999999995</v>
      </c>
    </row>
    <row r="77" spans="1:5" ht="21" x14ac:dyDescent="0.25">
      <c r="A77" s="17"/>
      <c r="B77" s="17"/>
      <c r="C77" s="17"/>
      <c r="D77" s="9"/>
      <c r="E77" s="9">
        <f t="shared" si="1"/>
        <v>3640.4999999999995</v>
      </c>
    </row>
    <row r="78" spans="1:5" ht="21" x14ac:dyDescent="0.25">
      <c r="A78" s="17"/>
      <c r="B78" s="17"/>
      <c r="C78" s="17"/>
      <c r="D78" s="9"/>
      <c r="E78" s="9">
        <f t="shared" si="1"/>
        <v>3640.4999999999995</v>
      </c>
    </row>
    <row r="79" spans="1:5" ht="21" x14ac:dyDescent="0.25">
      <c r="A79" s="17"/>
      <c r="B79" s="17"/>
      <c r="C79" s="17"/>
      <c r="D79" s="9"/>
      <c r="E79" s="9">
        <f t="shared" si="1"/>
        <v>3640.4999999999995</v>
      </c>
    </row>
    <row r="80" spans="1:5" ht="21" x14ac:dyDescent="0.25">
      <c r="A80" s="17"/>
      <c r="B80" s="17"/>
      <c r="C80" s="17"/>
      <c r="D80" s="9"/>
      <c r="E80" s="9">
        <f t="shared" si="1"/>
        <v>3640.4999999999995</v>
      </c>
    </row>
    <row r="81" spans="1:5" ht="21" x14ac:dyDescent="0.25">
      <c r="A81" s="17"/>
      <c r="B81" s="17"/>
      <c r="C81" s="17"/>
      <c r="D81" s="9"/>
      <c r="E81" s="9">
        <f t="shared" si="1"/>
        <v>3640.4999999999995</v>
      </c>
    </row>
    <row r="82" spans="1:5" ht="21" x14ac:dyDescent="0.25">
      <c r="A82" s="17"/>
      <c r="B82" s="17"/>
      <c r="C82" s="17"/>
      <c r="D82" s="9"/>
      <c r="E82" s="9">
        <f t="shared" si="1"/>
        <v>3640.4999999999995</v>
      </c>
    </row>
    <row r="83" spans="1:5" ht="21" x14ac:dyDescent="0.25">
      <c r="A83" s="17"/>
      <c r="B83" s="17"/>
      <c r="C83" s="17"/>
      <c r="D83" s="9"/>
      <c r="E83" s="9">
        <f t="shared" si="1"/>
        <v>3640.4999999999995</v>
      </c>
    </row>
    <row r="84" spans="1:5" ht="21" x14ac:dyDescent="0.25">
      <c r="A84" s="17"/>
      <c r="B84" s="17"/>
      <c r="C84" s="17"/>
      <c r="D84" s="9"/>
      <c r="E84" s="9">
        <f t="shared" si="1"/>
        <v>3640.4999999999995</v>
      </c>
    </row>
    <row r="85" spans="1:5" ht="21" x14ac:dyDescent="0.25">
      <c r="A85" s="17"/>
      <c r="B85" s="17"/>
      <c r="C85" s="17"/>
      <c r="D85" s="9"/>
      <c r="E85" s="9">
        <f t="shared" si="1"/>
        <v>3640.4999999999995</v>
      </c>
    </row>
    <row r="86" spans="1:5" ht="21" x14ac:dyDescent="0.25">
      <c r="A86" s="17"/>
      <c r="B86" s="17"/>
      <c r="C86" s="17"/>
      <c r="D86" s="9"/>
      <c r="E86" s="9">
        <f t="shared" si="1"/>
        <v>3640.4999999999995</v>
      </c>
    </row>
    <row r="87" spans="1:5" ht="21" x14ac:dyDescent="0.25">
      <c r="A87" s="17"/>
      <c r="B87" s="17"/>
      <c r="C87" s="17"/>
      <c r="D87" s="9"/>
      <c r="E87" s="9">
        <f t="shared" si="1"/>
        <v>3640.4999999999995</v>
      </c>
    </row>
    <row r="88" spans="1:5" ht="21" x14ac:dyDescent="0.25">
      <c r="A88" s="17"/>
      <c r="B88" s="17"/>
      <c r="C88" s="17"/>
      <c r="D88" s="9"/>
      <c r="E88" s="9">
        <f t="shared" si="1"/>
        <v>3640.4999999999995</v>
      </c>
    </row>
    <row r="89" spans="1:5" ht="21" x14ac:dyDescent="0.25">
      <c r="A89" s="17"/>
      <c r="B89" s="17"/>
      <c r="C89" s="17"/>
      <c r="D89" s="9"/>
      <c r="E89" s="9">
        <f t="shared" si="1"/>
        <v>3640.4999999999995</v>
      </c>
    </row>
    <row r="90" spans="1:5" ht="21" x14ac:dyDescent="0.25">
      <c r="A90" s="17"/>
      <c r="B90" s="17"/>
      <c r="C90" s="17"/>
      <c r="D90" s="9"/>
      <c r="E90" s="9">
        <f t="shared" si="1"/>
        <v>3640.4999999999995</v>
      </c>
    </row>
    <row r="91" spans="1:5" ht="21" x14ac:dyDescent="0.25">
      <c r="A91" s="17"/>
      <c r="B91" s="17"/>
      <c r="C91" s="17"/>
      <c r="D91" s="9"/>
      <c r="E91" s="9">
        <f t="shared" si="1"/>
        <v>3640.4999999999995</v>
      </c>
    </row>
    <row r="92" spans="1:5" ht="21" x14ac:dyDescent="0.25">
      <c r="A92" s="17"/>
      <c r="B92" s="17"/>
      <c r="C92" s="17"/>
      <c r="D92" s="9"/>
      <c r="E92" s="9">
        <f t="shared" si="1"/>
        <v>3640.4999999999995</v>
      </c>
    </row>
    <row r="93" spans="1:5" ht="21" x14ac:dyDescent="0.25">
      <c r="A93" s="17"/>
      <c r="B93" s="17"/>
      <c r="C93" s="17"/>
      <c r="D93" s="9"/>
      <c r="E93" s="9">
        <f t="shared" si="1"/>
        <v>3640.4999999999995</v>
      </c>
    </row>
    <row r="94" spans="1:5" ht="21" x14ac:dyDescent="0.25">
      <c r="A94" s="17"/>
      <c r="B94" s="17"/>
      <c r="C94" s="17"/>
      <c r="D94" s="9"/>
      <c r="E94" s="9">
        <f t="shared" si="1"/>
        <v>3640.4999999999995</v>
      </c>
    </row>
    <row r="95" spans="1:5" ht="21" x14ac:dyDescent="0.25">
      <c r="A95" s="17"/>
      <c r="B95" s="17"/>
      <c r="C95" s="17"/>
      <c r="D95" s="9"/>
      <c r="E95" s="9">
        <f t="shared" si="1"/>
        <v>3640.4999999999995</v>
      </c>
    </row>
    <row r="96" spans="1:5" ht="21" x14ac:dyDescent="0.25">
      <c r="A96" s="17"/>
      <c r="B96" s="17"/>
      <c r="C96" s="17"/>
      <c r="D96" s="9"/>
      <c r="E96" s="9">
        <f t="shared" si="1"/>
        <v>3640.4999999999995</v>
      </c>
    </row>
    <row r="97" spans="1:5" ht="21" x14ac:dyDescent="0.25">
      <c r="A97" s="17"/>
      <c r="B97" s="17"/>
      <c r="C97" s="17"/>
      <c r="D97" s="9"/>
      <c r="E97" s="9">
        <f t="shared" si="1"/>
        <v>3640.4999999999995</v>
      </c>
    </row>
    <row r="98" spans="1:5" ht="21" x14ac:dyDescent="0.25">
      <c r="A98" s="17"/>
      <c r="B98" s="17"/>
      <c r="C98" s="17"/>
      <c r="D98" s="9"/>
      <c r="E98" s="9">
        <f t="shared" si="1"/>
        <v>3640.4999999999995</v>
      </c>
    </row>
    <row r="99" spans="1:5" ht="21" x14ac:dyDescent="0.25">
      <c r="A99" s="17"/>
      <c r="B99" s="17"/>
      <c r="C99" s="17"/>
      <c r="D99" s="9"/>
      <c r="E99" s="9">
        <f t="shared" si="1"/>
        <v>3640.4999999999995</v>
      </c>
    </row>
    <row r="100" spans="1:5" ht="21" x14ac:dyDescent="0.25">
      <c r="A100" s="17"/>
      <c r="B100" s="17"/>
      <c r="C100" s="17"/>
      <c r="D100" s="9"/>
      <c r="E100" s="9">
        <f t="shared" si="1"/>
        <v>3640.4999999999995</v>
      </c>
    </row>
    <row r="101" spans="1:5" ht="21" x14ac:dyDescent="0.25">
      <c r="A101" s="17"/>
      <c r="B101" s="17"/>
      <c r="C101" s="17"/>
      <c r="D101" s="9"/>
      <c r="E101" s="9">
        <f t="shared" si="1"/>
        <v>3640.4999999999995</v>
      </c>
    </row>
    <row r="102" spans="1:5" ht="21" x14ac:dyDescent="0.25">
      <c r="A102" s="17"/>
      <c r="B102" s="17"/>
      <c r="C102" s="17"/>
      <c r="D102" s="9"/>
      <c r="E102" s="9">
        <f t="shared" si="1"/>
        <v>3640.4999999999995</v>
      </c>
    </row>
    <row r="103" spans="1:5" ht="21" x14ac:dyDescent="0.25">
      <c r="A103" s="17"/>
      <c r="B103" s="17"/>
      <c r="C103" s="17"/>
      <c r="D103" s="9"/>
      <c r="E103" s="9">
        <f t="shared" si="1"/>
        <v>3640.4999999999995</v>
      </c>
    </row>
    <row r="104" spans="1:5" ht="21" x14ac:dyDescent="0.25">
      <c r="A104" s="17"/>
      <c r="B104" s="17"/>
      <c r="C104" s="17"/>
      <c r="D104" s="9"/>
      <c r="E104" s="9">
        <f t="shared" si="1"/>
        <v>3640.4999999999995</v>
      </c>
    </row>
    <row r="105" spans="1:5" ht="21" x14ac:dyDescent="0.25">
      <c r="A105" s="17"/>
      <c r="B105" s="17"/>
      <c r="C105" s="17"/>
      <c r="D105" s="17"/>
      <c r="E105" s="9">
        <f t="shared" si="1"/>
        <v>3640.4999999999995</v>
      </c>
    </row>
    <row r="106" spans="1:5" ht="21" x14ac:dyDescent="0.25">
      <c r="A106" s="17"/>
      <c r="B106" s="17"/>
      <c r="C106" s="17"/>
      <c r="D106" s="17"/>
      <c r="E106" s="9">
        <f t="shared" si="1"/>
        <v>3640.4999999999995</v>
      </c>
    </row>
    <row r="107" spans="1:5" ht="21" x14ac:dyDescent="0.25">
      <c r="A107" s="17"/>
      <c r="B107" s="17"/>
      <c r="C107" s="17"/>
      <c r="D107" s="17"/>
      <c r="E107" s="9">
        <f t="shared" si="1"/>
        <v>3640.4999999999995</v>
      </c>
    </row>
    <row r="108" spans="1:5" ht="21" x14ac:dyDescent="0.25">
      <c r="A108" s="17"/>
      <c r="B108" s="17"/>
      <c r="C108" s="17"/>
      <c r="D108" s="17"/>
      <c r="E108" s="9">
        <f t="shared" si="1"/>
        <v>3640.4999999999995</v>
      </c>
    </row>
    <row r="109" spans="1:5" ht="21" x14ac:dyDescent="0.25">
      <c r="A109" s="17"/>
      <c r="B109" s="17"/>
      <c r="C109" s="17"/>
      <c r="D109" s="17"/>
      <c r="E109" s="9">
        <f t="shared" si="1"/>
        <v>3640.4999999999995</v>
      </c>
    </row>
    <row r="110" spans="1:5" ht="21" x14ac:dyDescent="0.25">
      <c r="A110" s="17"/>
      <c r="B110" s="17"/>
      <c r="C110" s="17"/>
      <c r="D110" s="17"/>
      <c r="E110" s="9">
        <f t="shared" si="1"/>
        <v>3640.4999999999995</v>
      </c>
    </row>
    <row r="111" spans="1:5" ht="21" x14ac:dyDescent="0.25">
      <c r="A111" s="17"/>
      <c r="B111" s="17"/>
      <c r="C111" s="17"/>
      <c r="D111" s="17"/>
      <c r="E111" s="9">
        <f t="shared" si="1"/>
        <v>3640.4999999999995</v>
      </c>
    </row>
    <row r="112" spans="1:5" ht="21" x14ac:dyDescent="0.25">
      <c r="A112" s="17"/>
      <c r="B112" s="17"/>
      <c r="C112" s="17"/>
      <c r="D112" s="17"/>
      <c r="E112" s="9">
        <f t="shared" si="1"/>
        <v>3640.4999999999995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Sheet154"/>
  <dimension ref="A1:G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53" bestFit="1" customWidth="1"/>
    <col min="3" max="3" width="24.5" customWidth="1"/>
    <col min="4" max="4" width="20.5" bestFit="1" customWidth="1"/>
    <col min="5" max="5" width="18" bestFit="1" customWidth="1"/>
  </cols>
  <sheetData>
    <row r="1" spans="1:5" ht="29" x14ac:dyDescent="0.35">
      <c r="A1" s="160" t="s">
        <v>2127</v>
      </c>
      <c r="B1" s="160"/>
      <c r="C1" s="160"/>
      <c r="D1" s="160"/>
      <c r="E1" s="160"/>
    </row>
    <row r="2" spans="1:5" ht="26" x14ac:dyDescent="0.3">
      <c r="A2" s="161" t="s">
        <v>2128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45293</v>
      </c>
      <c r="B5" s="8" t="s">
        <v>2129</v>
      </c>
      <c r="C5" s="16">
        <v>300500</v>
      </c>
      <c r="D5" s="9"/>
      <c r="E5" s="9">
        <f>E4+C5-D5</f>
        <v>300500</v>
      </c>
    </row>
    <row r="6" spans="1:5" ht="21" x14ac:dyDescent="0.25">
      <c r="A6" s="18">
        <v>45293</v>
      </c>
      <c r="B6" s="8" t="s">
        <v>2131</v>
      </c>
      <c r="C6" s="9"/>
      <c r="D6" s="9">
        <v>299899</v>
      </c>
      <c r="E6" s="9">
        <f t="shared" ref="E6:E69" si="0">E5+C6-D6</f>
        <v>601</v>
      </c>
    </row>
    <row r="7" spans="1:5" ht="21" x14ac:dyDescent="0.25">
      <c r="A7" s="18"/>
      <c r="B7" s="8"/>
      <c r="C7" s="9"/>
      <c r="D7" s="9">
        <v>472</v>
      </c>
      <c r="E7" s="9">
        <f t="shared" si="0"/>
        <v>129</v>
      </c>
    </row>
    <row r="8" spans="1:5" ht="21" x14ac:dyDescent="0.25">
      <c r="A8" s="18">
        <v>45741</v>
      </c>
      <c r="B8" s="8" t="s">
        <v>386</v>
      </c>
      <c r="C8" s="9"/>
      <c r="D8" s="9">
        <v>53</v>
      </c>
      <c r="E8" s="9">
        <f t="shared" si="0"/>
        <v>76</v>
      </c>
    </row>
    <row r="9" spans="1:5" ht="21" x14ac:dyDescent="0.25">
      <c r="A9" s="18"/>
      <c r="B9" s="8"/>
      <c r="C9" s="9"/>
      <c r="D9" s="9"/>
      <c r="E9" s="9">
        <f t="shared" si="0"/>
        <v>76</v>
      </c>
    </row>
    <row r="10" spans="1:5" ht="21" x14ac:dyDescent="0.25">
      <c r="A10" s="18"/>
      <c r="B10" s="8"/>
      <c r="C10" s="9"/>
      <c r="D10" s="9"/>
      <c r="E10" s="9">
        <f t="shared" si="0"/>
        <v>76</v>
      </c>
    </row>
    <row r="11" spans="1:5" ht="21" x14ac:dyDescent="0.25">
      <c r="A11" s="18"/>
      <c r="B11" s="8"/>
      <c r="C11" s="9"/>
      <c r="D11" s="9"/>
      <c r="E11" s="9">
        <f t="shared" si="0"/>
        <v>76</v>
      </c>
    </row>
    <row r="12" spans="1:5" ht="21" x14ac:dyDescent="0.25">
      <c r="A12" s="18"/>
      <c r="B12" s="8"/>
      <c r="C12" s="9"/>
      <c r="D12" s="9"/>
      <c r="E12" s="9">
        <f t="shared" si="0"/>
        <v>76</v>
      </c>
    </row>
    <row r="13" spans="1:5" ht="21" x14ac:dyDescent="0.25">
      <c r="A13" s="18"/>
      <c r="B13" s="8"/>
      <c r="C13" s="9"/>
      <c r="D13" s="9"/>
      <c r="E13" s="9">
        <f t="shared" si="0"/>
        <v>76</v>
      </c>
    </row>
    <row r="14" spans="1:5" ht="21" x14ac:dyDescent="0.25">
      <c r="A14" s="18"/>
      <c r="B14" s="8"/>
      <c r="C14" s="17"/>
      <c r="D14" s="9"/>
      <c r="E14" s="9">
        <f t="shared" si="0"/>
        <v>76</v>
      </c>
    </row>
    <row r="15" spans="1:5" ht="21" x14ac:dyDescent="0.25">
      <c r="A15" s="18"/>
      <c r="B15" s="8"/>
      <c r="C15" s="9"/>
      <c r="D15" s="9"/>
      <c r="E15" s="9">
        <f t="shared" si="0"/>
        <v>76</v>
      </c>
    </row>
    <row r="16" spans="1:5" ht="21" x14ac:dyDescent="0.25">
      <c r="A16" s="18"/>
      <c r="B16" s="8"/>
      <c r="C16" s="9"/>
      <c r="D16" s="9"/>
      <c r="E16" s="9">
        <f t="shared" si="0"/>
        <v>76</v>
      </c>
    </row>
    <row r="17" spans="1:5" ht="21" x14ac:dyDescent="0.25">
      <c r="A17" s="18"/>
      <c r="B17" s="8"/>
      <c r="C17" s="9"/>
      <c r="D17" s="9"/>
      <c r="E17" s="9">
        <f t="shared" si="0"/>
        <v>76</v>
      </c>
    </row>
    <row r="18" spans="1:5" ht="21" x14ac:dyDescent="0.25">
      <c r="A18" s="18"/>
      <c r="B18" s="8"/>
      <c r="C18" s="9"/>
      <c r="D18" s="9"/>
      <c r="E18" s="9">
        <f t="shared" si="0"/>
        <v>76</v>
      </c>
    </row>
    <row r="19" spans="1:5" ht="21" x14ac:dyDescent="0.25">
      <c r="A19" s="18"/>
      <c r="B19" s="8"/>
      <c r="C19" s="9"/>
      <c r="D19" s="9"/>
      <c r="E19" s="9">
        <f t="shared" si="0"/>
        <v>76</v>
      </c>
    </row>
    <row r="20" spans="1:5" ht="21" x14ac:dyDescent="0.25">
      <c r="A20" s="18"/>
      <c r="B20" s="8"/>
      <c r="C20" s="9"/>
      <c r="D20" s="9"/>
      <c r="E20" s="9">
        <f t="shared" si="0"/>
        <v>76</v>
      </c>
    </row>
    <row r="21" spans="1:5" ht="21" x14ac:dyDescent="0.25">
      <c r="A21" s="18"/>
      <c r="B21" s="8"/>
      <c r="C21" s="9"/>
      <c r="D21" s="9"/>
      <c r="E21" s="9">
        <f t="shared" si="0"/>
        <v>76</v>
      </c>
    </row>
    <row r="22" spans="1:5" ht="21" x14ac:dyDescent="0.25">
      <c r="A22" s="18"/>
      <c r="B22" s="8"/>
      <c r="C22" s="9"/>
      <c r="D22" s="9"/>
      <c r="E22" s="9">
        <f t="shared" si="0"/>
        <v>76</v>
      </c>
    </row>
    <row r="23" spans="1:5" ht="21" x14ac:dyDescent="0.25">
      <c r="A23" s="18"/>
      <c r="B23" s="8"/>
      <c r="C23" s="9"/>
      <c r="D23" s="9"/>
      <c r="E23" s="9">
        <f t="shared" si="0"/>
        <v>76</v>
      </c>
    </row>
    <row r="24" spans="1:5" ht="21" x14ac:dyDescent="0.25">
      <c r="A24" s="18"/>
      <c r="B24" s="8"/>
      <c r="C24" s="9"/>
      <c r="D24" s="9"/>
      <c r="E24" s="9">
        <f t="shared" si="0"/>
        <v>76</v>
      </c>
    </row>
    <row r="25" spans="1:5" ht="21" x14ac:dyDescent="0.25">
      <c r="A25" s="18"/>
      <c r="B25" s="8"/>
      <c r="C25" s="9"/>
      <c r="D25" s="9"/>
      <c r="E25" s="9">
        <f t="shared" si="0"/>
        <v>76</v>
      </c>
    </row>
    <row r="26" spans="1:5" ht="21" x14ac:dyDescent="0.25">
      <c r="A26" s="18"/>
      <c r="B26" s="8"/>
      <c r="C26" s="9"/>
      <c r="D26" s="9"/>
      <c r="E26" s="9">
        <f t="shared" si="0"/>
        <v>76</v>
      </c>
    </row>
    <row r="27" spans="1:5" ht="21" x14ac:dyDescent="0.25">
      <c r="A27" s="18"/>
      <c r="B27" s="8"/>
      <c r="C27" s="9"/>
      <c r="D27" s="9"/>
      <c r="E27" s="9">
        <f t="shared" si="0"/>
        <v>76</v>
      </c>
    </row>
    <row r="28" spans="1:5" ht="21" x14ac:dyDescent="0.25">
      <c r="A28" s="18"/>
      <c r="B28" s="8"/>
      <c r="C28" s="9"/>
      <c r="D28" s="9"/>
      <c r="E28" s="9">
        <f t="shared" si="0"/>
        <v>76</v>
      </c>
    </row>
    <row r="29" spans="1:5" ht="21" x14ac:dyDescent="0.25">
      <c r="A29" s="18"/>
      <c r="B29" s="8"/>
      <c r="C29" s="9"/>
      <c r="D29" s="9"/>
      <c r="E29" s="9">
        <f t="shared" si="0"/>
        <v>76</v>
      </c>
    </row>
    <row r="30" spans="1:5" ht="21" x14ac:dyDescent="0.25">
      <c r="A30" s="18"/>
      <c r="B30" s="8"/>
      <c r="C30" s="9"/>
      <c r="D30" s="9"/>
      <c r="E30" s="9">
        <f t="shared" si="0"/>
        <v>76</v>
      </c>
    </row>
    <row r="31" spans="1:5" ht="21" x14ac:dyDescent="0.25">
      <c r="A31" s="18"/>
      <c r="B31" s="8"/>
      <c r="C31" s="9"/>
      <c r="D31" s="9"/>
      <c r="E31" s="9">
        <f t="shared" si="0"/>
        <v>76</v>
      </c>
    </row>
    <row r="32" spans="1:5" ht="21" x14ac:dyDescent="0.25">
      <c r="A32" s="18"/>
      <c r="B32" s="8"/>
      <c r="C32" s="9"/>
      <c r="D32" s="9"/>
      <c r="E32" s="9">
        <f t="shared" si="0"/>
        <v>76</v>
      </c>
    </row>
    <row r="33" spans="1:5" ht="21" x14ac:dyDescent="0.25">
      <c r="A33" s="17"/>
      <c r="B33" s="8"/>
      <c r="C33" s="9"/>
      <c r="D33" s="9"/>
      <c r="E33" s="9">
        <f t="shared" si="0"/>
        <v>76</v>
      </c>
    </row>
    <row r="34" spans="1:5" ht="21" x14ac:dyDescent="0.25">
      <c r="A34" s="17"/>
      <c r="B34" s="8"/>
      <c r="C34" s="9"/>
      <c r="D34" s="9"/>
      <c r="E34" s="9">
        <f t="shared" si="0"/>
        <v>76</v>
      </c>
    </row>
    <row r="35" spans="1:5" ht="21" x14ac:dyDescent="0.25">
      <c r="A35" s="17"/>
      <c r="B35" s="17"/>
      <c r="C35" s="9"/>
      <c r="D35" s="9"/>
      <c r="E35" s="9">
        <f t="shared" si="0"/>
        <v>76</v>
      </c>
    </row>
    <row r="36" spans="1:5" ht="21" x14ac:dyDescent="0.25">
      <c r="A36" s="17"/>
      <c r="B36" s="17"/>
      <c r="C36" s="9"/>
      <c r="D36" s="9"/>
      <c r="E36" s="9">
        <f t="shared" si="0"/>
        <v>76</v>
      </c>
    </row>
    <row r="37" spans="1:5" ht="21" x14ac:dyDescent="0.25">
      <c r="A37" s="17"/>
      <c r="B37" s="17"/>
      <c r="C37" s="9"/>
      <c r="D37" s="9"/>
      <c r="E37" s="9">
        <f t="shared" si="0"/>
        <v>76</v>
      </c>
    </row>
    <row r="38" spans="1:5" ht="21" x14ac:dyDescent="0.25">
      <c r="A38" s="17"/>
      <c r="B38" s="17"/>
      <c r="C38" s="9"/>
      <c r="D38" s="9"/>
      <c r="E38" s="9">
        <f t="shared" si="0"/>
        <v>76</v>
      </c>
    </row>
    <row r="39" spans="1:5" ht="21" x14ac:dyDescent="0.25">
      <c r="A39" s="17"/>
      <c r="B39" s="17"/>
      <c r="C39" s="9"/>
      <c r="D39" s="9"/>
      <c r="E39" s="9">
        <f t="shared" si="0"/>
        <v>76</v>
      </c>
    </row>
    <row r="40" spans="1:5" ht="21" x14ac:dyDescent="0.25">
      <c r="A40" s="17"/>
      <c r="B40" s="17"/>
      <c r="C40" s="9"/>
      <c r="D40" s="9"/>
      <c r="E40" s="9">
        <f t="shared" si="0"/>
        <v>76</v>
      </c>
    </row>
    <row r="41" spans="1:5" ht="21" x14ac:dyDescent="0.25">
      <c r="A41" s="17"/>
      <c r="B41" s="17"/>
      <c r="C41" s="9"/>
      <c r="D41" s="9"/>
      <c r="E41" s="9">
        <f t="shared" si="0"/>
        <v>76</v>
      </c>
    </row>
    <row r="42" spans="1:5" ht="21" x14ac:dyDescent="0.25">
      <c r="A42" s="17"/>
      <c r="B42" s="17"/>
      <c r="C42" s="9"/>
      <c r="D42" s="9"/>
      <c r="E42" s="9">
        <f t="shared" si="0"/>
        <v>76</v>
      </c>
    </row>
    <row r="43" spans="1:5" ht="21" x14ac:dyDescent="0.25">
      <c r="A43" s="17"/>
      <c r="B43" s="17"/>
      <c r="C43" s="9"/>
      <c r="D43" s="9"/>
      <c r="E43" s="9">
        <f t="shared" si="0"/>
        <v>76</v>
      </c>
    </row>
    <row r="44" spans="1:5" ht="21" x14ac:dyDescent="0.25">
      <c r="A44" s="17"/>
      <c r="B44" s="17"/>
      <c r="C44" s="9"/>
      <c r="D44" s="9"/>
      <c r="E44" s="9">
        <f t="shared" si="0"/>
        <v>76</v>
      </c>
    </row>
    <row r="45" spans="1:5" ht="21" x14ac:dyDescent="0.25">
      <c r="A45" s="17"/>
      <c r="B45" s="17"/>
      <c r="C45" s="9"/>
      <c r="D45" s="9"/>
      <c r="E45" s="9">
        <f t="shared" si="0"/>
        <v>76</v>
      </c>
    </row>
    <row r="46" spans="1:5" ht="21" x14ac:dyDescent="0.25">
      <c r="A46" s="17"/>
      <c r="B46" s="17"/>
      <c r="C46" s="9"/>
      <c r="D46" s="9"/>
      <c r="E46" s="9">
        <f t="shared" si="0"/>
        <v>76</v>
      </c>
    </row>
    <row r="47" spans="1:5" ht="21" x14ac:dyDescent="0.25">
      <c r="A47" s="17"/>
      <c r="B47" s="17"/>
      <c r="C47" s="9"/>
      <c r="D47" s="9"/>
      <c r="E47" s="9">
        <f t="shared" si="0"/>
        <v>76</v>
      </c>
    </row>
    <row r="48" spans="1:5" ht="21" x14ac:dyDescent="0.25">
      <c r="A48" s="17"/>
      <c r="B48" s="17"/>
      <c r="C48" s="9"/>
      <c r="D48" s="9"/>
      <c r="E48" s="9">
        <f t="shared" si="0"/>
        <v>76</v>
      </c>
    </row>
    <row r="49" spans="1:7" ht="21" x14ac:dyDescent="0.25">
      <c r="A49" s="17"/>
      <c r="B49" s="17"/>
      <c r="C49" s="9"/>
      <c r="D49" s="9"/>
      <c r="E49" s="9">
        <f t="shared" si="0"/>
        <v>76</v>
      </c>
    </row>
    <row r="50" spans="1:7" ht="21" x14ac:dyDescent="0.25">
      <c r="A50" s="17"/>
      <c r="B50" s="17"/>
      <c r="C50" s="9"/>
      <c r="D50" s="9"/>
      <c r="E50" s="9">
        <f t="shared" si="0"/>
        <v>76</v>
      </c>
    </row>
    <row r="51" spans="1:7" ht="21" x14ac:dyDescent="0.25">
      <c r="A51" s="17"/>
      <c r="B51" s="17"/>
      <c r="C51" s="9"/>
      <c r="D51" s="9"/>
      <c r="E51" s="9">
        <f t="shared" si="0"/>
        <v>76</v>
      </c>
    </row>
    <row r="52" spans="1:7" ht="21" x14ac:dyDescent="0.25">
      <c r="A52" s="17"/>
      <c r="B52" s="17"/>
      <c r="C52" s="9"/>
      <c r="D52" s="9"/>
      <c r="E52" s="9">
        <f t="shared" si="0"/>
        <v>76</v>
      </c>
    </row>
    <row r="53" spans="1:7" ht="21" x14ac:dyDescent="0.25">
      <c r="A53" s="17"/>
      <c r="B53" s="17"/>
      <c r="C53" s="17"/>
      <c r="D53" s="9"/>
      <c r="E53" s="9">
        <f t="shared" si="0"/>
        <v>76</v>
      </c>
    </row>
    <row r="54" spans="1:7" ht="21" x14ac:dyDescent="0.25">
      <c r="A54" s="17"/>
      <c r="B54" s="17"/>
      <c r="C54" s="17"/>
      <c r="D54" s="9"/>
      <c r="E54" s="9">
        <f t="shared" si="0"/>
        <v>76</v>
      </c>
    </row>
    <row r="55" spans="1:7" ht="21" x14ac:dyDescent="0.25">
      <c r="A55" s="17"/>
      <c r="B55" s="17"/>
      <c r="C55" s="17"/>
      <c r="D55" s="9"/>
      <c r="E55" s="9">
        <f t="shared" si="0"/>
        <v>76</v>
      </c>
      <c r="G55">
        <v>521460.4</v>
      </c>
    </row>
    <row r="56" spans="1:7" ht="21" x14ac:dyDescent="0.25">
      <c r="A56" s="17"/>
      <c r="B56" s="17"/>
      <c r="C56" s="17"/>
      <c r="D56" s="9"/>
      <c r="E56" s="9">
        <f t="shared" si="0"/>
        <v>76</v>
      </c>
    </row>
    <row r="57" spans="1:7" ht="21" x14ac:dyDescent="0.25">
      <c r="A57" s="17"/>
      <c r="B57" s="17"/>
      <c r="C57" s="17"/>
      <c r="D57" s="9"/>
      <c r="E57" s="9">
        <f t="shared" si="0"/>
        <v>76</v>
      </c>
    </row>
    <row r="58" spans="1:7" ht="21" x14ac:dyDescent="0.25">
      <c r="A58" s="17"/>
      <c r="B58" s="17"/>
      <c r="C58" s="17"/>
      <c r="D58" s="9"/>
      <c r="E58" s="9">
        <f t="shared" si="0"/>
        <v>76</v>
      </c>
    </row>
    <row r="59" spans="1:7" ht="21" x14ac:dyDescent="0.25">
      <c r="A59" s="17"/>
      <c r="B59" s="17"/>
      <c r="C59" s="17"/>
      <c r="D59" s="9"/>
      <c r="E59" s="9">
        <f t="shared" si="0"/>
        <v>76</v>
      </c>
    </row>
    <row r="60" spans="1:7" ht="21" x14ac:dyDescent="0.25">
      <c r="A60" s="17"/>
      <c r="B60" s="17"/>
      <c r="C60" s="17"/>
      <c r="D60" s="9"/>
      <c r="E60" s="9">
        <f t="shared" si="0"/>
        <v>76</v>
      </c>
    </row>
    <row r="61" spans="1:7" ht="21" x14ac:dyDescent="0.25">
      <c r="A61" s="17"/>
      <c r="B61" s="17"/>
      <c r="C61" s="17"/>
      <c r="D61" s="9"/>
      <c r="E61" s="9">
        <f t="shared" si="0"/>
        <v>76</v>
      </c>
    </row>
    <row r="62" spans="1:7" ht="21" x14ac:dyDescent="0.25">
      <c r="A62" s="17"/>
      <c r="B62" s="17"/>
      <c r="C62" s="17"/>
      <c r="D62" s="9"/>
      <c r="E62" s="9">
        <f t="shared" si="0"/>
        <v>76</v>
      </c>
    </row>
    <row r="63" spans="1:7" ht="21" x14ac:dyDescent="0.25">
      <c r="A63" s="17"/>
      <c r="B63" s="17"/>
      <c r="C63" s="17"/>
      <c r="D63" s="9"/>
      <c r="E63" s="9">
        <f t="shared" si="0"/>
        <v>76</v>
      </c>
    </row>
    <row r="64" spans="1:7" ht="21" x14ac:dyDescent="0.25">
      <c r="A64" s="17"/>
      <c r="B64" s="17"/>
      <c r="C64" s="17"/>
      <c r="D64" s="9"/>
      <c r="E64" s="9">
        <f t="shared" si="0"/>
        <v>76</v>
      </c>
    </row>
    <row r="65" spans="1:5" ht="21" x14ac:dyDescent="0.25">
      <c r="A65" s="17"/>
      <c r="B65" s="17"/>
      <c r="C65" s="17"/>
      <c r="D65" s="9"/>
      <c r="E65" s="9">
        <f t="shared" si="0"/>
        <v>76</v>
      </c>
    </row>
    <row r="66" spans="1:5" ht="21" x14ac:dyDescent="0.25">
      <c r="A66" s="17"/>
      <c r="B66" s="17"/>
      <c r="C66" s="17"/>
      <c r="D66" s="9"/>
      <c r="E66" s="9">
        <f t="shared" si="0"/>
        <v>76</v>
      </c>
    </row>
    <row r="67" spans="1:5" ht="21" x14ac:dyDescent="0.25">
      <c r="A67" s="17"/>
      <c r="B67" s="17"/>
      <c r="C67" s="17"/>
      <c r="D67" s="9"/>
      <c r="E67" s="9">
        <f t="shared" si="0"/>
        <v>76</v>
      </c>
    </row>
    <row r="68" spans="1:5" ht="21" x14ac:dyDescent="0.25">
      <c r="A68" s="17"/>
      <c r="B68" s="17"/>
      <c r="C68" s="17"/>
      <c r="D68" s="9"/>
      <c r="E68" s="9">
        <f t="shared" si="0"/>
        <v>76</v>
      </c>
    </row>
    <row r="69" spans="1:5" ht="21" x14ac:dyDescent="0.25">
      <c r="A69" s="17"/>
      <c r="B69" s="17"/>
      <c r="C69" s="17"/>
      <c r="D69" s="9"/>
      <c r="E69" s="9">
        <f t="shared" si="0"/>
        <v>76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76</v>
      </c>
    </row>
    <row r="71" spans="1:5" ht="21" x14ac:dyDescent="0.25">
      <c r="A71" s="17"/>
      <c r="B71" s="17"/>
      <c r="C71" s="17"/>
      <c r="D71" s="9"/>
      <c r="E71" s="9">
        <f t="shared" si="1"/>
        <v>76</v>
      </c>
    </row>
    <row r="72" spans="1:5" ht="21" x14ac:dyDescent="0.25">
      <c r="A72" s="17"/>
      <c r="B72" s="17"/>
      <c r="C72" s="17"/>
      <c r="D72" s="9"/>
      <c r="E72" s="9">
        <f t="shared" si="1"/>
        <v>76</v>
      </c>
    </row>
    <row r="73" spans="1:5" ht="21" x14ac:dyDescent="0.25">
      <c r="A73" s="17"/>
      <c r="B73" s="17"/>
      <c r="C73" s="17"/>
      <c r="D73" s="9"/>
      <c r="E73" s="9">
        <f t="shared" si="1"/>
        <v>76</v>
      </c>
    </row>
    <row r="74" spans="1:5" ht="21" x14ac:dyDescent="0.25">
      <c r="A74" s="17"/>
      <c r="B74" s="17"/>
      <c r="C74" s="17"/>
      <c r="D74" s="9"/>
      <c r="E74" s="9">
        <f t="shared" si="1"/>
        <v>76</v>
      </c>
    </row>
    <row r="75" spans="1:5" ht="21" x14ac:dyDescent="0.25">
      <c r="A75" s="17"/>
      <c r="B75" s="17"/>
      <c r="C75" s="17"/>
      <c r="D75" s="9"/>
      <c r="E75" s="9">
        <f t="shared" si="1"/>
        <v>76</v>
      </c>
    </row>
    <row r="76" spans="1:5" ht="21" x14ac:dyDescent="0.25">
      <c r="A76" s="17"/>
      <c r="B76" s="17"/>
      <c r="C76" s="17"/>
      <c r="D76" s="9"/>
      <c r="E76" s="9">
        <f t="shared" si="1"/>
        <v>76</v>
      </c>
    </row>
    <row r="77" spans="1:5" ht="21" x14ac:dyDescent="0.25">
      <c r="A77" s="17"/>
      <c r="B77" s="17"/>
      <c r="C77" s="17"/>
      <c r="D77" s="9"/>
      <c r="E77" s="9">
        <f t="shared" si="1"/>
        <v>76</v>
      </c>
    </row>
    <row r="78" spans="1:5" ht="21" x14ac:dyDescent="0.25">
      <c r="A78" s="17"/>
      <c r="B78" s="17"/>
      <c r="C78" s="17"/>
      <c r="D78" s="9"/>
      <c r="E78" s="9">
        <f t="shared" si="1"/>
        <v>76</v>
      </c>
    </row>
    <row r="79" spans="1:5" ht="21" x14ac:dyDescent="0.25">
      <c r="A79" s="17"/>
      <c r="B79" s="17"/>
      <c r="C79" s="17"/>
      <c r="D79" s="9"/>
      <c r="E79" s="9">
        <f t="shared" si="1"/>
        <v>76</v>
      </c>
    </row>
    <row r="80" spans="1:5" ht="21" x14ac:dyDescent="0.25">
      <c r="A80" s="17"/>
      <c r="B80" s="17"/>
      <c r="C80" s="17"/>
      <c r="D80" s="9"/>
      <c r="E80" s="9">
        <f t="shared" si="1"/>
        <v>76</v>
      </c>
    </row>
    <row r="81" spans="1:5" ht="21" x14ac:dyDescent="0.25">
      <c r="A81" s="17"/>
      <c r="B81" s="17"/>
      <c r="C81" s="17"/>
      <c r="D81" s="9"/>
      <c r="E81" s="9">
        <f t="shared" si="1"/>
        <v>76</v>
      </c>
    </row>
    <row r="82" spans="1:5" ht="21" x14ac:dyDescent="0.25">
      <c r="A82" s="17"/>
      <c r="B82" s="17"/>
      <c r="C82" s="17"/>
      <c r="D82" s="9"/>
      <c r="E82" s="9">
        <f t="shared" si="1"/>
        <v>76</v>
      </c>
    </row>
    <row r="83" spans="1:5" ht="21" x14ac:dyDescent="0.25">
      <c r="A83" s="17"/>
      <c r="B83" s="17"/>
      <c r="C83" s="17"/>
      <c r="D83" s="9"/>
      <c r="E83" s="9">
        <f t="shared" si="1"/>
        <v>76</v>
      </c>
    </row>
    <row r="84" spans="1:5" ht="21" x14ac:dyDescent="0.25">
      <c r="A84" s="17"/>
      <c r="B84" s="17"/>
      <c r="C84" s="17"/>
      <c r="D84" s="9"/>
      <c r="E84" s="9">
        <f t="shared" si="1"/>
        <v>76</v>
      </c>
    </row>
    <row r="85" spans="1:5" ht="21" x14ac:dyDescent="0.25">
      <c r="A85" s="17"/>
      <c r="B85" s="17"/>
      <c r="C85" s="17"/>
      <c r="D85" s="9"/>
      <c r="E85" s="9">
        <f t="shared" si="1"/>
        <v>76</v>
      </c>
    </row>
    <row r="86" spans="1:5" ht="21" x14ac:dyDescent="0.25">
      <c r="A86" s="17"/>
      <c r="B86" s="17"/>
      <c r="C86" s="17"/>
      <c r="D86" s="9"/>
      <c r="E86" s="9">
        <f t="shared" si="1"/>
        <v>76</v>
      </c>
    </row>
    <row r="87" spans="1:5" ht="21" x14ac:dyDescent="0.25">
      <c r="A87" s="17"/>
      <c r="B87" s="17"/>
      <c r="C87" s="17"/>
      <c r="D87" s="9"/>
      <c r="E87" s="9">
        <f t="shared" si="1"/>
        <v>76</v>
      </c>
    </row>
    <row r="88" spans="1:5" ht="21" x14ac:dyDescent="0.25">
      <c r="A88" s="17"/>
      <c r="B88" s="17"/>
      <c r="C88" s="17"/>
      <c r="D88" s="9"/>
      <c r="E88" s="9">
        <f t="shared" si="1"/>
        <v>76</v>
      </c>
    </row>
    <row r="89" spans="1:5" ht="21" x14ac:dyDescent="0.25">
      <c r="A89" s="17"/>
      <c r="B89" s="17"/>
      <c r="C89" s="17"/>
      <c r="D89" s="9"/>
      <c r="E89" s="9">
        <f t="shared" si="1"/>
        <v>76</v>
      </c>
    </row>
    <row r="90" spans="1:5" ht="21" x14ac:dyDescent="0.25">
      <c r="A90" s="17"/>
      <c r="B90" s="17"/>
      <c r="C90" s="17"/>
      <c r="D90" s="9"/>
      <c r="E90" s="9">
        <f t="shared" si="1"/>
        <v>76</v>
      </c>
    </row>
    <row r="91" spans="1:5" ht="21" x14ac:dyDescent="0.25">
      <c r="A91" s="17"/>
      <c r="B91" s="17"/>
      <c r="C91" s="17"/>
      <c r="D91" s="9"/>
      <c r="E91" s="9">
        <f t="shared" si="1"/>
        <v>76</v>
      </c>
    </row>
    <row r="92" spans="1:5" ht="21" x14ac:dyDescent="0.25">
      <c r="A92" s="17"/>
      <c r="B92" s="17"/>
      <c r="C92" s="17"/>
      <c r="D92" s="9"/>
      <c r="E92" s="9">
        <f t="shared" si="1"/>
        <v>76</v>
      </c>
    </row>
    <row r="93" spans="1:5" ht="21" x14ac:dyDescent="0.25">
      <c r="A93" s="17"/>
      <c r="B93" s="17"/>
      <c r="C93" s="17"/>
      <c r="D93" s="9"/>
      <c r="E93" s="9">
        <f t="shared" si="1"/>
        <v>76</v>
      </c>
    </row>
    <row r="94" spans="1:5" ht="21" x14ac:dyDescent="0.25">
      <c r="A94" s="17"/>
      <c r="B94" s="17"/>
      <c r="C94" s="17"/>
      <c r="D94" s="9"/>
      <c r="E94" s="9">
        <f t="shared" si="1"/>
        <v>76</v>
      </c>
    </row>
    <row r="95" spans="1:5" ht="21" x14ac:dyDescent="0.25">
      <c r="A95" s="17"/>
      <c r="B95" s="17"/>
      <c r="C95" s="17"/>
      <c r="D95" s="9"/>
      <c r="E95" s="9">
        <f t="shared" si="1"/>
        <v>76</v>
      </c>
    </row>
    <row r="96" spans="1:5" ht="21" x14ac:dyDescent="0.25">
      <c r="A96" s="17"/>
      <c r="B96" s="17"/>
      <c r="C96" s="17"/>
      <c r="D96" s="9"/>
      <c r="E96" s="9">
        <f t="shared" si="1"/>
        <v>76</v>
      </c>
    </row>
    <row r="97" spans="1:5" ht="21" x14ac:dyDescent="0.25">
      <c r="A97" s="17"/>
      <c r="B97" s="17"/>
      <c r="C97" s="17"/>
      <c r="D97" s="9"/>
      <c r="E97" s="9">
        <f t="shared" si="1"/>
        <v>76</v>
      </c>
    </row>
    <row r="98" spans="1:5" ht="21" x14ac:dyDescent="0.25">
      <c r="A98" s="17"/>
      <c r="B98" s="17"/>
      <c r="C98" s="17"/>
      <c r="D98" s="9"/>
      <c r="E98" s="9">
        <f t="shared" si="1"/>
        <v>76</v>
      </c>
    </row>
    <row r="99" spans="1:5" ht="21" x14ac:dyDescent="0.25">
      <c r="A99" s="17"/>
      <c r="B99" s="17"/>
      <c r="C99" s="17"/>
      <c r="D99" s="9"/>
      <c r="E99" s="9">
        <f t="shared" si="1"/>
        <v>76</v>
      </c>
    </row>
    <row r="100" spans="1:5" ht="21" x14ac:dyDescent="0.25">
      <c r="A100" s="17"/>
      <c r="B100" s="17"/>
      <c r="C100" s="17"/>
      <c r="D100" s="9"/>
      <c r="E100" s="9">
        <f t="shared" si="1"/>
        <v>76</v>
      </c>
    </row>
    <row r="101" spans="1:5" ht="21" x14ac:dyDescent="0.25">
      <c r="A101" s="17"/>
      <c r="B101" s="17"/>
      <c r="C101" s="17"/>
      <c r="D101" s="9"/>
      <c r="E101" s="9">
        <f t="shared" si="1"/>
        <v>76</v>
      </c>
    </row>
    <row r="102" spans="1:5" ht="21" x14ac:dyDescent="0.25">
      <c r="A102" s="17"/>
      <c r="B102" s="17"/>
      <c r="C102" s="17"/>
      <c r="D102" s="9"/>
      <c r="E102" s="9">
        <f t="shared" si="1"/>
        <v>76</v>
      </c>
    </row>
    <row r="103" spans="1:5" ht="21" x14ac:dyDescent="0.25">
      <c r="A103" s="17"/>
      <c r="B103" s="17"/>
      <c r="C103" s="17"/>
      <c r="D103" s="9"/>
      <c r="E103" s="9">
        <f t="shared" si="1"/>
        <v>76</v>
      </c>
    </row>
    <row r="104" spans="1:5" ht="21" x14ac:dyDescent="0.25">
      <c r="A104" s="17"/>
      <c r="B104" s="17"/>
      <c r="C104" s="17"/>
      <c r="D104" s="9"/>
      <c r="E104" s="9">
        <f t="shared" si="1"/>
        <v>76</v>
      </c>
    </row>
    <row r="105" spans="1:5" ht="21" x14ac:dyDescent="0.25">
      <c r="A105" s="17"/>
      <c r="B105" s="17"/>
      <c r="C105" s="17"/>
      <c r="D105" s="17"/>
      <c r="E105" s="9">
        <f t="shared" si="1"/>
        <v>76</v>
      </c>
    </row>
    <row r="106" spans="1:5" ht="21" x14ac:dyDescent="0.25">
      <c r="A106" s="17"/>
      <c r="B106" s="17"/>
      <c r="C106" s="17"/>
      <c r="D106" s="17"/>
      <c r="E106" s="9">
        <f t="shared" si="1"/>
        <v>76</v>
      </c>
    </row>
    <row r="107" spans="1:5" ht="21" x14ac:dyDescent="0.25">
      <c r="A107" s="17"/>
      <c r="B107" s="17"/>
      <c r="C107" s="17"/>
      <c r="D107" s="17"/>
      <c r="E107" s="9">
        <f t="shared" si="1"/>
        <v>76</v>
      </c>
    </row>
    <row r="108" spans="1:5" ht="21" x14ac:dyDescent="0.25">
      <c r="A108" s="17"/>
      <c r="B108" s="17"/>
      <c r="C108" s="17"/>
      <c r="D108" s="17"/>
      <c r="E108" s="9">
        <f t="shared" si="1"/>
        <v>76</v>
      </c>
    </row>
    <row r="109" spans="1:5" ht="21" x14ac:dyDescent="0.25">
      <c r="A109" s="17"/>
      <c r="B109" s="17"/>
      <c r="C109" s="17"/>
      <c r="D109" s="17"/>
      <c r="E109" s="9">
        <f t="shared" si="1"/>
        <v>76</v>
      </c>
    </row>
    <row r="110" spans="1:5" ht="21" x14ac:dyDescent="0.25">
      <c r="A110" s="17"/>
      <c r="B110" s="17"/>
      <c r="C110" s="17"/>
      <c r="D110" s="17"/>
      <c r="E110" s="9">
        <f t="shared" si="1"/>
        <v>76</v>
      </c>
    </row>
    <row r="111" spans="1:5" ht="21" x14ac:dyDescent="0.25">
      <c r="A111" s="17"/>
      <c r="B111" s="17"/>
      <c r="C111" s="17"/>
      <c r="D111" s="17"/>
      <c r="E111" s="9">
        <f t="shared" si="1"/>
        <v>76</v>
      </c>
    </row>
    <row r="112" spans="1:5" ht="21" x14ac:dyDescent="0.25">
      <c r="A112" s="17"/>
      <c r="B112" s="17"/>
      <c r="C112" s="17"/>
      <c r="D112" s="17"/>
      <c r="E112" s="9">
        <f t="shared" si="1"/>
        <v>76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Sheet155"/>
  <dimension ref="A1:J326"/>
  <sheetViews>
    <sheetView topLeftCell="A116" workbookViewId="0">
      <selection activeCell="B118" sqref="B118"/>
    </sheetView>
  </sheetViews>
  <sheetFormatPr baseColWidth="10" defaultColWidth="8.83203125" defaultRowHeight="15" x14ac:dyDescent="0.2"/>
  <cols>
    <col min="1" max="1" width="16.33203125" customWidth="1"/>
    <col min="2" max="2" width="68" bestFit="1" customWidth="1"/>
    <col min="3" max="3" width="24.5" style="13" customWidth="1"/>
    <col min="4" max="4" width="20.5" bestFit="1" customWidth="1"/>
    <col min="5" max="5" width="19.5" bestFit="1" customWidth="1"/>
    <col min="7" max="7" width="9.5" bestFit="1" customWidth="1"/>
    <col min="8" max="8" width="10.5" bestFit="1" customWidth="1"/>
  </cols>
  <sheetData>
    <row r="1" spans="1:5" ht="29" x14ac:dyDescent="0.35">
      <c r="A1" s="160" t="s">
        <v>1686</v>
      </c>
      <c r="B1" s="160"/>
      <c r="C1" s="160"/>
      <c r="D1" s="160"/>
      <c r="E1" s="160"/>
    </row>
    <row r="2" spans="1:5" ht="26" x14ac:dyDescent="0.3">
      <c r="A2" s="161" t="s">
        <v>1687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29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346.94</v>
      </c>
    </row>
    <row r="5" spans="1:5" ht="21" x14ac:dyDescent="0.25">
      <c r="A5" s="18">
        <v>45696</v>
      </c>
      <c r="B5" s="8" t="s">
        <v>259</v>
      </c>
      <c r="C5" s="16"/>
      <c r="D5" s="9">
        <v>330.42</v>
      </c>
      <c r="E5" s="9">
        <f>E4+C5-D5</f>
        <v>16.519999999999982</v>
      </c>
    </row>
    <row r="6" spans="1:5" ht="21" x14ac:dyDescent="0.25">
      <c r="A6" s="18">
        <v>45696</v>
      </c>
      <c r="B6" s="8" t="s">
        <v>259</v>
      </c>
      <c r="C6" s="9"/>
      <c r="D6" s="9">
        <v>16.52</v>
      </c>
      <c r="E6" s="9">
        <f t="shared" ref="E6:E69" si="0">E5+C6-D6</f>
        <v>0</v>
      </c>
    </row>
    <row r="7" spans="1:5" ht="21" x14ac:dyDescent="0.25">
      <c r="A7" s="18" t="s">
        <v>2792</v>
      </c>
      <c r="B7" s="8" t="s">
        <v>2794</v>
      </c>
      <c r="C7" s="9">
        <v>1000</v>
      </c>
      <c r="D7" s="9"/>
      <c r="E7" s="9">
        <f t="shared" si="0"/>
        <v>1000</v>
      </c>
    </row>
    <row r="8" spans="1:5" ht="21" x14ac:dyDescent="0.25">
      <c r="A8" s="18" t="s">
        <v>2799</v>
      </c>
      <c r="B8" s="8" t="s">
        <v>259</v>
      </c>
      <c r="C8" s="9"/>
      <c r="D8" s="9">
        <v>230.56</v>
      </c>
      <c r="E8" s="9">
        <f t="shared" si="0"/>
        <v>769.44</v>
      </c>
    </row>
    <row r="9" spans="1:5" ht="21" x14ac:dyDescent="0.25">
      <c r="A9" s="18" t="s">
        <v>2792</v>
      </c>
      <c r="B9" s="8" t="s">
        <v>2794</v>
      </c>
      <c r="C9" s="9">
        <v>99000</v>
      </c>
      <c r="D9" s="9"/>
      <c r="E9" s="9">
        <f t="shared" si="0"/>
        <v>99769.44</v>
      </c>
    </row>
    <row r="10" spans="1:5" ht="21" x14ac:dyDescent="0.25">
      <c r="A10" s="18" t="s">
        <v>2792</v>
      </c>
      <c r="B10" s="8" t="s">
        <v>2751</v>
      </c>
      <c r="C10" s="9">
        <v>10000</v>
      </c>
      <c r="D10" s="9"/>
      <c r="E10" s="9">
        <f t="shared" si="0"/>
        <v>109769.44</v>
      </c>
    </row>
    <row r="11" spans="1:5" ht="21" x14ac:dyDescent="0.25">
      <c r="A11" s="18" t="s">
        <v>2792</v>
      </c>
      <c r="B11" s="8" t="s">
        <v>2798</v>
      </c>
      <c r="C11" s="9"/>
      <c r="D11" s="9">
        <v>108989</v>
      </c>
      <c r="E11" s="9">
        <f t="shared" si="0"/>
        <v>780.44000000000233</v>
      </c>
    </row>
    <row r="12" spans="1:5" ht="21" x14ac:dyDescent="0.25">
      <c r="A12" s="18" t="s">
        <v>2810</v>
      </c>
      <c r="B12" s="8" t="s">
        <v>2614</v>
      </c>
      <c r="C12" s="9">
        <v>20129</v>
      </c>
      <c r="D12" s="9"/>
      <c r="E12" s="9">
        <f t="shared" si="0"/>
        <v>20909.440000000002</v>
      </c>
    </row>
    <row r="13" spans="1:5" ht="21" x14ac:dyDescent="0.25">
      <c r="A13" s="18" t="s">
        <v>2810</v>
      </c>
      <c r="B13" s="8" t="s">
        <v>2798</v>
      </c>
      <c r="C13" s="9"/>
      <c r="D13" s="9">
        <v>20000</v>
      </c>
      <c r="E13" s="9">
        <f t="shared" si="0"/>
        <v>909.44000000000233</v>
      </c>
    </row>
    <row r="14" spans="1:5" ht="21" x14ac:dyDescent="0.25">
      <c r="A14" s="18" t="s">
        <v>2825</v>
      </c>
      <c r="B14" s="8" t="s">
        <v>2614</v>
      </c>
      <c r="C14" s="9">
        <v>51101</v>
      </c>
      <c r="D14" s="9"/>
      <c r="E14" s="9">
        <f t="shared" si="0"/>
        <v>52010.44</v>
      </c>
    </row>
    <row r="15" spans="1:5" ht="21" x14ac:dyDescent="0.25">
      <c r="A15" s="18" t="s">
        <v>2825</v>
      </c>
      <c r="B15" s="8" t="s">
        <v>2798</v>
      </c>
      <c r="C15" s="9"/>
      <c r="D15" s="9">
        <v>50000</v>
      </c>
      <c r="E15" s="9">
        <f t="shared" si="0"/>
        <v>2010.4400000000023</v>
      </c>
    </row>
    <row r="16" spans="1:5" ht="21" x14ac:dyDescent="0.25">
      <c r="A16" s="18" t="s">
        <v>2825</v>
      </c>
      <c r="B16" s="8" t="s">
        <v>259</v>
      </c>
      <c r="C16" s="9"/>
      <c r="D16" s="9"/>
      <c r="E16" s="9">
        <f t="shared" si="0"/>
        <v>2010.4400000000023</v>
      </c>
    </row>
    <row r="17" spans="1:7" ht="21" x14ac:dyDescent="0.25">
      <c r="A17" s="18" t="s">
        <v>2825</v>
      </c>
      <c r="B17" s="8" t="s">
        <v>2614</v>
      </c>
      <c r="C17" s="9">
        <v>248172</v>
      </c>
      <c r="D17" s="9"/>
      <c r="E17" s="9">
        <f t="shared" si="0"/>
        <v>250182.44</v>
      </c>
    </row>
    <row r="18" spans="1:7" ht="21" x14ac:dyDescent="0.25">
      <c r="A18" s="18" t="s">
        <v>2825</v>
      </c>
      <c r="B18" s="8" t="s">
        <v>2614</v>
      </c>
      <c r="C18" s="9">
        <v>498115</v>
      </c>
      <c r="D18" s="9"/>
      <c r="E18" s="9">
        <f t="shared" si="0"/>
        <v>748297.44</v>
      </c>
    </row>
    <row r="19" spans="1:7" ht="21" x14ac:dyDescent="0.25">
      <c r="A19" s="18" t="s">
        <v>2825</v>
      </c>
      <c r="B19" s="8" t="s">
        <v>2826</v>
      </c>
      <c r="C19" s="9"/>
      <c r="D19" s="9">
        <v>222000</v>
      </c>
      <c r="E19" s="9">
        <f t="shared" si="0"/>
        <v>526297.43999999994</v>
      </c>
    </row>
    <row r="20" spans="1:7" ht="21" x14ac:dyDescent="0.25">
      <c r="A20" s="18" t="s">
        <v>2825</v>
      </c>
      <c r="B20" s="8" t="s">
        <v>2827</v>
      </c>
      <c r="C20" s="9"/>
      <c r="D20" s="9">
        <v>220000</v>
      </c>
      <c r="E20" s="9">
        <f t="shared" si="0"/>
        <v>306297.43999999994</v>
      </c>
    </row>
    <row r="21" spans="1:7" ht="21" x14ac:dyDescent="0.25">
      <c r="A21" s="18" t="s">
        <v>2825</v>
      </c>
      <c r="B21" s="8" t="s">
        <v>2798</v>
      </c>
      <c r="C21" s="9"/>
      <c r="D21" s="9">
        <v>242000</v>
      </c>
      <c r="E21" s="9">
        <f t="shared" si="0"/>
        <v>64297.439999999944</v>
      </c>
    </row>
    <row r="22" spans="1:7" ht="21" x14ac:dyDescent="0.25">
      <c r="A22" s="18" t="s">
        <v>2825</v>
      </c>
      <c r="B22" s="8" t="s">
        <v>2828</v>
      </c>
      <c r="C22" s="9"/>
      <c r="D22" s="9">
        <v>62197</v>
      </c>
      <c r="E22" s="9">
        <f t="shared" si="0"/>
        <v>2100.4399999999441</v>
      </c>
    </row>
    <row r="23" spans="1:7" ht="21" x14ac:dyDescent="0.25">
      <c r="A23" s="18" t="s">
        <v>2825</v>
      </c>
      <c r="B23" s="8" t="s">
        <v>259</v>
      </c>
      <c r="C23" s="9"/>
      <c r="D23" s="9">
        <v>1.05</v>
      </c>
      <c r="E23" s="9">
        <f t="shared" si="0"/>
        <v>2099.3899999999439</v>
      </c>
      <c r="G23" s="77"/>
    </row>
    <row r="24" spans="1:7" ht="21" x14ac:dyDescent="0.25">
      <c r="A24" s="18" t="s">
        <v>2836</v>
      </c>
      <c r="B24" s="8" t="s">
        <v>2614</v>
      </c>
      <c r="C24" s="9">
        <v>734125</v>
      </c>
      <c r="D24" s="9"/>
      <c r="E24" s="9">
        <f t="shared" si="0"/>
        <v>736224.3899999999</v>
      </c>
    </row>
    <row r="25" spans="1:7" ht="21" x14ac:dyDescent="0.25">
      <c r="A25" s="18" t="s">
        <v>2836</v>
      </c>
      <c r="B25" s="8" t="s">
        <v>2826</v>
      </c>
      <c r="C25" s="9"/>
      <c r="D25" s="9">
        <v>250000</v>
      </c>
      <c r="E25" s="9">
        <f t="shared" si="0"/>
        <v>486224.3899999999</v>
      </c>
    </row>
    <row r="26" spans="1:7" ht="21" x14ac:dyDescent="0.25">
      <c r="A26" s="18" t="s">
        <v>2836</v>
      </c>
      <c r="B26" s="8" t="s">
        <v>2827</v>
      </c>
      <c r="C26" s="9"/>
      <c r="D26" s="9">
        <v>240000</v>
      </c>
      <c r="E26" s="9">
        <f t="shared" si="0"/>
        <v>246224.3899999999</v>
      </c>
    </row>
    <row r="27" spans="1:7" ht="21" x14ac:dyDescent="0.25">
      <c r="A27" s="18" t="s">
        <v>2836</v>
      </c>
      <c r="B27" s="8" t="s">
        <v>2798</v>
      </c>
      <c r="C27" s="9"/>
      <c r="D27" s="9">
        <v>244000</v>
      </c>
      <c r="E27" s="9">
        <f t="shared" si="0"/>
        <v>2224.3899999998976</v>
      </c>
    </row>
    <row r="28" spans="1:7" ht="21" x14ac:dyDescent="0.25">
      <c r="A28" s="18" t="s">
        <v>2854</v>
      </c>
      <c r="B28" s="8" t="s">
        <v>259</v>
      </c>
      <c r="C28" s="9"/>
      <c r="D28" s="9">
        <f>150+7.5+99+4.95</f>
        <v>261.45</v>
      </c>
      <c r="E28" s="9">
        <f t="shared" si="0"/>
        <v>1962.9399999998975</v>
      </c>
    </row>
    <row r="29" spans="1:7" ht="21" x14ac:dyDescent="0.25">
      <c r="A29" s="18" t="s">
        <v>2912</v>
      </c>
      <c r="B29" s="8" t="s">
        <v>2614</v>
      </c>
      <c r="C29" s="9">
        <v>453201</v>
      </c>
      <c r="D29" s="9"/>
      <c r="E29" s="9">
        <f t="shared" si="0"/>
        <v>455163.93999999989</v>
      </c>
    </row>
    <row r="30" spans="1:7" ht="21" x14ac:dyDescent="0.25">
      <c r="A30" s="18" t="s">
        <v>2912</v>
      </c>
      <c r="B30" s="8" t="s">
        <v>3030</v>
      </c>
      <c r="C30" s="9"/>
      <c r="D30" s="9">
        <v>200000</v>
      </c>
      <c r="E30" s="9">
        <f t="shared" si="0"/>
        <v>255163.93999999989</v>
      </c>
    </row>
    <row r="31" spans="1:7" ht="21" x14ac:dyDescent="0.25">
      <c r="A31" s="18" t="s">
        <v>2912</v>
      </c>
      <c r="B31" s="8" t="s">
        <v>2827</v>
      </c>
      <c r="C31" s="9"/>
      <c r="D31" s="9">
        <v>100000</v>
      </c>
      <c r="E31" s="9">
        <f t="shared" si="0"/>
        <v>155163.93999999989</v>
      </c>
    </row>
    <row r="32" spans="1:7" ht="21" x14ac:dyDescent="0.25">
      <c r="A32" s="18" t="s">
        <v>2912</v>
      </c>
      <c r="B32" s="8" t="s">
        <v>2798</v>
      </c>
      <c r="C32" s="9"/>
      <c r="D32" s="9">
        <v>153000</v>
      </c>
      <c r="E32" s="9">
        <f t="shared" si="0"/>
        <v>2163.9399999998859</v>
      </c>
    </row>
    <row r="33" spans="1:8" ht="21" x14ac:dyDescent="0.25">
      <c r="A33" s="18" t="s">
        <v>3016</v>
      </c>
      <c r="B33" s="8" t="s">
        <v>2614</v>
      </c>
      <c r="C33" s="9">
        <v>183550</v>
      </c>
      <c r="D33" s="9"/>
      <c r="E33" s="9">
        <f t="shared" si="0"/>
        <v>185713.93999999989</v>
      </c>
    </row>
    <row r="34" spans="1:8" ht="21" x14ac:dyDescent="0.25">
      <c r="A34" s="18" t="s">
        <v>3016</v>
      </c>
      <c r="B34" s="8" t="s">
        <v>2827</v>
      </c>
      <c r="C34" s="9"/>
      <c r="D34" s="9">
        <v>96754</v>
      </c>
      <c r="E34" s="9">
        <f t="shared" si="0"/>
        <v>88959.939999999886</v>
      </c>
      <c r="H34" s="77"/>
    </row>
    <row r="35" spans="1:8" ht="21" x14ac:dyDescent="0.25">
      <c r="A35" s="18" t="s">
        <v>3016</v>
      </c>
      <c r="B35" s="8" t="s">
        <v>2798</v>
      </c>
      <c r="C35" s="9"/>
      <c r="D35" s="9">
        <v>86746</v>
      </c>
      <c r="E35" s="9">
        <f t="shared" si="0"/>
        <v>2213.9399999998859</v>
      </c>
    </row>
    <row r="36" spans="1:8" ht="21" x14ac:dyDescent="0.25">
      <c r="A36" s="18" t="s">
        <v>3016</v>
      </c>
      <c r="B36" s="8" t="s">
        <v>259</v>
      </c>
      <c r="C36" s="9"/>
      <c r="D36" s="9">
        <v>99</v>
      </c>
      <c r="E36" s="9">
        <f t="shared" si="0"/>
        <v>2114.9399999998859</v>
      </c>
    </row>
    <row r="37" spans="1:8" ht="21" x14ac:dyDescent="0.25">
      <c r="A37" s="18" t="s">
        <v>3016</v>
      </c>
      <c r="B37" s="8" t="s">
        <v>259</v>
      </c>
      <c r="C37" s="9"/>
      <c r="D37" s="9">
        <v>7.5</v>
      </c>
      <c r="E37" s="9">
        <f t="shared" si="0"/>
        <v>2107.4399999998859</v>
      </c>
    </row>
    <row r="38" spans="1:8" ht="21" x14ac:dyDescent="0.25">
      <c r="A38" s="18" t="s">
        <v>3016</v>
      </c>
      <c r="B38" s="8" t="s">
        <v>259</v>
      </c>
      <c r="C38" s="9"/>
      <c r="D38" s="9">
        <v>150</v>
      </c>
      <c r="E38" s="9">
        <f t="shared" si="0"/>
        <v>1957.4399999998859</v>
      </c>
      <c r="F38" s="14"/>
    </row>
    <row r="39" spans="1:8" ht="21" x14ac:dyDescent="0.25">
      <c r="A39" s="18" t="s">
        <v>3016</v>
      </c>
      <c r="B39" s="8" t="s">
        <v>259</v>
      </c>
      <c r="C39" s="9"/>
      <c r="D39" s="9">
        <v>4.95</v>
      </c>
      <c r="E39" s="9">
        <f t="shared" si="0"/>
        <v>1952.4899999998859</v>
      </c>
    </row>
    <row r="40" spans="1:8" ht="21" x14ac:dyDescent="0.25">
      <c r="A40" s="18" t="s">
        <v>3028</v>
      </c>
      <c r="B40" s="8" t="s">
        <v>2614</v>
      </c>
      <c r="C40" s="9">
        <v>734010</v>
      </c>
      <c r="D40" s="9"/>
      <c r="E40" s="9">
        <f t="shared" si="0"/>
        <v>735962.48999999987</v>
      </c>
    </row>
    <row r="41" spans="1:8" ht="21" x14ac:dyDescent="0.25">
      <c r="A41" s="18" t="s">
        <v>3028</v>
      </c>
      <c r="B41" s="8" t="s">
        <v>3030</v>
      </c>
      <c r="C41" s="9"/>
      <c r="D41" s="9">
        <v>250000</v>
      </c>
      <c r="E41" s="9">
        <f t="shared" si="0"/>
        <v>485962.48999999987</v>
      </c>
    </row>
    <row r="42" spans="1:8" ht="21" x14ac:dyDescent="0.25">
      <c r="A42" s="18" t="s">
        <v>3028</v>
      </c>
      <c r="B42" s="8" t="s">
        <v>2827</v>
      </c>
      <c r="C42" s="9"/>
      <c r="D42" s="9">
        <v>240000</v>
      </c>
      <c r="E42" s="9">
        <f t="shared" si="0"/>
        <v>245962.48999999987</v>
      </c>
    </row>
    <row r="43" spans="1:8" ht="21" x14ac:dyDescent="0.25">
      <c r="A43" s="18" t="s">
        <v>3028</v>
      </c>
      <c r="B43" s="8" t="s">
        <v>2798</v>
      </c>
      <c r="C43" s="9"/>
      <c r="D43" s="9">
        <v>244000</v>
      </c>
      <c r="E43" s="9">
        <f t="shared" si="0"/>
        <v>1962.4899999998743</v>
      </c>
    </row>
    <row r="44" spans="1:8" ht="21" x14ac:dyDescent="0.25">
      <c r="A44" s="18" t="s">
        <v>3105</v>
      </c>
      <c r="B44" s="8" t="s">
        <v>2751</v>
      </c>
      <c r="C44" s="9">
        <v>152500</v>
      </c>
      <c r="D44" s="9"/>
      <c r="E44" s="9">
        <f t="shared" si="0"/>
        <v>154462.48999999987</v>
      </c>
    </row>
    <row r="45" spans="1:8" ht="21" x14ac:dyDescent="0.25">
      <c r="A45" s="18" t="s">
        <v>3105</v>
      </c>
      <c r="B45" s="8" t="s">
        <v>2751</v>
      </c>
      <c r="C45" s="9">
        <v>30000</v>
      </c>
      <c r="D45" s="9"/>
      <c r="E45" s="9">
        <f t="shared" si="0"/>
        <v>184462.48999999987</v>
      </c>
    </row>
    <row r="46" spans="1:8" ht="21" x14ac:dyDescent="0.25">
      <c r="A46" s="18" t="s">
        <v>3105</v>
      </c>
      <c r="B46" s="8" t="s">
        <v>2751</v>
      </c>
      <c r="C46" s="9">
        <v>14500</v>
      </c>
      <c r="D46" s="9"/>
      <c r="E46" s="9">
        <f t="shared" si="0"/>
        <v>198962.48999999987</v>
      </c>
    </row>
    <row r="47" spans="1:8" ht="21" x14ac:dyDescent="0.25">
      <c r="A47" s="18" t="s">
        <v>3105</v>
      </c>
      <c r="B47" s="8" t="s">
        <v>2614</v>
      </c>
      <c r="C47" s="9">
        <v>3210</v>
      </c>
      <c r="D47" s="9"/>
      <c r="E47" s="9">
        <f t="shared" si="0"/>
        <v>202172.48999999987</v>
      </c>
    </row>
    <row r="48" spans="1:8" ht="21" x14ac:dyDescent="0.25">
      <c r="A48" s="18" t="s">
        <v>3105</v>
      </c>
      <c r="B48" s="8" t="s">
        <v>2798</v>
      </c>
      <c r="C48" s="9"/>
      <c r="D48" s="9">
        <v>200000</v>
      </c>
      <c r="E48" s="9">
        <f t="shared" si="0"/>
        <v>2172.4899999998743</v>
      </c>
    </row>
    <row r="49" spans="1:6" ht="21" x14ac:dyDescent="0.25">
      <c r="A49" s="18" t="s">
        <v>3111</v>
      </c>
      <c r="B49" s="8" t="s">
        <v>2751</v>
      </c>
      <c r="C49" s="9">
        <v>224500</v>
      </c>
      <c r="D49" s="9"/>
      <c r="E49" s="9">
        <f t="shared" si="0"/>
        <v>226672.48999999987</v>
      </c>
    </row>
    <row r="50" spans="1:6" ht="21" x14ac:dyDescent="0.25">
      <c r="A50" s="18" t="s">
        <v>3111</v>
      </c>
      <c r="B50" s="8" t="s">
        <v>3113</v>
      </c>
      <c r="C50" s="9"/>
      <c r="D50" s="9">
        <v>193556</v>
      </c>
      <c r="E50" s="9">
        <f t="shared" si="0"/>
        <v>33116.489999999874</v>
      </c>
    </row>
    <row r="51" spans="1:6" ht="21" x14ac:dyDescent="0.25">
      <c r="A51" s="18" t="s">
        <v>3111</v>
      </c>
      <c r="B51" s="8" t="s">
        <v>2828</v>
      </c>
      <c r="C51" s="9"/>
      <c r="D51" s="9">
        <v>31653</v>
      </c>
      <c r="E51" s="9">
        <f t="shared" si="0"/>
        <v>1463.4899999998743</v>
      </c>
    </row>
    <row r="52" spans="1:6" ht="21" x14ac:dyDescent="0.25">
      <c r="A52" s="18" t="s">
        <v>3111</v>
      </c>
      <c r="B52" s="8" t="s">
        <v>259</v>
      </c>
      <c r="C52" s="9"/>
      <c r="D52" s="9">
        <v>1.05</v>
      </c>
      <c r="E52" s="9">
        <f t="shared" si="0"/>
        <v>1462.4399999998743</v>
      </c>
    </row>
    <row r="53" spans="1:6" ht="21" x14ac:dyDescent="0.25">
      <c r="A53" s="18" t="s">
        <v>3121</v>
      </c>
      <c r="B53" s="8" t="s">
        <v>259</v>
      </c>
      <c r="C53" s="9"/>
      <c r="D53" s="9">
        <v>99</v>
      </c>
      <c r="E53" s="9">
        <f t="shared" si="0"/>
        <v>1363.4399999998743</v>
      </c>
    </row>
    <row r="54" spans="1:6" ht="21" x14ac:dyDescent="0.25">
      <c r="A54" s="18" t="s">
        <v>3121</v>
      </c>
      <c r="B54" s="8" t="s">
        <v>259</v>
      </c>
      <c r="C54" s="9"/>
      <c r="D54" s="9">
        <v>4.95</v>
      </c>
      <c r="E54" s="9">
        <f t="shared" si="0"/>
        <v>1358.4899999998743</v>
      </c>
    </row>
    <row r="55" spans="1:6" ht="21" x14ac:dyDescent="0.25">
      <c r="A55" s="18" t="s">
        <v>3121</v>
      </c>
      <c r="B55" s="8" t="s">
        <v>259</v>
      </c>
      <c r="C55" s="9"/>
      <c r="D55" s="9">
        <v>150</v>
      </c>
      <c r="E55" s="9">
        <f t="shared" si="0"/>
        <v>1208.4899999998743</v>
      </c>
    </row>
    <row r="56" spans="1:6" ht="21" x14ac:dyDescent="0.25">
      <c r="A56" s="18" t="s">
        <v>3121</v>
      </c>
      <c r="B56" s="8" t="s">
        <v>259</v>
      </c>
      <c r="C56" s="30"/>
      <c r="D56" s="9">
        <v>7.5</v>
      </c>
      <c r="E56" s="9">
        <f t="shared" si="0"/>
        <v>1200.9899999998743</v>
      </c>
    </row>
    <row r="57" spans="1:6" ht="21" x14ac:dyDescent="0.25">
      <c r="A57" s="18" t="s">
        <v>3173</v>
      </c>
      <c r="B57" s="8" t="s">
        <v>2614</v>
      </c>
      <c r="C57" s="9">
        <v>352610</v>
      </c>
      <c r="D57" s="9"/>
      <c r="E57" s="9">
        <f t="shared" si="0"/>
        <v>353810.98999999987</v>
      </c>
    </row>
    <row r="58" spans="1:6" ht="21" x14ac:dyDescent="0.25">
      <c r="A58" s="18" t="s">
        <v>3173</v>
      </c>
      <c r="B58" s="8" t="s">
        <v>2798</v>
      </c>
      <c r="C58" s="9"/>
      <c r="D58" s="9">
        <v>200000</v>
      </c>
      <c r="E58" s="9">
        <f t="shared" si="0"/>
        <v>153810.98999999987</v>
      </c>
    </row>
    <row r="59" spans="1:6" ht="21" x14ac:dyDescent="0.25">
      <c r="A59" s="18" t="s">
        <v>3173</v>
      </c>
      <c r="B59" s="8" t="s">
        <v>2827</v>
      </c>
      <c r="C59" s="9"/>
      <c r="D59" s="9">
        <v>153000</v>
      </c>
      <c r="E59" s="9">
        <f t="shared" si="0"/>
        <v>810.98999999987427</v>
      </c>
    </row>
    <row r="60" spans="1:6" ht="21" x14ac:dyDescent="0.25">
      <c r="A60" s="18" t="s">
        <v>3181</v>
      </c>
      <c r="B60" s="8" t="s">
        <v>2751</v>
      </c>
      <c r="C60" s="9">
        <v>125000</v>
      </c>
      <c r="D60" s="9"/>
      <c r="E60" s="9">
        <f t="shared" si="0"/>
        <v>125810.98999999987</v>
      </c>
    </row>
    <row r="61" spans="1:6" ht="21" x14ac:dyDescent="0.25">
      <c r="A61" s="18" t="s">
        <v>3181</v>
      </c>
      <c r="B61" s="8" t="s">
        <v>2798</v>
      </c>
      <c r="C61" s="9"/>
      <c r="D61" s="9">
        <v>124490</v>
      </c>
      <c r="E61" s="9">
        <f t="shared" si="0"/>
        <v>1320.9899999998743</v>
      </c>
    </row>
    <row r="62" spans="1:6" ht="21" x14ac:dyDescent="0.25">
      <c r="A62" s="18" t="s">
        <v>3251</v>
      </c>
      <c r="B62" s="8" t="s">
        <v>3257</v>
      </c>
      <c r="C62" s="9">
        <v>1279518.05</v>
      </c>
      <c r="D62" s="9"/>
      <c r="E62" s="9">
        <f t="shared" si="0"/>
        <v>1280839.04</v>
      </c>
    </row>
    <row r="63" spans="1:6" ht="21" x14ac:dyDescent="0.25">
      <c r="A63" s="18" t="s">
        <v>3251</v>
      </c>
      <c r="B63" s="8" t="s">
        <v>3258</v>
      </c>
      <c r="C63" s="9"/>
      <c r="D63" s="9">
        <v>1280169</v>
      </c>
      <c r="E63" s="9">
        <f t="shared" si="0"/>
        <v>670.04000000003725</v>
      </c>
    </row>
    <row r="64" spans="1:6" ht="21" x14ac:dyDescent="0.25">
      <c r="A64" s="18" t="s">
        <v>3251</v>
      </c>
      <c r="B64" s="8" t="s">
        <v>259</v>
      </c>
      <c r="C64" s="9"/>
      <c r="D64" s="9">
        <v>261.45</v>
      </c>
      <c r="E64" s="9">
        <f t="shared" si="0"/>
        <v>408.59000000003726</v>
      </c>
      <c r="F64" s="14">
        <f>+E64-408.59</f>
        <v>3.7289282772690058E-11</v>
      </c>
    </row>
    <row r="65" spans="1:6" ht="21" x14ac:dyDescent="0.25">
      <c r="A65" s="18" t="s">
        <v>3313</v>
      </c>
      <c r="B65" s="8" t="s">
        <v>2614</v>
      </c>
      <c r="C65" s="9">
        <v>149963</v>
      </c>
      <c r="D65" s="9"/>
      <c r="E65" s="9">
        <f t="shared" si="0"/>
        <v>150371.59000000003</v>
      </c>
    </row>
    <row r="66" spans="1:6" ht="21" x14ac:dyDescent="0.25">
      <c r="A66" s="18" t="s">
        <v>3313</v>
      </c>
      <c r="B66" s="8" t="s">
        <v>3113</v>
      </c>
      <c r="C66" s="9"/>
      <c r="D66" s="9">
        <v>150016</v>
      </c>
      <c r="E66" s="9">
        <f t="shared" si="0"/>
        <v>355.59000000002561</v>
      </c>
    </row>
    <row r="67" spans="1:6" ht="21" x14ac:dyDescent="0.25">
      <c r="A67" s="18" t="s">
        <v>3313</v>
      </c>
      <c r="B67" s="8" t="s">
        <v>259</v>
      </c>
      <c r="C67" s="9"/>
      <c r="D67" s="9">
        <f>150+4.95+99+7.5</f>
        <v>261.45</v>
      </c>
      <c r="E67" s="9">
        <f t="shared" si="0"/>
        <v>94.140000000025623</v>
      </c>
      <c r="F67" s="14"/>
    </row>
    <row r="68" spans="1:6" ht="21" x14ac:dyDescent="0.25">
      <c r="A68" s="18" t="s">
        <v>3319</v>
      </c>
      <c r="B68" s="8" t="s">
        <v>2614</v>
      </c>
      <c r="C68" s="9">
        <v>100230</v>
      </c>
      <c r="D68" s="9"/>
      <c r="E68" s="9">
        <f t="shared" si="0"/>
        <v>100324.14000000003</v>
      </c>
    </row>
    <row r="69" spans="1:6" ht="21" x14ac:dyDescent="0.25">
      <c r="A69" s="18" t="s">
        <v>3319</v>
      </c>
      <c r="B69" s="8" t="s">
        <v>3113</v>
      </c>
      <c r="C69" s="9"/>
      <c r="D69" s="9">
        <v>100012</v>
      </c>
      <c r="E69" s="9">
        <f t="shared" si="0"/>
        <v>312.14000000002852</v>
      </c>
    </row>
    <row r="70" spans="1:6" ht="21" x14ac:dyDescent="0.25">
      <c r="A70" s="18" t="s">
        <v>3323</v>
      </c>
      <c r="B70" s="8" t="s">
        <v>3007</v>
      </c>
      <c r="C70" s="9">
        <v>100023</v>
      </c>
      <c r="D70" s="9"/>
      <c r="E70" s="9">
        <f t="shared" ref="E70:E133" si="1">E69+C70-D70</f>
        <v>100335.14000000003</v>
      </c>
    </row>
    <row r="71" spans="1:6" ht="21" x14ac:dyDescent="0.25">
      <c r="A71" s="18" t="s">
        <v>3323</v>
      </c>
      <c r="B71" s="8" t="s">
        <v>3113</v>
      </c>
      <c r="C71" s="9"/>
      <c r="D71" s="9">
        <v>100019</v>
      </c>
      <c r="E71" s="9">
        <f t="shared" si="1"/>
        <v>316.14000000002852</v>
      </c>
    </row>
    <row r="72" spans="1:6" ht="21" x14ac:dyDescent="0.25">
      <c r="A72" s="18" t="s">
        <v>3323</v>
      </c>
      <c r="B72" s="8" t="s">
        <v>3007</v>
      </c>
      <c r="C72" s="9">
        <v>100102</v>
      </c>
      <c r="D72" s="9"/>
      <c r="E72" s="9">
        <f t="shared" si="1"/>
        <v>100418.14000000003</v>
      </c>
    </row>
    <row r="73" spans="1:6" ht="21" x14ac:dyDescent="0.25">
      <c r="A73" s="18" t="s">
        <v>3323</v>
      </c>
      <c r="B73" s="8" t="s">
        <v>3325</v>
      </c>
      <c r="C73" s="9"/>
      <c r="D73" s="9">
        <v>100013</v>
      </c>
      <c r="E73" s="9">
        <f t="shared" si="1"/>
        <v>405.14000000002852</v>
      </c>
    </row>
    <row r="74" spans="1:6" ht="21" x14ac:dyDescent="0.25">
      <c r="A74" s="18" t="s">
        <v>3341</v>
      </c>
      <c r="B74" s="8" t="s">
        <v>2614</v>
      </c>
      <c r="C74" s="9">
        <v>80031</v>
      </c>
      <c r="D74" s="9"/>
      <c r="E74" s="9">
        <f t="shared" si="1"/>
        <v>80436.140000000029</v>
      </c>
    </row>
    <row r="75" spans="1:6" ht="21" x14ac:dyDescent="0.25">
      <c r="A75" s="18" t="s">
        <v>3341</v>
      </c>
      <c r="B75" s="8" t="s">
        <v>3325</v>
      </c>
      <c r="C75" s="9"/>
      <c r="D75" s="9">
        <v>80023</v>
      </c>
      <c r="E75" s="9">
        <f t="shared" si="1"/>
        <v>413.14000000002852</v>
      </c>
    </row>
    <row r="76" spans="1:6" ht="21" x14ac:dyDescent="0.25">
      <c r="A76" s="18" t="s">
        <v>3365</v>
      </c>
      <c r="B76" s="8" t="s">
        <v>2751</v>
      </c>
      <c r="C76" s="9">
        <v>15000</v>
      </c>
      <c r="D76" s="9"/>
      <c r="E76" s="9">
        <f t="shared" si="1"/>
        <v>15413.140000000029</v>
      </c>
    </row>
    <row r="77" spans="1:6" ht="21" x14ac:dyDescent="0.25">
      <c r="A77" s="18" t="s">
        <v>3365</v>
      </c>
      <c r="B77" s="8" t="s">
        <v>3368</v>
      </c>
      <c r="C77" s="9"/>
      <c r="D77" s="9">
        <v>14895.48</v>
      </c>
      <c r="E77" s="9">
        <f t="shared" si="1"/>
        <v>517.66000000002896</v>
      </c>
    </row>
    <row r="78" spans="1:6" ht="21" x14ac:dyDescent="0.25">
      <c r="A78" s="18" t="s">
        <v>3376</v>
      </c>
      <c r="B78" s="8" t="s">
        <v>3013</v>
      </c>
      <c r="C78" s="9">
        <v>36900</v>
      </c>
      <c r="D78" s="9"/>
      <c r="E78" s="9">
        <f t="shared" si="1"/>
        <v>37417.660000000033</v>
      </c>
    </row>
    <row r="79" spans="1:6" ht="21" x14ac:dyDescent="0.25">
      <c r="A79" s="18" t="s">
        <v>3376</v>
      </c>
      <c r="B79" s="8" t="s">
        <v>3378</v>
      </c>
      <c r="C79" s="9"/>
      <c r="D79" s="9">
        <v>36914.239999999998</v>
      </c>
      <c r="E79" s="9">
        <f t="shared" si="1"/>
        <v>503.42000000003463</v>
      </c>
    </row>
    <row r="80" spans="1:6" ht="21" x14ac:dyDescent="0.25">
      <c r="A80" s="18" t="s">
        <v>3376</v>
      </c>
      <c r="B80" s="8" t="s">
        <v>259</v>
      </c>
      <c r="C80" s="9"/>
      <c r="D80" s="9">
        <v>92.18</v>
      </c>
      <c r="E80" s="9">
        <f t="shared" si="1"/>
        <v>411.24000000003463</v>
      </c>
    </row>
    <row r="81" spans="1:6" ht="21" x14ac:dyDescent="0.25">
      <c r="A81" s="18" t="s">
        <v>3424</v>
      </c>
      <c r="B81" s="8" t="s">
        <v>2614</v>
      </c>
      <c r="C81" s="9">
        <v>367500</v>
      </c>
      <c r="D81" s="9"/>
      <c r="E81" s="9">
        <f t="shared" si="1"/>
        <v>367911.24000000005</v>
      </c>
    </row>
    <row r="82" spans="1:6" ht="21" x14ac:dyDescent="0.25">
      <c r="A82" s="18" t="s">
        <v>3424</v>
      </c>
      <c r="B82" s="8" t="s">
        <v>2798</v>
      </c>
      <c r="C82" s="9"/>
      <c r="D82" s="9">
        <v>180000</v>
      </c>
      <c r="E82" s="9">
        <f t="shared" si="1"/>
        <v>187911.24000000005</v>
      </c>
    </row>
    <row r="83" spans="1:6" ht="21" x14ac:dyDescent="0.25">
      <c r="A83" s="18" t="s">
        <v>3424</v>
      </c>
      <c r="B83" s="8" t="s">
        <v>3030</v>
      </c>
      <c r="C83" s="9"/>
      <c r="D83" s="9">
        <v>187000</v>
      </c>
      <c r="E83" s="9">
        <f t="shared" si="1"/>
        <v>911.24000000004889</v>
      </c>
    </row>
    <row r="84" spans="1:6" ht="21" x14ac:dyDescent="0.25">
      <c r="A84" s="18" t="s">
        <v>3427</v>
      </c>
      <c r="B84" s="8" t="s">
        <v>3007</v>
      </c>
      <c r="C84" s="9">
        <v>38085</v>
      </c>
      <c r="D84" s="9"/>
      <c r="E84" s="9">
        <f t="shared" si="1"/>
        <v>38996.240000000049</v>
      </c>
    </row>
    <row r="85" spans="1:6" ht="21" x14ac:dyDescent="0.25">
      <c r="A85" s="18" t="s">
        <v>3427</v>
      </c>
      <c r="B85" s="8" t="s">
        <v>3429</v>
      </c>
      <c r="C85" s="9"/>
      <c r="D85" s="9">
        <v>38231.129999999997</v>
      </c>
      <c r="E85" s="9">
        <f t="shared" si="1"/>
        <v>765.11000000005151</v>
      </c>
    </row>
    <row r="86" spans="1:6" ht="21" x14ac:dyDescent="0.25">
      <c r="A86" s="18" t="s">
        <v>3427</v>
      </c>
      <c r="B86" s="8" t="s">
        <v>3007</v>
      </c>
      <c r="C86" s="9">
        <v>13500</v>
      </c>
      <c r="D86" s="9"/>
      <c r="E86" s="9">
        <f t="shared" si="1"/>
        <v>14265.110000000052</v>
      </c>
    </row>
    <row r="87" spans="1:6" ht="21" x14ac:dyDescent="0.25">
      <c r="A87" s="18" t="s">
        <v>3427</v>
      </c>
      <c r="B87" s="8" t="s">
        <v>3430</v>
      </c>
      <c r="C87" s="9"/>
      <c r="D87" s="9">
        <v>2000</v>
      </c>
      <c r="E87" s="9">
        <f t="shared" si="1"/>
        <v>12265.110000000052</v>
      </c>
    </row>
    <row r="88" spans="1:6" ht="21" x14ac:dyDescent="0.25">
      <c r="A88" s="18" t="s">
        <v>3427</v>
      </c>
      <c r="B88" s="8" t="s">
        <v>3430</v>
      </c>
      <c r="C88" s="9"/>
      <c r="D88" s="9">
        <v>11250</v>
      </c>
      <c r="E88" s="9">
        <f t="shared" si="1"/>
        <v>1015.1100000000515</v>
      </c>
    </row>
    <row r="89" spans="1:6" ht="21" x14ac:dyDescent="0.25">
      <c r="A89" s="18" t="s">
        <v>3441</v>
      </c>
      <c r="B89" s="8" t="s">
        <v>2614</v>
      </c>
      <c r="C89" s="9">
        <v>7510</v>
      </c>
      <c r="D89" s="9"/>
      <c r="E89" s="9">
        <f t="shared" si="1"/>
        <v>8525.1100000000515</v>
      </c>
    </row>
    <row r="90" spans="1:6" ht="21" x14ac:dyDescent="0.25">
      <c r="A90" s="18" t="s">
        <v>3441</v>
      </c>
      <c r="B90" s="8" t="s">
        <v>3442</v>
      </c>
      <c r="C90" s="9"/>
      <c r="D90" s="9">
        <v>7447.74</v>
      </c>
      <c r="E90" s="9">
        <f t="shared" si="1"/>
        <v>1077.3700000000517</v>
      </c>
    </row>
    <row r="91" spans="1:6" ht="21" x14ac:dyDescent="0.25">
      <c r="A91" s="18" t="s">
        <v>3441</v>
      </c>
      <c r="B91" s="8" t="s">
        <v>259</v>
      </c>
      <c r="C91" s="9"/>
      <c r="D91" s="9">
        <v>208.63</v>
      </c>
      <c r="E91" s="9">
        <f t="shared" si="1"/>
        <v>868.74000000005174</v>
      </c>
      <c r="F91" s="14">
        <f>+E91-618.74</f>
        <v>250.00000000005173</v>
      </c>
    </row>
    <row r="92" spans="1:6" ht="21" x14ac:dyDescent="0.25">
      <c r="A92" s="18" t="s">
        <v>3522</v>
      </c>
      <c r="B92" s="8" t="s">
        <v>3007</v>
      </c>
      <c r="C92" s="9">
        <v>27744</v>
      </c>
      <c r="D92" s="9"/>
      <c r="E92" s="9">
        <f t="shared" si="1"/>
        <v>28612.740000000053</v>
      </c>
    </row>
    <row r="93" spans="1:6" ht="21" x14ac:dyDescent="0.25">
      <c r="A93" s="18" t="s">
        <v>3522</v>
      </c>
      <c r="B93" s="8" t="s">
        <v>259</v>
      </c>
      <c r="C93" s="9"/>
      <c r="D93" s="9">
        <v>931.45</v>
      </c>
      <c r="E93" s="9">
        <f t="shared" si="1"/>
        <v>27681.290000000052</v>
      </c>
    </row>
    <row r="94" spans="1:6" ht="21" x14ac:dyDescent="0.25">
      <c r="A94" s="18" t="s">
        <v>3522</v>
      </c>
      <c r="B94" s="8" t="s">
        <v>3525</v>
      </c>
      <c r="C94" s="9"/>
      <c r="D94" s="9">
        <v>25575.83</v>
      </c>
      <c r="E94" s="9">
        <f t="shared" si="1"/>
        <v>2105.4600000000501</v>
      </c>
    </row>
    <row r="95" spans="1:6" ht="21" x14ac:dyDescent="0.25">
      <c r="A95" s="18" t="s">
        <v>3522</v>
      </c>
      <c r="B95" s="8" t="s">
        <v>259</v>
      </c>
      <c r="C95" s="9"/>
      <c r="D95" s="9">
        <v>81.97</v>
      </c>
      <c r="E95" s="9">
        <f t="shared" si="1"/>
        <v>2023.49000000005</v>
      </c>
    </row>
    <row r="96" spans="1:6" ht="21" x14ac:dyDescent="0.25">
      <c r="A96" s="18" t="s">
        <v>3533</v>
      </c>
      <c r="B96" s="8" t="s">
        <v>259</v>
      </c>
      <c r="C96" s="9"/>
      <c r="D96" s="9">
        <v>62.71</v>
      </c>
      <c r="E96" s="9">
        <f t="shared" si="1"/>
        <v>1960.78000000005</v>
      </c>
    </row>
    <row r="97" spans="1:5" ht="21" x14ac:dyDescent="0.25">
      <c r="A97" s="18" t="s">
        <v>3533</v>
      </c>
      <c r="B97" s="8" t="s">
        <v>3007</v>
      </c>
      <c r="C97" s="9">
        <v>199500</v>
      </c>
      <c r="D97" s="9"/>
      <c r="E97" s="9">
        <f t="shared" si="1"/>
        <v>201460.78000000006</v>
      </c>
    </row>
    <row r="98" spans="1:5" ht="21" x14ac:dyDescent="0.25">
      <c r="A98" s="18" t="s">
        <v>3533</v>
      </c>
      <c r="B98" s="8" t="s">
        <v>2798</v>
      </c>
      <c r="C98" s="9"/>
      <c r="D98" s="9">
        <v>97700</v>
      </c>
      <c r="E98" s="9">
        <f t="shared" si="1"/>
        <v>103760.78000000006</v>
      </c>
    </row>
    <row r="99" spans="1:5" ht="21" x14ac:dyDescent="0.25">
      <c r="A99" s="18" t="s">
        <v>3533</v>
      </c>
      <c r="B99" s="8" t="s">
        <v>3030</v>
      </c>
      <c r="C99" s="9"/>
      <c r="D99" s="9">
        <v>102300</v>
      </c>
      <c r="E99" s="9">
        <f t="shared" si="1"/>
        <v>1460.780000000057</v>
      </c>
    </row>
    <row r="100" spans="1:5" ht="21" x14ac:dyDescent="0.25">
      <c r="A100" s="18" t="s">
        <v>3546</v>
      </c>
      <c r="B100" s="8" t="s">
        <v>3007</v>
      </c>
      <c r="C100" s="9">
        <v>199502</v>
      </c>
      <c r="D100" s="9"/>
      <c r="E100" s="9">
        <f t="shared" si="1"/>
        <v>200962.78000000006</v>
      </c>
    </row>
    <row r="101" spans="1:5" ht="21" x14ac:dyDescent="0.25">
      <c r="A101" s="18" t="s">
        <v>3546</v>
      </c>
      <c r="B101" s="8" t="s">
        <v>2798</v>
      </c>
      <c r="C101" s="9"/>
      <c r="D101" s="9">
        <v>99500</v>
      </c>
      <c r="E101" s="9">
        <f t="shared" si="1"/>
        <v>101462.78000000006</v>
      </c>
    </row>
    <row r="102" spans="1:5" ht="21" x14ac:dyDescent="0.25">
      <c r="A102" s="18" t="s">
        <v>3546</v>
      </c>
      <c r="B102" s="8" t="s">
        <v>3030</v>
      </c>
      <c r="C102" s="9"/>
      <c r="D102" s="9">
        <v>100500</v>
      </c>
      <c r="E102" s="9">
        <f t="shared" si="1"/>
        <v>962.78000000005704</v>
      </c>
    </row>
    <row r="103" spans="1:5" ht="21" x14ac:dyDescent="0.25">
      <c r="A103" s="18" t="s">
        <v>3548</v>
      </c>
      <c r="B103" s="8" t="s">
        <v>2794</v>
      </c>
      <c r="C103" s="9">
        <v>182000</v>
      </c>
      <c r="D103" s="9"/>
      <c r="E103" s="9">
        <f t="shared" si="1"/>
        <v>182962.78000000006</v>
      </c>
    </row>
    <row r="104" spans="1:5" ht="21" x14ac:dyDescent="0.25">
      <c r="A104" s="18" t="s">
        <v>3548</v>
      </c>
      <c r="B104" s="8" t="s">
        <v>2828</v>
      </c>
      <c r="C104" s="9"/>
      <c r="D104" s="9">
        <v>182103</v>
      </c>
      <c r="E104" s="9">
        <f t="shared" si="1"/>
        <v>859.78000000005704</v>
      </c>
    </row>
    <row r="105" spans="1:5" ht="21" x14ac:dyDescent="0.25">
      <c r="A105" s="18" t="s">
        <v>3576</v>
      </c>
      <c r="B105" s="8" t="s">
        <v>259</v>
      </c>
      <c r="C105" s="9"/>
      <c r="D105" s="9">
        <v>682.5</v>
      </c>
      <c r="E105" s="9">
        <f t="shared" si="1"/>
        <v>177.28000000005704</v>
      </c>
    </row>
    <row r="106" spans="1:5" ht="21" x14ac:dyDescent="0.25">
      <c r="A106" s="18" t="s">
        <v>3576</v>
      </c>
      <c r="B106" s="8" t="s">
        <v>3007</v>
      </c>
      <c r="C106" s="9">
        <v>37023</v>
      </c>
      <c r="D106" s="9"/>
      <c r="E106" s="9">
        <f t="shared" si="1"/>
        <v>37200.280000000057</v>
      </c>
    </row>
    <row r="107" spans="1:5" ht="21" x14ac:dyDescent="0.25">
      <c r="A107" s="18" t="s">
        <v>3576</v>
      </c>
      <c r="B107" s="8" t="s">
        <v>3577</v>
      </c>
      <c r="C107" s="9"/>
      <c r="D107" s="9">
        <v>36968</v>
      </c>
      <c r="E107" s="9">
        <f t="shared" si="1"/>
        <v>232.28000000005704</v>
      </c>
    </row>
    <row r="108" spans="1:5" ht="21" x14ac:dyDescent="0.25">
      <c r="A108" s="18" t="s">
        <v>3576</v>
      </c>
      <c r="B108" s="8" t="s">
        <v>259</v>
      </c>
      <c r="C108" s="9"/>
      <c r="D108" s="9">
        <v>52.5</v>
      </c>
      <c r="E108" s="9">
        <f t="shared" si="1"/>
        <v>179.78000000005704</v>
      </c>
    </row>
    <row r="109" spans="1:5" ht="21" x14ac:dyDescent="0.25">
      <c r="A109" s="18" t="s">
        <v>3640</v>
      </c>
      <c r="B109" s="8" t="s">
        <v>259</v>
      </c>
      <c r="C109" s="9"/>
      <c r="D109" s="9">
        <v>92.18</v>
      </c>
      <c r="E109" s="9">
        <f t="shared" si="1"/>
        <v>87.600000000057037</v>
      </c>
    </row>
    <row r="110" spans="1:5" ht="21" x14ac:dyDescent="0.25">
      <c r="A110" s="18" t="s">
        <v>3651</v>
      </c>
      <c r="B110" s="8" t="s">
        <v>2924</v>
      </c>
      <c r="C110" s="9"/>
      <c r="D110" s="9">
        <v>10</v>
      </c>
      <c r="E110" s="9">
        <f t="shared" si="1"/>
        <v>77.600000000057037</v>
      </c>
    </row>
    <row r="111" spans="1:5" ht="21" x14ac:dyDescent="0.25">
      <c r="A111" s="18" t="s">
        <v>3651</v>
      </c>
      <c r="B111" s="8" t="s">
        <v>3007</v>
      </c>
      <c r="C111" s="9">
        <v>29450</v>
      </c>
      <c r="D111" s="9"/>
      <c r="E111" s="9">
        <f t="shared" si="1"/>
        <v>29527.600000000057</v>
      </c>
    </row>
    <row r="112" spans="1:5" ht="21" x14ac:dyDescent="0.25">
      <c r="A112" s="18" t="s">
        <v>3651</v>
      </c>
      <c r="B112" s="8" t="s">
        <v>3653</v>
      </c>
      <c r="C112" s="9"/>
      <c r="D112" s="9">
        <v>7447.74</v>
      </c>
      <c r="E112" s="9">
        <f t="shared" si="1"/>
        <v>22079.860000000059</v>
      </c>
    </row>
    <row r="113" spans="1:7" ht="21" x14ac:dyDescent="0.25">
      <c r="A113" s="18" t="s">
        <v>3651</v>
      </c>
      <c r="B113" s="8" t="s">
        <v>3653</v>
      </c>
      <c r="C113" s="9"/>
      <c r="D113" s="9">
        <v>7447.74</v>
      </c>
      <c r="E113" s="9">
        <f t="shared" si="1"/>
        <v>14632.120000000059</v>
      </c>
    </row>
    <row r="114" spans="1:7" ht="21" x14ac:dyDescent="0.25">
      <c r="A114" s="18" t="s">
        <v>3651</v>
      </c>
      <c r="B114" s="8" t="s">
        <v>3654</v>
      </c>
      <c r="C114" s="9"/>
      <c r="D114" s="9">
        <v>14213.39</v>
      </c>
      <c r="E114" s="9">
        <f t="shared" si="1"/>
        <v>418.73000000005959</v>
      </c>
    </row>
    <row r="115" spans="1:7" ht="21" x14ac:dyDescent="0.25">
      <c r="A115" s="18" t="s">
        <v>3686</v>
      </c>
      <c r="B115" s="8" t="s">
        <v>3007</v>
      </c>
      <c r="C115" s="9">
        <v>34964</v>
      </c>
      <c r="D115" s="9"/>
      <c r="E115" s="9">
        <f t="shared" si="1"/>
        <v>35382.730000000061</v>
      </c>
    </row>
    <row r="116" spans="1:7" ht="21" x14ac:dyDescent="0.25">
      <c r="A116" s="18" t="s">
        <v>3686</v>
      </c>
      <c r="B116" s="8" t="s">
        <v>3688</v>
      </c>
      <c r="C116" s="9"/>
      <c r="D116" s="9">
        <v>34477.4</v>
      </c>
      <c r="E116" s="9">
        <f t="shared" si="1"/>
        <v>905.33000000005995</v>
      </c>
    </row>
    <row r="117" spans="1:7" ht="21" x14ac:dyDescent="0.25">
      <c r="A117" s="18" t="s">
        <v>3686</v>
      </c>
      <c r="B117" s="8" t="s">
        <v>259</v>
      </c>
      <c r="C117" s="30"/>
      <c r="D117" s="9">
        <v>52.5</v>
      </c>
      <c r="E117" s="9">
        <f t="shared" si="1"/>
        <v>852.83000000005995</v>
      </c>
      <c r="G117" s="14"/>
    </row>
    <row r="118" spans="1:7" ht="21" x14ac:dyDescent="0.25">
      <c r="A118" s="18" t="s">
        <v>3700</v>
      </c>
      <c r="B118" s="8" t="s">
        <v>259</v>
      </c>
      <c r="C118" s="9"/>
      <c r="D118" s="9">
        <v>236.7</v>
      </c>
      <c r="E118" s="9">
        <f t="shared" si="1"/>
        <v>616.13000000005991</v>
      </c>
    </row>
    <row r="119" spans="1:7" ht="21" x14ac:dyDescent="0.25">
      <c r="A119" s="18"/>
      <c r="B119" s="8"/>
      <c r="C119" s="9"/>
      <c r="D119" s="9"/>
      <c r="E119" s="9">
        <f t="shared" si="1"/>
        <v>616.13000000005991</v>
      </c>
    </row>
    <row r="120" spans="1:7" ht="21" x14ac:dyDescent="0.25">
      <c r="A120" s="18"/>
      <c r="B120" s="8"/>
      <c r="C120" s="9"/>
      <c r="D120" s="9"/>
      <c r="E120" s="9">
        <f t="shared" si="1"/>
        <v>616.13000000005991</v>
      </c>
      <c r="G120" s="14"/>
    </row>
    <row r="121" spans="1:7" ht="21" x14ac:dyDescent="0.25">
      <c r="A121" s="18"/>
      <c r="B121" s="8"/>
      <c r="C121" s="9"/>
      <c r="D121" s="9"/>
      <c r="E121" s="9">
        <f t="shared" si="1"/>
        <v>616.13000000005991</v>
      </c>
    </row>
    <row r="122" spans="1:7" ht="21" x14ac:dyDescent="0.25">
      <c r="A122" s="18"/>
      <c r="B122" s="8"/>
      <c r="C122" s="9"/>
      <c r="D122" s="9"/>
      <c r="E122" s="9">
        <f t="shared" si="1"/>
        <v>616.13000000005991</v>
      </c>
    </row>
    <row r="123" spans="1:7" ht="21" x14ac:dyDescent="0.25">
      <c r="A123" s="18"/>
      <c r="B123" s="8"/>
      <c r="C123" s="9"/>
      <c r="D123" s="9"/>
      <c r="E123" s="9">
        <f t="shared" si="1"/>
        <v>616.13000000005991</v>
      </c>
    </row>
    <row r="124" spans="1:7" ht="21" x14ac:dyDescent="0.25">
      <c r="A124" s="18"/>
      <c r="B124" s="8"/>
      <c r="C124" s="9"/>
      <c r="D124" s="9"/>
      <c r="E124" s="9">
        <f t="shared" si="1"/>
        <v>616.13000000005991</v>
      </c>
    </row>
    <row r="125" spans="1:7" ht="21" x14ac:dyDescent="0.25">
      <c r="A125" s="18"/>
      <c r="B125" s="8"/>
      <c r="C125" s="9"/>
      <c r="D125" s="9"/>
      <c r="E125" s="9">
        <f t="shared" si="1"/>
        <v>616.13000000005991</v>
      </c>
    </row>
    <row r="126" spans="1:7" ht="21" x14ac:dyDescent="0.25">
      <c r="A126" s="18"/>
      <c r="B126" s="8"/>
      <c r="C126" s="9"/>
      <c r="D126" s="9"/>
      <c r="E126" s="9">
        <f t="shared" si="1"/>
        <v>616.13000000005991</v>
      </c>
    </row>
    <row r="127" spans="1:7" ht="21" x14ac:dyDescent="0.25">
      <c r="A127" s="18"/>
      <c r="B127" s="8"/>
      <c r="C127" s="9"/>
      <c r="D127" s="9"/>
      <c r="E127" s="9">
        <f t="shared" si="1"/>
        <v>616.13000000005991</v>
      </c>
    </row>
    <row r="128" spans="1:7" ht="21" x14ac:dyDescent="0.25">
      <c r="A128" s="18"/>
      <c r="B128" s="51"/>
      <c r="C128" s="9"/>
      <c r="D128" s="9"/>
      <c r="E128" s="9">
        <f t="shared" si="1"/>
        <v>616.13000000005991</v>
      </c>
    </row>
    <row r="129" spans="1:5" ht="21" x14ac:dyDescent="0.25">
      <c r="A129" s="18"/>
      <c r="B129" s="51"/>
      <c r="C129" s="9"/>
      <c r="D129" s="9"/>
      <c r="E129" s="9">
        <f t="shared" si="1"/>
        <v>616.13000000005991</v>
      </c>
    </row>
    <row r="130" spans="1:5" ht="21" x14ac:dyDescent="0.25">
      <c r="A130" s="18"/>
      <c r="B130" s="17"/>
      <c r="C130" s="84"/>
      <c r="D130" s="9"/>
      <c r="E130" s="9">
        <f t="shared" si="1"/>
        <v>616.13000000005991</v>
      </c>
    </row>
    <row r="131" spans="1:5" ht="21" x14ac:dyDescent="0.25">
      <c r="A131" s="18"/>
      <c r="B131" s="8"/>
      <c r="C131" s="84"/>
      <c r="D131" s="9"/>
      <c r="E131" s="9">
        <f t="shared" si="1"/>
        <v>616.13000000005991</v>
      </c>
    </row>
    <row r="132" spans="1:5" ht="21" x14ac:dyDescent="0.25">
      <c r="A132" s="18"/>
      <c r="B132" s="8"/>
      <c r="C132" s="84"/>
      <c r="D132" s="9"/>
      <c r="E132" s="9">
        <f t="shared" si="1"/>
        <v>616.13000000005991</v>
      </c>
    </row>
    <row r="133" spans="1:5" ht="21" x14ac:dyDescent="0.25">
      <c r="A133" s="18"/>
      <c r="B133" s="8"/>
      <c r="C133" s="84"/>
      <c r="D133" s="9"/>
      <c r="E133" s="9">
        <f t="shared" si="1"/>
        <v>616.13000000005991</v>
      </c>
    </row>
    <row r="134" spans="1:5" ht="21" x14ac:dyDescent="0.25">
      <c r="A134" s="18"/>
      <c r="B134" s="8"/>
      <c r="C134" s="84"/>
      <c r="D134" s="9"/>
      <c r="E134" s="9">
        <f t="shared" ref="E134:E197" si="2">E133+C134-D134</f>
        <v>616.13000000005991</v>
      </c>
    </row>
    <row r="135" spans="1:5" ht="21" x14ac:dyDescent="0.25">
      <c r="A135" s="18"/>
      <c r="B135" s="8"/>
      <c r="C135" s="84"/>
      <c r="D135" s="9"/>
      <c r="E135" s="9">
        <f t="shared" si="2"/>
        <v>616.13000000005991</v>
      </c>
    </row>
    <row r="136" spans="1:5" ht="21" x14ac:dyDescent="0.25">
      <c r="A136" s="18"/>
      <c r="B136" s="8"/>
      <c r="C136" s="84"/>
      <c r="D136" s="9"/>
      <c r="E136" s="9">
        <f t="shared" si="2"/>
        <v>616.13000000005991</v>
      </c>
    </row>
    <row r="137" spans="1:5" ht="21" x14ac:dyDescent="0.25">
      <c r="A137" s="18"/>
      <c r="B137" s="8"/>
      <c r="C137" s="84"/>
      <c r="D137" s="9"/>
      <c r="E137" s="9">
        <f t="shared" si="2"/>
        <v>616.13000000005991</v>
      </c>
    </row>
    <row r="138" spans="1:5" ht="21" x14ac:dyDescent="0.25">
      <c r="A138" s="18"/>
      <c r="B138" s="8"/>
      <c r="C138" s="84"/>
      <c r="D138" s="9"/>
      <c r="E138" s="9">
        <f t="shared" si="2"/>
        <v>616.13000000005991</v>
      </c>
    </row>
    <row r="139" spans="1:5" ht="21" x14ac:dyDescent="0.25">
      <c r="A139" s="18"/>
      <c r="B139" s="8"/>
      <c r="C139" s="84"/>
      <c r="D139" s="9"/>
      <c r="E139" s="9">
        <f t="shared" si="2"/>
        <v>616.13000000005991</v>
      </c>
    </row>
    <row r="140" spans="1:5" ht="21" x14ac:dyDescent="0.25">
      <c r="A140" s="18"/>
      <c r="B140" s="8"/>
      <c r="C140" s="84"/>
      <c r="D140" s="9"/>
      <c r="E140" s="9">
        <f t="shared" si="2"/>
        <v>616.13000000005991</v>
      </c>
    </row>
    <row r="141" spans="1:5" ht="21" x14ac:dyDescent="0.25">
      <c r="A141" s="18"/>
      <c r="B141" s="8"/>
      <c r="C141" s="84"/>
      <c r="D141" s="9"/>
      <c r="E141" s="9">
        <f t="shared" si="2"/>
        <v>616.13000000005991</v>
      </c>
    </row>
    <row r="142" spans="1:5" ht="21" x14ac:dyDescent="0.25">
      <c r="A142" s="18"/>
      <c r="B142" s="8"/>
      <c r="C142" s="84"/>
      <c r="D142" s="9"/>
      <c r="E142" s="9">
        <f t="shared" si="2"/>
        <v>616.13000000005991</v>
      </c>
    </row>
    <row r="143" spans="1:5" ht="21" x14ac:dyDescent="0.25">
      <c r="A143" s="18"/>
      <c r="B143" s="8"/>
      <c r="C143" s="84"/>
      <c r="D143" s="9"/>
      <c r="E143" s="9">
        <f t="shared" si="2"/>
        <v>616.13000000005991</v>
      </c>
    </row>
    <row r="144" spans="1:5" ht="21" x14ac:dyDescent="0.25">
      <c r="A144" s="18"/>
      <c r="B144" s="8"/>
      <c r="C144" s="84"/>
      <c r="D144" s="9"/>
      <c r="E144" s="9">
        <f t="shared" si="2"/>
        <v>616.13000000005991</v>
      </c>
    </row>
    <row r="145" spans="1:5" ht="21" x14ac:dyDescent="0.25">
      <c r="A145" s="18"/>
      <c r="B145" s="8"/>
      <c r="C145" s="84"/>
      <c r="D145" s="9"/>
      <c r="E145" s="9">
        <f t="shared" si="2"/>
        <v>616.13000000005991</v>
      </c>
    </row>
    <row r="146" spans="1:5" ht="21" x14ac:dyDescent="0.25">
      <c r="A146" s="18"/>
      <c r="B146" s="8"/>
      <c r="C146" s="84"/>
      <c r="D146" s="9"/>
      <c r="E146" s="9">
        <f t="shared" si="2"/>
        <v>616.13000000005991</v>
      </c>
    </row>
    <row r="147" spans="1:5" ht="21" x14ac:dyDescent="0.25">
      <c r="A147" s="18"/>
      <c r="B147" s="8"/>
      <c r="C147" s="84"/>
      <c r="D147" s="9"/>
      <c r="E147" s="9">
        <f t="shared" si="2"/>
        <v>616.13000000005991</v>
      </c>
    </row>
    <row r="148" spans="1:5" ht="21" x14ac:dyDescent="0.25">
      <c r="A148" s="18"/>
      <c r="B148" s="8"/>
      <c r="C148" s="84"/>
      <c r="D148" s="9"/>
      <c r="E148" s="9">
        <f t="shared" si="2"/>
        <v>616.13000000005991</v>
      </c>
    </row>
    <row r="149" spans="1:5" ht="21" x14ac:dyDescent="0.25">
      <c r="A149" s="18"/>
      <c r="B149" s="8"/>
      <c r="C149" s="84"/>
      <c r="D149" s="9"/>
      <c r="E149" s="9">
        <f t="shared" si="2"/>
        <v>616.13000000005991</v>
      </c>
    </row>
    <row r="150" spans="1:5" ht="21" x14ac:dyDescent="0.25">
      <c r="A150" s="18"/>
      <c r="B150" s="8"/>
      <c r="C150" s="84"/>
      <c r="D150" s="9"/>
      <c r="E150" s="9">
        <f t="shared" si="2"/>
        <v>616.13000000005991</v>
      </c>
    </row>
    <row r="151" spans="1:5" ht="21" x14ac:dyDescent="0.25">
      <c r="A151" s="18"/>
      <c r="B151" s="8"/>
      <c r="C151" s="84"/>
      <c r="D151" s="9"/>
      <c r="E151" s="9">
        <f t="shared" si="2"/>
        <v>616.13000000005991</v>
      </c>
    </row>
    <row r="152" spans="1:5" ht="21" x14ac:dyDescent="0.25">
      <c r="A152" s="18"/>
      <c r="B152" s="8"/>
      <c r="C152" s="84"/>
      <c r="D152" s="9"/>
      <c r="E152" s="9">
        <f t="shared" si="2"/>
        <v>616.13000000005991</v>
      </c>
    </row>
    <row r="153" spans="1:5" ht="21" x14ac:dyDescent="0.25">
      <c r="A153" s="18"/>
      <c r="B153" s="8"/>
      <c r="C153" s="84"/>
      <c r="D153" s="9"/>
      <c r="E153" s="9">
        <f t="shared" si="2"/>
        <v>616.13000000005991</v>
      </c>
    </row>
    <row r="154" spans="1:5" ht="21" x14ac:dyDescent="0.25">
      <c r="A154" s="18"/>
      <c r="B154" s="8"/>
      <c r="C154" s="84"/>
      <c r="D154" s="9"/>
      <c r="E154" s="9">
        <f t="shared" si="2"/>
        <v>616.13000000005991</v>
      </c>
    </row>
    <row r="155" spans="1:5" ht="21" x14ac:dyDescent="0.25">
      <c r="A155" s="18"/>
      <c r="B155" s="8"/>
      <c r="C155" s="84"/>
      <c r="D155" s="9"/>
      <c r="E155" s="9">
        <f t="shared" si="2"/>
        <v>616.13000000005991</v>
      </c>
    </row>
    <row r="156" spans="1:5" ht="21" x14ac:dyDescent="0.25">
      <c r="A156" s="18"/>
      <c r="B156" s="8"/>
      <c r="C156" s="84"/>
      <c r="D156" s="9"/>
      <c r="E156" s="9">
        <f t="shared" si="2"/>
        <v>616.13000000005991</v>
      </c>
    </row>
    <row r="157" spans="1:5" ht="21" x14ac:dyDescent="0.25">
      <c r="A157" s="18"/>
      <c r="B157" s="8"/>
      <c r="C157" s="84"/>
      <c r="D157" s="9"/>
      <c r="E157" s="9">
        <f t="shared" si="2"/>
        <v>616.13000000005991</v>
      </c>
    </row>
    <row r="158" spans="1:5" ht="21" x14ac:dyDescent="0.25">
      <c r="A158" s="18"/>
      <c r="B158" s="8"/>
      <c r="C158" s="84"/>
      <c r="D158" s="9"/>
      <c r="E158" s="9">
        <f t="shared" si="2"/>
        <v>616.13000000005991</v>
      </c>
    </row>
    <row r="159" spans="1:5" ht="21" x14ac:dyDescent="0.25">
      <c r="A159" s="18"/>
      <c r="B159" s="8"/>
      <c r="C159" s="84"/>
      <c r="D159" s="9"/>
      <c r="E159" s="9">
        <f t="shared" si="2"/>
        <v>616.13000000005991</v>
      </c>
    </row>
    <row r="160" spans="1:5" ht="21" x14ac:dyDescent="0.25">
      <c r="A160" s="18"/>
      <c r="B160" s="8"/>
      <c r="C160" s="84"/>
      <c r="D160" s="9"/>
      <c r="E160" s="9">
        <f t="shared" si="2"/>
        <v>616.13000000005991</v>
      </c>
    </row>
    <row r="161" spans="1:6" ht="21" x14ac:dyDescent="0.25">
      <c r="A161" s="18"/>
      <c r="B161" s="8"/>
      <c r="C161" s="84"/>
      <c r="D161" s="9"/>
      <c r="E161" s="9">
        <f t="shared" si="2"/>
        <v>616.13000000005991</v>
      </c>
    </row>
    <row r="162" spans="1:6" ht="21" x14ac:dyDescent="0.25">
      <c r="A162" s="18"/>
      <c r="B162" s="8"/>
      <c r="C162" s="84"/>
      <c r="D162" s="9"/>
      <c r="E162" s="9">
        <f t="shared" si="2"/>
        <v>616.13000000005991</v>
      </c>
    </row>
    <row r="163" spans="1:6" ht="21" x14ac:dyDescent="0.25">
      <c r="A163" s="18"/>
      <c r="B163" s="8"/>
      <c r="C163" s="84"/>
      <c r="D163" s="9"/>
      <c r="E163" s="9">
        <f t="shared" si="2"/>
        <v>616.13000000005991</v>
      </c>
    </row>
    <row r="164" spans="1:6" ht="21" x14ac:dyDescent="0.25">
      <c r="A164" s="18"/>
      <c r="B164" s="8"/>
      <c r="C164" s="84"/>
      <c r="D164" s="9"/>
      <c r="E164" s="9">
        <f t="shared" si="2"/>
        <v>616.13000000005991</v>
      </c>
    </row>
    <row r="165" spans="1:6" ht="21" x14ac:dyDescent="0.25">
      <c r="A165" s="18"/>
      <c r="B165" s="8"/>
      <c r="C165" s="84"/>
      <c r="D165" s="9"/>
      <c r="E165" s="9">
        <f t="shared" si="2"/>
        <v>616.13000000005991</v>
      </c>
    </row>
    <row r="166" spans="1:6" ht="21" x14ac:dyDescent="0.25">
      <c r="A166" s="18"/>
      <c r="B166" s="8"/>
      <c r="C166" s="84"/>
      <c r="D166" s="9"/>
      <c r="E166" s="9">
        <f t="shared" si="2"/>
        <v>616.13000000005991</v>
      </c>
    </row>
    <row r="167" spans="1:6" ht="21" x14ac:dyDescent="0.25">
      <c r="A167" s="18"/>
      <c r="B167" s="8"/>
      <c r="C167" s="85"/>
      <c r="D167" s="9"/>
      <c r="E167" s="9">
        <f t="shared" si="2"/>
        <v>616.13000000005991</v>
      </c>
    </row>
    <row r="168" spans="1:6" ht="21" x14ac:dyDescent="0.25">
      <c r="A168" s="18"/>
      <c r="B168" s="8"/>
      <c r="C168" s="84"/>
      <c r="D168" s="84"/>
      <c r="E168" s="84">
        <f t="shared" si="2"/>
        <v>616.13000000005991</v>
      </c>
      <c r="F168" s="84"/>
    </row>
    <row r="169" spans="1:6" ht="21" x14ac:dyDescent="0.25">
      <c r="A169" s="18"/>
      <c r="B169" s="8"/>
      <c r="C169" s="84"/>
      <c r="D169" s="84"/>
      <c r="E169" s="84">
        <f t="shared" si="2"/>
        <v>616.13000000005991</v>
      </c>
      <c r="F169" s="84"/>
    </row>
    <row r="170" spans="1:6" ht="21" x14ac:dyDescent="0.25">
      <c r="A170" s="18"/>
      <c r="B170" s="8"/>
      <c r="C170" s="84"/>
      <c r="D170" s="84"/>
      <c r="E170" s="84">
        <f t="shared" si="2"/>
        <v>616.13000000005991</v>
      </c>
      <c r="F170" s="84"/>
    </row>
    <row r="171" spans="1:6" ht="21" x14ac:dyDescent="0.25">
      <c r="A171" s="18"/>
      <c r="B171" s="8"/>
      <c r="C171" s="84"/>
      <c r="D171" s="84"/>
      <c r="E171" s="84">
        <f t="shared" si="2"/>
        <v>616.13000000005991</v>
      </c>
      <c r="F171" s="84"/>
    </row>
    <row r="172" spans="1:6" ht="21" x14ac:dyDescent="0.25">
      <c r="A172" s="18"/>
      <c r="B172" s="8"/>
      <c r="C172" s="84"/>
      <c r="D172" s="84"/>
      <c r="E172" s="84">
        <f t="shared" si="2"/>
        <v>616.13000000005991</v>
      </c>
      <c r="F172" s="84"/>
    </row>
    <row r="173" spans="1:6" ht="21" x14ac:dyDescent="0.25">
      <c r="A173" s="18"/>
      <c r="B173" s="8"/>
      <c r="C173" s="84"/>
      <c r="D173" s="84"/>
      <c r="E173" s="84">
        <f t="shared" si="2"/>
        <v>616.13000000005991</v>
      </c>
      <c r="F173" s="84"/>
    </row>
    <row r="174" spans="1:6" ht="21" x14ac:dyDescent="0.25">
      <c r="A174" s="18"/>
      <c r="B174" s="8"/>
      <c r="C174" s="84"/>
      <c r="D174" s="84"/>
      <c r="E174" s="84">
        <f t="shared" si="2"/>
        <v>616.13000000005991</v>
      </c>
      <c r="F174" s="84"/>
    </row>
    <row r="175" spans="1:6" ht="21" x14ac:dyDescent="0.25">
      <c r="A175" s="18"/>
      <c r="B175" s="8"/>
      <c r="C175" s="84"/>
      <c r="D175" s="84"/>
      <c r="E175" s="84">
        <f t="shared" si="2"/>
        <v>616.13000000005991</v>
      </c>
      <c r="F175" s="84"/>
    </row>
    <row r="176" spans="1:6" ht="21" x14ac:dyDescent="0.25">
      <c r="A176" s="18"/>
      <c r="B176" s="8"/>
      <c r="C176" s="84"/>
      <c r="D176" s="84"/>
      <c r="E176" s="84">
        <f t="shared" si="2"/>
        <v>616.13000000005991</v>
      </c>
      <c r="F176" s="84"/>
    </row>
    <row r="177" spans="1:6" ht="21" x14ac:dyDescent="0.25">
      <c r="A177" s="18"/>
      <c r="B177" s="8"/>
      <c r="C177" s="84"/>
      <c r="D177" s="84"/>
      <c r="E177" s="84">
        <f t="shared" si="2"/>
        <v>616.13000000005991</v>
      </c>
      <c r="F177" s="84"/>
    </row>
    <row r="178" spans="1:6" ht="21" x14ac:dyDescent="0.25">
      <c r="A178" s="18"/>
      <c r="B178" s="8"/>
      <c r="C178" s="84"/>
      <c r="D178" s="84"/>
      <c r="E178" s="84">
        <f t="shared" si="2"/>
        <v>616.13000000005991</v>
      </c>
      <c r="F178" s="84"/>
    </row>
    <row r="179" spans="1:6" ht="21" x14ac:dyDescent="0.25">
      <c r="A179" s="18"/>
      <c r="B179" s="8"/>
      <c r="C179" s="84"/>
      <c r="D179" s="84"/>
      <c r="E179" s="84">
        <f t="shared" si="2"/>
        <v>616.13000000005991</v>
      </c>
      <c r="F179" s="84"/>
    </row>
    <row r="180" spans="1:6" ht="21" x14ac:dyDescent="0.25">
      <c r="A180" s="18"/>
      <c r="B180" s="8"/>
      <c r="C180" s="84"/>
      <c r="D180" s="84"/>
      <c r="E180" s="84">
        <f t="shared" si="2"/>
        <v>616.13000000005991</v>
      </c>
      <c r="F180" s="84"/>
    </row>
    <row r="181" spans="1:6" ht="21" x14ac:dyDescent="0.25">
      <c r="A181" s="18"/>
      <c r="B181" s="8"/>
      <c r="C181" s="84"/>
      <c r="D181" s="84"/>
      <c r="E181" s="84">
        <f t="shared" si="2"/>
        <v>616.13000000005991</v>
      </c>
      <c r="F181" s="84"/>
    </row>
    <row r="182" spans="1:6" ht="21" x14ac:dyDescent="0.25">
      <c r="A182" s="18"/>
      <c r="B182" s="8"/>
      <c r="C182" s="84"/>
      <c r="D182" s="84"/>
      <c r="E182" s="84">
        <f t="shared" si="2"/>
        <v>616.13000000005991</v>
      </c>
      <c r="F182" s="84"/>
    </row>
    <row r="183" spans="1:6" ht="21" x14ac:dyDescent="0.25">
      <c r="A183" s="18"/>
      <c r="B183" s="8"/>
      <c r="C183" s="84"/>
      <c r="D183" s="84"/>
      <c r="E183" s="84">
        <f t="shared" si="2"/>
        <v>616.13000000005991</v>
      </c>
      <c r="F183" s="84"/>
    </row>
    <row r="184" spans="1:6" ht="21" x14ac:dyDescent="0.25">
      <c r="A184" s="18"/>
      <c r="B184" s="8"/>
      <c r="C184" s="84"/>
      <c r="D184" s="84"/>
      <c r="E184" s="84">
        <f t="shared" si="2"/>
        <v>616.13000000005991</v>
      </c>
      <c r="F184" s="84"/>
    </row>
    <row r="185" spans="1:6" ht="21" x14ac:dyDescent="0.25">
      <c r="A185" s="18"/>
      <c r="B185" s="8"/>
      <c r="C185" s="84"/>
      <c r="D185" s="84"/>
      <c r="E185" s="84">
        <f t="shared" si="2"/>
        <v>616.13000000005991</v>
      </c>
      <c r="F185" s="84"/>
    </row>
    <row r="186" spans="1:6" ht="21" x14ac:dyDescent="0.25">
      <c r="A186" s="18"/>
      <c r="B186" s="8"/>
      <c r="C186" s="84"/>
      <c r="D186" s="84"/>
      <c r="E186" s="84">
        <f t="shared" si="2"/>
        <v>616.13000000005991</v>
      </c>
      <c r="F186" s="84"/>
    </row>
    <row r="187" spans="1:6" ht="21" x14ac:dyDescent="0.25">
      <c r="A187" s="18"/>
      <c r="B187" s="8"/>
      <c r="C187" s="84"/>
      <c r="D187" s="84"/>
      <c r="E187" s="84">
        <f t="shared" si="2"/>
        <v>616.13000000005991</v>
      </c>
      <c r="F187" s="84"/>
    </row>
    <row r="188" spans="1:6" ht="21" x14ac:dyDescent="0.25">
      <c r="A188" s="18"/>
      <c r="B188" s="8"/>
      <c r="C188" s="84"/>
      <c r="D188" s="84"/>
      <c r="E188" s="84">
        <f t="shared" si="2"/>
        <v>616.13000000005991</v>
      </c>
      <c r="F188" s="84"/>
    </row>
    <row r="189" spans="1:6" ht="21" x14ac:dyDescent="0.25">
      <c r="A189" s="18"/>
      <c r="B189" s="8"/>
      <c r="C189" s="84"/>
      <c r="D189" s="84"/>
      <c r="E189" s="84">
        <f t="shared" si="2"/>
        <v>616.13000000005991</v>
      </c>
      <c r="F189" s="84"/>
    </row>
    <row r="190" spans="1:6" ht="21" x14ac:dyDescent="0.25">
      <c r="A190" s="18"/>
      <c r="B190" s="8"/>
      <c r="C190" s="84"/>
      <c r="D190" s="84"/>
      <c r="E190" s="84">
        <f t="shared" si="2"/>
        <v>616.13000000005991</v>
      </c>
      <c r="F190" s="84"/>
    </row>
    <row r="191" spans="1:6" ht="21" x14ac:dyDescent="0.25">
      <c r="A191" s="18"/>
      <c r="B191" s="8"/>
      <c r="C191" s="84"/>
      <c r="D191" s="84"/>
      <c r="E191" s="84">
        <f t="shared" si="2"/>
        <v>616.13000000005991</v>
      </c>
      <c r="F191" s="84"/>
    </row>
    <row r="192" spans="1:6" ht="21" x14ac:dyDescent="0.25">
      <c r="A192" s="18"/>
      <c r="B192" s="8"/>
      <c r="C192" s="84"/>
      <c r="D192" s="84"/>
      <c r="E192" s="84">
        <f t="shared" si="2"/>
        <v>616.13000000005991</v>
      </c>
      <c r="F192" s="84"/>
    </row>
    <row r="193" spans="1:10" ht="21" x14ac:dyDescent="0.25">
      <c r="A193" s="18"/>
      <c r="B193" s="8"/>
      <c r="C193" s="84"/>
      <c r="D193" s="84"/>
      <c r="E193" s="84">
        <f t="shared" si="2"/>
        <v>616.13000000005991</v>
      </c>
      <c r="F193" s="84"/>
    </row>
    <row r="194" spans="1:10" ht="21" x14ac:dyDescent="0.25">
      <c r="A194" s="18"/>
      <c r="B194" s="8"/>
      <c r="C194" s="84"/>
      <c r="D194" s="84"/>
      <c r="E194" s="84">
        <f t="shared" si="2"/>
        <v>616.13000000005991</v>
      </c>
      <c r="F194" s="84"/>
    </row>
    <row r="195" spans="1:10" ht="21" x14ac:dyDescent="0.25">
      <c r="A195" s="18"/>
      <c r="B195" s="8"/>
      <c r="C195" s="84"/>
      <c r="D195" s="84"/>
      <c r="E195" s="84">
        <f t="shared" si="2"/>
        <v>616.13000000005991</v>
      </c>
      <c r="F195" s="84"/>
    </row>
    <row r="196" spans="1:10" ht="21" x14ac:dyDescent="0.25">
      <c r="A196" s="18"/>
      <c r="B196" s="8"/>
      <c r="C196" s="84"/>
      <c r="D196" s="84"/>
      <c r="E196" s="84">
        <f t="shared" si="2"/>
        <v>616.13000000005991</v>
      </c>
      <c r="F196" s="84"/>
    </row>
    <row r="197" spans="1:10" ht="21" x14ac:dyDescent="0.25">
      <c r="A197" s="18"/>
      <c r="B197" s="8"/>
      <c r="C197" s="84"/>
      <c r="D197" s="84"/>
      <c r="E197" s="84">
        <f t="shared" si="2"/>
        <v>616.13000000005991</v>
      </c>
      <c r="F197" s="84"/>
    </row>
    <row r="198" spans="1:10" ht="21" x14ac:dyDescent="0.25">
      <c r="A198" s="18"/>
      <c r="B198" s="8"/>
      <c r="C198" s="84"/>
      <c r="D198" s="84"/>
      <c r="E198" s="84">
        <f t="shared" ref="E198:E229" si="3">E197+C198-D198</f>
        <v>616.13000000005991</v>
      </c>
      <c r="F198" s="84"/>
      <c r="J198" s="14"/>
    </row>
    <row r="199" spans="1:10" ht="21" x14ac:dyDescent="0.25">
      <c r="A199" s="18"/>
      <c r="B199" s="8"/>
      <c r="C199" s="84"/>
      <c r="D199" s="84"/>
      <c r="E199" s="84">
        <f t="shared" si="3"/>
        <v>616.13000000005991</v>
      </c>
      <c r="F199" s="84"/>
    </row>
    <row r="200" spans="1:10" ht="21" x14ac:dyDescent="0.25">
      <c r="A200" s="18"/>
      <c r="B200" s="8"/>
      <c r="C200" s="84"/>
      <c r="D200" s="84"/>
      <c r="E200" s="84">
        <f t="shared" si="3"/>
        <v>616.13000000005991</v>
      </c>
      <c r="F200" s="84"/>
    </row>
    <row r="201" spans="1:10" ht="21" x14ac:dyDescent="0.25">
      <c r="A201" s="18"/>
      <c r="B201" s="8"/>
      <c r="C201" s="84"/>
      <c r="D201" s="84"/>
      <c r="E201" s="84">
        <f t="shared" si="3"/>
        <v>616.13000000005991</v>
      </c>
      <c r="F201" s="84"/>
    </row>
    <row r="202" spans="1:10" ht="21" x14ac:dyDescent="0.25">
      <c r="A202" s="18"/>
      <c r="B202" s="8"/>
      <c r="C202" s="84"/>
      <c r="D202" s="84"/>
      <c r="E202" s="84">
        <f t="shared" si="3"/>
        <v>616.13000000005991</v>
      </c>
      <c r="F202" s="84"/>
    </row>
    <row r="203" spans="1:10" ht="21" x14ac:dyDescent="0.25">
      <c r="A203" s="18"/>
      <c r="B203" s="8"/>
      <c r="C203" s="84"/>
      <c r="D203" s="84"/>
      <c r="E203" s="84">
        <f t="shared" si="3"/>
        <v>616.13000000005991</v>
      </c>
      <c r="F203" s="84"/>
    </row>
    <row r="204" spans="1:10" ht="21" x14ac:dyDescent="0.25">
      <c r="A204" s="18"/>
      <c r="B204" s="8"/>
      <c r="C204" s="84"/>
      <c r="D204" s="84"/>
      <c r="E204" s="84">
        <f t="shared" si="3"/>
        <v>616.13000000005991</v>
      </c>
      <c r="F204" s="84"/>
    </row>
    <row r="205" spans="1:10" ht="21" x14ac:dyDescent="0.25">
      <c r="A205" s="18"/>
      <c r="B205" s="8"/>
      <c r="C205" s="84"/>
      <c r="D205" s="84"/>
      <c r="E205" s="84">
        <f t="shared" si="3"/>
        <v>616.13000000005991</v>
      </c>
      <c r="F205" s="84"/>
    </row>
    <row r="206" spans="1:10" ht="21" x14ac:dyDescent="0.25">
      <c r="A206" s="18"/>
      <c r="B206" s="8"/>
      <c r="C206" s="84"/>
      <c r="D206" s="84"/>
      <c r="E206" s="84">
        <f t="shared" si="3"/>
        <v>616.13000000005991</v>
      </c>
      <c r="F206" s="84"/>
    </row>
    <row r="207" spans="1:10" ht="21" x14ac:dyDescent="0.25">
      <c r="A207" s="18"/>
      <c r="B207" s="8"/>
      <c r="C207" s="84"/>
      <c r="D207" s="84"/>
      <c r="E207" s="84">
        <f t="shared" si="3"/>
        <v>616.13000000005991</v>
      </c>
      <c r="F207" s="84"/>
    </row>
    <row r="208" spans="1:10" ht="21" x14ac:dyDescent="0.25">
      <c r="A208" s="18"/>
      <c r="B208" s="8"/>
      <c r="C208" s="84"/>
      <c r="D208" s="84"/>
      <c r="E208" s="84">
        <f t="shared" si="3"/>
        <v>616.13000000005991</v>
      </c>
      <c r="F208" s="84"/>
    </row>
    <row r="209" spans="1:6" ht="21" x14ac:dyDescent="0.25">
      <c r="A209" s="18"/>
      <c r="B209" s="8"/>
      <c r="C209" s="86"/>
      <c r="D209" s="84"/>
      <c r="E209" s="84">
        <f t="shared" si="3"/>
        <v>616.13000000005991</v>
      </c>
      <c r="F209" s="84"/>
    </row>
    <row r="210" spans="1:6" ht="21" x14ac:dyDescent="0.25">
      <c r="A210" s="18"/>
      <c r="B210" s="8"/>
      <c r="C210" s="84"/>
      <c r="D210" s="89"/>
      <c r="E210" s="84">
        <f t="shared" si="3"/>
        <v>616.13000000005991</v>
      </c>
      <c r="F210" s="84"/>
    </row>
    <row r="211" spans="1:6" ht="21" x14ac:dyDescent="0.25">
      <c r="A211" s="18"/>
      <c r="B211" s="8"/>
      <c r="C211" s="84"/>
      <c r="D211" s="84"/>
      <c r="E211" s="84">
        <f t="shared" si="3"/>
        <v>616.13000000005991</v>
      </c>
      <c r="F211" s="84"/>
    </row>
    <row r="212" spans="1:6" ht="21" x14ac:dyDescent="0.25">
      <c r="A212" s="18"/>
      <c r="B212" s="8"/>
      <c r="C212" s="9"/>
      <c r="D212" s="84"/>
      <c r="E212" s="84">
        <f t="shared" si="3"/>
        <v>616.13000000005991</v>
      </c>
      <c r="F212" s="84"/>
    </row>
    <row r="213" spans="1:6" ht="21" x14ac:dyDescent="0.25">
      <c r="A213" s="18"/>
      <c r="B213" s="8"/>
      <c r="C213" s="84"/>
      <c r="D213" s="84"/>
      <c r="E213" s="84">
        <f t="shared" si="3"/>
        <v>616.13000000005991</v>
      </c>
      <c r="F213" s="84"/>
    </row>
    <row r="214" spans="1:6" ht="21" x14ac:dyDescent="0.25">
      <c r="A214" s="18"/>
      <c r="B214" s="8"/>
      <c r="C214" s="9"/>
      <c r="D214" s="84"/>
      <c r="E214" s="84">
        <f t="shared" si="3"/>
        <v>616.13000000005991</v>
      </c>
      <c r="F214" s="84"/>
    </row>
    <row r="215" spans="1:6" ht="21" x14ac:dyDescent="0.25">
      <c r="A215" s="18"/>
      <c r="B215" s="8"/>
      <c r="C215" s="84"/>
      <c r="D215" s="84"/>
      <c r="E215" s="84">
        <f t="shared" si="3"/>
        <v>616.13000000005991</v>
      </c>
      <c r="F215" s="84"/>
    </row>
    <row r="216" spans="1:6" ht="21" x14ac:dyDescent="0.25">
      <c r="A216" s="18"/>
      <c r="B216" s="8"/>
      <c r="C216" s="84"/>
      <c r="D216" s="84"/>
      <c r="E216" s="84">
        <f t="shared" si="3"/>
        <v>616.13000000005991</v>
      </c>
      <c r="F216" s="84"/>
    </row>
    <row r="217" spans="1:6" ht="21" x14ac:dyDescent="0.25">
      <c r="A217" s="18"/>
      <c r="B217" s="8"/>
      <c r="C217" s="84"/>
      <c r="D217" s="84"/>
      <c r="E217" s="84">
        <f t="shared" si="3"/>
        <v>616.13000000005991</v>
      </c>
      <c r="F217" s="84"/>
    </row>
    <row r="218" spans="1:6" ht="21" x14ac:dyDescent="0.25">
      <c r="A218" s="18"/>
      <c r="B218" s="8"/>
      <c r="C218" s="84"/>
      <c r="D218" s="84"/>
      <c r="E218" s="84">
        <f t="shared" si="3"/>
        <v>616.13000000005991</v>
      </c>
      <c r="F218" s="84"/>
    </row>
    <row r="219" spans="1:6" ht="21" x14ac:dyDescent="0.25">
      <c r="A219" s="18"/>
      <c r="B219" s="8"/>
      <c r="C219" s="84"/>
      <c r="D219" s="84"/>
      <c r="E219" s="84">
        <f t="shared" si="3"/>
        <v>616.13000000005991</v>
      </c>
      <c r="F219" s="84"/>
    </row>
    <row r="220" spans="1:6" ht="21" x14ac:dyDescent="0.25">
      <c r="A220" s="18"/>
      <c r="B220" s="8"/>
      <c r="C220" s="84"/>
      <c r="D220" s="84"/>
      <c r="E220" s="84">
        <f t="shared" si="3"/>
        <v>616.13000000005991</v>
      </c>
      <c r="F220" s="84"/>
    </row>
    <row r="221" spans="1:6" ht="21" x14ac:dyDescent="0.25">
      <c r="A221" s="18"/>
      <c r="B221" s="8"/>
      <c r="C221" s="84"/>
      <c r="D221" s="84"/>
      <c r="E221" s="84">
        <f t="shared" si="3"/>
        <v>616.13000000005991</v>
      </c>
      <c r="F221" s="84"/>
    </row>
    <row r="222" spans="1:6" ht="21" x14ac:dyDescent="0.25">
      <c r="A222" s="18"/>
      <c r="B222" s="8"/>
      <c r="C222" s="84"/>
      <c r="D222" s="84"/>
      <c r="E222" s="84">
        <f t="shared" si="3"/>
        <v>616.13000000005991</v>
      </c>
      <c r="F222" s="84"/>
    </row>
    <row r="223" spans="1:6" ht="21" x14ac:dyDescent="0.25">
      <c r="A223" s="18"/>
      <c r="B223" s="8"/>
      <c r="C223" s="84"/>
      <c r="D223" s="84"/>
      <c r="E223" s="84">
        <f t="shared" si="3"/>
        <v>616.13000000005991</v>
      </c>
      <c r="F223" s="84"/>
    </row>
    <row r="224" spans="1:6" ht="21" x14ac:dyDescent="0.25">
      <c r="A224" s="18"/>
      <c r="B224" s="8"/>
      <c r="C224" s="84"/>
      <c r="D224" s="84"/>
      <c r="E224" s="84">
        <f t="shared" si="3"/>
        <v>616.13000000005991</v>
      </c>
      <c r="F224" s="84"/>
    </row>
    <row r="225" spans="1:6" ht="21" x14ac:dyDescent="0.25">
      <c r="A225" s="18"/>
      <c r="B225" s="8"/>
      <c r="C225" s="84"/>
      <c r="D225" s="84"/>
      <c r="E225" s="84">
        <f t="shared" si="3"/>
        <v>616.13000000005991</v>
      </c>
      <c r="F225" s="84"/>
    </row>
    <row r="226" spans="1:6" ht="21" x14ac:dyDescent="0.25">
      <c r="A226" s="18"/>
      <c r="B226" s="8"/>
      <c r="C226" s="84"/>
      <c r="D226" s="84"/>
      <c r="E226" s="84">
        <f t="shared" si="3"/>
        <v>616.13000000005991</v>
      </c>
      <c r="F226" s="84"/>
    </row>
    <row r="227" spans="1:6" ht="21" x14ac:dyDescent="0.25">
      <c r="A227" s="18"/>
      <c r="B227" s="8"/>
      <c r="C227" s="84"/>
      <c r="D227" s="84"/>
      <c r="E227" s="84">
        <f t="shared" si="3"/>
        <v>616.13000000005991</v>
      </c>
      <c r="F227" s="84"/>
    </row>
    <row r="228" spans="1:6" ht="21" x14ac:dyDescent="0.25">
      <c r="A228" s="18"/>
      <c r="B228" s="8"/>
      <c r="C228" s="84"/>
      <c r="D228" s="84"/>
      <c r="E228" s="84">
        <f t="shared" si="3"/>
        <v>616.13000000005991</v>
      </c>
      <c r="F228" s="84"/>
    </row>
    <row r="229" spans="1:6" ht="21" x14ac:dyDescent="0.25">
      <c r="A229" s="18"/>
      <c r="B229" s="8"/>
      <c r="C229" s="84"/>
      <c r="D229" s="84"/>
      <c r="E229" s="84">
        <f t="shared" si="3"/>
        <v>616.13000000005991</v>
      </c>
      <c r="F229" s="84"/>
    </row>
    <row r="230" spans="1:6" ht="21" x14ac:dyDescent="0.25">
      <c r="A230" s="18"/>
      <c r="B230" s="8"/>
      <c r="C230" s="84"/>
      <c r="D230" s="84"/>
      <c r="E230" s="84">
        <f t="shared" ref="E230:E261" si="4">E229+C230-D230</f>
        <v>616.13000000005991</v>
      </c>
      <c r="F230" s="84"/>
    </row>
    <row r="231" spans="1:6" ht="21" x14ac:dyDescent="0.25">
      <c r="A231" s="18"/>
      <c r="B231" s="8"/>
      <c r="C231" s="84"/>
      <c r="D231" s="84"/>
      <c r="E231" s="84">
        <f t="shared" si="4"/>
        <v>616.13000000005991</v>
      </c>
      <c r="F231" s="84"/>
    </row>
    <row r="232" spans="1:6" ht="21" x14ac:dyDescent="0.25">
      <c r="A232" s="18"/>
      <c r="B232" s="8"/>
      <c r="C232" s="84"/>
      <c r="D232" s="84"/>
      <c r="E232" s="84">
        <f t="shared" si="4"/>
        <v>616.13000000005991</v>
      </c>
      <c r="F232" s="84"/>
    </row>
    <row r="233" spans="1:6" ht="21" x14ac:dyDescent="0.25">
      <c r="A233" s="18"/>
      <c r="B233" s="8"/>
      <c r="C233" s="84"/>
      <c r="D233" s="84"/>
      <c r="E233" s="84">
        <f t="shared" si="4"/>
        <v>616.13000000005991</v>
      </c>
      <c r="F233" s="84"/>
    </row>
    <row r="234" spans="1:6" ht="21" x14ac:dyDescent="0.25">
      <c r="A234" s="18"/>
      <c r="B234" s="8"/>
      <c r="C234" s="84"/>
      <c r="D234" s="84"/>
      <c r="E234" s="84">
        <f t="shared" si="4"/>
        <v>616.13000000005991</v>
      </c>
      <c r="F234" s="84"/>
    </row>
    <row r="235" spans="1:6" ht="21" x14ac:dyDescent="0.25">
      <c r="A235" s="18"/>
      <c r="B235" s="8"/>
      <c r="C235" s="84"/>
      <c r="D235" s="84"/>
      <c r="E235" s="84">
        <f t="shared" si="4"/>
        <v>616.13000000005991</v>
      </c>
      <c r="F235" s="84"/>
    </row>
    <row r="236" spans="1:6" ht="21" x14ac:dyDescent="0.25">
      <c r="A236" s="18"/>
      <c r="B236" s="8"/>
      <c r="C236" s="84"/>
      <c r="D236" s="84"/>
      <c r="E236" s="84">
        <f t="shared" si="4"/>
        <v>616.13000000005991</v>
      </c>
      <c r="F236" s="84"/>
    </row>
    <row r="237" spans="1:6" ht="21" x14ac:dyDescent="0.25">
      <c r="A237" s="18"/>
      <c r="B237" s="8"/>
      <c r="C237" s="84"/>
      <c r="D237" s="84"/>
      <c r="E237" s="84">
        <f t="shared" si="4"/>
        <v>616.13000000005991</v>
      </c>
      <c r="F237" s="84"/>
    </row>
    <row r="238" spans="1:6" ht="21" x14ac:dyDescent="0.25">
      <c r="A238" s="18"/>
      <c r="B238" s="8"/>
      <c r="C238" s="16"/>
      <c r="D238" s="84"/>
      <c r="E238" s="84">
        <f t="shared" si="4"/>
        <v>616.13000000005991</v>
      </c>
      <c r="F238" s="84"/>
    </row>
    <row r="239" spans="1:6" ht="21" x14ac:dyDescent="0.25">
      <c r="A239" s="18"/>
      <c r="B239" s="8"/>
      <c r="C239" s="25"/>
      <c r="D239" s="84"/>
      <c r="E239" s="84">
        <f t="shared" si="4"/>
        <v>616.13000000005991</v>
      </c>
      <c r="F239" s="84"/>
    </row>
    <row r="240" spans="1:6" ht="21" x14ac:dyDescent="0.25">
      <c r="A240" s="18"/>
      <c r="B240" s="8"/>
      <c r="C240" s="25"/>
      <c r="D240" s="84"/>
      <c r="E240" s="84">
        <f t="shared" si="4"/>
        <v>616.13000000005991</v>
      </c>
      <c r="F240" s="84"/>
    </row>
    <row r="241" spans="1:7" ht="21" x14ac:dyDescent="0.25">
      <c r="A241" s="18"/>
      <c r="B241" s="8"/>
      <c r="C241" s="9"/>
      <c r="D241" s="84"/>
      <c r="E241" s="84">
        <f t="shared" si="4"/>
        <v>616.13000000005991</v>
      </c>
      <c r="F241" s="84"/>
    </row>
    <row r="242" spans="1:7" ht="21" x14ac:dyDescent="0.25">
      <c r="A242" s="18"/>
      <c r="B242" s="8"/>
      <c r="C242" s="84"/>
      <c r="D242" s="9"/>
      <c r="E242" s="84">
        <f t="shared" si="4"/>
        <v>616.13000000005991</v>
      </c>
      <c r="F242" s="84"/>
    </row>
    <row r="243" spans="1:7" ht="21" x14ac:dyDescent="0.25">
      <c r="A243" s="18"/>
      <c r="B243" s="8"/>
      <c r="C243" s="84"/>
      <c r="D243" s="84"/>
      <c r="E243" s="84">
        <f t="shared" si="4"/>
        <v>616.13000000005991</v>
      </c>
      <c r="F243" s="84"/>
    </row>
    <row r="244" spans="1:7" ht="21" x14ac:dyDescent="0.25">
      <c r="A244" s="18"/>
      <c r="B244" s="8"/>
      <c r="C244" s="84"/>
      <c r="D244" s="84"/>
      <c r="E244" s="84">
        <f t="shared" si="4"/>
        <v>616.13000000005991</v>
      </c>
      <c r="F244" s="84"/>
    </row>
    <row r="245" spans="1:7" ht="21" x14ac:dyDescent="0.25">
      <c r="A245" s="18"/>
      <c r="B245" s="8"/>
      <c r="C245" s="84"/>
      <c r="D245" s="84"/>
      <c r="E245" s="84">
        <f t="shared" si="4"/>
        <v>616.13000000005991</v>
      </c>
      <c r="F245" s="84"/>
    </row>
    <row r="246" spans="1:7" ht="21" x14ac:dyDescent="0.25">
      <c r="A246" s="18"/>
      <c r="B246" s="8"/>
      <c r="C246" s="84"/>
      <c r="D246" s="84"/>
      <c r="E246" s="84">
        <f t="shared" si="4"/>
        <v>616.13000000005991</v>
      </c>
      <c r="F246" s="84"/>
    </row>
    <row r="247" spans="1:7" ht="21" x14ac:dyDescent="0.25">
      <c r="A247" s="18"/>
      <c r="B247" s="8"/>
      <c r="C247" s="84"/>
      <c r="D247" s="84"/>
      <c r="E247" s="84">
        <f t="shared" si="4"/>
        <v>616.13000000005991</v>
      </c>
      <c r="F247" s="84"/>
    </row>
    <row r="248" spans="1:7" ht="21" x14ac:dyDescent="0.25">
      <c r="A248" s="18"/>
      <c r="B248" s="8"/>
      <c r="C248" s="84"/>
      <c r="D248" s="84"/>
      <c r="E248" s="84">
        <f t="shared" si="4"/>
        <v>616.13000000005991</v>
      </c>
      <c r="F248" s="84"/>
    </row>
    <row r="249" spans="1:7" ht="21" x14ac:dyDescent="0.25">
      <c r="A249" s="18"/>
      <c r="B249" s="8"/>
      <c r="C249" s="84"/>
      <c r="D249" s="84"/>
      <c r="E249" s="84">
        <f t="shared" si="4"/>
        <v>616.13000000005991</v>
      </c>
      <c r="F249" s="84"/>
    </row>
    <row r="250" spans="1:7" ht="21" x14ac:dyDescent="0.25">
      <c r="A250" s="18"/>
      <c r="B250" s="8"/>
      <c r="C250" s="85"/>
      <c r="D250" s="9"/>
      <c r="E250" s="9">
        <f t="shared" si="4"/>
        <v>616.13000000005991</v>
      </c>
      <c r="G250">
        <v>2234.89</v>
      </c>
    </row>
    <row r="251" spans="1:7" ht="21" x14ac:dyDescent="0.25">
      <c r="A251" s="18"/>
      <c r="B251" s="8"/>
      <c r="C251" s="9"/>
      <c r="D251" s="30"/>
      <c r="E251" s="9">
        <f t="shared" si="4"/>
        <v>616.13000000005991</v>
      </c>
      <c r="G251" s="77">
        <f>E250-G250</f>
        <v>-1618.75999999994</v>
      </c>
    </row>
    <row r="252" spans="1:7" ht="21" x14ac:dyDescent="0.25">
      <c r="A252" s="18"/>
      <c r="B252" s="8"/>
      <c r="C252" s="85"/>
      <c r="D252" s="9"/>
      <c r="E252" s="9">
        <f t="shared" si="4"/>
        <v>616.13000000005991</v>
      </c>
    </row>
    <row r="253" spans="1:7" ht="21" x14ac:dyDescent="0.25">
      <c r="A253" s="18"/>
      <c r="B253" s="8"/>
      <c r="C253" s="85"/>
      <c r="D253" s="30"/>
      <c r="E253" s="9">
        <f t="shared" si="4"/>
        <v>616.13000000005991</v>
      </c>
    </row>
    <row r="254" spans="1:7" ht="21" x14ac:dyDescent="0.25">
      <c r="A254" s="18"/>
      <c r="B254" s="8"/>
      <c r="C254" s="85"/>
      <c r="D254" s="30"/>
      <c r="E254" s="9">
        <f t="shared" si="4"/>
        <v>616.13000000005991</v>
      </c>
    </row>
    <row r="255" spans="1:7" ht="21" x14ac:dyDescent="0.25">
      <c r="A255" s="18"/>
      <c r="B255" s="8"/>
      <c r="C255" s="85"/>
      <c r="D255" s="30"/>
      <c r="E255" s="9">
        <f t="shared" si="4"/>
        <v>616.13000000005991</v>
      </c>
    </row>
    <row r="256" spans="1:7" ht="21" x14ac:dyDescent="0.25">
      <c r="A256" s="18"/>
      <c r="B256" s="8"/>
      <c r="C256" s="85"/>
      <c r="D256" s="30"/>
      <c r="E256" s="9">
        <f t="shared" si="4"/>
        <v>616.13000000005991</v>
      </c>
    </row>
    <row r="257" spans="1:5" ht="21" x14ac:dyDescent="0.25">
      <c r="A257" s="18"/>
      <c r="B257" s="8"/>
      <c r="E257" s="9">
        <f t="shared" si="4"/>
        <v>616.13000000005991</v>
      </c>
    </row>
    <row r="258" spans="1:5" ht="21" x14ac:dyDescent="0.25">
      <c r="A258" s="18"/>
      <c r="B258" s="8"/>
      <c r="E258" s="9">
        <f t="shared" si="4"/>
        <v>616.13000000005991</v>
      </c>
    </row>
    <row r="259" spans="1:5" ht="21" x14ac:dyDescent="0.25">
      <c r="A259" s="18"/>
      <c r="B259" s="8"/>
      <c r="E259" s="9">
        <f t="shared" si="4"/>
        <v>616.13000000005991</v>
      </c>
    </row>
    <row r="260" spans="1:5" ht="21" x14ac:dyDescent="0.25">
      <c r="A260" s="18"/>
      <c r="B260" s="8"/>
      <c r="E260" s="9">
        <f t="shared" si="4"/>
        <v>616.13000000005991</v>
      </c>
    </row>
    <row r="261" spans="1:5" ht="21" x14ac:dyDescent="0.25">
      <c r="A261" s="18"/>
      <c r="B261" s="8"/>
      <c r="E261" s="9">
        <f t="shared" si="4"/>
        <v>616.13000000005991</v>
      </c>
    </row>
    <row r="262" spans="1:5" ht="21" x14ac:dyDescent="0.25">
      <c r="A262" s="18"/>
      <c r="B262" s="8"/>
      <c r="E262" s="9">
        <f t="shared" ref="E262:E325" si="5">E261+C262-D262</f>
        <v>616.13000000005991</v>
      </c>
    </row>
    <row r="263" spans="1:5" ht="21" x14ac:dyDescent="0.25">
      <c r="A263" s="18"/>
      <c r="B263" s="8"/>
      <c r="E263" s="9">
        <f t="shared" si="5"/>
        <v>616.13000000005991</v>
      </c>
    </row>
    <row r="264" spans="1:5" ht="21" x14ac:dyDescent="0.25">
      <c r="A264" s="18"/>
      <c r="B264" s="8"/>
      <c r="E264" s="9">
        <f t="shared" si="5"/>
        <v>616.13000000005991</v>
      </c>
    </row>
    <row r="265" spans="1:5" ht="21" x14ac:dyDescent="0.25">
      <c r="A265" s="18"/>
      <c r="B265" s="8"/>
      <c r="E265" s="9">
        <f t="shared" si="5"/>
        <v>616.13000000005991</v>
      </c>
    </row>
    <row r="266" spans="1:5" ht="21" x14ac:dyDescent="0.25">
      <c r="A266" s="18"/>
      <c r="B266" s="8"/>
      <c r="E266" s="9">
        <f t="shared" si="5"/>
        <v>616.13000000005991</v>
      </c>
    </row>
    <row r="267" spans="1:5" ht="21" x14ac:dyDescent="0.25">
      <c r="A267" s="18"/>
      <c r="B267" s="8"/>
      <c r="E267" s="9">
        <f t="shared" si="5"/>
        <v>616.13000000005991</v>
      </c>
    </row>
    <row r="268" spans="1:5" ht="21" x14ac:dyDescent="0.25">
      <c r="A268" s="18"/>
      <c r="B268" s="8"/>
      <c r="E268" s="9">
        <f t="shared" si="5"/>
        <v>616.13000000005991</v>
      </c>
    </row>
    <row r="269" spans="1:5" ht="21" x14ac:dyDescent="0.25">
      <c r="A269" s="18"/>
      <c r="B269" s="8"/>
      <c r="E269" s="9">
        <f t="shared" si="5"/>
        <v>616.13000000005991</v>
      </c>
    </row>
    <row r="270" spans="1:5" ht="21" x14ac:dyDescent="0.25">
      <c r="A270" s="18"/>
      <c r="B270" s="8"/>
      <c r="E270" s="9">
        <f t="shared" si="5"/>
        <v>616.13000000005991</v>
      </c>
    </row>
    <row r="271" spans="1:5" ht="21" x14ac:dyDescent="0.25">
      <c r="A271" s="18"/>
      <c r="B271" s="8"/>
      <c r="E271" s="9">
        <f t="shared" si="5"/>
        <v>616.13000000005991</v>
      </c>
    </row>
    <row r="272" spans="1:5" ht="21" x14ac:dyDescent="0.25">
      <c r="A272" s="18"/>
      <c r="B272" s="8"/>
      <c r="E272" s="9">
        <f t="shared" si="5"/>
        <v>616.13000000005991</v>
      </c>
    </row>
    <row r="273" spans="1:5" ht="21" x14ac:dyDescent="0.25">
      <c r="A273" s="18"/>
      <c r="B273" s="8"/>
      <c r="E273" s="9">
        <f t="shared" si="5"/>
        <v>616.13000000005991</v>
      </c>
    </row>
    <row r="274" spans="1:5" ht="21" x14ac:dyDescent="0.25">
      <c r="A274" s="18"/>
      <c r="B274" s="8"/>
      <c r="E274" s="9">
        <f t="shared" si="5"/>
        <v>616.13000000005991</v>
      </c>
    </row>
    <row r="275" spans="1:5" ht="21" x14ac:dyDescent="0.25">
      <c r="A275" s="18"/>
      <c r="B275" s="8"/>
      <c r="E275" s="9">
        <f t="shared" si="5"/>
        <v>616.13000000005991</v>
      </c>
    </row>
    <row r="276" spans="1:5" ht="21" x14ac:dyDescent="0.25">
      <c r="A276" s="18"/>
      <c r="B276" s="8"/>
      <c r="E276" s="9">
        <f t="shared" si="5"/>
        <v>616.13000000005991</v>
      </c>
    </row>
    <row r="277" spans="1:5" ht="21" x14ac:dyDescent="0.25">
      <c r="A277" s="18"/>
      <c r="B277" s="8"/>
      <c r="E277" s="9">
        <f t="shared" si="5"/>
        <v>616.13000000005991</v>
      </c>
    </row>
    <row r="278" spans="1:5" ht="21" x14ac:dyDescent="0.25">
      <c r="A278" s="18"/>
      <c r="B278" s="8"/>
      <c r="E278" s="9">
        <f t="shared" si="5"/>
        <v>616.13000000005991</v>
      </c>
    </row>
    <row r="279" spans="1:5" ht="21" x14ac:dyDescent="0.25">
      <c r="A279" s="18"/>
      <c r="B279" s="8"/>
      <c r="E279" s="9">
        <f t="shared" si="5"/>
        <v>616.13000000005991</v>
      </c>
    </row>
    <row r="280" spans="1:5" ht="21" x14ac:dyDescent="0.25">
      <c r="A280" s="18"/>
      <c r="B280" s="8"/>
      <c r="E280" s="9">
        <f t="shared" si="5"/>
        <v>616.13000000005991</v>
      </c>
    </row>
    <row r="281" spans="1:5" ht="21" x14ac:dyDescent="0.25">
      <c r="A281" s="18"/>
      <c r="B281" s="8"/>
      <c r="E281" s="9">
        <f t="shared" si="5"/>
        <v>616.13000000005991</v>
      </c>
    </row>
    <row r="282" spans="1:5" ht="21" x14ac:dyDescent="0.25">
      <c r="A282" s="18"/>
      <c r="B282" s="8"/>
      <c r="E282" s="9">
        <f t="shared" si="5"/>
        <v>616.13000000005991</v>
      </c>
    </row>
    <row r="283" spans="1:5" ht="21" x14ac:dyDescent="0.25">
      <c r="A283" s="18"/>
      <c r="B283" s="8"/>
      <c r="E283" s="9">
        <f t="shared" si="5"/>
        <v>616.13000000005991</v>
      </c>
    </row>
    <row r="284" spans="1:5" ht="21" x14ac:dyDescent="0.25">
      <c r="A284" s="18"/>
      <c r="B284" s="8"/>
      <c r="E284" s="9">
        <f t="shared" si="5"/>
        <v>616.13000000005991</v>
      </c>
    </row>
    <row r="285" spans="1:5" ht="21" x14ac:dyDescent="0.25">
      <c r="A285" s="18"/>
      <c r="B285" s="8"/>
      <c r="E285" s="9">
        <f t="shared" si="5"/>
        <v>616.13000000005991</v>
      </c>
    </row>
    <row r="286" spans="1:5" ht="21" x14ac:dyDescent="0.25">
      <c r="A286" s="18"/>
      <c r="B286" s="8"/>
      <c r="E286" s="9">
        <f t="shared" si="5"/>
        <v>616.13000000005991</v>
      </c>
    </row>
    <row r="287" spans="1:5" ht="21" x14ac:dyDescent="0.25">
      <c r="A287" s="18"/>
      <c r="B287" s="8"/>
      <c r="E287" s="9">
        <f t="shared" si="5"/>
        <v>616.13000000005991</v>
      </c>
    </row>
    <row r="288" spans="1:5" ht="21" x14ac:dyDescent="0.25">
      <c r="A288" s="18"/>
      <c r="B288" s="8"/>
      <c r="E288" s="9">
        <f t="shared" si="5"/>
        <v>616.13000000005991</v>
      </c>
    </row>
    <row r="289" spans="1:5" ht="21" x14ac:dyDescent="0.25">
      <c r="A289" s="18"/>
      <c r="B289" s="8"/>
      <c r="E289" s="9">
        <f t="shared" si="5"/>
        <v>616.13000000005991</v>
      </c>
    </row>
    <row r="290" spans="1:5" ht="21" x14ac:dyDescent="0.25">
      <c r="A290" s="18"/>
      <c r="B290" s="8"/>
      <c r="E290" s="9">
        <f t="shared" si="5"/>
        <v>616.13000000005991</v>
      </c>
    </row>
    <row r="291" spans="1:5" ht="21" x14ac:dyDescent="0.25">
      <c r="A291" s="18"/>
      <c r="B291" s="8"/>
      <c r="E291" s="9">
        <f t="shared" si="5"/>
        <v>616.13000000005991</v>
      </c>
    </row>
    <row r="292" spans="1:5" ht="21" x14ac:dyDescent="0.25">
      <c r="A292" s="18"/>
      <c r="B292" s="8"/>
      <c r="E292" s="9">
        <f t="shared" si="5"/>
        <v>616.13000000005991</v>
      </c>
    </row>
    <row r="293" spans="1:5" ht="21" x14ac:dyDescent="0.25">
      <c r="A293" s="18"/>
      <c r="B293" s="8"/>
      <c r="E293" s="9">
        <f t="shared" si="5"/>
        <v>616.13000000005991</v>
      </c>
    </row>
    <row r="294" spans="1:5" ht="21" x14ac:dyDescent="0.25">
      <c r="A294" s="18"/>
      <c r="B294" s="8"/>
      <c r="E294" s="9">
        <f t="shared" si="5"/>
        <v>616.13000000005991</v>
      </c>
    </row>
    <row r="295" spans="1:5" ht="21" x14ac:dyDescent="0.25">
      <c r="A295" s="18"/>
      <c r="B295" s="8"/>
      <c r="E295" s="9">
        <f t="shared" si="5"/>
        <v>616.13000000005991</v>
      </c>
    </row>
    <row r="296" spans="1:5" ht="21" x14ac:dyDescent="0.25">
      <c r="A296" s="18"/>
      <c r="B296" s="8"/>
      <c r="E296" s="9">
        <f t="shared" si="5"/>
        <v>616.13000000005991</v>
      </c>
    </row>
    <row r="297" spans="1:5" ht="21" x14ac:dyDescent="0.25">
      <c r="A297" s="18"/>
      <c r="B297" s="8"/>
      <c r="E297" s="9">
        <f t="shared" si="5"/>
        <v>616.13000000005991</v>
      </c>
    </row>
    <row r="298" spans="1:5" ht="21" x14ac:dyDescent="0.25">
      <c r="A298" s="18"/>
      <c r="B298" s="8"/>
      <c r="E298" s="9">
        <f t="shared" si="5"/>
        <v>616.13000000005991</v>
      </c>
    </row>
    <row r="299" spans="1:5" ht="21" x14ac:dyDescent="0.25">
      <c r="A299" s="18"/>
      <c r="B299" s="8"/>
      <c r="E299" s="9">
        <f t="shared" si="5"/>
        <v>616.13000000005991</v>
      </c>
    </row>
    <row r="300" spans="1:5" ht="21" x14ac:dyDescent="0.25">
      <c r="A300" s="18"/>
      <c r="B300" s="8"/>
      <c r="E300" s="9">
        <f t="shared" si="5"/>
        <v>616.13000000005991</v>
      </c>
    </row>
    <row r="301" spans="1:5" ht="21" x14ac:dyDescent="0.25">
      <c r="A301" s="18"/>
      <c r="B301" s="8"/>
      <c r="E301" s="9">
        <f t="shared" si="5"/>
        <v>616.13000000005991</v>
      </c>
    </row>
    <row r="302" spans="1:5" ht="21" x14ac:dyDescent="0.25">
      <c r="A302" s="18"/>
      <c r="B302" s="8"/>
      <c r="E302" s="9">
        <f t="shared" si="5"/>
        <v>616.13000000005991</v>
      </c>
    </row>
    <row r="303" spans="1:5" ht="21" x14ac:dyDescent="0.25">
      <c r="A303" s="18"/>
      <c r="B303" s="8"/>
      <c r="E303" s="9">
        <f t="shared" si="5"/>
        <v>616.13000000005991</v>
      </c>
    </row>
    <row r="304" spans="1:5" ht="21" x14ac:dyDescent="0.25">
      <c r="A304" s="18"/>
      <c r="B304" s="8"/>
      <c r="E304" s="9">
        <f t="shared" si="5"/>
        <v>616.13000000005991</v>
      </c>
    </row>
    <row r="305" spans="1:5" ht="21" x14ac:dyDescent="0.25">
      <c r="A305" s="18"/>
      <c r="B305" s="8"/>
      <c r="E305" s="9">
        <f t="shared" si="5"/>
        <v>616.13000000005991</v>
      </c>
    </row>
    <row r="306" spans="1:5" ht="21" x14ac:dyDescent="0.25">
      <c r="A306" s="18"/>
      <c r="B306" s="8"/>
      <c r="E306" s="9">
        <f t="shared" si="5"/>
        <v>616.13000000005991</v>
      </c>
    </row>
    <row r="307" spans="1:5" ht="21" x14ac:dyDescent="0.25">
      <c r="A307" s="18"/>
      <c r="B307" s="8"/>
      <c r="E307" s="9">
        <f t="shared" si="5"/>
        <v>616.13000000005991</v>
      </c>
    </row>
    <row r="308" spans="1:5" ht="21" x14ac:dyDescent="0.25">
      <c r="A308" s="18"/>
      <c r="B308" s="8"/>
      <c r="E308" s="9">
        <f t="shared" si="5"/>
        <v>616.13000000005991</v>
      </c>
    </row>
    <row r="309" spans="1:5" ht="21" x14ac:dyDescent="0.25">
      <c r="A309" s="18"/>
      <c r="B309" s="8"/>
      <c r="E309" s="9">
        <f t="shared" si="5"/>
        <v>616.13000000005991</v>
      </c>
    </row>
    <row r="310" spans="1:5" ht="21" x14ac:dyDescent="0.25">
      <c r="A310" s="18"/>
      <c r="B310" s="8"/>
      <c r="E310" s="9">
        <f t="shared" si="5"/>
        <v>616.13000000005991</v>
      </c>
    </row>
    <row r="311" spans="1:5" ht="21" x14ac:dyDescent="0.25">
      <c r="A311" s="18"/>
      <c r="B311" s="8"/>
      <c r="E311" s="9">
        <f t="shared" si="5"/>
        <v>616.13000000005991</v>
      </c>
    </row>
    <row r="312" spans="1:5" ht="21" x14ac:dyDescent="0.25">
      <c r="A312" s="18"/>
      <c r="B312" s="17"/>
      <c r="E312" s="9">
        <f t="shared" si="5"/>
        <v>616.13000000005991</v>
      </c>
    </row>
    <row r="313" spans="1:5" ht="21" x14ac:dyDescent="0.25">
      <c r="A313" s="18"/>
      <c r="B313" s="17"/>
      <c r="E313" s="9">
        <f t="shared" si="5"/>
        <v>616.13000000005991</v>
      </c>
    </row>
    <row r="314" spans="1:5" ht="21" x14ac:dyDescent="0.25">
      <c r="A314" s="18"/>
      <c r="B314" s="17"/>
      <c r="E314" s="9">
        <f t="shared" si="5"/>
        <v>616.13000000005991</v>
      </c>
    </row>
    <row r="315" spans="1:5" ht="21" x14ac:dyDescent="0.25">
      <c r="A315" s="18"/>
      <c r="B315" s="17"/>
      <c r="E315" s="9">
        <f t="shared" si="5"/>
        <v>616.13000000005991</v>
      </c>
    </row>
    <row r="316" spans="1:5" ht="21" x14ac:dyDescent="0.25">
      <c r="A316" s="18"/>
      <c r="B316" s="17"/>
      <c r="E316" s="9">
        <f t="shared" si="5"/>
        <v>616.13000000005991</v>
      </c>
    </row>
    <row r="317" spans="1:5" ht="21" x14ac:dyDescent="0.25">
      <c r="A317" s="18"/>
      <c r="B317" s="17"/>
      <c r="E317" s="9">
        <f t="shared" si="5"/>
        <v>616.13000000005991</v>
      </c>
    </row>
    <row r="318" spans="1:5" ht="21" x14ac:dyDescent="0.25">
      <c r="A318" s="18"/>
      <c r="B318" s="17"/>
      <c r="E318" s="9">
        <f t="shared" si="5"/>
        <v>616.13000000005991</v>
      </c>
    </row>
    <row r="319" spans="1:5" ht="21" x14ac:dyDescent="0.25">
      <c r="A319" s="18"/>
      <c r="B319" s="17"/>
      <c r="E319" s="9">
        <f t="shared" si="5"/>
        <v>616.13000000005991</v>
      </c>
    </row>
    <row r="320" spans="1:5" ht="21" x14ac:dyDescent="0.25">
      <c r="A320" s="18"/>
      <c r="B320" s="17"/>
      <c r="E320" s="9">
        <f t="shared" si="5"/>
        <v>616.13000000005991</v>
      </c>
    </row>
    <row r="321" spans="5:5" ht="21" x14ac:dyDescent="0.25">
      <c r="E321" s="9">
        <f t="shared" si="5"/>
        <v>616.13000000005991</v>
      </c>
    </row>
    <row r="322" spans="5:5" ht="21" x14ac:dyDescent="0.25">
      <c r="E322" s="9">
        <f t="shared" si="5"/>
        <v>616.13000000005991</v>
      </c>
    </row>
    <row r="323" spans="5:5" ht="21" x14ac:dyDescent="0.25">
      <c r="E323" s="9">
        <f t="shared" si="5"/>
        <v>616.13000000005991</v>
      </c>
    </row>
    <row r="324" spans="5:5" ht="21" x14ac:dyDescent="0.25">
      <c r="E324" s="9">
        <f t="shared" si="5"/>
        <v>616.13000000005991</v>
      </c>
    </row>
    <row r="325" spans="5:5" ht="21" x14ac:dyDescent="0.25">
      <c r="E325" s="9">
        <f t="shared" si="5"/>
        <v>616.13000000005991</v>
      </c>
    </row>
    <row r="326" spans="5:5" ht="21" x14ac:dyDescent="0.25">
      <c r="E326" s="9">
        <f t="shared" ref="E326" si="6">E325+C326-D326</f>
        <v>616.13000000005991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Sheet156"/>
  <dimension ref="A1:E326"/>
  <sheetViews>
    <sheetView topLeftCell="A6" workbookViewId="0">
      <selection activeCell="D8" sqref="D8"/>
    </sheetView>
  </sheetViews>
  <sheetFormatPr baseColWidth="10" defaultColWidth="8.83203125" defaultRowHeight="15" x14ac:dyDescent="0.2"/>
  <cols>
    <col min="1" max="1" width="16.33203125" customWidth="1"/>
    <col min="2" max="2" width="56.5" bestFit="1" customWidth="1"/>
    <col min="3" max="3" width="24.5" style="13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1686</v>
      </c>
      <c r="B1" s="160"/>
      <c r="C1" s="160"/>
      <c r="D1" s="160"/>
      <c r="E1" s="160"/>
    </row>
    <row r="2" spans="1:5" ht="26" x14ac:dyDescent="0.3">
      <c r="A2" s="161" t="s">
        <v>1974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29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31.3</v>
      </c>
    </row>
    <row r="5" spans="1:5" ht="21" x14ac:dyDescent="0.25">
      <c r="A5" s="18">
        <v>45696</v>
      </c>
      <c r="B5" s="8" t="s">
        <v>259</v>
      </c>
      <c r="C5" s="16"/>
      <c r="D5" s="9">
        <v>27.1</v>
      </c>
      <c r="E5" s="9">
        <f>E4+C5-D5</f>
        <v>4.1999999999999993</v>
      </c>
    </row>
    <row r="6" spans="1:5" ht="21" x14ac:dyDescent="0.25">
      <c r="A6" s="18">
        <v>45696</v>
      </c>
      <c r="B6" s="8" t="s">
        <v>259</v>
      </c>
      <c r="C6" s="9"/>
      <c r="D6" s="9">
        <v>1.36</v>
      </c>
      <c r="E6" s="9">
        <f t="shared" ref="E6:E69" si="0">E5+C6-D6</f>
        <v>2.839999999999999</v>
      </c>
    </row>
    <row r="7" spans="1:5" ht="21" x14ac:dyDescent="0.25">
      <c r="A7" s="18" t="s">
        <v>3251</v>
      </c>
      <c r="B7" s="8" t="s">
        <v>3254</v>
      </c>
      <c r="C7" s="9">
        <v>350264</v>
      </c>
      <c r="D7" s="9"/>
      <c r="E7" s="9">
        <f t="shared" si="0"/>
        <v>350266.84</v>
      </c>
    </row>
    <row r="8" spans="1:5" ht="21" x14ac:dyDescent="0.25">
      <c r="A8" s="18" t="s">
        <v>3251</v>
      </c>
      <c r="B8" s="8" t="s">
        <v>396</v>
      </c>
      <c r="C8" s="9"/>
      <c r="D8" s="9">
        <v>350265</v>
      </c>
      <c r="E8" s="9">
        <f t="shared" si="0"/>
        <v>1.8400000000256114</v>
      </c>
    </row>
    <row r="9" spans="1:5" ht="21" x14ac:dyDescent="0.25">
      <c r="A9" s="18"/>
      <c r="B9" s="8"/>
      <c r="C9" s="9"/>
      <c r="D9" s="9"/>
      <c r="E9" s="9">
        <f t="shared" si="0"/>
        <v>1.8400000000256114</v>
      </c>
    </row>
    <row r="10" spans="1:5" ht="21" x14ac:dyDescent="0.25">
      <c r="A10" s="18"/>
      <c r="B10" s="8"/>
      <c r="C10" s="9"/>
      <c r="D10" s="9"/>
      <c r="E10" s="9">
        <f t="shared" si="0"/>
        <v>1.8400000000256114</v>
      </c>
    </row>
    <row r="11" spans="1:5" ht="21" x14ac:dyDescent="0.25">
      <c r="A11" s="18"/>
      <c r="B11" s="8"/>
      <c r="C11" s="9"/>
      <c r="D11" s="9"/>
      <c r="E11" s="9">
        <f t="shared" si="0"/>
        <v>1.8400000000256114</v>
      </c>
    </row>
    <row r="12" spans="1:5" ht="21" x14ac:dyDescent="0.25">
      <c r="A12" s="18"/>
      <c r="B12" s="8"/>
      <c r="C12" s="9"/>
      <c r="D12" s="9"/>
      <c r="E12" s="9">
        <f t="shared" si="0"/>
        <v>1.8400000000256114</v>
      </c>
    </row>
    <row r="13" spans="1:5" ht="21" x14ac:dyDescent="0.25">
      <c r="A13" s="18"/>
      <c r="B13" s="8"/>
      <c r="C13" s="9"/>
      <c r="D13" s="9"/>
      <c r="E13" s="9">
        <f t="shared" si="0"/>
        <v>1.8400000000256114</v>
      </c>
    </row>
    <row r="14" spans="1:5" ht="21" x14ac:dyDescent="0.25">
      <c r="A14" s="18"/>
      <c r="B14" s="8"/>
      <c r="C14" s="9"/>
      <c r="D14" s="9"/>
      <c r="E14" s="9">
        <f t="shared" si="0"/>
        <v>1.8400000000256114</v>
      </c>
    </row>
    <row r="15" spans="1:5" ht="21" x14ac:dyDescent="0.25">
      <c r="A15" s="18"/>
      <c r="B15" s="8"/>
      <c r="C15" s="9"/>
      <c r="D15" s="9"/>
      <c r="E15" s="9">
        <f t="shared" si="0"/>
        <v>1.8400000000256114</v>
      </c>
    </row>
    <row r="16" spans="1:5" ht="21" x14ac:dyDescent="0.25">
      <c r="A16" s="18"/>
      <c r="B16" s="8"/>
      <c r="C16" s="9"/>
      <c r="D16" s="9"/>
      <c r="E16" s="9">
        <f t="shared" si="0"/>
        <v>1.8400000000256114</v>
      </c>
    </row>
    <row r="17" spans="1:5" ht="21" x14ac:dyDescent="0.25">
      <c r="A17" s="18"/>
      <c r="B17" s="8"/>
      <c r="C17" s="9"/>
      <c r="D17" s="9"/>
      <c r="E17" s="9">
        <f t="shared" si="0"/>
        <v>1.8400000000256114</v>
      </c>
    </row>
    <row r="18" spans="1:5" ht="21" x14ac:dyDescent="0.25">
      <c r="A18" s="18"/>
      <c r="B18" s="8"/>
      <c r="C18" s="9"/>
      <c r="D18" s="9"/>
      <c r="E18" s="9">
        <f t="shared" si="0"/>
        <v>1.8400000000256114</v>
      </c>
    </row>
    <row r="19" spans="1:5" ht="21" x14ac:dyDescent="0.25">
      <c r="A19" s="18"/>
      <c r="B19" s="8"/>
      <c r="C19" s="9"/>
      <c r="D19" s="9"/>
      <c r="E19" s="9">
        <f t="shared" si="0"/>
        <v>1.8400000000256114</v>
      </c>
    </row>
    <row r="20" spans="1:5" ht="21" x14ac:dyDescent="0.25">
      <c r="A20" s="18"/>
      <c r="B20" s="8"/>
      <c r="C20" s="9"/>
      <c r="D20" s="9"/>
      <c r="E20" s="9">
        <f t="shared" si="0"/>
        <v>1.8400000000256114</v>
      </c>
    </row>
    <row r="21" spans="1:5" ht="21" x14ac:dyDescent="0.25">
      <c r="A21" s="18"/>
      <c r="B21" s="8"/>
      <c r="C21" s="9"/>
      <c r="D21" s="9"/>
      <c r="E21" s="9">
        <f t="shared" si="0"/>
        <v>1.8400000000256114</v>
      </c>
    </row>
    <row r="22" spans="1:5" ht="21" x14ac:dyDescent="0.25">
      <c r="A22" s="18"/>
      <c r="B22" s="8"/>
      <c r="C22" s="9"/>
      <c r="D22" s="9"/>
      <c r="E22" s="9">
        <f t="shared" si="0"/>
        <v>1.8400000000256114</v>
      </c>
    </row>
    <row r="23" spans="1:5" ht="21" x14ac:dyDescent="0.25">
      <c r="A23" s="18"/>
      <c r="B23" s="8"/>
      <c r="C23" s="9"/>
      <c r="D23" s="9"/>
      <c r="E23" s="9">
        <f t="shared" si="0"/>
        <v>1.8400000000256114</v>
      </c>
    </row>
    <row r="24" spans="1:5" ht="21" x14ac:dyDescent="0.25">
      <c r="A24" s="18"/>
      <c r="B24" s="8"/>
      <c r="C24" s="9"/>
      <c r="D24" s="9"/>
      <c r="E24" s="9">
        <f t="shared" si="0"/>
        <v>1.8400000000256114</v>
      </c>
    </row>
    <row r="25" spans="1:5" ht="21" x14ac:dyDescent="0.25">
      <c r="A25" s="18"/>
      <c r="B25" s="8"/>
      <c r="C25" s="9"/>
      <c r="D25" s="9"/>
      <c r="E25" s="9">
        <f t="shared" si="0"/>
        <v>1.8400000000256114</v>
      </c>
    </row>
    <row r="26" spans="1:5" ht="21" x14ac:dyDescent="0.25">
      <c r="A26" s="18"/>
      <c r="B26" s="8"/>
      <c r="C26" s="9"/>
      <c r="D26" s="9"/>
      <c r="E26" s="9">
        <f t="shared" si="0"/>
        <v>1.8400000000256114</v>
      </c>
    </row>
    <row r="27" spans="1:5" ht="21" x14ac:dyDescent="0.25">
      <c r="A27" s="18"/>
      <c r="B27" s="8"/>
      <c r="C27" s="9"/>
      <c r="D27" s="9"/>
      <c r="E27" s="9">
        <f t="shared" si="0"/>
        <v>1.8400000000256114</v>
      </c>
    </row>
    <row r="28" spans="1:5" ht="21" x14ac:dyDescent="0.25">
      <c r="A28" s="18"/>
      <c r="B28" s="8"/>
      <c r="C28" s="9"/>
      <c r="D28" s="9"/>
      <c r="E28" s="9">
        <f t="shared" si="0"/>
        <v>1.8400000000256114</v>
      </c>
    </row>
    <row r="29" spans="1:5" ht="21" x14ac:dyDescent="0.25">
      <c r="A29" s="18"/>
      <c r="B29" s="8"/>
      <c r="C29" s="9"/>
      <c r="D29" s="9"/>
      <c r="E29" s="9">
        <f t="shared" si="0"/>
        <v>1.8400000000256114</v>
      </c>
    </row>
    <row r="30" spans="1:5" ht="21" x14ac:dyDescent="0.25">
      <c r="A30" s="18"/>
      <c r="B30" s="8"/>
      <c r="C30" s="9"/>
      <c r="D30" s="9"/>
      <c r="E30" s="9">
        <f t="shared" si="0"/>
        <v>1.8400000000256114</v>
      </c>
    </row>
    <row r="31" spans="1:5" ht="21" x14ac:dyDescent="0.25">
      <c r="A31" s="18"/>
      <c r="B31" s="8"/>
      <c r="C31" s="9"/>
      <c r="D31" s="9"/>
      <c r="E31" s="9">
        <f t="shared" si="0"/>
        <v>1.8400000000256114</v>
      </c>
    </row>
    <row r="32" spans="1:5" ht="21" x14ac:dyDescent="0.25">
      <c r="A32" s="18"/>
      <c r="B32" s="8"/>
      <c r="C32" s="9"/>
      <c r="D32" s="9"/>
      <c r="E32" s="9">
        <f t="shared" si="0"/>
        <v>1.8400000000256114</v>
      </c>
    </row>
    <row r="33" spans="1:5" ht="21" x14ac:dyDescent="0.25">
      <c r="A33" s="18"/>
      <c r="B33" s="8"/>
      <c r="C33" s="9"/>
      <c r="D33" s="9"/>
      <c r="E33" s="9">
        <f t="shared" si="0"/>
        <v>1.8400000000256114</v>
      </c>
    </row>
    <row r="34" spans="1:5" ht="21" x14ac:dyDescent="0.25">
      <c r="A34" s="18"/>
      <c r="B34" s="8"/>
      <c r="C34" s="9"/>
      <c r="D34" s="9"/>
      <c r="E34" s="9">
        <f t="shared" si="0"/>
        <v>1.8400000000256114</v>
      </c>
    </row>
    <row r="35" spans="1:5" ht="21" x14ac:dyDescent="0.25">
      <c r="A35" s="18"/>
      <c r="B35" s="8"/>
      <c r="C35" s="9"/>
      <c r="D35" s="9"/>
      <c r="E35" s="9">
        <f t="shared" si="0"/>
        <v>1.8400000000256114</v>
      </c>
    </row>
    <row r="36" spans="1:5" ht="21" x14ac:dyDescent="0.25">
      <c r="A36" s="18"/>
      <c r="B36" s="8"/>
      <c r="C36" s="9"/>
      <c r="D36" s="9"/>
      <c r="E36" s="9">
        <f t="shared" si="0"/>
        <v>1.8400000000256114</v>
      </c>
    </row>
    <row r="37" spans="1:5" ht="21" x14ac:dyDescent="0.25">
      <c r="A37" s="18"/>
      <c r="B37" s="8"/>
      <c r="C37" s="9"/>
      <c r="D37" s="9"/>
      <c r="E37" s="9">
        <f t="shared" si="0"/>
        <v>1.8400000000256114</v>
      </c>
    </row>
    <row r="38" spans="1:5" ht="21" x14ac:dyDescent="0.25">
      <c r="A38" s="18"/>
      <c r="B38" s="8"/>
      <c r="C38" s="9"/>
      <c r="D38" s="9"/>
      <c r="E38" s="9">
        <f t="shared" si="0"/>
        <v>1.8400000000256114</v>
      </c>
    </row>
    <row r="39" spans="1:5" ht="21" x14ac:dyDescent="0.25">
      <c r="A39" s="18"/>
      <c r="B39" s="8"/>
      <c r="C39" s="9"/>
      <c r="D39" s="9"/>
      <c r="E39" s="9">
        <f t="shared" si="0"/>
        <v>1.8400000000256114</v>
      </c>
    </row>
    <row r="40" spans="1:5" ht="21" x14ac:dyDescent="0.25">
      <c r="A40" s="18"/>
      <c r="B40" s="8"/>
      <c r="C40" s="9"/>
      <c r="D40" s="9"/>
      <c r="E40" s="9">
        <f t="shared" si="0"/>
        <v>1.8400000000256114</v>
      </c>
    </row>
    <row r="41" spans="1:5" ht="21" x14ac:dyDescent="0.25">
      <c r="A41" s="18"/>
      <c r="B41" s="8"/>
      <c r="C41" s="9"/>
      <c r="D41" s="9"/>
      <c r="E41" s="9">
        <f t="shared" si="0"/>
        <v>1.8400000000256114</v>
      </c>
    </row>
    <row r="42" spans="1:5" ht="21" x14ac:dyDescent="0.25">
      <c r="A42" s="18"/>
      <c r="B42" s="8"/>
      <c r="C42" s="9"/>
      <c r="D42" s="9"/>
      <c r="E42" s="9">
        <f t="shared" si="0"/>
        <v>1.8400000000256114</v>
      </c>
    </row>
    <row r="43" spans="1:5" ht="21" x14ac:dyDescent="0.25">
      <c r="A43" s="18"/>
      <c r="B43" s="8"/>
      <c r="C43" s="9"/>
      <c r="D43" s="9"/>
      <c r="E43" s="9">
        <f t="shared" si="0"/>
        <v>1.8400000000256114</v>
      </c>
    </row>
    <row r="44" spans="1:5" ht="21" x14ac:dyDescent="0.25">
      <c r="A44" s="18"/>
      <c r="B44" s="8"/>
      <c r="C44" s="9"/>
      <c r="D44" s="9"/>
      <c r="E44" s="9">
        <f t="shared" si="0"/>
        <v>1.8400000000256114</v>
      </c>
    </row>
    <row r="45" spans="1:5" ht="21" x14ac:dyDescent="0.25">
      <c r="A45" s="18"/>
      <c r="B45" s="8"/>
      <c r="C45" s="9"/>
      <c r="D45" s="9"/>
      <c r="E45" s="9">
        <f t="shared" si="0"/>
        <v>1.8400000000256114</v>
      </c>
    </row>
    <row r="46" spans="1:5" ht="21" x14ac:dyDescent="0.25">
      <c r="A46" s="18"/>
      <c r="B46" s="8"/>
      <c r="C46" s="9"/>
      <c r="D46" s="9"/>
      <c r="E46" s="9">
        <f t="shared" si="0"/>
        <v>1.8400000000256114</v>
      </c>
    </row>
    <row r="47" spans="1:5" ht="21" x14ac:dyDescent="0.25">
      <c r="A47" s="18"/>
      <c r="B47" s="8"/>
      <c r="C47" s="9"/>
      <c r="D47" s="9"/>
      <c r="E47" s="9">
        <f t="shared" si="0"/>
        <v>1.8400000000256114</v>
      </c>
    </row>
    <row r="48" spans="1:5" ht="21" x14ac:dyDescent="0.25">
      <c r="A48" s="18"/>
      <c r="B48" s="8"/>
      <c r="C48" s="9"/>
      <c r="D48" s="9"/>
      <c r="E48" s="9">
        <f t="shared" si="0"/>
        <v>1.8400000000256114</v>
      </c>
    </row>
    <row r="49" spans="1:5" ht="21" x14ac:dyDescent="0.25">
      <c r="A49" s="18"/>
      <c r="B49" s="8"/>
      <c r="C49" s="9"/>
      <c r="D49" s="9"/>
      <c r="E49" s="9">
        <f t="shared" si="0"/>
        <v>1.8400000000256114</v>
      </c>
    </row>
    <row r="50" spans="1:5" ht="21" x14ac:dyDescent="0.25">
      <c r="A50" s="18"/>
      <c r="B50" s="8"/>
      <c r="C50" s="9"/>
      <c r="D50" s="9"/>
      <c r="E50" s="9">
        <f t="shared" si="0"/>
        <v>1.8400000000256114</v>
      </c>
    </row>
    <row r="51" spans="1:5" ht="21" x14ac:dyDescent="0.25">
      <c r="A51" s="18"/>
      <c r="B51" s="8"/>
      <c r="C51" s="9"/>
      <c r="D51" s="9"/>
      <c r="E51" s="9">
        <f t="shared" si="0"/>
        <v>1.8400000000256114</v>
      </c>
    </row>
    <row r="52" spans="1:5" ht="21" x14ac:dyDescent="0.25">
      <c r="A52" s="18"/>
      <c r="B52" s="8"/>
      <c r="C52" s="9"/>
      <c r="D52" s="9"/>
      <c r="E52" s="9">
        <f t="shared" si="0"/>
        <v>1.8400000000256114</v>
      </c>
    </row>
    <row r="53" spans="1:5" ht="21" x14ac:dyDescent="0.25">
      <c r="A53" s="18"/>
      <c r="B53" s="8"/>
      <c r="C53" s="9"/>
      <c r="D53" s="9"/>
      <c r="E53" s="9">
        <f t="shared" si="0"/>
        <v>1.8400000000256114</v>
      </c>
    </row>
    <row r="54" spans="1:5" ht="21" x14ac:dyDescent="0.25">
      <c r="A54" s="18"/>
      <c r="B54" s="8"/>
      <c r="C54" s="9"/>
      <c r="D54" s="9"/>
      <c r="E54" s="9">
        <f t="shared" si="0"/>
        <v>1.8400000000256114</v>
      </c>
    </row>
    <row r="55" spans="1:5" ht="21" x14ac:dyDescent="0.25">
      <c r="A55" s="18"/>
      <c r="B55" s="8"/>
      <c r="C55" s="9"/>
      <c r="D55" s="9"/>
      <c r="E55" s="9">
        <f t="shared" si="0"/>
        <v>1.8400000000256114</v>
      </c>
    </row>
    <row r="56" spans="1:5" ht="21" x14ac:dyDescent="0.25">
      <c r="A56" s="18"/>
      <c r="B56" s="8"/>
      <c r="C56" s="30"/>
      <c r="D56" s="9"/>
      <c r="E56" s="9">
        <f t="shared" si="0"/>
        <v>1.8400000000256114</v>
      </c>
    </row>
    <row r="57" spans="1:5" ht="21" x14ac:dyDescent="0.25">
      <c r="A57" s="18"/>
      <c r="B57" s="8"/>
      <c r="C57" s="30"/>
      <c r="D57" s="9"/>
      <c r="E57" s="9">
        <f t="shared" si="0"/>
        <v>1.8400000000256114</v>
      </c>
    </row>
    <row r="58" spans="1:5" ht="21" x14ac:dyDescent="0.25">
      <c r="A58" s="18"/>
      <c r="B58" s="8"/>
      <c r="C58" s="30"/>
      <c r="D58" s="9"/>
      <c r="E58" s="9">
        <f t="shared" si="0"/>
        <v>1.8400000000256114</v>
      </c>
    </row>
    <row r="59" spans="1:5" ht="21" x14ac:dyDescent="0.25">
      <c r="A59" s="18"/>
      <c r="B59" s="8"/>
      <c r="C59" s="30"/>
      <c r="D59" s="9"/>
      <c r="E59" s="9">
        <f t="shared" si="0"/>
        <v>1.8400000000256114</v>
      </c>
    </row>
    <row r="60" spans="1:5" ht="21" x14ac:dyDescent="0.25">
      <c r="A60" s="18"/>
      <c r="B60" s="8"/>
      <c r="C60" s="30"/>
      <c r="D60" s="9"/>
      <c r="E60" s="9">
        <f t="shared" si="0"/>
        <v>1.8400000000256114</v>
      </c>
    </row>
    <row r="61" spans="1:5" ht="21" x14ac:dyDescent="0.25">
      <c r="A61" s="18"/>
      <c r="B61" s="8"/>
      <c r="C61" s="30"/>
      <c r="D61" s="9"/>
      <c r="E61" s="9">
        <f t="shared" si="0"/>
        <v>1.8400000000256114</v>
      </c>
    </row>
    <row r="62" spans="1:5" ht="21" x14ac:dyDescent="0.25">
      <c r="A62" s="18"/>
      <c r="B62" s="8"/>
      <c r="C62" s="30"/>
      <c r="D62" s="9"/>
      <c r="E62" s="9">
        <f t="shared" si="0"/>
        <v>1.8400000000256114</v>
      </c>
    </row>
    <row r="63" spans="1:5" ht="21" x14ac:dyDescent="0.25">
      <c r="A63" s="18"/>
      <c r="B63" s="8"/>
      <c r="C63" s="9"/>
      <c r="D63" s="9"/>
      <c r="E63" s="9">
        <f t="shared" si="0"/>
        <v>1.8400000000256114</v>
      </c>
    </row>
    <row r="64" spans="1:5" ht="21" x14ac:dyDescent="0.25">
      <c r="A64" s="18"/>
      <c r="B64" s="8"/>
      <c r="C64" s="9"/>
      <c r="D64" s="9"/>
      <c r="E64" s="9">
        <f t="shared" si="0"/>
        <v>1.8400000000256114</v>
      </c>
    </row>
    <row r="65" spans="1:5" ht="21" x14ac:dyDescent="0.25">
      <c r="A65" s="18"/>
      <c r="B65" s="8"/>
      <c r="C65" s="9"/>
      <c r="D65" s="9"/>
      <c r="E65" s="9">
        <f t="shared" si="0"/>
        <v>1.8400000000256114</v>
      </c>
    </row>
    <row r="66" spans="1:5" ht="21" x14ac:dyDescent="0.25">
      <c r="A66" s="18"/>
      <c r="B66" s="8"/>
      <c r="C66" s="9"/>
      <c r="D66" s="9"/>
      <c r="E66" s="9">
        <f t="shared" si="0"/>
        <v>1.8400000000256114</v>
      </c>
    </row>
    <row r="67" spans="1:5" ht="21" x14ac:dyDescent="0.25">
      <c r="A67" s="18"/>
      <c r="B67" s="8"/>
      <c r="C67" s="9"/>
      <c r="D67" s="9"/>
      <c r="E67" s="9">
        <f t="shared" si="0"/>
        <v>1.8400000000256114</v>
      </c>
    </row>
    <row r="68" spans="1:5" ht="21" x14ac:dyDescent="0.25">
      <c r="A68" s="18"/>
      <c r="B68" s="8"/>
      <c r="C68" s="9"/>
      <c r="D68" s="9"/>
      <c r="E68" s="9">
        <f t="shared" si="0"/>
        <v>1.8400000000256114</v>
      </c>
    </row>
    <row r="69" spans="1:5" ht="21" x14ac:dyDescent="0.25">
      <c r="A69" s="18"/>
      <c r="B69" s="8"/>
      <c r="C69" s="9"/>
      <c r="D69" s="9"/>
      <c r="E69" s="9">
        <f t="shared" si="0"/>
        <v>1.8400000000256114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1.8400000000256114</v>
      </c>
    </row>
    <row r="71" spans="1:5" ht="21" x14ac:dyDescent="0.25">
      <c r="A71" s="18"/>
      <c r="B71" s="8"/>
      <c r="C71" s="9"/>
      <c r="D71" s="9"/>
      <c r="E71" s="9">
        <f t="shared" si="1"/>
        <v>1.8400000000256114</v>
      </c>
    </row>
    <row r="72" spans="1:5" ht="21" x14ac:dyDescent="0.25">
      <c r="A72" s="18"/>
      <c r="B72" s="8"/>
      <c r="C72" s="9"/>
      <c r="D72" s="9"/>
      <c r="E72" s="9">
        <f t="shared" si="1"/>
        <v>1.8400000000256114</v>
      </c>
    </row>
    <row r="73" spans="1:5" ht="21" x14ac:dyDescent="0.25">
      <c r="A73" s="18"/>
      <c r="B73" s="8"/>
      <c r="C73" s="9"/>
      <c r="D73" s="9"/>
      <c r="E73" s="9">
        <f t="shared" si="1"/>
        <v>1.8400000000256114</v>
      </c>
    </row>
    <row r="74" spans="1:5" ht="21" x14ac:dyDescent="0.25">
      <c r="A74" s="18"/>
      <c r="B74" s="8"/>
      <c r="C74" s="9"/>
      <c r="D74" s="9"/>
      <c r="E74" s="9">
        <f t="shared" si="1"/>
        <v>1.8400000000256114</v>
      </c>
    </row>
    <row r="75" spans="1:5" ht="21" x14ac:dyDescent="0.25">
      <c r="A75" s="18"/>
      <c r="B75" s="8"/>
      <c r="C75" s="9"/>
      <c r="D75" s="9"/>
      <c r="E75" s="9">
        <f t="shared" si="1"/>
        <v>1.8400000000256114</v>
      </c>
    </row>
    <row r="76" spans="1:5" ht="21" x14ac:dyDescent="0.25">
      <c r="A76" s="18"/>
      <c r="B76" s="8"/>
      <c r="C76" s="9"/>
      <c r="D76" s="9"/>
      <c r="E76" s="9">
        <f t="shared" si="1"/>
        <v>1.8400000000256114</v>
      </c>
    </row>
    <row r="77" spans="1:5" ht="21" x14ac:dyDescent="0.25">
      <c r="A77" s="18"/>
      <c r="B77" s="8"/>
      <c r="C77" s="9"/>
      <c r="D77" s="9"/>
      <c r="E77" s="9">
        <f t="shared" si="1"/>
        <v>1.8400000000256114</v>
      </c>
    </row>
    <row r="78" spans="1:5" ht="21" x14ac:dyDescent="0.25">
      <c r="A78" s="18"/>
      <c r="B78" s="8"/>
      <c r="C78" s="9"/>
      <c r="D78" s="9"/>
      <c r="E78" s="9">
        <f t="shared" si="1"/>
        <v>1.8400000000256114</v>
      </c>
    </row>
    <row r="79" spans="1:5" ht="21" x14ac:dyDescent="0.25">
      <c r="A79" s="18"/>
      <c r="B79" s="8"/>
      <c r="C79" s="9"/>
      <c r="D79" s="9"/>
      <c r="E79" s="9">
        <f t="shared" si="1"/>
        <v>1.8400000000256114</v>
      </c>
    </row>
    <row r="80" spans="1:5" ht="21" x14ac:dyDescent="0.25">
      <c r="A80" s="18"/>
      <c r="B80" s="8"/>
      <c r="C80" s="9"/>
      <c r="D80" s="9"/>
      <c r="E80" s="9">
        <f t="shared" si="1"/>
        <v>1.8400000000256114</v>
      </c>
    </row>
    <row r="81" spans="1:5" ht="21" x14ac:dyDescent="0.25">
      <c r="A81" s="18"/>
      <c r="B81" s="8"/>
      <c r="C81" s="9"/>
      <c r="D81" s="9"/>
      <c r="E81" s="9">
        <f t="shared" si="1"/>
        <v>1.8400000000256114</v>
      </c>
    </row>
    <row r="82" spans="1:5" ht="21" x14ac:dyDescent="0.25">
      <c r="A82" s="18"/>
      <c r="B82" s="8"/>
      <c r="C82" s="9"/>
      <c r="D82" s="9"/>
      <c r="E82" s="9">
        <f t="shared" si="1"/>
        <v>1.8400000000256114</v>
      </c>
    </row>
    <row r="83" spans="1:5" ht="21" x14ac:dyDescent="0.25">
      <c r="A83" s="18"/>
      <c r="B83" s="8"/>
      <c r="C83" s="9"/>
      <c r="D83" s="9"/>
      <c r="E83" s="9">
        <f t="shared" si="1"/>
        <v>1.8400000000256114</v>
      </c>
    </row>
    <row r="84" spans="1:5" ht="21" x14ac:dyDescent="0.25">
      <c r="A84" s="18"/>
      <c r="B84" s="8"/>
      <c r="C84" s="9"/>
      <c r="D84" s="9"/>
      <c r="E84" s="9">
        <f t="shared" si="1"/>
        <v>1.8400000000256114</v>
      </c>
    </row>
    <row r="85" spans="1:5" ht="21" x14ac:dyDescent="0.25">
      <c r="A85" s="18"/>
      <c r="B85" s="8"/>
      <c r="C85" s="9"/>
      <c r="D85" s="9"/>
      <c r="E85" s="9">
        <f t="shared" si="1"/>
        <v>1.8400000000256114</v>
      </c>
    </row>
    <row r="86" spans="1:5" ht="21" x14ac:dyDescent="0.25">
      <c r="A86" s="18"/>
      <c r="B86" s="8"/>
      <c r="C86" s="9"/>
      <c r="D86" s="9"/>
      <c r="E86" s="9">
        <f t="shared" si="1"/>
        <v>1.8400000000256114</v>
      </c>
    </row>
    <row r="87" spans="1:5" ht="21" x14ac:dyDescent="0.25">
      <c r="A87" s="18"/>
      <c r="B87" s="8"/>
      <c r="C87" s="9"/>
      <c r="D87" s="9"/>
      <c r="E87" s="9">
        <f t="shared" si="1"/>
        <v>1.8400000000256114</v>
      </c>
    </row>
    <row r="88" spans="1:5" ht="21" x14ac:dyDescent="0.25">
      <c r="A88" s="18"/>
      <c r="B88" s="8"/>
      <c r="C88" s="9"/>
      <c r="D88" s="9"/>
      <c r="E88" s="9">
        <f t="shared" si="1"/>
        <v>1.8400000000256114</v>
      </c>
    </row>
    <row r="89" spans="1:5" ht="21" x14ac:dyDescent="0.25">
      <c r="A89" s="18"/>
      <c r="B89" s="8"/>
      <c r="C89" s="9"/>
      <c r="D89" s="9"/>
      <c r="E89" s="9">
        <f t="shared" si="1"/>
        <v>1.8400000000256114</v>
      </c>
    </row>
    <row r="90" spans="1:5" ht="21" x14ac:dyDescent="0.25">
      <c r="A90" s="18"/>
      <c r="B90" s="17"/>
      <c r="C90" s="9"/>
      <c r="D90" s="9"/>
      <c r="E90" s="9">
        <f t="shared" si="1"/>
        <v>1.8400000000256114</v>
      </c>
    </row>
    <row r="91" spans="1:5" ht="21" x14ac:dyDescent="0.25">
      <c r="A91" s="18"/>
      <c r="B91" s="8"/>
      <c r="C91" s="9"/>
      <c r="D91" s="9"/>
      <c r="E91" s="9">
        <f t="shared" si="1"/>
        <v>1.8400000000256114</v>
      </c>
    </row>
    <row r="92" spans="1:5" ht="21" x14ac:dyDescent="0.25">
      <c r="A92" s="18"/>
      <c r="B92" s="8"/>
      <c r="C92" s="9"/>
      <c r="D92" s="9"/>
      <c r="E92" s="9">
        <f t="shared" si="1"/>
        <v>1.8400000000256114</v>
      </c>
    </row>
    <row r="93" spans="1:5" ht="21" x14ac:dyDescent="0.25">
      <c r="A93" s="18"/>
      <c r="B93" s="8"/>
      <c r="C93" s="9"/>
      <c r="D93" s="9"/>
      <c r="E93" s="9">
        <f t="shared" si="1"/>
        <v>1.8400000000256114</v>
      </c>
    </row>
    <row r="94" spans="1:5" ht="21" x14ac:dyDescent="0.25">
      <c r="A94" s="18"/>
      <c r="B94" s="8"/>
      <c r="C94" s="9"/>
      <c r="D94" s="9"/>
      <c r="E94" s="9">
        <f t="shared" si="1"/>
        <v>1.8400000000256114</v>
      </c>
    </row>
    <row r="95" spans="1:5" ht="21" x14ac:dyDescent="0.25">
      <c r="A95" s="18"/>
      <c r="B95" s="8"/>
      <c r="C95" s="9"/>
      <c r="D95" s="9"/>
      <c r="E95" s="9">
        <f t="shared" si="1"/>
        <v>1.8400000000256114</v>
      </c>
    </row>
    <row r="96" spans="1:5" ht="21" x14ac:dyDescent="0.25">
      <c r="A96" s="18"/>
      <c r="B96" s="8"/>
      <c r="C96" s="9"/>
      <c r="D96" s="9"/>
      <c r="E96" s="9">
        <f t="shared" si="1"/>
        <v>1.8400000000256114</v>
      </c>
    </row>
    <row r="97" spans="1:5" ht="21" x14ac:dyDescent="0.25">
      <c r="A97" s="18"/>
      <c r="B97" s="8"/>
      <c r="C97" s="9"/>
      <c r="D97" s="9"/>
      <c r="E97" s="9">
        <f t="shared" si="1"/>
        <v>1.8400000000256114</v>
      </c>
    </row>
    <row r="98" spans="1:5" ht="21" x14ac:dyDescent="0.25">
      <c r="A98" s="18"/>
      <c r="B98" s="8"/>
      <c r="C98" s="9"/>
      <c r="D98" s="9"/>
      <c r="E98" s="9">
        <f t="shared" si="1"/>
        <v>1.8400000000256114</v>
      </c>
    </row>
    <row r="99" spans="1:5" ht="21" x14ac:dyDescent="0.25">
      <c r="A99" s="18"/>
      <c r="B99" s="8"/>
      <c r="C99" s="9"/>
      <c r="D99" s="9"/>
      <c r="E99" s="9">
        <f t="shared" si="1"/>
        <v>1.8400000000256114</v>
      </c>
    </row>
    <row r="100" spans="1:5" ht="21" x14ac:dyDescent="0.25">
      <c r="A100" s="18"/>
      <c r="B100" s="8"/>
      <c r="C100" s="9"/>
      <c r="D100" s="9"/>
      <c r="E100" s="9">
        <f t="shared" si="1"/>
        <v>1.8400000000256114</v>
      </c>
    </row>
    <row r="101" spans="1:5" ht="21" x14ac:dyDescent="0.25">
      <c r="A101" s="18"/>
      <c r="B101" s="8"/>
      <c r="C101" s="9"/>
      <c r="D101" s="9"/>
      <c r="E101" s="9">
        <f t="shared" si="1"/>
        <v>1.8400000000256114</v>
      </c>
    </row>
    <row r="102" spans="1:5" ht="21" x14ac:dyDescent="0.25">
      <c r="A102" s="18"/>
      <c r="B102" s="8"/>
      <c r="C102" s="9"/>
      <c r="D102" s="9"/>
      <c r="E102" s="9">
        <f t="shared" si="1"/>
        <v>1.8400000000256114</v>
      </c>
    </row>
    <row r="103" spans="1:5" ht="21" x14ac:dyDescent="0.25">
      <c r="A103" s="18"/>
      <c r="B103" s="8"/>
      <c r="C103" s="9"/>
      <c r="D103" s="9"/>
      <c r="E103" s="9">
        <f t="shared" si="1"/>
        <v>1.8400000000256114</v>
      </c>
    </row>
    <row r="104" spans="1:5" ht="21" x14ac:dyDescent="0.25">
      <c r="A104" s="18"/>
      <c r="B104" s="8"/>
      <c r="C104" s="9"/>
      <c r="D104" s="9"/>
      <c r="E104" s="9">
        <f t="shared" si="1"/>
        <v>1.8400000000256114</v>
      </c>
    </row>
    <row r="105" spans="1:5" ht="21" x14ac:dyDescent="0.25">
      <c r="A105" s="18"/>
      <c r="B105" s="8"/>
      <c r="C105" s="9"/>
      <c r="D105" s="9"/>
      <c r="E105" s="9">
        <f t="shared" si="1"/>
        <v>1.8400000000256114</v>
      </c>
    </row>
    <row r="106" spans="1:5" ht="21" x14ac:dyDescent="0.25">
      <c r="A106" s="18"/>
      <c r="B106" s="8"/>
      <c r="C106" s="9"/>
      <c r="D106" s="9"/>
      <c r="E106" s="9">
        <f t="shared" si="1"/>
        <v>1.8400000000256114</v>
      </c>
    </row>
    <row r="107" spans="1:5" ht="21" x14ac:dyDescent="0.25">
      <c r="A107" s="18"/>
      <c r="B107" s="8"/>
      <c r="C107" s="9"/>
      <c r="D107" s="9"/>
      <c r="E107" s="9">
        <f t="shared" si="1"/>
        <v>1.8400000000256114</v>
      </c>
    </row>
    <row r="108" spans="1:5" ht="21" x14ac:dyDescent="0.25">
      <c r="A108" s="18"/>
      <c r="B108" s="8"/>
      <c r="C108" s="9"/>
      <c r="D108" s="9"/>
      <c r="E108" s="9">
        <f t="shared" si="1"/>
        <v>1.8400000000256114</v>
      </c>
    </row>
    <row r="109" spans="1:5" ht="21" x14ac:dyDescent="0.25">
      <c r="A109" s="18"/>
      <c r="B109" s="8"/>
      <c r="C109" s="9"/>
      <c r="D109" s="9"/>
      <c r="E109" s="9">
        <f t="shared" si="1"/>
        <v>1.8400000000256114</v>
      </c>
    </row>
    <row r="110" spans="1:5" ht="21" x14ac:dyDescent="0.25">
      <c r="A110" s="18"/>
      <c r="B110" s="8"/>
      <c r="C110" s="9"/>
      <c r="D110" s="9"/>
      <c r="E110" s="9">
        <f t="shared" si="1"/>
        <v>1.8400000000256114</v>
      </c>
    </row>
    <row r="111" spans="1:5" ht="21" x14ac:dyDescent="0.25">
      <c r="A111" s="18"/>
      <c r="B111" s="8"/>
      <c r="C111" s="9"/>
      <c r="D111" s="9"/>
      <c r="E111" s="9">
        <f t="shared" si="1"/>
        <v>1.8400000000256114</v>
      </c>
    </row>
    <row r="112" spans="1:5" ht="21" x14ac:dyDescent="0.25">
      <c r="A112" s="18"/>
      <c r="B112" s="8"/>
      <c r="C112" s="9"/>
      <c r="D112" s="9"/>
      <c r="E112" s="9">
        <f t="shared" si="1"/>
        <v>1.8400000000256114</v>
      </c>
    </row>
    <row r="113" spans="1:5" ht="21" x14ac:dyDescent="0.25">
      <c r="A113" s="17"/>
      <c r="B113" s="8"/>
      <c r="C113" s="9"/>
      <c r="D113" s="9"/>
      <c r="E113" s="9">
        <f t="shared" si="1"/>
        <v>1.8400000000256114</v>
      </c>
    </row>
    <row r="114" spans="1:5" ht="21" x14ac:dyDescent="0.25">
      <c r="A114" s="17"/>
      <c r="B114" s="8"/>
      <c r="C114" s="9"/>
      <c r="D114" s="9"/>
      <c r="E114" s="9">
        <f t="shared" si="1"/>
        <v>1.8400000000256114</v>
      </c>
    </row>
    <row r="115" spans="1:5" ht="21" x14ac:dyDescent="0.25">
      <c r="A115" s="17"/>
      <c r="B115" s="8"/>
      <c r="C115" s="9"/>
      <c r="D115" s="9"/>
      <c r="E115" s="9">
        <f t="shared" si="1"/>
        <v>1.8400000000256114</v>
      </c>
    </row>
    <row r="116" spans="1:5" ht="21" x14ac:dyDescent="0.25">
      <c r="A116" s="17"/>
      <c r="B116" s="8"/>
      <c r="C116" s="9"/>
      <c r="D116" s="9"/>
      <c r="E116" s="9">
        <f t="shared" si="1"/>
        <v>1.8400000000256114</v>
      </c>
    </row>
    <row r="117" spans="1:5" ht="21" x14ac:dyDescent="0.25">
      <c r="A117" s="17"/>
      <c r="B117" s="8"/>
      <c r="C117" s="30"/>
      <c r="D117" s="9"/>
      <c r="E117" s="9">
        <f t="shared" si="1"/>
        <v>1.8400000000256114</v>
      </c>
    </row>
    <row r="118" spans="1:5" ht="21" x14ac:dyDescent="0.25">
      <c r="A118" s="17"/>
      <c r="B118" s="8"/>
      <c r="C118" s="30"/>
      <c r="D118" s="9"/>
      <c r="E118" s="9">
        <f t="shared" si="1"/>
        <v>1.8400000000256114</v>
      </c>
    </row>
    <row r="119" spans="1:5" ht="21" x14ac:dyDescent="0.25">
      <c r="A119" s="17"/>
      <c r="B119" s="8"/>
      <c r="C119" s="30"/>
      <c r="D119" s="9"/>
      <c r="E119" s="9">
        <f t="shared" si="1"/>
        <v>1.8400000000256114</v>
      </c>
    </row>
    <row r="120" spans="1:5" ht="21" x14ac:dyDescent="0.25">
      <c r="A120" s="17"/>
      <c r="B120" s="8"/>
      <c r="C120" s="30"/>
      <c r="D120" s="9"/>
      <c r="E120" s="9">
        <f t="shared" si="1"/>
        <v>1.8400000000256114</v>
      </c>
    </row>
    <row r="121" spans="1:5" ht="21" x14ac:dyDescent="0.25">
      <c r="A121" s="17"/>
      <c r="B121" s="8"/>
      <c r="C121" s="30"/>
      <c r="D121" s="9"/>
      <c r="E121" s="9">
        <f t="shared" si="1"/>
        <v>1.8400000000256114</v>
      </c>
    </row>
    <row r="122" spans="1:5" ht="21" x14ac:dyDescent="0.25">
      <c r="A122" s="17"/>
      <c r="B122" s="8"/>
      <c r="C122" s="30"/>
      <c r="D122" s="9"/>
      <c r="E122" s="9">
        <f t="shared" si="1"/>
        <v>1.8400000000256114</v>
      </c>
    </row>
    <row r="123" spans="1:5" ht="21" x14ac:dyDescent="0.25">
      <c r="A123" s="17"/>
      <c r="B123" s="8"/>
      <c r="C123" s="30"/>
      <c r="D123" s="9"/>
      <c r="E123" s="9">
        <f t="shared" si="1"/>
        <v>1.8400000000256114</v>
      </c>
    </row>
    <row r="124" spans="1:5" ht="21" x14ac:dyDescent="0.25">
      <c r="A124" s="17"/>
      <c r="B124" s="8"/>
      <c r="C124" s="30"/>
      <c r="D124" s="9"/>
      <c r="E124" s="9">
        <f t="shared" si="1"/>
        <v>1.8400000000256114</v>
      </c>
    </row>
    <row r="125" spans="1:5" ht="21" x14ac:dyDescent="0.25">
      <c r="A125" s="17"/>
      <c r="B125" s="8"/>
      <c r="C125" s="30"/>
      <c r="D125" s="9"/>
      <c r="E125" s="9">
        <f t="shared" si="1"/>
        <v>1.8400000000256114</v>
      </c>
    </row>
    <row r="126" spans="1:5" ht="21" x14ac:dyDescent="0.25">
      <c r="A126" s="17"/>
      <c r="B126" s="8"/>
      <c r="C126" s="30"/>
      <c r="D126" s="9"/>
      <c r="E126" s="9">
        <f t="shared" si="1"/>
        <v>1.8400000000256114</v>
      </c>
    </row>
    <row r="127" spans="1:5" ht="21" x14ac:dyDescent="0.25">
      <c r="A127" s="17"/>
      <c r="B127" s="8"/>
      <c r="C127" s="30"/>
      <c r="D127" s="9"/>
      <c r="E127" s="9">
        <f t="shared" si="1"/>
        <v>1.8400000000256114</v>
      </c>
    </row>
    <row r="128" spans="1:5" ht="21" x14ac:dyDescent="0.25">
      <c r="A128" s="17"/>
      <c r="C128" s="30"/>
      <c r="D128" s="9"/>
      <c r="E128" s="9">
        <f t="shared" si="1"/>
        <v>1.8400000000256114</v>
      </c>
    </row>
    <row r="129" spans="1:5" ht="21" x14ac:dyDescent="0.25">
      <c r="A129" s="17"/>
      <c r="C129" s="30"/>
      <c r="D129" s="9"/>
      <c r="E129" s="9">
        <f t="shared" si="1"/>
        <v>1.8400000000256114</v>
      </c>
    </row>
    <row r="130" spans="1:5" ht="21" x14ac:dyDescent="0.25">
      <c r="A130" s="17"/>
      <c r="C130" s="30"/>
      <c r="D130" s="9"/>
      <c r="E130" s="9">
        <f t="shared" si="1"/>
        <v>1.8400000000256114</v>
      </c>
    </row>
    <row r="131" spans="1:5" ht="21" x14ac:dyDescent="0.25">
      <c r="A131" s="17"/>
      <c r="C131" s="30"/>
      <c r="D131" s="9"/>
      <c r="E131" s="9">
        <f t="shared" si="1"/>
        <v>1.8400000000256114</v>
      </c>
    </row>
    <row r="132" spans="1:5" ht="21" x14ac:dyDescent="0.25">
      <c r="A132" s="17"/>
      <c r="C132" s="30"/>
      <c r="D132" s="9"/>
      <c r="E132" s="9">
        <f t="shared" si="1"/>
        <v>1.8400000000256114</v>
      </c>
    </row>
    <row r="133" spans="1:5" ht="21" x14ac:dyDescent="0.25">
      <c r="A133" s="17"/>
      <c r="C133" s="30"/>
      <c r="D133" s="9"/>
      <c r="E133" s="9">
        <f t="shared" si="1"/>
        <v>1.8400000000256114</v>
      </c>
    </row>
    <row r="134" spans="1:5" ht="21" x14ac:dyDescent="0.25">
      <c r="A134" s="17"/>
      <c r="C134" s="30"/>
      <c r="D134" s="9"/>
      <c r="E134" s="9">
        <f t="shared" ref="E134:E197" si="2">E133+C134-D134</f>
        <v>1.8400000000256114</v>
      </c>
    </row>
    <row r="135" spans="1:5" ht="21" x14ac:dyDescent="0.25">
      <c r="A135" s="17"/>
      <c r="C135" s="30"/>
      <c r="D135" s="9"/>
      <c r="E135" s="9">
        <f t="shared" si="2"/>
        <v>1.8400000000256114</v>
      </c>
    </row>
    <row r="136" spans="1:5" ht="21" x14ac:dyDescent="0.25">
      <c r="A136" s="17"/>
      <c r="C136" s="30"/>
      <c r="D136" s="9"/>
      <c r="E136" s="9">
        <f t="shared" si="2"/>
        <v>1.8400000000256114</v>
      </c>
    </row>
    <row r="137" spans="1:5" ht="21" x14ac:dyDescent="0.25">
      <c r="A137" s="17"/>
      <c r="C137" s="30"/>
      <c r="D137" s="9"/>
      <c r="E137" s="9">
        <f t="shared" si="2"/>
        <v>1.8400000000256114</v>
      </c>
    </row>
    <row r="138" spans="1:5" ht="21" x14ac:dyDescent="0.25">
      <c r="A138" s="17"/>
      <c r="C138" s="30"/>
      <c r="D138" s="9"/>
      <c r="E138" s="9">
        <f t="shared" si="2"/>
        <v>1.8400000000256114</v>
      </c>
    </row>
    <row r="139" spans="1:5" ht="21" x14ac:dyDescent="0.25">
      <c r="A139" s="17"/>
      <c r="C139" s="30"/>
      <c r="D139" s="9"/>
      <c r="E139" s="9">
        <f t="shared" si="2"/>
        <v>1.8400000000256114</v>
      </c>
    </row>
    <row r="140" spans="1:5" ht="21" x14ac:dyDescent="0.25">
      <c r="A140" s="17"/>
      <c r="C140" s="30"/>
      <c r="D140" s="9"/>
      <c r="E140" s="9">
        <f t="shared" si="2"/>
        <v>1.8400000000256114</v>
      </c>
    </row>
    <row r="141" spans="1:5" ht="21" x14ac:dyDescent="0.25">
      <c r="A141" s="17"/>
      <c r="C141" s="30"/>
      <c r="D141" s="9"/>
      <c r="E141" s="9">
        <f t="shared" si="2"/>
        <v>1.8400000000256114</v>
      </c>
    </row>
    <row r="142" spans="1:5" ht="21" x14ac:dyDescent="0.25">
      <c r="A142" s="17"/>
      <c r="C142" s="30"/>
      <c r="D142" s="9"/>
      <c r="E142" s="9">
        <f t="shared" si="2"/>
        <v>1.8400000000256114</v>
      </c>
    </row>
    <row r="143" spans="1:5" ht="21" x14ac:dyDescent="0.25">
      <c r="A143" s="17"/>
      <c r="C143" s="30"/>
      <c r="D143" s="9"/>
      <c r="E143" s="9">
        <f t="shared" si="2"/>
        <v>1.8400000000256114</v>
      </c>
    </row>
    <row r="144" spans="1:5" ht="21" x14ac:dyDescent="0.25">
      <c r="A144" s="17"/>
      <c r="C144" s="30"/>
      <c r="D144" s="9"/>
      <c r="E144" s="9">
        <f t="shared" si="2"/>
        <v>1.8400000000256114</v>
      </c>
    </row>
    <row r="145" spans="1:5" ht="21" x14ac:dyDescent="0.25">
      <c r="A145" s="17"/>
      <c r="C145" s="30"/>
      <c r="D145" s="9"/>
      <c r="E145" s="9">
        <f t="shared" si="2"/>
        <v>1.8400000000256114</v>
      </c>
    </row>
    <row r="146" spans="1:5" ht="21" x14ac:dyDescent="0.25">
      <c r="A146" s="17"/>
      <c r="C146" s="30"/>
      <c r="D146" s="9"/>
      <c r="E146" s="9">
        <f t="shared" si="2"/>
        <v>1.8400000000256114</v>
      </c>
    </row>
    <row r="147" spans="1:5" ht="21" x14ac:dyDescent="0.25">
      <c r="A147" s="17"/>
      <c r="C147" s="30"/>
      <c r="D147" s="9"/>
      <c r="E147" s="9">
        <f t="shared" si="2"/>
        <v>1.8400000000256114</v>
      </c>
    </row>
    <row r="148" spans="1:5" ht="21" x14ac:dyDescent="0.25">
      <c r="A148" s="17"/>
      <c r="C148" s="30"/>
      <c r="D148" s="9"/>
      <c r="E148" s="9">
        <f t="shared" si="2"/>
        <v>1.8400000000256114</v>
      </c>
    </row>
    <row r="149" spans="1:5" ht="21" x14ac:dyDescent="0.25">
      <c r="A149" s="17"/>
      <c r="C149" s="30"/>
      <c r="D149" s="9"/>
      <c r="E149" s="9">
        <f t="shared" si="2"/>
        <v>1.8400000000256114</v>
      </c>
    </row>
    <row r="150" spans="1:5" ht="21" x14ac:dyDescent="0.25">
      <c r="A150" s="17"/>
      <c r="C150" s="30"/>
      <c r="D150" s="9"/>
      <c r="E150" s="9">
        <f t="shared" si="2"/>
        <v>1.8400000000256114</v>
      </c>
    </row>
    <row r="151" spans="1:5" ht="21" x14ac:dyDescent="0.25">
      <c r="A151" s="17"/>
      <c r="C151" s="30"/>
      <c r="D151" s="9"/>
      <c r="E151" s="9">
        <f t="shared" si="2"/>
        <v>1.8400000000256114</v>
      </c>
    </row>
    <row r="152" spans="1:5" ht="21" x14ac:dyDescent="0.25">
      <c r="A152" s="17"/>
      <c r="C152" s="30"/>
      <c r="D152" s="9"/>
      <c r="E152" s="9">
        <f t="shared" si="2"/>
        <v>1.8400000000256114</v>
      </c>
    </row>
    <row r="153" spans="1:5" ht="21" x14ac:dyDescent="0.25">
      <c r="A153" s="17"/>
      <c r="C153" s="30"/>
      <c r="D153" s="9"/>
      <c r="E153" s="9">
        <f t="shared" si="2"/>
        <v>1.8400000000256114</v>
      </c>
    </row>
    <row r="154" spans="1:5" ht="21" x14ac:dyDescent="0.25">
      <c r="A154" s="17"/>
      <c r="C154" s="30"/>
      <c r="D154" s="9"/>
      <c r="E154" s="9">
        <f t="shared" si="2"/>
        <v>1.8400000000256114</v>
      </c>
    </row>
    <row r="155" spans="1:5" ht="21" x14ac:dyDescent="0.25">
      <c r="A155" s="17"/>
      <c r="C155" s="30"/>
      <c r="D155" s="9"/>
      <c r="E155" s="9">
        <f t="shared" si="2"/>
        <v>1.8400000000256114</v>
      </c>
    </row>
    <row r="156" spans="1:5" ht="21" x14ac:dyDescent="0.25">
      <c r="A156" s="17"/>
      <c r="C156" s="30"/>
      <c r="D156" s="9"/>
      <c r="E156" s="9">
        <f t="shared" si="2"/>
        <v>1.8400000000256114</v>
      </c>
    </row>
    <row r="157" spans="1:5" ht="21" x14ac:dyDescent="0.25">
      <c r="A157" s="17"/>
      <c r="C157" s="30"/>
      <c r="D157" s="9"/>
      <c r="E157" s="9">
        <f t="shared" si="2"/>
        <v>1.8400000000256114</v>
      </c>
    </row>
    <row r="158" spans="1:5" ht="21" x14ac:dyDescent="0.25">
      <c r="A158" s="17"/>
      <c r="C158" s="30"/>
      <c r="D158" s="9"/>
      <c r="E158" s="9">
        <f t="shared" si="2"/>
        <v>1.8400000000256114</v>
      </c>
    </row>
    <row r="159" spans="1:5" ht="21" x14ac:dyDescent="0.25">
      <c r="A159" s="17"/>
      <c r="C159" s="30"/>
      <c r="D159" s="9"/>
      <c r="E159" s="9">
        <f t="shared" si="2"/>
        <v>1.8400000000256114</v>
      </c>
    </row>
    <row r="160" spans="1:5" ht="21" x14ac:dyDescent="0.25">
      <c r="A160" s="17"/>
      <c r="C160" s="30"/>
      <c r="D160" s="9"/>
      <c r="E160" s="9">
        <f t="shared" si="2"/>
        <v>1.8400000000256114</v>
      </c>
    </row>
    <row r="161" spans="1:5" ht="21" x14ac:dyDescent="0.25">
      <c r="A161" s="17"/>
      <c r="C161" s="30"/>
      <c r="D161" s="9"/>
      <c r="E161" s="9">
        <f t="shared" si="2"/>
        <v>1.8400000000256114</v>
      </c>
    </row>
    <row r="162" spans="1:5" ht="21" x14ac:dyDescent="0.25">
      <c r="A162" s="17"/>
      <c r="C162" s="30"/>
      <c r="D162" s="9"/>
      <c r="E162" s="9">
        <f t="shared" si="2"/>
        <v>1.8400000000256114</v>
      </c>
    </row>
    <row r="163" spans="1:5" ht="21" x14ac:dyDescent="0.25">
      <c r="A163" s="17"/>
      <c r="C163" s="30"/>
      <c r="D163" s="9"/>
      <c r="E163" s="9">
        <f t="shared" si="2"/>
        <v>1.8400000000256114</v>
      </c>
    </row>
    <row r="164" spans="1:5" ht="21" x14ac:dyDescent="0.25">
      <c r="A164" s="17"/>
      <c r="C164" s="30"/>
      <c r="D164" s="9"/>
      <c r="E164" s="9">
        <f t="shared" si="2"/>
        <v>1.8400000000256114</v>
      </c>
    </row>
    <row r="165" spans="1:5" ht="21" x14ac:dyDescent="0.25">
      <c r="A165" s="17"/>
      <c r="C165" s="30"/>
      <c r="D165" s="9"/>
      <c r="E165" s="9">
        <f t="shared" si="2"/>
        <v>1.8400000000256114</v>
      </c>
    </row>
    <row r="166" spans="1:5" ht="21" x14ac:dyDescent="0.25">
      <c r="A166" s="17"/>
      <c r="C166" s="30"/>
      <c r="D166" s="9"/>
      <c r="E166" s="9">
        <f t="shared" si="2"/>
        <v>1.8400000000256114</v>
      </c>
    </row>
    <row r="167" spans="1:5" ht="21" x14ac:dyDescent="0.25">
      <c r="A167" s="17"/>
      <c r="C167" s="30"/>
      <c r="D167" s="9"/>
      <c r="E167" s="9">
        <f t="shared" si="2"/>
        <v>1.8400000000256114</v>
      </c>
    </row>
    <row r="168" spans="1:5" ht="21" x14ac:dyDescent="0.25">
      <c r="A168" s="17"/>
      <c r="C168" s="30"/>
      <c r="D168" s="9"/>
      <c r="E168" s="9">
        <f t="shared" si="2"/>
        <v>1.8400000000256114</v>
      </c>
    </row>
    <row r="169" spans="1:5" ht="21" x14ac:dyDescent="0.25">
      <c r="A169" s="17"/>
      <c r="C169" s="30"/>
      <c r="D169" s="9"/>
      <c r="E169" s="9">
        <f t="shared" si="2"/>
        <v>1.8400000000256114</v>
      </c>
    </row>
    <row r="170" spans="1:5" ht="21" x14ac:dyDescent="0.25">
      <c r="A170" s="17"/>
      <c r="C170" s="30"/>
      <c r="D170" s="9"/>
      <c r="E170" s="9">
        <f t="shared" si="2"/>
        <v>1.8400000000256114</v>
      </c>
    </row>
    <row r="171" spans="1:5" ht="21" x14ac:dyDescent="0.25">
      <c r="A171" s="17"/>
      <c r="C171" s="30"/>
      <c r="D171" s="9"/>
      <c r="E171" s="9">
        <f t="shared" si="2"/>
        <v>1.8400000000256114</v>
      </c>
    </row>
    <row r="172" spans="1:5" ht="21" x14ac:dyDescent="0.25">
      <c r="A172" s="17"/>
      <c r="C172" s="30"/>
      <c r="D172" s="9"/>
      <c r="E172" s="9">
        <f t="shared" si="2"/>
        <v>1.8400000000256114</v>
      </c>
    </row>
    <row r="173" spans="1:5" ht="21" x14ac:dyDescent="0.25">
      <c r="A173" s="17"/>
      <c r="C173" s="30"/>
      <c r="D173" s="9"/>
      <c r="E173" s="9">
        <f t="shared" si="2"/>
        <v>1.8400000000256114</v>
      </c>
    </row>
    <row r="174" spans="1:5" ht="21" x14ac:dyDescent="0.25">
      <c r="A174" s="17"/>
      <c r="C174" s="30"/>
      <c r="D174" s="9"/>
      <c r="E174" s="9">
        <f t="shared" si="2"/>
        <v>1.8400000000256114</v>
      </c>
    </row>
    <row r="175" spans="1:5" ht="21" x14ac:dyDescent="0.25">
      <c r="A175" s="17"/>
      <c r="C175" s="30"/>
      <c r="D175" s="9"/>
      <c r="E175" s="9">
        <f t="shared" si="2"/>
        <v>1.8400000000256114</v>
      </c>
    </row>
    <row r="176" spans="1:5" ht="21" x14ac:dyDescent="0.25">
      <c r="A176" s="17"/>
      <c r="C176" s="30"/>
      <c r="D176" s="9"/>
      <c r="E176" s="9">
        <f t="shared" si="2"/>
        <v>1.8400000000256114</v>
      </c>
    </row>
    <row r="177" spans="1:5" ht="21" x14ac:dyDescent="0.25">
      <c r="A177" s="17"/>
      <c r="C177" s="30"/>
      <c r="D177" s="9"/>
      <c r="E177" s="9">
        <f t="shared" si="2"/>
        <v>1.8400000000256114</v>
      </c>
    </row>
    <row r="178" spans="1:5" ht="21" x14ac:dyDescent="0.25">
      <c r="A178" s="17"/>
      <c r="C178" s="30"/>
      <c r="D178" s="9"/>
      <c r="E178" s="9">
        <f t="shared" si="2"/>
        <v>1.8400000000256114</v>
      </c>
    </row>
    <row r="179" spans="1:5" ht="21" x14ac:dyDescent="0.25">
      <c r="A179" s="17"/>
      <c r="C179" s="30"/>
      <c r="D179" s="9"/>
      <c r="E179" s="9">
        <f t="shared" si="2"/>
        <v>1.8400000000256114</v>
      </c>
    </row>
    <row r="180" spans="1:5" ht="21" x14ac:dyDescent="0.25">
      <c r="A180" s="17"/>
      <c r="C180" s="30"/>
      <c r="D180" s="9"/>
      <c r="E180" s="9">
        <f t="shared" si="2"/>
        <v>1.8400000000256114</v>
      </c>
    </row>
    <row r="181" spans="1:5" ht="21" x14ac:dyDescent="0.25">
      <c r="A181" s="17"/>
      <c r="C181" s="30"/>
      <c r="D181" s="9"/>
      <c r="E181" s="9">
        <f t="shared" si="2"/>
        <v>1.8400000000256114</v>
      </c>
    </row>
    <row r="182" spans="1:5" ht="21" x14ac:dyDescent="0.25">
      <c r="A182" s="17"/>
      <c r="C182" s="30"/>
      <c r="D182" s="9"/>
      <c r="E182" s="9">
        <f t="shared" si="2"/>
        <v>1.8400000000256114</v>
      </c>
    </row>
    <row r="183" spans="1:5" ht="21" x14ac:dyDescent="0.25">
      <c r="A183" s="17"/>
      <c r="C183" s="30"/>
      <c r="D183" s="9"/>
      <c r="E183" s="9">
        <f t="shared" si="2"/>
        <v>1.8400000000256114</v>
      </c>
    </row>
    <row r="184" spans="1:5" ht="21" x14ac:dyDescent="0.25">
      <c r="A184" s="17"/>
      <c r="C184" s="30"/>
      <c r="D184" s="9"/>
      <c r="E184" s="9">
        <f t="shared" si="2"/>
        <v>1.8400000000256114</v>
      </c>
    </row>
    <row r="185" spans="1:5" ht="21" x14ac:dyDescent="0.25">
      <c r="A185" s="17"/>
      <c r="C185" s="30"/>
      <c r="D185" s="9"/>
      <c r="E185" s="9">
        <f t="shared" si="2"/>
        <v>1.8400000000256114</v>
      </c>
    </row>
    <row r="186" spans="1:5" ht="21" x14ac:dyDescent="0.25">
      <c r="C186" s="30"/>
      <c r="D186" s="9"/>
      <c r="E186" s="9">
        <f t="shared" si="2"/>
        <v>1.8400000000256114</v>
      </c>
    </row>
    <row r="187" spans="1:5" ht="21" x14ac:dyDescent="0.25">
      <c r="C187" s="30"/>
      <c r="D187" s="9"/>
      <c r="E187" s="9">
        <f t="shared" si="2"/>
        <v>1.8400000000256114</v>
      </c>
    </row>
    <row r="188" spans="1:5" ht="21" x14ac:dyDescent="0.25">
      <c r="C188" s="30"/>
      <c r="D188" s="9"/>
      <c r="E188" s="9">
        <f t="shared" si="2"/>
        <v>1.8400000000256114</v>
      </c>
    </row>
    <row r="189" spans="1:5" ht="21" x14ac:dyDescent="0.25">
      <c r="C189" s="30"/>
      <c r="D189" s="9"/>
      <c r="E189" s="9">
        <f t="shared" si="2"/>
        <v>1.8400000000256114</v>
      </c>
    </row>
    <row r="190" spans="1:5" ht="21" x14ac:dyDescent="0.25">
      <c r="C190" s="30"/>
      <c r="D190" s="9"/>
      <c r="E190" s="9">
        <f t="shared" si="2"/>
        <v>1.8400000000256114</v>
      </c>
    </row>
    <row r="191" spans="1:5" ht="21" x14ac:dyDescent="0.25">
      <c r="C191" s="30"/>
      <c r="D191" s="9"/>
      <c r="E191" s="9">
        <f t="shared" si="2"/>
        <v>1.8400000000256114</v>
      </c>
    </row>
    <row r="192" spans="1:5" ht="21" x14ac:dyDescent="0.25">
      <c r="C192" s="30"/>
      <c r="D192" s="9"/>
      <c r="E192" s="9">
        <f t="shared" si="2"/>
        <v>1.8400000000256114</v>
      </c>
    </row>
    <row r="193" spans="3:5" ht="21" x14ac:dyDescent="0.25">
      <c r="C193" s="30"/>
      <c r="D193" s="9"/>
      <c r="E193" s="9">
        <f t="shared" si="2"/>
        <v>1.8400000000256114</v>
      </c>
    </row>
    <row r="194" spans="3:5" ht="21" x14ac:dyDescent="0.25">
      <c r="C194" s="30"/>
      <c r="D194" s="9"/>
      <c r="E194" s="9">
        <f t="shared" si="2"/>
        <v>1.8400000000256114</v>
      </c>
    </row>
    <row r="195" spans="3:5" ht="21" x14ac:dyDescent="0.25">
      <c r="C195" s="30"/>
      <c r="D195" s="9"/>
      <c r="E195" s="9">
        <f t="shared" si="2"/>
        <v>1.8400000000256114</v>
      </c>
    </row>
    <row r="196" spans="3:5" ht="21" x14ac:dyDescent="0.25">
      <c r="C196" s="30"/>
      <c r="D196" s="9"/>
      <c r="E196" s="9">
        <f t="shared" si="2"/>
        <v>1.8400000000256114</v>
      </c>
    </row>
    <row r="197" spans="3:5" ht="21" x14ac:dyDescent="0.25">
      <c r="C197" s="30"/>
      <c r="D197" s="9"/>
      <c r="E197" s="9">
        <f t="shared" si="2"/>
        <v>1.8400000000256114</v>
      </c>
    </row>
    <row r="198" spans="3:5" ht="21" x14ac:dyDescent="0.25">
      <c r="C198" s="30"/>
      <c r="D198" s="9"/>
      <c r="E198" s="9">
        <f t="shared" ref="E198:E261" si="3">E197+C198-D198</f>
        <v>1.8400000000256114</v>
      </c>
    </row>
    <row r="199" spans="3:5" ht="21" x14ac:dyDescent="0.25">
      <c r="C199" s="30"/>
      <c r="D199" s="9"/>
      <c r="E199" s="9">
        <f t="shared" si="3"/>
        <v>1.8400000000256114</v>
      </c>
    </row>
    <row r="200" spans="3:5" ht="21" x14ac:dyDescent="0.25">
      <c r="C200" s="30"/>
      <c r="D200" s="9"/>
      <c r="E200" s="9">
        <f t="shared" si="3"/>
        <v>1.8400000000256114</v>
      </c>
    </row>
    <row r="201" spans="3:5" ht="21" x14ac:dyDescent="0.25">
      <c r="C201" s="30"/>
      <c r="D201" s="9"/>
      <c r="E201" s="9">
        <f t="shared" si="3"/>
        <v>1.8400000000256114</v>
      </c>
    </row>
    <row r="202" spans="3:5" ht="21" x14ac:dyDescent="0.25">
      <c r="C202" s="30"/>
      <c r="D202" s="9"/>
      <c r="E202" s="9">
        <f t="shared" si="3"/>
        <v>1.8400000000256114</v>
      </c>
    </row>
    <row r="203" spans="3:5" ht="21" x14ac:dyDescent="0.25">
      <c r="C203" s="30"/>
      <c r="D203" s="9"/>
      <c r="E203" s="9">
        <f t="shared" si="3"/>
        <v>1.8400000000256114</v>
      </c>
    </row>
    <row r="204" spans="3:5" ht="21" x14ac:dyDescent="0.25">
      <c r="C204" s="30"/>
      <c r="D204" s="9"/>
      <c r="E204" s="9">
        <f t="shared" si="3"/>
        <v>1.8400000000256114</v>
      </c>
    </row>
    <row r="205" spans="3:5" ht="21" x14ac:dyDescent="0.25">
      <c r="C205" s="30"/>
      <c r="D205" s="9"/>
      <c r="E205" s="9">
        <f t="shared" si="3"/>
        <v>1.8400000000256114</v>
      </c>
    </row>
    <row r="206" spans="3:5" ht="21" x14ac:dyDescent="0.25">
      <c r="C206" s="30"/>
      <c r="D206" s="9"/>
      <c r="E206" s="9">
        <f t="shared" si="3"/>
        <v>1.8400000000256114</v>
      </c>
    </row>
    <row r="207" spans="3:5" ht="21" x14ac:dyDescent="0.25">
      <c r="C207" s="30"/>
      <c r="D207" s="9"/>
      <c r="E207" s="9">
        <f t="shared" si="3"/>
        <v>1.8400000000256114</v>
      </c>
    </row>
    <row r="208" spans="3:5" ht="21" x14ac:dyDescent="0.25">
      <c r="C208" s="30"/>
      <c r="D208" s="9"/>
      <c r="E208" s="9">
        <f t="shared" si="3"/>
        <v>1.8400000000256114</v>
      </c>
    </row>
    <row r="209" spans="3:5" ht="21" x14ac:dyDescent="0.25">
      <c r="C209" s="30"/>
      <c r="D209" s="9"/>
      <c r="E209" s="9">
        <f t="shared" si="3"/>
        <v>1.8400000000256114</v>
      </c>
    </row>
    <row r="210" spans="3:5" ht="21" x14ac:dyDescent="0.25">
      <c r="C210" s="30"/>
      <c r="D210" s="9"/>
      <c r="E210" s="9">
        <f t="shared" si="3"/>
        <v>1.8400000000256114</v>
      </c>
    </row>
    <row r="211" spans="3:5" ht="21" x14ac:dyDescent="0.25">
      <c r="C211" s="30"/>
      <c r="D211" s="9"/>
      <c r="E211" s="9">
        <f t="shared" si="3"/>
        <v>1.8400000000256114</v>
      </c>
    </row>
    <row r="212" spans="3:5" ht="21" x14ac:dyDescent="0.25">
      <c r="C212" s="30"/>
      <c r="D212" s="9"/>
      <c r="E212" s="9">
        <f t="shared" si="3"/>
        <v>1.8400000000256114</v>
      </c>
    </row>
    <row r="213" spans="3:5" ht="21" x14ac:dyDescent="0.25">
      <c r="C213" s="30"/>
      <c r="D213" s="9"/>
      <c r="E213" s="9">
        <f t="shared" si="3"/>
        <v>1.8400000000256114</v>
      </c>
    </row>
    <row r="214" spans="3:5" ht="21" x14ac:dyDescent="0.25">
      <c r="C214" s="30"/>
      <c r="D214" s="9"/>
      <c r="E214" s="9">
        <f t="shared" si="3"/>
        <v>1.8400000000256114</v>
      </c>
    </row>
    <row r="215" spans="3:5" ht="21" x14ac:dyDescent="0.25">
      <c r="C215" s="30"/>
      <c r="D215" s="9"/>
      <c r="E215" s="9">
        <f t="shared" si="3"/>
        <v>1.8400000000256114</v>
      </c>
    </row>
    <row r="216" spans="3:5" ht="21" x14ac:dyDescent="0.25">
      <c r="C216" s="30"/>
      <c r="D216" s="9"/>
      <c r="E216" s="9">
        <f t="shared" si="3"/>
        <v>1.8400000000256114</v>
      </c>
    </row>
    <row r="217" spans="3:5" ht="21" x14ac:dyDescent="0.25">
      <c r="C217" s="30"/>
      <c r="D217" s="9"/>
      <c r="E217" s="9">
        <f t="shared" si="3"/>
        <v>1.8400000000256114</v>
      </c>
    </row>
    <row r="218" spans="3:5" ht="21" x14ac:dyDescent="0.25">
      <c r="C218" s="30"/>
      <c r="D218" s="9"/>
      <c r="E218" s="9">
        <f t="shared" si="3"/>
        <v>1.8400000000256114</v>
      </c>
    </row>
    <row r="219" spans="3:5" ht="21" x14ac:dyDescent="0.25">
      <c r="C219" s="30"/>
      <c r="D219" s="9"/>
      <c r="E219" s="9">
        <f t="shared" si="3"/>
        <v>1.8400000000256114</v>
      </c>
    </row>
    <row r="220" spans="3:5" ht="21" x14ac:dyDescent="0.25">
      <c r="C220" s="30"/>
      <c r="D220" s="9"/>
      <c r="E220" s="9">
        <f t="shared" si="3"/>
        <v>1.8400000000256114</v>
      </c>
    </row>
    <row r="221" spans="3:5" ht="21" x14ac:dyDescent="0.25">
      <c r="C221" s="30"/>
      <c r="D221" s="9"/>
      <c r="E221" s="9">
        <f t="shared" si="3"/>
        <v>1.8400000000256114</v>
      </c>
    </row>
    <row r="222" spans="3:5" ht="21" x14ac:dyDescent="0.25">
      <c r="C222" s="30"/>
      <c r="D222" s="9"/>
      <c r="E222" s="9">
        <f t="shared" si="3"/>
        <v>1.8400000000256114</v>
      </c>
    </row>
    <row r="223" spans="3:5" ht="21" x14ac:dyDescent="0.25">
      <c r="C223" s="30"/>
      <c r="D223" s="9"/>
      <c r="E223" s="9">
        <f t="shared" si="3"/>
        <v>1.8400000000256114</v>
      </c>
    </row>
    <row r="224" spans="3:5" ht="21" x14ac:dyDescent="0.25">
      <c r="C224" s="30"/>
      <c r="D224" s="9"/>
      <c r="E224" s="9">
        <f t="shared" si="3"/>
        <v>1.8400000000256114</v>
      </c>
    </row>
    <row r="225" spans="3:5" ht="21" x14ac:dyDescent="0.25">
      <c r="C225" s="30"/>
      <c r="D225" s="9"/>
      <c r="E225" s="9">
        <f t="shared" si="3"/>
        <v>1.8400000000256114</v>
      </c>
    </row>
    <row r="226" spans="3:5" ht="21" x14ac:dyDescent="0.25">
      <c r="C226" s="30"/>
      <c r="D226" s="9"/>
      <c r="E226" s="9">
        <f t="shared" si="3"/>
        <v>1.8400000000256114</v>
      </c>
    </row>
    <row r="227" spans="3:5" ht="21" x14ac:dyDescent="0.25">
      <c r="C227" s="30"/>
      <c r="D227" s="9"/>
      <c r="E227" s="9">
        <f t="shared" si="3"/>
        <v>1.8400000000256114</v>
      </c>
    </row>
    <row r="228" spans="3:5" ht="21" x14ac:dyDescent="0.25">
      <c r="C228" s="30"/>
      <c r="D228" s="9"/>
      <c r="E228" s="9">
        <f t="shared" si="3"/>
        <v>1.8400000000256114</v>
      </c>
    </row>
    <row r="229" spans="3:5" ht="21" x14ac:dyDescent="0.25">
      <c r="C229" s="30"/>
      <c r="D229" s="9"/>
      <c r="E229" s="9">
        <f t="shared" si="3"/>
        <v>1.8400000000256114</v>
      </c>
    </row>
    <row r="230" spans="3:5" ht="21" x14ac:dyDescent="0.25">
      <c r="C230" s="30"/>
      <c r="D230" s="9"/>
      <c r="E230" s="9">
        <f t="shared" si="3"/>
        <v>1.8400000000256114</v>
      </c>
    </row>
    <row r="231" spans="3:5" ht="21" x14ac:dyDescent="0.25">
      <c r="C231" s="30"/>
      <c r="D231" s="9"/>
      <c r="E231" s="9">
        <f t="shared" si="3"/>
        <v>1.8400000000256114</v>
      </c>
    </row>
    <row r="232" spans="3:5" ht="21" x14ac:dyDescent="0.25">
      <c r="C232" s="30"/>
      <c r="D232" s="9"/>
      <c r="E232" s="9">
        <f t="shared" si="3"/>
        <v>1.8400000000256114</v>
      </c>
    </row>
    <row r="233" spans="3:5" ht="21" x14ac:dyDescent="0.25">
      <c r="C233" s="30"/>
      <c r="D233" s="9"/>
      <c r="E233" s="9">
        <f t="shared" si="3"/>
        <v>1.8400000000256114</v>
      </c>
    </row>
    <row r="234" spans="3:5" ht="21" x14ac:dyDescent="0.25">
      <c r="C234" s="30"/>
      <c r="D234" s="9"/>
      <c r="E234" s="9">
        <f t="shared" si="3"/>
        <v>1.8400000000256114</v>
      </c>
    </row>
    <row r="235" spans="3:5" ht="21" x14ac:dyDescent="0.25">
      <c r="C235" s="30"/>
      <c r="D235" s="9"/>
      <c r="E235" s="9">
        <f t="shared" si="3"/>
        <v>1.8400000000256114</v>
      </c>
    </row>
    <row r="236" spans="3:5" ht="21" x14ac:dyDescent="0.25">
      <c r="C236" s="30"/>
      <c r="D236" s="9"/>
      <c r="E236" s="9">
        <f t="shared" si="3"/>
        <v>1.8400000000256114</v>
      </c>
    </row>
    <row r="237" spans="3:5" ht="21" x14ac:dyDescent="0.25">
      <c r="C237" s="30"/>
      <c r="D237" s="9"/>
      <c r="E237" s="9">
        <f t="shared" si="3"/>
        <v>1.8400000000256114</v>
      </c>
    </row>
    <row r="238" spans="3:5" ht="21" x14ac:dyDescent="0.25">
      <c r="C238" s="30"/>
      <c r="D238" s="9"/>
      <c r="E238" s="9">
        <f t="shared" si="3"/>
        <v>1.8400000000256114</v>
      </c>
    </row>
    <row r="239" spans="3:5" ht="21" x14ac:dyDescent="0.25">
      <c r="C239" s="30"/>
      <c r="D239" s="9"/>
      <c r="E239" s="9">
        <f t="shared" si="3"/>
        <v>1.8400000000256114</v>
      </c>
    </row>
    <row r="240" spans="3:5" ht="21" x14ac:dyDescent="0.25">
      <c r="C240" s="30"/>
      <c r="D240" s="9"/>
      <c r="E240" s="9">
        <f t="shared" si="3"/>
        <v>1.8400000000256114</v>
      </c>
    </row>
    <row r="241" spans="3:5" ht="21" x14ac:dyDescent="0.25">
      <c r="C241" s="30"/>
      <c r="D241" s="9"/>
      <c r="E241" s="9">
        <f t="shared" si="3"/>
        <v>1.8400000000256114</v>
      </c>
    </row>
    <row r="242" spans="3:5" ht="21" x14ac:dyDescent="0.25">
      <c r="C242" s="30"/>
      <c r="D242" s="9"/>
      <c r="E242" s="9">
        <f t="shared" si="3"/>
        <v>1.8400000000256114</v>
      </c>
    </row>
    <row r="243" spans="3:5" ht="21" x14ac:dyDescent="0.25">
      <c r="C243" s="30"/>
      <c r="D243" s="30"/>
      <c r="E243" s="9">
        <f t="shared" si="3"/>
        <v>1.8400000000256114</v>
      </c>
    </row>
    <row r="244" spans="3:5" ht="21" x14ac:dyDescent="0.25">
      <c r="C244" s="30"/>
      <c r="D244" s="30"/>
      <c r="E244" s="9">
        <f t="shared" si="3"/>
        <v>1.8400000000256114</v>
      </c>
    </row>
    <row r="245" spans="3:5" ht="21" x14ac:dyDescent="0.25">
      <c r="C245" s="30"/>
      <c r="D245" s="30"/>
      <c r="E245" s="9">
        <f t="shared" si="3"/>
        <v>1.8400000000256114</v>
      </c>
    </row>
    <row r="246" spans="3:5" ht="21" x14ac:dyDescent="0.25">
      <c r="C246" s="30"/>
      <c r="D246" s="30"/>
      <c r="E246" s="9">
        <f t="shared" si="3"/>
        <v>1.8400000000256114</v>
      </c>
    </row>
    <row r="247" spans="3:5" ht="21" x14ac:dyDescent="0.25">
      <c r="C247" s="30"/>
      <c r="D247" s="30"/>
      <c r="E247" s="9">
        <f t="shared" si="3"/>
        <v>1.8400000000256114</v>
      </c>
    </row>
    <row r="248" spans="3:5" ht="21" x14ac:dyDescent="0.25">
      <c r="C248" s="30"/>
      <c r="D248" s="30"/>
      <c r="E248" s="9">
        <f t="shared" si="3"/>
        <v>1.8400000000256114</v>
      </c>
    </row>
    <row r="249" spans="3:5" ht="21" x14ac:dyDescent="0.25">
      <c r="C249" s="30"/>
      <c r="D249" s="30"/>
      <c r="E249" s="9">
        <f t="shared" si="3"/>
        <v>1.8400000000256114</v>
      </c>
    </row>
    <row r="250" spans="3:5" ht="21" x14ac:dyDescent="0.25">
      <c r="C250" s="30"/>
      <c r="D250" s="30"/>
      <c r="E250" s="9">
        <f t="shared" si="3"/>
        <v>1.8400000000256114</v>
      </c>
    </row>
    <row r="251" spans="3:5" ht="21" x14ac:dyDescent="0.25">
      <c r="C251" s="30"/>
      <c r="D251" s="30"/>
      <c r="E251" s="9">
        <f t="shared" si="3"/>
        <v>1.8400000000256114</v>
      </c>
    </row>
    <row r="252" spans="3:5" ht="21" x14ac:dyDescent="0.25">
      <c r="C252" s="30"/>
      <c r="D252" s="30"/>
      <c r="E252" s="9">
        <f t="shared" si="3"/>
        <v>1.8400000000256114</v>
      </c>
    </row>
    <row r="253" spans="3:5" ht="21" x14ac:dyDescent="0.25">
      <c r="C253" s="30"/>
      <c r="D253" s="30"/>
      <c r="E253" s="9">
        <f t="shared" si="3"/>
        <v>1.8400000000256114</v>
      </c>
    </row>
    <row r="254" spans="3:5" ht="21" x14ac:dyDescent="0.25">
      <c r="C254" s="30"/>
      <c r="D254" s="30"/>
      <c r="E254" s="9">
        <f t="shared" si="3"/>
        <v>1.8400000000256114</v>
      </c>
    </row>
    <row r="255" spans="3:5" ht="21" x14ac:dyDescent="0.25">
      <c r="C255" s="30"/>
      <c r="D255" s="30"/>
      <c r="E255" s="9">
        <f t="shared" si="3"/>
        <v>1.8400000000256114</v>
      </c>
    </row>
    <row r="256" spans="3:5" ht="21" x14ac:dyDescent="0.25">
      <c r="C256" s="30"/>
      <c r="D256" s="30"/>
      <c r="E256" s="9">
        <f t="shared" si="3"/>
        <v>1.8400000000256114</v>
      </c>
    </row>
    <row r="257" spans="5:5" ht="21" x14ac:dyDescent="0.25">
      <c r="E257" s="9">
        <f t="shared" si="3"/>
        <v>1.8400000000256114</v>
      </c>
    </row>
    <row r="258" spans="5:5" ht="21" x14ac:dyDescent="0.25">
      <c r="E258" s="9">
        <f t="shared" si="3"/>
        <v>1.8400000000256114</v>
      </c>
    </row>
    <row r="259" spans="5:5" ht="21" x14ac:dyDescent="0.25">
      <c r="E259" s="9">
        <f t="shared" si="3"/>
        <v>1.8400000000256114</v>
      </c>
    </row>
    <row r="260" spans="5:5" ht="21" x14ac:dyDescent="0.25">
      <c r="E260" s="9">
        <f t="shared" si="3"/>
        <v>1.8400000000256114</v>
      </c>
    </row>
    <row r="261" spans="5:5" ht="21" x14ac:dyDescent="0.25">
      <c r="E261" s="9">
        <f t="shared" si="3"/>
        <v>1.8400000000256114</v>
      </c>
    </row>
    <row r="262" spans="5:5" ht="21" x14ac:dyDescent="0.25">
      <c r="E262" s="9">
        <f t="shared" ref="E262:E325" si="4">E261+C262-D262</f>
        <v>1.8400000000256114</v>
      </c>
    </row>
    <row r="263" spans="5:5" ht="21" x14ac:dyDescent="0.25">
      <c r="E263" s="9">
        <f t="shared" si="4"/>
        <v>1.8400000000256114</v>
      </c>
    </row>
    <row r="264" spans="5:5" ht="21" x14ac:dyDescent="0.25">
      <c r="E264" s="9">
        <f t="shared" si="4"/>
        <v>1.8400000000256114</v>
      </c>
    </row>
    <row r="265" spans="5:5" ht="21" x14ac:dyDescent="0.25">
      <c r="E265" s="9">
        <f t="shared" si="4"/>
        <v>1.8400000000256114</v>
      </c>
    </row>
    <row r="266" spans="5:5" ht="21" x14ac:dyDescent="0.25">
      <c r="E266" s="9">
        <f t="shared" si="4"/>
        <v>1.8400000000256114</v>
      </c>
    </row>
    <row r="267" spans="5:5" ht="21" x14ac:dyDescent="0.25">
      <c r="E267" s="9">
        <f t="shared" si="4"/>
        <v>1.8400000000256114</v>
      </c>
    </row>
    <row r="268" spans="5:5" ht="21" x14ac:dyDescent="0.25">
      <c r="E268" s="9">
        <f t="shared" si="4"/>
        <v>1.8400000000256114</v>
      </c>
    </row>
    <row r="269" spans="5:5" ht="21" x14ac:dyDescent="0.25">
      <c r="E269" s="9">
        <f t="shared" si="4"/>
        <v>1.8400000000256114</v>
      </c>
    </row>
    <row r="270" spans="5:5" ht="21" x14ac:dyDescent="0.25">
      <c r="E270" s="9">
        <f t="shared" si="4"/>
        <v>1.8400000000256114</v>
      </c>
    </row>
    <row r="271" spans="5:5" ht="21" x14ac:dyDescent="0.25">
      <c r="E271" s="9">
        <f t="shared" si="4"/>
        <v>1.8400000000256114</v>
      </c>
    </row>
    <row r="272" spans="5:5" ht="21" x14ac:dyDescent="0.25">
      <c r="E272" s="9">
        <f t="shared" si="4"/>
        <v>1.8400000000256114</v>
      </c>
    </row>
    <row r="273" spans="5:5" ht="21" x14ac:dyDescent="0.25">
      <c r="E273" s="9">
        <f t="shared" si="4"/>
        <v>1.8400000000256114</v>
      </c>
    </row>
    <row r="274" spans="5:5" ht="21" x14ac:dyDescent="0.25">
      <c r="E274" s="9">
        <f t="shared" si="4"/>
        <v>1.8400000000256114</v>
      </c>
    </row>
    <row r="275" spans="5:5" ht="21" x14ac:dyDescent="0.25">
      <c r="E275" s="9">
        <f t="shared" si="4"/>
        <v>1.8400000000256114</v>
      </c>
    </row>
    <row r="276" spans="5:5" ht="21" x14ac:dyDescent="0.25">
      <c r="E276" s="9">
        <f t="shared" si="4"/>
        <v>1.8400000000256114</v>
      </c>
    </row>
    <row r="277" spans="5:5" ht="21" x14ac:dyDescent="0.25">
      <c r="E277" s="9">
        <f t="shared" si="4"/>
        <v>1.8400000000256114</v>
      </c>
    </row>
    <row r="278" spans="5:5" ht="21" x14ac:dyDescent="0.25">
      <c r="E278" s="9">
        <f t="shared" si="4"/>
        <v>1.8400000000256114</v>
      </c>
    </row>
    <row r="279" spans="5:5" ht="21" x14ac:dyDescent="0.25">
      <c r="E279" s="9">
        <f t="shared" si="4"/>
        <v>1.8400000000256114</v>
      </c>
    </row>
    <row r="280" spans="5:5" ht="21" x14ac:dyDescent="0.25">
      <c r="E280" s="9">
        <f t="shared" si="4"/>
        <v>1.8400000000256114</v>
      </c>
    </row>
    <row r="281" spans="5:5" ht="21" x14ac:dyDescent="0.25">
      <c r="E281" s="9">
        <f t="shared" si="4"/>
        <v>1.8400000000256114</v>
      </c>
    </row>
    <row r="282" spans="5:5" ht="21" x14ac:dyDescent="0.25">
      <c r="E282" s="9">
        <f t="shared" si="4"/>
        <v>1.8400000000256114</v>
      </c>
    </row>
    <row r="283" spans="5:5" ht="21" x14ac:dyDescent="0.25">
      <c r="E283" s="9">
        <f t="shared" si="4"/>
        <v>1.8400000000256114</v>
      </c>
    </row>
    <row r="284" spans="5:5" ht="21" x14ac:dyDescent="0.25">
      <c r="E284" s="9">
        <f t="shared" si="4"/>
        <v>1.8400000000256114</v>
      </c>
    </row>
    <row r="285" spans="5:5" ht="21" x14ac:dyDescent="0.25">
      <c r="E285" s="9">
        <f t="shared" si="4"/>
        <v>1.8400000000256114</v>
      </c>
    </row>
    <row r="286" spans="5:5" ht="21" x14ac:dyDescent="0.25">
      <c r="E286" s="9">
        <f t="shared" si="4"/>
        <v>1.8400000000256114</v>
      </c>
    </row>
    <row r="287" spans="5:5" ht="21" x14ac:dyDescent="0.25">
      <c r="E287" s="9">
        <f t="shared" si="4"/>
        <v>1.8400000000256114</v>
      </c>
    </row>
    <row r="288" spans="5:5" ht="21" x14ac:dyDescent="0.25">
      <c r="E288" s="9">
        <f t="shared" si="4"/>
        <v>1.8400000000256114</v>
      </c>
    </row>
    <row r="289" spans="5:5" ht="21" x14ac:dyDescent="0.25">
      <c r="E289" s="9">
        <f t="shared" si="4"/>
        <v>1.8400000000256114</v>
      </c>
    </row>
    <row r="290" spans="5:5" ht="21" x14ac:dyDescent="0.25">
      <c r="E290" s="9">
        <f t="shared" si="4"/>
        <v>1.8400000000256114</v>
      </c>
    </row>
    <row r="291" spans="5:5" ht="21" x14ac:dyDescent="0.25">
      <c r="E291" s="9">
        <f t="shared" si="4"/>
        <v>1.8400000000256114</v>
      </c>
    </row>
    <row r="292" spans="5:5" ht="21" x14ac:dyDescent="0.25">
      <c r="E292" s="9">
        <f t="shared" si="4"/>
        <v>1.8400000000256114</v>
      </c>
    </row>
    <row r="293" spans="5:5" ht="21" x14ac:dyDescent="0.25">
      <c r="E293" s="9">
        <f t="shared" si="4"/>
        <v>1.8400000000256114</v>
      </c>
    </row>
    <row r="294" spans="5:5" ht="21" x14ac:dyDescent="0.25">
      <c r="E294" s="9">
        <f t="shared" si="4"/>
        <v>1.8400000000256114</v>
      </c>
    </row>
    <row r="295" spans="5:5" ht="21" x14ac:dyDescent="0.25">
      <c r="E295" s="9">
        <f t="shared" si="4"/>
        <v>1.8400000000256114</v>
      </c>
    </row>
    <row r="296" spans="5:5" ht="21" x14ac:dyDescent="0.25">
      <c r="E296" s="9">
        <f t="shared" si="4"/>
        <v>1.8400000000256114</v>
      </c>
    </row>
    <row r="297" spans="5:5" ht="21" x14ac:dyDescent="0.25">
      <c r="E297" s="9">
        <f t="shared" si="4"/>
        <v>1.8400000000256114</v>
      </c>
    </row>
    <row r="298" spans="5:5" ht="21" x14ac:dyDescent="0.25">
      <c r="E298" s="9">
        <f t="shared" si="4"/>
        <v>1.8400000000256114</v>
      </c>
    </row>
    <row r="299" spans="5:5" ht="21" x14ac:dyDescent="0.25">
      <c r="E299" s="9">
        <f t="shared" si="4"/>
        <v>1.8400000000256114</v>
      </c>
    </row>
    <row r="300" spans="5:5" ht="21" x14ac:dyDescent="0.25">
      <c r="E300" s="9">
        <f t="shared" si="4"/>
        <v>1.8400000000256114</v>
      </c>
    </row>
    <row r="301" spans="5:5" ht="21" x14ac:dyDescent="0.25">
      <c r="E301" s="9">
        <f t="shared" si="4"/>
        <v>1.8400000000256114</v>
      </c>
    </row>
    <row r="302" spans="5:5" ht="21" x14ac:dyDescent="0.25">
      <c r="E302" s="9">
        <f t="shared" si="4"/>
        <v>1.8400000000256114</v>
      </c>
    </row>
    <row r="303" spans="5:5" ht="21" x14ac:dyDescent="0.25">
      <c r="E303" s="9">
        <f t="shared" si="4"/>
        <v>1.8400000000256114</v>
      </c>
    </row>
    <row r="304" spans="5:5" ht="21" x14ac:dyDescent="0.25">
      <c r="E304" s="9">
        <f t="shared" si="4"/>
        <v>1.8400000000256114</v>
      </c>
    </row>
    <row r="305" spans="5:5" ht="21" x14ac:dyDescent="0.25">
      <c r="E305" s="9">
        <f t="shared" si="4"/>
        <v>1.8400000000256114</v>
      </c>
    </row>
    <row r="306" spans="5:5" ht="21" x14ac:dyDescent="0.25">
      <c r="E306" s="9">
        <f t="shared" si="4"/>
        <v>1.8400000000256114</v>
      </c>
    </row>
    <row r="307" spans="5:5" ht="21" x14ac:dyDescent="0.25">
      <c r="E307" s="9">
        <f t="shared" si="4"/>
        <v>1.8400000000256114</v>
      </c>
    </row>
    <row r="308" spans="5:5" ht="21" x14ac:dyDescent="0.25">
      <c r="E308" s="9">
        <f t="shared" si="4"/>
        <v>1.8400000000256114</v>
      </c>
    </row>
    <row r="309" spans="5:5" ht="21" x14ac:dyDescent="0.25">
      <c r="E309" s="9">
        <f t="shared" si="4"/>
        <v>1.8400000000256114</v>
      </c>
    </row>
    <row r="310" spans="5:5" ht="21" x14ac:dyDescent="0.25">
      <c r="E310" s="9">
        <f t="shared" si="4"/>
        <v>1.8400000000256114</v>
      </c>
    </row>
    <row r="311" spans="5:5" ht="21" x14ac:dyDescent="0.25">
      <c r="E311" s="9">
        <f t="shared" si="4"/>
        <v>1.8400000000256114</v>
      </c>
    </row>
    <row r="312" spans="5:5" ht="21" x14ac:dyDescent="0.25">
      <c r="E312" s="9">
        <f t="shared" si="4"/>
        <v>1.8400000000256114</v>
      </c>
    </row>
    <row r="313" spans="5:5" ht="21" x14ac:dyDescent="0.25">
      <c r="E313" s="9">
        <f t="shared" si="4"/>
        <v>1.8400000000256114</v>
      </c>
    </row>
    <row r="314" spans="5:5" ht="21" x14ac:dyDescent="0.25">
      <c r="E314" s="9">
        <f t="shared" si="4"/>
        <v>1.8400000000256114</v>
      </c>
    </row>
    <row r="315" spans="5:5" ht="21" x14ac:dyDescent="0.25">
      <c r="E315" s="9">
        <f t="shared" si="4"/>
        <v>1.8400000000256114</v>
      </c>
    </row>
    <row r="316" spans="5:5" ht="21" x14ac:dyDescent="0.25">
      <c r="E316" s="9">
        <f t="shared" si="4"/>
        <v>1.8400000000256114</v>
      </c>
    </row>
    <row r="317" spans="5:5" ht="21" x14ac:dyDescent="0.25">
      <c r="E317" s="9">
        <f t="shared" si="4"/>
        <v>1.8400000000256114</v>
      </c>
    </row>
    <row r="318" spans="5:5" ht="21" x14ac:dyDescent="0.25">
      <c r="E318" s="9">
        <f t="shared" si="4"/>
        <v>1.8400000000256114</v>
      </c>
    </row>
    <row r="319" spans="5:5" ht="21" x14ac:dyDescent="0.25">
      <c r="E319" s="9">
        <f t="shared" si="4"/>
        <v>1.8400000000256114</v>
      </c>
    </row>
    <row r="320" spans="5:5" ht="21" x14ac:dyDescent="0.25">
      <c r="E320" s="9">
        <f t="shared" si="4"/>
        <v>1.8400000000256114</v>
      </c>
    </row>
    <row r="321" spans="5:5" ht="21" x14ac:dyDescent="0.25">
      <c r="E321" s="9">
        <f t="shared" si="4"/>
        <v>1.8400000000256114</v>
      </c>
    </row>
    <row r="322" spans="5:5" ht="21" x14ac:dyDescent="0.25">
      <c r="E322" s="9">
        <f t="shared" si="4"/>
        <v>1.8400000000256114</v>
      </c>
    </row>
    <row r="323" spans="5:5" ht="21" x14ac:dyDescent="0.25">
      <c r="E323" s="9">
        <f t="shared" si="4"/>
        <v>1.8400000000256114</v>
      </c>
    </row>
    <row r="324" spans="5:5" ht="21" x14ac:dyDescent="0.25">
      <c r="E324" s="9">
        <f t="shared" si="4"/>
        <v>1.8400000000256114</v>
      </c>
    </row>
    <row r="325" spans="5:5" ht="21" x14ac:dyDescent="0.25">
      <c r="E325" s="9">
        <f t="shared" si="4"/>
        <v>1.8400000000256114</v>
      </c>
    </row>
    <row r="326" spans="5:5" ht="21" x14ac:dyDescent="0.25">
      <c r="E326" s="9">
        <f t="shared" ref="E326" si="5">E325+C326-D326</f>
        <v>1.8400000000256114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Sheet157"/>
  <dimension ref="A1:H1048575"/>
  <sheetViews>
    <sheetView workbookViewId="0">
      <selection activeCell="C14" sqref="C14"/>
    </sheetView>
  </sheetViews>
  <sheetFormatPr baseColWidth="10" defaultColWidth="8.83203125" defaultRowHeight="15" x14ac:dyDescent="0.2"/>
  <cols>
    <col min="1" max="1" width="16.33203125" customWidth="1"/>
    <col min="2" max="2" width="64.5" customWidth="1"/>
    <col min="3" max="3" width="24.5" style="13" customWidth="1"/>
    <col min="4" max="4" width="20.5" bestFit="1" customWidth="1"/>
    <col min="5" max="5" width="19.5" bestFit="1" customWidth="1"/>
  </cols>
  <sheetData>
    <row r="1" spans="1:7" ht="29" x14ac:dyDescent="0.35">
      <c r="A1" s="160" t="s">
        <v>1686</v>
      </c>
      <c r="B1" s="160"/>
      <c r="C1" s="160"/>
      <c r="D1" s="160"/>
      <c r="E1" s="160"/>
    </row>
    <row r="2" spans="1:7" ht="26" x14ac:dyDescent="0.3">
      <c r="A2" s="161" t="s">
        <v>1744</v>
      </c>
      <c r="B2" s="161"/>
      <c r="C2" s="161"/>
      <c r="D2" s="161"/>
      <c r="E2" s="161"/>
    </row>
    <row r="3" spans="1:7" ht="21" x14ac:dyDescent="0.25">
      <c r="A3" s="10" t="s">
        <v>4</v>
      </c>
      <c r="B3" s="10" t="s">
        <v>5</v>
      </c>
      <c r="C3" s="29" t="s">
        <v>6</v>
      </c>
      <c r="D3" s="10" t="s">
        <v>7</v>
      </c>
      <c r="E3" s="10" t="s">
        <v>8</v>
      </c>
    </row>
    <row r="4" spans="1:7" ht="21" x14ac:dyDescent="0.25">
      <c r="A4" s="18"/>
      <c r="B4" s="8"/>
      <c r="C4" s="9"/>
      <c r="D4" s="9"/>
      <c r="E4" s="9">
        <f>C4</f>
        <v>0</v>
      </c>
    </row>
    <row r="5" spans="1:7" ht="21" x14ac:dyDescent="0.25">
      <c r="A5" s="18"/>
      <c r="B5" s="8" t="s">
        <v>2401</v>
      </c>
      <c r="C5" s="16">
        <v>8382.9699999999993</v>
      </c>
      <c r="D5" s="9"/>
      <c r="E5" s="9">
        <f>E4+C5-D5</f>
        <v>8382.9699999999993</v>
      </c>
    </row>
    <row r="6" spans="1:7" ht="21" x14ac:dyDescent="0.25">
      <c r="A6" s="18" t="s">
        <v>2726</v>
      </c>
      <c r="B6" s="8" t="s">
        <v>259</v>
      </c>
      <c r="C6" s="9"/>
      <c r="D6" s="9">
        <v>472.5</v>
      </c>
      <c r="E6" s="9">
        <f t="shared" ref="E6:E69" si="0">E5+C6-D6</f>
        <v>7910.4699999999993</v>
      </c>
      <c r="G6" t="s">
        <v>3116</v>
      </c>
    </row>
    <row r="7" spans="1:7" ht="21" x14ac:dyDescent="0.25">
      <c r="A7" s="18"/>
      <c r="B7" s="8"/>
      <c r="C7" s="9"/>
      <c r="D7" s="9"/>
      <c r="E7" s="9">
        <f t="shared" si="0"/>
        <v>7910.4699999999993</v>
      </c>
    </row>
    <row r="8" spans="1:7" ht="21" x14ac:dyDescent="0.25">
      <c r="A8" s="18" t="s">
        <v>3111</v>
      </c>
      <c r="B8" s="8" t="s">
        <v>2637</v>
      </c>
      <c r="C8" s="9">
        <v>5764</v>
      </c>
      <c r="D8" s="9"/>
      <c r="E8" s="9">
        <f t="shared" si="0"/>
        <v>13674.47</v>
      </c>
      <c r="F8" t="s">
        <v>3117</v>
      </c>
    </row>
    <row r="9" spans="1:7" ht="21" x14ac:dyDescent="0.25">
      <c r="A9" s="18"/>
      <c r="B9" s="8"/>
      <c r="C9" s="9"/>
      <c r="D9" s="9"/>
      <c r="E9" s="9">
        <f t="shared" si="0"/>
        <v>13674.47</v>
      </c>
    </row>
    <row r="10" spans="1:7" ht="21" x14ac:dyDescent="0.25">
      <c r="A10" s="18" t="s">
        <v>3111</v>
      </c>
      <c r="B10" s="8" t="s">
        <v>259</v>
      </c>
      <c r="C10" s="9"/>
      <c r="D10" s="9">
        <v>472.5</v>
      </c>
      <c r="E10" s="9">
        <f t="shared" si="0"/>
        <v>13201.97</v>
      </c>
    </row>
    <row r="11" spans="1:7" ht="21" x14ac:dyDescent="0.25">
      <c r="A11" s="18" t="s">
        <v>3111</v>
      </c>
      <c r="B11" s="8" t="s">
        <v>259</v>
      </c>
      <c r="C11" s="9"/>
      <c r="D11" s="9">
        <v>472.5</v>
      </c>
      <c r="E11" s="9">
        <f t="shared" si="0"/>
        <v>12729.47</v>
      </c>
    </row>
    <row r="12" spans="1:7" ht="21" x14ac:dyDescent="0.25">
      <c r="A12" s="18" t="s">
        <v>3111</v>
      </c>
      <c r="B12" s="8" t="s">
        <v>259</v>
      </c>
      <c r="C12" s="9"/>
      <c r="D12" s="9">
        <v>472.5</v>
      </c>
      <c r="E12" s="9">
        <f t="shared" si="0"/>
        <v>12256.97</v>
      </c>
    </row>
    <row r="13" spans="1:7" ht="21" x14ac:dyDescent="0.25">
      <c r="A13" s="18" t="s">
        <v>3122</v>
      </c>
      <c r="B13" s="8" t="s">
        <v>3127</v>
      </c>
      <c r="C13" s="9"/>
      <c r="D13" s="9">
        <v>10000</v>
      </c>
      <c r="E13" s="9">
        <f t="shared" si="0"/>
        <v>2256.9699999999993</v>
      </c>
    </row>
    <row r="14" spans="1:7" ht="21" x14ac:dyDescent="0.25">
      <c r="A14" s="18" t="s">
        <v>3290</v>
      </c>
      <c r="B14" s="8" t="s">
        <v>259</v>
      </c>
      <c r="C14" s="9"/>
      <c r="D14" s="9">
        <v>945</v>
      </c>
      <c r="E14" s="9">
        <f t="shared" si="0"/>
        <v>1311.9699999999993</v>
      </c>
      <c r="F14" s="14"/>
    </row>
    <row r="15" spans="1:7" ht="21" x14ac:dyDescent="0.25">
      <c r="A15" s="18"/>
      <c r="B15" s="8"/>
      <c r="C15" s="9"/>
      <c r="D15" s="9"/>
      <c r="E15" s="9">
        <f t="shared" si="0"/>
        <v>1311.9699999999993</v>
      </c>
    </row>
    <row r="16" spans="1:7" ht="21" x14ac:dyDescent="0.25">
      <c r="A16" s="18"/>
      <c r="B16" s="8"/>
      <c r="C16" s="9"/>
      <c r="D16" s="9"/>
      <c r="E16" s="9">
        <f t="shared" si="0"/>
        <v>1311.9699999999993</v>
      </c>
    </row>
    <row r="17" spans="1:5" ht="21" x14ac:dyDescent="0.25">
      <c r="A17" s="18"/>
      <c r="B17" s="8"/>
      <c r="C17" s="9"/>
      <c r="D17" s="9"/>
      <c r="E17" s="9">
        <f t="shared" si="0"/>
        <v>1311.9699999999993</v>
      </c>
    </row>
    <row r="18" spans="1:5" ht="21" x14ac:dyDescent="0.25">
      <c r="A18" s="18"/>
      <c r="B18" s="8"/>
      <c r="C18" s="9"/>
      <c r="D18" s="9"/>
      <c r="E18" s="9">
        <f t="shared" si="0"/>
        <v>1311.9699999999993</v>
      </c>
    </row>
    <row r="19" spans="1:5" ht="21" x14ac:dyDescent="0.25">
      <c r="A19" s="18"/>
      <c r="B19" s="8"/>
      <c r="C19" s="9"/>
      <c r="D19" s="9"/>
      <c r="E19" s="9">
        <f t="shared" si="0"/>
        <v>1311.9699999999993</v>
      </c>
    </row>
    <row r="20" spans="1:5" ht="21" x14ac:dyDescent="0.25">
      <c r="A20" s="18"/>
      <c r="B20" s="8"/>
      <c r="C20" s="9"/>
      <c r="D20" s="9"/>
      <c r="E20" s="9">
        <f t="shared" si="0"/>
        <v>1311.9699999999993</v>
      </c>
    </row>
    <row r="21" spans="1:5" ht="21" x14ac:dyDescent="0.25">
      <c r="A21" s="18"/>
      <c r="B21" s="8"/>
      <c r="C21" s="9"/>
      <c r="D21" s="9"/>
      <c r="E21" s="9">
        <f t="shared" si="0"/>
        <v>1311.9699999999993</v>
      </c>
    </row>
    <row r="22" spans="1:5" ht="21" x14ac:dyDescent="0.25">
      <c r="A22" s="18"/>
      <c r="B22" s="8"/>
      <c r="C22" s="9"/>
      <c r="D22" s="9"/>
      <c r="E22" s="9">
        <f t="shared" si="0"/>
        <v>1311.9699999999993</v>
      </c>
    </row>
    <row r="23" spans="1:5" ht="21" x14ac:dyDescent="0.25">
      <c r="A23" s="18"/>
      <c r="B23" s="8"/>
      <c r="C23" s="9"/>
      <c r="D23" s="9"/>
      <c r="E23" s="9">
        <f t="shared" si="0"/>
        <v>1311.9699999999993</v>
      </c>
    </row>
    <row r="24" spans="1:5" ht="21" x14ac:dyDescent="0.25">
      <c r="A24" s="18"/>
      <c r="B24" s="8"/>
      <c r="C24" s="9"/>
      <c r="D24" s="9"/>
      <c r="E24" s="9">
        <f t="shared" si="0"/>
        <v>1311.9699999999993</v>
      </c>
    </row>
    <row r="25" spans="1:5" ht="21" x14ac:dyDescent="0.25">
      <c r="A25" s="18"/>
      <c r="B25" s="8"/>
      <c r="C25" s="9"/>
      <c r="D25" s="9"/>
      <c r="E25" s="9">
        <f t="shared" si="0"/>
        <v>1311.9699999999993</v>
      </c>
    </row>
    <row r="26" spans="1:5" ht="21" x14ac:dyDescent="0.25">
      <c r="A26" s="18"/>
      <c r="B26" s="8"/>
      <c r="C26" s="9"/>
      <c r="D26" s="9"/>
      <c r="E26" s="9">
        <f t="shared" si="0"/>
        <v>1311.9699999999993</v>
      </c>
    </row>
    <row r="27" spans="1:5" ht="21" x14ac:dyDescent="0.25">
      <c r="A27" s="18"/>
      <c r="B27" s="8"/>
      <c r="C27" s="9"/>
      <c r="D27" s="9"/>
      <c r="E27" s="9">
        <f t="shared" si="0"/>
        <v>1311.9699999999993</v>
      </c>
    </row>
    <row r="28" spans="1:5" ht="21" x14ac:dyDescent="0.25">
      <c r="A28" s="18"/>
      <c r="B28" s="8"/>
      <c r="C28" s="9"/>
      <c r="D28" s="9"/>
      <c r="E28" s="9">
        <f t="shared" si="0"/>
        <v>1311.9699999999993</v>
      </c>
    </row>
    <row r="29" spans="1:5" ht="21" x14ac:dyDescent="0.25">
      <c r="A29" s="18"/>
      <c r="B29" s="8"/>
      <c r="C29" s="9"/>
      <c r="D29" s="9"/>
      <c r="E29" s="9">
        <f t="shared" si="0"/>
        <v>1311.9699999999993</v>
      </c>
    </row>
    <row r="30" spans="1:5" ht="21" x14ac:dyDescent="0.25">
      <c r="A30" s="18"/>
      <c r="B30" s="8"/>
      <c r="C30" s="9"/>
      <c r="D30" s="9"/>
      <c r="E30" s="9">
        <f t="shared" si="0"/>
        <v>1311.9699999999993</v>
      </c>
    </row>
    <row r="31" spans="1:5" ht="21" x14ac:dyDescent="0.25">
      <c r="A31" s="18"/>
      <c r="B31" s="8"/>
      <c r="C31" s="9"/>
      <c r="D31" s="9"/>
      <c r="E31" s="9">
        <f t="shared" si="0"/>
        <v>1311.9699999999993</v>
      </c>
    </row>
    <row r="32" spans="1:5" ht="21" x14ac:dyDescent="0.25">
      <c r="A32" s="18"/>
      <c r="B32" s="8"/>
      <c r="C32" s="9"/>
      <c r="D32" s="9"/>
      <c r="E32" s="9">
        <f t="shared" si="0"/>
        <v>1311.9699999999993</v>
      </c>
    </row>
    <row r="33" spans="1:5" ht="21" x14ac:dyDescent="0.25">
      <c r="A33" s="18"/>
      <c r="B33" s="8"/>
      <c r="C33" s="9"/>
      <c r="D33" s="9"/>
      <c r="E33" s="9">
        <f t="shared" si="0"/>
        <v>1311.9699999999993</v>
      </c>
    </row>
    <row r="34" spans="1:5" ht="21" x14ac:dyDescent="0.25">
      <c r="A34" s="18"/>
      <c r="B34" s="8"/>
      <c r="C34" s="9"/>
      <c r="D34" s="9"/>
      <c r="E34" s="9">
        <f t="shared" si="0"/>
        <v>1311.9699999999993</v>
      </c>
    </row>
    <row r="35" spans="1:5" ht="21" x14ac:dyDescent="0.25">
      <c r="A35" s="18"/>
      <c r="B35" s="8"/>
      <c r="C35" s="9"/>
      <c r="D35" s="9"/>
      <c r="E35" s="9">
        <f t="shared" si="0"/>
        <v>1311.9699999999993</v>
      </c>
    </row>
    <row r="36" spans="1:5" ht="21" x14ac:dyDescent="0.25">
      <c r="A36" s="18"/>
      <c r="B36" s="8"/>
      <c r="C36" s="9"/>
      <c r="D36" s="9"/>
      <c r="E36" s="9">
        <f t="shared" si="0"/>
        <v>1311.9699999999993</v>
      </c>
    </row>
    <row r="37" spans="1:5" ht="21" x14ac:dyDescent="0.25">
      <c r="A37" s="18"/>
      <c r="B37" s="8"/>
      <c r="C37" s="9"/>
      <c r="D37" s="9"/>
      <c r="E37" s="9">
        <f t="shared" si="0"/>
        <v>1311.9699999999993</v>
      </c>
    </row>
    <row r="38" spans="1:5" ht="21" x14ac:dyDescent="0.25">
      <c r="A38" s="18"/>
      <c r="B38" s="8"/>
      <c r="C38" s="9"/>
      <c r="D38" s="9"/>
      <c r="E38" s="9">
        <f t="shared" si="0"/>
        <v>1311.9699999999993</v>
      </c>
    </row>
    <row r="39" spans="1:5" ht="21" x14ac:dyDescent="0.25">
      <c r="A39" s="18"/>
      <c r="B39" s="8"/>
      <c r="C39" s="9"/>
      <c r="D39" s="9"/>
      <c r="E39" s="9">
        <f t="shared" si="0"/>
        <v>1311.9699999999993</v>
      </c>
    </row>
    <row r="40" spans="1:5" ht="21" x14ac:dyDescent="0.25">
      <c r="A40" s="18"/>
      <c r="B40" s="8"/>
      <c r="C40" s="9"/>
      <c r="D40" s="9"/>
      <c r="E40" s="9">
        <f t="shared" si="0"/>
        <v>1311.9699999999993</v>
      </c>
    </row>
    <row r="41" spans="1:5" ht="21" x14ac:dyDescent="0.25">
      <c r="A41" s="18"/>
      <c r="B41" s="8"/>
      <c r="C41" s="9"/>
      <c r="D41" s="9"/>
      <c r="E41" s="9">
        <f t="shared" si="0"/>
        <v>1311.9699999999993</v>
      </c>
    </row>
    <row r="42" spans="1:5" ht="21" x14ac:dyDescent="0.25">
      <c r="A42" s="18"/>
      <c r="B42" s="8"/>
      <c r="C42" s="9"/>
      <c r="D42" s="9"/>
      <c r="E42" s="9">
        <f t="shared" si="0"/>
        <v>1311.9699999999993</v>
      </c>
    </row>
    <row r="43" spans="1:5" ht="21" x14ac:dyDescent="0.25">
      <c r="A43" s="18"/>
      <c r="B43" s="8"/>
      <c r="C43" s="9"/>
      <c r="D43" s="9"/>
      <c r="E43" s="9">
        <f t="shared" si="0"/>
        <v>1311.9699999999993</v>
      </c>
    </row>
    <row r="44" spans="1:5" ht="21" x14ac:dyDescent="0.25">
      <c r="A44" s="18"/>
      <c r="B44" s="8"/>
      <c r="C44" s="9"/>
      <c r="D44" s="9"/>
      <c r="E44" s="9">
        <f t="shared" si="0"/>
        <v>1311.9699999999993</v>
      </c>
    </row>
    <row r="45" spans="1:5" ht="21" x14ac:dyDescent="0.25">
      <c r="A45" s="18"/>
      <c r="B45" s="8"/>
      <c r="C45" s="9"/>
      <c r="D45" s="9"/>
      <c r="E45" s="9">
        <f t="shared" si="0"/>
        <v>1311.9699999999993</v>
      </c>
    </row>
    <row r="46" spans="1:5" ht="21" x14ac:dyDescent="0.25">
      <c r="A46" s="18"/>
      <c r="B46" s="8"/>
      <c r="C46" s="9"/>
      <c r="D46" s="9"/>
      <c r="E46" s="9">
        <f t="shared" si="0"/>
        <v>1311.9699999999993</v>
      </c>
    </row>
    <row r="47" spans="1:5" ht="21" x14ac:dyDescent="0.25">
      <c r="A47" s="18"/>
      <c r="B47" s="8"/>
      <c r="C47" s="9"/>
      <c r="D47" s="9"/>
      <c r="E47" s="9">
        <f t="shared" si="0"/>
        <v>1311.9699999999993</v>
      </c>
    </row>
    <row r="48" spans="1:5" ht="21" x14ac:dyDescent="0.25">
      <c r="A48" s="18"/>
      <c r="B48" s="8"/>
      <c r="C48" s="9"/>
      <c r="D48" s="9"/>
      <c r="E48" s="9">
        <f t="shared" si="0"/>
        <v>1311.9699999999993</v>
      </c>
    </row>
    <row r="49" spans="1:5" ht="21" x14ac:dyDescent="0.25">
      <c r="A49" s="18"/>
      <c r="B49" s="8"/>
      <c r="C49" s="9"/>
      <c r="D49" s="9"/>
      <c r="E49" s="9">
        <f t="shared" si="0"/>
        <v>1311.9699999999993</v>
      </c>
    </row>
    <row r="50" spans="1:5" ht="21" x14ac:dyDescent="0.25">
      <c r="A50" s="18"/>
      <c r="B50" s="8"/>
      <c r="C50" s="9"/>
      <c r="D50" s="9"/>
      <c r="E50" s="9">
        <f t="shared" si="0"/>
        <v>1311.9699999999993</v>
      </c>
    </row>
    <row r="51" spans="1:5" ht="21" x14ac:dyDescent="0.25">
      <c r="A51" s="18"/>
      <c r="B51" s="8"/>
      <c r="C51" s="9"/>
      <c r="D51" s="9"/>
      <c r="E51" s="9">
        <f t="shared" si="0"/>
        <v>1311.9699999999993</v>
      </c>
    </row>
    <row r="52" spans="1:5" ht="21" x14ac:dyDescent="0.25">
      <c r="A52" s="18"/>
      <c r="B52" s="8"/>
      <c r="C52" s="9"/>
      <c r="D52" s="9"/>
      <c r="E52" s="9">
        <f t="shared" si="0"/>
        <v>1311.9699999999993</v>
      </c>
    </row>
    <row r="53" spans="1:5" ht="21" x14ac:dyDescent="0.25">
      <c r="A53" s="18"/>
      <c r="B53" s="8"/>
      <c r="C53" s="9"/>
      <c r="D53" s="9"/>
      <c r="E53" s="9">
        <f t="shared" si="0"/>
        <v>1311.9699999999993</v>
      </c>
    </row>
    <row r="54" spans="1:5" ht="21" x14ac:dyDescent="0.25">
      <c r="A54" s="18"/>
      <c r="B54" s="8"/>
      <c r="C54" s="9"/>
      <c r="D54" s="9"/>
      <c r="E54" s="9">
        <f t="shared" si="0"/>
        <v>1311.9699999999993</v>
      </c>
    </row>
    <row r="55" spans="1:5" ht="21" x14ac:dyDescent="0.25">
      <c r="A55" s="18"/>
      <c r="B55" s="8"/>
      <c r="C55" s="9"/>
      <c r="D55" s="9"/>
      <c r="E55" s="9">
        <f t="shared" si="0"/>
        <v>1311.9699999999993</v>
      </c>
    </row>
    <row r="56" spans="1:5" ht="21" x14ac:dyDescent="0.25">
      <c r="A56" s="18"/>
      <c r="B56" s="8"/>
      <c r="C56" s="30"/>
      <c r="D56" s="9"/>
      <c r="E56" s="9">
        <f t="shared" si="0"/>
        <v>1311.9699999999993</v>
      </c>
    </row>
    <row r="57" spans="1:5" ht="21" x14ac:dyDescent="0.25">
      <c r="A57" s="18"/>
      <c r="B57" s="8"/>
      <c r="C57" s="30"/>
      <c r="D57" s="9"/>
      <c r="E57" s="9">
        <f t="shared" si="0"/>
        <v>1311.9699999999993</v>
      </c>
    </row>
    <row r="58" spans="1:5" ht="21" x14ac:dyDescent="0.25">
      <c r="A58" s="18"/>
      <c r="B58" s="8"/>
      <c r="C58" s="30"/>
      <c r="D58" s="9"/>
      <c r="E58" s="9">
        <f t="shared" si="0"/>
        <v>1311.9699999999993</v>
      </c>
    </row>
    <row r="59" spans="1:5" ht="21" x14ac:dyDescent="0.25">
      <c r="A59" s="18"/>
      <c r="B59" s="8"/>
      <c r="C59" s="30"/>
      <c r="D59" s="9"/>
      <c r="E59" s="9">
        <f t="shared" si="0"/>
        <v>1311.9699999999993</v>
      </c>
    </row>
    <row r="60" spans="1:5" ht="21" x14ac:dyDescent="0.25">
      <c r="A60" s="18"/>
      <c r="B60" s="8"/>
      <c r="C60" s="30"/>
      <c r="D60" s="9"/>
      <c r="E60" s="9">
        <f t="shared" si="0"/>
        <v>1311.9699999999993</v>
      </c>
    </row>
    <row r="61" spans="1:5" ht="21" x14ac:dyDescent="0.25">
      <c r="A61" s="18"/>
      <c r="B61" s="8"/>
      <c r="C61" s="9"/>
      <c r="D61" s="9"/>
      <c r="E61" s="9">
        <f t="shared" si="0"/>
        <v>1311.9699999999993</v>
      </c>
    </row>
    <row r="62" spans="1:5" ht="21" x14ac:dyDescent="0.25">
      <c r="A62" s="18"/>
      <c r="B62" s="8"/>
      <c r="C62" s="30"/>
      <c r="D62" s="9"/>
      <c r="E62" s="9">
        <f t="shared" si="0"/>
        <v>1311.9699999999993</v>
      </c>
    </row>
    <row r="63" spans="1:5" ht="21" x14ac:dyDescent="0.25">
      <c r="A63" s="18"/>
      <c r="B63" s="8"/>
      <c r="C63" s="9"/>
      <c r="D63" s="84"/>
      <c r="E63" s="9">
        <f t="shared" si="0"/>
        <v>1311.9699999999993</v>
      </c>
    </row>
    <row r="64" spans="1:5" ht="21" x14ac:dyDescent="0.25">
      <c r="A64" s="18"/>
      <c r="B64" s="8"/>
      <c r="C64" s="84"/>
      <c r="D64" s="84"/>
      <c r="E64" s="9">
        <f t="shared" si="0"/>
        <v>1311.9699999999993</v>
      </c>
    </row>
    <row r="65" spans="1:5" ht="21" x14ac:dyDescent="0.25">
      <c r="A65" s="18"/>
      <c r="B65" s="8"/>
      <c r="C65" s="9"/>
      <c r="D65" s="9"/>
      <c r="E65" s="9">
        <f t="shared" si="0"/>
        <v>1311.9699999999993</v>
      </c>
    </row>
    <row r="66" spans="1:5" ht="21" x14ac:dyDescent="0.25">
      <c r="A66" s="18"/>
      <c r="B66" s="8"/>
      <c r="C66" s="9"/>
      <c r="D66" s="9"/>
      <c r="E66" s="9">
        <f t="shared" si="0"/>
        <v>1311.9699999999993</v>
      </c>
    </row>
    <row r="67" spans="1:5" ht="21" x14ac:dyDescent="0.25">
      <c r="A67" s="18"/>
      <c r="B67" s="8"/>
      <c r="C67" s="9"/>
      <c r="D67" s="9"/>
      <c r="E67" s="9">
        <f t="shared" si="0"/>
        <v>1311.9699999999993</v>
      </c>
    </row>
    <row r="68" spans="1:5" ht="21" x14ac:dyDescent="0.25">
      <c r="A68" s="18"/>
      <c r="B68" s="8"/>
      <c r="C68" s="9"/>
      <c r="D68" s="9"/>
      <c r="E68" s="9">
        <f t="shared" si="0"/>
        <v>1311.9699999999993</v>
      </c>
    </row>
    <row r="69" spans="1:5" ht="21" x14ac:dyDescent="0.25">
      <c r="A69" s="18"/>
      <c r="B69" s="8"/>
      <c r="C69" s="9"/>
      <c r="D69" s="9"/>
      <c r="E69" s="9">
        <f t="shared" si="0"/>
        <v>1311.9699999999993</v>
      </c>
    </row>
    <row r="70" spans="1:5" ht="21" x14ac:dyDescent="0.25">
      <c r="A70" s="18"/>
      <c r="B70" s="8"/>
      <c r="C70" s="9"/>
      <c r="D70" s="9"/>
      <c r="E70" s="9">
        <f t="shared" ref="E70:E132" si="1">E69+C70-D70</f>
        <v>1311.9699999999993</v>
      </c>
    </row>
    <row r="71" spans="1:5" ht="21" x14ac:dyDescent="0.25">
      <c r="A71" s="18"/>
      <c r="B71" s="8"/>
      <c r="C71" s="86"/>
      <c r="D71" s="9"/>
      <c r="E71" s="9">
        <f t="shared" si="1"/>
        <v>1311.9699999999993</v>
      </c>
    </row>
    <row r="72" spans="1:5" ht="21" x14ac:dyDescent="0.25">
      <c r="A72" s="18"/>
      <c r="B72" s="8"/>
      <c r="C72" s="9"/>
      <c r="D72" s="9"/>
      <c r="E72" s="9">
        <f t="shared" si="1"/>
        <v>1311.9699999999993</v>
      </c>
    </row>
    <row r="73" spans="1:5" ht="21" x14ac:dyDescent="0.25">
      <c r="A73" s="18"/>
      <c r="B73" s="8"/>
      <c r="C73" s="9"/>
      <c r="D73" s="9"/>
      <c r="E73" s="9">
        <f t="shared" si="1"/>
        <v>1311.9699999999993</v>
      </c>
    </row>
    <row r="74" spans="1:5" ht="21" x14ac:dyDescent="0.25">
      <c r="A74" s="18"/>
      <c r="B74" s="8"/>
      <c r="C74" s="9"/>
      <c r="D74" s="9"/>
      <c r="E74" s="9">
        <f t="shared" si="1"/>
        <v>1311.9699999999993</v>
      </c>
    </row>
    <row r="75" spans="1:5" ht="21" x14ac:dyDescent="0.25">
      <c r="A75" s="18"/>
      <c r="B75" s="8"/>
      <c r="C75" s="9"/>
      <c r="D75" s="9"/>
      <c r="E75" s="9">
        <f t="shared" si="1"/>
        <v>1311.9699999999993</v>
      </c>
    </row>
    <row r="76" spans="1:5" ht="21" x14ac:dyDescent="0.25">
      <c r="A76" s="18"/>
      <c r="B76" s="8"/>
      <c r="C76" s="9"/>
      <c r="D76" s="9"/>
      <c r="E76" s="9">
        <f t="shared" si="1"/>
        <v>1311.9699999999993</v>
      </c>
    </row>
    <row r="77" spans="1:5" ht="21" x14ac:dyDescent="0.25">
      <c r="A77" s="18"/>
      <c r="B77" s="8"/>
      <c r="C77" s="9"/>
      <c r="D77" s="9"/>
      <c r="E77" s="9">
        <f t="shared" si="1"/>
        <v>1311.9699999999993</v>
      </c>
    </row>
    <row r="78" spans="1:5" ht="21" x14ac:dyDescent="0.25">
      <c r="A78" s="18"/>
      <c r="B78" s="8"/>
      <c r="C78" s="9"/>
      <c r="D78" s="9"/>
      <c r="E78" s="9">
        <f t="shared" si="1"/>
        <v>1311.9699999999993</v>
      </c>
    </row>
    <row r="79" spans="1:5" ht="21" x14ac:dyDescent="0.25">
      <c r="A79" s="18"/>
      <c r="B79" s="8"/>
      <c r="C79" s="9"/>
      <c r="D79" s="9"/>
      <c r="E79" s="9">
        <f t="shared" si="1"/>
        <v>1311.9699999999993</v>
      </c>
    </row>
    <row r="80" spans="1:5" ht="21" x14ac:dyDescent="0.25">
      <c r="A80" s="18"/>
      <c r="B80" s="8"/>
      <c r="C80" s="9"/>
      <c r="D80" s="9"/>
      <c r="E80" s="9">
        <f t="shared" si="1"/>
        <v>1311.9699999999993</v>
      </c>
    </row>
    <row r="81" spans="1:5" ht="21" x14ac:dyDescent="0.25">
      <c r="A81" s="18"/>
      <c r="B81" s="8"/>
      <c r="C81" s="9"/>
      <c r="D81" s="9"/>
      <c r="E81" s="9">
        <f t="shared" si="1"/>
        <v>1311.9699999999993</v>
      </c>
    </row>
    <row r="82" spans="1:5" ht="21" x14ac:dyDescent="0.25">
      <c r="A82" s="18"/>
      <c r="B82" s="8"/>
      <c r="C82" s="9"/>
      <c r="D82" s="9"/>
      <c r="E82" s="9">
        <f t="shared" si="1"/>
        <v>1311.9699999999993</v>
      </c>
    </row>
    <row r="83" spans="1:5" ht="21" x14ac:dyDescent="0.25">
      <c r="A83" s="18"/>
      <c r="B83" s="8"/>
      <c r="C83" s="9"/>
      <c r="D83" s="9"/>
      <c r="E83" s="9">
        <f t="shared" si="1"/>
        <v>1311.9699999999993</v>
      </c>
    </row>
    <row r="84" spans="1:5" ht="21" x14ac:dyDescent="0.25">
      <c r="A84" s="18"/>
      <c r="B84" s="8"/>
      <c r="C84" s="9"/>
      <c r="D84" s="9"/>
      <c r="E84" s="9">
        <f t="shared" si="1"/>
        <v>1311.9699999999993</v>
      </c>
    </row>
    <row r="85" spans="1:5" ht="21" x14ac:dyDescent="0.25">
      <c r="A85" s="18"/>
      <c r="B85" s="8"/>
      <c r="C85" s="9"/>
      <c r="D85" s="9"/>
      <c r="E85" s="9">
        <f t="shared" si="1"/>
        <v>1311.9699999999993</v>
      </c>
    </row>
    <row r="86" spans="1:5" ht="21" x14ac:dyDescent="0.25">
      <c r="A86" s="18"/>
      <c r="B86" s="8"/>
      <c r="C86" s="9"/>
      <c r="D86" s="9"/>
      <c r="E86" s="9">
        <f t="shared" si="1"/>
        <v>1311.9699999999993</v>
      </c>
    </row>
    <row r="87" spans="1:5" ht="21" x14ac:dyDescent="0.25">
      <c r="A87" s="18"/>
      <c r="B87" s="8"/>
      <c r="C87" s="93"/>
      <c r="D87" s="9"/>
      <c r="E87" s="9">
        <f t="shared" si="1"/>
        <v>1311.9699999999993</v>
      </c>
    </row>
    <row r="88" spans="1:5" ht="21" x14ac:dyDescent="0.25">
      <c r="A88" s="18"/>
      <c r="B88" s="8"/>
      <c r="C88" s="9"/>
      <c r="D88" s="9"/>
      <c r="E88" s="9">
        <f t="shared" si="1"/>
        <v>1311.9699999999993</v>
      </c>
    </row>
    <row r="89" spans="1:5" ht="21" x14ac:dyDescent="0.25">
      <c r="A89" s="18"/>
      <c r="B89" s="8"/>
      <c r="C89" s="9"/>
      <c r="D89" s="9"/>
      <c r="E89" s="9">
        <f t="shared" si="1"/>
        <v>1311.9699999999993</v>
      </c>
    </row>
    <row r="90" spans="1:5" ht="21" x14ac:dyDescent="0.25">
      <c r="A90" s="18"/>
      <c r="B90" s="8"/>
      <c r="C90" s="9"/>
      <c r="D90" s="9"/>
      <c r="E90" s="9">
        <f t="shared" si="1"/>
        <v>1311.9699999999993</v>
      </c>
    </row>
    <row r="91" spans="1:5" ht="21" x14ac:dyDescent="0.25">
      <c r="A91" s="18"/>
      <c r="B91" s="8"/>
      <c r="C91" s="9"/>
      <c r="D91" s="9"/>
      <c r="E91" s="9">
        <f t="shared" si="1"/>
        <v>1311.9699999999993</v>
      </c>
    </row>
    <row r="92" spans="1:5" ht="21" x14ac:dyDescent="0.25">
      <c r="A92" s="18"/>
      <c r="B92" s="8"/>
      <c r="C92" s="9"/>
      <c r="D92" s="9"/>
      <c r="E92" s="9">
        <f t="shared" si="1"/>
        <v>1311.9699999999993</v>
      </c>
    </row>
    <row r="93" spans="1:5" ht="21" x14ac:dyDescent="0.25">
      <c r="A93" s="18"/>
      <c r="B93" s="8"/>
      <c r="C93" s="9"/>
      <c r="D93" s="9"/>
      <c r="E93" s="9">
        <f t="shared" si="1"/>
        <v>1311.9699999999993</v>
      </c>
    </row>
    <row r="94" spans="1:5" ht="21" x14ac:dyDescent="0.25">
      <c r="A94" s="18"/>
      <c r="B94" s="8"/>
      <c r="C94" s="9"/>
      <c r="D94" s="9"/>
      <c r="E94" s="9">
        <f t="shared" si="1"/>
        <v>1311.9699999999993</v>
      </c>
    </row>
    <row r="95" spans="1:5" ht="21" x14ac:dyDescent="0.25">
      <c r="A95" s="18"/>
      <c r="B95" s="8"/>
      <c r="C95" s="9"/>
      <c r="D95" s="9"/>
      <c r="E95" s="9">
        <f t="shared" si="1"/>
        <v>1311.9699999999993</v>
      </c>
    </row>
    <row r="96" spans="1:5" ht="21" x14ac:dyDescent="0.25">
      <c r="A96" s="18"/>
      <c r="B96" s="8"/>
      <c r="C96" s="9"/>
      <c r="D96" s="9"/>
      <c r="E96" s="9">
        <f t="shared" si="1"/>
        <v>1311.9699999999993</v>
      </c>
    </row>
    <row r="97" spans="1:6" ht="21" x14ac:dyDescent="0.25">
      <c r="A97" s="18"/>
      <c r="B97" s="8"/>
      <c r="C97" s="9"/>
      <c r="D97" s="9"/>
      <c r="E97" s="9">
        <f t="shared" si="1"/>
        <v>1311.9699999999993</v>
      </c>
    </row>
    <row r="98" spans="1:6" ht="21" x14ac:dyDescent="0.25">
      <c r="A98" s="18"/>
      <c r="B98" s="8"/>
      <c r="C98" s="9"/>
      <c r="D98" s="9"/>
      <c r="E98" s="9">
        <f t="shared" si="1"/>
        <v>1311.9699999999993</v>
      </c>
    </row>
    <row r="99" spans="1:6" ht="21" x14ac:dyDescent="0.25">
      <c r="A99" s="18"/>
      <c r="B99" s="8"/>
      <c r="C99" s="9"/>
      <c r="D99" s="9"/>
      <c r="E99" s="9">
        <f t="shared" si="1"/>
        <v>1311.9699999999993</v>
      </c>
    </row>
    <row r="100" spans="1:6" ht="21" x14ac:dyDescent="0.25">
      <c r="A100" s="18"/>
      <c r="B100" s="8"/>
      <c r="C100" s="9"/>
      <c r="D100" s="9"/>
      <c r="E100" s="9">
        <f t="shared" si="1"/>
        <v>1311.9699999999993</v>
      </c>
    </row>
    <row r="101" spans="1:6" ht="21" x14ac:dyDescent="0.25">
      <c r="A101" s="18"/>
      <c r="B101" s="8"/>
      <c r="C101" s="9"/>
      <c r="D101" s="9"/>
      <c r="E101" s="9">
        <f t="shared" si="1"/>
        <v>1311.9699999999993</v>
      </c>
    </row>
    <row r="102" spans="1:6" ht="21" x14ac:dyDescent="0.25">
      <c r="A102" s="18"/>
      <c r="B102" s="8"/>
      <c r="C102" s="9"/>
      <c r="D102" s="9"/>
      <c r="E102" s="9">
        <f t="shared" si="1"/>
        <v>1311.9699999999993</v>
      </c>
      <c r="F102">
        <v>1407</v>
      </c>
    </row>
    <row r="103" spans="1:6" ht="21" x14ac:dyDescent="0.25">
      <c r="A103" s="18"/>
      <c r="B103" s="8"/>
      <c r="C103" s="9"/>
      <c r="D103" s="9"/>
      <c r="E103" s="9">
        <f t="shared" si="1"/>
        <v>1311.9699999999993</v>
      </c>
      <c r="F103" s="77">
        <f>E102-F102</f>
        <v>-95.030000000000655</v>
      </c>
    </row>
    <row r="104" spans="1:6" ht="21" x14ac:dyDescent="0.25">
      <c r="A104" s="18"/>
      <c r="B104" s="8"/>
      <c r="C104" s="9"/>
      <c r="D104" s="9"/>
      <c r="E104" s="9">
        <f t="shared" si="1"/>
        <v>1311.9699999999993</v>
      </c>
    </row>
    <row r="105" spans="1:6" ht="21" x14ac:dyDescent="0.25">
      <c r="A105" s="18"/>
      <c r="B105" s="8"/>
      <c r="C105" s="9"/>
      <c r="D105" s="9"/>
      <c r="E105" s="9">
        <f t="shared" si="1"/>
        <v>1311.9699999999993</v>
      </c>
    </row>
    <row r="106" spans="1:6" ht="21" x14ac:dyDescent="0.25">
      <c r="A106" s="18"/>
      <c r="B106" s="8"/>
      <c r="C106" s="9"/>
      <c r="D106" s="9"/>
      <c r="E106" s="9">
        <f t="shared" si="1"/>
        <v>1311.9699999999993</v>
      </c>
    </row>
    <row r="107" spans="1:6" ht="21" x14ac:dyDescent="0.25">
      <c r="A107" s="18"/>
      <c r="B107" s="8"/>
      <c r="C107" s="9"/>
      <c r="D107" s="9"/>
      <c r="E107" s="9">
        <f t="shared" si="1"/>
        <v>1311.9699999999993</v>
      </c>
    </row>
    <row r="108" spans="1:6" ht="21" x14ac:dyDescent="0.25">
      <c r="A108" s="18"/>
      <c r="B108" s="8"/>
      <c r="C108" s="9"/>
      <c r="D108" s="9"/>
      <c r="E108" s="9">
        <f t="shared" si="1"/>
        <v>1311.9699999999993</v>
      </c>
    </row>
    <row r="109" spans="1:6" ht="21" x14ac:dyDescent="0.25">
      <c r="A109" s="18"/>
      <c r="B109" s="8"/>
      <c r="C109" s="9"/>
      <c r="D109" s="9"/>
      <c r="E109" s="9">
        <f t="shared" si="1"/>
        <v>1311.9699999999993</v>
      </c>
    </row>
    <row r="110" spans="1:6" ht="21" x14ac:dyDescent="0.25">
      <c r="A110" s="18"/>
      <c r="B110" s="8"/>
      <c r="C110" s="9"/>
      <c r="D110" s="9"/>
      <c r="E110" s="9">
        <f t="shared" si="1"/>
        <v>1311.9699999999993</v>
      </c>
    </row>
    <row r="111" spans="1:6" ht="21" x14ac:dyDescent="0.25">
      <c r="A111" s="18"/>
      <c r="B111" s="8"/>
      <c r="C111" s="9"/>
      <c r="D111" s="30"/>
      <c r="E111" s="9">
        <f t="shared" si="1"/>
        <v>1311.9699999999993</v>
      </c>
    </row>
    <row r="112" spans="1:6" ht="21" x14ac:dyDescent="0.25">
      <c r="A112" s="18"/>
      <c r="B112" s="8"/>
      <c r="C112" s="85"/>
      <c r="D112" s="30"/>
      <c r="E112" s="9">
        <f t="shared" si="1"/>
        <v>1311.9699999999993</v>
      </c>
    </row>
    <row r="113" spans="1:8" ht="21" x14ac:dyDescent="0.25">
      <c r="A113" s="17"/>
      <c r="B113" s="8"/>
      <c r="C113" s="9"/>
      <c r="D113" s="9"/>
      <c r="E113" s="9">
        <f t="shared" si="1"/>
        <v>1311.9699999999993</v>
      </c>
    </row>
    <row r="114" spans="1:8" ht="21" x14ac:dyDescent="0.25">
      <c r="A114" s="17"/>
      <c r="B114" s="8"/>
      <c r="C114" s="9"/>
      <c r="D114" s="9"/>
      <c r="E114" s="9">
        <f t="shared" si="1"/>
        <v>1311.9699999999993</v>
      </c>
    </row>
    <row r="115" spans="1:8" ht="21" x14ac:dyDescent="0.25">
      <c r="A115" s="17"/>
      <c r="B115" s="8"/>
      <c r="C115" s="9"/>
      <c r="D115" s="9"/>
      <c r="E115" s="9">
        <f t="shared" si="1"/>
        <v>1311.9699999999993</v>
      </c>
    </row>
    <row r="116" spans="1:8" ht="21" x14ac:dyDescent="0.25">
      <c r="A116" s="17"/>
      <c r="B116" s="8"/>
      <c r="C116" s="9"/>
      <c r="D116" s="9"/>
      <c r="E116" s="9">
        <f t="shared" si="1"/>
        <v>1311.9699999999993</v>
      </c>
    </row>
    <row r="117" spans="1:8" ht="21" x14ac:dyDescent="0.25">
      <c r="A117" s="17"/>
      <c r="B117" s="8"/>
      <c r="C117" s="9"/>
      <c r="D117" s="9"/>
      <c r="E117" s="9">
        <f t="shared" si="1"/>
        <v>1311.9699999999993</v>
      </c>
    </row>
    <row r="118" spans="1:8" ht="21" x14ac:dyDescent="0.25">
      <c r="A118" s="17"/>
      <c r="B118" s="8"/>
      <c r="C118" s="30"/>
      <c r="D118" s="9"/>
      <c r="E118" s="9">
        <f t="shared" si="1"/>
        <v>1311.9699999999993</v>
      </c>
    </row>
    <row r="119" spans="1:8" ht="21" x14ac:dyDescent="0.25">
      <c r="A119" s="17"/>
      <c r="B119" s="8"/>
      <c r="C119" s="30"/>
      <c r="D119" s="9"/>
      <c r="E119" s="9">
        <f t="shared" si="1"/>
        <v>1311.9699999999993</v>
      </c>
    </row>
    <row r="120" spans="1:8" ht="21" x14ac:dyDescent="0.25">
      <c r="A120" s="17"/>
      <c r="B120" s="8"/>
      <c r="C120" s="9"/>
      <c r="D120" s="9"/>
      <c r="E120" s="9">
        <f t="shared" si="1"/>
        <v>1311.9699999999993</v>
      </c>
    </row>
    <row r="121" spans="1:8" ht="21" x14ac:dyDescent="0.25">
      <c r="A121" s="17"/>
      <c r="B121" s="8"/>
      <c r="C121" s="9"/>
      <c r="D121" s="9"/>
      <c r="E121" s="9">
        <f t="shared" si="1"/>
        <v>1311.9699999999993</v>
      </c>
    </row>
    <row r="122" spans="1:8" ht="21" x14ac:dyDescent="0.25">
      <c r="A122" s="17"/>
      <c r="B122" s="8"/>
      <c r="C122" s="9"/>
      <c r="D122" s="9"/>
      <c r="E122" s="9">
        <f t="shared" si="1"/>
        <v>1311.9699999999993</v>
      </c>
    </row>
    <row r="123" spans="1:8" ht="21" x14ac:dyDescent="0.25">
      <c r="A123" s="17"/>
      <c r="B123" s="8"/>
      <c r="C123" s="30"/>
      <c r="D123" s="9"/>
      <c r="E123" s="9">
        <f t="shared" si="1"/>
        <v>1311.9699999999993</v>
      </c>
    </row>
    <row r="124" spans="1:8" ht="21" x14ac:dyDescent="0.25">
      <c r="A124" s="17"/>
      <c r="B124" s="8"/>
      <c r="C124" s="9"/>
      <c r="D124" s="9"/>
      <c r="E124" s="9">
        <f t="shared" si="1"/>
        <v>1311.9699999999993</v>
      </c>
    </row>
    <row r="125" spans="1:8" ht="21" x14ac:dyDescent="0.25">
      <c r="A125" s="17"/>
      <c r="B125" s="8"/>
      <c r="C125" s="30"/>
      <c r="D125" s="9"/>
      <c r="E125" s="9">
        <f t="shared" si="1"/>
        <v>1311.9699999999993</v>
      </c>
    </row>
    <row r="126" spans="1:8" ht="21" x14ac:dyDescent="0.25">
      <c r="A126" s="17"/>
      <c r="B126" s="8"/>
      <c r="C126" s="30"/>
      <c r="D126" s="9"/>
      <c r="E126" s="9">
        <f t="shared" si="1"/>
        <v>1311.9699999999993</v>
      </c>
    </row>
    <row r="127" spans="1:8" ht="21" x14ac:dyDescent="0.25">
      <c r="A127" s="17"/>
      <c r="B127" s="51"/>
      <c r="C127" s="30"/>
      <c r="D127" s="9"/>
      <c r="E127" s="9">
        <f t="shared" si="1"/>
        <v>1311.9699999999993</v>
      </c>
      <c r="G127">
        <v>499.86</v>
      </c>
      <c r="H127" s="77">
        <f>E127-G127</f>
        <v>812.10999999999933</v>
      </c>
    </row>
    <row r="128" spans="1:8" ht="21" x14ac:dyDescent="0.25">
      <c r="A128" s="17"/>
      <c r="B128" s="51"/>
      <c r="C128" s="30"/>
      <c r="D128" s="9"/>
      <c r="E128" s="9">
        <f t="shared" si="1"/>
        <v>1311.9699999999993</v>
      </c>
    </row>
    <row r="129" spans="1:5" ht="21" x14ac:dyDescent="0.25">
      <c r="A129" s="17"/>
      <c r="B129" s="8"/>
      <c r="C129" s="30"/>
      <c r="D129" s="9"/>
      <c r="E129" s="9">
        <f t="shared" si="1"/>
        <v>1311.9699999999993</v>
      </c>
    </row>
    <row r="130" spans="1:5" ht="21" x14ac:dyDescent="0.25">
      <c r="A130" s="17"/>
      <c r="B130" s="51"/>
      <c r="C130" s="9"/>
      <c r="D130" s="9"/>
      <c r="E130" s="9">
        <f t="shared" si="1"/>
        <v>1311.9699999999993</v>
      </c>
    </row>
    <row r="131" spans="1:5" ht="21" x14ac:dyDescent="0.25">
      <c r="A131" s="17"/>
      <c r="B131" s="51"/>
      <c r="C131" s="9"/>
      <c r="D131" s="9"/>
      <c r="E131" s="9">
        <f t="shared" si="1"/>
        <v>1311.9699999999993</v>
      </c>
    </row>
    <row r="132" spans="1:5" ht="21" x14ac:dyDescent="0.25">
      <c r="A132" s="17"/>
      <c r="B132" s="8"/>
      <c r="C132" s="9"/>
      <c r="D132" s="9"/>
      <c r="E132" s="9">
        <f t="shared" si="1"/>
        <v>1311.9699999999993</v>
      </c>
    </row>
    <row r="133" spans="1:5" ht="21" x14ac:dyDescent="0.25">
      <c r="A133" s="17"/>
      <c r="B133" s="51"/>
      <c r="C133" s="9"/>
      <c r="D133" s="9"/>
      <c r="E133" s="9">
        <f t="shared" ref="E133:E196" si="2">E132+C133-D133</f>
        <v>1311.9699999999993</v>
      </c>
    </row>
    <row r="134" spans="1:5" ht="21" x14ac:dyDescent="0.25">
      <c r="A134" s="17"/>
      <c r="B134" s="8"/>
      <c r="C134" s="30"/>
      <c r="D134" s="9"/>
      <c r="E134" s="9">
        <f t="shared" si="2"/>
        <v>1311.9699999999993</v>
      </c>
    </row>
    <row r="135" spans="1:5" ht="21" x14ac:dyDescent="0.25">
      <c r="A135" s="17"/>
      <c r="B135" s="51"/>
      <c r="C135" s="89"/>
      <c r="D135" s="9"/>
      <c r="E135" s="9">
        <f t="shared" si="2"/>
        <v>1311.9699999999993</v>
      </c>
    </row>
    <row r="136" spans="1:5" ht="21" x14ac:dyDescent="0.25">
      <c r="A136" s="83"/>
      <c r="B136" s="51"/>
      <c r="C136" s="30"/>
      <c r="D136" s="9"/>
      <c r="E136" s="9">
        <f t="shared" si="2"/>
        <v>1311.9699999999993</v>
      </c>
    </row>
    <row r="137" spans="1:5" ht="21" x14ac:dyDescent="0.25">
      <c r="A137" s="83"/>
      <c r="B137" s="51"/>
      <c r="C137" s="30"/>
      <c r="D137" s="9"/>
      <c r="E137" s="9">
        <f t="shared" si="2"/>
        <v>1311.9699999999993</v>
      </c>
    </row>
    <row r="138" spans="1:5" ht="21" x14ac:dyDescent="0.25">
      <c r="A138" s="83"/>
      <c r="B138" s="51"/>
      <c r="C138" s="89"/>
      <c r="D138" s="9"/>
      <c r="E138" s="9">
        <f t="shared" si="2"/>
        <v>1311.9699999999993</v>
      </c>
    </row>
    <row r="139" spans="1:5" ht="21" x14ac:dyDescent="0.25">
      <c r="A139" s="83"/>
      <c r="B139" s="51"/>
      <c r="C139" s="89"/>
      <c r="D139" s="9"/>
      <c r="E139" s="9">
        <f t="shared" si="2"/>
        <v>1311.9699999999993</v>
      </c>
    </row>
    <row r="140" spans="1:5" ht="21" x14ac:dyDescent="0.25">
      <c r="A140" s="83"/>
      <c r="B140" s="51"/>
      <c r="C140" s="89"/>
      <c r="D140" s="9"/>
      <c r="E140" s="9">
        <f t="shared" si="2"/>
        <v>1311.9699999999993</v>
      </c>
    </row>
    <row r="141" spans="1:5" ht="21" x14ac:dyDescent="0.25">
      <c r="A141" s="83"/>
      <c r="B141" s="51"/>
      <c r="C141" s="89"/>
      <c r="D141" s="9"/>
      <c r="E141" s="9">
        <f t="shared" si="2"/>
        <v>1311.9699999999993</v>
      </c>
    </row>
    <row r="142" spans="1:5" ht="21" x14ac:dyDescent="0.25">
      <c r="A142" s="83"/>
      <c r="B142" s="51"/>
      <c r="C142" s="30"/>
      <c r="D142" s="9"/>
      <c r="E142" s="9">
        <f t="shared" si="2"/>
        <v>1311.9699999999993</v>
      </c>
    </row>
    <row r="143" spans="1:5" ht="21" x14ac:dyDescent="0.25">
      <c r="A143" s="83"/>
      <c r="B143" s="51"/>
      <c r="C143" s="89"/>
      <c r="D143" s="9"/>
      <c r="E143" s="9">
        <f t="shared" si="2"/>
        <v>1311.9699999999993</v>
      </c>
    </row>
    <row r="144" spans="1:5" ht="21" x14ac:dyDescent="0.25">
      <c r="A144" s="83"/>
      <c r="B144" s="51"/>
      <c r="C144" s="89"/>
      <c r="D144" s="9"/>
      <c r="E144" s="9">
        <f t="shared" si="2"/>
        <v>1311.9699999999993</v>
      </c>
    </row>
    <row r="145" spans="1:5" ht="21" x14ac:dyDescent="0.25">
      <c r="A145" s="83"/>
      <c r="B145" s="51"/>
      <c r="C145" s="89"/>
      <c r="D145" s="9"/>
      <c r="E145" s="9">
        <f t="shared" si="2"/>
        <v>1311.9699999999993</v>
      </c>
    </row>
    <row r="146" spans="1:5" ht="21" x14ac:dyDescent="0.25">
      <c r="A146" s="83"/>
      <c r="B146" s="51"/>
      <c r="C146" s="30"/>
      <c r="D146" s="9"/>
      <c r="E146" s="9">
        <f t="shared" si="2"/>
        <v>1311.9699999999993</v>
      </c>
    </row>
    <row r="147" spans="1:5" ht="21" x14ac:dyDescent="0.25">
      <c r="A147" s="83"/>
      <c r="B147" s="51"/>
      <c r="C147" s="9"/>
      <c r="D147" s="9"/>
      <c r="E147" s="9">
        <f t="shared" si="2"/>
        <v>1311.9699999999993</v>
      </c>
    </row>
    <row r="148" spans="1:5" ht="21" x14ac:dyDescent="0.25">
      <c r="A148" s="83"/>
      <c r="B148" s="51"/>
      <c r="C148" s="30"/>
      <c r="D148" s="9"/>
      <c r="E148" s="9">
        <f t="shared" si="2"/>
        <v>1311.9699999999993</v>
      </c>
    </row>
    <row r="149" spans="1:5" ht="21" x14ac:dyDescent="0.25">
      <c r="A149" s="83"/>
      <c r="B149" s="51"/>
      <c r="C149" s="9"/>
      <c r="D149" s="9"/>
      <c r="E149" s="9">
        <f t="shared" si="2"/>
        <v>1311.9699999999993</v>
      </c>
    </row>
    <row r="150" spans="1:5" ht="21" x14ac:dyDescent="0.25">
      <c r="A150" s="83"/>
      <c r="B150" s="51"/>
      <c r="C150" s="9"/>
      <c r="D150" s="9"/>
      <c r="E150" s="9">
        <f t="shared" si="2"/>
        <v>1311.9699999999993</v>
      </c>
    </row>
    <row r="151" spans="1:5" ht="21" x14ac:dyDescent="0.25">
      <c r="A151" s="83"/>
      <c r="B151" s="51"/>
      <c r="C151" s="9"/>
      <c r="D151" s="9"/>
      <c r="E151" s="9">
        <f t="shared" si="2"/>
        <v>1311.9699999999993</v>
      </c>
    </row>
    <row r="152" spans="1:5" ht="21" x14ac:dyDescent="0.25">
      <c r="A152" s="83"/>
      <c r="B152" s="51"/>
      <c r="C152" s="9"/>
      <c r="D152" s="9"/>
      <c r="E152" s="9">
        <f t="shared" si="2"/>
        <v>1311.9699999999993</v>
      </c>
    </row>
    <row r="153" spans="1:5" ht="21" x14ac:dyDescent="0.25">
      <c r="A153" s="83"/>
      <c r="B153" s="51"/>
      <c r="C153" s="9"/>
      <c r="D153" s="9"/>
      <c r="E153" s="9">
        <f t="shared" si="2"/>
        <v>1311.9699999999993</v>
      </c>
    </row>
    <row r="154" spans="1:5" ht="21" x14ac:dyDescent="0.25">
      <c r="A154" s="83"/>
      <c r="B154" s="51"/>
      <c r="C154" s="9"/>
      <c r="D154" s="9"/>
      <c r="E154" s="9">
        <f t="shared" si="2"/>
        <v>1311.9699999999993</v>
      </c>
    </row>
    <row r="155" spans="1:5" ht="21" x14ac:dyDescent="0.25">
      <c r="A155" s="17"/>
      <c r="B155" s="51"/>
      <c r="C155" s="89"/>
      <c r="D155" s="9"/>
      <c r="E155" s="9">
        <f t="shared" si="2"/>
        <v>1311.9699999999993</v>
      </c>
    </row>
    <row r="156" spans="1:5" ht="21" x14ac:dyDescent="0.25">
      <c r="A156" s="17"/>
      <c r="B156" s="51"/>
      <c r="C156" s="9"/>
      <c r="D156" s="9"/>
      <c r="E156" s="9">
        <f t="shared" si="2"/>
        <v>1311.9699999999993</v>
      </c>
    </row>
    <row r="157" spans="1:5" ht="21" x14ac:dyDescent="0.25">
      <c r="A157" s="17"/>
      <c r="B157" s="51"/>
      <c r="C157" s="30"/>
      <c r="D157" s="9"/>
      <c r="E157" s="9">
        <f t="shared" si="2"/>
        <v>1311.9699999999993</v>
      </c>
    </row>
    <row r="158" spans="1:5" ht="21" x14ac:dyDescent="0.25">
      <c r="A158" s="83"/>
      <c r="B158" s="51"/>
      <c r="C158" s="30"/>
      <c r="D158" s="9"/>
      <c r="E158" s="9">
        <f t="shared" si="2"/>
        <v>1311.9699999999993</v>
      </c>
    </row>
    <row r="159" spans="1:5" ht="21" x14ac:dyDescent="0.25">
      <c r="A159" s="83"/>
      <c r="B159" s="51"/>
      <c r="C159" s="89"/>
      <c r="D159" s="9"/>
      <c r="E159" s="9">
        <f t="shared" si="2"/>
        <v>1311.9699999999993</v>
      </c>
    </row>
    <row r="160" spans="1:5" ht="21" x14ac:dyDescent="0.25">
      <c r="A160" s="83"/>
      <c r="B160" s="51"/>
      <c r="C160" s="9"/>
      <c r="D160" s="9"/>
      <c r="E160" s="9">
        <f t="shared" si="2"/>
        <v>1311.9699999999993</v>
      </c>
    </row>
    <row r="161" spans="1:5" ht="21" x14ac:dyDescent="0.25">
      <c r="A161" s="83"/>
      <c r="B161" s="51"/>
      <c r="C161" s="30"/>
      <c r="D161" s="9"/>
      <c r="E161" s="9">
        <f t="shared" si="2"/>
        <v>1311.9699999999993</v>
      </c>
    </row>
    <row r="162" spans="1:5" ht="21" x14ac:dyDescent="0.25">
      <c r="A162" s="83"/>
      <c r="B162" s="51"/>
      <c r="C162" s="30"/>
      <c r="D162" s="9"/>
      <c r="E162" s="9">
        <f t="shared" si="2"/>
        <v>1311.9699999999993</v>
      </c>
    </row>
    <row r="163" spans="1:5" ht="21" x14ac:dyDescent="0.25">
      <c r="A163" s="83"/>
      <c r="B163" s="51"/>
      <c r="C163" s="30"/>
      <c r="D163" s="9"/>
      <c r="E163" s="9">
        <f t="shared" si="2"/>
        <v>1311.9699999999993</v>
      </c>
    </row>
    <row r="164" spans="1:5" ht="21" x14ac:dyDescent="0.25">
      <c r="A164" s="83"/>
      <c r="B164" s="51"/>
      <c r="C164" s="9"/>
      <c r="D164" s="9"/>
      <c r="E164" s="9">
        <f t="shared" si="2"/>
        <v>1311.9699999999993</v>
      </c>
    </row>
    <row r="165" spans="1:5" ht="21" x14ac:dyDescent="0.25">
      <c r="A165" s="83"/>
      <c r="B165" s="51"/>
      <c r="C165" s="30"/>
      <c r="D165" s="9"/>
      <c r="E165" s="9">
        <f t="shared" si="2"/>
        <v>1311.9699999999993</v>
      </c>
    </row>
    <row r="166" spans="1:5" ht="21" x14ac:dyDescent="0.25">
      <c r="A166" s="83"/>
      <c r="B166" s="51"/>
      <c r="C166" s="9"/>
      <c r="D166" s="9"/>
      <c r="E166" s="9">
        <f t="shared" si="2"/>
        <v>1311.9699999999993</v>
      </c>
    </row>
    <row r="167" spans="1:5" ht="21" x14ac:dyDescent="0.25">
      <c r="A167" s="83"/>
      <c r="B167" s="51"/>
      <c r="C167" s="9"/>
      <c r="D167" s="9"/>
      <c r="E167" s="9">
        <f t="shared" si="2"/>
        <v>1311.9699999999993</v>
      </c>
    </row>
    <row r="168" spans="1:5" ht="21" x14ac:dyDescent="0.25">
      <c r="A168" s="83"/>
      <c r="B168" s="51"/>
      <c r="C168" s="9"/>
      <c r="D168" s="9"/>
      <c r="E168" s="9">
        <f t="shared" si="2"/>
        <v>1311.9699999999993</v>
      </c>
    </row>
    <row r="169" spans="1:5" ht="21" x14ac:dyDescent="0.25">
      <c r="A169" s="83"/>
      <c r="B169" s="51"/>
      <c r="C169" s="30"/>
      <c r="D169" s="9"/>
      <c r="E169" s="9">
        <f t="shared" si="2"/>
        <v>1311.9699999999993</v>
      </c>
    </row>
    <row r="170" spans="1:5" ht="21" x14ac:dyDescent="0.25">
      <c r="A170" s="17"/>
      <c r="C170" s="30"/>
      <c r="D170" s="9"/>
      <c r="E170" s="9">
        <f t="shared" si="2"/>
        <v>1311.9699999999993</v>
      </c>
    </row>
    <row r="171" spans="1:5" ht="21" x14ac:dyDescent="0.25">
      <c r="A171" s="17"/>
      <c r="C171" s="30"/>
      <c r="D171" s="9"/>
      <c r="E171" s="9">
        <f t="shared" si="2"/>
        <v>1311.9699999999993</v>
      </c>
    </row>
    <row r="172" spans="1:5" ht="21" x14ac:dyDescent="0.25">
      <c r="A172" s="17"/>
      <c r="C172" s="30"/>
      <c r="D172" s="9"/>
      <c r="E172" s="9">
        <f t="shared" si="2"/>
        <v>1311.9699999999993</v>
      </c>
    </row>
    <row r="173" spans="1:5" ht="21" x14ac:dyDescent="0.25">
      <c r="A173" s="17"/>
      <c r="C173" s="30"/>
      <c r="D173" s="9"/>
      <c r="E173" s="9">
        <f t="shared" si="2"/>
        <v>1311.9699999999993</v>
      </c>
    </row>
    <row r="174" spans="1:5" ht="21" x14ac:dyDescent="0.25">
      <c r="A174" s="17"/>
      <c r="C174" s="30"/>
      <c r="D174" s="9"/>
      <c r="E174" s="9">
        <f t="shared" si="2"/>
        <v>1311.9699999999993</v>
      </c>
    </row>
    <row r="175" spans="1:5" ht="21" x14ac:dyDescent="0.25">
      <c r="A175" s="17"/>
      <c r="C175" s="30"/>
      <c r="D175" s="9"/>
      <c r="E175" s="9">
        <f t="shared" si="2"/>
        <v>1311.9699999999993</v>
      </c>
    </row>
    <row r="176" spans="1:5" ht="21" x14ac:dyDescent="0.25">
      <c r="A176" s="17"/>
      <c r="C176" s="30"/>
      <c r="D176" s="9"/>
      <c r="E176" s="9">
        <f t="shared" si="2"/>
        <v>1311.9699999999993</v>
      </c>
    </row>
    <row r="177" spans="1:5" ht="21" x14ac:dyDescent="0.25">
      <c r="A177" s="17"/>
      <c r="C177" s="30"/>
      <c r="D177" s="9"/>
      <c r="E177" s="9">
        <f t="shared" si="2"/>
        <v>1311.9699999999993</v>
      </c>
    </row>
    <row r="178" spans="1:5" ht="21" x14ac:dyDescent="0.25">
      <c r="A178" s="17"/>
      <c r="C178" s="30"/>
      <c r="D178" s="9"/>
      <c r="E178" s="9">
        <f t="shared" si="2"/>
        <v>1311.9699999999993</v>
      </c>
    </row>
    <row r="179" spans="1:5" ht="21" x14ac:dyDescent="0.25">
      <c r="A179" s="17"/>
      <c r="C179" s="30"/>
      <c r="D179" s="9"/>
      <c r="E179" s="9">
        <f t="shared" si="2"/>
        <v>1311.9699999999993</v>
      </c>
    </row>
    <row r="180" spans="1:5" ht="21" x14ac:dyDescent="0.25">
      <c r="A180" s="17"/>
      <c r="C180" s="30"/>
      <c r="D180" s="9"/>
      <c r="E180" s="9">
        <f t="shared" si="2"/>
        <v>1311.9699999999993</v>
      </c>
    </row>
    <row r="181" spans="1:5" ht="21" x14ac:dyDescent="0.25">
      <c r="A181" s="17"/>
      <c r="C181" s="30"/>
      <c r="D181" s="9"/>
      <c r="E181" s="9">
        <f t="shared" si="2"/>
        <v>1311.9699999999993</v>
      </c>
    </row>
    <row r="182" spans="1:5" ht="21" x14ac:dyDescent="0.25">
      <c r="A182" s="17"/>
      <c r="C182" s="30"/>
      <c r="D182" s="9"/>
      <c r="E182" s="9">
        <f t="shared" si="2"/>
        <v>1311.9699999999993</v>
      </c>
    </row>
    <row r="183" spans="1:5" ht="21" x14ac:dyDescent="0.25">
      <c r="A183" s="17"/>
      <c r="C183" s="30"/>
      <c r="D183" s="9"/>
      <c r="E183" s="9">
        <f t="shared" si="2"/>
        <v>1311.9699999999993</v>
      </c>
    </row>
    <row r="184" spans="1:5" ht="21" x14ac:dyDescent="0.25">
      <c r="A184" s="17"/>
      <c r="C184" s="30"/>
      <c r="D184" s="9"/>
      <c r="E184" s="9">
        <f t="shared" si="2"/>
        <v>1311.9699999999993</v>
      </c>
    </row>
    <row r="185" spans="1:5" ht="21" x14ac:dyDescent="0.25">
      <c r="C185" s="30"/>
      <c r="D185" s="9"/>
      <c r="E185" s="9">
        <f t="shared" si="2"/>
        <v>1311.9699999999993</v>
      </c>
    </row>
    <row r="186" spans="1:5" ht="21" x14ac:dyDescent="0.25">
      <c r="C186" s="30"/>
      <c r="D186" s="9"/>
      <c r="E186" s="9">
        <f t="shared" si="2"/>
        <v>1311.9699999999993</v>
      </c>
    </row>
    <row r="187" spans="1:5" ht="21" x14ac:dyDescent="0.25">
      <c r="C187" s="30"/>
      <c r="D187" s="9"/>
      <c r="E187" s="9">
        <f t="shared" si="2"/>
        <v>1311.9699999999993</v>
      </c>
    </row>
    <row r="188" spans="1:5" ht="21" x14ac:dyDescent="0.25">
      <c r="C188" s="30"/>
      <c r="D188" s="9"/>
      <c r="E188" s="9">
        <f t="shared" si="2"/>
        <v>1311.9699999999993</v>
      </c>
    </row>
    <row r="189" spans="1:5" ht="21" x14ac:dyDescent="0.25">
      <c r="C189" s="30"/>
      <c r="D189" s="9"/>
      <c r="E189" s="9">
        <f t="shared" si="2"/>
        <v>1311.9699999999993</v>
      </c>
    </row>
    <row r="190" spans="1:5" ht="21" x14ac:dyDescent="0.25">
      <c r="C190" s="30"/>
      <c r="D190" s="9"/>
      <c r="E190" s="9">
        <f t="shared" si="2"/>
        <v>1311.9699999999993</v>
      </c>
    </row>
    <row r="191" spans="1:5" ht="21" x14ac:dyDescent="0.25">
      <c r="C191" s="30"/>
      <c r="D191" s="9"/>
      <c r="E191" s="9">
        <f t="shared" si="2"/>
        <v>1311.9699999999993</v>
      </c>
    </row>
    <row r="192" spans="1:5" ht="21" x14ac:dyDescent="0.25">
      <c r="C192" s="30"/>
      <c r="D192" s="9"/>
      <c r="E192" s="9">
        <f t="shared" si="2"/>
        <v>1311.9699999999993</v>
      </c>
    </row>
    <row r="193" spans="3:5" ht="21" x14ac:dyDescent="0.25">
      <c r="C193" s="30"/>
      <c r="D193" s="9"/>
      <c r="E193" s="9">
        <f t="shared" si="2"/>
        <v>1311.9699999999993</v>
      </c>
    </row>
    <row r="194" spans="3:5" ht="21" x14ac:dyDescent="0.25">
      <c r="C194" s="30"/>
      <c r="D194" s="9"/>
      <c r="E194" s="9">
        <f t="shared" si="2"/>
        <v>1311.9699999999993</v>
      </c>
    </row>
    <row r="195" spans="3:5" ht="21" x14ac:dyDescent="0.25">
      <c r="C195" s="30"/>
      <c r="D195" s="9"/>
      <c r="E195" s="9">
        <f t="shared" si="2"/>
        <v>1311.9699999999993</v>
      </c>
    </row>
    <row r="196" spans="3:5" ht="21" x14ac:dyDescent="0.25">
      <c r="C196" s="30"/>
      <c r="D196" s="9"/>
      <c r="E196" s="9">
        <f t="shared" si="2"/>
        <v>1311.9699999999993</v>
      </c>
    </row>
    <row r="197" spans="3:5" ht="21" x14ac:dyDescent="0.25">
      <c r="C197" s="30"/>
      <c r="D197" s="9"/>
      <c r="E197" s="9">
        <f t="shared" ref="E197:E260" si="3">E196+C197-D197</f>
        <v>1311.9699999999993</v>
      </c>
    </row>
    <row r="198" spans="3:5" ht="21" x14ac:dyDescent="0.25">
      <c r="C198" s="30"/>
      <c r="D198" s="9"/>
      <c r="E198" s="9">
        <f t="shared" si="3"/>
        <v>1311.9699999999993</v>
      </c>
    </row>
    <row r="199" spans="3:5" ht="21" x14ac:dyDescent="0.25">
      <c r="C199" s="30"/>
      <c r="D199" s="9"/>
      <c r="E199" s="9">
        <f t="shared" si="3"/>
        <v>1311.9699999999993</v>
      </c>
    </row>
    <row r="200" spans="3:5" ht="21" x14ac:dyDescent="0.25">
      <c r="C200" s="30"/>
      <c r="D200" s="9"/>
      <c r="E200" s="9">
        <f t="shared" si="3"/>
        <v>1311.9699999999993</v>
      </c>
    </row>
    <row r="201" spans="3:5" ht="21" x14ac:dyDescent="0.25">
      <c r="C201" s="30"/>
      <c r="D201" s="9"/>
      <c r="E201" s="9">
        <f t="shared" si="3"/>
        <v>1311.9699999999993</v>
      </c>
    </row>
    <row r="202" spans="3:5" ht="21" x14ac:dyDescent="0.25">
      <c r="C202" s="30"/>
      <c r="D202" s="9"/>
      <c r="E202" s="9">
        <f t="shared" si="3"/>
        <v>1311.9699999999993</v>
      </c>
    </row>
    <row r="203" spans="3:5" ht="21" x14ac:dyDescent="0.25">
      <c r="C203" s="30"/>
      <c r="D203" s="9"/>
      <c r="E203" s="9">
        <f t="shared" si="3"/>
        <v>1311.9699999999993</v>
      </c>
    </row>
    <row r="204" spans="3:5" ht="21" x14ac:dyDescent="0.25">
      <c r="C204" s="30"/>
      <c r="D204" s="9"/>
      <c r="E204" s="9">
        <f t="shared" si="3"/>
        <v>1311.9699999999993</v>
      </c>
    </row>
    <row r="205" spans="3:5" ht="21" x14ac:dyDescent="0.25">
      <c r="C205" s="30"/>
      <c r="D205" s="9"/>
      <c r="E205" s="9">
        <f t="shared" si="3"/>
        <v>1311.9699999999993</v>
      </c>
    </row>
    <row r="206" spans="3:5" ht="21" x14ac:dyDescent="0.25">
      <c r="C206" s="30"/>
      <c r="D206" s="9"/>
      <c r="E206" s="9">
        <f t="shared" si="3"/>
        <v>1311.9699999999993</v>
      </c>
    </row>
    <row r="207" spans="3:5" ht="21" x14ac:dyDescent="0.25">
      <c r="C207" s="30"/>
      <c r="D207" s="9"/>
      <c r="E207" s="9">
        <f t="shared" si="3"/>
        <v>1311.9699999999993</v>
      </c>
    </row>
    <row r="208" spans="3:5" ht="21" x14ac:dyDescent="0.25">
      <c r="C208" s="30"/>
      <c r="D208" s="9"/>
      <c r="E208" s="9">
        <f t="shared" si="3"/>
        <v>1311.9699999999993</v>
      </c>
    </row>
    <row r="209" spans="3:5" ht="21" x14ac:dyDescent="0.25">
      <c r="C209" s="30"/>
      <c r="D209" s="9"/>
      <c r="E209" s="9">
        <f t="shared" si="3"/>
        <v>1311.9699999999993</v>
      </c>
    </row>
    <row r="210" spans="3:5" ht="21" x14ac:dyDescent="0.25">
      <c r="C210" s="30"/>
      <c r="D210" s="9"/>
      <c r="E210" s="9">
        <f t="shared" si="3"/>
        <v>1311.9699999999993</v>
      </c>
    </row>
    <row r="211" spans="3:5" ht="21" x14ac:dyDescent="0.25">
      <c r="C211" s="30"/>
      <c r="D211" s="9"/>
      <c r="E211" s="9">
        <f t="shared" si="3"/>
        <v>1311.9699999999993</v>
      </c>
    </row>
    <row r="212" spans="3:5" ht="21" x14ac:dyDescent="0.25">
      <c r="C212" s="30"/>
      <c r="D212" s="9"/>
      <c r="E212" s="9">
        <f t="shared" si="3"/>
        <v>1311.9699999999993</v>
      </c>
    </row>
    <row r="213" spans="3:5" ht="21" x14ac:dyDescent="0.25">
      <c r="C213" s="30"/>
      <c r="D213" s="9"/>
      <c r="E213" s="9">
        <f t="shared" si="3"/>
        <v>1311.9699999999993</v>
      </c>
    </row>
    <row r="214" spans="3:5" ht="21" x14ac:dyDescent="0.25">
      <c r="C214" s="30"/>
      <c r="D214" s="9"/>
      <c r="E214" s="9">
        <f t="shared" si="3"/>
        <v>1311.9699999999993</v>
      </c>
    </row>
    <row r="215" spans="3:5" ht="21" x14ac:dyDescent="0.25">
      <c r="C215" s="30"/>
      <c r="D215" s="9"/>
      <c r="E215" s="9">
        <f t="shared" si="3"/>
        <v>1311.9699999999993</v>
      </c>
    </row>
    <row r="216" spans="3:5" ht="21" x14ac:dyDescent="0.25">
      <c r="C216" s="30"/>
      <c r="D216" s="9"/>
      <c r="E216" s="9">
        <f t="shared" si="3"/>
        <v>1311.9699999999993</v>
      </c>
    </row>
    <row r="217" spans="3:5" ht="21" x14ac:dyDescent="0.25">
      <c r="C217" s="30"/>
      <c r="D217" s="9"/>
      <c r="E217" s="9">
        <f t="shared" si="3"/>
        <v>1311.9699999999993</v>
      </c>
    </row>
    <row r="218" spans="3:5" ht="21" x14ac:dyDescent="0.25">
      <c r="C218" s="30"/>
      <c r="D218" s="9"/>
      <c r="E218" s="9">
        <f t="shared" si="3"/>
        <v>1311.9699999999993</v>
      </c>
    </row>
    <row r="219" spans="3:5" ht="21" x14ac:dyDescent="0.25">
      <c r="C219" s="30"/>
      <c r="D219" s="9"/>
      <c r="E219" s="9">
        <f t="shared" si="3"/>
        <v>1311.9699999999993</v>
      </c>
    </row>
    <row r="220" spans="3:5" ht="21" x14ac:dyDescent="0.25">
      <c r="C220" s="30"/>
      <c r="D220" s="9"/>
      <c r="E220" s="9">
        <f t="shared" si="3"/>
        <v>1311.9699999999993</v>
      </c>
    </row>
    <row r="221" spans="3:5" ht="21" x14ac:dyDescent="0.25">
      <c r="C221" s="30"/>
      <c r="D221" s="9"/>
      <c r="E221" s="9">
        <f t="shared" si="3"/>
        <v>1311.9699999999993</v>
      </c>
    </row>
    <row r="222" spans="3:5" ht="21" x14ac:dyDescent="0.25">
      <c r="C222" s="30"/>
      <c r="D222" s="9"/>
      <c r="E222" s="9">
        <f t="shared" si="3"/>
        <v>1311.9699999999993</v>
      </c>
    </row>
    <row r="223" spans="3:5" ht="21" x14ac:dyDescent="0.25">
      <c r="C223" s="30"/>
      <c r="D223" s="9"/>
      <c r="E223" s="9">
        <f t="shared" si="3"/>
        <v>1311.9699999999993</v>
      </c>
    </row>
    <row r="224" spans="3:5" ht="21" x14ac:dyDescent="0.25">
      <c r="C224" s="30"/>
      <c r="D224" s="9"/>
      <c r="E224" s="9">
        <f t="shared" si="3"/>
        <v>1311.9699999999993</v>
      </c>
    </row>
    <row r="225" spans="3:5" ht="21" x14ac:dyDescent="0.25">
      <c r="C225" s="30"/>
      <c r="D225" s="9"/>
      <c r="E225" s="9">
        <f t="shared" si="3"/>
        <v>1311.9699999999993</v>
      </c>
    </row>
    <row r="226" spans="3:5" ht="21" x14ac:dyDescent="0.25">
      <c r="C226" s="30"/>
      <c r="D226" s="9"/>
      <c r="E226" s="9">
        <f t="shared" si="3"/>
        <v>1311.9699999999993</v>
      </c>
    </row>
    <row r="227" spans="3:5" ht="21" x14ac:dyDescent="0.25">
      <c r="C227" s="30"/>
      <c r="D227" s="9"/>
      <c r="E227" s="9">
        <f t="shared" si="3"/>
        <v>1311.9699999999993</v>
      </c>
    </row>
    <row r="228" spans="3:5" ht="21" x14ac:dyDescent="0.25">
      <c r="C228" s="30"/>
      <c r="D228" s="9"/>
      <c r="E228" s="9">
        <f t="shared" si="3"/>
        <v>1311.9699999999993</v>
      </c>
    </row>
    <row r="229" spans="3:5" ht="21" x14ac:dyDescent="0.25">
      <c r="C229" s="30"/>
      <c r="D229" s="9"/>
      <c r="E229" s="9">
        <f t="shared" si="3"/>
        <v>1311.9699999999993</v>
      </c>
    </row>
    <row r="230" spans="3:5" ht="21" x14ac:dyDescent="0.25">
      <c r="C230" s="30"/>
      <c r="D230" s="9"/>
      <c r="E230" s="9">
        <f t="shared" si="3"/>
        <v>1311.9699999999993</v>
      </c>
    </row>
    <row r="231" spans="3:5" ht="21" x14ac:dyDescent="0.25">
      <c r="C231" s="30"/>
      <c r="D231" s="9"/>
      <c r="E231" s="9">
        <f t="shared" si="3"/>
        <v>1311.9699999999993</v>
      </c>
    </row>
    <row r="232" spans="3:5" ht="21" x14ac:dyDescent="0.25">
      <c r="C232" s="30"/>
      <c r="D232" s="9"/>
      <c r="E232" s="9">
        <f t="shared" si="3"/>
        <v>1311.9699999999993</v>
      </c>
    </row>
    <row r="233" spans="3:5" ht="21" x14ac:dyDescent="0.25">
      <c r="C233" s="30"/>
      <c r="D233" s="9"/>
      <c r="E233" s="9">
        <f t="shared" si="3"/>
        <v>1311.9699999999993</v>
      </c>
    </row>
    <row r="234" spans="3:5" ht="21" x14ac:dyDescent="0.25">
      <c r="C234" s="30"/>
      <c r="D234" s="9"/>
      <c r="E234" s="9">
        <f t="shared" si="3"/>
        <v>1311.9699999999993</v>
      </c>
    </row>
    <row r="235" spans="3:5" ht="21" x14ac:dyDescent="0.25">
      <c r="C235" s="30"/>
      <c r="D235" s="9"/>
      <c r="E235" s="9">
        <f t="shared" si="3"/>
        <v>1311.9699999999993</v>
      </c>
    </row>
    <row r="236" spans="3:5" ht="21" x14ac:dyDescent="0.25">
      <c r="C236" s="30"/>
      <c r="D236" s="9"/>
      <c r="E236" s="9">
        <f t="shared" si="3"/>
        <v>1311.9699999999993</v>
      </c>
    </row>
    <row r="237" spans="3:5" ht="21" x14ac:dyDescent="0.25">
      <c r="C237" s="30"/>
      <c r="D237" s="9"/>
      <c r="E237" s="9">
        <f t="shared" si="3"/>
        <v>1311.9699999999993</v>
      </c>
    </row>
    <row r="238" spans="3:5" ht="21" x14ac:dyDescent="0.25">
      <c r="C238" s="30"/>
      <c r="D238" s="9"/>
      <c r="E238" s="9">
        <f t="shared" si="3"/>
        <v>1311.9699999999993</v>
      </c>
    </row>
    <row r="239" spans="3:5" ht="21" x14ac:dyDescent="0.25">
      <c r="C239" s="30"/>
      <c r="D239" s="9"/>
      <c r="E239" s="9">
        <f t="shared" si="3"/>
        <v>1311.9699999999993</v>
      </c>
    </row>
    <row r="240" spans="3:5" ht="21" x14ac:dyDescent="0.25">
      <c r="C240" s="30"/>
      <c r="D240" s="9"/>
      <c r="E240" s="9">
        <f t="shared" si="3"/>
        <v>1311.9699999999993</v>
      </c>
    </row>
    <row r="241" spans="3:5" ht="21" x14ac:dyDescent="0.25">
      <c r="C241" s="30"/>
      <c r="D241" s="9"/>
      <c r="E241" s="9">
        <f t="shared" si="3"/>
        <v>1311.9699999999993</v>
      </c>
    </row>
    <row r="242" spans="3:5" ht="21" x14ac:dyDescent="0.25">
      <c r="C242" s="30"/>
      <c r="D242" s="30"/>
      <c r="E242" s="9">
        <f t="shared" si="3"/>
        <v>1311.9699999999993</v>
      </c>
    </row>
    <row r="243" spans="3:5" ht="21" x14ac:dyDescent="0.25">
      <c r="C243" s="30"/>
      <c r="D243" s="30"/>
      <c r="E243" s="9">
        <f t="shared" si="3"/>
        <v>1311.9699999999993</v>
      </c>
    </row>
    <row r="244" spans="3:5" ht="21" x14ac:dyDescent="0.25">
      <c r="C244" s="30"/>
      <c r="D244" s="30"/>
      <c r="E244" s="9">
        <f t="shared" si="3"/>
        <v>1311.9699999999993</v>
      </c>
    </row>
    <row r="245" spans="3:5" ht="21" x14ac:dyDescent="0.25">
      <c r="C245" s="30"/>
      <c r="D245" s="30"/>
      <c r="E245" s="9">
        <f t="shared" si="3"/>
        <v>1311.9699999999993</v>
      </c>
    </row>
    <row r="246" spans="3:5" ht="21" x14ac:dyDescent="0.25">
      <c r="C246" s="30"/>
      <c r="D246" s="30"/>
      <c r="E246" s="9">
        <f t="shared" si="3"/>
        <v>1311.9699999999993</v>
      </c>
    </row>
    <row r="247" spans="3:5" ht="21" x14ac:dyDescent="0.25">
      <c r="C247" s="30"/>
      <c r="D247" s="30"/>
      <c r="E247" s="9">
        <f t="shared" si="3"/>
        <v>1311.9699999999993</v>
      </c>
    </row>
    <row r="248" spans="3:5" ht="21" x14ac:dyDescent="0.25">
      <c r="C248" s="30"/>
      <c r="D248" s="30"/>
      <c r="E248" s="9">
        <f t="shared" si="3"/>
        <v>1311.9699999999993</v>
      </c>
    </row>
    <row r="249" spans="3:5" ht="21" x14ac:dyDescent="0.25">
      <c r="C249" s="30"/>
      <c r="D249" s="30"/>
      <c r="E249" s="9">
        <f t="shared" si="3"/>
        <v>1311.9699999999993</v>
      </c>
    </row>
    <row r="250" spans="3:5" ht="21" x14ac:dyDescent="0.25">
      <c r="C250" s="30"/>
      <c r="D250" s="30"/>
      <c r="E250" s="9">
        <f t="shared" si="3"/>
        <v>1311.9699999999993</v>
      </c>
    </row>
    <row r="251" spans="3:5" ht="21" x14ac:dyDescent="0.25">
      <c r="C251" s="30"/>
      <c r="D251" s="30"/>
      <c r="E251" s="9">
        <f t="shared" si="3"/>
        <v>1311.9699999999993</v>
      </c>
    </row>
    <row r="252" spans="3:5" ht="21" x14ac:dyDescent="0.25">
      <c r="C252" s="30"/>
      <c r="D252" s="30"/>
      <c r="E252" s="9">
        <f t="shared" si="3"/>
        <v>1311.9699999999993</v>
      </c>
    </row>
    <row r="253" spans="3:5" ht="21" x14ac:dyDescent="0.25">
      <c r="C253" s="30"/>
      <c r="D253" s="30"/>
      <c r="E253" s="9">
        <f t="shared" si="3"/>
        <v>1311.9699999999993</v>
      </c>
    </row>
    <row r="254" spans="3:5" ht="21" x14ac:dyDescent="0.25">
      <c r="C254" s="30"/>
      <c r="D254" s="30"/>
      <c r="E254" s="9">
        <f t="shared" si="3"/>
        <v>1311.9699999999993</v>
      </c>
    </row>
    <row r="255" spans="3:5" ht="21" x14ac:dyDescent="0.25">
      <c r="C255" s="30"/>
      <c r="D255" s="30"/>
      <c r="E255" s="9">
        <f t="shared" si="3"/>
        <v>1311.9699999999993</v>
      </c>
    </row>
    <row r="256" spans="3:5" ht="21" x14ac:dyDescent="0.25">
      <c r="E256" s="9">
        <f t="shared" si="3"/>
        <v>1311.9699999999993</v>
      </c>
    </row>
    <row r="257" spans="5:5" ht="21" x14ac:dyDescent="0.25">
      <c r="E257" s="9">
        <f t="shared" si="3"/>
        <v>1311.9699999999993</v>
      </c>
    </row>
    <row r="258" spans="5:5" ht="21" x14ac:dyDescent="0.25">
      <c r="E258" s="9">
        <f t="shared" si="3"/>
        <v>1311.9699999999993</v>
      </c>
    </row>
    <row r="259" spans="5:5" ht="21" x14ac:dyDescent="0.25">
      <c r="E259" s="9">
        <f t="shared" si="3"/>
        <v>1311.9699999999993</v>
      </c>
    </row>
    <row r="260" spans="5:5" ht="21" x14ac:dyDescent="0.25">
      <c r="E260" s="9">
        <f t="shared" si="3"/>
        <v>1311.9699999999993</v>
      </c>
    </row>
    <row r="261" spans="5:5" ht="21" x14ac:dyDescent="0.25">
      <c r="E261" s="9">
        <f t="shared" ref="E261:E324" si="4">E260+C261-D261</f>
        <v>1311.9699999999993</v>
      </c>
    </row>
    <row r="262" spans="5:5" ht="21" x14ac:dyDescent="0.25">
      <c r="E262" s="9">
        <f t="shared" si="4"/>
        <v>1311.9699999999993</v>
      </c>
    </row>
    <row r="263" spans="5:5" ht="21" x14ac:dyDescent="0.25">
      <c r="E263" s="9">
        <f t="shared" si="4"/>
        <v>1311.9699999999993</v>
      </c>
    </row>
    <row r="264" spans="5:5" ht="21" x14ac:dyDescent="0.25">
      <c r="E264" s="9">
        <f t="shared" si="4"/>
        <v>1311.9699999999993</v>
      </c>
    </row>
    <row r="265" spans="5:5" ht="21" x14ac:dyDescent="0.25">
      <c r="E265" s="9">
        <f t="shared" si="4"/>
        <v>1311.9699999999993</v>
      </c>
    </row>
    <row r="266" spans="5:5" ht="21" x14ac:dyDescent="0.25">
      <c r="E266" s="9">
        <f t="shared" si="4"/>
        <v>1311.9699999999993</v>
      </c>
    </row>
    <row r="267" spans="5:5" ht="21" x14ac:dyDescent="0.25">
      <c r="E267" s="9">
        <f t="shared" si="4"/>
        <v>1311.9699999999993</v>
      </c>
    </row>
    <row r="268" spans="5:5" ht="21" x14ac:dyDescent="0.25">
      <c r="E268" s="9">
        <f t="shared" si="4"/>
        <v>1311.9699999999993</v>
      </c>
    </row>
    <row r="269" spans="5:5" ht="21" x14ac:dyDescent="0.25">
      <c r="E269" s="9">
        <f t="shared" si="4"/>
        <v>1311.9699999999993</v>
      </c>
    </row>
    <row r="270" spans="5:5" ht="21" x14ac:dyDescent="0.25">
      <c r="E270" s="9">
        <f t="shared" si="4"/>
        <v>1311.9699999999993</v>
      </c>
    </row>
    <row r="271" spans="5:5" ht="21" x14ac:dyDescent="0.25">
      <c r="E271" s="9">
        <f t="shared" si="4"/>
        <v>1311.9699999999993</v>
      </c>
    </row>
    <row r="272" spans="5:5" ht="21" x14ac:dyDescent="0.25">
      <c r="E272" s="9">
        <f t="shared" si="4"/>
        <v>1311.9699999999993</v>
      </c>
    </row>
    <row r="273" spans="5:5" ht="21" x14ac:dyDescent="0.25">
      <c r="E273" s="9">
        <f t="shared" si="4"/>
        <v>1311.9699999999993</v>
      </c>
    </row>
    <row r="274" spans="5:5" ht="21" x14ac:dyDescent="0.25">
      <c r="E274" s="9">
        <f t="shared" si="4"/>
        <v>1311.9699999999993</v>
      </c>
    </row>
    <row r="275" spans="5:5" ht="21" x14ac:dyDescent="0.25">
      <c r="E275" s="9">
        <f t="shared" si="4"/>
        <v>1311.9699999999993</v>
      </c>
    </row>
    <row r="276" spans="5:5" ht="21" x14ac:dyDescent="0.25">
      <c r="E276" s="9">
        <f t="shared" si="4"/>
        <v>1311.9699999999993</v>
      </c>
    </row>
    <row r="277" spans="5:5" ht="21" x14ac:dyDescent="0.25">
      <c r="E277" s="9">
        <f t="shared" si="4"/>
        <v>1311.9699999999993</v>
      </c>
    </row>
    <row r="278" spans="5:5" ht="21" x14ac:dyDescent="0.25">
      <c r="E278" s="9">
        <f t="shared" si="4"/>
        <v>1311.9699999999993</v>
      </c>
    </row>
    <row r="279" spans="5:5" ht="21" x14ac:dyDescent="0.25">
      <c r="E279" s="9">
        <f t="shared" si="4"/>
        <v>1311.9699999999993</v>
      </c>
    </row>
    <row r="280" spans="5:5" ht="21" x14ac:dyDescent="0.25">
      <c r="E280" s="9">
        <f t="shared" si="4"/>
        <v>1311.9699999999993</v>
      </c>
    </row>
    <row r="281" spans="5:5" ht="21" x14ac:dyDescent="0.25">
      <c r="E281" s="9">
        <f t="shared" si="4"/>
        <v>1311.9699999999993</v>
      </c>
    </row>
    <row r="282" spans="5:5" ht="21" x14ac:dyDescent="0.25">
      <c r="E282" s="9">
        <f t="shared" si="4"/>
        <v>1311.9699999999993</v>
      </c>
    </row>
    <row r="283" spans="5:5" ht="21" x14ac:dyDescent="0.25">
      <c r="E283" s="9">
        <f t="shared" si="4"/>
        <v>1311.9699999999993</v>
      </c>
    </row>
    <row r="284" spans="5:5" ht="21" x14ac:dyDescent="0.25">
      <c r="E284" s="9">
        <f t="shared" si="4"/>
        <v>1311.9699999999993</v>
      </c>
    </row>
    <row r="285" spans="5:5" ht="21" x14ac:dyDescent="0.25">
      <c r="E285" s="9">
        <f t="shared" si="4"/>
        <v>1311.9699999999993</v>
      </c>
    </row>
    <row r="286" spans="5:5" ht="21" x14ac:dyDescent="0.25">
      <c r="E286" s="9">
        <f t="shared" si="4"/>
        <v>1311.9699999999993</v>
      </c>
    </row>
    <row r="287" spans="5:5" ht="21" x14ac:dyDescent="0.25">
      <c r="E287" s="9">
        <f t="shared" si="4"/>
        <v>1311.9699999999993</v>
      </c>
    </row>
    <row r="288" spans="5:5" ht="21" x14ac:dyDescent="0.25">
      <c r="E288" s="9">
        <f t="shared" si="4"/>
        <v>1311.9699999999993</v>
      </c>
    </row>
    <row r="289" spans="5:5" ht="21" x14ac:dyDescent="0.25">
      <c r="E289" s="9">
        <f t="shared" si="4"/>
        <v>1311.9699999999993</v>
      </c>
    </row>
    <row r="290" spans="5:5" ht="21" x14ac:dyDescent="0.25">
      <c r="E290" s="9">
        <f t="shared" si="4"/>
        <v>1311.9699999999993</v>
      </c>
    </row>
    <row r="291" spans="5:5" ht="21" x14ac:dyDescent="0.25">
      <c r="E291" s="9">
        <f t="shared" si="4"/>
        <v>1311.9699999999993</v>
      </c>
    </row>
    <row r="292" spans="5:5" ht="21" x14ac:dyDescent="0.25">
      <c r="E292" s="9">
        <f t="shared" si="4"/>
        <v>1311.9699999999993</v>
      </c>
    </row>
    <row r="293" spans="5:5" ht="21" x14ac:dyDescent="0.25">
      <c r="E293" s="9">
        <f t="shared" si="4"/>
        <v>1311.9699999999993</v>
      </c>
    </row>
    <row r="294" spans="5:5" ht="21" x14ac:dyDescent="0.25">
      <c r="E294" s="9">
        <f t="shared" si="4"/>
        <v>1311.9699999999993</v>
      </c>
    </row>
    <row r="295" spans="5:5" ht="21" x14ac:dyDescent="0.25">
      <c r="E295" s="9">
        <f t="shared" si="4"/>
        <v>1311.9699999999993</v>
      </c>
    </row>
    <row r="296" spans="5:5" ht="21" x14ac:dyDescent="0.25">
      <c r="E296" s="9">
        <f t="shared" si="4"/>
        <v>1311.9699999999993</v>
      </c>
    </row>
    <row r="297" spans="5:5" ht="21" x14ac:dyDescent="0.25">
      <c r="E297" s="9">
        <f t="shared" si="4"/>
        <v>1311.9699999999993</v>
      </c>
    </row>
    <row r="298" spans="5:5" ht="21" x14ac:dyDescent="0.25">
      <c r="E298" s="9">
        <f t="shared" si="4"/>
        <v>1311.9699999999993</v>
      </c>
    </row>
    <row r="299" spans="5:5" ht="21" x14ac:dyDescent="0.25">
      <c r="E299" s="9">
        <f t="shared" si="4"/>
        <v>1311.9699999999993</v>
      </c>
    </row>
    <row r="300" spans="5:5" ht="21" x14ac:dyDescent="0.25">
      <c r="E300" s="9">
        <f t="shared" si="4"/>
        <v>1311.9699999999993</v>
      </c>
    </row>
    <row r="301" spans="5:5" ht="21" x14ac:dyDescent="0.25">
      <c r="E301" s="9">
        <f t="shared" si="4"/>
        <v>1311.9699999999993</v>
      </c>
    </row>
    <row r="302" spans="5:5" ht="21" x14ac:dyDescent="0.25">
      <c r="E302" s="9">
        <f t="shared" si="4"/>
        <v>1311.9699999999993</v>
      </c>
    </row>
    <row r="303" spans="5:5" ht="21" x14ac:dyDescent="0.25">
      <c r="E303" s="9">
        <f t="shared" si="4"/>
        <v>1311.9699999999993</v>
      </c>
    </row>
    <row r="304" spans="5:5" ht="21" x14ac:dyDescent="0.25">
      <c r="E304" s="9">
        <f t="shared" si="4"/>
        <v>1311.9699999999993</v>
      </c>
    </row>
    <row r="305" spans="5:5" ht="21" x14ac:dyDescent="0.25">
      <c r="E305" s="9">
        <f t="shared" si="4"/>
        <v>1311.9699999999993</v>
      </c>
    </row>
    <row r="306" spans="5:5" ht="21" x14ac:dyDescent="0.25">
      <c r="E306" s="9">
        <f t="shared" si="4"/>
        <v>1311.9699999999993</v>
      </c>
    </row>
    <row r="307" spans="5:5" ht="21" x14ac:dyDescent="0.25">
      <c r="E307" s="9">
        <f t="shared" si="4"/>
        <v>1311.9699999999993</v>
      </c>
    </row>
    <row r="308" spans="5:5" ht="21" x14ac:dyDescent="0.25">
      <c r="E308" s="9">
        <f t="shared" si="4"/>
        <v>1311.9699999999993</v>
      </c>
    </row>
    <row r="309" spans="5:5" ht="21" x14ac:dyDescent="0.25">
      <c r="E309" s="9">
        <f t="shared" si="4"/>
        <v>1311.9699999999993</v>
      </c>
    </row>
    <row r="310" spans="5:5" ht="21" x14ac:dyDescent="0.25">
      <c r="E310" s="9">
        <f t="shared" si="4"/>
        <v>1311.9699999999993</v>
      </c>
    </row>
    <row r="311" spans="5:5" ht="21" x14ac:dyDescent="0.25">
      <c r="E311" s="9">
        <f t="shared" si="4"/>
        <v>1311.9699999999993</v>
      </c>
    </row>
    <row r="312" spans="5:5" ht="21" x14ac:dyDescent="0.25">
      <c r="E312" s="9">
        <f t="shared" si="4"/>
        <v>1311.9699999999993</v>
      </c>
    </row>
    <row r="313" spans="5:5" ht="21" x14ac:dyDescent="0.25">
      <c r="E313" s="9">
        <f t="shared" si="4"/>
        <v>1311.9699999999993</v>
      </c>
    </row>
    <row r="314" spans="5:5" ht="21" x14ac:dyDescent="0.25">
      <c r="E314" s="9">
        <f t="shared" si="4"/>
        <v>1311.9699999999993</v>
      </c>
    </row>
    <row r="315" spans="5:5" ht="21" x14ac:dyDescent="0.25">
      <c r="E315" s="9">
        <f t="shared" si="4"/>
        <v>1311.9699999999993</v>
      </c>
    </row>
    <row r="316" spans="5:5" ht="21" x14ac:dyDescent="0.25">
      <c r="E316" s="9">
        <f t="shared" si="4"/>
        <v>1311.9699999999993</v>
      </c>
    </row>
    <row r="317" spans="5:5" ht="21" x14ac:dyDescent="0.25">
      <c r="E317" s="9">
        <f t="shared" si="4"/>
        <v>1311.9699999999993</v>
      </c>
    </row>
    <row r="318" spans="5:5" ht="21" x14ac:dyDescent="0.25">
      <c r="E318" s="9">
        <f t="shared" si="4"/>
        <v>1311.9699999999993</v>
      </c>
    </row>
    <row r="319" spans="5:5" ht="21" x14ac:dyDescent="0.25">
      <c r="E319" s="9">
        <f t="shared" si="4"/>
        <v>1311.9699999999993</v>
      </c>
    </row>
    <row r="320" spans="5:5" ht="21" x14ac:dyDescent="0.25">
      <c r="E320" s="9">
        <f t="shared" si="4"/>
        <v>1311.9699999999993</v>
      </c>
    </row>
    <row r="321" spans="5:5" ht="21" x14ac:dyDescent="0.25">
      <c r="E321" s="9">
        <f t="shared" si="4"/>
        <v>1311.9699999999993</v>
      </c>
    </row>
    <row r="322" spans="5:5" ht="21" x14ac:dyDescent="0.25">
      <c r="E322" s="9">
        <f t="shared" si="4"/>
        <v>1311.9699999999993</v>
      </c>
    </row>
    <row r="323" spans="5:5" ht="21" x14ac:dyDescent="0.25">
      <c r="E323" s="9">
        <f t="shared" si="4"/>
        <v>1311.9699999999993</v>
      </c>
    </row>
    <row r="324" spans="5:5" ht="21" x14ac:dyDescent="0.25">
      <c r="E324" s="9">
        <f t="shared" si="4"/>
        <v>1311.9699999999993</v>
      </c>
    </row>
    <row r="325" spans="5:5" ht="21" x14ac:dyDescent="0.25">
      <c r="E325" s="9">
        <f t="shared" ref="E325" si="5">E324+C325-D325</f>
        <v>1311.9699999999993</v>
      </c>
    </row>
    <row r="1048575" spans="1:1" ht="21" x14ac:dyDescent="0.25">
      <c r="A1048575" s="18">
        <v>45740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Sheet158"/>
  <dimension ref="A1:E326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6.33203125" customWidth="1"/>
    <col min="2" max="2" width="56.5" bestFit="1" customWidth="1"/>
    <col min="3" max="3" width="24.5" style="13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1686</v>
      </c>
      <c r="B1" s="160"/>
      <c r="C1" s="160"/>
      <c r="D1" s="160"/>
      <c r="E1" s="160"/>
    </row>
    <row r="2" spans="1:5" ht="26" x14ac:dyDescent="0.3">
      <c r="A2" s="161" t="s">
        <v>1744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29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45615</v>
      </c>
      <c r="B5" s="8" t="s">
        <v>1975</v>
      </c>
      <c r="C5" s="16">
        <v>270984</v>
      </c>
      <c r="D5" s="9"/>
      <c r="E5" s="9">
        <f>E4+C5-D5</f>
        <v>270984</v>
      </c>
    </row>
    <row r="6" spans="1:5" ht="21" x14ac:dyDescent="0.25">
      <c r="A6" s="18">
        <v>45615</v>
      </c>
      <c r="B6" s="8" t="s">
        <v>1976</v>
      </c>
      <c r="C6" s="9"/>
      <c r="D6" s="9">
        <v>135018</v>
      </c>
      <c r="E6" s="9">
        <f t="shared" ref="E6:E69" si="0">E5+C6-D6</f>
        <v>135966</v>
      </c>
    </row>
    <row r="7" spans="1:5" ht="21" x14ac:dyDescent="0.25">
      <c r="A7" s="18">
        <v>45615</v>
      </c>
      <c r="B7" s="8" t="s">
        <v>1976</v>
      </c>
      <c r="C7" s="9"/>
      <c r="D7" s="9">
        <v>135032</v>
      </c>
      <c r="E7" s="9">
        <f t="shared" si="0"/>
        <v>934</v>
      </c>
    </row>
    <row r="8" spans="1:5" ht="21" x14ac:dyDescent="0.25">
      <c r="A8" s="18">
        <v>45616</v>
      </c>
      <c r="B8" s="8" t="s">
        <v>1978</v>
      </c>
      <c r="C8" s="9"/>
      <c r="D8" s="9">
        <v>262.5</v>
      </c>
      <c r="E8" s="9">
        <f t="shared" si="0"/>
        <v>671.5</v>
      </c>
    </row>
    <row r="9" spans="1:5" ht="21" x14ac:dyDescent="0.25">
      <c r="A9" s="18">
        <v>45654</v>
      </c>
      <c r="B9" s="8"/>
      <c r="C9" s="9"/>
      <c r="D9" s="9">
        <v>160.65</v>
      </c>
      <c r="E9" s="9">
        <f t="shared" si="0"/>
        <v>510.85</v>
      </c>
    </row>
    <row r="10" spans="1:5" ht="21" x14ac:dyDescent="0.25">
      <c r="A10" s="18">
        <v>45740</v>
      </c>
      <c r="B10" s="8" t="s">
        <v>1978</v>
      </c>
      <c r="C10" s="9"/>
      <c r="D10" s="9">
        <v>265.60000000000002</v>
      </c>
      <c r="E10" s="9">
        <f t="shared" si="0"/>
        <v>245.25</v>
      </c>
    </row>
    <row r="11" spans="1:5" ht="21" x14ac:dyDescent="0.25">
      <c r="A11" s="18">
        <v>45817</v>
      </c>
      <c r="B11" s="8" t="s">
        <v>1975</v>
      </c>
      <c r="C11" s="6">
        <v>228594</v>
      </c>
      <c r="D11" s="9"/>
      <c r="E11" s="9">
        <f t="shared" si="0"/>
        <v>228839.25</v>
      </c>
    </row>
    <row r="12" spans="1:5" ht="21" x14ac:dyDescent="0.25">
      <c r="A12" s="18">
        <v>45817</v>
      </c>
      <c r="B12" s="8" t="s">
        <v>396</v>
      </c>
      <c r="C12" s="9"/>
      <c r="D12" s="9">
        <v>15000</v>
      </c>
      <c r="E12" s="9">
        <f t="shared" si="0"/>
        <v>213839.25</v>
      </c>
    </row>
    <row r="13" spans="1:5" ht="21" x14ac:dyDescent="0.25">
      <c r="A13" s="18">
        <v>45818</v>
      </c>
      <c r="B13" s="8" t="s">
        <v>2534</v>
      </c>
      <c r="C13" s="9"/>
      <c r="D13" s="9">
        <v>24498.63</v>
      </c>
      <c r="E13" s="9">
        <f t="shared" si="0"/>
        <v>189340.62</v>
      </c>
    </row>
    <row r="14" spans="1:5" ht="21" x14ac:dyDescent="0.25">
      <c r="A14" s="18">
        <v>45818</v>
      </c>
      <c r="B14" s="8" t="s">
        <v>2535</v>
      </c>
      <c r="C14" s="9"/>
      <c r="D14" s="9">
        <v>53102</v>
      </c>
      <c r="E14" s="9">
        <f t="shared" si="0"/>
        <v>136238.62</v>
      </c>
    </row>
    <row r="15" spans="1:5" ht="21" x14ac:dyDescent="0.25">
      <c r="A15" s="18">
        <v>45818</v>
      </c>
      <c r="B15" s="8" t="s">
        <v>2535</v>
      </c>
      <c r="C15" s="9"/>
      <c r="D15" s="9">
        <v>135451</v>
      </c>
      <c r="E15" s="9">
        <f t="shared" si="0"/>
        <v>787.61999999999534</v>
      </c>
    </row>
    <row r="16" spans="1:5" ht="21" x14ac:dyDescent="0.25">
      <c r="A16" s="18"/>
      <c r="B16" s="8"/>
      <c r="C16" s="9"/>
      <c r="D16" s="9"/>
      <c r="E16" s="9">
        <f t="shared" si="0"/>
        <v>787.61999999999534</v>
      </c>
    </row>
    <row r="17" spans="1:5" ht="21" x14ac:dyDescent="0.25">
      <c r="A17" s="18"/>
      <c r="B17" s="8"/>
      <c r="C17" s="9"/>
      <c r="D17" s="9"/>
      <c r="E17" s="9">
        <f t="shared" si="0"/>
        <v>787.61999999999534</v>
      </c>
    </row>
    <row r="18" spans="1:5" ht="21" x14ac:dyDescent="0.25">
      <c r="A18" s="18"/>
      <c r="B18" s="8"/>
      <c r="C18" s="9"/>
      <c r="D18" s="9"/>
      <c r="E18" s="9">
        <f t="shared" si="0"/>
        <v>787.61999999999534</v>
      </c>
    </row>
    <row r="19" spans="1:5" ht="21" x14ac:dyDescent="0.25">
      <c r="A19" s="18"/>
      <c r="B19" s="8"/>
      <c r="C19" s="9"/>
      <c r="D19" s="9"/>
      <c r="E19" s="9">
        <f t="shared" si="0"/>
        <v>787.61999999999534</v>
      </c>
    </row>
    <row r="20" spans="1:5" ht="21" x14ac:dyDescent="0.25">
      <c r="A20" s="18"/>
      <c r="B20" s="8"/>
      <c r="C20" s="9"/>
      <c r="D20" s="9"/>
      <c r="E20" s="9">
        <f t="shared" si="0"/>
        <v>787.61999999999534</v>
      </c>
    </row>
    <row r="21" spans="1:5" ht="21" x14ac:dyDescent="0.25">
      <c r="A21" s="18"/>
      <c r="B21" s="8"/>
      <c r="C21" s="9"/>
      <c r="D21" s="9"/>
      <c r="E21" s="9">
        <f t="shared" si="0"/>
        <v>787.61999999999534</v>
      </c>
    </row>
    <row r="22" spans="1:5" ht="21" x14ac:dyDescent="0.25">
      <c r="A22" s="18"/>
      <c r="B22" s="8"/>
      <c r="C22" s="9"/>
      <c r="D22" s="9"/>
      <c r="E22" s="9">
        <f t="shared" si="0"/>
        <v>787.61999999999534</v>
      </c>
    </row>
    <row r="23" spans="1:5" ht="21" x14ac:dyDescent="0.25">
      <c r="A23" s="18"/>
      <c r="B23" s="8"/>
      <c r="C23" s="9"/>
      <c r="D23" s="9"/>
      <c r="E23" s="9">
        <f t="shared" si="0"/>
        <v>787.61999999999534</v>
      </c>
    </row>
    <row r="24" spans="1:5" ht="21" x14ac:dyDescent="0.25">
      <c r="A24" s="18"/>
      <c r="B24" s="8"/>
      <c r="C24" s="9"/>
      <c r="D24" s="9"/>
      <c r="E24" s="9">
        <f t="shared" si="0"/>
        <v>787.61999999999534</v>
      </c>
    </row>
    <row r="25" spans="1:5" ht="21" x14ac:dyDescent="0.25">
      <c r="A25" s="18"/>
      <c r="B25" s="8"/>
      <c r="C25" s="9"/>
      <c r="D25" s="9"/>
      <c r="E25" s="9">
        <f t="shared" si="0"/>
        <v>787.61999999999534</v>
      </c>
    </row>
    <row r="26" spans="1:5" ht="21" x14ac:dyDescent="0.25">
      <c r="A26" s="18"/>
      <c r="B26" s="8"/>
      <c r="C26" s="9"/>
      <c r="D26" s="9"/>
      <c r="E26" s="9">
        <f t="shared" si="0"/>
        <v>787.61999999999534</v>
      </c>
    </row>
    <row r="27" spans="1:5" ht="21" x14ac:dyDescent="0.25">
      <c r="A27" s="18"/>
      <c r="B27" s="8"/>
      <c r="C27" s="9"/>
      <c r="D27" s="9"/>
      <c r="E27" s="9">
        <f t="shared" si="0"/>
        <v>787.61999999999534</v>
      </c>
    </row>
    <row r="28" spans="1:5" ht="21" x14ac:dyDescent="0.25">
      <c r="A28" s="18"/>
      <c r="B28" s="8"/>
      <c r="C28" s="9"/>
      <c r="D28" s="9"/>
      <c r="E28" s="9">
        <f t="shared" si="0"/>
        <v>787.61999999999534</v>
      </c>
    </row>
    <row r="29" spans="1:5" ht="21" x14ac:dyDescent="0.25">
      <c r="A29" s="18"/>
      <c r="B29" s="8"/>
      <c r="C29" s="9"/>
      <c r="D29" s="9"/>
      <c r="E29" s="9">
        <f t="shared" si="0"/>
        <v>787.61999999999534</v>
      </c>
    </row>
    <row r="30" spans="1:5" ht="21" x14ac:dyDescent="0.25">
      <c r="A30" s="18"/>
      <c r="B30" s="8"/>
      <c r="C30" s="9"/>
      <c r="D30" s="9"/>
      <c r="E30" s="9">
        <f t="shared" si="0"/>
        <v>787.61999999999534</v>
      </c>
    </row>
    <row r="31" spans="1:5" ht="21" x14ac:dyDescent="0.25">
      <c r="A31" s="18"/>
      <c r="B31" s="8"/>
      <c r="C31" s="9"/>
      <c r="D31" s="9"/>
      <c r="E31" s="9">
        <f t="shared" si="0"/>
        <v>787.61999999999534</v>
      </c>
    </row>
    <row r="32" spans="1:5" ht="21" x14ac:dyDescent="0.25">
      <c r="A32" s="18"/>
      <c r="B32" s="8"/>
      <c r="C32" s="9"/>
      <c r="D32" s="9"/>
      <c r="E32" s="9">
        <f t="shared" si="0"/>
        <v>787.61999999999534</v>
      </c>
    </row>
    <row r="33" spans="1:5" ht="21" x14ac:dyDescent="0.25">
      <c r="A33" s="18"/>
      <c r="B33" s="8"/>
      <c r="C33" s="9"/>
      <c r="D33" s="9"/>
      <c r="E33" s="9">
        <f t="shared" si="0"/>
        <v>787.61999999999534</v>
      </c>
    </row>
    <row r="34" spans="1:5" ht="21" x14ac:dyDescent="0.25">
      <c r="A34" s="18"/>
      <c r="B34" s="8"/>
      <c r="C34" s="9"/>
      <c r="D34" s="9"/>
      <c r="E34" s="9">
        <f t="shared" si="0"/>
        <v>787.61999999999534</v>
      </c>
    </row>
    <row r="35" spans="1:5" ht="21" x14ac:dyDescent="0.25">
      <c r="A35" s="18"/>
      <c r="B35" s="8"/>
      <c r="C35" s="9"/>
      <c r="D35" s="9"/>
      <c r="E35" s="9">
        <f t="shared" si="0"/>
        <v>787.61999999999534</v>
      </c>
    </row>
    <row r="36" spans="1:5" ht="21" x14ac:dyDescent="0.25">
      <c r="A36" s="18"/>
      <c r="B36" s="8"/>
      <c r="C36" s="9"/>
      <c r="D36" s="9"/>
      <c r="E36" s="9">
        <f t="shared" si="0"/>
        <v>787.61999999999534</v>
      </c>
    </row>
    <row r="37" spans="1:5" ht="21" x14ac:dyDescent="0.25">
      <c r="A37" s="18"/>
      <c r="B37" s="8"/>
      <c r="C37" s="9"/>
      <c r="D37" s="9"/>
      <c r="E37" s="9">
        <f t="shared" si="0"/>
        <v>787.61999999999534</v>
      </c>
    </row>
    <row r="38" spans="1:5" ht="21" x14ac:dyDescent="0.25">
      <c r="A38" s="18"/>
      <c r="B38" s="8"/>
      <c r="C38" s="9"/>
      <c r="D38" s="9"/>
      <c r="E38" s="9">
        <f t="shared" si="0"/>
        <v>787.61999999999534</v>
      </c>
    </row>
    <row r="39" spans="1:5" ht="21" x14ac:dyDescent="0.25">
      <c r="A39" s="18"/>
      <c r="B39" s="8"/>
      <c r="C39" s="9"/>
      <c r="D39" s="9"/>
      <c r="E39" s="9">
        <f t="shared" si="0"/>
        <v>787.61999999999534</v>
      </c>
    </row>
    <row r="40" spans="1:5" ht="21" x14ac:dyDescent="0.25">
      <c r="A40" s="18"/>
      <c r="B40" s="8"/>
      <c r="C40" s="9"/>
      <c r="D40" s="9"/>
      <c r="E40" s="9">
        <f t="shared" si="0"/>
        <v>787.61999999999534</v>
      </c>
    </row>
    <row r="41" spans="1:5" ht="21" x14ac:dyDescent="0.25">
      <c r="A41" s="18"/>
      <c r="B41" s="8"/>
      <c r="C41" s="9"/>
      <c r="D41" s="9"/>
      <c r="E41" s="9">
        <f t="shared" si="0"/>
        <v>787.61999999999534</v>
      </c>
    </row>
    <row r="42" spans="1:5" ht="21" x14ac:dyDescent="0.25">
      <c r="A42" s="18"/>
      <c r="B42" s="8"/>
      <c r="C42" s="9"/>
      <c r="D42" s="9"/>
      <c r="E42" s="9">
        <f t="shared" si="0"/>
        <v>787.61999999999534</v>
      </c>
    </row>
    <row r="43" spans="1:5" ht="21" x14ac:dyDescent="0.25">
      <c r="A43" s="18"/>
      <c r="B43" s="8"/>
      <c r="C43" s="9"/>
      <c r="D43" s="9"/>
      <c r="E43" s="9">
        <f t="shared" si="0"/>
        <v>787.61999999999534</v>
      </c>
    </row>
    <row r="44" spans="1:5" ht="21" x14ac:dyDescent="0.25">
      <c r="A44" s="18"/>
      <c r="B44" s="8"/>
      <c r="C44" s="9"/>
      <c r="D44" s="9"/>
      <c r="E44" s="9">
        <f t="shared" si="0"/>
        <v>787.61999999999534</v>
      </c>
    </row>
    <row r="45" spans="1:5" ht="21" x14ac:dyDescent="0.25">
      <c r="A45" s="18"/>
      <c r="B45" s="8"/>
      <c r="C45" s="9"/>
      <c r="D45" s="9"/>
      <c r="E45" s="9">
        <f t="shared" si="0"/>
        <v>787.61999999999534</v>
      </c>
    </row>
    <row r="46" spans="1:5" ht="21" x14ac:dyDescent="0.25">
      <c r="A46" s="18"/>
      <c r="B46" s="8"/>
      <c r="C46" s="9"/>
      <c r="D46" s="9"/>
      <c r="E46" s="9">
        <f t="shared" si="0"/>
        <v>787.61999999999534</v>
      </c>
    </row>
    <row r="47" spans="1:5" ht="21" x14ac:dyDescent="0.25">
      <c r="A47" s="18"/>
      <c r="B47" s="8"/>
      <c r="C47" s="9"/>
      <c r="D47" s="9"/>
      <c r="E47" s="9">
        <f t="shared" si="0"/>
        <v>787.61999999999534</v>
      </c>
    </row>
    <row r="48" spans="1:5" ht="21" x14ac:dyDescent="0.25">
      <c r="A48" s="18"/>
      <c r="B48" s="8"/>
      <c r="C48" s="9"/>
      <c r="D48" s="9"/>
      <c r="E48" s="9">
        <f t="shared" si="0"/>
        <v>787.61999999999534</v>
      </c>
    </row>
    <row r="49" spans="1:5" ht="21" x14ac:dyDescent="0.25">
      <c r="A49" s="18"/>
      <c r="B49" s="8"/>
      <c r="C49" s="9"/>
      <c r="D49" s="9"/>
      <c r="E49" s="9">
        <f t="shared" si="0"/>
        <v>787.61999999999534</v>
      </c>
    </row>
    <row r="50" spans="1:5" ht="21" x14ac:dyDescent="0.25">
      <c r="A50" s="18"/>
      <c r="B50" s="8"/>
      <c r="C50" s="9"/>
      <c r="D50" s="9"/>
      <c r="E50" s="9">
        <f t="shared" si="0"/>
        <v>787.61999999999534</v>
      </c>
    </row>
    <row r="51" spans="1:5" ht="21" x14ac:dyDescent="0.25">
      <c r="A51" s="18"/>
      <c r="B51" s="8"/>
      <c r="C51" s="9"/>
      <c r="D51" s="9"/>
      <c r="E51" s="9">
        <f t="shared" si="0"/>
        <v>787.61999999999534</v>
      </c>
    </row>
    <row r="52" spans="1:5" ht="21" x14ac:dyDescent="0.25">
      <c r="A52" s="18"/>
      <c r="B52" s="8"/>
      <c r="C52" s="9"/>
      <c r="D52" s="9"/>
      <c r="E52" s="9">
        <f t="shared" si="0"/>
        <v>787.61999999999534</v>
      </c>
    </row>
    <row r="53" spans="1:5" ht="21" x14ac:dyDescent="0.25">
      <c r="A53" s="18"/>
      <c r="B53" s="8"/>
      <c r="C53" s="9"/>
      <c r="D53" s="9"/>
      <c r="E53" s="9">
        <f t="shared" si="0"/>
        <v>787.61999999999534</v>
      </c>
    </row>
    <row r="54" spans="1:5" ht="21" x14ac:dyDescent="0.25">
      <c r="A54" s="18"/>
      <c r="B54" s="8"/>
      <c r="C54" s="9"/>
      <c r="D54" s="9"/>
      <c r="E54" s="9">
        <f t="shared" si="0"/>
        <v>787.61999999999534</v>
      </c>
    </row>
    <row r="55" spans="1:5" ht="21" x14ac:dyDescent="0.25">
      <c r="A55" s="18"/>
      <c r="B55" s="8"/>
      <c r="C55" s="9"/>
      <c r="D55" s="9"/>
      <c r="E55" s="9">
        <f t="shared" si="0"/>
        <v>787.61999999999534</v>
      </c>
    </row>
    <row r="56" spans="1:5" ht="21" x14ac:dyDescent="0.25">
      <c r="A56" s="18"/>
      <c r="B56" s="8"/>
      <c r="C56" s="30"/>
      <c r="D56" s="9"/>
      <c r="E56" s="9">
        <f t="shared" si="0"/>
        <v>787.61999999999534</v>
      </c>
    </row>
    <row r="57" spans="1:5" ht="21" x14ac:dyDescent="0.25">
      <c r="A57" s="18"/>
      <c r="B57" s="8"/>
      <c r="C57" s="30"/>
      <c r="D57" s="9"/>
      <c r="E57" s="9">
        <f t="shared" si="0"/>
        <v>787.61999999999534</v>
      </c>
    </row>
    <row r="58" spans="1:5" ht="21" x14ac:dyDescent="0.25">
      <c r="A58" s="18"/>
      <c r="B58" s="8"/>
      <c r="C58" s="30"/>
      <c r="D58" s="9"/>
      <c r="E58" s="9">
        <f t="shared" si="0"/>
        <v>787.61999999999534</v>
      </c>
    </row>
    <row r="59" spans="1:5" ht="21" x14ac:dyDescent="0.25">
      <c r="A59" s="18"/>
      <c r="B59" s="8"/>
      <c r="C59" s="30"/>
      <c r="D59" s="9"/>
      <c r="E59" s="9">
        <f t="shared" si="0"/>
        <v>787.61999999999534</v>
      </c>
    </row>
    <row r="60" spans="1:5" ht="21" x14ac:dyDescent="0.25">
      <c r="A60" s="18"/>
      <c r="B60" s="8"/>
      <c r="C60" s="30"/>
      <c r="D60" s="9"/>
      <c r="E60" s="9">
        <f t="shared" si="0"/>
        <v>787.61999999999534</v>
      </c>
    </row>
    <row r="61" spans="1:5" ht="21" x14ac:dyDescent="0.25">
      <c r="A61" s="18"/>
      <c r="B61" s="8"/>
      <c r="C61" s="30"/>
      <c r="D61" s="9"/>
      <c r="E61" s="9">
        <f t="shared" si="0"/>
        <v>787.61999999999534</v>
      </c>
    </row>
    <row r="62" spans="1:5" ht="21" x14ac:dyDescent="0.25">
      <c r="A62" s="18"/>
      <c r="B62" s="8"/>
      <c r="C62" s="30"/>
      <c r="D62" s="9"/>
      <c r="E62" s="9">
        <f t="shared" si="0"/>
        <v>787.61999999999534</v>
      </c>
    </row>
    <row r="63" spans="1:5" ht="21" x14ac:dyDescent="0.25">
      <c r="A63" s="18"/>
      <c r="B63" s="8"/>
      <c r="C63" s="9"/>
      <c r="D63" s="9"/>
      <c r="E63" s="9">
        <f t="shared" si="0"/>
        <v>787.61999999999534</v>
      </c>
    </row>
    <row r="64" spans="1:5" ht="21" x14ac:dyDescent="0.25">
      <c r="A64" s="18"/>
      <c r="B64" s="8"/>
      <c r="C64" s="9"/>
      <c r="D64" s="9"/>
      <c r="E64" s="9">
        <f t="shared" si="0"/>
        <v>787.61999999999534</v>
      </c>
    </row>
    <row r="65" spans="1:5" ht="21" x14ac:dyDescent="0.25">
      <c r="A65" s="18"/>
      <c r="B65" s="8"/>
      <c r="C65" s="9"/>
      <c r="D65" s="9"/>
      <c r="E65" s="9">
        <f t="shared" si="0"/>
        <v>787.61999999999534</v>
      </c>
    </row>
    <row r="66" spans="1:5" ht="21" x14ac:dyDescent="0.25">
      <c r="A66" s="18"/>
      <c r="B66" s="8"/>
      <c r="C66" s="9"/>
      <c r="D66" s="9"/>
      <c r="E66" s="9">
        <f t="shared" si="0"/>
        <v>787.61999999999534</v>
      </c>
    </row>
    <row r="67" spans="1:5" ht="21" x14ac:dyDescent="0.25">
      <c r="A67" s="18"/>
      <c r="B67" s="8"/>
      <c r="C67" s="9"/>
      <c r="D67" s="9"/>
      <c r="E67" s="9">
        <f t="shared" si="0"/>
        <v>787.61999999999534</v>
      </c>
    </row>
    <row r="68" spans="1:5" ht="21" x14ac:dyDescent="0.25">
      <c r="A68" s="18"/>
      <c r="B68" s="8"/>
      <c r="C68" s="9"/>
      <c r="D68" s="9"/>
      <c r="E68" s="9">
        <f t="shared" si="0"/>
        <v>787.61999999999534</v>
      </c>
    </row>
    <row r="69" spans="1:5" ht="21" x14ac:dyDescent="0.25">
      <c r="A69" s="18"/>
      <c r="B69" s="8"/>
      <c r="C69" s="9"/>
      <c r="D69" s="9"/>
      <c r="E69" s="9">
        <f t="shared" si="0"/>
        <v>787.61999999999534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787.61999999999534</v>
      </c>
    </row>
    <row r="71" spans="1:5" ht="21" x14ac:dyDescent="0.25">
      <c r="A71" s="18"/>
      <c r="B71" s="8"/>
      <c r="C71" s="9"/>
      <c r="D71" s="9"/>
      <c r="E71" s="9">
        <f t="shared" si="1"/>
        <v>787.61999999999534</v>
      </c>
    </row>
    <row r="72" spans="1:5" ht="21" x14ac:dyDescent="0.25">
      <c r="A72" s="18"/>
      <c r="B72" s="8"/>
      <c r="C72" s="9"/>
      <c r="D72" s="9"/>
      <c r="E72" s="9">
        <f t="shared" si="1"/>
        <v>787.61999999999534</v>
      </c>
    </row>
    <row r="73" spans="1:5" ht="21" x14ac:dyDescent="0.25">
      <c r="A73" s="18"/>
      <c r="B73" s="8"/>
      <c r="C73" s="9"/>
      <c r="D73" s="9"/>
      <c r="E73" s="9">
        <f t="shared" si="1"/>
        <v>787.61999999999534</v>
      </c>
    </row>
    <row r="74" spans="1:5" ht="21" x14ac:dyDescent="0.25">
      <c r="A74" s="18"/>
      <c r="B74" s="8"/>
      <c r="C74" s="9"/>
      <c r="D74" s="9"/>
      <c r="E74" s="9">
        <f t="shared" si="1"/>
        <v>787.61999999999534</v>
      </c>
    </row>
    <row r="75" spans="1:5" ht="21" x14ac:dyDescent="0.25">
      <c r="A75" s="18"/>
      <c r="B75" s="8"/>
      <c r="C75" s="9"/>
      <c r="D75" s="9"/>
      <c r="E75" s="9">
        <f t="shared" si="1"/>
        <v>787.61999999999534</v>
      </c>
    </row>
    <row r="76" spans="1:5" ht="21" x14ac:dyDescent="0.25">
      <c r="A76" s="18"/>
      <c r="B76" s="8"/>
      <c r="C76" s="9"/>
      <c r="D76" s="9"/>
      <c r="E76" s="9">
        <f t="shared" si="1"/>
        <v>787.61999999999534</v>
      </c>
    </row>
    <row r="77" spans="1:5" ht="21" x14ac:dyDescent="0.25">
      <c r="A77" s="18"/>
      <c r="B77" s="8"/>
      <c r="C77" s="9"/>
      <c r="D77" s="9"/>
      <c r="E77" s="9">
        <f t="shared" si="1"/>
        <v>787.61999999999534</v>
      </c>
    </row>
    <row r="78" spans="1:5" ht="21" x14ac:dyDescent="0.25">
      <c r="A78" s="18"/>
      <c r="B78" s="8"/>
      <c r="C78" s="9"/>
      <c r="D78" s="9"/>
      <c r="E78" s="9">
        <f t="shared" si="1"/>
        <v>787.61999999999534</v>
      </c>
    </row>
    <row r="79" spans="1:5" ht="21" x14ac:dyDescent="0.25">
      <c r="A79" s="18"/>
      <c r="B79" s="8"/>
      <c r="C79" s="9"/>
      <c r="D79" s="9"/>
      <c r="E79" s="9">
        <f t="shared" si="1"/>
        <v>787.61999999999534</v>
      </c>
    </row>
    <row r="80" spans="1:5" ht="21" x14ac:dyDescent="0.25">
      <c r="A80" s="18"/>
      <c r="B80" s="8"/>
      <c r="C80" s="9"/>
      <c r="D80" s="9"/>
      <c r="E80" s="9">
        <f t="shared" si="1"/>
        <v>787.61999999999534</v>
      </c>
    </row>
    <row r="81" spans="1:5" ht="21" x14ac:dyDescent="0.25">
      <c r="A81" s="18"/>
      <c r="B81" s="8"/>
      <c r="C81" s="9"/>
      <c r="D81" s="9"/>
      <c r="E81" s="9">
        <f t="shared" si="1"/>
        <v>787.61999999999534</v>
      </c>
    </row>
    <row r="82" spans="1:5" ht="21" x14ac:dyDescent="0.25">
      <c r="A82" s="18"/>
      <c r="B82" s="8"/>
      <c r="C82" s="9"/>
      <c r="D82" s="9"/>
      <c r="E82" s="9">
        <f t="shared" si="1"/>
        <v>787.61999999999534</v>
      </c>
    </row>
    <row r="83" spans="1:5" ht="21" x14ac:dyDescent="0.25">
      <c r="A83" s="18"/>
      <c r="B83" s="8"/>
      <c r="C83" s="9"/>
      <c r="D83" s="9"/>
      <c r="E83" s="9">
        <f t="shared" si="1"/>
        <v>787.61999999999534</v>
      </c>
    </row>
    <row r="84" spans="1:5" ht="21" x14ac:dyDescent="0.25">
      <c r="A84" s="18"/>
      <c r="B84" s="8"/>
      <c r="C84" s="9"/>
      <c r="D84" s="9"/>
      <c r="E84" s="9">
        <f t="shared" si="1"/>
        <v>787.61999999999534</v>
      </c>
    </row>
    <row r="85" spans="1:5" ht="21" x14ac:dyDescent="0.25">
      <c r="A85" s="18"/>
      <c r="B85" s="8"/>
      <c r="C85" s="9"/>
      <c r="D85" s="9"/>
      <c r="E85" s="9">
        <f t="shared" si="1"/>
        <v>787.61999999999534</v>
      </c>
    </row>
    <row r="86" spans="1:5" ht="21" x14ac:dyDescent="0.25">
      <c r="A86" s="18"/>
      <c r="B86" s="8"/>
      <c r="C86" s="9"/>
      <c r="D86" s="9"/>
      <c r="E86" s="9">
        <f t="shared" si="1"/>
        <v>787.61999999999534</v>
      </c>
    </row>
    <row r="87" spans="1:5" ht="21" x14ac:dyDescent="0.25">
      <c r="A87" s="18"/>
      <c r="B87" s="8"/>
      <c r="C87" s="9"/>
      <c r="D87" s="9"/>
      <c r="E87" s="9">
        <f t="shared" si="1"/>
        <v>787.61999999999534</v>
      </c>
    </row>
    <row r="88" spans="1:5" ht="21" x14ac:dyDescent="0.25">
      <c r="A88" s="18"/>
      <c r="B88" s="8"/>
      <c r="C88" s="9"/>
      <c r="D88" s="9"/>
      <c r="E88" s="9">
        <f t="shared" si="1"/>
        <v>787.61999999999534</v>
      </c>
    </row>
    <row r="89" spans="1:5" ht="21" x14ac:dyDescent="0.25">
      <c r="A89" s="18"/>
      <c r="B89" s="8"/>
      <c r="C89" s="9"/>
      <c r="D89" s="9"/>
      <c r="E89" s="9">
        <f t="shared" si="1"/>
        <v>787.61999999999534</v>
      </c>
    </row>
    <row r="90" spans="1:5" ht="21" x14ac:dyDescent="0.25">
      <c r="A90" s="18"/>
      <c r="B90" s="17"/>
      <c r="C90" s="9"/>
      <c r="D90" s="9"/>
      <c r="E90" s="9">
        <f t="shared" si="1"/>
        <v>787.61999999999534</v>
      </c>
    </row>
    <row r="91" spans="1:5" ht="21" x14ac:dyDescent="0.25">
      <c r="A91" s="18"/>
      <c r="B91" s="8"/>
      <c r="C91" s="9"/>
      <c r="D91" s="9"/>
      <c r="E91" s="9">
        <f t="shared" si="1"/>
        <v>787.61999999999534</v>
      </c>
    </row>
    <row r="92" spans="1:5" ht="21" x14ac:dyDescent="0.25">
      <c r="A92" s="18"/>
      <c r="B92" s="8"/>
      <c r="C92" s="9"/>
      <c r="D92" s="9"/>
      <c r="E92" s="9">
        <f t="shared" si="1"/>
        <v>787.61999999999534</v>
      </c>
    </row>
    <row r="93" spans="1:5" ht="21" x14ac:dyDescent="0.25">
      <c r="A93" s="18"/>
      <c r="B93" s="8"/>
      <c r="C93" s="9"/>
      <c r="D93" s="9"/>
      <c r="E93" s="9">
        <f t="shared" si="1"/>
        <v>787.61999999999534</v>
      </c>
    </row>
    <row r="94" spans="1:5" ht="21" x14ac:dyDescent="0.25">
      <c r="A94" s="18"/>
      <c r="B94" s="8"/>
      <c r="C94" s="9"/>
      <c r="D94" s="9"/>
      <c r="E94" s="9">
        <f t="shared" si="1"/>
        <v>787.61999999999534</v>
      </c>
    </row>
    <row r="95" spans="1:5" ht="21" x14ac:dyDescent="0.25">
      <c r="A95" s="18"/>
      <c r="B95" s="8"/>
      <c r="C95" s="9"/>
      <c r="D95" s="9"/>
      <c r="E95" s="9">
        <f t="shared" si="1"/>
        <v>787.61999999999534</v>
      </c>
    </row>
    <row r="96" spans="1:5" ht="21" x14ac:dyDescent="0.25">
      <c r="A96" s="18"/>
      <c r="B96" s="8"/>
      <c r="C96" s="9"/>
      <c r="D96" s="9"/>
      <c r="E96" s="9">
        <f t="shared" si="1"/>
        <v>787.61999999999534</v>
      </c>
    </row>
    <row r="97" spans="1:5" ht="21" x14ac:dyDescent="0.25">
      <c r="A97" s="18"/>
      <c r="B97" s="8"/>
      <c r="C97" s="9"/>
      <c r="D97" s="9"/>
      <c r="E97" s="9">
        <f t="shared" si="1"/>
        <v>787.61999999999534</v>
      </c>
    </row>
    <row r="98" spans="1:5" ht="21" x14ac:dyDescent="0.25">
      <c r="A98" s="18"/>
      <c r="B98" s="8"/>
      <c r="C98" s="9"/>
      <c r="D98" s="9"/>
      <c r="E98" s="9">
        <f t="shared" si="1"/>
        <v>787.61999999999534</v>
      </c>
    </row>
    <row r="99" spans="1:5" ht="21" x14ac:dyDescent="0.25">
      <c r="A99" s="18"/>
      <c r="B99" s="8"/>
      <c r="C99" s="9"/>
      <c r="D99" s="9"/>
      <c r="E99" s="9">
        <f t="shared" si="1"/>
        <v>787.61999999999534</v>
      </c>
    </row>
    <row r="100" spans="1:5" ht="21" x14ac:dyDescent="0.25">
      <c r="A100" s="18"/>
      <c r="B100" s="8"/>
      <c r="C100" s="9"/>
      <c r="D100" s="9"/>
      <c r="E100" s="9">
        <f t="shared" si="1"/>
        <v>787.61999999999534</v>
      </c>
    </row>
    <row r="101" spans="1:5" ht="21" x14ac:dyDescent="0.25">
      <c r="A101" s="18"/>
      <c r="B101" s="8"/>
      <c r="C101" s="9"/>
      <c r="D101" s="9"/>
      <c r="E101" s="9">
        <f t="shared" si="1"/>
        <v>787.61999999999534</v>
      </c>
    </row>
    <row r="102" spans="1:5" ht="21" x14ac:dyDescent="0.25">
      <c r="A102" s="18"/>
      <c r="B102" s="8"/>
      <c r="C102" s="9"/>
      <c r="D102" s="9"/>
      <c r="E102" s="9">
        <f t="shared" si="1"/>
        <v>787.61999999999534</v>
      </c>
    </row>
    <row r="103" spans="1:5" ht="21" x14ac:dyDescent="0.25">
      <c r="A103" s="18"/>
      <c r="B103" s="8"/>
      <c r="C103" s="9"/>
      <c r="D103" s="9"/>
      <c r="E103" s="9">
        <f t="shared" si="1"/>
        <v>787.61999999999534</v>
      </c>
    </row>
    <row r="104" spans="1:5" ht="21" x14ac:dyDescent="0.25">
      <c r="A104" s="18"/>
      <c r="B104" s="8"/>
      <c r="C104" s="9"/>
      <c r="D104" s="9"/>
      <c r="E104" s="9">
        <f t="shared" si="1"/>
        <v>787.61999999999534</v>
      </c>
    </row>
    <row r="105" spans="1:5" ht="21" x14ac:dyDescent="0.25">
      <c r="A105" s="18"/>
      <c r="B105" s="8"/>
      <c r="C105" s="9"/>
      <c r="D105" s="9"/>
      <c r="E105" s="9">
        <f t="shared" si="1"/>
        <v>787.61999999999534</v>
      </c>
    </row>
    <row r="106" spans="1:5" ht="21" x14ac:dyDescent="0.25">
      <c r="A106" s="18"/>
      <c r="B106" s="8"/>
      <c r="C106" s="9"/>
      <c r="D106" s="9"/>
      <c r="E106" s="9">
        <f t="shared" si="1"/>
        <v>787.61999999999534</v>
      </c>
    </row>
    <row r="107" spans="1:5" ht="21" x14ac:dyDescent="0.25">
      <c r="A107" s="18"/>
      <c r="B107" s="8"/>
      <c r="C107" s="9"/>
      <c r="D107" s="9"/>
      <c r="E107" s="9">
        <f t="shared" si="1"/>
        <v>787.61999999999534</v>
      </c>
    </row>
    <row r="108" spans="1:5" ht="21" x14ac:dyDescent="0.25">
      <c r="A108" s="18"/>
      <c r="B108" s="8"/>
      <c r="C108" s="9"/>
      <c r="D108" s="9"/>
      <c r="E108" s="9">
        <f t="shared" si="1"/>
        <v>787.61999999999534</v>
      </c>
    </row>
    <row r="109" spans="1:5" ht="21" x14ac:dyDescent="0.25">
      <c r="A109" s="18"/>
      <c r="B109" s="8"/>
      <c r="C109" s="9"/>
      <c r="D109" s="9"/>
      <c r="E109" s="9">
        <f t="shared" si="1"/>
        <v>787.61999999999534</v>
      </c>
    </row>
    <row r="110" spans="1:5" ht="21" x14ac:dyDescent="0.25">
      <c r="A110" s="18"/>
      <c r="B110" s="8"/>
      <c r="C110" s="9"/>
      <c r="D110" s="9"/>
      <c r="E110" s="9">
        <f t="shared" si="1"/>
        <v>787.61999999999534</v>
      </c>
    </row>
    <row r="111" spans="1:5" ht="21" x14ac:dyDescent="0.25">
      <c r="A111" s="18"/>
      <c r="B111" s="8"/>
      <c r="C111" s="9"/>
      <c r="D111" s="9"/>
      <c r="E111" s="9">
        <f t="shared" si="1"/>
        <v>787.61999999999534</v>
      </c>
    </row>
    <row r="112" spans="1:5" ht="21" x14ac:dyDescent="0.25">
      <c r="A112" s="18"/>
      <c r="B112" s="8"/>
      <c r="C112" s="9"/>
      <c r="D112" s="9"/>
      <c r="E112" s="9">
        <f t="shared" si="1"/>
        <v>787.61999999999534</v>
      </c>
    </row>
    <row r="113" spans="1:5" ht="21" x14ac:dyDescent="0.25">
      <c r="A113" s="17"/>
      <c r="B113" s="8"/>
      <c r="C113" s="9"/>
      <c r="D113" s="9"/>
      <c r="E113" s="9">
        <f t="shared" si="1"/>
        <v>787.61999999999534</v>
      </c>
    </row>
    <row r="114" spans="1:5" ht="21" x14ac:dyDescent="0.25">
      <c r="A114" s="17"/>
      <c r="B114" s="8"/>
      <c r="C114" s="9"/>
      <c r="D114" s="9"/>
      <c r="E114" s="9">
        <f t="shared" si="1"/>
        <v>787.61999999999534</v>
      </c>
    </row>
    <row r="115" spans="1:5" ht="21" x14ac:dyDescent="0.25">
      <c r="A115" s="17"/>
      <c r="B115" s="8"/>
      <c r="C115" s="9"/>
      <c r="D115" s="9"/>
      <c r="E115" s="9">
        <f t="shared" si="1"/>
        <v>787.61999999999534</v>
      </c>
    </row>
    <row r="116" spans="1:5" ht="21" x14ac:dyDescent="0.25">
      <c r="A116" s="17"/>
      <c r="B116" s="8"/>
      <c r="C116" s="9"/>
      <c r="D116" s="9"/>
      <c r="E116" s="9">
        <f t="shared" si="1"/>
        <v>787.61999999999534</v>
      </c>
    </row>
    <row r="117" spans="1:5" ht="21" x14ac:dyDescent="0.25">
      <c r="A117" s="17"/>
      <c r="B117" s="8"/>
      <c r="C117" s="30"/>
      <c r="D117" s="9"/>
      <c r="E117" s="9">
        <f t="shared" si="1"/>
        <v>787.61999999999534</v>
      </c>
    </row>
    <row r="118" spans="1:5" ht="21" x14ac:dyDescent="0.25">
      <c r="A118" s="17"/>
      <c r="B118" s="8"/>
      <c r="C118" s="30"/>
      <c r="D118" s="9"/>
      <c r="E118" s="9">
        <f t="shared" si="1"/>
        <v>787.61999999999534</v>
      </c>
    </row>
    <row r="119" spans="1:5" ht="21" x14ac:dyDescent="0.25">
      <c r="A119" s="17"/>
      <c r="B119" s="8"/>
      <c r="C119" s="30"/>
      <c r="D119" s="9"/>
      <c r="E119" s="9">
        <f t="shared" si="1"/>
        <v>787.61999999999534</v>
      </c>
    </row>
    <row r="120" spans="1:5" ht="21" x14ac:dyDescent="0.25">
      <c r="A120" s="17"/>
      <c r="B120" s="8"/>
      <c r="C120" s="30"/>
      <c r="D120" s="9"/>
      <c r="E120" s="9">
        <f t="shared" si="1"/>
        <v>787.61999999999534</v>
      </c>
    </row>
    <row r="121" spans="1:5" ht="21" x14ac:dyDescent="0.25">
      <c r="A121" s="17"/>
      <c r="B121" s="8"/>
      <c r="C121" s="30"/>
      <c r="D121" s="9"/>
      <c r="E121" s="9">
        <f t="shared" si="1"/>
        <v>787.61999999999534</v>
      </c>
    </row>
    <row r="122" spans="1:5" ht="21" x14ac:dyDescent="0.25">
      <c r="A122" s="17"/>
      <c r="B122" s="8"/>
      <c r="C122" s="30"/>
      <c r="D122" s="9"/>
      <c r="E122" s="9">
        <f t="shared" si="1"/>
        <v>787.61999999999534</v>
      </c>
    </row>
    <row r="123" spans="1:5" ht="21" x14ac:dyDescent="0.25">
      <c r="A123" s="17"/>
      <c r="B123" s="8"/>
      <c r="C123" s="30"/>
      <c r="D123" s="9"/>
      <c r="E123" s="9">
        <f t="shared" si="1"/>
        <v>787.61999999999534</v>
      </c>
    </row>
    <row r="124" spans="1:5" ht="21" x14ac:dyDescent="0.25">
      <c r="A124" s="17"/>
      <c r="B124" s="8"/>
      <c r="C124" s="30"/>
      <c r="D124" s="9"/>
      <c r="E124" s="9">
        <f t="shared" si="1"/>
        <v>787.61999999999534</v>
      </c>
    </row>
    <row r="125" spans="1:5" ht="21" x14ac:dyDescent="0.25">
      <c r="A125" s="17"/>
      <c r="B125" s="8"/>
      <c r="C125" s="30"/>
      <c r="D125" s="9"/>
      <c r="E125" s="9">
        <f t="shared" si="1"/>
        <v>787.61999999999534</v>
      </c>
    </row>
    <row r="126" spans="1:5" ht="21" x14ac:dyDescent="0.25">
      <c r="A126" s="17"/>
      <c r="B126" s="8"/>
      <c r="C126" s="30"/>
      <c r="D126" s="9"/>
      <c r="E126" s="9">
        <f t="shared" si="1"/>
        <v>787.61999999999534</v>
      </c>
    </row>
    <row r="127" spans="1:5" ht="21" x14ac:dyDescent="0.25">
      <c r="A127" s="17"/>
      <c r="B127" s="8"/>
      <c r="C127" s="30"/>
      <c r="D127" s="9"/>
      <c r="E127" s="9">
        <f t="shared" si="1"/>
        <v>787.61999999999534</v>
      </c>
    </row>
    <row r="128" spans="1:5" ht="21" x14ac:dyDescent="0.25">
      <c r="A128" s="17"/>
      <c r="C128" s="30"/>
      <c r="D128" s="9"/>
      <c r="E128" s="9">
        <f t="shared" si="1"/>
        <v>787.61999999999534</v>
      </c>
    </row>
    <row r="129" spans="1:5" ht="21" x14ac:dyDescent="0.25">
      <c r="A129" s="17"/>
      <c r="C129" s="30"/>
      <c r="D129" s="9"/>
      <c r="E129" s="9">
        <f t="shared" si="1"/>
        <v>787.61999999999534</v>
      </c>
    </row>
    <row r="130" spans="1:5" ht="21" x14ac:dyDescent="0.25">
      <c r="A130" s="17"/>
      <c r="C130" s="30"/>
      <c r="D130" s="9"/>
      <c r="E130" s="9">
        <f t="shared" si="1"/>
        <v>787.61999999999534</v>
      </c>
    </row>
    <row r="131" spans="1:5" ht="21" x14ac:dyDescent="0.25">
      <c r="A131" s="17"/>
      <c r="C131" s="30"/>
      <c r="D131" s="9"/>
      <c r="E131" s="9">
        <f t="shared" si="1"/>
        <v>787.61999999999534</v>
      </c>
    </row>
    <row r="132" spans="1:5" ht="21" x14ac:dyDescent="0.25">
      <c r="A132" s="17"/>
      <c r="C132" s="30"/>
      <c r="D132" s="9"/>
      <c r="E132" s="9">
        <f t="shared" si="1"/>
        <v>787.61999999999534</v>
      </c>
    </row>
    <row r="133" spans="1:5" ht="21" x14ac:dyDescent="0.25">
      <c r="A133" s="17"/>
      <c r="C133" s="30"/>
      <c r="D133" s="9"/>
      <c r="E133" s="9">
        <f t="shared" si="1"/>
        <v>787.61999999999534</v>
      </c>
    </row>
    <row r="134" spans="1:5" ht="21" x14ac:dyDescent="0.25">
      <c r="A134" s="17"/>
      <c r="C134" s="30"/>
      <c r="D134" s="9"/>
      <c r="E134" s="9">
        <f t="shared" ref="E134:E197" si="2">E133+C134-D134</f>
        <v>787.61999999999534</v>
      </c>
    </row>
    <row r="135" spans="1:5" ht="21" x14ac:dyDescent="0.25">
      <c r="A135" s="17"/>
      <c r="C135" s="30"/>
      <c r="D135" s="9"/>
      <c r="E135" s="9">
        <f t="shared" si="2"/>
        <v>787.61999999999534</v>
      </c>
    </row>
    <row r="136" spans="1:5" ht="21" x14ac:dyDescent="0.25">
      <c r="A136" s="17"/>
      <c r="C136" s="30"/>
      <c r="D136" s="9"/>
      <c r="E136" s="9">
        <f t="shared" si="2"/>
        <v>787.61999999999534</v>
      </c>
    </row>
    <row r="137" spans="1:5" ht="21" x14ac:dyDescent="0.25">
      <c r="A137" s="17"/>
      <c r="C137" s="30"/>
      <c r="D137" s="9"/>
      <c r="E137" s="9">
        <f t="shared" si="2"/>
        <v>787.61999999999534</v>
      </c>
    </row>
    <row r="138" spans="1:5" ht="21" x14ac:dyDescent="0.25">
      <c r="A138" s="17"/>
      <c r="C138" s="30"/>
      <c r="D138" s="9"/>
      <c r="E138" s="9">
        <f t="shared" si="2"/>
        <v>787.61999999999534</v>
      </c>
    </row>
    <row r="139" spans="1:5" ht="21" x14ac:dyDescent="0.25">
      <c r="A139" s="17"/>
      <c r="C139" s="30"/>
      <c r="D139" s="9"/>
      <c r="E139" s="9">
        <f t="shared" si="2"/>
        <v>787.61999999999534</v>
      </c>
    </row>
    <row r="140" spans="1:5" ht="21" x14ac:dyDescent="0.25">
      <c r="A140" s="17"/>
      <c r="C140" s="30"/>
      <c r="D140" s="9"/>
      <c r="E140" s="9">
        <f t="shared" si="2"/>
        <v>787.61999999999534</v>
      </c>
    </row>
    <row r="141" spans="1:5" ht="21" x14ac:dyDescent="0.25">
      <c r="A141" s="17"/>
      <c r="C141" s="30"/>
      <c r="D141" s="9"/>
      <c r="E141" s="9">
        <f t="shared" si="2"/>
        <v>787.61999999999534</v>
      </c>
    </row>
    <row r="142" spans="1:5" ht="21" x14ac:dyDescent="0.25">
      <c r="A142" s="17"/>
      <c r="C142" s="30"/>
      <c r="D142" s="9"/>
      <c r="E142" s="9">
        <f t="shared" si="2"/>
        <v>787.61999999999534</v>
      </c>
    </row>
    <row r="143" spans="1:5" ht="21" x14ac:dyDescent="0.25">
      <c r="A143" s="17"/>
      <c r="C143" s="30"/>
      <c r="D143" s="9"/>
      <c r="E143" s="9">
        <f t="shared" si="2"/>
        <v>787.61999999999534</v>
      </c>
    </row>
    <row r="144" spans="1:5" ht="21" x14ac:dyDescent="0.25">
      <c r="A144" s="17"/>
      <c r="C144" s="30"/>
      <c r="D144" s="9"/>
      <c r="E144" s="9">
        <f t="shared" si="2"/>
        <v>787.61999999999534</v>
      </c>
    </row>
    <row r="145" spans="1:5" ht="21" x14ac:dyDescent="0.25">
      <c r="A145" s="17"/>
      <c r="C145" s="30"/>
      <c r="D145" s="9"/>
      <c r="E145" s="9">
        <f t="shared" si="2"/>
        <v>787.61999999999534</v>
      </c>
    </row>
    <row r="146" spans="1:5" ht="21" x14ac:dyDescent="0.25">
      <c r="A146" s="17"/>
      <c r="C146" s="30"/>
      <c r="D146" s="9"/>
      <c r="E146" s="9">
        <f t="shared" si="2"/>
        <v>787.61999999999534</v>
      </c>
    </row>
    <row r="147" spans="1:5" ht="21" x14ac:dyDescent="0.25">
      <c r="A147" s="17"/>
      <c r="C147" s="30"/>
      <c r="D147" s="9"/>
      <c r="E147" s="9">
        <f t="shared" si="2"/>
        <v>787.61999999999534</v>
      </c>
    </row>
    <row r="148" spans="1:5" ht="21" x14ac:dyDescent="0.25">
      <c r="A148" s="17"/>
      <c r="C148" s="30"/>
      <c r="D148" s="9"/>
      <c r="E148" s="9">
        <f t="shared" si="2"/>
        <v>787.61999999999534</v>
      </c>
    </row>
    <row r="149" spans="1:5" ht="21" x14ac:dyDescent="0.25">
      <c r="A149" s="17"/>
      <c r="C149" s="30"/>
      <c r="D149" s="9"/>
      <c r="E149" s="9">
        <f t="shared" si="2"/>
        <v>787.61999999999534</v>
      </c>
    </row>
    <row r="150" spans="1:5" ht="21" x14ac:dyDescent="0.25">
      <c r="A150" s="17"/>
      <c r="C150" s="30"/>
      <c r="D150" s="9"/>
      <c r="E150" s="9">
        <f t="shared" si="2"/>
        <v>787.61999999999534</v>
      </c>
    </row>
    <row r="151" spans="1:5" ht="21" x14ac:dyDescent="0.25">
      <c r="A151" s="17"/>
      <c r="C151" s="30"/>
      <c r="D151" s="9"/>
      <c r="E151" s="9">
        <f t="shared" si="2"/>
        <v>787.61999999999534</v>
      </c>
    </row>
    <row r="152" spans="1:5" ht="21" x14ac:dyDescent="0.25">
      <c r="A152" s="17"/>
      <c r="C152" s="30"/>
      <c r="D152" s="9"/>
      <c r="E152" s="9">
        <f t="shared" si="2"/>
        <v>787.61999999999534</v>
      </c>
    </row>
    <row r="153" spans="1:5" ht="21" x14ac:dyDescent="0.25">
      <c r="A153" s="17"/>
      <c r="C153" s="30"/>
      <c r="D153" s="9"/>
      <c r="E153" s="9">
        <f t="shared" si="2"/>
        <v>787.61999999999534</v>
      </c>
    </row>
    <row r="154" spans="1:5" ht="21" x14ac:dyDescent="0.25">
      <c r="A154" s="17"/>
      <c r="C154" s="30"/>
      <c r="D154" s="9"/>
      <c r="E154" s="9">
        <f t="shared" si="2"/>
        <v>787.61999999999534</v>
      </c>
    </row>
    <row r="155" spans="1:5" ht="21" x14ac:dyDescent="0.25">
      <c r="A155" s="17"/>
      <c r="C155" s="30"/>
      <c r="D155" s="9"/>
      <c r="E155" s="9">
        <f t="shared" si="2"/>
        <v>787.61999999999534</v>
      </c>
    </row>
    <row r="156" spans="1:5" ht="21" x14ac:dyDescent="0.25">
      <c r="A156" s="17"/>
      <c r="C156" s="30"/>
      <c r="D156" s="9"/>
      <c r="E156" s="9">
        <f t="shared" si="2"/>
        <v>787.61999999999534</v>
      </c>
    </row>
    <row r="157" spans="1:5" ht="21" x14ac:dyDescent="0.25">
      <c r="A157" s="17"/>
      <c r="C157" s="30"/>
      <c r="D157" s="9"/>
      <c r="E157" s="9">
        <f t="shared" si="2"/>
        <v>787.61999999999534</v>
      </c>
    </row>
    <row r="158" spans="1:5" ht="21" x14ac:dyDescent="0.25">
      <c r="A158" s="17"/>
      <c r="C158" s="30"/>
      <c r="D158" s="9"/>
      <c r="E158" s="9">
        <f t="shared" si="2"/>
        <v>787.61999999999534</v>
      </c>
    </row>
    <row r="159" spans="1:5" ht="21" x14ac:dyDescent="0.25">
      <c r="A159" s="17"/>
      <c r="C159" s="30"/>
      <c r="D159" s="9"/>
      <c r="E159" s="9">
        <f t="shared" si="2"/>
        <v>787.61999999999534</v>
      </c>
    </row>
    <row r="160" spans="1:5" ht="21" x14ac:dyDescent="0.25">
      <c r="A160" s="17"/>
      <c r="C160" s="30"/>
      <c r="D160" s="9"/>
      <c r="E160" s="9">
        <f t="shared" si="2"/>
        <v>787.61999999999534</v>
      </c>
    </row>
    <row r="161" spans="1:5" ht="21" x14ac:dyDescent="0.25">
      <c r="A161" s="17"/>
      <c r="C161" s="30"/>
      <c r="D161" s="9"/>
      <c r="E161" s="9">
        <f t="shared" si="2"/>
        <v>787.61999999999534</v>
      </c>
    </row>
    <row r="162" spans="1:5" ht="21" x14ac:dyDescent="0.25">
      <c r="A162" s="17"/>
      <c r="C162" s="30"/>
      <c r="D162" s="9"/>
      <c r="E162" s="9">
        <f t="shared" si="2"/>
        <v>787.61999999999534</v>
      </c>
    </row>
    <row r="163" spans="1:5" ht="21" x14ac:dyDescent="0.25">
      <c r="A163" s="17"/>
      <c r="C163" s="30"/>
      <c r="D163" s="9"/>
      <c r="E163" s="9">
        <f t="shared" si="2"/>
        <v>787.61999999999534</v>
      </c>
    </row>
    <row r="164" spans="1:5" ht="21" x14ac:dyDescent="0.25">
      <c r="A164" s="17"/>
      <c r="C164" s="30"/>
      <c r="D164" s="9"/>
      <c r="E164" s="9">
        <f t="shared" si="2"/>
        <v>787.61999999999534</v>
      </c>
    </row>
    <row r="165" spans="1:5" ht="21" x14ac:dyDescent="0.25">
      <c r="A165" s="17"/>
      <c r="C165" s="30"/>
      <c r="D165" s="9"/>
      <c r="E165" s="9">
        <f t="shared" si="2"/>
        <v>787.61999999999534</v>
      </c>
    </row>
    <row r="166" spans="1:5" ht="21" x14ac:dyDescent="0.25">
      <c r="A166" s="17"/>
      <c r="C166" s="30"/>
      <c r="D166" s="9"/>
      <c r="E166" s="9">
        <f t="shared" si="2"/>
        <v>787.61999999999534</v>
      </c>
    </row>
    <row r="167" spans="1:5" ht="21" x14ac:dyDescent="0.25">
      <c r="A167" s="17"/>
      <c r="C167" s="30"/>
      <c r="D167" s="9"/>
      <c r="E167" s="9">
        <f t="shared" si="2"/>
        <v>787.61999999999534</v>
      </c>
    </row>
    <row r="168" spans="1:5" ht="21" x14ac:dyDescent="0.25">
      <c r="A168" s="17"/>
      <c r="C168" s="30"/>
      <c r="D168" s="9"/>
      <c r="E168" s="9">
        <f t="shared" si="2"/>
        <v>787.61999999999534</v>
      </c>
    </row>
    <row r="169" spans="1:5" ht="21" x14ac:dyDescent="0.25">
      <c r="A169" s="17"/>
      <c r="C169" s="30"/>
      <c r="D169" s="9"/>
      <c r="E169" s="9">
        <f t="shared" si="2"/>
        <v>787.61999999999534</v>
      </c>
    </row>
    <row r="170" spans="1:5" ht="21" x14ac:dyDescent="0.25">
      <c r="A170" s="17"/>
      <c r="C170" s="30"/>
      <c r="D170" s="9"/>
      <c r="E170" s="9">
        <f t="shared" si="2"/>
        <v>787.61999999999534</v>
      </c>
    </row>
    <row r="171" spans="1:5" ht="21" x14ac:dyDescent="0.25">
      <c r="A171" s="17"/>
      <c r="C171" s="30"/>
      <c r="D171" s="9"/>
      <c r="E171" s="9">
        <f t="shared" si="2"/>
        <v>787.61999999999534</v>
      </c>
    </row>
    <row r="172" spans="1:5" ht="21" x14ac:dyDescent="0.25">
      <c r="A172" s="17"/>
      <c r="C172" s="30"/>
      <c r="D172" s="9"/>
      <c r="E172" s="9">
        <f t="shared" si="2"/>
        <v>787.61999999999534</v>
      </c>
    </row>
    <row r="173" spans="1:5" ht="21" x14ac:dyDescent="0.25">
      <c r="A173" s="17"/>
      <c r="C173" s="30"/>
      <c r="D173" s="9"/>
      <c r="E173" s="9">
        <f t="shared" si="2"/>
        <v>787.61999999999534</v>
      </c>
    </row>
    <row r="174" spans="1:5" ht="21" x14ac:dyDescent="0.25">
      <c r="A174" s="17"/>
      <c r="C174" s="30"/>
      <c r="D174" s="9"/>
      <c r="E174" s="9">
        <f t="shared" si="2"/>
        <v>787.61999999999534</v>
      </c>
    </row>
    <row r="175" spans="1:5" ht="21" x14ac:dyDescent="0.25">
      <c r="A175" s="17"/>
      <c r="C175" s="30"/>
      <c r="D175" s="9"/>
      <c r="E175" s="9">
        <f t="shared" si="2"/>
        <v>787.61999999999534</v>
      </c>
    </row>
    <row r="176" spans="1:5" ht="21" x14ac:dyDescent="0.25">
      <c r="A176" s="17"/>
      <c r="C176" s="30"/>
      <c r="D176" s="9"/>
      <c r="E176" s="9">
        <f t="shared" si="2"/>
        <v>787.61999999999534</v>
      </c>
    </row>
    <row r="177" spans="1:5" ht="21" x14ac:dyDescent="0.25">
      <c r="A177" s="17"/>
      <c r="C177" s="30"/>
      <c r="D177" s="9"/>
      <c r="E177" s="9">
        <f t="shared" si="2"/>
        <v>787.61999999999534</v>
      </c>
    </row>
    <row r="178" spans="1:5" ht="21" x14ac:dyDescent="0.25">
      <c r="A178" s="17"/>
      <c r="C178" s="30"/>
      <c r="D178" s="9"/>
      <c r="E178" s="9">
        <f t="shared" si="2"/>
        <v>787.61999999999534</v>
      </c>
    </row>
    <row r="179" spans="1:5" ht="21" x14ac:dyDescent="0.25">
      <c r="A179" s="17"/>
      <c r="C179" s="30"/>
      <c r="D179" s="9"/>
      <c r="E179" s="9">
        <f t="shared" si="2"/>
        <v>787.61999999999534</v>
      </c>
    </row>
    <row r="180" spans="1:5" ht="21" x14ac:dyDescent="0.25">
      <c r="A180" s="17"/>
      <c r="C180" s="30"/>
      <c r="D180" s="9"/>
      <c r="E180" s="9">
        <f t="shared" si="2"/>
        <v>787.61999999999534</v>
      </c>
    </row>
    <row r="181" spans="1:5" ht="21" x14ac:dyDescent="0.25">
      <c r="A181" s="17"/>
      <c r="C181" s="30"/>
      <c r="D181" s="9"/>
      <c r="E181" s="9">
        <f t="shared" si="2"/>
        <v>787.61999999999534</v>
      </c>
    </row>
    <row r="182" spans="1:5" ht="21" x14ac:dyDescent="0.25">
      <c r="A182" s="17"/>
      <c r="C182" s="30"/>
      <c r="D182" s="9"/>
      <c r="E182" s="9">
        <f t="shared" si="2"/>
        <v>787.61999999999534</v>
      </c>
    </row>
    <row r="183" spans="1:5" ht="21" x14ac:dyDescent="0.25">
      <c r="A183" s="17"/>
      <c r="C183" s="30"/>
      <c r="D183" s="9"/>
      <c r="E183" s="9">
        <f t="shared" si="2"/>
        <v>787.61999999999534</v>
      </c>
    </row>
    <row r="184" spans="1:5" ht="21" x14ac:dyDescent="0.25">
      <c r="A184" s="17"/>
      <c r="C184" s="30"/>
      <c r="D184" s="9"/>
      <c r="E184" s="9">
        <f t="shared" si="2"/>
        <v>787.61999999999534</v>
      </c>
    </row>
    <row r="185" spans="1:5" ht="21" x14ac:dyDescent="0.25">
      <c r="A185" s="17"/>
      <c r="C185" s="30"/>
      <c r="D185" s="9"/>
      <c r="E185" s="9">
        <f t="shared" si="2"/>
        <v>787.61999999999534</v>
      </c>
    </row>
    <row r="186" spans="1:5" ht="21" x14ac:dyDescent="0.25">
      <c r="C186" s="30"/>
      <c r="D186" s="9"/>
      <c r="E186" s="9">
        <f t="shared" si="2"/>
        <v>787.61999999999534</v>
      </c>
    </row>
    <row r="187" spans="1:5" ht="21" x14ac:dyDescent="0.25">
      <c r="C187" s="30"/>
      <c r="D187" s="9"/>
      <c r="E187" s="9">
        <f t="shared" si="2"/>
        <v>787.61999999999534</v>
      </c>
    </row>
    <row r="188" spans="1:5" ht="21" x14ac:dyDescent="0.25">
      <c r="C188" s="30"/>
      <c r="D188" s="9"/>
      <c r="E188" s="9">
        <f t="shared" si="2"/>
        <v>787.61999999999534</v>
      </c>
    </row>
    <row r="189" spans="1:5" ht="21" x14ac:dyDescent="0.25">
      <c r="C189" s="30"/>
      <c r="D189" s="9"/>
      <c r="E189" s="9">
        <f t="shared" si="2"/>
        <v>787.61999999999534</v>
      </c>
    </row>
    <row r="190" spans="1:5" ht="21" x14ac:dyDescent="0.25">
      <c r="C190" s="30"/>
      <c r="D190" s="9"/>
      <c r="E190" s="9">
        <f t="shared" si="2"/>
        <v>787.61999999999534</v>
      </c>
    </row>
    <row r="191" spans="1:5" ht="21" x14ac:dyDescent="0.25">
      <c r="C191" s="30"/>
      <c r="D191" s="9"/>
      <c r="E191" s="9">
        <f t="shared" si="2"/>
        <v>787.61999999999534</v>
      </c>
    </row>
    <row r="192" spans="1:5" ht="21" x14ac:dyDescent="0.25">
      <c r="C192" s="30"/>
      <c r="D192" s="9"/>
      <c r="E192" s="9">
        <f t="shared" si="2"/>
        <v>787.61999999999534</v>
      </c>
    </row>
    <row r="193" spans="3:5" ht="21" x14ac:dyDescent="0.25">
      <c r="C193" s="30"/>
      <c r="D193" s="9"/>
      <c r="E193" s="9">
        <f t="shared" si="2"/>
        <v>787.61999999999534</v>
      </c>
    </row>
    <row r="194" spans="3:5" ht="21" x14ac:dyDescent="0.25">
      <c r="C194" s="30"/>
      <c r="D194" s="9"/>
      <c r="E194" s="9">
        <f t="shared" si="2"/>
        <v>787.61999999999534</v>
      </c>
    </row>
    <row r="195" spans="3:5" ht="21" x14ac:dyDescent="0.25">
      <c r="C195" s="30"/>
      <c r="D195" s="9"/>
      <c r="E195" s="9">
        <f t="shared" si="2"/>
        <v>787.61999999999534</v>
      </c>
    </row>
    <row r="196" spans="3:5" ht="21" x14ac:dyDescent="0.25">
      <c r="C196" s="30"/>
      <c r="D196" s="9"/>
      <c r="E196" s="9">
        <f t="shared" si="2"/>
        <v>787.61999999999534</v>
      </c>
    </row>
    <row r="197" spans="3:5" ht="21" x14ac:dyDescent="0.25">
      <c r="C197" s="30"/>
      <c r="D197" s="9"/>
      <c r="E197" s="9">
        <f t="shared" si="2"/>
        <v>787.61999999999534</v>
      </c>
    </row>
    <row r="198" spans="3:5" ht="21" x14ac:dyDescent="0.25">
      <c r="C198" s="30"/>
      <c r="D198" s="9"/>
      <c r="E198" s="9">
        <f t="shared" ref="E198:E261" si="3">E197+C198-D198</f>
        <v>787.61999999999534</v>
      </c>
    </row>
    <row r="199" spans="3:5" ht="21" x14ac:dyDescent="0.25">
      <c r="C199" s="30"/>
      <c r="D199" s="9"/>
      <c r="E199" s="9">
        <f t="shared" si="3"/>
        <v>787.61999999999534</v>
      </c>
    </row>
    <row r="200" spans="3:5" ht="21" x14ac:dyDescent="0.25">
      <c r="C200" s="30"/>
      <c r="D200" s="9"/>
      <c r="E200" s="9">
        <f t="shared" si="3"/>
        <v>787.61999999999534</v>
      </c>
    </row>
    <row r="201" spans="3:5" ht="21" x14ac:dyDescent="0.25">
      <c r="C201" s="30"/>
      <c r="D201" s="9"/>
      <c r="E201" s="9">
        <f t="shared" si="3"/>
        <v>787.61999999999534</v>
      </c>
    </row>
    <row r="202" spans="3:5" ht="21" x14ac:dyDescent="0.25">
      <c r="C202" s="30"/>
      <c r="D202" s="9"/>
      <c r="E202" s="9">
        <f t="shared" si="3"/>
        <v>787.61999999999534</v>
      </c>
    </row>
    <row r="203" spans="3:5" ht="21" x14ac:dyDescent="0.25">
      <c r="C203" s="30"/>
      <c r="D203" s="9"/>
      <c r="E203" s="9">
        <f t="shared" si="3"/>
        <v>787.61999999999534</v>
      </c>
    </row>
    <row r="204" spans="3:5" ht="21" x14ac:dyDescent="0.25">
      <c r="C204" s="30"/>
      <c r="D204" s="9"/>
      <c r="E204" s="9">
        <f t="shared" si="3"/>
        <v>787.61999999999534</v>
      </c>
    </row>
    <row r="205" spans="3:5" ht="21" x14ac:dyDescent="0.25">
      <c r="C205" s="30"/>
      <c r="D205" s="9"/>
      <c r="E205" s="9">
        <f t="shared" si="3"/>
        <v>787.61999999999534</v>
      </c>
    </row>
    <row r="206" spans="3:5" ht="21" x14ac:dyDescent="0.25">
      <c r="C206" s="30"/>
      <c r="D206" s="9"/>
      <c r="E206" s="9">
        <f t="shared" si="3"/>
        <v>787.61999999999534</v>
      </c>
    </row>
    <row r="207" spans="3:5" ht="21" x14ac:dyDescent="0.25">
      <c r="C207" s="30"/>
      <c r="D207" s="9"/>
      <c r="E207" s="9">
        <f t="shared" si="3"/>
        <v>787.61999999999534</v>
      </c>
    </row>
    <row r="208" spans="3:5" ht="21" x14ac:dyDescent="0.25">
      <c r="C208" s="30"/>
      <c r="D208" s="9"/>
      <c r="E208" s="9">
        <f t="shared" si="3"/>
        <v>787.61999999999534</v>
      </c>
    </row>
    <row r="209" spans="3:5" ht="21" x14ac:dyDescent="0.25">
      <c r="C209" s="30"/>
      <c r="D209" s="9"/>
      <c r="E209" s="9">
        <f t="shared" si="3"/>
        <v>787.61999999999534</v>
      </c>
    </row>
    <row r="210" spans="3:5" ht="21" x14ac:dyDescent="0.25">
      <c r="C210" s="30"/>
      <c r="D210" s="9"/>
      <c r="E210" s="9">
        <f t="shared" si="3"/>
        <v>787.61999999999534</v>
      </c>
    </row>
    <row r="211" spans="3:5" ht="21" x14ac:dyDescent="0.25">
      <c r="C211" s="30"/>
      <c r="D211" s="9"/>
      <c r="E211" s="9">
        <f t="shared" si="3"/>
        <v>787.61999999999534</v>
      </c>
    </row>
    <row r="212" spans="3:5" ht="21" x14ac:dyDescent="0.25">
      <c r="C212" s="30"/>
      <c r="D212" s="9"/>
      <c r="E212" s="9">
        <f t="shared" si="3"/>
        <v>787.61999999999534</v>
      </c>
    </row>
    <row r="213" spans="3:5" ht="21" x14ac:dyDescent="0.25">
      <c r="C213" s="30"/>
      <c r="D213" s="9"/>
      <c r="E213" s="9">
        <f t="shared" si="3"/>
        <v>787.61999999999534</v>
      </c>
    </row>
    <row r="214" spans="3:5" ht="21" x14ac:dyDescent="0.25">
      <c r="C214" s="30"/>
      <c r="D214" s="9"/>
      <c r="E214" s="9">
        <f t="shared" si="3"/>
        <v>787.61999999999534</v>
      </c>
    </row>
    <row r="215" spans="3:5" ht="21" x14ac:dyDescent="0.25">
      <c r="C215" s="30"/>
      <c r="D215" s="9"/>
      <c r="E215" s="9">
        <f t="shared" si="3"/>
        <v>787.61999999999534</v>
      </c>
    </row>
    <row r="216" spans="3:5" ht="21" x14ac:dyDescent="0.25">
      <c r="C216" s="30"/>
      <c r="D216" s="9"/>
      <c r="E216" s="9">
        <f t="shared" si="3"/>
        <v>787.61999999999534</v>
      </c>
    </row>
    <row r="217" spans="3:5" ht="21" x14ac:dyDescent="0.25">
      <c r="C217" s="30"/>
      <c r="D217" s="9"/>
      <c r="E217" s="9">
        <f t="shared" si="3"/>
        <v>787.61999999999534</v>
      </c>
    </row>
    <row r="218" spans="3:5" ht="21" x14ac:dyDescent="0.25">
      <c r="C218" s="30"/>
      <c r="D218" s="9"/>
      <c r="E218" s="9">
        <f t="shared" si="3"/>
        <v>787.61999999999534</v>
      </c>
    </row>
    <row r="219" spans="3:5" ht="21" x14ac:dyDescent="0.25">
      <c r="C219" s="30"/>
      <c r="D219" s="9"/>
      <c r="E219" s="9">
        <f t="shared" si="3"/>
        <v>787.61999999999534</v>
      </c>
    </row>
    <row r="220" spans="3:5" ht="21" x14ac:dyDescent="0.25">
      <c r="C220" s="30"/>
      <c r="D220" s="9"/>
      <c r="E220" s="9">
        <f t="shared" si="3"/>
        <v>787.61999999999534</v>
      </c>
    </row>
    <row r="221" spans="3:5" ht="21" x14ac:dyDescent="0.25">
      <c r="C221" s="30"/>
      <c r="D221" s="9"/>
      <c r="E221" s="9">
        <f t="shared" si="3"/>
        <v>787.61999999999534</v>
      </c>
    </row>
    <row r="222" spans="3:5" ht="21" x14ac:dyDescent="0.25">
      <c r="C222" s="30"/>
      <c r="D222" s="9"/>
      <c r="E222" s="9">
        <f t="shared" si="3"/>
        <v>787.61999999999534</v>
      </c>
    </row>
    <row r="223" spans="3:5" ht="21" x14ac:dyDescent="0.25">
      <c r="C223" s="30"/>
      <c r="D223" s="9"/>
      <c r="E223" s="9">
        <f t="shared" si="3"/>
        <v>787.61999999999534</v>
      </c>
    </row>
    <row r="224" spans="3:5" ht="21" x14ac:dyDescent="0.25">
      <c r="C224" s="30"/>
      <c r="D224" s="9"/>
      <c r="E224" s="9">
        <f t="shared" si="3"/>
        <v>787.61999999999534</v>
      </c>
    </row>
    <row r="225" spans="3:5" ht="21" x14ac:dyDescent="0.25">
      <c r="C225" s="30"/>
      <c r="D225" s="9"/>
      <c r="E225" s="9">
        <f t="shared" si="3"/>
        <v>787.61999999999534</v>
      </c>
    </row>
    <row r="226" spans="3:5" ht="21" x14ac:dyDescent="0.25">
      <c r="C226" s="30"/>
      <c r="D226" s="9"/>
      <c r="E226" s="9">
        <f t="shared" si="3"/>
        <v>787.61999999999534</v>
      </c>
    </row>
    <row r="227" spans="3:5" ht="21" x14ac:dyDescent="0.25">
      <c r="C227" s="30"/>
      <c r="D227" s="9"/>
      <c r="E227" s="9">
        <f t="shared" si="3"/>
        <v>787.61999999999534</v>
      </c>
    </row>
    <row r="228" spans="3:5" ht="21" x14ac:dyDescent="0.25">
      <c r="C228" s="30"/>
      <c r="D228" s="9"/>
      <c r="E228" s="9">
        <f t="shared" si="3"/>
        <v>787.61999999999534</v>
      </c>
    </row>
    <row r="229" spans="3:5" ht="21" x14ac:dyDescent="0.25">
      <c r="C229" s="30"/>
      <c r="D229" s="9"/>
      <c r="E229" s="9">
        <f t="shared" si="3"/>
        <v>787.61999999999534</v>
      </c>
    </row>
    <row r="230" spans="3:5" ht="21" x14ac:dyDescent="0.25">
      <c r="C230" s="30"/>
      <c r="D230" s="9"/>
      <c r="E230" s="9">
        <f t="shared" si="3"/>
        <v>787.61999999999534</v>
      </c>
    </row>
    <row r="231" spans="3:5" ht="21" x14ac:dyDescent="0.25">
      <c r="C231" s="30"/>
      <c r="D231" s="9"/>
      <c r="E231" s="9">
        <f t="shared" si="3"/>
        <v>787.61999999999534</v>
      </c>
    </row>
    <row r="232" spans="3:5" ht="21" x14ac:dyDescent="0.25">
      <c r="C232" s="30"/>
      <c r="D232" s="9"/>
      <c r="E232" s="9">
        <f t="shared" si="3"/>
        <v>787.61999999999534</v>
      </c>
    </row>
    <row r="233" spans="3:5" ht="21" x14ac:dyDescent="0.25">
      <c r="C233" s="30"/>
      <c r="D233" s="9"/>
      <c r="E233" s="9">
        <f t="shared" si="3"/>
        <v>787.61999999999534</v>
      </c>
    </row>
    <row r="234" spans="3:5" ht="21" x14ac:dyDescent="0.25">
      <c r="C234" s="30"/>
      <c r="D234" s="9"/>
      <c r="E234" s="9">
        <f t="shared" si="3"/>
        <v>787.61999999999534</v>
      </c>
    </row>
    <row r="235" spans="3:5" ht="21" x14ac:dyDescent="0.25">
      <c r="C235" s="30"/>
      <c r="D235" s="9"/>
      <c r="E235" s="9">
        <f t="shared" si="3"/>
        <v>787.61999999999534</v>
      </c>
    </row>
    <row r="236" spans="3:5" ht="21" x14ac:dyDescent="0.25">
      <c r="C236" s="30"/>
      <c r="D236" s="9"/>
      <c r="E236" s="9">
        <f t="shared" si="3"/>
        <v>787.61999999999534</v>
      </c>
    </row>
    <row r="237" spans="3:5" ht="21" x14ac:dyDescent="0.25">
      <c r="C237" s="30"/>
      <c r="D237" s="9"/>
      <c r="E237" s="9">
        <f t="shared" si="3"/>
        <v>787.61999999999534</v>
      </c>
    </row>
    <row r="238" spans="3:5" ht="21" x14ac:dyDescent="0.25">
      <c r="C238" s="30"/>
      <c r="D238" s="9"/>
      <c r="E238" s="9">
        <f t="shared" si="3"/>
        <v>787.61999999999534</v>
      </c>
    </row>
    <row r="239" spans="3:5" ht="21" x14ac:dyDescent="0.25">
      <c r="C239" s="30"/>
      <c r="D239" s="9"/>
      <c r="E239" s="9">
        <f t="shared" si="3"/>
        <v>787.61999999999534</v>
      </c>
    </row>
    <row r="240" spans="3:5" ht="21" x14ac:dyDescent="0.25">
      <c r="C240" s="30"/>
      <c r="D240" s="9"/>
      <c r="E240" s="9">
        <f t="shared" si="3"/>
        <v>787.61999999999534</v>
      </c>
    </row>
    <row r="241" spans="3:5" ht="21" x14ac:dyDescent="0.25">
      <c r="C241" s="30"/>
      <c r="D241" s="9"/>
      <c r="E241" s="9">
        <f t="shared" si="3"/>
        <v>787.61999999999534</v>
      </c>
    </row>
    <row r="242" spans="3:5" ht="21" x14ac:dyDescent="0.25">
      <c r="C242" s="30"/>
      <c r="D242" s="9"/>
      <c r="E242" s="9">
        <f t="shared" si="3"/>
        <v>787.61999999999534</v>
      </c>
    </row>
    <row r="243" spans="3:5" ht="21" x14ac:dyDescent="0.25">
      <c r="C243" s="30"/>
      <c r="D243" s="30"/>
      <c r="E243" s="9">
        <f t="shared" si="3"/>
        <v>787.61999999999534</v>
      </c>
    </row>
    <row r="244" spans="3:5" ht="21" x14ac:dyDescent="0.25">
      <c r="C244" s="30"/>
      <c r="D244" s="30"/>
      <c r="E244" s="9">
        <f t="shared" si="3"/>
        <v>787.61999999999534</v>
      </c>
    </row>
    <row r="245" spans="3:5" ht="21" x14ac:dyDescent="0.25">
      <c r="C245" s="30"/>
      <c r="D245" s="30"/>
      <c r="E245" s="9">
        <f t="shared" si="3"/>
        <v>787.61999999999534</v>
      </c>
    </row>
    <row r="246" spans="3:5" ht="21" x14ac:dyDescent="0.25">
      <c r="C246" s="30"/>
      <c r="D246" s="30"/>
      <c r="E246" s="9">
        <f t="shared" si="3"/>
        <v>787.61999999999534</v>
      </c>
    </row>
    <row r="247" spans="3:5" ht="21" x14ac:dyDescent="0.25">
      <c r="C247" s="30"/>
      <c r="D247" s="30"/>
      <c r="E247" s="9">
        <f t="shared" si="3"/>
        <v>787.61999999999534</v>
      </c>
    </row>
    <row r="248" spans="3:5" ht="21" x14ac:dyDescent="0.25">
      <c r="C248" s="30"/>
      <c r="D248" s="30"/>
      <c r="E248" s="9">
        <f t="shared" si="3"/>
        <v>787.61999999999534</v>
      </c>
    </row>
    <row r="249" spans="3:5" ht="21" x14ac:dyDescent="0.25">
      <c r="C249" s="30"/>
      <c r="D249" s="30"/>
      <c r="E249" s="9">
        <f t="shared" si="3"/>
        <v>787.61999999999534</v>
      </c>
    </row>
    <row r="250" spans="3:5" ht="21" x14ac:dyDescent="0.25">
      <c r="C250" s="30"/>
      <c r="D250" s="30"/>
      <c r="E250" s="9">
        <f t="shared" si="3"/>
        <v>787.61999999999534</v>
      </c>
    </row>
    <row r="251" spans="3:5" ht="21" x14ac:dyDescent="0.25">
      <c r="C251" s="30"/>
      <c r="D251" s="30"/>
      <c r="E251" s="9">
        <f t="shared" si="3"/>
        <v>787.61999999999534</v>
      </c>
    </row>
    <row r="252" spans="3:5" ht="21" x14ac:dyDescent="0.25">
      <c r="C252" s="30"/>
      <c r="D252" s="30"/>
      <c r="E252" s="9">
        <f t="shared" si="3"/>
        <v>787.61999999999534</v>
      </c>
    </row>
    <row r="253" spans="3:5" ht="21" x14ac:dyDescent="0.25">
      <c r="C253" s="30"/>
      <c r="D253" s="30"/>
      <c r="E253" s="9">
        <f t="shared" si="3"/>
        <v>787.61999999999534</v>
      </c>
    </row>
    <row r="254" spans="3:5" ht="21" x14ac:dyDescent="0.25">
      <c r="C254" s="30"/>
      <c r="D254" s="30"/>
      <c r="E254" s="9">
        <f t="shared" si="3"/>
        <v>787.61999999999534</v>
      </c>
    </row>
    <row r="255" spans="3:5" ht="21" x14ac:dyDescent="0.25">
      <c r="C255" s="30"/>
      <c r="D255" s="30"/>
      <c r="E255" s="9">
        <f t="shared" si="3"/>
        <v>787.61999999999534</v>
      </c>
    </row>
    <row r="256" spans="3:5" ht="21" x14ac:dyDescent="0.25">
      <c r="C256" s="30"/>
      <c r="D256" s="30"/>
      <c r="E256" s="9">
        <f t="shared" si="3"/>
        <v>787.61999999999534</v>
      </c>
    </row>
    <row r="257" spans="5:5" ht="21" x14ac:dyDescent="0.25">
      <c r="E257" s="9">
        <f t="shared" si="3"/>
        <v>787.61999999999534</v>
      </c>
    </row>
    <row r="258" spans="5:5" ht="21" x14ac:dyDescent="0.25">
      <c r="E258" s="9">
        <f t="shared" si="3"/>
        <v>787.61999999999534</v>
      </c>
    </row>
    <row r="259" spans="5:5" ht="21" x14ac:dyDescent="0.25">
      <c r="E259" s="9">
        <f t="shared" si="3"/>
        <v>787.61999999999534</v>
      </c>
    </row>
    <row r="260" spans="5:5" ht="21" x14ac:dyDescent="0.25">
      <c r="E260" s="9">
        <f t="shared" si="3"/>
        <v>787.61999999999534</v>
      </c>
    </row>
    <row r="261" spans="5:5" ht="21" x14ac:dyDescent="0.25">
      <c r="E261" s="9">
        <f t="shared" si="3"/>
        <v>787.61999999999534</v>
      </c>
    </row>
    <row r="262" spans="5:5" ht="21" x14ac:dyDescent="0.25">
      <c r="E262" s="9">
        <f t="shared" ref="E262:E325" si="4">E261+C262-D262</f>
        <v>787.61999999999534</v>
      </c>
    </row>
    <row r="263" spans="5:5" ht="21" x14ac:dyDescent="0.25">
      <c r="E263" s="9">
        <f t="shared" si="4"/>
        <v>787.61999999999534</v>
      </c>
    </row>
    <row r="264" spans="5:5" ht="21" x14ac:dyDescent="0.25">
      <c r="E264" s="9">
        <f t="shared" si="4"/>
        <v>787.61999999999534</v>
      </c>
    </row>
    <row r="265" spans="5:5" ht="21" x14ac:dyDescent="0.25">
      <c r="E265" s="9">
        <f t="shared" si="4"/>
        <v>787.61999999999534</v>
      </c>
    </row>
    <row r="266" spans="5:5" ht="21" x14ac:dyDescent="0.25">
      <c r="E266" s="9">
        <f t="shared" si="4"/>
        <v>787.61999999999534</v>
      </c>
    </row>
    <row r="267" spans="5:5" ht="21" x14ac:dyDescent="0.25">
      <c r="E267" s="9">
        <f t="shared" si="4"/>
        <v>787.61999999999534</v>
      </c>
    </row>
    <row r="268" spans="5:5" ht="21" x14ac:dyDescent="0.25">
      <c r="E268" s="9">
        <f t="shared" si="4"/>
        <v>787.61999999999534</v>
      </c>
    </row>
    <row r="269" spans="5:5" ht="21" x14ac:dyDescent="0.25">
      <c r="E269" s="9">
        <f t="shared" si="4"/>
        <v>787.61999999999534</v>
      </c>
    </row>
    <row r="270" spans="5:5" ht="21" x14ac:dyDescent="0.25">
      <c r="E270" s="9">
        <f t="shared" si="4"/>
        <v>787.61999999999534</v>
      </c>
    </row>
    <row r="271" spans="5:5" ht="21" x14ac:dyDescent="0.25">
      <c r="E271" s="9">
        <f t="shared" si="4"/>
        <v>787.61999999999534</v>
      </c>
    </row>
    <row r="272" spans="5:5" ht="21" x14ac:dyDescent="0.25">
      <c r="E272" s="9">
        <f t="shared" si="4"/>
        <v>787.61999999999534</v>
      </c>
    </row>
    <row r="273" spans="5:5" ht="21" x14ac:dyDescent="0.25">
      <c r="E273" s="9">
        <f t="shared" si="4"/>
        <v>787.61999999999534</v>
      </c>
    </row>
    <row r="274" spans="5:5" ht="21" x14ac:dyDescent="0.25">
      <c r="E274" s="9">
        <f t="shared" si="4"/>
        <v>787.61999999999534</v>
      </c>
    </row>
    <row r="275" spans="5:5" ht="21" x14ac:dyDescent="0.25">
      <c r="E275" s="9">
        <f t="shared" si="4"/>
        <v>787.61999999999534</v>
      </c>
    </row>
    <row r="276" spans="5:5" ht="21" x14ac:dyDescent="0.25">
      <c r="E276" s="9">
        <f t="shared" si="4"/>
        <v>787.61999999999534</v>
      </c>
    </row>
    <row r="277" spans="5:5" ht="21" x14ac:dyDescent="0.25">
      <c r="E277" s="9">
        <f t="shared" si="4"/>
        <v>787.61999999999534</v>
      </c>
    </row>
    <row r="278" spans="5:5" ht="21" x14ac:dyDescent="0.25">
      <c r="E278" s="9">
        <f t="shared" si="4"/>
        <v>787.61999999999534</v>
      </c>
    </row>
    <row r="279" spans="5:5" ht="21" x14ac:dyDescent="0.25">
      <c r="E279" s="9">
        <f t="shared" si="4"/>
        <v>787.61999999999534</v>
      </c>
    </row>
    <row r="280" spans="5:5" ht="21" x14ac:dyDescent="0.25">
      <c r="E280" s="9">
        <f t="shared" si="4"/>
        <v>787.61999999999534</v>
      </c>
    </row>
    <row r="281" spans="5:5" ht="21" x14ac:dyDescent="0.25">
      <c r="E281" s="9">
        <f t="shared" si="4"/>
        <v>787.61999999999534</v>
      </c>
    </row>
    <row r="282" spans="5:5" ht="21" x14ac:dyDescent="0.25">
      <c r="E282" s="9">
        <f t="shared" si="4"/>
        <v>787.61999999999534</v>
      </c>
    </row>
    <row r="283" spans="5:5" ht="21" x14ac:dyDescent="0.25">
      <c r="E283" s="9">
        <f t="shared" si="4"/>
        <v>787.61999999999534</v>
      </c>
    </row>
    <row r="284" spans="5:5" ht="21" x14ac:dyDescent="0.25">
      <c r="E284" s="9">
        <f t="shared" si="4"/>
        <v>787.61999999999534</v>
      </c>
    </row>
    <row r="285" spans="5:5" ht="21" x14ac:dyDescent="0.25">
      <c r="E285" s="9">
        <f t="shared" si="4"/>
        <v>787.61999999999534</v>
      </c>
    </row>
    <row r="286" spans="5:5" ht="21" x14ac:dyDescent="0.25">
      <c r="E286" s="9">
        <f t="shared" si="4"/>
        <v>787.61999999999534</v>
      </c>
    </row>
    <row r="287" spans="5:5" ht="21" x14ac:dyDescent="0.25">
      <c r="E287" s="9">
        <f t="shared" si="4"/>
        <v>787.61999999999534</v>
      </c>
    </row>
    <row r="288" spans="5:5" ht="21" x14ac:dyDescent="0.25">
      <c r="E288" s="9">
        <f t="shared" si="4"/>
        <v>787.61999999999534</v>
      </c>
    </row>
    <row r="289" spans="5:5" ht="21" x14ac:dyDescent="0.25">
      <c r="E289" s="9">
        <f t="shared" si="4"/>
        <v>787.61999999999534</v>
      </c>
    </row>
    <row r="290" spans="5:5" ht="21" x14ac:dyDescent="0.25">
      <c r="E290" s="9">
        <f t="shared" si="4"/>
        <v>787.61999999999534</v>
      </c>
    </row>
    <row r="291" spans="5:5" ht="21" x14ac:dyDescent="0.25">
      <c r="E291" s="9">
        <f t="shared" si="4"/>
        <v>787.61999999999534</v>
      </c>
    </row>
    <row r="292" spans="5:5" ht="21" x14ac:dyDescent="0.25">
      <c r="E292" s="9">
        <f t="shared" si="4"/>
        <v>787.61999999999534</v>
      </c>
    </row>
    <row r="293" spans="5:5" ht="21" x14ac:dyDescent="0.25">
      <c r="E293" s="9">
        <f t="shared" si="4"/>
        <v>787.61999999999534</v>
      </c>
    </row>
    <row r="294" spans="5:5" ht="21" x14ac:dyDescent="0.25">
      <c r="E294" s="9">
        <f t="shared" si="4"/>
        <v>787.61999999999534</v>
      </c>
    </row>
    <row r="295" spans="5:5" ht="21" x14ac:dyDescent="0.25">
      <c r="E295" s="9">
        <f t="shared" si="4"/>
        <v>787.61999999999534</v>
      </c>
    </row>
    <row r="296" spans="5:5" ht="21" x14ac:dyDescent="0.25">
      <c r="E296" s="9">
        <f t="shared" si="4"/>
        <v>787.61999999999534</v>
      </c>
    </row>
    <row r="297" spans="5:5" ht="21" x14ac:dyDescent="0.25">
      <c r="E297" s="9">
        <f t="shared" si="4"/>
        <v>787.61999999999534</v>
      </c>
    </row>
    <row r="298" spans="5:5" ht="21" x14ac:dyDescent="0.25">
      <c r="E298" s="9">
        <f t="shared" si="4"/>
        <v>787.61999999999534</v>
      </c>
    </row>
    <row r="299" spans="5:5" ht="21" x14ac:dyDescent="0.25">
      <c r="E299" s="9">
        <f t="shared" si="4"/>
        <v>787.61999999999534</v>
      </c>
    </row>
    <row r="300" spans="5:5" ht="21" x14ac:dyDescent="0.25">
      <c r="E300" s="9">
        <f t="shared" si="4"/>
        <v>787.61999999999534</v>
      </c>
    </row>
    <row r="301" spans="5:5" ht="21" x14ac:dyDescent="0.25">
      <c r="E301" s="9">
        <f t="shared" si="4"/>
        <v>787.61999999999534</v>
      </c>
    </row>
    <row r="302" spans="5:5" ht="21" x14ac:dyDescent="0.25">
      <c r="E302" s="9">
        <f t="shared" si="4"/>
        <v>787.61999999999534</v>
      </c>
    </row>
    <row r="303" spans="5:5" ht="21" x14ac:dyDescent="0.25">
      <c r="E303" s="9">
        <f t="shared" si="4"/>
        <v>787.61999999999534</v>
      </c>
    </row>
    <row r="304" spans="5:5" ht="21" x14ac:dyDescent="0.25">
      <c r="E304" s="9">
        <f t="shared" si="4"/>
        <v>787.61999999999534</v>
      </c>
    </row>
    <row r="305" spans="5:5" ht="21" x14ac:dyDescent="0.25">
      <c r="E305" s="9">
        <f t="shared" si="4"/>
        <v>787.61999999999534</v>
      </c>
    </row>
    <row r="306" spans="5:5" ht="21" x14ac:dyDescent="0.25">
      <c r="E306" s="9">
        <f t="shared" si="4"/>
        <v>787.61999999999534</v>
      </c>
    </row>
    <row r="307" spans="5:5" ht="21" x14ac:dyDescent="0.25">
      <c r="E307" s="9">
        <f t="shared" si="4"/>
        <v>787.61999999999534</v>
      </c>
    </row>
    <row r="308" spans="5:5" ht="21" x14ac:dyDescent="0.25">
      <c r="E308" s="9">
        <f t="shared" si="4"/>
        <v>787.61999999999534</v>
      </c>
    </row>
    <row r="309" spans="5:5" ht="21" x14ac:dyDescent="0.25">
      <c r="E309" s="9">
        <f t="shared" si="4"/>
        <v>787.61999999999534</v>
      </c>
    </row>
    <row r="310" spans="5:5" ht="21" x14ac:dyDescent="0.25">
      <c r="E310" s="9">
        <f t="shared" si="4"/>
        <v>787.61999999999534</v>
      </c>
    </row>
    <row r="311" spans="5:5" ht="21" x14ac:dyDescent="0.25">
      <c r="E311" s="9">
        <f t="shared" si="4"/>
        <v>787.61999999999534</v>
      </c>
    </row>
    <row r="312" spans="5:5" ht="21" x14ac:dyDescent="0.25">
      <c r="E312" s="9">
        <f t="shared" si="4"/>
        <v>787.61999999999534</v>
      </c>
    </row>
    <row r="313" spans="5:5" ht="21" x14ac:dyDescent="0.25">
      <c r="E313" s="9">
        <f t="shared" si="4"/>
        <v>787.61999999999534</v>
      </c>
    </row>
    <row r="314" spans="5:5" ht="21" x14ac:dyDescent="0.25">
      <c r="E314" s="9">
        <f t="shared" si="4"/>
        <v>787.61999999999534</v>
      </c>
    </row>
    <row r="315" spans="5:5" ht="21" x14ac:dyDescent="0.25">
      <c r="E315" s="9">
        <f t="shared" si="4"/>
        <v>787.61999999999534</v>
      </c>
    </row>
    <row r="316" spans="5:5" ht="21" x14ac:dyDescent="0.25">
      <c r="E316" s="9">
        <f t="shared" si="4"/>
        <v>787.61999999999534</v>
      </c>
    </row>
    <row r="317" spans="5:5" ht="21" x14ac:dyDescent="0.25">
      <c r="E317" s="9">
        <f t="shared" si="4"/>
        <v>787.61999999999534</v>
      </c>
    </row>
    <row r="318" spans="5:5" ht="21" x14ac:dyDescent="0.25">
      <c r="E318" s="9">
        <f t="shared" si="4"/>
        <v>787.61999999999534</v>
      </c>
    </row>
    <row r="319" spans="5:5" ht="21" x14ac:dyDescent="0.25">
      <c r="E319" s="9">
        <f t="shared" si="4"/>
        <v>787.61999999999534</v>
      </c>
    </row>
    <row r="320" spans="5:5" ht="21" x14ac:dyDescent="0.25">
      <c r="E320" s="9">
        <f t="shared" si="4"/>
        <v>787.61999999999534</v>
      </c>
    </row>
    <row r="321" spans="5:5" ht="21" x14ac:dyDescent="0.25">
      <c r="E321" s="9">
        <f t="shared" si="4"/>
        <v>787.61999999999534</v>
      </c>
    </row>
    <row r="322" spans="5:5" ht="21" x14ac:dyDescent="0.25">
      <c r="E322" s="9">
        <f t="shared" si="4"/>
        <v>787.61999999999534</v>
      </c>
    </row>
    <row r="323" spans="5:5" ht="21" x14ac:dyDescent="0.25">
      <c r="E323" s="9">
        <f t="shared" si="4"/>
        <v>787.61999999999534</v>
      </c>
    </row>
    <row r="324" spans="5:5" ht="21" x14ac:dyDescent="0.25">
      <c r="E324" s="9">
        <f t="shared" si="4"/>
        <v>787.61999999999534</v>
      </c>
    </row>
    <row r="325" spans="5:5" ht="21" x14ac:dyDescent="0.25">
      <c r="E325" s="9">
        <f t="shared" si="4"/>
        <v>787.61999999999534</v>
      </c>
    </row>
    <row r="326" spans="5:5" ht="21" x14ac:dyDescent="0.25">
      <c r="E326" s="9">
        <f t="shared" ref="E326" si="5">E325+C326-D326</f>
        <v>787.61999999999534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Sheet159"/>
  <dimension ref="A1:F1048576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6.33203125" customWidth="1"/>
    <col min="2" max="2" width="60.832031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1743</v>
      </c>
      <c r="B1" s="160"/>
      <c r="C1" s="160"/>
      <c r="D1" s="160"/>
      <c r="E1" s="160"/>
    </row>
    <row r="2" spans="1:5" ht="26" x14ac:dyDescent="0.3">
      <c r="A2" s="161" t="s">
        <v>1744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>
        <v>45539</v>
      </c>
      <c r="B4" s="8" t="s">
        <v>1745</v>
      </c>
      <c r="C4" s="9">
        <v>73564</v>
      </c>
      <c r="D4" s="9"/>
      <c r="E4" s="9">
        <f>C4</f>
        <v>73564</v>
      </c>
    </row>
    <row r="5" spans="1:5" ht="21" x14ac:dyDescent="0.25">
      <c r="A5" s="18">
        <v>45539</v>
      </c>
      <c r="B5" s="8" t="s">
        <v>952</v>
      </c>
      <c r="C5" s="16"/>
      <c r="D5" s="9">
        <v>72615</v>
      </c>
      <c r="E5" s="9">
        <f>E4+C5-D5</f>
        <v>949</v>
      </c>
    </row>
    <row r="6" spans="1:5" ht="21" x14ac:dyDescent="0.25">
      <c r="A6" s="18">
        <v>45539</v>
      </c>
      <c r="B6" s="8" t="s">
        <v>362</v>
      </c>
      <c r="C6" s="9"/>
      <c r="D6" s="9">
        <v>525</v>
      </c>
      <c r="E6" s="9">
        <f t="shared" ref="E6:E69" si="0">E5+C6-D6</f>
        <v>424</v>
      </c>
    </row>
    <row r="7" spans="1:5" ht="21" x14ac:dyDescent="0.25">
      <c r="A7" s="18">
        <v>45539</v>
      </c>
      <c r="B7" s="8" t="s">
        <v>362</v>
      </c>
      <c r="C7" s="9"/>
      <c r="D7" s="9">
        <v>131.25</v>
      </c>
      <c r="E7" s="9">
        <f t="shared" si="0"/>
        <v>292.75</v>
      </c>
    </row>
    <row r="8" spans="1:5" ht="21" x14ac:dyDescent="0.25">
      <c r="A8" s="18">
        <v>45623</v>
      </c>
      <c r="B8" s="8" t="s">
        <v>2029</v>
      </c>
      <c r="C8" s="9">
        <v>50000</v>
      </c>
      <c r="D8" s="9"/>
      <c r="E8" s="9">
        <f t="shared" si="0"/>
        <v>50292.75</v>
      </c>
    </row>
    <row r="9" spans="1:5" ht="21" x14ac:dyDescent="0.25">
      <c r="A9" s="18">
        <v>45624</v>
      </c>
      <c r="B9" s="8" t="s">
        <v>722</v>
      </c>
      <c r="C9" s="9"/>
      <c r="D9" s="9">
        <v>472.5</v>
      </c>
      <c r="E9" s="9">
        <f t="shared" si="0"/>
        <v>49820.25</v>
      </c>
    </row>
    <row r="10" spans="1:5" ht="21" x14ac:dyDescent="0.25">
      <c r="A10" s="18">
        <v>45624</v>
      </c>
      <c r="B10" s="8" t="s">
        <v>2029</v>
      </c>
      <c r="C10" s="9">
        <v>50000</v>
      </c>
      <c r="D10" s="9"/>
      <c r="E10" s="9">
        <f t="shared" si="0"/>
        <v>99820.25</v>
      </c>
    </row>
    <row r="11" spans="1:5" ht="21" x14ac:dyDescent="0.25">
      <c r="A11" s="18">
        <v>45626</v>
      </c>
      <c r="B11" s="8" t="s">
        <v>2039</v>
      </c>
      <c r="C11" s="9"/>
      <c r="D11" s="9">
        <v>58543</v>
      </c>
      <c r="E11" s="9">
        <f t="shared" si="0"/>
        <v>41277.25</v>
      </c>
    </row>
    <row r="12" spans="1:5" ht="21" x14ac:dyDescent="0.25">
      <c r="A12" s="18">
        <v>45626</v>
      </c>
      <c r="B12" s="8" t="s">
        <v>362</v>
      </c>
      <c r="C12" s="9"/>
      <c r="D12" s="9">
        <v>15.75</v>
      </c>
      <c r="E12" s="9">
        <f t="shared" si="0"/>
        <v>41261.5</v>
      </c>
    </row>
    <row r="13" spans="1:5" ht="21" x14ac:dyDescent="0.25">
      <c r="A13" s="18">
        <v>45636</v>
      </c>
      <c r="B13" s="8" t="s">
        <v>2069</v>
      </c>
      <c r="C13" s="9">
        <v>170213</v>
      </c>
      <c r="D13" s="9"/>
      <c r="E13" s="9">
        <f t="shared" si="0"/>
        <v>211474.5</v>
      </c>
    </row>
    <row r="14" spans="1:5" ht="21" x14ac:dyDescent="0.25">
      <c r="A14" s="18">
        <v>45636</v>
      </c>
      <c r="B14" s="8" t="s">
        <v>1197</v>
      </c>
      <c r="C14" s="9"/>
      <c r="D14" s="9">
        <v>210219</v>
      </c>
      <c r="E14" s="9">
        <f t="shared" si="0"/>
        <v>1255.5</v>
      </c>
    </row>
    <row r="15" spans="1:5" ht="21" x14ac:dyDescent="0.25">
      <c r="A15" s="18">
        <v>45636</v>
      </c>
      <c r="B15" s="8" t="s">
        <v>2072</v>
      </c>
      <c r="C15" s="9">
        <v>366500</v>
      </c>
      <c r="D15" s="9"/>
      <c r="E15" s="9">
        <f t="shared" si="0"/>
        <v>367755.5</v>
      </c>
    </row>
    <row r="16" spans="1:5" ht="21" x14ac:dyDescent="0.25">
      <c r="A16" s="18">
        <v>45636</v>
      </c>
      <c r="B16" s="8" t="s">
        <v>1869</v>
      </c>
      <c r="C16" s="9"/>
      <c r="D16" s="9">
        <v>366588</v>
      </c>
      <c r="E16" s="9">
        <f t="shared" si="0"/>
        <v>1167.5</v>
      </c>
    </row>
    <row r="17" spans="1:5" ht="21" x14ac:dyDescent="0.25">
      <c r="A17" s="18">
        <v>45637</v>
      </c>
      <c r="B17" s="8" t="s">
        <v>1654</v>
      </c>
      <c r="C17" s="9">
        <v>400259</v>
      </c>
      <c r="D17" s="9"/>
      <c r="E17" s="9">
        <f t="shared" si="0"/>
        <v>401426.5</v>
      </c>
    </row>
    <row r="18" spans="1:5" ht="21" x14ac:dyDescent="0.25">
      <c r="A18" s="18">
        <v>45637</v>
      </c>
      <c r="B18" s="8" t="s">
        <v>2077</v>
      </c>
      <c r="C18" s="9"/>
      <c r="D18" s="9">
        <v>400250</v>
      </c>
      <c r="E18" s="9">
        <f t="shared" si="0"/>
        <v>1176.5</v>
      </c>
    </row>
    <row r="19" spans="1:5" ht="21" x14ac:dyDescent="0.25">
      <c r="A19" s="18">
        <v>45647</v>
      </c>
      <c r="B19" s="8" t="s">
        <v>2094</v>
      </c>
      <c r="C19" s="9">
        <v>25000</v>
      </c>
      <c r="D19" s="9"/>
      <c r="E19" s="9">
        <f t="shared" si="0"/>
        <v>26176.5</v>
      </c>
    </row>
    <row r="20" spans="1:5" ht="21" x14ac:dyDescent="0.25">
      <c r="A20" s="18">
        <v>45650</v>
      </c>
      <c r="B20" s="8" t="s">
        <v>2094</v>
      </c>
      <c r="C20" s="9">
        <v>50000</v>
      </c>
      <c r="D20" s="9"/>
      <c r="E20" s="9">
        <f t="shared" si="0"/>
        <v>76176.5</v>
      </c>
    </row>
    <row r="21" spans="1:5" ht="21" x14ac:dyDescent="0.25">
      <c r="A21" s="18">
        <v>45650</v>
      </c>
      <c r="B21" s="8" t="s">
        <v>1197</v>
      </c>
      <c r="C21" s="9"/>
      <c r="D21" s="9">
        <v>73824</v>
      </c>
      <c r="E21" s="9">
        <f t="shared" si="0"/>
        <v>2352.5</v>
      </c>
    </row>
    <row r="22" spans="1:5" ht="21" x14ac:dyDescent="0.25">
      <c r="A22" s="18">
        <v>45654</v>
      </c>
      <c r="B22" s="8"/>
      <c r="C22" s="9"/>
      <c r="D22" s="9">
        <v>472.5</v>
      </c>
      <c r="E22" s="9">
        <f t="shared" si="0"/>
        <v>1880</v>
      </c>
    </row>
    <row r="23" spans="1:5" ht="21" x14ac:dyDescent="0.25">
      <c r="A23" s="18">
        <v>45313</v>
      </c>
      <c r="B23" s="8" t="s">
        <v>1004</v>
      </c>
      <c r="C23" s="9">
        <v>146500</v>
      </c>
      <c r="D23" s="9"/>
      <c r="E23" s="9">
        <f t="shared" si="0"/>
        <v>148380</v>
      </c>
    </row>
    <row r="24" spans="1:5" ht="21" x14ac:dyDescent="0.25">
      <c r="A24" s="18">
        <v>45313</v>
      </c>
      <c r="B24" s="8" t="s">
        <v>2181</v>
      </c>
      <c r="C24" s="9"/>
      <c r="D24" s="9">
        <v>146832</v>
      </c>
      <c r="E24" s="9">
        <f t="shared" si="0"/>
        <v>1548</v>
      </c>
    </row>
    <row r="25" spans="1:5" ht="21" x14ac:dyDescent="0.25">
      <c r="A25" s="18">
        <v>45319</v>
      </c>
      <c r="B25" s="8" t="s">
        <v>362</v>
      </c>
      <c r="C25" s="9"/>
      <c r="D25" s="9">
        <v>472.5</v>
      </c>
      <c r="E25" s="9">
        <f t="shared" si="0"/>
        <v>1075.5</v>
      </c>
    </row>
    <row r="26" spans="1:5" ht="21" x14ac:dyDescent="0.25">
      <c r="A26" s="18">
        <v>45692</v>
      </c>
      <c r="B26" s="8" t="s">
        <v>2069</v>
      </c>
      <c r="C26" s="9">
        <v>167821</v>
      </c>
      <c r="D26" s="9"/>
      <c r="E26" s="9">
        <f t="shared" si="0"/>
        <v>168896.5</v>
      </c>
    </row>
    <row r="27" spans="1:5" ht="21" x14ac:dyDescent="0.25">
      <c r="A27" s="18">
        <v>45692</v>
      </c>
      <c r="B27" s="8" t="s">
        <v>2206</v>
      </c>
      <c r="C27" s="9"/>
      <c r="D27" s="9">
        <v>166927.5</v>
      </c>
      <c r="E27" s="9">
        <f t="shared" si="0"/>
        <v>1969</v>
      </c>
    </row>
    <row r="28" spans="1:5" ht="21" x14ac:dyDescent="0.25">
      <c r="A28" s="18">
        <v>45716</v>
      </c>
      <c r="B28" s="8" t="s">
        <v>362</v>
      </c>
      <c r="C28" s="9"/>
      <c r="D28" s="9">
        <v>472.5</v>
      </c>
      <c r="E28" s="9">
        <f t="shared" si="0"/>
        <v>1496.5</v>
      </c>
    </row>
    <row r="29" spans="1:5" ht="21" x14ac:dyDescent="0.25">
      <c r="A29" s="18">
        <v>45729</v>
      </c>
      <c r="B29" s="51" t="s">
        <v>2289</v>
      </c>
      <c r="C29" s="9">
        <v>394845</v>
      </c>
      <c r="D29" s="9"/>
      <c r="E29" s="9">
        <f t="shared" si="0"/>
        <v>396341.5</v>
      </c>
    </row>
    <row r="30" spans="1:5" ht="21" x14ac:dyDescent="0.25">
      <c r="A30" s="18">
        <v>45729</v>
      </c>
      <c r="B30" s="8" t="s">
        <v>2290</v>
      </c>
      <c r="C30" s="9"/>
      <c r="D30" s="9">
        <v>395412</v>
      </c>
      <c r="E30" s="9">
        <f t="shared" si="0"/>
        <v>929.5</v>
      </c>
    </row>
    <row r="31" spans="1:5" ht="21" x14ac:dyDescent="0.25">
      <c r="A31" s="18">
        <v>45741</v>
      </c>
      <c r="B31" s="8" t="s">
        <v>2341</v>
      </c>
      <c r="C31" s="9"/>
      <c r="D31" s="9">
        <v>200</v>
      </c>
      <c r="E31" s="9">
        <f t="shared" si="0"/>
        <v>729.5</v>
      </c>
    </row>
    <row r="32" spans="1:5" ht="21" x14ac:dyDescent="0.25">
      <c r="A32" s="18">
        <v>45769</v>
      </c>
      <c r="B32" s="8" t="s">
        <v>2375</v>
      </c>
      <c r="C32" s="9">
        <v>5104</v>
      </c>
      <c r="D32" s="9"/>
      <c r="E32" s="9">
        <f t="shared" si="0"/>
        <v>5833.5</v>
      </c>
    </row>
    <row r="33" spans="1:6" ht="21" x14ac:dyDescent="0.25">
      <c r="A33" s="18">
        <v>45769</v>
      </c>
      <c r="B33" s="8" t="s">
        <v>2403</v>
      </c>
      <c r="C33" s="9"/>
      <c r="D33" s="9">
        <v>5000</v>
      </c>
      <c r="E33" s="9">
        <f t="shared" si="0"/>
        <v>833.5</v>
      </c>
    </row>
    <row r="34" spans="1:6" ht="21" x14ac:dyDescent="0.25">
      <c r="A34" s="18">
        <v>45771</v>
      </c>
      <c r="B34" s="51" t="s">
        <v>2289</v>
      </c>
      <c r="C34" s="9">
        <v>9124</v>
      </c>
      <c r="D34" s="9"/>
      <c r="E34" s="9">
        <f t="shared" si="0"/>
        <v>9957.5</v>
      </c>
    </row>
    <row r="35" spans="1:6" ht="21" x14ac:dyDescent="0.25">
      <c r="A35" s="18">
        <v>45772</v>
      </c>
      <c r="B35" s="8" t="s">
        <v>150</v>
      </c>
      <c r="C35" s="9"/>
      <c r="D35" s="9">
        <v>577.5</v>
      </c>
      <c r="E35" s="9">
        <f t="shared" si="0"/>
        <v>9380</v>
      </c>
    </row>
    <row r="36" spans="1:6" ht="21" x14ac:dyDescent="0.25">
      <c r="A36" s="18">
        <v>45772</v>
      </c>
      <c r="B36" s="8" t="s">
        <v>2420</v>
      </c>
      <c r="C36" s="9"/>
      <c r="D36" s="9">
        <v>8142</v>
      </c>
      <c r="E36" s="9">
        <f t="shared" si="0"/>
        <v>1238</v>
      </c>
    </row>
    <row r="37" spans="1:6" ht="21" x14ac:dyDescent="0.25">
      <c r="A37" s="18">
        <v>45775</v>
      </c>
      <c r="B37" s="8" t="s">
        <v>150</v>
      </c>
      <c r="C37" s="9"/>
      <c r="D37" s="9">
        <v>472.5</v>
      </c>
      <c r="E37" s="9">
        <f t="shared" si="0"/>
        <v>765.5</v>
      </c>
    </row>
    <row r="38" spans="1:6" ht="21" x14ac:dyDescent="0.25">
      <c r="A38" s="18">
        <v>45778</v>
      </c>
      <c r="B38" s="8" t="s">
        <v>150</v>
      </c>
      <c r="C38" s="9"/>
      <c r="D38" s="9">
        <v>504</v>
      </c>
      <c r="E38" s="9">
        <f t="shared" si="0"/>
        <v>261.5</v>
      </c>
    </row>
    <row r="39" spans="1:6" ht="21" x14ac:dyDescent="0.25">
      <c r="A39" s="18">
        <v>45782</v>
      </c>
      <c r="B39" s="8" t="s">
        <v>2029</v>
      </c>
      <c r="C39" s="9">
        <v>50000</v>
      </c>
      <c r="D39" s="9"/>
      <c r="E39" s="9">
        <f t="shared" si="0"/>
        <v>50261.5</v>
      </c>
    </row>
    <row r="40" spans="1:6" ht="21" x14ac:dyDescent="0.25">
      <c r="A40" s="18">
        <v>45782</v>
      </c>
      <c r="B40" s="8" t="s">
        <v>2029</v>
      </c>
      <c r="C40" s="9">
        <v>50000</v>
      </c>
      <c r="D40" s="9"/>
      <c r="E40" s="9">
        <f t="shared" si="0"/>
        <v>100261.5</v>
      </c>
    </row>
    <row r="41" spans="1:6" ht="21" x14ac:dyDescent="0.25">
      <c r="A41" s="18">
        <v>45813</v>
      </c>
      <c r="B41" s="8" t="s">
        <v>2029</v>
      </c>
      <c r="C41" s="9">
        <v>49998.79</v>
      </c>
      <c r="D41" s="9"/>
      <c r="E41" s="9">
        <f t="shared" si="0"/>
        <v>150260.29</v>
      </c>
    </row>
    <row r="42" spans="1:6" ht="21" x14ac:dyDescent="0.25">
      <c r="A42" s="18">
        <v>45813</v>
      </c>
      <c r="B42" s="8" t="s">
        <v>2459</v>
      </c>
      <c r="C42" s="9"/>
      <c r="D42" s="9">
        <v>149998</v>
      </c>
      <c r="E42" s="9">
        <f t="shared" si="0"/>
        <v>262.29000000000815</v>
      </c>
    </row>
    <row r="43" spans="1:6" ht="21" x14ac:dyDescent="0.25">
      <c r="A43" s="18">
        <v>45813</v>
      </c>
      <c r="B43" s="8" t="s">
        <v>2029</v>
      </c>
      <c r="C43" s="9">
        <v>50000</v>
      </c>
      <c r="D43" s="9"/>
      <c r="E43" s="9">
        <f t="shared" si="0"/>
        <v>50262.290000000008</v>
      </c>
    </row>
    <row r="44" spans="1:6" ht="21" x14ac:dyDescent="0.25">
      <c r="A44" s="18">
        <v>45813</v>
      </c>
      <c r="B44" s="8" t="s">
        <v>2029</v>
      </c>
      <c r="C44" s="9">
        <v>100000</v>
      </c>
      <c r="D44" s="9"/>
      <c r="E44" s="9">
        <f t="shared" si="0"/>
        <v>150262.29</v>
      </c>
    </row>
    <row r="45" spans="1:6" ht="21" x14ac:dyDescent="0.25">
      <c r="A45" s="18">
        <v>45813</v>
      </c>
      <c r="B45" s="8" t="s">
        <v>2460</v>
      </c>
      <c r="C45" s="9"/>
      <c r="D45" s="9">
        <v>149994</v>
      </c>
      <c r="E45" s="9">
        <f t="shared" si="0"/>
        <v>268.29000000000815</v>
      </c>
    </row>
    <row r="46" spans="1:6" ht="21" x14ac:dyDescent="0.25">
      <c r="A46" s="115">
        <v>45813</v>
      </c>
      <c r="B46" s="8" t="s">
        <v>150</v>
      </c>
      <c r="C46" s="9"/>
      <c r="D46" s="9">
        <v>15.39</v>
      </c>
      <c r="E46" s="9">
        <f t="shared" si="0"/>
        <v>252.90000000000816</v>
      </c>
    </row>
    <row r="47" spans="1:6" ht="21" x14ac:dyDescent="0.25">
      <c r="A47" s="8" t="s">
        <v>2480</v>
      </c>
      <c r="B47" s="8" t="s">
        <v>2029</v>
      </c>
      <c r="C47" s="9">
        <v>29998.79</v>
      </c>
      <c r="D47" s="9"/>
      <c r="E47" s="9">
        <f t="shared" si="0"/>
        <v>30251.69000000001</v>
      </c>
      <c r="F47" s="77"/>
    </row>
    <row r="48" spans="1:6" ht="21" x14ac:dyDescent="0.25">
      <c r="A48" s="8" t="s">
        <v>2480</v>
      </c>
      <c r="B48" s="8" t="s">
        <v>2484</v>
      </c>
      <c r="C48" s="9">
        <v>36000</v>
      </c>
      <c r="D48" s="9"/>
      <c r="E48" s="9">
        <f t="shared" si="0"/>
        <v>66251.69</v>
      </c>
    </row>
    <row r="49" spans="1:5" ht="21" x14ac:dyDescent="0.25">
      <c r="A49" s="8" t="s">
        <v>2480</v>
      </c>
      <c r="B49" s="8" t="s">
        <v>2460</v>
      </c>
      <c r="C49" s="9"/>
      <c r="D49" s="9">
        <v>65295</v>
      </c>
      <c r="E49" s="9">
        <f t="shared" si="0"/>
        <v>956.69000000000233</v>
      </c>
    </row>
    <row r="50" spans="1:5" ht="21" x14ac:dyDescent="0.25">
      <c r="A50" s="8" t="s">
        <v>2480</v>
      </c>
      <c r="B50" s="8" t="s">
        <v>150</v>
      </c>
      <c r="C50" s="9"/>
      <c r="D50" s="9">
        <v>15.75</v>
      </c>
      <c r="E50" s="9">
        <f t="shared" si="0"/>
        <v>940.94000000000233</v>
      </c>
    </row>
    <row r="51" spans="1:5" ht="21" x14ac:dyDescent="0.25">
      <c r="A51" s="17" t="s">
        <v>2496</v>
      </c>
      <c r="B51" s="8" t="s">
        <v>2029</v>
      </c>
      <c r="C51" s="9">
        <v>33000</v>
      </c>
      <c r="D51" s="9"/>
      <c r="E51" s="9">
        <f t="shared" si="0"/>
        <v>33940.94</v>
      </c>
    </row>
    <row r="52" spans="1:5" ht="21" x14ac:dyDescent="0.25">
      <c r="A52" s="17" t="s">
        <v>2505</v>
      </c>
      <c r="B52" s="8" t="s">
        <v>2459</v>
      </c>
      <c r="C52" s="9"/>
      <c r="D52" s="9">
        <v>33451</v>
      </c>
      <c r="E52" s="9">
        <f t="shared" si="0"/>
        <v>489.94000000000233</v>
      </c>
    </row>
    <row r="53" spans="1:5" ht="21" x14ac:dyDescent="0.25">
      <c r="A53" s="83">
        <v>45906</v>
      </c>
      <c r="B53" s="8" t="s">
        <v>2029</v>
      </c>
      <c r="C53" s="9">
        <v>300000</v>
      </c>
      <c r="D53" s="9"/>
      <c r="E53" s="9">
        <f t="shared" si="0"/>
        <v>300489.94</v>
      </c>
    </row>
    <row r="54" spans="1:5" ht="21" x14ac:dyDescent="0.25">
      <c r="A54" s="83">
        <v>45906</v>
      </c>
      <c r="B54" s="8" t="s">
        <v>2460</v>
      </c>
      <c r="C54" s="9"/>
      <c r="D54" s="9">
        <v>299458</v>
      </c>
      <c r="E54" s="9">
        <f t="shared" si="0"/>
        <v>1031.9400000000023</v>
      </c>
    </row>
    <row r="55" spans="1:5" ht="21" x14ac:dyDescent="0.25">
      <c r="A55" s="83" t="s">
        <v>2543</v>
      </c>
      <c r="B55" s="8" t="s">
        <v>2484</v>
      </c>
      <c r="C55" s="9">
        <v>200000</v>
      </c>
      <c r="D55" s="9"/>
      <c r="E55" s="9">
        <f t="shared" si="0"/>
        <v>201031.94</v>
      </c>
    </row>
    <row r="56" spans="1:5" ht="21" x14ac:dyDescent="0.25">
      <c r="A56" s="83" t="s">
        <v>2543</v>
      </c>
      <c r="B56" s="17" t="s">
        <v>2509</v>
      </c>
      <c r="C56" s="9">
        <f>29500+33500+35500</f>
        <v>98500</v>
      </c>
      <c r="D56" s="9"/>
      <c r="E56" s="9">
        <f t="shared" si="0"/>
        <v>299531.94</v>
      </c>
    </row>
    <row r="57" spans="1:5" ht="21" x14ac:dyDescent="0.25">
      <c r="A57" s="83" t="s">
        <v>2543</v>
      </c>
      <c r="B57" s="8" t="s">
        <v>2460</v>
      </c>
      <c r="C57" s="17"/>
      <c r="D57" s="9">
        <v>199945</v>
      </c>
      <c r="E57" s="9">
        <f t="shared" si="0"/>
        <v>99586.94</v>
      </c>
    </row>
    <row r="58" spans="1:5" ht="21" x14ac:dyDescent="0.25">
      <c r="A58" s="83" t="s">
        <v>2543</v>
      </c>
      <c r="B58" s="8" t="s">
        <v>2460</v>
      </c>
      <c r="C58" s="17"/>
      <c r="D58" s="9">
        <v>98120</v>
      </c>
      <c r="E58" s="9">
        <f t="shared" si="0"/>
        <v>1466.9400000000023</v>
      </c>
    </row>
    <row r="59" spans="1:5" ht="21" x14ac:dyDescent="0.25">
      <c r="A59" s="83">
        <v>45842</v>
      </c>
      <c r="B59" s="8" t="s">
        <v>2029</v>
      </c>
      <c r="C59" s="9">
        <v>48500</v>
      </c>
      <c r="D59" s="9"/>
      <c r="E59" s="9">
        <f t="shared" si="0"/>
        <v>49966.94</v>
      </c>
    </row>
    <row r="60" spans="1:5" ht="21" x14ac:dyDescent="0.25">
      <c r="A60" s="83">
        <v>45846</v>
      </c>
      <c r="B60" s="8" t="s">
        <v>2029</v>
      </c>
      <c r="C60" s="9">
        <v>40000</v>
      </c>
      <c r="D60" s="9"/>
      <c r="E60" s="9">
        <f t="shared" si="0"/>
        <v>89966.94</v>
      </c>
    </row>
    <row r="61" spans="1:5" ht="21" x14ac:dyDescent="0.25">
      <c r="A61" s="83">
        <v>45847</v>
      </c>
      <c r="B61" s="8" t="s">
        <v>2604</v>
      </c>
      <c r="C61" s="17"/>
      <c r="D61" s="9">
        <v>84512</v>
      </c>
      <c r="E61" s="9">
        <f t="shared" si="0"/>
        <v>5454.9400000000023</v>
      </c>
    </row>
    <row r="62" spans="1:5" ht="21" x14ac:dyDescent="0.25">
      <c r="A62" s="17"/>
      <c r="B62" s="17"/>
      <c r="C62" s="17"/>
      <c r="D62" s="9"/>
      <c r="E62" s="9">
        <f t="shared" si="0"/>
        <v>5454.9400000000023</v>
      </c>
    </row>
    <row r="63" spans="1:5" ht="21" x14ac:dyDescent="0.25">
      <c r="A63" s="17"/>
      <c r="B63" s="17"/>
      <c r="C63" s="17"/>
      <c r="D63" s="9"/>
      <c r="E63" s="9">
        <f t="shared" si="0"/>
        <v>5454.9400000000023</v>
      </c>
    </row>
    <row r="64" spans="1:5" ht="21" x14ac:dyDescent="0.25">
      <c r="A64" s="17"/>
      <c r="B64" s="17"/>
      <c r="C64" s="17"/>
      <c r="D64" s="9"/>
      <c r="E64" s="9">
        <f t="shared" si="0"/>
        <v>5454.9400000000023</v>
      </c>
    </row>
    <row r="65" spans="1:5" ht="21" x14ac:dyDescent="0.25">
      <c r="A65" s="17"/>
      <c r="B65" s="17"/>
      <c r="C65" s="17"/>
      <c r="D65" s="9"/>
      <c r="E65" s="9">
        <f t="shared" si="0"/>
        <v>5454.9400000000023</v>
      </c>
    </row>
    <row r="66" spans="1:5" ht="21" x14ac:dyDescent="0.25">
      <c r="A66" s="17"/>
      <c r="B66" s="17"/>
      <c r="C66" s="17"/>
      <c r="D66" s="9"/>
      <c r="E66" s="9">
        <f t="shared" si="0"/>
        <v>5454.9400000000023</v>
      </c>
    </row>
    <row r="67" spans="1:5" ht="21" x14ac:dyDescent="0.25">
      <c r="A67" s="17"/>
      <c r="B67" s="17"/>
      <c r="C67" s="17"/>
      <c r="D67" s="9"/>
      <c r="E67" s="9">
        <f t="shared" si="0"/>
        <v>5454.9400000000023</v>
      </c>
    </row>
    <row r="68" spans="1:5" ht="21" x14ac:dyDescent="0.25">
      <c r="A68" s="17"/>
      <c r="B68" s="17"/>
      <c r="C68" s="17"/>
      <c r="D68" s="9"/>
      <c r="E68" s="9">
        <f t="shared" si="0"/>
        <v>5454.9400000000023</v>
      </c>
    </row>
    <row r="69" spans="1:5" ht="21" x14ac:dyDescent="0.25">
      <c r="A69" s="17"/>
      <c r="B69" s="17"/>
      <c r="C69" s="17"/>
      <c r="D69" s="9"/>
      <c r="E69" s="9">
        <f t="shared" si="0"/>
        <v>5454.9400000000023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5454.9400000000023</v>
      </c>
    </row>
    <row r="71" spans="1:5" ht="21" x14ac:dyDescent="0.25">
      <c r="A71" s="17"/>
      <c r="B71" s="17"/>
      <c r="C71" s="17"/>
      <c r="D71" s="9"/>
      <c r="E71" s="9">
        <f t="shared" si="1"/>
        <v>5454.9400000000023</v>
      </c>
    </row>
    <row r="72" spans="1:5" ht="21" x14ac:dyDescent="0.25">
      <c r="A72" s="17"/>
      <c r="B72" s="17"/>
      <c r="C72" s="17"/>
      <c r="D72" s="9"/>
      <c r="E72" s="9">
        <f t="shared" si="1"/>
        <v>5454.9400000000023</v>
      </c>
    </row>
    <row r="73" spans="1:5" ht="21" x14ac:dyDescent="0.25">
      <c r="A73" s="17"/>
      <c r="B73" s="17"/>
      <c r="C73" s="17"/>
      <c r="D73" s="9"/>
      <c r="E73" s="9">
        <f t="shared" si="1"/>
        <v>5454.9400000000023</v>
      </c>
    </row>
    <row r="74" spans="1:5" ht="21" x14ac:dyDescent="0.25">
      <c r="A74" s="17"/>
      <c r="B74" s="17"/>
      <c r="C74" s="17"/>
      <c r="D74" s="9"/>
      <c r="E74" s="9">
        <f t="shared" si="1"/>
        <v>5454.9400000000023</v>
      </c>
    </row>
    <row r="75" spans="1:5" ht="21" x14ac:dyDescent="0.25">
      <c r="A75" s="17"/>
      <c r="B75" s="17"/>
      <c r="C75" s="17"/>
      <c r="D75" s="9"/>
      <c r="E75" s="9">
        <f t="shared" si="1"/>
        <v>5454.9400000000023</v>
      </c>
    </row>
    <row r="76" spans="1:5" ht="21" x14ac:dyDescent="0.25">
      <c r="A76" s="17"/>
      <c r="B76" s="17"/>
      <c r="C76" s="17"/>
      <c r="D76" s="9"/>
      <c r="E76" s="9">
        <f t="shared" si="1"/>
        <v>5454.9400000000023</v>
      </c>
    </row>
    <row r="77" spans="1:5" ht="21" x14ac:dyDescent="0.25">
      <c r="A77" s="17"/>
      <c r="B77" s="17"/>
      <c r="C77" s="17"/>
      <c r="D77" s="9"/>
      <c r="E77" s="9">
        <f t="shared" si="1"/>
        <v>5454.9400000000023</v>
      </c>
    </row>
    <row r="78" spans="1:5" ht="21" x14ac:dyDescent="0.25">
      <c r="A78" s="17"/>
      <c r="B78" s="17"/>
      <c r="C78" s="17"/>
      <c r="D78" s="9"/>
      <c r="E78" s="9">
        <f t="shared" si="1"/>
        <v>5454.9400000000023</v>
      </c>
    </row>
    <row r="79" spans="1:5" ht="21" x14ac:dyDescent="0.25">
      <c r="A79" s="17"/>
      <c r="B79" s="17"/>
      <c r="C79" s="17"/>
      <c r="D79" s="9"/>
      <c r="E79" s="9">
        <f t="shared" si="1"/>
        <v>5454.9400000000023</v>
      </c>
    </row>
    <row r="80" spans="1:5" ht="21" x14ac:dyDescent="0.25">
      <c r="A80" s="17"/>
      <c r="B80" s="17"/>
      <c r="C80" s="17"/>
      <c r="D80" s="9"/>
      <c r="E80" s="9">
        <f t="shared" si="1"/>
        <v>5454.9400000000023</v>
      </c>
    </row>
    <row r="81" spans="1:5" ht="21" x14ac:dyDescent="0.25">
      <c r="A81" s="17"/>
      <c r="B81" s="17"/>
      <c r="C81" s="17"/>
      <c r="D81" s="9"/>
      <c r="E81" s="9">
        <f t="shared" si="1"/>
        <v>5454.9400000000023</v>
      </c>
    </row>
    <row r="82" spans="1:5" ht="21" x14ac:dyDescent="0.25">
      <c r="A82" s="17"/>
      <c r="B82" s="17"/>
      <c r="C82" s="17"/>
      <c r="D82" s="9"/>
      <c r="E82" s="9">
        <f t="shared" si="1"/>
        <v>5454.9400000000023</v>
      </c>
    </row>
    <row r="83" spans="1:5" ht="21" x14ac:dyDescent="0.25">
      <c r="A83" s="17"/>
      <c r="B83" s="17"/>
      <c r="C83" s="17"/>
      <c r="D83" s="9"/>
      <c r="E83" s="9">
        <f t="shared" si="1"/>
        <v>5454.9400000000023</v>
      </c>
    </row>
    <row r="84" spans="1:5" ht="21" x14ac:dyDescent="0.25">
      <c r="A84" s="17"/>
      <c r="B84" s="17"/>
      <c r="C84" s="17"/>
      <c r="D84" s="9"/>
      <c r="E84" s="9">
        <f t="shared" si="1"/>
        <v>5454.9400000000023</v>
      </c>
    </row>
    <row r="85" spans="1:5" ht="21" x14ac:dyDescent="0.25">
      <c r="A85" s="17"/>
      <c r="B85" s="17"/>
      <c r="C85" s="17"/>
      <c r="D85" s="9"/>
      <c r="E85" s="9">
        <f t="shared" si="1"/>
        <v>5454.9400000000023</v>
      </c>
    </row>
    <row r="86" spans="1:5" ht="21" x14ac:dyDescent="0.25">
      <c r="A86" s="17"/>
      <c r="B86" s="17"/>
      <c r="C86" s="17"/>
      <c r="D86" s="9"/>
      <c r="E86" s="9">
        <f t="shared" si="1"/>
        <v>5454.9400000000023</v>
      </c>
    </row>
    <row r="87" spans="1:5" ht="21" x14ac:dyDescent="0.25">
      <c r="A87" s="17"/>
      <c r="B87" s="17"/>
      <c r="C87" s="17"/>
      <c r="D87" s="9"/>
      <c r="E87" s="9">
        <f t="shared" si="1"/>
        <v>5454.9400000000023</v>
      </c>
    </row>
    <row r="88" spans="1:5" ht="21" x14ac:dyDescent="0.25">
      <c r="A88" s="17"/>
      <c r="B88" s="17"/>
      <c r="C88" s="17"/>
      <c r="D88" s="9"/>
      <c r="E88" s="9">
        <f t="shared" si="1"/>
        <v>5454.9400000000023</v>
      </c>
    </row>
    <row r="89" spans="1:5" ht="21" x14ac:dyDescent="0.25">
      <c r="A89" s="17"/>
      <c r="B89" s="17"/>
      <c r="C89" s="17"/>
      <c r="D89" s="9"/>
      <c r="E89" s="9">
        <f t="shared" si="1"/>
        <v>5454.9400000000023</v>
      </c>
    </row>
    <row r="90" spans="1:5" ht="21" x14ac:dyDescent="0.25">
      <c r="A90" s="17"/>
      <c r="B90" s="17"/>
      <c r="C90" s="17"/>
      <c r="D90" s="9"/>
      <c r="E90" s="9">
        <f t="shared" si="1"/>
        <v>5454.9400000000023</v>
      </c>
    </row>
    <row r="91" spans="1:5" ht="21" x14ac:dyDescent="0.25">
      <c r="A91" s="17"/>
      <c r="B91" s="17"/>
      <c r="C91" s="17"/>
      <c r="D91" s="9"/>
      <c r="E91" s="9">
        <f t="shared" si="1"/>
        <v>5454.9400000000023</v>
      </c>
    </row>
    <row r="92" spans="1:5" ht="21" x14ac:dyDescent="0.25">
      <c r="A92" s="17"/>
      <c r="B92" s="17"/>
      <c r="C92" s="17"/>
      <c r="D92" s="9"/>
      <c r="E92" s="9">
        <f t="shared" si="1"/>
        <v>5454.9400000000023</v>
      </c>
    </row>
    <row r="93" spans="1:5" ht="21" x14ac:dyDescent="0.25">
      <c r="A93" s="17"/>
      <c r="B93" s="17"/>
      <c r="C93" s="17"/>
      <c r="D93" s="9"/>
      <c r="E93" s="9">
        <f t="shared" si="1"/>
        <v>5454.9400000000023</v>
      </c>
    </row>
    <row r="94" spans="1:5" ht="21" x14ac:dyDescent="0.25">
      <c r="A94" s="17"/>
      <c r="B94" s="17"/>
      <c r="C94" s="17"/>
      <c r="D94" s="9"/>
      <c r="E94" s="9">
        <f t="shared" si="1"/>
        <v>5454.9400000000023</v>
      </c>
    </row>
    <row r="95" spans="1:5" ht="21" x14ac:dyDescent="0.25">
      <c r="A95" s="17"/>
      <c r="B95" s="17"/>
      <c r="C95" s="17"/>
      <c r="D95" s="9"/>
      <c r="E95" s="9">
        <f t="shared" si="1"/>
        <v>5454.9400000000023</v>
      </c>
    </row>
    <row r="96" spans="1:5" ht="21" x14ac:dyDescent="0.25">
      <c r="A96" s="17"/>
      <c r="B96" s="17"/>
      <c r="C96" s="17"/>
      <c r="D96" s="9"/>
      <c r="E96" s="9">
        <f t="shared" si="1"/>
        <v>5454.9400000000023</v>
      </c>
    </row>
    <row r="97" spans="1:5" ht="21" x14ac:dyDescent="0.25">
      <c r="A97" s="17"/>
      <c r="B97" s="17"/>
      <c r="C97" s="17"/>
      <c r="D97" s="9"/>
      <c r="E97" s="9">
        <f t="shared" si="1"/>
        <v>5454.9400000000023</v>
      </c>
    </row>
    <row r="98" spans="1:5" ht="21" x14ac:dyDescent="0.25">
      <c r="A98" s="17"/>
      <c r="B98" s="17"/>
      <c r="C98" s="17"/>
      <c r="D98" s="9"/>
      <c r="E98" s="9">
        <f t="shared" si="1"/>
        <v>5454.9400000000023</v>
      </c>
    </row>
    <row r="99" spans="1:5" ht="21" x14ac:dyDescent="0.25">
      <c r="A99" s="17"/>
      <c r="B99" s="17"/>
      <c r="C99" s="17"/>
      <c r="D99" s="9"/>
      <c r="E99" s="9">
        <f t="shared" si="1"/>
        <v>5454.9400000000023</v>
      </c>
    </row>
    <row r="100" spans="1:5" ht="21" x14ac:dyDescent="0.25">
      <c r="A100" s="17"/>
      <c r="B100" s="17"/>
      <c r="C100" s="17"/>
      <c r="D100" s="9"/>
      <c r="E100" s="9">
        <f t="shared" si="1"/>
        <v>5454.9400000000023</v>
      </c>
    </row>
    <row r="101" spans="1:5" ht="21" x14ac:dyDescent="0.25">
      <c r="A101" s="17"/>
      <c r="B101" s="17"/>
      <c r="C101" s="17"/>
      <c r="D101" s="9"/>
      <c r="E101" s="9">
        <f t="shared" si="1"/>
        <v>5454.9400000000023</v>
      </c>
    </row>
    <row r="102" spans="1:5" ht="21" x14ac:dyDescent="0.25">
      <c r="A102" s="17"/>
      <c r="B102" s="17"/>
      <c r="C102" s="17"/>
      <c r="D102" s="9"/>
      <c r="E102" s="9">
        <f t="shared" si="1"/>
        <v>5454.9400000000023</v>
      </c>
    </row>
    <row r="103" spans="1:5" ht="21" x14ac:dyDescent="0.25">
      <c r="A103" s="17"/>
      <c r="B103" s="17"/>
      <c r="C103" s="17"/>
      <c r="D103" s="9"/>
      <c r="E103" s="9">
        <f t="shared" si="1"/>
        <v>5454.9400000000023</v>
      </c>
    </row>
    <row r="104" spans="1:5" ht="21" x14ac:dyDescent="0.25">
      <c r="A104" s="17"/>
      <c r="B104" s="17"/>
      <c r="C104" s="17"/>
      <c r="D104" s="9"/>
      <c r="E104" s="9">
        <f t="shared" si="1"/>
        <v>5454.9400000000023</v>
      </c>
    </row>
    <row r="105" spans="1:5" ht="21" x14ac:dyDescent="0.25">
      <c r="A105" s="17"/>
      <c r="B105" s="17"/>
      <c r="C105" s="17"/>
      <c r="D105" s="17"/>
      <c r="E105" s="9">
        <f t="shared" si="1"/>
        <v>5454.9400000000023</v>
      </c>
    </row>
    <row r="106" spans="1:5" ht="21" x14ac:dyDescent="0.25">
      <c r="A106" s="17"/>
      <c r="B106" s="17"/>
      <c r="C106" s="17"/>
      <c r="D106" s="17"/>
      <c r="E106" s="9">
        <f t="shared" si="1"/>
        <v>5454.9400000000023</v>
      </c>
    </row>
    <row r="107" spans="1:5" ht="21" x14ac:dyDescent="0.25">
      <c r="A107" s="17"/>
      <c r="B107" s="17"/>
      <c r="C107" s="17"/>
      <c r="D107" s="17"/>
      <c r="E107" s="9">
        <f t="shared" si="1"/>
        <v>5454.9400000000023</v>
      </c>
    </row>
    <row r="108" spans="1:5" ht="21" x14ac:dyDescent="0.25">
      <c r="A108" s="17"/>
      <c r="B108" s="17"/>
      <c r="C108" s="17"/>
      <c r="D108" s="17"/>
      <c r="E108" s="9">
        <f t="shared" si="1"/>
        <v>5454.9400000000023</v>
      </c>
    </row>
    <row r="109" spans="1:5" ht="21" x14ac:dyDescent="0.25">
      <c r="A109" s="17"/>
      <c r="B109" s="17"/>
      <c r="C109" s="17"/>
      <c r="D109" s="17"/>
      <c r="E109" s="9">
        <f t="shared" si="1"/>
        <v>5454.9400000000023</v>
      </c>
    </row>
    <row r="110" spans="1:5" ht="21" x14ac:dyDescent="0.25">
      <c r="A110" s="17"/>
      <c r="B110" s="17"/>
      <c r="C110" s="17"/>
      <c r="D110" s="17"/>
      <c r="E110" s="9">
        <f t="shared" si="1"/>
        <v>5454.9400000000023</v>
      </c>
    </row>
    <row r="111" spans="1:5" ht="21" x14ac:dyDescent="0.25">
      <c r="A111" s="17"/>
      <c r="B111" s="17"/>
      <c r="C111" s="17"/>
      <c r="D111" s="17"/>
      <c r="E111" s="9">
        <f t="shared" si="1"/>
        <v>5454.9400000000023</v>
      </c>
    </row>
    <row r="112" spans="1:5" ht="21" x14ac:dyDescent="0.25">
      <c r="A112" s="17"/>
      <c r="B112" s="17"/>
      <c r="C112" s="17"/>
      <c r="D112" s="17"/>
      <c r="E112" s="9">
        <f t="shared" si="1"/>
        <v>5454.9400000000023</v>
      </c>
    </row>
    <row r="1048576" spans="2:2" ht="21" x14ac:dyDescent="0.25">
      <c r="B1048576" s="8" t="s">
        <v>150</v>
      </c>
    </row>
  </sheetData>
  <autoFilter ref="A3:E112" xr:uid="{00000000-0001-0000-9900-000000000000}"/>
  <mergeCells count="2">
    <mergeCell ref="A1:E1"/>
    <mergeCell ref="A2:E2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Sheet160"/>
  <dimension ref="A1:E112"/>
  <sheetViews>
    <sheetView topLeftCell="A14" workbookViewId="0">
      <selection activeCell="B27" sqref="B27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1717</v>
      </c>
      <c r="B1" s="160"/>
      <c r="C1" s="160"/>
      <c r="D1" s="160"/>
      <c r="E1" s="160"/>
    </row>
    <row r="2" spans="1:5" ht="26" x14ac:dyDescent="0.3">
      <c r="A2" s="161" t="s">
        <v>1718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45512</v>
      </c>
      <c r="B5" s="8" t="s">
        <v>1719</v>
      </c>
      <c r="C5" s="16">
        <v>125500</v>
      </c>
      <c r="D5" s="9"/>
      <c r="E5" s="9">
        <f>E4+C5-D5</f>
        <v>125500</v>
      </c>
    </row>
    <row r="6" spans="1:5" ht="21" x14ac:dyDescent="0.25">
      <c r="A6" s="18">
        <v>45512</v>
      </c>
      <c r="B6" s="8" t="s">
        <v>1719</v>
      </c>
      <c r="C6" s="9">
        <v>88120</v>
      </c>
      <c r="D6" s="9"/>
      <c r="E6" s="9">
        <f t="shared" ref="E6:E69" si="0">E5+C6-D6</f>
        <v>213620</v>
      </c>
    </row>
    <row r="7" spans="1:5" ht="21" x14ac:dyDescent="0.25">
      <c r="A7" s="18">
        <v>45512</v>
      </c>
      <c r="B7" s="8" t="s">
        <v>726</v>
      </c>
      <c r="C7" s="9"/>
      <c r="D7" s="9">
        <v>135112</v>
      </c>
      <c r="E7" s="9">
        <f t="shared" si="0"/>
        <v>78508</v>
      </c>
    </row>
    <row r="8" spans="1:5" ht="21" x14ac:dyDescent="0.25">
      <c r="A8" s="18">
        <v>45512</v>
      </c>
      <c r="B8" s="8" t="s">
        <v>726</v>
      </c>
      <c r="C8" s="9"/>
      <c r="D8" s="9">
        <v>75138</v>
      </c>
      <c r="E8" s="9">
        <f t="shared" si="0"/>
        <v>3370</v>
      </c>
    </row>
    <row r="9" spans="1:5" ht="21" x14ac:dyDescent="0.25">
      <c r="A9" s="18">
        <v>45512</v>
      </c>
      <c r="B9" s="8" t="s">
        <v>150</v>
      </c>
      <c r="C9" s="9"/>
      <c r="D9" s="9">
        <v>52.5</v>
      </c>
      <c r="E9" s="9">
        <f t="shared" si="0"/>
        <v>3317.5</v>
      </c>
    </row>
    <row r="10" spans="1:5" ht="21" x14ac:dyDescent="0.25">
      <c r="A10" s="18">
        <v>45513</v>
      </c>
      <c r="B10" s="8" t="s">
        <v>150</v>
      </c>
      <c r="C10" s="9"/>
      <c r="D10" s="9">
        <v>52.5</v>
      </c>
      <c r="E10" s="9">
        <f t="shared" si="0"/>
        <v>3265</v>
      </c>
    </row>
    <row r="11" spans="1:5" ht="21" x14ac:dyDescent="0.25">
      <c r="A11" s="18">
        <v>45532</v>
      </c>
      <c r="B11" s="8" t="s">
        <v>150</v>
      </c>
      <c r="C11" s="9"/>
      <c r="D11" s="9">
        <v>52.5</v>
      </c>
      <c r="E11" s="9">
        <f t="shared" si="0"/>
        <v>3212.5</v>
      </c>
    </row>
    <row r="12" spans="1:5" ht="21" x14ac:dyDescent="0.25">
      <c r="A12" s="18">
        <v>45533</v>
      </c>
      <c r="B12" s="8" t="s">
        <v>1719</v>
      </c>
      <c r="C12" s="9">
        <v>77814</v>
      </c>
      <c r="D12" s="9"/>
      <c r="E12" s="9">
        <f t="shared" si="0"/>
        <v>81026.5</v>
      </c>
    </row>
    <row r="13" spans="1:5" ht="21" x14ac:dyDescent="0.25">
      <c r="A13" s="18">
        <v>45533</v>
      </c>
      <c r="B13" s="8" t="s">
        <v>1719</v>
      </c>
      <c r="C13" s="9">
        <v>134524</v>
      </c>
      <c r="D13" s="9"/>
      <c r="E13" s="9">
        <f t="shared" si="0"/>
        <v>215550.5</v>
      </c>
    </row>
    <row r="14" spans="1:5" ht="21" x14ac:dyDescent="0.25">
      <c r="A14" s="18">
        <v>45533</v>
      </c>
      <c r="B14" s="8" t="s">
        <v>726</v>
      </c>
      <c r="C14" s="9"/>
      <c r="D14" s="9">
        <v>131452</v>
      </c>
      <c r="E14" s="9">
        <f t="shared" si="0"/>
        <v>84098.5</v>
      </c>
    </row>
    <row r="15" spans="1:5" ht="21" x14ac:dyDescent="0.25">
      <c r="A15" s="18">
        <v>45533</v>
      </c>
      <c r="B15" s="8" t="s">
        <v>726</v>
      </c>
      <c r="C15" s="9"/>
      <c r="D15" s="9">
        <v>82984</v>
      </c>
      <c r="E15" s="9">
        <f t="shared" si="0"/>
        <v>1114.5</v>
      </c>
    </row>
    <row r="16" spans="1:5" ht="21" x14ac:dyDescent="0.25">
      <c r="A16" s="18">
        <v>45535</v>
      </c>
      <c r="B16" s="8" t="s">
        <v>1719</v>
      </c>
      <c r="C16" s="9">
        <v>135501</v>
      </c>
      <c r="D16" s="9"/>
      <c r="E16" s="9">
        <f t="shared" si="0"/>
        <v>136615.5</v>
      </c>
    </row>
    <row r="17" spans="1:5" ht="21" x14ac:dyDescent="0.25">
      <c r="A17" s="18">
        <v>45535</v>
      </c>
      <c r="B17" s="8" t="s">
        <v>1719</v>
      </c>
      <c r="C17" s="9">
        <v>137398</v>
      </c>
      <c r="D17" s="9"/>
      <c r="E17" s="9">
        <f t="shared" si="0"/>
        <v>274013.5</v>
      </c>
    </row>
    <row r="18" spans="1:5" ht="21" x14ac:dyDescent="0.25">
      <c r="A18" s="18">
        <v>45535</v>
      </c>
      <c r="B18" s="8" t="s">
        <v>726</v>
      </c>
      <c r="C18" s="9"/>
      <c r="D18" s="9">
        <v>135521</v>
      </c>
      <c r="E18" s="9">
        <f t="shared" si="0"/>
        <v>138492.5</v>
      </c>
    </row>
    <row r="19" spans="1:5" ht="21" x14ac:dyDescent="0.25">
      <c r="A19" s="18">
        <v>45535</v>
      </c>
      <c r="B19" s="8" t="s">
        <v>726</v>
      </c>
      <c r="C19" s="9"/>
      <c r="D19" s="9">
        <v>135281</v>
      </c>
      <c r="E19" s="9">
        <f t="shared" si="0"/>
        <v>3211.5</v>
      </c>
    </row>
    <row r="20" spans="1:5" ht="21" x14ac:dyDescent="0.25">
      <c r="A20" s="18">
        <v>45535</v>
      </c>
      <c r="B20" s="8" t="s">
        <v>1719</v>
      </c>
      <c r="C20" s="9">
        <v>81500</v>
      </c>
      <c r="D20" s="9"/>
      <c r="E20" s="9">
        <f t="shared" si="0"/>
        <v>84711.5</v>
      </c>
    </row>
    <row r="21" spans="1:5" ht="21" x14ac:dyDescent="0.25">
      <c r="A21" s="18">
        <v>45535</v>
      </c>
      <c r="B21" s="8" t="s">
        <v>1719</v>
      </c>
      <c r="C21" s="9">
        <v>69950</v>
      </c>
      <c r="D21" s="9"/>
      <c r="E21" s="9">
        <f t="shared" si="0"/>
        <v>154661.5</v>
      </c>
    </row>
    <row r="22" spans="1:5" ht="21" x14ac:dyDescent="0.25">
      <c r="A22" s="18">
        <v>45537</v>
      </c>
      <c r="B22" s="8" t="s">
        <v>726</v>
      </c>
      <c r="C22" s="9"/>
      <c r="D22" s="9">
        <v>83153</v>
      </c>
      <c r="E22" s="9">
        <f t="shared" si="0"/>
        <v>71508.5</v>
      </c>
    </row>
    <row r="23" spans="1:5" ht="21" x14ac:dyDescent="0.25">
      <c r="A23" s="18">
        <v>45537</v>
      </c>
      <c r="B23" s="8" t="s">
        <v>726</v>
      </c>
      <c r="C23" s="9"/>
      <c r="D23" s="9">
        <v>71124</v>
      </c>
      <c r="E23" s="9">
        <f t="shared" si="0"/>
        <v>384.5</v>
      </c>
    </row>
    <row r="24" spans="1:5" ht="21" x14ac:dyDescent="0.25">
      <c r="A24" s="18">
        <v>45538</v>
      </c>
      <c r="B24" s="8" t="s">
        <v>1719</v>
      </c>
      <c r="C24" s="9">
        <f>132541+79941</f>
        <v>212482</v>
      </c>
      <c r="D24" s="9"/>
      <c r="E24" s="9">
        <f t="shared" si="0"/>
        <v>212866.5</v>
      </c>
    </row>
    <row r="25" spans="1:5" ht="21" x14ac:dyDescent="0.25">
      <c r="A25" s="18">
        <v>45538</v>
      </c>
      <c r="B25" s="8" t="s">
        <v>726</v>
      </c>
      <c r="C25" s="9"/>
      <c r="D25" s="9">
        <f>131542+80125</f>
        <v>211667</v>
      </c>
      <c r="E25" s="9">
        <f t="shared" si="0"/>
        <v>1199.5</v>
      </c>
    </row>
    <row r="26" spans="1:5" ht="21" x14ac:dyDescent="0.25">
      <c r="A26" s="18">
        <v>45541</v>
      </c>
      <c r="B26" s="8" t="s">
        <v>1719</v>
      </c>
      <c r="C26" s="9">
        <v>271100</v>
      </c>
      <c r="D26" s="9"/>
      <c r="E26" s="9">
        <f t="shared" si="0"/>
        <v>272299.5</v>
      </c>
    </row>
    <row r="27" spans="1:5" ht="21" x14ac:dyDescent="0.25">
      <c r="A27" s="18">
        <v>45541</v>
      </c>
      <c r="B27" s="8" t="s">
        <v>987</v>
      </c>
      <c r="C27" s="9"/>
      <c r="D27" s="9">
        <v>135540</v>
      </c>
      <c r="E27" s="9">
        <f t="shared" si="0"/>
        <v>136759.5</v>
      </c>
    </row>
    <row r="28" spans="1:5" ht="21" x14ac:dyDescent="0.25">
      <c r="A28" s="18">
        <v>45541</v>
      </c>
      <c r="B28" s="8" t="s">
        <v>987</v>
      </c>
      <c r="C28" s="9"/>
      <c r="D28" s="9">
        <v>135520</v>
      </c>
      <c r="E28" s="9">
        <f t="shared" si="0"/>
        <v>1239.5</v>
      </c>
    </row>
    <row r="29" spans="1:5" ht="21" x14ac:dyDescent="0.25">
      <c r="A29" s="18">
        <v>45542</v>
      </c>
      <c r="B29" s="8" t="s">
        <v>1719</v>
      </c>
      <c r="C29" s="9">
        <v>271270</v>
      </c>
      <c r="D29" s="9"/>
      <c r="E29" s="9">
        <f t="shared" si="0"/>
        <v>272509.5</v>
      </c>
    </row>
    <row r="30" spans="1:5" ht="21" x14ac:dyDescent="0.25">
      <c r="A30" s="18">
        <v>45542</v>
      </c>
      <c r="B30" s="8" t="s">
        <v>987</v>
      </c>
      <c r="C30" s="9"/>
      <c r="D30" s="9">
        <v>128940</v>
      </c>
      <c r="E30" s="9">
        <f t="shared" si="0"/>
        <v>143569.5</v>
      </c>
    </row>
    <row r="31" spans="1:5" ht="21" x14ac:dyDescent="0.25">
      <c r="A31" s="18"/>
      <c r="B31" s="8"/>
      <c r="C31" s="9"/>
      <c r="D31" s="9">
        <v>41.45</v>
      </c>
      <c r="E31" s="9">
        <f t="shared" si="0"/>
        <v>143528.04999999999</v>
      </c>
    </row>
    <row r="32" spans="1:5" ht="21" x14ac:dyDescent="0.25">
      <c r="A32" s="18">
        <v>45545</v>
      </c>
      <c r="B32" s="8" t="s">
        <v>1751</v>
      </c>
      <c r="C32" s="9"/>
      <c r="D32" s="9">
        <v>143376</v>
      </c>
      <c r="E32" s="9">
        <f t="shared" si="0"/>
        <v>152.04999999998836</v>
      </c>
    </row>
    <row r="33" spans="1:5" ht="21" x14ac:dyDescent="0.25">
      <c r="A33" s="18">
        <v>45548</v>
      </c>
      <c r="B33" s="8" t="s">
        <v>1719</v>
      </c>
      <c r="C33" s="9">
        <v>135500</v>
      </c>
      <c r="D33" s="9"/>
      <c r="E33" s="9">
        <f t="shared" si="0"/>
        <v>135652.04999999999</v>
      </c>
    </row>
    <row r="34" spans="1:5" ht="21" x14ac:dyDescent="0.25">
      <c r="A34" s="18">
        <v>45548</v>
      </c>
      <c r="B34" s="8" t="s">
        <v>1719</v>
      </c>
      <c r="C34" s="9">
        <v>66850</v>
      </c>
      <c r="D34" s="9"/>
      <c r="E34" s="9">
        <f t="shared" si="0"/>
        <v>202502.05</v>
      </c>
    </row>
    <row r="35" spans="1:5" ht="21" x14ac:dyDescent="0.25">
      <c r="A35" s="18">
        <v>45548</v>
      </c>
      <c r="B35" s="8" t="s">
        <v>1766</v>
      </c>
      <c r="C35" s="9"/>
      <c r="D35" s="9">
        <v>116967.5</v>
      </c>
      <c r="E35" s="9">
        <f t="shared" si="0"/>
        <v>85534.549999999988</v>
      </c>
    </row>
    <row r="36" spans="1:5" ht="21" x14ac:dyDescent="0.25">
      <c r="A36" s="18">
        <v>45548</v>
      </c>
      <c r="B36" s="8" t="s">
        <v>1766</v>
      </c>
      <c r="C36" s="9"/>
      <c r="D36" s="9">
        <v>71600</v>
      </c>
      <c r="E36" s="9">
        <f t="shared" si="0"/>
        <v>13934.549999999988</v>
      </c>
    </row>
    <row r="37" spans="1:5" ht="21" x14ac:dyDescent="0.25">
      <c r="A37" s="18">
        <v>45548</v>
      </c>
      <c r="B37" s="8" t="s">
        <v>1719</v>
      </c>
      <c r="C37" s="9">
        <v>271650</v>
      </c>
      <c r="D37" s="9"/>
      <c r="E37" s="9">
        <f t="shared" si="0"/>
        <v>285584.55</v>
      </c>
    </row>
    <row r="38" spans="1:5" ht="21" x14ac:dyDescent="0.25">
      <c r="A38" s="18">
        <v>45549</v>
      </c>
      <c r="B38" s="8" t="s">
        <v>952</v>
      </c>
      <c r="C38" s="9"/>
      <c r="D38" s="9">
        <v>136080</v>
      </c>
      <c r="E38" s="9">
        <f t="shared" si="0"/>
        <v>149504.54999999999</v>
      </c>
    </row>
    <row r="39" spans="1:5" ht="21" x14ac:dyDescent="0.25">
      <c r="A39" s="18">
        <v>45549</v>
      </c>
      <c r="B39" s="8" t="s">
        <v>952</v>
      </c>
      <c r="C39" s="9"/>
      <c r="D39" s="9">
        <v>136154</v>
      </c>
      <c r="E39" s="9">
        <f t="shared" si="0"/>
        <v>13350.549999999988</v>
      </c>
    </row>
    <row r="40" spans="1:5" ht="21" x14ac:dyDescent="0.25">
      <c r="A40" s="18">
        <v>45552</v>
      </c>
      <c r="B40" s="8" t="s">
        <v>1719</v>
      </c>
      <c r="C40" s="9">
        <v>73100</v>
      </c>
      <c r="D40" s="9"/>
      <c r="E40" s="9">
        <f t="shared" si="0"/>
        <v>86450.549999999988</v>
      </c>
    </row>
    <row r="41" spans="1:5" ht="21" x14ac:dyDescent="0.25">
      <c r="A41" s="18">
        <v>45552</v>
      </c>
      <c r="B41" s="8" t="s">
        <v>952</v>
      </c>
      <c r="C41" s="9"/>
      <c r="D41" s="9">
        <v>86350</v>
      </c>
      <c r="E41" s="9">
        <f t="shared" si="0"/>
        <v>100.54999999998836</v>
      </c>
    </row>
    <row r="42" spans="1:5" ht="21" x14ac:dyDescent="0.25">
      <c r="A42" s="18">
        <v>45554</v>
      </c>
      <c r="B42" s="8" t="s">
        <v>1719</v>
      </c>
      <c r="C42" s="9">
        <v>266927</v>
      </c>
      <c r="D42" s="9"/>
      <c r="E42" s="9">
        <f t="shared" si="0"/>
        <v>267027.55</v>
      </c>
    </row>
    <row r="43" spans="1:5" ht="21" x14ac:dyDescent="0.25">
      <c r="A43" s="18">
        <v>45554</v>
      </c>
      <c r="B43" s="8" t="s">
        <v>952</v>
      </c>
      <c r="C43" s="9"/>
      <c r="D43" s="9">
        <f>130642+135895</f>
        <v>266537</v>
      </c>
      <c r="E43" s="9">
        <f t="shared" si="0"/>
        <v>490.54999999998836</v>
      </c>
    </row>
    <row r="44" spans="1:5" ht="21" x14ac:dyDescent="0.25">
      <c r="A44" s="18">
        <v>45558</v>
      </c>
      <c r="B44" s="8" t="s">
        <v>1719</v>
      </c>
      <c r="C44" s="9">
        <v>57950</v>
      </c>
      <c r="D44" s="9"/>
      <c r="E44" s="9">
        <f t="shared" si="0"/>
        <v>58440.549999999988</v>
      </c>
    </row>
    <row r="45" spans="1:5" ht="21" x14ac:dyDescent="0.25">
      <c r="A45" s="18">
        <v>45558</v>
      </c>
      <c r="B45" s="8" t="s">
        <v>721</v>
      </c>
      <c r="C45" s="9"/>
      <c r="D45" s="9">
        <v>58193</v>
      </c>
      <c r="E45" s="9">
        <f t="shared" si="0"/>
        <v>247.54999999998836</v>
      </c>
    </row>
    <row r="46" spans="1:5" ht="21" x14ac:dyDescent="0.25">
      <c r="A46" s="18"/>
      <c r="B46" s="8"/>
      <c r="C46" s="9"/>
      <c r="D46" s="9">
        <v>52.5</v>
      </c>
      <c r="E46" s="9">
        <f t="shared" si="0"/>
        <v>195.04999999998836</v>
      </c>
    </row>
    <row r="47" spans="1:5" ht="21" x14ac:dyDescent="0.25">
      <c r="A47" s="18"/>
      <c r="B47" s="8"/>
      <c r="C47" s="9"/>
      <c r="D47" s="9">
        <v>52.5</v>
      </c>
      <c r="E47" s="9">
        <f t="shared" si="0"/>
        <v>142.54999999998836</v>
      </c>
    </row>
    <row r="48" spans="1:5" ht="21" x14ac:dyDescent="0.25">
      <c r="A48" s="18">
        <v>45663</v>
      </c>
      <c r="B48" s="8" t="s">
        <v>2141</v>
      </c>
      <c r="C48" s="9">
        <v>22787.91</v>
      </c>
      <c r="D48" s="9"/>
      <c r="E48" s="9">
        <f t="shared" si="0"/>
        <v>22930.459999999988</v>
      </c>
    </row>
    <row r="49" spans="1:5" ht="21" x14ac:dyDescent="0.25">
      <c r="A49" s="18">
        <v>45663</v>
      </c>
      <c r="B49" t="s">
        <v>2142</v>
      </c>
      <c r="C49" s="9"/>
      <c r="D49" s="9">
        <v>22145</v>
      </c>
      <c r="E49" s="9">
        <f t="shared" si="0"/>
        <v>785.45999999998821</v>
      </c>
    </row>
    <row r="50" spans="1:5" ht="21" x14ac:dyDescent="0.25">
      <c r="A50" s="83">
        <v>45692</v>
      </c>
      <c r="B50" s="8" t="s">
        <v>1731</v>
      </c>
      <c r="C50" s="9">
        <v>42089</v>
      </c>
      <c r="D50" s="9"/>
      <c r="E50" s="9">
        <f t="shared" si="0"/>
        <v>42874.459999999992</v>
      </c>
    </row>
    <row r="51" spans="1:5" ht="21" x14ac:dyDescent="0.25">
      <c r="A51" s="83">
        <v>45692</v>
      </c>
      <c r="B51" s="8" t="s">
        <v>2207</v>
      </c>
      <c r="C51" s="9">
        <v>45000</v>
      </c>
      <c r="D51" s="9"/>
      <c r="E51" s="9">
        <f t="shared" si="0"/>
        <v>87874.459999999992</v>
      </c>
    </row>
    <row r="52" spans="1:5" ht="21" x14ac:dyDescent="0.25">
      <c r="A52" s="83">
        <v>45692</v>
      </c>
      <c r="B52" s="8" t="s">
        <v>362</v>
      </c>
      <c r="C52" s="9"/>
      <c r="D52" s="9">
        <v>160.65</v>
      </c>
      <c r="E52" s="9">
        <f t="shared" si="0"/>
        <v>87713.81</v>
      </c>
    </row>
    <row r="53" spans="1:5" ht="21" x14ac:dyDescent="0.25">
      <c r="A53" s="83">
        <v>45692</v>
      </c>
      <c r="B53" s="8" t="s">
        <v>952</v>
      </c>
      <c r="C53" s="17"/>
      <c r="D53" s="9">
        <v>87142</v>
      </c>
      <c r="E53" s="9">
        <f t="shared" si="0"/>
        <v>571.80999999999767</v>
      </c>
    </row>
    <row r="54" spans="1:5" ht="21" x14ac:dyDescent="0.25">
      <c r="A54" s="83">
        <v>45741</v>
      </c>
      <c r="B54" s="8" t="s">
        <v>2342</v>
      </c>
      <c r="C54" s="17"/>
      <c r="D54" s="9">
        <v>507.19</v>
      </c>
      <c r="E54" s="9">
        <f t="shared" si="0"/>
        <v>64.619999999997674</v>
      </c>
    </row>
    <row r="55" spans="1:5" ht="21" x14ac:dyDescent="0.25">
      <c r="A55" s="83">
        <v>45778</v>
      </c>
      <c r="B55" s="8" t="s">
        <v>362</v>
      </c>
      <c r="C55" s="17"/>
      <c r="D55" s="9">
        <v>0.81</v>
      </c>
      <c r="E55" s="9">
        <f t="shared" si="0"/>
        <v>63.809999999997672</v>
      </c>
    </row>
    <row r="56" spans="1:5" ht="21" x14ac:dyDescent="0.25">
      <c r="A56" s="17"/>
      <c r="B56" s="8"/>
      <c r="C56" s="17"/>
      <c r="D56" s="9"/>
      <c r="E56" s="9">
        <f t="shared" si="0"/>
        <v>63.809999999997672</v>
      </c>
    </row>
    <row r="57" spans="1:5" ht="21" x14ac:dyDescent="0.25">
      <c r="A57" s="17"/>
      <c r="B57" s="8"/>
      <c r="C57" s="17"/>
      <c r="D57" s="9"/>
      <c r="E57" s="9">
        <f t="shared" si="0"/>
        <v>63.809999999997672</v>
      </c>
    </row>
    <row r="58" spans="1:5" ht="21" x14ac:dyDescent="0.25">
      <c r="A58" s="17"/>
      <c r="B58" s="8"/>
      <c r="C58" s="17"/>
      <c r="D58" s="9"/>
      <c r="E58" s="9">
        <f t="shared" si="0"/>
        <v>63.809999999997672</v>
      </c>
    </row>
    <row r="59" spans="1:5" ht="21" x14ac:dyDescent="0.25">
      <c r="A59" s="17"/>
      <c r="B59" s="8"/>
      <c r="C59" s="17"/>
      <c r="D59" s="9"/>
      <c r="E59" s="9">
        <f t="shared" si="0"/>
        <v>63.809999999997672</v>
      </c>
    </row>
    <row r="60" spans="1:5" ht="21" x14ac:dyDescent="0.25">
      <c r="A60" s="17"/>
      <c r="B60" s="8"/>
      <c r="C60" s="17"/>
      <c r="D60" s="9"/>
      <c r="E60" s="9">
        <f t="shared" si="0"/>
        <v>63.809999999997672</v>
      </c>
    </row>
    <row r="61" spans="1:5" ht="21" x14ac:dyDescent="0.25">
      <c r="A61" s="17"/>
      <c r="B61" s="8"/>
      <c r="C61" s="17"/>
      <c r="D61" s="9"/>
      <c r="E61" s="9">
        <f t="shared" si="0"/>
        <v>63.809999999997672</v>
      </c>
    </row>
    <row r="62" spans="1:5" ht="21" x14ac:dyDescent="0.25">
      <c r="A62" s="17"/>
      <c r="B62" s="8"/>
      <c r="C62" s="17"/>
      <c r="D62" s="9"/>
      <c r="E62" s="9">
        <f t="shared" si="0"/>
        <v>63.809999999997672</v>
      </c>
    </row>
    <row r="63" spans="1:5" ht="21" x14ac:dyDescent="0.25">
      <c r="A63" s="17"/>
      <c r="B63" s="8"/>
      <c r="C63" s="17"/>
      <c r="D63" s="9"/>
      <c r="E63" s="9">
        <f t="shared" si="0"/>
        <v>63.809999999997672</v>
      </c>
    </row>
    <row r="64" spans="1:5" ht="21" x14ac:dyDescent="0.25">
      <c r="A64" s="17"/>
      <c r="B64" s="8"/>
      <c r="C64" s="17"/>
      <c r="D64" s="9"/>
      <c r="E64" s="9">
        <f t="shared" si="0"/>
        <v>63.809999999997672</v>
      </c>
    </row>
    <row r="65" spans="1:5" ht="21" x14ac:dyDescent="0.25">
      <c r="A65" s="17"/>
      <c r="B65" s="8"/>
      <c r="C65" s="17"/>
      <c r="D65" s="9"/>
      <c r="E65" s="9">
        <f t="shared" si="0"/>
        <v>63.809999999997672</v>
      </c>
    </row>
    <row r="66" spans="1:5" ht="21" x14ac:dyDescent="0.25">
      <c r="A66" s="17"/>
      <c r="B66" s="8"/>
      <c r="C66" s="17"/>
      <c r="D66" s="9"/>
      <c r="E66" s="9">
        <f t="shared" si="0"/>
        <v>63.809999999997672</v>
      </c>
    </row>
    <row r="67" spans="1:5" ht="21" x14ac:dyDescent="0.25">
      <c r="A67" s="17"/>
      <c r="B67" s="8"/>
      <c r="C67" s="17"/>
      <c r="D67" s="9"/>
      <c r="E67" s="9">
        <f t="shared" si="0"/>
        <v>63.809999999997672</v>
      </c>
    </row>
    <row r="68" spans="1:5" ht="21" x14ac:dyDescent="0.25">
      <c r="A68" s="17"/>
      <c r="B68" s="8"/>
      <c r="C68" s="17"/>
      <c r="D68" s="9"/>
      <c r="E68" s="9">
        <f t="shared" si="0"/>
        <v>63.809999999997672</v>
      </c>
    </row>
    <row r="69" spans="1:5" ht="21" x14ac:dyDescent="0.25">
      <c r="A69" s="17"/>
      <c r="B69" s="8"/>
      <c r="C69" s="17"/>
      <c r="D69" s="9"/>
      <c r="E69" s="9">
        <f t="shared" si="0"/>
        <v>63.809999999997672</v>
      </c>
    </row>
    <row r="70" spans="1:5" ht="21" x14ac:dyDescent="0.25">
      <c r="A70" s="17"/>
      <c r="B70" s="8"/>
      <c r="C70" s="17"/>
      <c r="D70" s="9"/>
      <c r="E70" s="9">
        <f t="shared" ref="E70:E112" si="1">E69+C70-D70</f>
        <v>63.809999999997672</v>
      </c>
    </row>
    <row r="71" spans="1:5" ht="21" x14ac:dyDescent="0.25">
      <c r="A71" s="17"/>
      <c r="B71" s="8"/>
      <c r="C71" s="17"/>
      <c r="D71" s="9"/>
      <c r="E71" s="9">
        <f t="shared" si="1"/>
        <v>63.809999999997672</v>
      </c>
    </row>
    <row r="72" spans="1:5" ht="21" x14ac:dyDescent="0.25">
      <c r="A72" s="17"/>
      <c r="B72" s="8"/>
      <c r="C72" s="17"/>
      <c r="D72" s="9"/>
      <c r="E72" s="9">
        <f t="shared" si="1"/>
        <v>63.809999999997672</v>
      </c>
    </row>
    <row r="73" spans="1:5" ht="21" x14ac:dyDescent="0.25">
      <c r="A73" s="17"/>
      <c r="B73" s="8"/>
      <c r="C73" s="17"/>
      <c r="D73" s="9"/>
      <c r="E73" s="9">
        <f t="shared" si="1"/>
        <v>63.809999999997672</v>
      </c>
    </row>
    <row r="74" spans="1:5" ht="21" x14ac:dyDescent="0.25">
      <c r="A74" s="17"/>
      <c r="B74" s="8"/>
      <c r="C74" s="17"/>
      <c r="D74" s="9"/>
      <c r="E74" s="9">
        <f t="shared" si="1"/>
        <v>63.809999999997672</v>
      </c>
    </row>
    <row r="75" spans="1:5" ht="21" x14ac:dyDescent="0.25">
      <c r="A75" s="17"/>
      <c r="B75" s="8"/>
      <c r="C75" s="17"/>
      <c r="D75" s="9"/>
      <c r="E75" s="9">
        <f t="shared" si="1"/>
        <v>63.809999999997672</v>
      </c>
    </row>
    <row r="76" spans="1:5" ht="21" x14ac:dyDescent="0.25">
      <c r="A76" s="17"/>
      <c r="B76" s="17"/>
      <c r="C76" s="17"/>
      <c r="D76" s="9"/>
      <c r="E76" s="9">
        <f t="shared" si="1"/>
        <v>63.809999999997672</v>
      </c>
    </row>
    <row r="77" spans="1:5" ht="21" x14ac:dyDescent="0.25">
      <c r="A77" s="17"/>
      <c r="B77" s="17"/>
      <c r="C77" s="17"/>
      <c r="D77" s="9"/>
      <c r="E77" s="9">
        <f t="shared" si="1"/>
        <v>63.809999999997672</v>
      </c>
    </row>
    <row r="78" spans="1:5" ht="21" x14ac:dyDescent="0.25">
      <c r="A78" s="17"/>
      <c r="B78" s="17"/>
      <c r="C78" s="17"/>
      <c r="D78" s="9"/>
      <c r="E78" s="9">
        <f t="shared" si="1"/>
        <v>63.809999999997672</v>
      </c>
    </row>
    <row r="79" spans="1:5" ht="21" x14ac:dyDescent="0.25">
      <c r="A79" s="17"/>
      <c r="B79" s="17"/>
      <c r="C79" s="17"/>
      <c r="D79" s="9"/>
      <c r="E79" s="9">
        <f t="shared" si="1"/>
        <v>63.809999999997672</v>
      </c>
    </row>
    <row r="80" spans="1:5" ht="21" x14ac:dyDescent="0.25">
      <c r="A80" s="17"/>
      <c r="B80" s="17"/>
      <c r="C80" s="17"/>
      <c r="D80" s="9"/>
      <c r="E80" s="9">
        <f t="shared" si="1"/>
        <v>63.809999999997672</v>
      </c>
    </row>
    <row r="81" spans="1:5" ht="21" x14ac:dyDescent="0.25">
      <c r="A81" s="17"/>
      <c r="B81" s="17"/>
      <c r="C81" s="17"/>
      <c r="D81" s="9"/>
      <c r="E81" s="9">
        <f t="shared" si="1"/>
        <v>63.809999999997672</v>
      </c>
    </row>
    <row r="82" spans="1:5" ht="21" x14ac:dyDescent="0.25">
      <c r="A82" s="17"/>
      <c r="B82" s="17"/>
      <c r="C82" s="17"/>
      <c r="D82" s="9"/>
      <c r="E82" s="9">
        <f t="shared" si="1"/>
        <v>63.809999999997672</v>
      </c>
    </row>
    <row r="83" spans="1:5" ht="21" x14ac:dyDescent="0.25">
      <c r="A83" s="17"/>
      <c r="B83" s="17"/>
      <c r="C83" s="17"/>
      <c r="D83" s="9"/>
      <c r="E83" s="9">
        <f t="shared" si="1"/>
        <v>63.809999999997672</v>
      </c>
    </row>
    <row r="84" spans="1:5" ht="21" x14ac:dyDescent="0.25">
      <c r="A84" s="17"/>
      <c r="B84" s="17"/>
      <c r="C84" s="17"/>
      <c r="D84" s="9"/>
      <c r="E84" s="9">
        <f t="shared" si="1"/>
        <v>63.809999999997672</v>
      </c>
    </row>
    <row r="85" spans="1:5" ht="21" x14ac:dyDescent="0.25">
      <c r="A85" s="17"/>
      <c r="B85" s="17"/>
      <c r="C85" s="17"/>
      <c r="D85" s="9"/>
      <c r="E85" s="9">
        <f t="shared" si="1"/>
        <v>63.809999999997672</v>
      </c>
    </row>
    <row r="86" spans="1:5" ht="21" x14ac:dyDescent="0.25">
      <c r="A86" s="17"/>
      <c r="B86" s="17"/>
      <c r="C86" s="17"/>
      <c r="D86" s="9"/>
      <c r="E86" s="9">
        <f t="shared" si="1"/>
        <v>63.809999999997672</v>
      </c>
    </row>
    <row r="87" spans="1:5" ht="21" x14ac:dyDescent="0.25">
      <c r="A87" s="17"/>
      <c r="B87" s="17"/>
      <c r="C87" s="17"/>
      <c r="D87" s="9"/>
      <c r="E87" s="9">
        <f t="shared" si="1"/>
        <v>63.809999999997672</v>
      </c>
    </row>
    <row r="88" spans="1:5" ht="21" x14ac:dyDescent="0.25">
      <c r="A88" s="17"/>
      <c r="B88" s="17"/>
      <c r="C88" s="17"/>
      <c r="D88" s="9"/>
      <c r="E88" s="9">
        <f t="shared" si="1"/>
        <v>63.809999999997672</v>
      </c>
    </row>
    <row r="89" spans="1:5" ht="21" x14ac:dyDescent="0.25">
      <c r="A89" s="17"/>
      <c r="B89" s="17"/>
      <c r="C89" s="17"/>
      <c r="D89" s="9"/>
      <c r="E89" s="9">
        <f t="shared" si="1"/>
        <v>63.809999999997672</v>
      </c>
    </row>
    <row r="90" spans="1:5" ht="21" x14ac:dyDescent="0.25">
      <c r="A90" s="17"/>
      <c r="B90" s="17"/>
      <c r="C90" s="17"/>
      <c r="D90" s="9"/>
      <c r="E90" s="9">
        <f t="shared" si="1"/>
        <v>63.809999999997672</v>
      </c>
    </row>
    <row r="91" spans="1:5" ht="21" x14ac:dyDescent="0.25">
      <c r="A91" s="17"/>
      <c r="B91" s="17"/>
      <c r="C91" s="17"/>
      <c r="D91" s="9"/>
      <c r="E91" s="9">
        <f t="shared" si="1"/>
        <v>63.809999999997672</v>
      </c>
    </row>
    <row r="92" spans="1:5" ht="21" x14ac:dyDescent="0.25">
      <c r="A92" s="17"/>
      <c r="B92" s="17"/>
      <c r="C92" s="17"/>
      <c r="D92" s="9"/>
      <c r="E92" s="9">
        <f t="shared" si="1"/>
        <v>63.809999999997672</v>
      </c>
    </row>
    <row r="93" spans="1:5" ht="21" x14ac:dyDescent="0.25">
      <c r="A93" s="17"/>
      <c r="B93" s="17"/>
      <c r="C93" s="17"/>
      <c r="D93" s="9"/>
      <c r="E93" s="9">
        <f t="shared" si="1"/>
        <v>63.809999999997672</v>
      </c>
    </row>
    <row r="94" spans="1:5" ht="21" x14ac:dyDescent="0.25">
      <c r="A94" s="17"/>
      <c r="B94" s="17"/>
      <c r="C94" s="17"/>
      <c r="D94" s="9"/>
      <c r="E94" s="9">
        <f t="shared" si="1"/>
        <v>63.809999999997672</v>
      </c>
    </row>
    <row r="95" spans="1:5" ht="21" x14ac:dyDescent="0.25">
      <c r="A95" s="17"/>
      <c r="B95" s="17"/>
      <c r="C95" s="17"/>
      <c r="D95" s="9"/>
      <c r="E95" s="9">
        <f t="shared" si="1"/>
        <v>63.809999999997672</v>
      </c>
    </row>
    <row r="96" spans="1:5" ht="21" x14ac:dyDescent="0.25">
      <c r="A96" s="17"/>
      <c r="B96" s="17"/>
      <c r="C96" s="17"/>
      <c r="D96" s="9"/>
      <c r="E96" s="9">
        <f t="shared" si="1"/>
        <v>63.809999999997672</v>
      </c>
    </row>
    <row r="97" spans="1:5" ht="21" x14ac:dyDescent="0.25">
      <c r="A97" s="17"/>
      <c r="B97" s="17"/>
      <c r="C97" s="17"/>
      <c r="D97" s="9"/>
      <c r="E97" s="9">
        <f t="shared" si="1"/>
        <v>63.809999999997672</v>
      </c>
    </row>
    <row r="98" spans="1:5" ht="21" x14ac:dyDescent="0.25">
      <c r="A98" s="17"/>
      <c r="B98" s="17"/>
      <c r="C98" s="17"/>
      <c r="D98" s="9"/>
      <c r="E98" s="9">
        <f t="shared" si="1"/>
        <v>63.809999999997672</v>
      </c>
    </row>
    <row r="99" spans="1:5" ht="21" x14ac:dyDescent="0.25">
      <c r="A99" s="17"/>
      <c r="B99" s="17"/>
      <c r="C99" s="17"/>
      <c r="D99" s="9"/>
      <c r="E99" s="9">
        <f t="shared" si="1"/>
        <v>63.809999999997672</v>
      </c>
    </row>
    <row r="100" spans="1:5" ht="21" x14ac:dyDescent="0.25">
      <c r="A100" s="17"/>
      <c r="B100" s="17"/>
      <c r="C100" s="17"/>
      <c r="D100" s="9"/>
      <c r="E100" s="9">
        <f t="shared" si="1"/>
        <v>63.809999999997672</v>
      </c>
    </row>
    <row r="101" spans="1:5" ht="21" x14ac:dyDescent="0.25">
      <c r="A101" s="17"/>
      <c r="B101" s="17"/>
      <c r="C101" s="17"/>
      <c r="D101" s="9"/>
      <c r="E101" s="9">
        <f t="shared" si="1"/>
        <v>63.809999999997672</v>
      </c>
    </row>
    <row r="102" spans="1:5" ht="21" x14ac:dyDescent="0.25">
      <c r="A102" s="17"/>
      <c r="B102" s="17"/>
      <c r="C102" s="17"/>
      <c r="D102" s="9"/>
      <c r="E102" s="9">
        <f t="shared" si="1"/>
        <v>63.809999999997672</v>
      </c>
    </row>
    <row r="103" spans="1:5" ht="21" x14ac:dyDescent="0.25">
      <c r="A103" s="17"/>
      <c r="B103" s="17"/>
      <c r="C103" s="17"/>
      <c r="D103" s="9"/>
      <c r="E103" s="9">
        <f t="shared" si="1"/>
        <v>63.809999999997672</v>
      </c>
    </row>
    <row r="104" spans="1:5" ht="21" x14ac:dyDescent="0.25">
      <c r="A104" s="17"/>
      <c r="B104" s="17"/>
      <c r="C104" s="17"/>
      <c r="D104" s="9"/>
      <c r="E104" s="9">
        <f t="shared" si="1"/>
        <v>63.809999999997672</v>
      </c>
    </row>
    <row r="105" spans="1:5" ht="21" x14ac:dyDescent="0.25">
      <c r="A105" s="17"/>
      <c r="B105" s="17"/>
      <c r="C105" s="17"/>
      <c r="D105" s="17"/>
      <c r="E105" s="9">
        <f t="shared" si="1"/>
        <v>63.809999999997672</v>
      </c>
    </row>
    <row r="106" spans="1:5" ht="21" x14ac:dyDescent="0.25">
      <c r="A106" s="17"/>
      <c r="B106" s="17"/>
      <c r="C106" s="17"/>
      <c r="D106" s="17"/>
      <c r="E106" s="9">
        <f t="shared" si="1"/>
        <v>63.809999999997672</v>
      </c>
    </row>
    <row r="107" spans="1:5" ht="21" x14ac:dyDescent="0.25">
      <c r="A107" s="17"/>
      <c r="B107" s="17"/>
      <c r="C107" s="17"/>
      <c r="D107" s="17"/>
      <c r="E107" s="9">
        <f t="shared" si="1"/>
        <v>63.809999999997672</v>
      </c>
    </row>
    <row r="108" spans="1:5" ht="21" x14ac:dyDescent="0.25">
      <c r="A108" s="17"/>
      <c r="B108" s="17"/>
      <c r="C108" s="17"/>
      <c r="D108" s="17"/>
      <c r="E108" s="9">
        <f t="shared" si="1"/>
        <v>63.809999999997672</v>
      </c>
    </row>
    <row r="109" spans="1:5" ht="21" x14ac:dyDescent="0.25">
      <c r="A109" s="17"/>
      <c r="B109" s="17"/>
      <c r="C109" s="17"/>
      <c r="D109" s="17"/>
      <c r="E109" s="9">
        <f t="shared" si="1"/>
        <v>63.809999999997672</v>
      </c>
    </row>
    <row r="110" spans="1:5" ht="21" x14ac:dyDescent="0.25">
      <c r="A110" s="17"/>
      <c r="B110" s="17"/>
      <c r="C110" s="17"/>
      <c r="D110" s="17"/>
      <c r="E110" s="9">
        <f t="shared" si="1"/>
        <v>63.809999999997672</v>
      </c>
    </row>
    <row r="111" spans="1:5" ht="21" x14ac:dyDescent="0.25">
      <c r="A111" s="17"/>
      <c r="B111" s="17"/>
      <c r="C111" s="17"/>
      <c r="D111" s="17"/>
      <c r="E111" s="9">
        <f t="shared" si="1"/>
        <v>63.809999999997672</v>
      </c>
    </row>
    <row r="112" spans="1:5" ht="21" x14ac:dyDescent="0.25">
      <c r="A112" s="17"/>
      <c r="B112" s="17"/>
      <c r="C112" s="17"/>
      <c r="D112" s="17"/>
      <c r="E112" s="9">
        <f t="shared" si="1"/>
        <v>63.809999999997672</v>
      </c>
    </row>
  </sheetData>
  <autoFilter ref="A3:E112" xr:uid="{00000000-0001-0000-9A00-000000000000}"/>
  <mergeCells count="2">
    <mergeCell ref="A1:E1"/>
    <mergeCell ref="A2:E2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heet161"/>
  <dimension ref="A1:J112"/>
  <sheetViews>
    <sheetView topLeftCell="A2" workbookViewId="0">
      <selection sqref="A1:XFD1048576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1717</v>
      </c>
      <c r="B1" s="160"/>
      <c r="C1" s="160"/>
      <c r="D1" s="160"/>
      <c r="E1" s="160"/>
    </row>
    <row r="2" spans="1:5" ht="26" x14ac:dyDescent="0.3">
      <c r="A2" s="161" t="s">
        <v>1750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45541</v>
      </c>
      <c r="B5" s="8" t="s">
        <v>555</v>
      </c>
      <c r="C5" s="16">
        <v>5124</v>
      </c>
      <c r="D5" s="9"/>
      <c r="E5" s="9">
        <f>E4+C5-D5</f>
        <v>5124</v>
      </c>
    </row>
    <row r="6" spans="1:5" ht="21" x14ac:dyDescent="0.25">
      <c r="A6" s="18">
        <v>45547</v>
      </c>
      <c r="B6" s="8" t="s">
        <v>994</v>
      </c>
      <c r="C6" s="9">
        <v>407598</v>
      </c>
      <c r="D6" s="9"/>
      <c r="E6" s="9">
        <f t="shared" ref="E6:E69" si="0">E5+C6-D6</f>
        <v>412722</v>
      </c>
    </row>
    <row r="7" spans="1:5" ht="21" x14ac:dyDescent="0.25">
      <c r="A7" s="18">
        <v>45548</v>
      </c>
      <c r="B7" s="8" t="s">
        <v>1567</v>
      </c>
      <c r="C7" s="9"/>
      <c r="D7" s="9">
        <v>149933</v>
      </c>
      <c r="E7" s="9">
        <f t="shared" si="0"/>
        <v>262789</v>
      </c>
    </row>
    <row r="8" spans="1:5" ht="21" x14ac:dyDescent="0.25">
      <c r="A8" s="18">
        <v>45548</v>
      </c>
      <c r="B8" s="8" t="s">
        <v>1567</v>
      </c>
      <c r="C8" s="9"/>
      <c r="D8" s="9">
        <v>49989</v>
      </c>
      <c r="E8" s="9">
        <f t="shared" si="0"/>
        <v>212800</v>
      </c>
    </row>
    <row r="9" spans="1:5" ht="21" x14ac:dyDescent="0.25">
      <c r="A9" s="18">
        <v>45548</v>
      </c>
      <c r="B9" s="8" t="s">
        <v>1567</v>
      </c>
      <c r="C9" s="9"/>
      <c r="D9" s="9">
        <v>49987</v>
      </c>
      <c r="E9" s="9">
        <f t="shared" si="0"/>
        <v>162813</v>
      </c>
    </row>
    <row r="10" spans="1:5" ht="21" x14ac:dyDescent="0.25">
      <c r="A10" s="18">
        <v>45548</v>
      </c>
      <c r="B10" s="8" t="s">
        <v>150</v>
      </c>
      <c r="C10" s="9"/>
      <c r="D10" s="9">
        <v>105</v>
      </c>
      <c r="E10" s="9">
        <f t="shared" si="0"/>
        <v>162708</v>
      </c>
    </row>
    <row r="11" spans="1:5" ht="21" x14ac:dyDescent="0.25">
      <c r="A11" s="18">
        <v>45549</v>
      </c>
      <c r="B11" s="8" t="s">
        <v>807</v>
      </c>
      <c r="C11" s="9">
        <v>41542</v>
      </c>
      <c r="D11" s="9"/>
      <c r="E11" s="9">
        <f t="shared" si="0"/>
        <v>204250</v>
      </c>
    </row>
    <row r="12" spans="1:5" ht="21" x14ac:dyDescent="0.25">
      <c r="A12" s="18">
        <v>45549</v>
      </c>
      <c r="B12" s="8" t="s">
        <v>1769</v>
      </c>
      <c r="C12" s="9"/>
      <c r="D12" s="9">
        <v>195997</v>
      </c>
      <c r="E12" s="9">
        <f t="shared" si="0"/>
        <v>8253</v>
      </c>
    </row>
    <row r="13" spans="1:5" ht="21" x14ac:dyDescent="0.25">
      <c r="A13" s="18">
        <v>45552</v>
      </c>
      <c r="B13" s="8" t="s">
        <v>1388</v>
      </c>
      <c r="C13" s="9"/>
      <c r="D13" s="9">
        <v>5422</v>
      </c>
      <c r="E13" s="9">
        <f t="shared" si="0"/>
        <v>2831</v>
      </c>
    </row>
    <row r="14" spans="1:5" ht="21" x14ac:dyDescent="0.25">
      <c r="A14" s="18">
        <v>45552</v>
      </c>
      <c r="B14" s="8" t="s">
        <v>150</v>
      </c>
      <c r="C14" s="9"/>
      <c r="D14" s="9">
        <v>23</v>
      </c>
      <c r="E14" s="9">
        <f t="shared" si="0"/>
        <v>2808</v>
      </c>
    </row>
    <row r="15" spans="1:5" ht="21" x14ac:dyDescent="0.25">
      <c r="A15" s="18"/>
      <c r="B15" s="8"/>
      <c r="C15" s="9"/>
      <c r="D15" s="9">
        <v>262.5</v>
      </c>
      <c r="E15" s="9">
        <f t="shared" si="0"/>
        <v>2545.5</v>
      </c>
    </row>
    <row r="16" spans="1:5" ht="21" x14ac:dyDescent="0.25">
      <c r="A16" s="18">
        <v>45586</v>
      </c>
      <c r="B16" s="8" t="s">
        <v>148</v>
      </c>
      <c r="C16" s="9">
        <v>340000</v>
      </c>
      <c r="D16" s="9"/>
      <c r="E16" s="9">
        <f t="shared" si="0"/>
        <v>342545.5</v>
      </c>
    </row>
    <row r="17" spans="1:5" ht="21" x14ac:dyDescent="0.25">
      <c r="A17" s="18">
        <v>45587</v>
      </c>
      <c r="B17" s="8" t="s">
        <v>1903</v>
      </c>
      <c r="C17" s="9">
        <v>345000</v>
      </c>
      <c r="D17" s="9"/>
      <c r="E17" s="9">
        <f t="shared" si="0"/>
        <v>687545.5</v>
      </c>
    </row>
    <row r="18" spans="1:5" ht="21" x14ac:dyDescent="0.25">
      <c r="A18" s="18">
        <v>45587</v>
      </c>
      <c r="B18" s="8" t="s">
        <v>1666</v>
      </c>
      <c r="C18" s="9"/>
      <c r="D18" s="9">
        <v>685243</v>
      </c>
      <c r="E18" s="9">
        <f t="shared" si="0"/>
        <v>2302.5</v>
      </c>
    </row>
    <row r="19" spans="1:5" ht="21" x14ac:dyDescent="0.25">
      <c r="A19" s="18"/>
      <c r="B19" s="8"/>
      <c r="C19" s="9"/>
      <c r="D19" s="9">
        <v>22</v>
      </c>
      <c r="E19" s="9">
        <f t="shared" si="0"/>
        <v>2280.5</v>
      </c>
    </row>
    <row r="20" spans="1:5" ht="21" x14ac:dyDescent="0.25">
      <c r="A20" s="18">
        <v>45302</v>
      </c>
      <c r="B20" s="8" t="s">
        <v>1920</v>
      </c>
      <c r="C20" s="9"/>
      <c r="D20" s="9">
        <v>262.5</v>
      </c>
      <c r="E20" s="9">
        <f t="shared" si="0"/>
        <v>2018</v>
      </c>
    </row>
    <row r="21" spans="1:5" ht="21" x14ac:dyDescent="0.25">
      <c r="A21" s="18"/>
      <c r="B21" s="8"/>
      <c r="C21" s="9"/>
      <c r="D21" s="9">
        <v>262.5</v>
      </c>
      <c r="E21" s="9">
        <f t="shared" si="0"/>
        <v>1755.5</v>
      </c>
    </row>
    <row r="22" spans="1:5" ht="21" x14ac:dyDescent="0.25">
      <c r="A22" s="18"/>
      <c r="B22" s="8"/>
      <c r="C22" s="9"/>
      <c r="D22" s="9">
        <v>262.5</v>
      </c>
      <c r="E22" s="9">
        <f t="shared" si="0"/>
        <v>1493</v>
      </c>
    </row>
    <row r="23" spans="1:5" ht="21" x14ac:dyDescent="0.25">
      <c r="A23" s="18" t="s">
        <v>2520</v>
      </c>
      <c r="B23" s="8" t="s">
        <v>148</v>
      </c>
      <c r="C23" s="9">
        <v>100000</v>
      </c>
      <c r="D23" s="9"/>
      <c r="E23" s="9">
        <f t="shared" si="0"/>
        <v>101493</v>
      </c>
    </row>
    <row r="24" spans="1:5" ht="21" x14ac:dyDescent="0.25">
      <c r="A24" s="18" t="s">
        <v>2520</v>
      </c>
      <c r="B24" s="8" t="s">
        <v>2521</v>
      </c>
      <c r="C24" s="9"/>
      <c r="D24" s="9">
        <v>99985</v>
      </c>
      <c r="E24" s="9">
        <f t="shared" si="0"/>
        <v>1508</v>
      </c>
    </row>
    <row r="25" spans="1:5" ht="21" x14ac:dyDescent="0.25">
      <c r="A25" s="18" t="s">
        <v>2544</v>
      </c>
      <c r="B25" s="8" t="s">
        <v>148</v>
      </c>
      <c r="C25" s="9">
        <v>150000</v>
      </c>
      <c r="D25" s="9"/>
      <c r="E25" s="9">
        <f t="shared" si="0"/>
        <v>151508</v>
      </c>
    </row>
    <row r="26" spans="1:5" ht="21" x14ac:dyDescent="0.25">
      <c r="A26" s="18" t="s">
        <v>2544</v>
      </c>
      <c r="B26" s="8" t="s">
        <v>1567</v>
      </c>
      <c r="C26" s="9"/>
      <c r="D26" s="9">
        <v>149998</v>
      </c>
      <c r="E26" s="9">
        <f t="shared" si="0"/>
        <v>1510</v>
      </c>
    </row>
    <row r="27" spans="1:5" ht="21" x14ac:dyDescent="0.25">
      <c r="A27" s="18" t="s">
        <v>2551</v>
      </c>
      <c r="B27" s="8" t="s">
        <v>2343</v>
      </c>
      <c r="C27" s="9">
        <v>477601</v>
      </c>
      <c r="D27" s="9"/>
      <c r="E27" s="9">
        <f t="shared" si="0"/>
        <v>479111</v>
      </c>
    </row>
    <row r="28" spans="1:5" ht="21" x14ac:dyDescent="0.25">
      <c r="A28" s="18" t="s">
        <v>2551</v>
      </c>
      <c r="B28" s="8" t="s">
        <v>2552</v>
      </c>
      <c r="C28" s="9"/>
      <c r="D28" s="9">
        <v>477124</v>
      </c>
      <c r="E28" s="9">
        <f t="shared" si="0"/>
        <v>1987</v>
      </c>
    </row>
    <row r="29" spans="1:5" ht="21" x14ac:dyDescent="0.25">
      <c r="A29" s="18" t="s">
        <v>2563</v>
      </c>
      <c r="B29" s="8" t="s">
        <v>148</v>
      </c>
      <c r="C29" s="9">
        <v>150000</v>
      </c>
      <c r="D29" s="9"/>
      <c r="E29" s="9">
        <f t="shared" si="0"/>
        <v>151987</v>
      </c>
    </row>
    <row r="30" spans="1:5" ht="21" x14ac:dyDescent="0.25">
      <c r="A30" s="18" t="s">
        <v>2563</v>
      </c>
      <c r="B30" s="8" t="s">
        <v>2552</v>
      </c>
      <c r="C30" s="9"/>
      <c r="D30" s="9">
        <v>149998</v>
      </c>
      <c r="E30" s="9">
        <f t="shared" si="0"/>
        <v>1989</v>
      </c>
    </row>
    <row r="31" spans="1:5" ht="21" x14ac:dyDescent="0.25">
      <c r="A31" s="18" t="s">
        <v>2568</v>
      </c>
      <c r="B31" s="8" t="s">
        <v>98</v>
      </c>
      <c r="C31" s="9">
        <v>4542</v>
      </c>
      <c r="D31" s="9"/>
      <c r="E31" s="9">
        <f t="shared" si="0"/>
        <v>6531</v>
      </c>
    </row>
    <row r="32" spans="1:5" ht="21" x14ac:dyDescent="0.25">
      <c r="A32" s="18" t="s">
        <v>2568</v>
      </c>
      <c r="B32" s="8" t="s">
        <v>2569</v>
      </c>
      <c r="C32" s="9"/>
      <c r="D32" s="9">
        <v>4000</v>
      </c>
      <c r="E32" s="9">
        <f t="shared" si="0"/>
        <v>2531</v>
      </c>
    </row>
    <row r="33" spans="1:10" ht="21" x14ac:dyDescent="0.25">
      <c r="A33" s="18" t="s">
        <v>2575</v>
      </c>
      <c r="B33" s="8" t="s">
        <v>2569</v>
      </c>
      <c r="C33" s="9"/>
      <c r="D33" s="9">
        <v>850</v>
      </c>
      <c r="E33" s="9">
        <f t="shared" si="0"/>
        <v>1681</v>
      </c>
    </row>
    <row r="34" spans="1:10" ht="26" x14ac:dyDescent="0.3">
      <c r="A34" s="18">
        <v>45842</v>
      </c>
      <c r="B34" s="8" t="s">
        <v>2599</v>
      </c>
      <c r="C34" s="9">
        <v>500241</v>
      </c>
      <c r="D34" s="9"/>
      <c r="E34" s="9">
        <f t="shared" si="0"/>
        <v>501922</v>
      </c>
      <c r="J34" s="75"/>
    </row>
    <row r="35" spans="1:10" ht="21" x14ac:dyDescent="0.25">
      <c r="A35" s="18">
        <v>45842</v>
      </c>
      <c r="B35" s="8" t="s">
        <v>1567</v>
      </c>
      <c r="C35" s="9"/>
      <c r="D35" s="9">
        <v>499500</v>
      </c>
      <c r="E35" s="9">
        <f t="shared" si="0"/>
        <v>2422</v>
      </c>
    </row>
    <row r="36" spans="1:10" ht="21" x14ac:dyDescent="0.25">
      <c r="A36" s="17"/>
      <c r="B36" s="17"/>
      <c r="C36" s="9"/>
      <c r="D36" s="9"/>
      <c r="E36" s="9">
        <f t="shared" si="0"/>
        <v>2422</v>
      </c>
    </row>
    <row r="37" spans="1:10" ht="21" x14ac:dyDescent="0.25">
      <c r="A37" s="17"/>
      <c r="B37" s="17"/>
      <c r="C37" s="9"/>
      <c r="D37" s="9"/>
      <c r="E37" s="9">
        <f t="shared" si="0"/>
        <v>2422</v>
      </c>
    </row>
    <row r="38" spans="1:10" ht="21" x14ac:dyDescent="0.25">
      <c r="A38" s="17"/>
      <c r="B38" s="17"/>
      <c r="C38" s="9"/>
      <c r="D38" s="9"/>
      <c r="E38" s="9">
        <f t="shared" si="0"/>
        <v>2422</v>
      </c>
    </row>
    <row r="39" spans="1:10" ht="21" x14ac:dyDescent="0.25">
      <c r="A39" s="17"/>
      <c r="B39" s="17"/>
      <c r="C39" s="9"/>
      <c r="D39" s="9"/>
      <c r="E39" s="9">
        <f t="shared" si="0"/>
        <v>2422</v>
      </c>
    </row>
    <row r="40" spans="1:10" ht="21" x14ac:dyDescent="0.25">
      <c r="A40" s="17"/>
      <c r="B40" s="17"/>
      <c r="C40" s="9"/>
      <c r="D40" s="9"/>
      <c r="E40" s="9">
        <f t="shared" si="0"/>
        <v>2422</v>
      </c>
    </row>
    <row r="41" spans="1:10" ht="21" x14ac:dyDescent="0.25">
      <c r="A41" s="17"/>
      <c r="B41" s="17"/>
      <c r="C41" s="9"/>
      <c r="D41" s="9"/>
      <c r="E41" s="9">
        <f t="shared" si="0"/>
        <v>2422</v>
      </c>
    </row>
    <row r="42" spans="1:10" ht="21" x14ac:dyDescent="0.25">
      <c r="A42" s="17"/>
      <c r="B42" s="17"/>
      <c r="C42" s="9"/>
      <c r="D42" s="9"/>
      <c r="E42" s="9">
        <f t="shared" si="0"/>
        <v>2422</v>
      </c>
    </row>
    <row r="43" spans="1:10" ht="21" x14ac:dyDescent="0.25">
      <c r="A43" s="17"/>
      <c r="B43" s="17"/>
      <c r="C43" s="9"/>
      <c r="D43" s="9"/>
      <c r="E43" s="9">
        <f t="shared" si="0"/>
        <v>2422</v>
      </c>
    </row>
    <row r="44" spans="1:10" ht="21" x14ac:dyDescent="0.25">
      <c r="A44" s="17"/>
      <c r="B44" s="17"/>
      <c r="C44" s="9"/>
      <c r="D44" s="9"/>
      <c r="E44" s="9">
        <f t="shared" si="0"/>
        <v>2422</v>
      </c>
    </row>
    <row r="45" spans="1:10" ht="21" x14ac:dyDescent="0.25">
      <c r="A45" s="17"/>
      <c r="B45" s="17"/>
      <c r="C45" s="9"/>
      <c r="D45" s="9"/>
      <c r="E45" s="9">
        <f t="shared" si="0"/>
        <v>2422</v>
      </c>
    </row>
    <row r="46" spans="1:10" ht="21" x14ac:dyDescent="0.25">
      <c r="A46" s="17"/>
      <c r="B46" s="17"/>
      <c r="C46" s="9"/>
      <c r="D46" s="9"/>
      <c r="E46" s="9">
        <f t="shared" si="0"/>
        <v>2422</v>
      </c>
    </row>
    <row r="47" spans="1:10" ht="21" x14ac:dyDescent="0.25">
      <c r="A47" s="17"/>
      <c r="B47" s="17"/>
      <c r="C47" s="9"/>
      <c r="D47" s="9"/>
      <c r="E47" s="9">
        <f t="shared" si="0"/>
        <v>2422</v>
      </c>
    </row>
    <row r="48" spans="1:10" ht="21" x14ac:dyDescent="0.25">
      <c r="A48" s="17"/>
      <c r="B48" s="17"/>
      <c r="C48" s="9"/>
      <c r="D48" s="9"/>
      <c r="E48" s="9">
        <f t="shared" si="0"/>
        <v>2422</v>
      </c>
    </row>
    <row r="49" spans="1:5" ht="21" x14ac:dyDescent="0.25">
      <c r="A49" s="17"/>
      <c r="B49" s="17"/>
      <c r="C49" s="9"/>
      <c r="D49" s="9"/>
      <c r="E49" s="9">
        <f t="shared" si="0"/>
        <v>2422</v>
      </c>
    </row>
    <row r="50" spans="1:5" ht="21" x14ac:dyDescent="0.25">
      <c r="A50" s="17"/>
      <c r="B50" s="17"/>
      <c r="C50" s="9"/>
      <c r="D50" s="9"/>
      <c r="E50" s="9">
        <f t="shared" si="0"/>
        <v>2422</v>
      </c>
    </row>
    <row r="51" spans="1:5" ht="21" x14ac:dyDescent="0.25">
      <c r="A51" s="17"/>
      <c r="B51" s="17"/>
      <c r="C51" s="9"/>
      <c r="D51" s="9"/>
      <c r="E51" s="9">
        <f t="shared" si="0"/>
        <v>2422</v>
      </c>
    </row>
    <row r="52" spans="1:5" ht="21" x14ac:dyDescent="0.25">
      <c r="A52" s="17"/>
      <c r="B52" s="17"/>
      <c r="C52" s="9"/>
      <c r="D52" s="9"/>
      <c r="E52" s="9">
        <f t="shared" si="0"/>
        <v>2422</v>
      </c>
    </row>
    <row r="53" spans="1:5" ht="21" x14ac:dyDescent="0.25">
      <c r="A53" s="17"/>
      <c r="B53" s="17"/>
      <c r="C53" s="17"/>
      <c r="D53" s="9"/>
      <c r="E53" s="9">
        <f t="shared" si="0"/>
        <v>2422</v>
      </c>
    </row>
    <row r="54" spans="1:5" ht="21" x14ac:dyDescent="0.25">
      <c r="A54" s="17"/>
      <c r="B54" s="17"/>
      <c r="C54" s="17"/>
      <c r="D54" s="9"/>
      <c r="E54" s="9">
        <f t="shared" si="0"/>
        <v>2422</v>
      </c>
    </row>
    <row r="55" spans="1:5" ht="21" x14ac:dyDescent="0.25">
      <c r="A55" s="17"/>
      <c r="B55" s="17"/>
      <c r="C55" s="17"/>
      <c r="D55" s="9"/>
      <c r="E55" s="9">
        <f t="shared" si="0"/>
        <v>2422</v>
      </c>
    </row>
    <row r="56" spans="1:5" ht="21" x14ac:dyDescent="0.25">
      <c r="A56" s="17"/>
      <c r="B56" s="17"/>
      <c r="C56" s="17"/>
      <c r="D56" s="9"/>
      <c r="E56" s="9">
        <f t="shared" si="0"/>
        <v>2422</v>
      </c>
    </row>
    <row r="57" spans="1:5" ht="21" x14ac:dyDescent="0.25">
      <c r="A57" s="17"/>
      <c r="B57" s="17"/>
      <c r="C57" s="17"/>
      <c r="D57" s="9"/>
      <c r="E57" s="9">
        <f t="shared" si="0"/>
        <v>2422</v>
      </c>
    </row>
    <row r="58" spans="1:5" ht="21" x14ac:dyDescent="0.25">
      <c r="A58" s="17"/>
      <c r="B58" s="17"/>
      <c r="C58" s="17"/>
      <c r="D58" s="9"/>
      <c r="E58" s="9">
        <f t="shared" si="0"/>
        <v>2422</v>
      </c>
    </row>
    <row r="59" spans="1:5" ht="21" x14ac:dyDescent="0.25">
      <c r="A59" s="17"/>
      <c r="B59" s="17"/>
      <c r="C59" s="17"/>
      <c r="D59" s="9"/>
      <c r="E59" s="9">
        <f t="shared" si="0"/>
        <v>2422</v>
      </c>
    </row>
    <row r="60" spans="1:5" ht="21" x14ac:dyDescent="0.25">
      <c r="A60" s="17"/>
      <c r="B60" s="17"/>
      <c r="C60" s="17"/>
      <c r="D60" s="9"/>
      <c r="E60" s="9">
        <f t="shared" si="0"/>
        <v>2422</v>
      </c>
    </row>
    <row r="61" spans="1:5" ht="21" x14ac:dyDescent="0.25">
      <c r="A61" s="17"/>
      <c r="B61" s="17"/>
      <c r="C61" s="17"/>
      <c r="D61" s="9"/>
      <c r="E61" s="9">
        <f t="shared" si="0"/>
        <v>2422</v>
      </c>
    </row>
    <row r="62" spans="1:5" ht="21" x14ac:dyDescent="0.25">
      <c r="A62" s="17"/>
      <c r="B62" s="17"/>
      <c r="C62" s="17"/>
      <c r="D62" s="9"/>
      <c r="E62" s="9">
        <f t="shared" si="0"/>
        <v>2422</v>
      </c>
    </row>
    <row r="63" spans="1:5" ht="21" x14ac:dyDescent="0.25">
      <c r="A63" s="17"/>
      <c r="B63" s="17"/>
      <c r="C63" s="17"/>
      <c r="D63" s="9"/>
      <c r="E63" s="9">
        <f t="shared" si="0"/>
        <v>2422</v>
      </c>
    </row>
    <row r="64" spans="1:5" ht="21" x14ac:dyDescent="0.25">
      <c r="A64" s="17"/>
      <c r="B64" s="17"/>
      <c r="C64" s="17"/>
      <c r="D64" s="9"/>
      <c r="E64" s="9">
        <f t="shared" si="0"/>
        <v>2422</v>
      </c>
    </row>
    <row r="65" spans="1:5" ht="21" x14ac:dyDescent="0.25">
      <c r="A65" s="17"/>
      <c r="B65" s="17"/>
      <c r="C65" s="17"/>
      <c r="D65" s="9"/>
      <c r="E65" s="9">
        <f t="shared" si="0"/>
        <v>2422</v>
      </c>
    </row>
    <row r="66" spans="1:5" ht="21" x14ac:dyDescent="0.25">
      <c r="A66" s="17"/>
      <c r="B66" s="17"/>
      <c r="C66" s="17"/>
      <c r="D66" s="9"/>
      <c r="E66" s="9">
        <f t="shared" si="0"/>
        <v>2422</v>
      </c>
    </row>
    <row r="67" spans="1:5" ht="21" x14ac:dyDescent="0.25">
      <c r="A67" s="17"/>
      <c r="B67" s="17"/>
      <c r="C67" s="17"/>
      <c r="D67" s="9"/>
      <c r="E67" s="9">
        <f t="shared" si="0"/>
        <v>2422</v>
      </c>
    </row>
    <row r="68" spans="1:5" ht="21" x14ac:dyDescent="0.25">
      <c r="A68" s="17"/>
      <c r="B68" s="17"/>
      <c r="C68" s="17"/>
      <c r="D68" s="9"/>
      <c r="E68" s="9">
        <f t="shared" si="0"/>
        <v>2422</v>
      </c>
    </row>
    <row r="69" spans="1:5" ht="21" x14ac:dyDescent="0.25">
      <c r="A69" s="17"/>
      <c r="B69" s="17"/>
      <c r="C69" s="17"/>
      <c r="D69" s="9"/>
      <c r="E69" s="9">
        <f t="shared" si="0"/>
        <v>2422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2422</v>
      </c>
    </row>
    <row r="71" spans="1:5" ht="21" x14ac:dyDescent="0.25">
      <c r="A71" s="17"/>
      <c r="B71" s="17"/>
      <c r="C71" s="17"/>
      <c r="D71" s="9"/>
      <c r="E71" s="9">
        <f t="shared" si="1"/>
        <v>2422</v>
      </c>
    </row>
    <row r="72" spans="1:5" ht="21" x14ac:dyDescent="0.25">
      <c r="A72" s="17"/>
      <c r="B72" s="17"/>
      <c r="C72" s="17"/>
      <c r="D72" s="9"/>
      <c r="E72" s="9">
        <f t="shared" si="1"/>
        <v>2422</v>
      </c>
    </row>
    <row r="73" spans="1:5" ht="21" x14ac:dyDescent="0.25">
      <c r="A73" s="17"/>
      <c r="B73" s="17"/>
      <c r="C73" s="17"/>
      <c r="D73" s="9"/>
      <c r="E73" s="9">
        <f t="shared" si="1"/>
        <v>2422</v>
      </c>
    </row>
    <row r="74" spans="1:5" ht="21" x14ac:dyDescent="0.25">
      <c r="A74" s="17"/>
      <c r="B74" s="17"/>
      <c r="C74" s="17"/>
      <c r="D74" s="9"/>
      <c r="E74" s="9">
        <f t="shared" si="1"/>
        <v>2422</v>
      </c>
    </row>
    <row r="75" spans="1:5" ht="21" x14ac:dyDescent="0.25">
      <c r="A75" s="17"/>
      <c r="B75" s="17"/>
      <c r="C75" s="17"/>
      <c r="D75" s="9"/>
      <c r="E75" s="9">
        <f t="shared" si="1"/>
        <v>2422</v>
      </c>
    </row>
    <row r="76" spans="1:5" ht="21" x14ac:dyDescent="0.25">
      <c r="A76" s="17"/>
      <c r="B76" s="17"/>
      <c r="C76" s="17"/>
      <c r="D76" s="9"/>
      <c r="E76" s="9">
        <f t="shared" si="1"/>
        <v>2422</v>
      </c>
    </row>
    <row r="77" spans="1:5" ht="21" x14ac:dyDescent="0.25">
      <c r="A77" s="17"/>
      <c r="B77" s="17"/>
      <c r="C77" s="17"/>
      <c r="D77" s="9"/>
      <c r="E77" s="9">
        <f t="shared" si="1"/>
        <v>2422</v>
      </c>
    </row>
    <row r="78" spans="1:5" ht="21" x14ac:dyDescent="0.25">
      <c r="A78" s="17"/>
      <c r="B78" s="17"/>
      <c r="C78" s="17"/>
      <c r="D78" s="9"/>
      <c r="E78" s="9">
        <f t="shared" si="1"/>
        <v>2422</v>
      </c>
    </row>
    <row r="79" spans="1:5" ht="21" x14ac:dyDescent="0.25">
      <c r="A79" s="17"/>
      <c r="B79" s="17"/>
      <c r="C79" s="17"/>
      <c r="D79" s="9"/>
      <c r="E79" s="9">
        <f t="shared" si="1"/>
        <v>2422</v>
      </c>
    </row>
    <row r="80" spans="1:5" ht="21" x14ac:dyDescent="0.25">
      <c r="A80" s="17"/>
      <c r="B80" s="17"/>
      <c r="C80" s="17"/>
      <c r="D80" s="9"/>
      <c r="E80" s="9">
        <f t="shared" si="1"/>
        <v>2422</v>
      </c>
    </row>
    <row r="81" spans="1:5" ht="21" x14ac:dyDescent="0.25">
      <c r="A81" s="17"/>
      <c r="B81" s="17"/>
      <c r="C81" s="17"/>
      <c r="D81" s="9"/>
      <c r="E81" s="9">
        <f t="shared" si="1"/>
        <v>2422</v>
      </c>
    </row>
    <row r="82" spans="1:5" ht="21" x14ac:dyDescent="0.25">
      <c r="A82" s="17"/>
      <c r="B82" s="17"/>
      <c r="C82" s="17"/>
      <c r="D82" s="9"/>
      <c r="E82" s="9">
        <f t="shared" si="1"/>
        <v>2422</v>
      </c>
    </row>
    <row r="83" spans="1:5" ht="21" x14ac:dyDescent="0.25">
      <c r="A83" s="17"/>
      <c r="B83" s="17"/>
      <c r="C83" s="17"/>
      <c r="D83" s="9"/>
      <c r="E83" s="9">
        <f t="shared" si="1"/>
        <v>2422</v>
      </c>
    </row>
    <row r="84" spans="1:5" ht="21" x14ac:dyDescent="0.25">
      <c r="A84" s="17"/>
      <c r="B84" s="17"/>
      <c r="C84" s="17"/>
      <c r="D84" s="9"/>
      <c r="E84" s="9">
        <f t="shared" si="1"/>
        <v>2422</v>
      </c>
    </row>
    <row r="85" spans="1:5" ht="21" x14ac:dyDescent="0.25">
      <c r="A85" s="17"/>
      <c r="B85" s="17"/>
      <c r="C85" s="17"/>
      <c r="D85" s="9"/>
      <c r="E85" s="9">
        <f t="shared" si="1"/>
        <v>2422</v>
      </c>
    </row>
    <row r="86" spans="1:5" ht="21" x14ac:dyDescent="0.25">
      <c r="A86" s="17"/>
      <c r="B86" s="17"/>
      <c r="C86" s="17"/>
      <c r="D86" s="9"/>
      <c r="E86" s="9">
        <f t="shared" si="1"/>
        <v>2422</v>
      </c>
    </row>
    <row r="87" spans="1:5" ht="21" x14ac:dyDescent="0.25">
      <c r="A87" s="17"/>
      <c r="B87" s="17"/>
      <c r="C87" s="17"/>
      <c r="D87" s="9"/>
      <c r="E87" s="9">
        <f t="shared" si="1"/>
        <v>2422</v>
      </c>
    </row>
    <row r="88" spans="1:5" ht="21" x14ac:dyDescent="0.25">
      <c r="A88" s="17"/>
      <c r="B88" s="17"/>
      <c r="C88" s="17"/>
      <c r="D88" s="9"/>
      <c r="E88" s="9">
        <f t="shared" si="1"/>
        <v>2422</v>
      </c>
    </row>
    <row r="89" spans="1:5" ht="21" x14ac:dyDescent="0.25">
      <c r="A89" s="17"/>
      <c r="B89" s="17"/>
      <c r="C89" s="17"/>
      <c r="D89" s="9"/>
      <c r="E89" s="9">
        <f t="shared" si="1"/>
        <v>2422</v>
      </c>
    </row>
    <row r="90" spans="1:5" ht="21" x14ac:dyDescent="0.25">
      <c r="A90" s="17"/>
      <c r="B90" s="17"/>
      <c r="C90" s="17"/>
      <c r="D90" s="9"/>
      <c r="E90" s="9">
        <f t="shared" si="1"/>
        <v>2422</v>
      </c>
    </row>
    <row r="91" spans="1:5" ht="21" x14ac:dyDescent="0.25">
      <c r="A91" s="17"/>
      <c r="B91" s="17"/>
      <c r="C91" s="17"/>
      <c r="D91" s="9"/>
      <c r="E91" s="9">
        <f t="shared" si="1"/>
        <v>2422</v>
      </c>
    </row>
    <row r="92" spans="1:5" ht="21" x14ac:dyDescent="0.25">
      <c r="A92" s="17"/>
      <c r="B92" s="17"/>
      <c r="C92" s="17"/>
      <c r="D92" s="9"/>
      <c r="E92" s="9">
        <f t="shared" si="1"/>
        <v>2422</v>
      </c>
    </row>
    <row r="93" spans="1:5" ht="21" x14ac:dyDescent="0.25">
      <c r="A93" s="17"/>
      <c r="B93" s="17"/>
      <c r="C93" s="17"/>
      <c r="D93" s="9"/>
      <c r="E93" s="9">
        <f t="shared" si="1"/>
        <v>2422</v>
      </c>
    </row>
    <row r="94" spans="1:5" ht="21" x14ac:dyDescent="0.25">
      <c r="A94" s="17"/>
      <c r="B94" s="17"/>
      <c r="C94" s="17"/>
      <c r="D94" s="9"/>
      <c r="E94" s="9">
        <f t="shared" si="1"/>
        <v>2422</v>
      </c>
    </row>
    <row r="95" spans="1:5" ht="21" x14ac:dyDescent="0.25">
      <c r="A95" s="17"/>
      <c r="B95" s="17"/>
      <c r="C95" s="17"/>
      <c r="D95" s="9"/>
      <c r="E95" s="9">
        <f t="shared" si="1"/>
        <v>2422</v>
      </c>
    </row>
    <row r="96" spans="1:5" ht="21" x14ac:dyDescent="0.25">
      <c r="A96" s="17"/>
      <c r="B96" s="17"/>
      <c r="C96" s="17"/>
      <c r="D96" s="9"/>
      <c r="E96" s="9">
        <f t="shared" si="1"/>
        <v>2422</v>
      </c>
    </row>
    <row r="97" spans="1:5" ht="21" x14ac:dyDescent="0.25">
      <c r="A97" s="17"/>
      <c r="B97" s="17"/>
      <c r="C97" s="17"/>
      <c r="D97" s="9"/>
      <c r="E97" s="9">
        <f t="shared" si="1"/>
        <v>2422</v>
      </c>
    </row>
    <row r="98" spans="1:5" ht="21" x14ac:dyDescent="0.25">
      <c r="A98" s="17"/>
      <c r="B98" s="17"/>
      <c r="C98" s="17"/>
      <c r="D98" s="9"/>
      <c r="E98" s="9">
        <f t="shared" si="1"/>
        <v>2422</v>
      </c>
    </row>
    <row r="99" spans="1:5" ht="21" x14ac:dyDescent="0.25">
      <c r="A99" s="17"/>
      <c r="B99" s="17"/>
      <c r="C99" s="17"/>
      <c r="D99" s="9"/>
      <c r="E99" s="9">
        <f t="shared" si="1"/>
        <v>2422</v>
      </c>
    </row>
    <row r="100" spans="1:5" ht="21" x14ac:dyDescent="0.25">
      <c r="A100" s="17"/>
      <c r="B100" s="17"/>
      <c r="C100" s="17"/>
      <c r="D100" s="9"/>
      <c r="E100" s="9">
        <f t="shared" si="1"/>
        <v>2422</v>
      </c>
    </row>
    <row r="101" spans="1:5" ht="21" x14ac:dyDescent="0.25">
      <c r="A101" s="17"/>
      <c r="B101" s="17"/>
      <c r="C101" s="17"/>
      <c r="D101" s="9"/>
      <c r="E101" s="9">
        <f t="shared" si="1"/>
        <v>2422</v>
      </c>
    </row>
    <row r="102" spans="1:5" ht="21" x14ac:dyDescent="0.25">
      <c r="A102" s="17"/>
      <c r="B102" s="17"/>
      <c r="C102" s="17"/>
      <c r="D102" s="9"/>
      <c r="E102" s="9">
        <f t="shared" si="1"/>
        <v>2422</v>
      </c>
    </row>
    <row r="103" spans="1:5" ht="21" x14ac:dyDescent="0.25">
      <c r="A103" s="17"/>
      <c r="B103" s="17"/>
      <c r="C103" s="17"/>
      <c r="D103" s="9"/>
      <c r="E103" s="9">
        <f t="shared" si="1"/>
        <v>2422</v>
      </c>
    </row>
    <row r="104" spans="1:5" ht="21" x14ac:dyDescent="0.25">
      <c r="A104" s="17"/>
      <c r="B104" s="17"/>
      <c r="C104" s="17"/>
      <c r="D104" s="9"/>
      <c r="E104" s="9">
        <f t="shared" si="1"/>
        <v>2422</v>
      </c>
    </row>
    <row r="105" spans="1:5" ht="21" x14ac:dyDescent="0.25">
      <c r="A105" s="17"/>
      <c r="B105" s="17"/>
      <c r="C105" s="17"/>
      <c r="D105" s="17"/>
      <c r="E105" s="9">
        <f t="shared" si="1"/>
        <v>2422</v>
      </c>
    </row>
    <row r="106" spans="1:5" ht="21" x14ac:dyDescent="0.25">
      <c r="A106" s="17"/>
      <c r="B106" s="17"/>
      <c r="C106" s="17"/>
      <c r="D106" s="17"/>
      <c r="E106" s="9">
        <f t="shared" si="1"/>
        <v>2422</v>
      </c>
    </row>
    <row r="107" spans="1:5" ht="21" x14ac:dyDescent="0.25">
      <c r="A107" s="17"/>
      <c r="B107" s="17"/>
      <c r="C107" s="17"/>
      <c r="D107" s="17"/>
      <c r="E107" s="9">
        <f t="shared" si="1"/>
        <v>2422</v>
      </c>
    </row>
    <row r="108" spans="1:5" ht="21" x14ac:dyDescent="0.25">
      <c r="A108" s="17"/>
      <c r="B108" s="17"/>
      <c r="C108" s="17"/>
      <c r="D108" s="17"/>
      <c r="E108" s="9">
        <f t="shared" si="1"/>
        <v>2422</v>
      </c>
    </row>
    <row r="109" spans="1:5" ht="21" x14ac:dyDescent="0.25">
      <c r="A109" s="17"/>
      <c r="B109" s="17"/>
      <c r="C109" s="17"/>
      <c r="D109" s="17"/>
      <c r="E109" s="9">
        <f t="shared" si="1"/>
        <v>2422</v>
      </c>
    </row>
    <row r="110" spans="1:5" ht="21" x14ac:dyDescent="0.25">
      <c r="A110" s="17"/>
      <c r="B110" s="17"/>
      <c r="C110" s="17"/>
      <c r="D110" s="17"/>
      <c r="E110" s="9">
        <f t="shared" si="1"/>
        <v>2422</v>
      </c>
    </row>
    <row r="111" spans="1:5" ht="21" x14ac:dyDescent="0.25">
      <c r="A111" s="17"/>
      <c r="B111" s="17"/>
      <c r="C111" s="17"/>
      <c r="D111" s="17"/>
      <c r="E111" s="9">
        <f t="shared" si="1"/>
        <v>2422</v>
      </c>
    </row>
    <row r="112" spans="1:5" ht="21" x14ac:dyDescent="0.25">
      <c r="A112" s="17"/>
      <c r="B112" s="17"/>
      <c r="C112" s="17"/>
      <c r="D112" s="17"/>
      <c r="E112" s="9">
        <f t="shared" si="1"/>
        <v>2422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 codeName="Sheet162"/>
  <dimension ref="A1:E112"/>
  <sheetViews>
    <sheetView workbookViewId="0">
      <selection activeCell="D4" sqref="D4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1747</v>
      </c>
      <c r="B1" s="160"/>
      <c r="C1" s="160"/>
      <c r="D1" s="160"/>
      <c r="E1" s="160"/>
    </row>
    <row r="2" spans="1:5" ht="26" x14ac:dyDescent="0.3">
      <c r="A2" s="161" t="s">
        <v>1748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1131.28</v>
      </c>
    </row>
    <row r="5" spans="1:5" ht="21" x14ac:dyDescent="0.25">
      <c r="A5" s="18"/>
      <c r="B5" s="8"/>
      <c r="C5" s="16"/>
      <c r="D5" s="9"/>
      <c r="E5" s="9">
        <f>E4+C5-D5</f>
        <v>1131.28</v>
      </c>
    </row>
    <row r="6" spans="1:5" ht="21" x14ac:dyDescent="0.25">
      <c r="A6" s="18"/>
      <c r="B6" s="8"/>
      <c r="C6" s="9"/>
      <c r="D6" s="9"/>
      <c r="E6" s="9">
        <f t="shared" ref="E6:E69" si="0">E5+C6-D6</f>
        <v>1131.28</v>
      </c>
    </row>
    <row r="7" spans="1:5" ht="21" x14ac:dyDescent="0.25">
      <c r="A7" s="18"/>
      <c r="B7" s="8"/>
      <c r="C7" s="9"/>
      <c r="D7" s="9"/>
      <c r="E7" s="9">
        <f t="shared" si="0"/>
        <v>1131.28</v>
      </c>
    </row>
    <row r="8" spans="1:5" ht="21" x14ac:dyDescent="0.25">
      <c r="A8" s="18"/>
      <c r="B8" s="8"/>
      <c r="C8" s="9"/>
      <c r="D8" s="9"/>
      <c r="E8" s="9">
        <f t="shared" si="0"/>
        <v>1131.28</v>
      </c>
    </row>
    <row r="9" spans="1:5" ht="21" x14ac:dyDescent="0.25">
      <c r="A9" s="18"/>
      <c r="B9" s="8"/>
      <c r="C9" s="9"/>
      <c r="D9" s="9"/>
      <c r="E9" s="9">
        <f t="shared" si="0"/>
        <v>1131.28</v>
      </c>
    </row>
    <row r="10" spans="1:5" ht="21" x14ac:dyDescent="0.25">
      <c r="A10" s="18"/>
      <c r="B10" s="8"/>
      <c r="C10" s="9"/>
      <c r="D10" s="9"/>
      <c r="E10" s="9">
        <f t="shared" si="0"/>
        <v>1131.28</v>
      </c>
    </row>
    <row r="11" spans="1:5" ht="21" x14ac:dyDescent="0.25">
      <c r="A11" s="18"/>
      <c r="B11" s="8"/>
      <c r="C11" s="9"/>
      <c r="D11" s="9"/>
      <c r="E11" s="9">
        <f t="shared" si="0"/>
        <v>1131.28</v>
      </c>
    </row>
    <row r="12" spans="1:5" ht="21" x14ac:dyDescent="0.25">
      <c r="A12" s="18"/>
      <c r="B12" s="8"/>
      <c r="C12" s="9"/>
      <c r="D12" s="9"/>
      <c r="E12" s="9">
        <f t="shared" si="0"/>
        <v>1131.28</v>
      </c>
    </row>
    <row r="13" spans="1:5" ht="21" x14ac:dyDescent="0.25">
      <c r="A13" s="18"/>
      <c r="B13" s="8"/>
      <c r="C13" s="9"/>
      <c r="D13" s="9"/>
      <c r="E13" s="9">
        <f t="shared" si="0"/>
        <v>1131.28</v>
      </c>
    </row>
    <row r="14" spans="1:5" ht="21" x14ac:dyDescent="0.25">
      <c r="A14" s="18"/>
      <c r="B14" s="8"/>
      <c r="C14" s="9"/>
      <c r="D14" s="9"/>
      <c r="E14" s="9">
        <f t="shared" si="0"/>
        <v>1131.28</v>
      </c>
    </row>
    <row r="15" spans="1:5" ht="21" x14ac:dyDescent="0.25">
      <c r="A15" s="18"/>
      <c r="B15" s="8"/>
      <c r="C15" s="9"/>
      <c r="D15" s="9"/>
      <c r="E15" s="9">
        <f t="shared" si="0"/>
        <v>1131.28</v>
      </c>
    </row>
    <row r="16" spans="1:5" ht="21" x14ac:dyDescent="0.25">
      <c r="A16" s="18"/>
      <c r="B16" s="8"/>
      <c r="C16" s="9"/>
      <c r="D16" s="9"/>
      <c r="E16" s="9">
        <f t="shared" si="0"/>
        <v>1131.28</v>
      </c>
    </row>
    <row r="17" spans="1:5" ht="21" x14ac:dyDescent="0.25">
      <c r="A17" s="18"/>
      <c r="B17" s="8"/>
      <c r="C17" s="9"/>
      <c r="D17" s="9"/>
      <c r="E17" s="9">
        <f t="shared" si="0"/>
        <v>1131.28</v>
      </c>
    </row>
    <row r="18" spans="1:5" ht="21" x14ac:dyDescent="0.25">
      <c r="A18" s="18"/>
      <c r="B18" s="8"/>
      <c r="C18" s="9"/>
      <c r="D18" s="9"/>
      <c r="E18" s="9">
        <f t="shared" si="0"/>
        <v>1131.28</v>
      </c>
    </row>
    <row r="19" spans="1:5" ht="21" x14ac:dyDescent="0.25">
      <c r="A19" s="18"/>
      <c r="B19" s="8"/>
      <c r="C19" s="9"/>
      <c r="D19" s="9"/>
      <c r="E19" s="9">
        <f t="shared" si="0"/>
        <v>1131.28</v>
      </c>
    </row>
    <row r="20" spans="1:5" ht="21" x14ac:dyDescent="0.25">
      <c r="A20" s="18"/>
      <c r="B20" s="8"/>
      <c r="C20" s="9"/>
      <c r="D20" s="9"/>
      <c r="E20" s="9">
        <f t="shared" si="0"/>
        <v>1131.28</v>
      </c>
    </row>
    <row r="21" spans="1:5" ht="21" x14ac:dyDescent="0.25">
      <c r="A21" s="18"/>
      <c r="B21" s="8"/>
      <c r="C21" s="9"/>
      <c r="D21" s="9"/>
      <c r="E21" s="9">
        <f t="shared" si="0"/>
        <v>1131.28</v>
      </c>
    </row>
    <row r="22" spans="1:5" ht="21" x14ac:dyDescent="0.25">
      <c r="A22" s="18"/>
      <c r="B22" s="8"/>
      <c r="C22" s="9"/>
      <c r="D22" s="9"/>
      <c r="E22" s="9">
        <f t="shared" si="0"/>
        <v>1131.28</v>
      </c>
    </row>
    <row r="23" spans="1:5" ht="21" x14ac:dyDescent="0.25">
      <c r="A23" s="18"/>
      <c r="B23" s="8"/>
      <c r="C23" s="9"/>
      <c r="D23" s="9"/>
      <c r="E23" s="9">
        <f t="shared" si="0"/>
        <v>1131.28</v>
      </c>
    </row>
    <row r="24" spans="1:5" ht="21" x14ac:dyDescent="0.25">
      <c r="A24" s="18"/>
      <c r="B24" s="8"/>
      <c r="C24" s="9"/>
      <c r="D24" s="9"/>
      <c r="E24" s="9">
        <f t="shared" si="0"/>
        <v>1131.28</v>
      </c>
    </row>
    <row r="25" spans="1:5" ht="21" x14ac:dyDescent="0.25">
      <c r="A25" s="18"/>
      <c r="B25" s="8"/>
      <c r="C25" s="9"/>
      <c r="D25" s="9"/>
      <c r="E25" s="9">
        <f t="shared" si="0"/>
        <v>1131.28</v>
      </c>
    </row>
    <row r="26" spans="1:5" ht="21" x14ac:dyDescent="0.25">
      <c r="A26" s="18"/>
      <c r="B26" s="8"/>
      <c r="C26" s="9"/>
      <c r="D26" s="9"/>
      <c r="E26" s="9">
        <f t="shared" si="0"/>
        <v>1131.28</v>
      </c>
    </row>
    <row r="27" spans="1:5" ht="21" x14ac:dyDescent="0.25">
      <c r="A27" s="18"/>
      <c r="B27" s="8"/>
      <c r="C27" s="9"/>
      <c r="D27" s="9"/>
      <c r="E27" s="9">
        <f t="shared" si="0"/>
        <v>1131.28</v>
      </c>
    </row>
    <row r="28" spans="1:5" ht="21" x14ac:dyDescent="0.25">
      <c r="A28" s="18"/>
      <c r="B28" s="8"/>
      <c r="C28" s="9"/>
      <c r="D28" s="9"/>
      <c r="E28" s="9">
        <f t="shared" si="0"/>
        <v>1131.28</v>
      </c>
    </row>
    <row r="29" spans="1:5" ht="21" x14ac:dyDescent="0.25">
      <c r="A29" s="18"/>
      <c r="B29" s="8"/>
      <c r="C29" s="9"/>
      <c r="D29" s="9"/>
      <c r="E29" s="9">
        <f t="shared" si="0"/>
        <v>1131.28</v>
      </c>
    </row>
    <row r="30" spans="1:5" ht="21" x14ac:dyDescent="0.25">
      <c r="A30" s="18"/>
      <c r="B30" s="8"/>
      <c r="C30" s="9"/>
      <c r="D30" s="9"/>
      <c r="E30" s="9">
        <f t="shared" si="0"/>
        <v>1131.28</v>
      </c>
    </row>
    <row r="31" spans="1:5" ht="21" x14ac:dyDescent="0.25">
      <c r="A31" s="18"/>
      <c r="B31" s="8"/>
      <c r="C31" s="9"/>
      <c r="D31" s="9"/>
      <c r="E31" s="9">
        <f t="shared" si="0"/>
        <v>1131.28</v>
      </c>
    </row>
    <row r="32" spans="1:5" ht="21" x14ac:dyDescent="0.25">
      <c r="A32" s="18"/>
      <c r="B32" s="8"/>
      <c r="C32" s="9"/>
      <c r="D32" s="9"/>
      <c r="E32" s="9">
        <f t="shared" si="0"/>
        <v>1131.28</v>
      </c>
    </row>
    <row r="33" spans="1:5" ht="21" x14ac:dyDescent="0.25">
      <c r="A33" s="17"/>
      <c r="B33" s="8"/>
      <c r="C33" s="9"/>
      <c r="D33" s="9"/>
      <c r="E33" s="9">
        <f t="shared" si="0"/>
        <v>1131.28</v>
      </c>
    </row>
    <row r="34" spans="1:5" ht="21" x14ac:dyDescent="0.25">
      <c r="A34" s="17"/>
      <c r="B34" s="8"/>
      <c r="C34" s="9"/>
      <c r="D34" s="9"/>
      <c r="E34" s="9">
        <f t="shared" si="0"/>
        <v>1131.28</v>
      </c>
    </row>
    <row r="35" spans="1:5" ht="21" x14ac:dyDescent="0.25">
      <c r="A35" s="17"/>
      <c r="B35" s="17"/>
      <c r="C35" s="9"/>
      <c r="D35" s="9"/>
      <c r="E35" s="9">
        <f t="shared" si="0"/>
        <v>1131.28</v>
      </c>
    </row>
    <row r="36" spans="1:5" ht="21" x14ac:dyDescent="0.25">
      <c r="A36" s="17"/>
      <c r="B36" s="17"/>
      <c r="C36" s="9"/>
      <c r="D36" s="9"/>
      <c r="E36" s="9">
        <f t="shared" si="0"/>
        <v>1131.28</v>
      </c>
    </row>
    <row r="37" spans="1:5" ht="21" x14ac:dyDescent="0.25">
      <c r="A37" s="17"/>
      <c r="B37" s="17"/>
      <c r="C37" s="9"/>
      <c r="D37" s="9"/>
      <c r="E37" s="9">
        <f t="shared" si="0"/>
        <v>1131.28</v>
      </c>
    </row>
    <row r="38" spans="1:5" ht="21" x14ac:dyDescent="0.25">
      <c r="A38" s="17"/>
      <c r="B38" s="17"/>
      <c r="C38" s="9"/>
      <c r="D38" s="9"/>
      <c r="E38" s="9">
        <f t="shared" si="0"/>
        <v>1131.28</v>
      </c>
    </row>
    <row r="39" spans="1:5" ht="21" x14ac:dyDescent="0.25">
      <c r="A39" s="17"/>
      <c r="B39" s="17"/>
      <c r="C39" s="9"/>
      <c r="D39" s="9"/>
      <c r="E39" s="9">
        <f t="shared" si="0"/>
        <v>1131.28</v>
      </c>
    </row>
    <row r="40" spans="1:5" ht="21" x14ac:dyDescent="0.25">
      <c r="A40" s="17"/>
      <c r="B40" s="17"/>
      <c r="C40" s="9"/>
      <c r="D40" s="9"/>
      <c r="E40" s="9">
        <f t="shared" si="0"/>
        <v>1131.28</v>
      </c>
    </row>
    <row r="41" spans="1:5" ht="21" x14ac:dyDescent="0.25">
      <c r="A41" s="17"/>
      <c r="B41" s="17"/>
      <c r="C41" s="9"/>
      <c r="D41" s="9"/>
      <c r="E41" s="9">
        <f t="shared" si="0"/>
        <v>1131.28</v>
      </c>
    </row>
    <row r="42" spans="1:5" ht="21" x14ac:dyDescent="0.25">
      <c r="A42" s="17"/>
      <c r="B42" s="17"/>
      <c r="C42" s="9"/>
      <c r="D42" s="9"/>
      <c r="E42" s="9">
        <f t="shared" si="0"/>
        <v>1131.28</v>
      </c>
    </row>
    <row r="43" spans="1:5" ht="21" x14ac:dyDescent="0.25">
      <c r="A43" s="17"/>
      <c r="B43" s="17"/>
      <c r="C43" s="9"/>
      <c r="D43" s="9"/>
      <c r="E43" s="9">
        <f t="shared" si="0"/>
        <v>1131.28</v>
      </c>
    </row>
    <row r="44" spans="1:5" ht="21" x14ac:dyDescent="0.25">
      <c r="A44" s="17"/>
      <c r="B44" s="17"/>
      <c r="C44" s="9"/>
      <c r="D44" s="9"/>
      <c r="E44" s="9">
        <f t="shared" si="0"/>
        <v>1131.28</v>
      </c>
    </row>
    <row r="45" spans="1:5" ht="21" x14ac:dyDescent="0.25">
      <c r="A45" s="17"/>
      <c r="B45" s="17"/>
      <c r="C45" s="9"/>
      <c r="D45" s="9"/>
      <c r="E45" s="9">
        <f t="shared" si="0"/>
        <v>1131.28</v>
      </c>
    </row>
    <row r="46" spans="1:5" ht="21" x14ac:dyDescent="0.25">
      <c r="A46" s="17"/>
      <c r="B46" s="17"/>
      <c r="C46" s="9"/>
      <c r="D46" s="9"/>
      <c r="E46" s="9">
        <f t="shared" si="0"/>
        <v>1131.28</v>
      </c>
    </row>
    <row r="47" spans="1:5" ht="21" x14ac:dyDescent="0.25">
      <c r="A47" s="17"/>
      <c r="B47" s="17"/>
      <c r="C47" s="9"/>
      <c r="D47" s="9"/>
      <c r="E47" s="9">
        <f t="shared" si="0"/>
        <v>1131.28</v>
      </c>
    </row>
    <row r="48" spans="1:5" ht="21" x14ac:dyDescent="0.25">
      <c r="A48" s="17"/>
      <c r="B48" s="17"/>
      <c r="C48" s="9"/>
      <c r="D48" s="9"/>
      <c r="E48" s="9">
        <f t="shared" si="0"/>
        <v>1131.28</v>
      </c>
    </row>
    <row r="49" spans="1:5" ht="21" x14ac:dyDescent="0.25">
      <c r="A49" s="17"/>
      <c r="B49" s="17"/>
      <c r="C49" s="9"/>
      <c r="D49" s="9"/>
      <c r="E49" s="9">
        <f t="shared" si="0"/>
        <v>1131.28</v>
      </c>
    </row>
    <row r="50" spans="1:5" ht="21" x14ac:dyDescent="0.25">
      <c r="A50" s="17"/>
      <c r="B50" s="17"/>
      <c r="C50" s="9"/>
      <c r="D50" s="9"/>
      <c r="E50" s="9">
        <f t="shared" si="0"/>
        <v>1131.28</v>
      </c>
    </row>
    <row r="51" spans="1:5" ht="21" x14ac:dyDescent="0.25">
      <c r="A51" s="17"/>
      <c r="B51" s="17"/>
      <c r="C51" s="9"/>
      <c r="D51" s="9"/>
      <c r="E51" s="9">
        <f t="shared" si="0"/>
        <v>1131.28</v>
      </c>
    </row>
    <row r="52" spans="1:5" ht="21" x14ac:dyDescent="0.25">
      <c r="A52" s="17"/>
      <c r="B52" s="17"/>
      <c r="C52" s="9"/>
      <c r="D52" s="9"/>
      <c r="E52" s="9">
        <f t="shared" si="0"/>
        <v>1131.28</v>
      </c>
    </row>
    <row r="53" spans="1:5" ht="21" x14ac:dyDescent="0.25">
      <c r="A53" s="17"/>
      <c r="B53" s="17"/>
      <c r="C53" s="17"/>
      <c r="D53" s="9"/>
      <c r="E53" s="9">
        <f t="shared" si="0"/>
        <v>1131.28</v>
      </c>
    </row>
    <row r="54" spans="1:5" ht="21" x14ac:dyDescent="0.25">
      <c r="A54" s="17"/>
      <c r="B54" s="17"/>
      <c r="C54" s="17"/>
      <c r="D54" s="9"/>
      <c r="E54" s="9">
        <f t="shared" si="0"/>
        <v>1131.28</v>
      </c>
    </row>
    <row r="55" spans="1:5" ht="21" x14ac:dyDescent="0.25">
      <c r="A55" s="17"/>
      <c r="B55" s="17"/>
      <c r="C55" s="17"/>
      <c r="D55" s="9"/>
      <c r="E55" s="9">
        <f t="shared" si="0"/>
        <v>1131.28</v>
      </c>
    </row>
    <row r="56" spans="1:5" ht="21" x14ac:dyDescent="0.25">
      <c r="A56" s="17"/>
      <c r="B56" s="17"/>
      <c r="C56" s="17"/>
      <c r="D56" s="9"/>
      <c r="E56" s="9">
        <f t="shared" si="0"/>
        <v>1131.28</v>
      </c>
    </row>
    <row r="57" spans="1:5" ht="21" x14ac:dyDescent="0.25">
      <c r="A57" s="17"/>
      <c r="B57" s="17"/>
      <c r="C57" s="17"/>
      <c r="D57" s="9"/>
      <c r="E57" s="9">
        <f t="shared" si="0"/>
        <v>1131.28</v>
      </c>
    </row>
    <row r="58" spans="1:5" ht="21" x14ac:dyDescent="0.25">
      <c r="A58" s="17"/>
      <c r="B58" s="17"/>
      <c r="C58" s="17"/>
      <c r="D58" s="9"/>
      <c r="E58" s="9">
        <f t="shared" si="0"/>
        <v>1131.28</v>
      </c>
    </row>
    <row r="59" spans="1:5" ht="21" x14ac:dyDescent="0.25">
      <c r="A59" s="17"/>
      <c r="B59" s="17"/>
      <c r="C59" s="17"/>
      <c r="D59" s="9"/>
      <c r="E59" s="9">
        <f t="shared" si="0"/>
        <v>1131.28</v>
      </c>
    </row>
    <row r="60" spans="1:5" ht="21" x14ac:dyDescent="0.25">
      <c r="A60" s="17"/>
      <c r="B60" s="17"/>
      <c r="C60" s="17"/>
      <c r="D60" s="9"/>
      <c r="E60" s="9">
        <f t="shared" si="0"/>
        <v>1131.28</v>
      </c>
    </row>
    <row r="61" spans="1:5" ht="21" x14ac:dyDescent="0.25">
      <c r="A61" s="17"/>
      <c r="B61" s="17"/>
      <c r="C61" s="17"/>
      <c r="D61" s="9"/>
      <c r="E61" s="9">
        <f t="shared" si="0"/>
        <v>1131.28</v>
      </c>
    </row>
    <row r="62" spans="1:5" ht="21" x14ac:dyDescent="0.25">
      <c r="A62" s="17"/>
      <c r="B62" s="17"/>
      <c r="C62" s="17"/>
      <c r="D62" s="9"/>
      <c r="E62" s="9">
        <f t="shared" si="0"/>
        <v>1131.28</v>
      </c>
    </row>
    <row r="63" spans="1:5" ht="21" x14ac:dyDescent="0.25">
      <c r="A63" s="17"/>
      <c r="B63" s="17"/>
      <c r="C63" s="17"/>
      <c r="D63" s="9"/>
      <c r="E63" s="9">
        <f t="shared" si="0"/>
        <v>1131.28</v>
      </c>
    </row>
    <row r="64" spans="1:5" ht="21" x14ac:dyDescent="0.25">
      <c r="A64" s="17"/>
      <c r="B64" s="17"/>
      <c r="C64" s="17"/>
      <c r="D64" s="9"/>
      <c r="E64" s="9">
        <f t="shared" si="0"/>
        <v>1131.28</v>
      </c>
    </row>
    <row r="65" spans="1:5" ht="21" x14ac:dyDescent="0.25">
      <c r="A65" s="17"/>
      <c r="B65" s="17"/>
      <c r="C65" s="17"/>
      <c r="D65" s="9"/>
      <c r="E65" s="9">
        <f t="shared" si="0"/>
        <v>1131.28</v>
      </c>
    </row>
    <row r="66" spans="1:5" ht="21" x14ac:dyDescent="0.25">
      <c r="A66" s="17"/>
      <c r="B66" s="17"/>
      <c r="C66" s="17"/>
      <c r="D66" s="9"/>
      <c r="E66" s="9">
        <f t="shared" si="0"/>
        <v>1131.28</v>
      </c>
    </row>
    <row r="67" spans="1:5" ht="21" x14ac:dyDescent="0.25">
      <c r="A67" s="17"/>
      <c r="B67" s="17"/>
      <c r="C67" s="17"/>
      <c r="D67" s="9"/>
      <c r="E67" s="9">
        <f t="shared" si="0"/>
        <v>1131.28</v>
      </c>
    </row>
    <row r="68" spans="1:5" ht="21" x14ac:dyDescent="0.25">
      <c r="A68" s="17"/>
      <c r="B68" s="17"/>
      <c r="C68" s="17"/>
      <c r="D68" s="9"/>
      <c r="E68" s="9">
        <f t="shared" si="0"/>
        <v>1131.28</v>
      </c>
    </row>
    <row r="69" spans="1:5" ht="21" x14ac:dyDescent="0.25">
      <c r="A69" s="17"/>
      <c r="B69" s="17"/>
      <c r="C69" s="17"/>
      <c r="D69" s="9"/>
      <c r="E69" s="9">
        <f t="shared" si="0"/>
        <v>1131.28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1131.28</v>
      </c>
    </row>
    <row r="71" spans="1:5" ht="21" x14ac:dyDescent="0.25">
      <c r="A71" s="17"/>
      <c r="B71" s="17"/>
      <c r="C71" s="17"/>
      <c r="D71" s="9"/>
      <c r="E71" s="9">
        <f t="shared" si="1"/>
        <v>1131.28</v>
      </c>
    </row>
    <row r="72" spans="1:5" ht="21" x14ac:dyDescent="0.25">
      <c r="A72" s="17"/>
      <c r="B72" s="17"/>
      <c r="C72" s="17"/>
      <c r="D72" s="9"/>
      <c r="E72" s="9">
        <f t="shared" si="1"/>
        <v>1131.28</v>
      </c>
    </row>
    <row r="73" spans="1:5" ht="21" x14ac:dyDescent="0.25">
      <c r="A73" s="17"/>
      <c r="B73" s="17"/>
      <c r="C73" s="17"/>
      <c r="D73" s="9"/>
      <c r="E73" s="9">
        <f t="shared" si="1"/>
        <v>1131.28</v>
      </c>
    </row>
    <row r="74" spans="1:5" ht="21" x14ac:dyDescent="0.25">
      <c r="A74" s="17"/>
      <c r="B74" s="17"/>
      <c r="C74" s="17"/>
      <c r="D74" s="9"/>
      <c r="E74" s="9">
        <f t="shared" si="1"/>
        <v>1131.28</v>
      </c>
    </row>
    <row r="75" spans="1:5" ht="21" x14ac:dyDescent="0.25">
      <c r="A75" s="17"/>
      <c r="B75" s="17"/>
      <c r="C75" s="17"/>
      <c r="D75" s="9"/>
      <c r="E75" s="9">
        <f t="shared" si="1"/>
        <v>1131.28</v>
      </c>
    </row>
    <row r="76" spans="1:5" ht="21" x14ac:dyDescent="0.25">
      <c r="A76" s="17"/>
      <c r="B76" s="17"/>
      <c r="C76" s="17"/>
      <c r="D76" s="9"/>
      <c r="E76" s="9">
        <f t="shared" si="1"/>
        <v>1131.28</v>
      </c>
    </row>
    <row r="77" spans="1:5" ht="21" x14ac:dyDescent="0.25">
      <c r="A77" s="17"/>
      <c r="B77" s="17"/>
      <c r="C77" s="17"/>
      <c r="D77" s="9"/>
      <c r="E77" s="9">
        <f t="shared" si="1"/>
        <v>1131.28</v>
      </c>
    </row>
    <row r="78" spans="1:5" ht="21" x14ac:dyDescent="0.25">
      <c r="A78" s="17"/>
      <c r="B78" s="17"/>
      <c r="C78" s="17"/>
      <c r="D78" s="9"/>
      <c r="E78" s="9">
        <f t="shared" si="1"/>
        <v>1131.28</v>
      </c>
    </row>
    <row r="79" spans="1:5" ht="21" x14ac:dyDescent="0.25">
      <c r="A79" s="17"/>
      <c r="B79" s="17"/>
      <c r="C79" s="17"/>
      <c r="D79" s="9"/>
      <c r="E79" s="9">
        <f t="shared" si="1"/>
        <v>1131.28</v>
      </c>
    </row>
    <row r="80" spans="1:5" ht="21" x14ac:dyDescent="0.25">
      <c r="A80" s="17"/>
      <c r="B80" s="17"/>
      <c r="C80" s="17"/>
      <c r="D80" s="9"/>
      <c r="E80" s="9">
        <f t="shared" si="1"/>
        <v>1131.28</v>
      </c>
    </row>
    <row r="81" spans="1:5" ht="21" x14ac:dyDescent="0.25">
      <c r="A81" s="17"/>
      <c r="B81" s="17"/>
      <c r="C81" s="17"/>
      <c r="D81" s="9"/>
      <c r="E81" s="9">
        <f t="shared" si="1"/>
        <v>1131.28</v>
      </c>
    </row>
    <row r="82" spans="1:5" ht="21" x14ac:dyDescent="0.25">
      <c r="A82" s="17"/>
      <c r="B82" s="17"/>
      <c r="C82" s="17"/>
      <c r="D82" s="9"/>
      <c r="E82" s="9">
        <f t="shared" si="1"/>
        <v>1131.28</v>
      </c>
    </row>
    <row r="83" spans="1:5" ht="21" x14ac:dyDescent="0.25">
      <c r="A83" s="17"/>
      <c r="B83" s="17"/>
      <c r="C83" s="17"/>
      <c r="D83" s="9"/>
      <c r="E83" s="9">
        <f t="shared" si="1"/>
        <v>1131.28</v>
      </c>
    </row>
    <row r="84" spans="1:5" ht="21" x14ac:dyDescent="0.25">
      <c r="A84" s="17"/>
      <c r="B84" s="17"/>
      <c r="C84" s="17"/>
      <c r="D84" s="9"/>
      <c r="E84" s="9">
        <f t="shared" si="1"/>
        <v>1131.28</v>
      </c>
    </row>
    <row r="85" spans="1:5" ht="21" x14ac:dyDescent="0.25">
      <c r="A85" s="17"/>
      <c r="B85" s="17"/>
      <c r="C85" s="17"/>
      <c r="D85" s="9"/>
      <c r="E85" s="9">
        <f t="shared" si="1"/>
        <v>1131.28</v>
      </c>
    </row>
    <row r="86" spans="1:5" ht="21" x14ac:dyDescent="0.25">
      <c r="A86" s="17"/>
      <c r="B86" s="17"/>
      <c r="C86" s="17"/>
      <c r="D86" s="9"/>
      <c r="E86" s="9">
        <f t="shared" si="1"/>
        <v>1131.28</v>
      </c>
    </row>
    <row r="87" spans="1:5" ht="21" x14ac:dyDescent="0.25">
      <c r="A87" s="17"/>
      <c r="B87" s="17"/>
      <c r="C87" s="17"/>
      <c r="D87" s="9"/>
      <c r="E87" s="9">
        <f t="shared" si="1"/>
        <v>1131.28</v>
      </c>
    </row>
    <row r="88" spans="1:5" ht="21" x14ac:dyDescent="0.25">
      <c r="A88" s="17"/>
      <c r="B88" s="17"/>
      <c r="C88" s="17"/>
      <c r="D88" s="9"/>
      <c r="E88" s="9">
        <f t="shared" si="1"/>
        <v>1131.28</v>
      </c>
    </row>
    <row r="89" spans="1:5" ht="21" x14ac:dyDescent="0.25">
      <c r="A89" s="17"/>
      <c r="B89" s="17"/>
      <c r="C89" s="17"/>
      <c r="D89" s="9"/>
      <c r="E89" s="9">
        <f t="shared" si="1"/>
        <v>1131.28</v>
      </c>
    </row>
    <row r="90" spans="1:5" ht="21" x14ac:dyDescent="0.25">
      <c r="A90" s="17"/>
      <c r="B90" s="17"/>
      <c r="C90" s="17"/>
      <c r="D90" s="9"/>
      <c r="E90" s="9">
        <f t="shared" si="1"/>
        <v>1131.28</v>
      </c>
    </row>
    <row r="91" spans="1:5" ht="21" x14ac:dyDescent="0.25">
      <c r="A91" s="17"/>
      <c r="B91" s="17"/>
      <c r="C91" s="17"/>
      <c r="D91" s="9"/>
      <c r="E91" s="9">
        <f t="shared" si="1"/>
        <v>1131.28</v>
      </c>
    </row>
    <row r="92" spans="1:5" ht="21" x14ac:dyDescent="0.25">
      <c r="A92" s="17"/>
      <c r="B92" s="17"/>
      <c r="C92" s="17"/>
      <c r="D92" s="9"/>
      <c r="E92" s="9">
        <f t="shared" si="1"/>
        <v>1131.28</v>
      </c>
    </row>
    <row r="93" spans="1:5" ht="21" x14ac:dyDescent="0.25">
      <c r="A93" s="17"/>
      <c r="B93" s="17"/>
      <c r="C93" s="17"/>
      <c r="D93" s="9"/>
      <c r="E93" s="9">
        <f t="shared" si="1"/>
        <v>1131.28</v>
      </c>
    </row>
    <row r="94" spans="1:5" ht="21" x14ac:dyDescent="0.25">
      <c r="A94" s="17"/>
      <c r="B94" s="17"/>
      <c r="C94" s="17"/>
      <c r="D94" s="9"/>
      <c r="E94" s="9">
        <f t="shared" si="1"/>
        <v>1131.28</v>
      </c>
    </row>
    <row r="95" spans="1:5" ht="21" x14ac:dyDescent="0.25">
      <c r="A95" s="17"/>
      <c r="B95" s="17"/>
      <c r="C95" s="17"/>
      <c r="D95" s="9"/>
      <c r="E95" s="9">
        <f t="shared" si="1"/>
        <v>1131.28</v>
      </c>
    </row>
    <row r="96" spans="1:5" ht="21" x14ac:dyDescent="0.25">
      <c r="A96" s="17"/>
      <c r="B96" s="17"/>
      <c r="C96" s="17"/>
      <c r="D96" s="9"/>
      <c r="E96" s="9">
        <f t="shared" si="1"/>
        <v>1131.28</v>
      </c>
    </row>
    <row r="97" spans="1:5" ht="21" x14ac:dyDescent="0.25">
      <c r="A97" s="17"/>
      <c r="B97" s="17"/>
      <c r="C97" s="17"/>
      <c r="D97" s="9"/>
      <c r="E97" s="9">
        <f t="shared" si="1"/>
        <v>1131.28</v>
      </c>
    </row>
    <row r="98" spans="1:5" ht="21" x14ac:dyDescent="0.25">
      <c r="A98" s="17"/>
      <c r="B98" s="17"/>
      <c r="C98" s="17"/>
      <c r="D98" s="9"/>
      <c r="E98" s="9">
        <f t="shared" si="1"/>
        <v>1131.28</v>
      </c>
    </row>
    <row r="99" spans="1:5" ht="21" x14ac:dyDescent="0.25">
      <c r="A99" s="17"/>
      <c r="B99" s="17"/>
      <c r="C99" s="17"/>
      <c r="D99" s="9"/>
      <c r="E99" s="9">
        <f t="shared" si="1"/>
        <v>1131.28</v>
      </c>
    </row>
    <row r="100" spans="1:5" ht="21" x14ac:dyDescent="0.25">
      <c r="A100" s="17"/>
      <c r="B100" s="17"/>
      <c r="C100" s="17"/>
      <c r="D100" s="9"/>
      <c r="E100" s="9">
        <f t="shared" si="1"/>
        <v>1131.28</v>
      </c>
    </row>
    <row r="101" spans="1:5" ht="21" x14ac:dyDescent="0.25">
      <c r="A101" s="17"/>
      <c r="B101" s="17"/>
      <c r="C101" s="17"/>
      <c r="D101" s="9"/>
      <c r="E101" s="9">
        <f t="shared" si="1"/>
        <v>1131.28</v>
      </c>
    </row>
    <row r="102" spans="1:5" ht="21" x14ac:dyDescent="0.25">
      <c r="A102" s="17"/>
      <c r="B102" s="17"/>
      <c r="C102" s="17"/>
      <c r="D102" s="9"/>
      <c r="E102" s="9">
        <f t="shared" si="1"/>
        <v>1131.28</v>
      </c>
    </row>
    <row r="103" spans="1:5" ht="21" x14ac:dyDescent="0.25">
      <c r="A103" s="17"/>
      <c r="B103" s="17"/>
      <c r="C103" s="17"/>
      <c r="D103" s="9"/>
      <c r="E103" s="9">
        <f t="shared" si="1"/>
        <v>1131.28</v>
      </c>
    </row>
    <row r="104" spans="1:5" ht="21" x14ac:dyDescent="0.25">
      <c r="A104" s="17"/>
      <c r="B104" s="17"/>
      <c r="C104" s="17"/>
      <c r="D104" s="9"/>
      <c r="E104" s="9">
        <f t="shared" si="1"/>
        <v>1131.28</v>
      </c>
    </row>
    <row r="105" spans="1:5" ht="21" x14ac:dyDescent="0.25">
      <c r="A105" s="17"/>
      <c r="B105" s="17"/>
      <c r="C105" s="17"/>
      <c r="D105" s="17"/>
      <c r="E105" s="9">
        <f t="shared" si="1"/>
        <v>1131.28</v>
      </c>
    </row>
    <row r="106" spans="1:5" ht="21" x14ac:dyDescent="0.25">
      <c r="A106" s="17"/>
      <c r="B106" s="17"/>
      <c r="C106" s="17"/>
      <c r="D106" s="17"/>
      <c r="E106" s="9">
        <f t="shared" si="1"/>
        <v>1131.28</v>
      </c>
    </row>
    <row r="107" spans="1:5" ht="21" x14ac:dyDescent="0.25">
      <c r="A107" s="17"/>
      <c r="B107" s="17"/>
      <c r="C107" s="17"/>
      <c r="D107" s="17"/>
      <c r="E107" s="9">
        <f t="shared" si="1"/>
        <v>1131.28</v>
      </c>
    </row>
    <row r="108" spans="1:5" ht="21" x14ac:dyDescent="0.25">
      <c r="A108" s="17"/>
      <c r="B108" s="17"/>
      <c r="C108" s="17"/>
      <c r="D108" s="17"/>
      <c r="E108" s="9">
        <f t="shared" si="1"/>
        <v>1131.28</v>
      </c>
    </row>
    <row r="109" spans="1:5" ht="21" x14ac:dyDescent="0.25">
      <c r="A109" s="17"/>
      <c r="B109" s="17"/>
      <c r="C109" s="17"/>
      <c r="D109" s="17"/>
      <c r="E109" s="9">
        <f t="shared" si="1"/>
        <v>1131.28</v>
      </c>
    </row>
    <row r="110" spans="1:5" ht="21" x14ac:dyDescent="0.25">
      <c r="A110" s="17"/>
      <c r="B110" s="17"/>
      <c r="C110" s="17"/>
      <c r="D110" s="17"/>
      <c r="E110" s="9">
        <f t="shared" si="1"/>
        <v>1131.28</v>
      </c>
    </row>
    <row r="111" spans="1:5" ht="21" x14ac:dyDescent="0.25">
      <c r="A111" s="17"/>
      <c r="B111" s="17"/>
      <c r="C111" s="17"/>
      <c r="D111" s="17"/>
      <c r="E111" s="9">
        <f t="shared" si="1"/>
        <v>1131.28</v>
      </c>
    </row>
    <row r="112" spans="1:5" ht="21" x14ac:dyDescent="0.25">
      <c r="A112" s="17"/>
      <c r="B112" s="17"/>
      <c r="C112" s="17"/>
      <c r="D112" s="17"/>
      <c r="E112" s="9">
        <f t="shared" si="1"/>
        <v>1131.28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Sheet163"/>
  <dimension ref="A1:K324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8" bestFit="1" customWidth="1"/>
    <col min="2" max="2" width="7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1763</v>
      </c>
      <c r="B1" s="160"/>
      <c r="C1" s="160"/>
      <c r="D1" s="160"/>
      <c r="E1" s="160"/>
    </row>
    <row r="2" spans="1:5" ht="26" x14ac:dyDescent="0.3">
      <c r="A2" s="161" t="s">
        <v>1764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45547</v>
      </c>
      <c r="B5" s="8" t="s">
        <v>994</v>
      </c>
      <c r="C5" s="16">
        <v>468552</v>
      </c>
      <c r="D5" s="9"/>
      <c r="E5" s="9">
        <f>E4+C5-D5</f>
        <v>468552</v>
      </c>
    </row>
    <row r="6" spans="1:5" ht="21" x14ac:dyDescent="0.25">
      <c r="A6" s="18">
        <v>45548</v>
      </c>
      <c r="B6" s="8" t="s">
        <v>1751</v>
      </c>
      <c r="C6" s="9"/>
      <c r="D6" s="9">
        <v>463224</v>
      </c>
      <c r="E6" s="9">
        <f t="shared" ref="E6:E69" si="0">E5+C6-D6</f>
        <v>5328</v>
      </c>
    </row>
    <row r="7" spans="1:5" ht="21" x14ac:dyDescent="0.25">
      <c r="A7" s="18">
        <v>45558</v>
      </c>
      <c r="B7" s="8" t="s">
        <v>1605</v>
      </c>
      <c r="C7" s="9">
        <v>380884</v>
      </c>
      <c r="D7" s="9"/>
      <c r="E7" s="9">
        <f t="shared" si="0"/>
        <v>386212</v>
      </c>
    </row>
    <row r="8" spans="1:5" ht="21" x14ac:dyDescent="0.25">
      <c r="A8" s="18">
        <v>45558</v>
      </c>
      <c r="B8" s="8" t="s">
        <v>1786</v>
      </c>
      <c r="C8" s="9"/>
      <c r="D8" s="9">
        <v>335886</v>
      </c>
      <c r="E8" s="9">
        <f t="shared" si="0"/>
        <v>50326</v>
      </c>
    </row>
    <row r="9" spans="1:5" ht="21" x14ac:dyDescent="0.25">
      <c r="A9" s="18">
        <v>45559</v>
      </c>
      <c r="B9" s="8" t="s">
        <v>1789</v>
      </c>
      <c r="C9" s="9"/>
      <c r="D9" s="9">
        <v>8124</v>
      </c>
      <c r="E9" s="9">
        <f t="shared" si="0"/>
        <v>42202</v>
      </c>
    </row>
    <row r="10" spans="1:5" ht="21" x14ac:dyDescent="0.25">
      <c r="A10" s="18">
        <v>45559</v>
      </c>
      <c r="B10" s="8" t="s">
        <v>1605</v>
      </c>
      <c r="C10" s="9">
        <v>400287</v>
      </c>
      <c r="D10" s="9"/>
      <c r="E10" s="9">
        <f t="shared" si="0"/>
        <v>442489</v>
      </c>
    </row>
    <row r="11" spans="1:5" ht="21" x14ac:dyDescent="0.25">
      <c r="A11" s="18">
        <v>45559</v>
      </c>
      <c r="B11" s="8" t="s">
        <v>1790</v>
      </c>
      <c r="C11" s="9"/>
      <c r="D11" s="9">
        <v>412100</v>
      </c>
      <c r="E11" s="9">
        <f t="shared" si="0"/>
        <v>30389</v>
      </c>
    </row>
    <row r="12" spans="1:5" ht="21" x14ac:dyDescent="0.25">
      <c r="A12" s="18">
        <v>45559</v>
      </c>
      <c r="B12" s="8" t="s">
        <v>362</v>
      </c>
      <c r="C12" s="9"/>
      <c r="D12" s="9">
        <v>15.75</v>
      </c>
      <c r="E12" s="9">
        <f t="shared" si="0"/>
        <v>30373.25</v>
      </c>
    </row>
    <row r="13" spans="1:5" ht="21" x14ac:dyDescent="0.25">
      <c r="A13" s="18">
        <v>45560</v>
      </c>
      <c r="B13" s="8" t="s">
        <v>1605</v>
      </c>
      <c r="C13" s="9">
        <v>998562</v>
      </c>
      <c r="D13" s="9"/>
      <c r="E13" s="9">
        <f t="shared" si="0"/>
        <v>1028935.25</v>
      </c>
    </row>
    <row r="14" spans="1:5" ht="21" x14ac:dyDescent="0.25">
      <c r="A14" s="18">
        <v>45560</v>
      </c>
      <c r="B14" s="8" t="s">
        <v>1790</v>
      </c>
      <c r="C14" s="9"/>
      <c r="D14" s="9">
        <v>999218</v>
      </c>
      <c r="E14" s="9">
        <f t="shared" si="0"/>
        <v>29717.25</v>
      </c>
    </row>
    <row r="15" spans="1:5" ht="21" x14ac:dyDescent="0.25">
      <c r="A15" s="18">
        <v>45560</v>
      </c>
      <c r="B15" s="8" t="s">
        <v>362</v>
      </c>
      <c r="C15" s="9"/>
      <c r="D15" s="9">
        <v>4.2</v>
      </c>
      <c r="E15" s="9">
        <f t="shared" si="0"/>
        <v>29713.05</v>
      </c>
    </row>
    <row r="16" spans="1:5" ht="21" x14ac:dyDescent="0.25">
      <c r="A16" s="18">
        <v>45561</v>
      </c>
      <c r="B16" s="8" t="s">
        <v>1605</v>
      </c>
      <c r="C16" s="9">
        <v>850229</v>
      </c>
      <c r="D16" s="9"/>
      <c r="E16" s="9">
        <f t="shared" si="0"/>
        <v>879942.05</v>
      </c>
    </row>
    <row r="17" spans="1:7" ht="21" x14ac:dyDescent="0.25">
      <c r="A17" s="18">
        <v>45561</v>
      </c>
      <c r="B17" s="8" t="s">
        <v>1790</v>
      </c>
      <c r="C17" s="9"/>
      <c r="D17" s="9">
        <v>861702</v>
      </c>
      <c r="E17" s="9">
        <f t="shared" si="0"/>
        <v>18240.050000000047</v>
      </c>
    </row>
    <row r="18" spans="1:7" ht="21" x14ac:dyDescent="0.25">
      <c r="A18" s="18">
        <v>45561</v>
      </c>
      <c r="B18" s="8" t="s">
        <v>362</v>
      </c>
      <c r="C18" s="9"/>
      <c r="D18" s="9">
        <v>4.2</v>
      </c>
      <c r="E18" s="9">
        <f t="shared" si="0"/>
        <v>18235.850000000046</v>
      </c>
    </row>
    <row r="19" spans="1:7" ht="21" x14ac:dyDescent="0.25">
      <c r="A19" s="18">
        <v>45566</v>
      </c>
      <c r="B19" s="8" t="s">
        <v>1843</v>
      </c>
      <c r="C19" s="9"/>
      <c r="D19" s="9">
        <v>84</v>
      </c>
      <c r="E19" s="9">
        <f t="shared" si="0"/>
        <v>18151.850000000046</v>
      </c>
    </row>
    <row r="20" spans="1:7" ht="21" x14ac:dyDescent="0.25">
      <c r="A20" s="18">
        <v>45568</v>
      </c>
      <c r="B20" s="8" t="s">
        <v>1789</v>
      </c>
      <c r="C20" s="9"/>
      <c r="D20" s="9">
        <v>16358</v>
      </c>
      <c r="E20" s="9">
        <f t="shared" si="0"/>
        <v>1793.8500000000458</v>
      </c>
    </row>
    <row r="21" spans="1:7" ht="21" x14ac:dyDescent="0.25">
      <c r="A21" s="18">
        <v>45568</v>
      </c>
      <c r="B21" s="8" t="s">
        <v>1873</v>
      </c>
      <c r="C21" s="9"/>
      <c r="D21" s="9">
        <v>4.2</v>
      </c>
      <c r="E21" s="9">
        <f t="shared" si="0"/>
        <v>1789.6500000000458</v>
      </c>
      <c r="G21" s="77"/>
    </row>
    <row r="22" spans="1:7" ht="21" x14ac:dyDescent="0.25">
      <c r="A22" s="18">
        <v>45597</v>
      </c>
      <c r="B22" s="8" t="s">
        <v>1920</v>
      </c>
      <c r="C22" s="9"/>
      <c r="D22" s="9">
        <v>614.25</v>
      </c>
      <c r="E22" s="9">
        <f t="shared" si="0"/>
        <v>1175.4000000000458</v>
      </c>
    </row>
    <row r="23" spans="1:7" ht="21" x14ac:dyDescent="0.25">
      <c r="A23" s="18">
        <v>45605</v>
      </c>
      <c r="B23" s="8" t="s">
        <v>1605</v>
      </c>
      <c r="C23" s="9">
        <v>172461</v>
      </c>
      <c r="D23" s="9"/>
      <c r="E23" s="9">
        <f t="shared" si="0"/>
        <v>173636.40000000005</v>
      </c>
    </row>
    <row r="24" spans="1:7" ht="21" x14ac:dyDescent="0.25">
      <c r="A24" s="18">
        <v>45607</v>
      </c>
      <c r="B24" s="8" t="s">
        <v>1689</v>
      </c>
      <c r="C24" s="9"/>
      <c r="D24" s="9">
        <v>168944</v>
      </c>
      <c r="E24" s="9">
        <f t="shared" si="0"/>
        <v>4692.4000000000524</v>
      </c>
    </row>
    <row r="25" spans="1:7" ht="21" x14ac:dyDescent="0.25">
      <c r="A25" s="18">
        <v>45607</v>
      </c>
      <c r="B25" s="8" t="s">
        <v>386</v>
      </c>
      <c r="C25" s="9"/>
      <c r="D25" s="9">
        <v>3.15</v>
      </c>
      <c r="E25" s="9">
        <f t="shared" si="0"/>
        <v>4689.2500000000528</v>
      </c>
    </row>
    <row r="26" spans="1:7" ht="21" x14ac:dyDescent="0.25">
      <c r="A26" s="18">
        <v>45626</v>
      </c>
      <c r="B26" s="8" t="s">
        <v>994</v>
      </c>
      <c r="C26" s="9">
        <v>199741</v>
      </c>
      <c r="D26" s="9"/>
      <c r="E26" s="9">
        <f t="shared" si="0"/>
        <v>204430.25000000006</v>
      </c>
    </row>
    <row r="27" spans="1:7" ht="21" x14ac:dyDescent="0.25">
      <c r="A27" s="18">
        <v>45626</v>
      </c>
      <c r="B27" s="8" t="s">
        <v>2038</v>
      </c>
      <c r="C27" s="9">
        <v>58543</v>
      </c>
      <c r="D27" s="9"/>
      <c r="E27" s="9">
        <f t="shared" si="0"/>
        <v>262973.25000000006</v>
      </c>
    </row>
    <row r="28" spans="1:7" ht="21" x14ac:dyDescent="0.25">
      <c r="A28" s="18">
        <v>45626</v>
      </c>
      <c r="B28" s="8" t="s">
        <v>362</v>
      </c>
      <c r="C28" s="9"/>
      <c r="D28" s="9">
        <v>614.25</v>
      </c>
      <c r="E28" s="9">
        <f t="shared" si="0"/>
        <v>262359.00000000006</v>
      </c>
    </row>
    <row r="29" spans="1:7" ht="21" x14ac:dyDescent="0.25">
      <c r="A29" s="18">
        <v>45630</v>
      </c>
      <c r="B29" s="8" t="s">
        <v>1959</v>
      </c>
      <c r="C29" s="9"/>
      <c r="D29" s="9">
        <v>258500</v>
      </c>
      <c r="E29" s="9">
        <f t="shared" si="0"/>
        <v>3859.0000000000582</v>
      </c>
    </row>
    <row r="30" spans="1:7" ht="21" x14ac:dyDescent="0.25">
      <c r="A30" s="18">
        <v>45639</v>
      </c>
      <c r="B30" s="8" t="s">
        <v>1989</v>
      </c>
      <c r="C30" s="9">
        <v>18984</v>
      </c>
      <c r="D30" s="9"/>
      <c r="E30" s="9">
        <f t="shared" si="0"/>
        <v>22843.000000000058</v>
      </c>
    </row>
    <row r="31" spans="1:7" ht="21" x14ac:dyDescent="0.25">
      <c r="A31" s="18">
        <v>45643</v>
      </c>
      <c r="B31" s="8" t="s">
        <v>2084</v>
      </c>
      <c r="C31" s="9"/>
      <c r="D31" s="9">
        <v>18837</v>
      </c>
      <c r="E31" s="9">
        <f t="shared" si="0"/>
        <v>4006.0000000000582</v>
      </c>
    </row>
    <row r="32" spans="1:7" ht="21" x14ac:dyDescent="0.25">
      <c r="A32" s="18">
        <v>45647</v>
      </c>
      <c r="B32" s="8" t="s">
        <v>2097</v>
      </c>
      <c r="C32" s="9"/>
      <c r="D32" s="9">
        <v>1279.3800000000001</v>
      </c>
      <c r="E32" s="9">
        <f t="shared" si="0"/>
        <v>2726.6200000000581</v>
      </c>
    </row>
    <row r="33" spans="1:11" ht="21" x14ac:dyDescent="0.25">
      <c r="A33" s="18">
        <v>45647</v>
      </c>
      <c r="B33" s="8" t="s">
        <v>2097</v>
      </c>
      <c r="C33" s="9"/>
      <c r="D33" s="9">
        <v>4</v>
      </c>
      <c r="E33" s="9">
        <f t="shared" si="0"/>
        <v>2722.6200000000581</v>
      </c>
    </row>
    <row r="34" spans="1:11" ht="21" x14ac:dyDescent="0.25">
      <c r="A34" s="18">
        <v>45647</v>
      </c>
      <c r="B34" s="8" t="s">
        <v>150</v>
      </c>
      <c r="C34" s="9"/>
      <c r="D34" s="9">
        <v>4.2</v>
      </c>
      <c r="E34" s="9">
        <f t="shared" si="0"/>
        <v>2718.4200000000583</v>
      </c>
      <c r="K34" s="14"/>
    </row>
    <row r="35" spans="1:11" ht="21" x14ac:dyDescent="0.25">
      <c r="A35" s="18">
        <v>45657</v>
      </c>
      <c r="B35" s="8" t="s">
        <v>1873</v>
      </c>
      <c r="C35" s="9"/>
      <c r="D35" s="9">
        <v>614.25</v>
      </c>
      <c r="E35" s="9">
        <f t="shared" si="0"/>
        <v>2104.1700000000583</v>
      </c>
    </row>
    <row r="36" spans="1:11" ht="21" x14ac:dyDescent="0.25">
      <c r="A36" s="18">
        <v>45298</v>
      </c>
      <c r="B36" s="8" t="s">
        <v>2097</v>
      </c>
      <c r="C36" s="9"/>
      <c r="D36" s="9">
        <v>266.31</v>
      </c>
      <c r="E36" s="9">
        <f t="shared" si="0"/>
        <v>1837.8600000000583</v>
      </c>
    </row>
    <row r="37" spans="1:11" ht="21" x14ac:dyDescent="0.25">
      <c r="A37" s="18">
        <v>45298</v>
      </c>
      <c r="B37" s="8" t="s">
        <v>2097</v>
      </c>
      <c r="C37" s="9"/>
      <c r="D37" s="9">
        <v>127.95</v>
      </c>
      <c r="E37" s="9">
        <f t="shared" si="0"/>
        <v>1709.9100000000583</v>
      </c>
    </row>
    <row r="38" spans="1:11" ht="21" x14ac:dyDescent="0.25">
      <c r="A38" s="18">
        <v>45309</v>
      </c>
      <c r="B38" s="8" t="s">
        <v>1771</v>
      </c>
      <c r="C38" s="9">
        <v>6354</v>
      </c>
      <c r="D38" s="9"/>
      <c r="E38" s="9">
        <f t="shared" si="0"/>
        <v>8063.9100000000581</v>
      </c>
    </row>
    <row r="39" spans="1:11" ht="21" x14ac:dyDescent="0.25">
      <c r="A39" s="18">
        <v>45311</v>
      </c>
      <c r="B39" s="8" t="s">
        <v>2172</v>
      </c>
      <c r="C39" s="9"/>
      <c r="D39" s="9">
        <f>7.17*4</f>
        <v>28.68</v>
      </c>
      <c r="E39" s="9">
        <f t="shared" si="0"/>
        <v>8035.2300000000578</v>
      </c>
    </row>
    <row r="40" spans="1:11" ht="21" x14ac:dyDescent="0.25">
      <c r="A40" s="18">
        <v>45311</v>
      </c>
      <c r="B40" s="8" t="s">
        <v>2097</v>
      </c>
      <c r="C40" s="9"/>
      <c r="D40" s="9">
        <v>8.2899999999999991</v>
      </c>
      <c r="E40" s="9">
        <f t="shared" si="0"/>
        <v>8026.9400000000578</v>
      </c>
    </row>
    <row r="41" spans="1:11" ht="21" x14ac:dyDescent="0.25">
      <c r="A41" s="18">
        <v>45311</v>
      </c>
      <c r="B41" s="8" t="s">
        <v>2172</v>
      </c>
      <c r="C41" s="9"/>
      <c r="D41" s="9">
        <v>12.26</v>
      </c>
      <c r="E41" s="9">
        <f t="shared" si="0"/>
        <v>8014.6800000000576</v>
      </c>
    </row>
    <row r="42" spans="1:11" ht="21" x14ac:dyDescent="0.25">
      <c r="A42" s="18">
        <v>45311</v>
      </c>
      <c r="B42" s="8" t="s">
        <v>2172</v>
      </c>
      <c r="C42" s="9"/>
      <c r="D42" s="9">
        <v>17.41</v>
      </c>
      <c r="E42" s="9">
        <f t="shared" si="0"/>
        <v>7997.2700000000577</v>
      </c>
    </row>
    <row r="43" spans="1:11" ht="21" x14ac:dyDescent="0.25">
      <c r="A43" s="18">
        <v>45311</v>
      </c>
      <c r="B43" s="8" t="s">
        <v>2180</v>
      </c>
      <c r="C43" s="9"/>
      <c r="D43" s="9">
        <v>51.2</v>
      </c>
      <c r="E43" s="9">
        <f t="shared" si="0"/>
        <v>7946.0700000000579</v>
      </c>
    </row>
    <row r="44" spans="1:11" ht="21" x14ac:dyDescent="0.25">
      <c r="A44" s="18">
        <v>45311</v>
      </c>
      <c r="B44" s="8" t="s">
        <v>2172</v>
      </c>
      <c r="C44" s="9"/>
      <c r="D44" s="9">
        <v>26.62</v>
      </c>
      <c r="E44" s="9">
        <f t="shared" si="0"/>
        <v>7919.450000000058</v>
      </c>
    </row>
    <row r="45" spans="1:11" ht="21" x14ac:dyDescent="0.25">
      <c r="A45" s="18">
        <v>45312</v>
      </c>
      <c r="B45" s="8" t="s">
        <v>2172</v>
      </c>
      <c r="C45" s="9"/>
      <c r="D45" s="9">
        <v>26.62</v>
      </c>
      <c r="E45" s="9">
        <f t="shared" si="0"/>
        <v>7892.8300000000581</v>
      </c>
    </row>
    <row r="46" spans="1:11" ht="21" x14ac:dyDescent="0.25">
      <c r="A46" s="18">
        <v>45313</v>
      </c>
      <c r="B46" s="8" t="s">
        <v>2172</v>
      </c>
      <c r="C46" s="9"/>
      <c r="D46" s="9">
        <v>59</v>
      </c>
      <c r="E46" s="9">
        <f t="shared" si="0"/>
        <v>7833.8300000000581</v>
      </c>
    </row>
    <row r="47" spans="1:11" ht="21" x14ac:dyDescent="0.25">
      <c r="A47" s="18">
        <v>45686</v>
      </c>
      <c r="B47" s="17" t="s">
        <v>2180</v>
      </c>
      <c r="C47" s="9"/>
      <c r="D47" s="9">
        <v>200</v>
      </c>
      <c r="E47" s="9">
        <f t="shared" si="0"/>
        <v>7633.8300000000581</v>
      </c>
    </row>
    <row r="48" spans="1:11" ht="21" x14ac:dyDescent="0.25">
      <c r="A48" s="18">
        <v>45686</v>
      </c>
      <c r="B48" s="8" t="s">
        <v>2172</v>
      </c>
      <c r="C48" s="9"/>
      <c r="D48" s="9">
        <v>89</v>
      </c>
      <c r="E48" s="9">
        <f t="shared" si="0"/>
        <v>7544.8300000000581</v>
      </c>
    </row>
    <row r="49" spans="1:5" ht="21" x14ac:dyDescent="0.25">
      <c r="A49" s="18">
        <v>45686</v>
      </c>
      <c r="B49" s="8" t="s">
        <v>2172</v>
      </c>
      <c r="C49" s="9"/>
      <c r="D49" s="9">
        <v>98</v>
      </c>
      <c r="E49" s="9">
        <f t="shared" si="0"/>
        <v>7446.8300000000581</v>
      </c>
    </row>
    <row r="50" spans="1:5" ht="21" x14ac:dyDescent="0.25">
      <c r="A50" s="18">
        <v>45688</v>
      </c>
      <c r="B50" s="8" t="s">
        <v>2172</v>
      </c>
      <c r="C50" s="9"/>
      <c r="D50" s="9">
        <v>100</v>
      </c>
      <c r="E50" s="9">
        <f t="shared" si="0"/>
        <v>7346.8300000000581</v>
      </c>
    </row>
    <row r="51" spans="1:5" ht="21" x14ac:dyDescent="0.25">
      <c r="A51" s="18">
        <v>45691</v>
      </c>
      <c r="B51" s="8" t="s">
        <v>722</v>
      </c>
      <c r="C51" s="9"/>
      <c r="D51" s="9">
        <v>614.25</v>
      </c>
      <c r="E51" s="9">
        <f t="shared" si="0"/>
        <v>6732.5800000000581</v>
      </c>
    </row>
    <row r="52" spans="1:5" ht="21" x14ac:dyDescent="0.25">
      <c r="A52" s="18">
        <v>45691</v>
      </c>
      <c r="B52" s="8" t="s">
        <v>2199</v>
      </c>
      <c r="C52" s="9"/>
      <c r="D52" s="9">
        <v>292.25</v>
      </c>
      <c r="E52" s="9">
        <f t="shared" si="0"/>
        <v>6440.3300000000581</v>
      </c>
    </row>
    <row r="53" spans="1:5" ht="21" x14ac:dyDescent="0.25">
      <c r="A53" s="18">
        <v>45691</v>
      </c>
      <c r="B53" s="8" t="s">
        <v>2172</v>
      </c>
      <c r="C53" s="17"/>
      <c r="D53" s="9">
        <v>100</v>
      </c>
      <c r="E53" s="9">
        <f t="shared" si="0"/>
        <v>6340.3300000000581</v>
      </c>
    </row>
    <row r="54" spans="1:5" ht="21" x14ac:dyDescent="0.25">
      <c r="A54" s="18">
        <v>45691</v>
      </c>
      <c r="B54" s="8" t="s">
        <v>2172</v>
      </c>
      <c r="C54" s="17"/>
      <c r="D54" s="9">
        <v>100</v>
      </c>
      <c r="E54" s="9">
        <f t="shared" si="0"/>
        <v>6240.3300000000581</v>
      </c>
    </row>
    <row r="55" spans="1:5" ht="21" x14ac:dyDescent="0.25">
      <c r="A55" s="18">
        <v>45691</v>
      </c>
      <c r="B55" s="8" t="s">
        <v>2200</v>
      </c>
      <c r="C55" s="9">
        <v>2200</v>
      </c>
      <c r="D55" s="9"/>
      <c r="E55" s="9">
        <f t="shared" si="0"/>
        <v>8440.3300000000581</v>
      </c>
    </row>
    <row r="56" spans="1:5" ht="21" x14ac:dyDescent="0.25">
      <c r="A56" s="18">
        <v>45692</v>
      </c>
      <c r="B56" s="8" t="s">
        <v>2205</v>
      </c>
      <c r="C56" s="17"/>
      <c r="D56" s="9">
        <v>6279</v>
      </c>
      <c r="E56" s="9">
        <f t="shared" si="0"/>
        <v>2161.3300000000581</v>
      </c>
    </row>
    <row r="57" spans="1:5" ht="21" x14ac:dyDescent="0.25">
      <c r="A57" s="18">
        <v>45692</v>
      </c>
      <c r="B57" s="8" t="s">
        <v>2172</v>
      </c>
      <c r="C57" s="17"/>
      <c r="D57" s="9">
        <v>100</v>
      </c>
      <c r="E57" s="9">
        <f t="shared" si="0"/>
        <v>2061.3300000000581</v>
      </c>
    </row>
    <row r="58" spans="1:5" ht="21" x14ac:dyDescent="0.25">
      <c r="A58" s="18">
        <v>45694</v>
      </c>
      <c r="B58" s="8" t="s">
        <v>2172</v>
      </c>
      <c r="C58" s="17"/>
      <c r="D58" s="9">
        <v>100</v>
      </c>
      <c r="E58" s="9">
        <f t="shared" si="0"/>
        <v>1961.3300000000581</v>
      </c>
    </row>
    <row r="59" spans="1:5" ht="21" x14ac:dyDescent="0.25">
      <c r="A59" s="18">
        <v>45695</v>
      </c>
      <c r="B59" s="8" t="s">
        <v>2172</v>
      </c>
      <c r="C59" s="17"/>
      <c r="D59" s="9">
        <v>100</v>
      </c>
      <c r="E59" s="9">
        <f t="shared" si="0"/>
        <v>1861.3300000000581</v>
      </c>
    </row>
    <row r="60" spans="1:5" ht="21" x14ac:dyDescent="0.25">
      <c r="A60" s="18">
        <v>45698</v>
      </c>
      <c r="B60" s="8" t="s">
        <v>2172</v>
      </c>
      <c r="C60" s="17"/>
      <c r="D60" s="9">
        <v>100</v>
      </c>
      <c r="E60" s="9">
        <f t="shared" si="0"/>
        <v>1761.3300000000581</v>
      </c>
    </row>
    <row r="61" spans="1:5" ht="21" x14ac:dyDescent="0.25">
      <c r="A61" s="18">
        <v>45698</v>
      </c>
      <c r="B61" s="8" t="s">
        <v>2172</v>
      </c>
      <c r="C61" s="17"/>
      <c r="D61" s="9">
        <v>100</v>
      </c>
      <c r="E61" s="9">
        <f t="shared" si="0"/>
        <v>1661.3300000000581</v>
      </c>
    </row>
    <row r="62" spans="1:5" ht="21" x14ac:dyDescent="0.25">
      <c r="A62" s="18">
        <v>45698</v>
      </c>
      <c r="B62" s="8" t="s">
        <v>2172</v>
      </c>
      <c r="C62" s="17"/>
      <c r="D62" s="9">
        <v>100</v>
      </c>
      <c r="E62" s="9">
        <f t="shared" si="0"/>
        <v>1561.3300000000581</v>
      </c>
    </row>
    <row r="63" spans="1:5" ht="21" x14ac:dyDescent="0.25">
      <c r="A63" s="18">
        <v>45698</v>
      </c>
      <c r="B63" s="8" t="s">
        <v>2216</v>
      </c>
      <c r="C63" s="9">
        <v>3088</v>
      </c>
      <c r="D63" s="9"/>
      <c r="E63" s="9">
        <f t="shared" si="0"/>
        <v>4649.3300000000581</v>
      </c>
    </row>
    <row r="64" spans="1:5" ht="21" x14ac:dyDescent="0.25">
      <c r="A64" s="18">
        <v>45706</v>
      </c>
      <c r="B64" s="8" t="s">
        <v>2097</v>
      </c>
      <c r="C64" s="17"/>
      <c r="D64" s="9">
        <v>127.94</v>
      </c>
      <c r="E64" s="9">
        <f t="shared" si="0"/>
        <v>4521.3900000000585</v>
      </c>
    </row>
    <row r="65" spans="1:5" ht="21" x14ac:dyDescent="0.25">
      <c r="A65" s="18">
        <v>45706</v>
      </c>
      <c r="B65" s="8" t="s">
        <v>2172</v>
      </c>
      <c r="C65" s="17"/>
      <c r="D65" s="9">
        <v>102.4</v>
      </c>
      <c r="E65" s="9">
        <f t="shared" si="0"/>
        <v>4418.9900000000589</v>
      </c>
    </row>
    <row r="66" spans="1:5" ht="21" x14ac:dyDescent="0.25">
      <c r="A66" s="18">
        <v>45706</v>
      </c>
      <c r="B66" s="8" t="s">
        <v>2172</v>
      </c>
      <c r="C66" s="17"/>
      <c r="D66" s="9">
        <v>102.4</v>
      </c>
      <c r="E66" s="9">
        <f t="shared" si="0"/>
        <v>4316.5900000000593</v>
      </c>
    </row>
    <row r="67" spans="1:5" ht="21" x14ac:dyDescent="0.25">
      <c r="A67" s="18">
        <v>45706</v>
      </c>
      <c r="B67" s="8" t="s">
        <v>2172</v>
      </c>
      <c r="C67" s="17"/>
      <c r="D67" s="9">
        <v>102.4</v>
      </c>
      <c r="E67" s="9">
        <f t="shared" si="0"/>
        <v>4214.1900000000596</v>
      </c>
    </row>
    <row r="68" spans="1:5" ht="21" x14ac:dyDescent="0.25">
      <c r="A68" s="18">
        <v>45706</v>
      </c>
      <c r="B68" s="8" t="s">
        <v>2180</v>
      </c>
      <c r="C68" s="17"/>
      <c r="D68" s="9">
        <v>819.2</v>
      </c>
      <c r="E68" s="9">
        <f t="shared" si="0"/>
        <v>3394.9900000000598</v>
      </c>
    </row>
    <row r="69" spans="1:5" ht="21" x14ac:dyDescent="0.25">
      <c r="A69" s="18">
        <v>45706</v>
      </c>
      <c r="B69" s="8" t="s">
        <v>2180</v>
      </c>
      <c r="C69" s="17"/>
      <c r="D69" s="9">
        <v>102.4</v>
      </c>
      <c r="E69" s="9">
        <f t="shared" si="0"/>
        <v>3292.5900000000597</v>
      </c>
    </row>
    <row r="70" spans="1:5" ht="21" x14ac:dyDescent="0.25">
      <c r="A70" s="18">
        <v>45707</v>
      </c>
      <c r="B70" s="8" t="s">
        <v>555</v>
      </c>
      <c r="C70" s="9">
        <v>6354</v>
      </c>
      <c r="D70" s="9"/>
      <c r="E70" s="9">
        <f t="shared" ref="E70:E134" si="1">E69+C70-D70</f>
        <v>9646.5900000000602</v>
      </c>
    </row>
    <row r="71" spans="1:5" ht="21" x14ac:dyDescent="0.25">
      <c r="A71" s="18">
        <v>45707</v>
      </c>
      <c r="B71" s="8" t="s">
        <v>2084</v>
      </c>
      <c r="C71" s="9"/>
      <c r="D71" s="9">
        <v>6279</v>
      </c>
      <c r="E71" s="9">
        <f t="shared" si="1"/>
        <v>3367.5900000000602</v>
      </c>
    </row>
    <row r="72" spans="1:5" ht="21" x14ac:dyDescent="0.25">
      <c r="A72" s="18">
        <v>45723</v>
      </c>
      <c r="B72" s="8" t="s">
        <v>2172</v>
      </c>
      <c r="C72" s="9"/>
      <c r="D72" s="9">
        <v>102.4</v>
      </c>
      <c r="E72" s="9">
        <f t="shared" si="1"/>
        <v>3265.1900000000601</v>
      </c>
    </row>
    <row r="73" spans="1:5" ht="21" x14ac:dyDescent="0.25">
      <c r="A73" s="18">
        <v>45723</v>
      </c>
      <c r="B73" s="8" t="s">
        <v>2172</v>
      </c>
      <c r="C73" s="9"/>
      <c r="D73" s="9">
        <v>102.4</v>
      </c>
      <c r="E73" s="9">
        <f t="shared" si="1"/>
        <v>3162.79000000006</v>
      </c>
    </row>
    <row r="74" spans="1:5" ht="21" x14ac:dyDescent="0.25">
      <c r="A74" s="18">
        <v>45723</v>
      </c>
      <c r="B74" s="8" t="s">
        <v>2172</v>
      </c>
      <c r="C74" s="9"/>
      <c r="D74" s="9">
        <v>102.4</v>
      </c>
      <c r="E74" s="9">
        <f t="shared" si="1"/>
        <v>3060.3900000000599</v>
      </c>
    </row>
    <row r="75" spans="1:5" ht="21" x14ac:dyDescent="0.25">
      <c r="A75" s="18">
        <v>45723</v>
      </c>
      <c r="B75" s="8" t="s">
        <v>2172</v>
      </c>
      <c r="C75" s="9"/>
      <c r="D75" s="9">
        <v>37.08</v>
      </c>
      <c r="E75" s="9">
        <f t="shared" si="1"/>
        <v>3023.31000000006</v>
      </c>
    </row>
    <row r="76" spans="1:5" ht="21" x14ac:dyDescent="0.25">
      <c r="A76" s="18">
        <v>45723</v>
      </c>
      <c r="B76" s="8" t="s">
        <v>2172</v>
      </c>
      <c r="C76" s="9"/>
      <c r="D76" s="9">
        <v>102.4</v>
      </c>
      <c r="E76" s="9">
        <f t="shared" si="1"/>
        <v>2920.9100000000599</v>
      </c>
    </row>
    <row r="77" spans="1:5" ht="21" x14ac:dyDescent="0.25">
      <c r="A77" s="18">
        <v>45723</v>
      </c>
      <c r="B77" s="8" t="s">
        <v>2172</v>
      </c>
      <c r="C77" s="9"/>
      <c r="D77" s="9">
        <v>102.16</v>
      </c>
      <c r="E77" s="9">
        <f t="shared" si="1"/>
        <v>2818.75000000006</v>
      </c>
    </row>
    <row r="78" spans="1:5" ht="21" x14ac:dyDescent="0.25">
      <c r="A78" s="18">
        <v>45723</v>
      </c>
      <c r="B78" s="8" t="s">
        <v>2172</v>
      </c>
      <c r="C78" s="9"/>
      <c r="D78" s="9">
        <v>102.4</v>
      </c>
      <c r="E78" s="9">
        <f t="shared" si="1"/>
        <v>2716.3500000000599</v>
      </c>
    </row>
    <row r="79" spans="1:5" ht="21" x14ac:dyDescent="0.25">
      <c r="A79" s="18">
        <v>45723</v>
      </c>
      <c r="B79" s="8" t="s">
        <v>2172</v>
      </c>
      <c r="C79" s="9"/>
      <c r="D79" s="9">
        <v>102.4</v>
      </c>
      <c r="E79" s="9">
        <f t="shared" si="1"/>
        <v>2613.9500000000598</v>
      </c>
    </row>
    <row r="80" spans="1:5" ht="21" x14ac:dyDescent="0.25">
      <c r="A80" s="18">
        <v>45723</v>
      </c>
      <c r="B80" s="8" t="s">
        <v>2172</v>
      </c>
      <c r="C80" s="9"/>
      <c r="D80" s="9">
        <v>102.4</v>
      </c>
      <c r="E80" s="9">
        <f t="shared" si="1"/>
        <v>2511.5500000000598</v>
      </c>
    </row>
    <row r="81" spans="1:5" ht="21" x14ac:dyDescent="0.25">
      <c r="A81" s="18">
        <v>45723</v>
      </c>
      <c r="B81" s="8" t="s">
        <v>2172</v>
      </c>
      <c r="C81" s="9"/>
      <c r="D81" s="9">
        <v>102.4</v>
      </c>
      <c r="E81" s="9">
        <f t="shared" si="1"/>
        <v>2409.1500000000597</v>
      </c>
    </row>
    <row r="82" spans="1:5" ht="21" x14ac:dyDescent="0.25">
      <c r="A82" s="18">
        <v>45723</v>
      </c>
      <c r="B82" s="8" t="s">
        <v>2172</v>
      </c>
      <c r="C82" s="9"/>
      <c r="D82" s="9">
        <v>102.4</v>
      </c>
      <c r="E82" s="9">
        <f t="shared" si="1"/>
        <v>2306.7500000000596</v>
      </c>
    </row>
    <row r="83" spans="1:5" ht="21" x14ac:dyDescent="0.25">
      <c r="A83" s="18">
        <v>45723</v>
      </c>
      <c r="B83" s="8" t="s">
        <v>2172</v>
      </c>
      <c r="C83" s="9"/>
      <c r="D83" s="9">
        <v>127.95</v>
      </c>
      <c r="E83" s="9">
        <f t="shared" si="1"/>
        <v>2178.8000000000598</v>
      </c>
    </row>
    <row r="84" spans="1:5" ht="21" x14ac:dyDescent="0.25">
      <c r="A84" s="18">
        <v>45723</v>
      </c>
      <c r="B84" s="8" t="s">
        <v>2172</v>
      </c>
      <c r="C84" s="9"/>
      <c r="D84" s="9">
        <v>102.4</v>
      </c>
      <c r="E84" s="9">
        <f t="shared" si="1"/>
        <v>2076.4000000000597</v>
      </c>
    </row>
    <row r="85" spans="1:5" ht="21" x14ac:dyDescent="0.25">
      <c r="A85" s="18">
        <v>45723</v>
      </c>
      <c r="B85" s="8" t="s">
        <v>2172</v>
      </c>
      <c r="C85" s="9"/>
      <c r="D85" s="9">
        <v>102.4</v>
      </c>
      <c r="E85" s="9">
        <f t="shared" si="1"/>
        <v>1974.0000000000596</v>
      </c>
    </row>
    <row r="86" spans="1:5" ht="21" x14ac:dyDescent="0.25">
      <c r="A86" s="18">
        <v>45723</v>
      </c>
      <c r="B86" s="8" t="s">
        <v>2172</v>
      </c>
      <c r="C86" s="9"/>
      <c r="D86" s="9">
        <v>102.4</v>
      </c>
      <c r="E86" s="9">
        <f t="shared" si="1"/>
        <v>1871.6000000000595</v>
      </c>
    </row>
    <row r="87" spans="1:5" ht="21" x14ac:dyDescent="0.25">
      <c r="A87" s="18">
        <v>45723</v>
      </c>
      <c r="B87" s="8" t="s">
        <v>2172</v>
      </c>
      <c r="C87" s="9"/>
      <c r="D87" s="9">
        <v>102.4</v>
      </c>
      <c r="E87" s="9">
        <f t="shared" si="1"/>
        <v>1769.2000000000594</v>
      </c>
    </row>
    <row r="88" spans="1:5" ht="21" x14ac:dyDescent="0.25">
      <c r="A88" s="18">
        <v>45723</v>
      </c>
      <c r="B88" s="8" t="s">
        <v>2172</v>
      </c>
      <c r="C88" s="9"/>
      <c r="D88" s="9">
        <v>102.4</v>
      </c>
      <c r="E88" s="9">
        <f t="shared" si="1"/>
        <v>1666.8000000000593</v>
      </c>
    </row>
    <row r="89" spans="1:5" ht="21" x14ac:dyDescent="0.25">
      <c r="A89" s="18">
        <v>45723</v>
      </c>
      <c r="B89" s="8" t="s">
        <v>2172</v>
      </c>
      <c r="C89" s="9"/>
      <c r="D89" s="9">
        <v>102.4</v>
      </c>
      <c r="E89" s="9">
        <f t="shared" si="1"/>
        <v>1564.4000000000592</v>
      </c>
    </row>
    <row r="90" spans="1:5" ht="21" x14ac:dyDescent="0.25">
      <c r="A90" s="18">
        <v>45723</v>
      </c>
      <c r="B90" s="8" t="s">
        <v>2180</v>
      </c>
      <c r="C90" s="17"/>
      <c r="D90" s="9">
        <v>1228.8</v>
      </c>
      <c r="E90" s="9">
        <f t="shared" si="1"/>
        <v>335.60000000005925</v>
      </c>
    </row>
    <row r="91" spans="1:5" ht="21" x14ac:dyDescent="0.25">
      <c r="A91" s="18">
        <v>45723</v>
      </c>
      <c r="B91" s="8" t="s">
        <v>2172</v>
      </c>
      <c r="C91" s="17"/>
      <c r="D91" s="9">
        <v>102.4</v>
      </c>
      <c r="E91" s="9">
        <f t="shared" si="1"/>
        <v>233.20000000005925</v>
      </c>
    </row>
    <row r="92" spans="1:5" ht="21" x14ac:dyDescent="0.25">
      <c r="A92" s="18">
        <v>45723</v>
      </c>
      <c r="B92" s="8" t="s">
        <v>2172</v>
      </c>
      <c r="C92" s="17"/>
      <c r="D92" s="9">
        <v>12.82</v>
      </c>
      <c r="E92" s="9">
        <f t="shared" si="1"/>
        <v>220.38000000005925</v>
      </c>
    </row>
    <row r="93" spans="1:5" ht="21" x14ac:dyDescent="0.25">
      <c r="A93" s="18">
        <v>45723</v>
      </c>
      <c r="B93" s="8" t="s">
        <v>2172</v>
      </c>
      <c r="C93" s="17"/>
      <c r="D93" s="9">
        <v>102.4</v>
      </c>
      <c r="E93" s="9">
        <f t="shared" si="1"/>
        <v>117.98000000005925</v>
      </c>
    </row>
    <row r="94" spans="1:5" ht="21" x14ac:dyDescent="0.25">
      <c r="A94" s="18">
        <v>45723</v>
      </c>
      <c r="B94" s="8" t="s">
        <v>259</v>
      </c>
      <c r="C94" s="17"/>
      <c r="D94" s="9">
        <v>1.75</v>
      </c>
      <c r="E94" s="9">
        <f t="shared" si="1"/>
        <v>116.23000000005925</v>
      </c>
    </row>
    <row r="95" spans="1:5" ht="21" x14ac:dyDescent="0.25">
      <c r="A95" s="18">
        <v>45723</v>
      </c>
      <c r="B95" s="8" t="s">
        <v>259</v>
      </c>
      <c r="C95" s="17"/>
      <c r="D95" s="9">
        <v>8.02</v>
      </c>
      <c r="E95" s="9">
        <f t="shared" si="1"/>
        <v>108.21000000005925</v>
      </c>
    </row>
    <row r="96" spans="1:5" ht="21" x14ac:dyDescent="0.25">
      <c r="A96" s="18">
        <v>45723</v>
      </c>
      <c r="B96" s="8" t="s">
        <v>2172</v>
      </c>
      <c r="C96" s="17"/>
      <c r="D96" s="9">
        <v>25.65</v>
      </c>
      <c r="E96" s="9">
        <f t="shared" si="1"/>
        <v>82.560000000059262</v>
      </c>
    </row>
    <row r="97" spans="1:6" ht="21" x14ac:dyDescent="0.25">
      <c r="A97" s="18">
        <v>45723</v>
      </c>
      <c r="B97" s="8" t="s">
        <v>259</v>
      </c>
      <c r="C97" s="17"/>
      <c r="D97" s="9">
        <v>3.3359999999999999</v>
      </c>
      <c r="E97" s="9">
        <f t="shared" si="1"/>
        <v>79.224000000059263</v>
      </c>
    </row>
    <row r="98" spans="1:6" ht="21" x14ac:dyDescent="0.25">
      <c r="A98" s="18">
        <v>45723</v>
      </c>
      <c r="B98" s="8" t="s">
        <v>259</v>
      </c>
      <c r="C98" s="17"/>
      <c r="D98" s="9">
        <v>79.22</v>
      </c>
      <c r="E98" s="9">
        <f t="shared" si="1"/>
        <v>4.0000000592641527E-3</v>
      </c>
    </row>
    <row r="99" spans="1:6" ht="21" x14ac:dyDescent="0.25">
      <c r="A99" s="18">
        <v>45723</v>
      </c>
      <c r="B99" s="8" t="s">
        <v>1605</v>
      </c>
      <c r="C99" s="9">
        <v>4925</v>
      </c>
      <c r="D99" s="9"/>
      <c r="E99" s="9">
        <f t="shared" si="1"/>
        <v>4925.004000000059</v>
      </c>
    </row>
    <row r="100" spans="1:6" ht="21" x14ac:dyDescent="0.25">
      <c r="A100" s="18">
        <v>45724</v>
      </c>
      <c r="B100" s="8" t="s">
        <v>2180</v>
      </c>
      <c r="C100" s="17"/>
      <c r="D100" s="9">
        <v>294.83999999999997</v>
      </c>
      <c r="E100" s="9">
        <f t="shared" si="1"/>
        <v>4630.1640000000589</v>
      </c>
    </row>
    <row r="101" spans="1:6" ht="21" x14ac:dyDescent="0.25">
      <c r="A101" s="18">
        <v>45724</v>
      </c>
      <c r="B101" s="8" t="s">
        <v>259</v>
      </c>
      <c r="C101" s="17"/>
      <c r="D101" s="9">
        <v>35</v>
      </c>
      <c r="E101" s="9">
        <f t="shared" si="1"/>
        <v>4595.1640000000589</v>
      </c>
    </row>
    <row r="102" spans="1:6" ht="21" x14ac:dyDescent="0.25">
      <c r="A102" s="18">
        <v>45724</v>
      </c>
      <c r="B102" s="8" t="s">
        <v>259</v>
      </c>
      <c r="C102" s="17"/>
      <c r="D102" s="9">
        <v>546.74</v>
      </c>
      <c r="E102" s="9">
        <f t="shared" si="1"/>
        <v>4048.4240000000591</v>
      </c>
    </row>
    <row r="103" spans="1:6" ht="21" x14ac:dyDescent="0.25">
      <c r="A103" s="18">
        <v>45724</v>
      </c>
      <c r="B103" s="8" t="s">
        <v>259</v>
      </c>
      <c r="C103" s="17"/>
      <c r="D103" s="9">
        <v>27.5</v>
      </c>
      <c r="E103" s="9">
        <f t="shared" si="1"/>
        <v>4020.9240000000591</v>
      </c>
    </row>
    <row r="104" spans="1:6" ht="21" x14ac:dyDescent="0.25">
      <c r="A104" s="83">
        <v>45726</v>
      </c>
      <c r="B104" s="8" t="s">
        <v>1605</v>
      </c>
      <c r="C104" s="9">
        <v>5045</v>
      </c>
      <c r="D104" s="9"/>
      <c r="E104" s="9">
        <f t="shared" si="1"/>
        <v>9065.9240000000591</v>
      </c>
    </row>
    <row r="105" spans="1:6" ht="21" x14ac:dyDescent="0.25">
      <c r="A105" s="83">
        <v>45726</v>
      </c>
      <c r="B105" s="8" t="s">
        <v>2180</v>
      </c>
      <c r="C105" s="17"/>
      <c r="D105" s="9">
        <v>299.87</v>
      </c>
      <c r="E105" s="9">
        <f t="shared" si="1"/>
        <v>8766.0540000000583</v>
      </c>
    </row>
    <row r="106" spans="1:6" ht="21" x14ac:dyDescent="0.25">
      <c r="A106" s="83">
        <v>45726</v>
      </c>
      <c r="B106" s="8" t="s">
        <v>2172</v>
      </c>
      <c r="C106" s="17"/>
      <c r="D106" s="9">
        <v>102.4</v>
      </c>
      <c r="E106" s="9">
        <f t="shared" si="1"/>
        <v>8663.6540000000587</v>
      </c>
    </row>
    <row r="107" spans="1:6" ht="21" x14ac:dyDescent="0.25">
      <c r="A107" s="83">
        <v>45726</v>
      </c>
      <c r="B107" s="8" t="s">
        <v>2172</v>
      </c>
      <c r="C107" s="17"/>
      <c r="D107" s="9">
        <v>62.83</v>
      </c>
      <c r="E107" s="9">
        <f t="shared" si="1"/>
        <v>8600.8240000000587</v>
      </c>
    </row>
    <row r="108" spans="1:6" ht="21" x14ac:dyDescent="0.25">
      <c r="A108" s="83">
        <v>45731</v>
      </c>
      <c r="B108" s="8" t="s">
        <v>2172</v>
      </c>
      <c r="C108" s="17"/>
      <c r="D108" s="9">
        <v>102.4</v>
      </c>
      <c r="E108" s="9">
        <f t="shared" si="1"/>
        <v>8498.4240000000591</v>
      </c>
      <c r="F108">
        <v>8600.82</v>
      </c>
    </row>
    <row r="109" spans="1:6" ht="21" x14ac:dyDescent="0.25">
      <c r="A109" s="83">
        <v>45731</v>
      </c>
      <c r="B109" s="8" t="s">
        <v>2172</v>
      </c>
      <c r="C109" s="17"/>
      <c r="D109" s="9">
        <v>102.4</v>
      </c>
      <c r="E109" s="9">
        <f t="shared" si="1"/>
        <v>8396.0240000000595</v>
      </c>
    </row>
    <row r="110" spans="1:6" ht="21" x14ac:dyDescent="0.25">
      <c r="A110" s="83">
        <v>45731</v>
      </c>
      <c r="B110" s="8" t="s">
        <v>2172</v>
      </c>
      <c r="C110" s="17"/>
      <c r="D110" s="9">
        <v>102.4</v>
      </c>
      <c r="E110" s="9">
        <f t="shared" si="1"/>
        <v>8293.6240000000598</v>
      </c>
    </row>
    <row r="111" spans="1:6" ht="21" x14ac:dyDescent="0.25">
      <c r="A111" s="83">
        <v>45733</v>
      </c>
      <c r="B111" s="8" t="s">
        <v>2172</v>
      </c>
      <c r="C111" s="17"/>
      <c r="D111" s="9">
        <v>100</v>
      </c>
      <c r="E111" s="9">
        <f t="shared" si="1"/>
        <v>8193.6240000000598</v>
      </c>
      <c r="F111">
        <v>8293.6200000000008</v>
      </c>
    </row>
    <row r="112" spans="1:6" ht="21" x14ac:dyDescent="0.25">
      <c r="A112" s="83">
        <v>45733</v>
      </c>
      <c r="B112" s="8" t="s">
        <v>2172</v>
      </c>
      <c r="C112" s="17"/>
      <c r="D112" s="9">
        <v>100</v>
      </c>
      <c r="E112" s="9">
        <f t="shared" si="1"/>
        <v>8093.6240000000598</v>
      </c>
    </row>
    <row r="113" spans="1:6" ht="21" x14ac:dyDescent="0.25">
      <c r="A113" s="83">
        <v>45733</v>
      </c>
      <c r="B113" s="8" t="s">
        <v>2172</v>
      </c>
      <c r="D113" s="9">
        <v>100</v>
      </c>
      <c r="E113" s="9">
        <f t="shared" si="1"/>
        <v>7993.6240000000598</v>
      </c>
    </row>
    <row r="114" spans="1:6" ht="21" x14ac:dyDescent="0.25">
      <c r="A114" s="83">
        <v>45733</v>
      </c>
      <c r="B114" s="8" t="s">
        <v>2172</v>
      </c>
      <c r="D114" s="9">
        <v>100</v>
      </c>
      <c r="E114" s="9">
        <f t="shared" si="1"/>
        <v>7893.6240000000598</v>
      </c>
    </row>
    <row r="115" spans="1:6" ht="21" x14ac:dyDescent="0.25">
      <c r="A115" s="83">
        <v>45733</v>
      </c>
      <c r="B115" s="8" t="s">
        <v>2172</v>
      </c>
      <c r="D115" s="9">
        <v>100</v>
      </c>
      <c r="E115" s="9">
        <f t="shared" si="1"/>
        <v>7793.6240000000598</v>
      </c>
    </row>
    <row r="116" spans="1:6" ht="21" x14ac:dyDescent="0.25">
      <c r="A116" s="83">
        <v>45733</v>
      </c>
      <c r="B116" s="8" t="s">
        <v>2172</v>
      </c>
      <c r="D116" s="9">
        <v>100</v>
      </c>
      <c r="E116" s="9">
        <f t="shared" si="1"/>
        <v>7693.6240000000598</v>
      </c>
    </row>
    <row r="117" spans="1:6" ht="21" x14ac:dyDescent="0.25">
      <c r="A117" s="83">
        <v>45734</v>
      </c>
      <c r="B117" s="8" t="s">
        <v>1605</v>
      </c>
      <c r="C117" s="9">
        <v>5800</v>
      </c>
      <c r="E117" s="9">
        <f t="shared" si="1"/>
        <v>13493.62400000006</v>
      </c>
    </row>
    <row r="118" spans="1:6" ht="21" x14ac:dyDescent="0.25">
      <c r="A118" s="83">
        <v>45734</v>
      </c>
      <c r="B118" s="8" t="s">
        <v>2172</v>
      </c>
      <c r="C118" s="9"/>
      <c r="D118" s="89">
        <v>100</v>
      </c>
      <c r="E118" s="9">
        <f t="shared" si="1"/>
        <v>13393.62400000006</v>
      </c>
      <c r="F118">
        <v>7693.62</v>
      </c>
    </row>
    <row r="119" spans="1:6" ht="21" x14ac:dyDescent="0.25">
      <c r="A119" s="83">
        <v>45734</v>
      </c>
      <c r="B119" s="8" t="s">
        <v>2172</v>
      </c>
      <c r="C119" s="9"/>
      <c r="D119" s="89">
        <v>100</v>
      </c>
      <c r="E119" s="9">
        <f t="shared" si="1"/>
        <v>13293.62400000006</v>
      </c>
    </row>
    <row r="120" spans="1:6" ht="21" x14ac:dyDescent="0.25">
      <c r="A120" s="91">
        <v>45736</v>
      </c>
      <c r="B120" s="8" t="s">
        <v>2172</v>
      </c>
      <c r="D120" s="89">
        <v>100</v>
      </c>
      <c r="E120" s="9">
        <f t="shared" si="1"/>
        <v>13193.62400000006</v>
      </c>
    </row>
    <row r="121" spans="1:6" ht="21" x14ac:dyDescent="0.25">
      <c r="A121" s="91">
        <v>45736</v>
      </c>
      <c r="B121" s="8" t="s">
        <v>2180</v>
      </c>
      <c r="D121" s="89">
        <v>2000</v>
      </c>
      <c r="E121" s="9">
        <f t="shared" si="1"/>
        <v>11193.62400000006</v>
      </c>
    </row>
    <row r="122" spans="1:6" ht="21" x14ac:dyDescent="0.25">
      <c r="A122" s="91">
        <v>45737</v>
      </c>
      <c r="B122" s="8" t="s">
        <v>2172</v>
      </c>
      <c r="D122" s="89">
        <v>100</v>
      </c>
      <c r="E122" s="9">
        <f t="shared" si="1"/>
        <v>11093.62400000006</v>
      </c>
    </row>
    <row r="123" spans="1:6" ht="21" x14ac:dyDescent="0.25">
      <c r="A123" s="91">
        <v>45737</v>
      </c>
      <c r="B123" s="8" t="s">
        <v>2172</v>
      </c>
      <c r="D123" s="89">
        <v>100</v>
      </c>
      <c r="E123" s="9">
        <f t="shared" si="1"/>
        <v>10993.62400000006</v>
      </c>
    </row>
    <row r="124" spans="1:6" ht="21" x14ac:dyDescent="0.25">
      <c r="A124" s="91">
        <v>45741</v>
      </c>
      <c r="B124" s="8" t="s">
        <v>2172</v>
      </c>
      <c r="D124" s="89">
        <v>100</v>
      </c>
      <c r="E124" s="9">
        <f t="shared" si="1"/>
        <v>10893.62400000006</v>
      </c>
    </row>
    <row r="125" spans="1:6" ht="21" x14ac:dyDescent="0.25">
      <c r="A125" s="91">
        <v>45741</v>
      </c>
      <c r="B125" s="8" t="s">
        <v>2172</v>
      </c>
      <c r="D125" s="89">
        <v>100</v>
      </c>
      <c r="E125" s="9">
        <f t="shared" si="1"/>
        <v>10793.62400000006</v>
      </c>
    </row>
    <row r="126" spans="1:6" ht="21" x14ac:dyDescent="0.25">
      <c r="A126" s="91">
        <v>45741</v>
      </c>
      <c r="B126" s="8" t="s">
        <v>2172</v>
      </c>
      <c r="D126" s="89">
        <v>100</v>
      </c>
      <c r="E126" s="9">
        <f t="shared" si="1"/>
        <v>10693.62400000006</v>
      </c>
    </row>
    <row r="127" spans="1:6" ht="21" x14ac:dyDescent="0.25">
      <c r="A127" s="91">
        <v>45741</v>
      </c>
      <c r="B127" s="8" t="s">
        <v>2172</v>
      </c>
      <c r="D127" s="89">
        <v>100</v>
      </c>
      <c r="E127" s="9">
        <f t="shared" si="1"/>
        <v>10593.62400000006</v>
      </c>
    </row>
    <row r="128" spans="1:6" ht="21" x14ac:dyDescent="0.25">
      <c r="A128" s="91">
        <v>45741</v>
      </c>
      <c r="B128" s="8" t="s">
        <v>2172</v>
      </c>
      <c r="D128" s="89">
        <v>100</v>
      </c>
      <c r="E128" s="9">
        <f t="shared" si="1"/>
        <v>10493.62400000006</v>
      </c>
    </row>
    <row r="129" spans="1:5" ht="21" x14ac:dyDescent="0.25">
      <c r="A129" s="91">
        <v>45741</v>
      </c>
      <c r="B129" s="8" t="s">
        <v>2172</v>
      </c>
      <c r="D129" s="89">
        <v>100</v>
      </c>
      <c r="E129" s="9">
        <f t="shared" si="1"/>
        <v>10393.62400000006</v>
      </c>
    </row>
    <row r="130" spans="1:5" ht="21" x14ac:dyDescent="0.25">
      <c r="A130" s="91">
        <v>45741</v>
      </c>
      <c r="B130" s="8" t="s">
        <v>2172</v>
      </c>
      <c r="D130" s="89">
        <v>100</v>
      </c>
      <c r="E130" s="9">
        <f t="shared" si="1"/>
        <v>10293.62400000006</v>
      </c>
    </row>
    <row r="131" spans="1:5" ht="21" x14ac:dyDescent="0.25">
      <c r="A131" s="91">
        <v>45741</v>
      </c>
      <c r="B131" s="8" t="s">
        <v>2205</v>
      </c>
      <c r="D131" s="89">
        <v>6279</v>
      </c>
      <c r="E131" s="9">
        <f t="shared" si="1"/>
        <v>4014.6240000000598</v>
      </c>
    </row>
    <row r="132" spans="1:5" ht="21" x14ac:dyDescent="0.25">
      <c r="A132" s="91">
        <v>45749</v>
      </c>
      <c r="B132" s="8" t="s">
        <v>2172</v>
      </c>
      <c r="D132" s="89">
        <v>102.4</v>
      </c>
      <c r="E132" s="9">
        <f t="shared" si="1"/>
        <v>3912.2240000000597</v>
      </c>
    </row>
    <row r="133" spans="1:5" ht="21" x14ac:dyDescent="0.25">
      <c r="A133" s="91">
        <v>45749</v>
      </c>
      <c r="B133" s="8" t="s">
        <v>2172</v>
      </c>
      <c r="D133" s="89">
        <v>102.4</v>
      </c>
      <c r="E133" s="9">
        <f t="shared" si="1"/>
        <v>3809.8240000000596</v>
      </c>
    </row>
    <row r="134" spans="1:5" ht="21" x14ac:dyDescent="0.25">
      <c r="A134" s="91">
        <v>45749</v>
      </c>
      <c r="B134" s="51" t="s">
        <v>351</v>
      </c>
      <c r="D134" s="89">
        <f>550+27.5+35+1.75</f>
        <v>614.25</v>
      </c>
      <c r="E134" s="9">
        <f t="shared" si="1"/>
        <v>3195.5740000000596</v>
      </c>
    </row>
    <row r="135" spans="1:5" ht="21" x14ac:dyDescent="0.25">
      <c r="A135" s="91">
        <v>45749</v>
      </c>
      <c r="B135" s="51" t="s">
        <v>2353</v>
      </c>
      <c r="D135" s="89">
        <v>127.95</v>
      </c>
      <c r="E135" s="9">
        <f t="shared" ref="E135:E198" si="2">E134+C135-D135</f>
        <v>3067.6240000000598</v>
      </c>
    </row>
    <row r="136" spans="1:5" ht="21" x14ac:dyDescent="0.25">
      <c r="A136" s="91">
        <v>45758</v>
      </c>
      <c r="B136" s="51" t="s">
        <v>2370</v>
      </c>
      <c r="D136" s="89">
        <v>589.91</v>
      </c>
      <c r="E136" s="9">
        <f t="shared" si="2"/>
        <v>2477.71400000006</v>
      </c>
    </row>
    <row r="137" spans="1:5" ht="21" x14ac:dyDescent="0.25">
      <c r="A137" s="91">
        <v>45763</v>
      </c>
      <c r="B137" s="51" t="s">
        <v>1739</v>
      </c>
      <c r="C137" s="89">
        <v>250000</v>
      </c>
      <c r="D137" s="89"/>
      <c r="E137" s="9">
        <f t="shared" si="2"/>
        <v>252477.71400000007</v>
      </c>
    </row>
    <row r="138" spans="1:5" ht="21" x14ac:dyDescent="0.25">
      <c r="A138" s="91">
        <v>45763</v>
      </c>
      <c r="B138" s="8" t="s">
        <v>2172</v>
      </c>
      <c r="D138" s="89">
        <v>35.28</v>
      </c>
      <c r="E138" s="9">
        <f t="shared" si="2"/>
        <v>252442.43400000007</v>
      </c>
    </row>
    <row r="139" spans="1:5" ht="21" x14ac:dyDescent="0.25">
      <c r="A139" s="91">
        <v>45763</v>
      </c>
      <c r="B139" s="51" t="s">
        <v>2385</v>
      </c>
      <c r="D139" s="89">
        <v>250000</v>
      </c>
      <c r="E139" s="9">
        <f t="shared" si="2"/>
        <v>2442.4340000000666</v>
      </c>
    </row>
    <row r="140" spans="1:5" ht="21" x14ac:dyDescent="0.25">
      <c r="A140" s="91">
        <v>45765</v>
      </c>
      <c r="B140" s="8" t="s">
        <v>1605</v>
      </c>
      <c r="C140" s="89">
        <v>6784</v>
      </c>
      <c r="D140" s="89"/>
      <c r="E140" s="9">
        <f t="shared" si="2"/>
        <v>9226.4340000000666</v>
      </c>
    </row>
    <row r="141" spans="1:5" ht="21" x14ac:dyDescent="0.25">
      <c r="A141" s="91">
        <v>45771</v>
      </c>
      <c r="B141" s="51" t="s">
        <v>2410</v>
      </c>
      <c r="C141" s="89"/>
      <c r="D141" s="89">
        <v>3150</v>
      </c>
      <c r="E141" s="9">
        <f t="shared" si="2"/>
        <v>6076.4340000000666</v>
      </c>
    </row>
    <row r="142" spans="1:5" ht="21" x14ac:dyDescent="0.25">
      <c r="A142" s="91">
        <v>45771</v>
      </c>
      <c r="B142" s="51" t="s">
        <v>2411</v>
      </c>
      <c r="C142" s="89">
        <v>3000</v>
      </c>
      <c r="D142" s="89"/>
      <c r="E142" s="9">
        <f t="shared" si="2"/>
        <v>9076.4340000000666</v>
      </c>
    </row>
    <row r="143" spans="1:5" ht="21" x14ac:dyDescent="0.25">
      <c r="A143" s="91">
        <v>45771</v>
      </c>
      <c r="B143" s="51" t="s">
        <v>2412</v>
      </c>
      <c r="C143" s="89"/>
      <c r="D143" s="89">
        <v>127.94</v>
      </c>
      <c r="E143" s="9">
        <f t="shared" si="2"/>
        <v>8948.4940000000661</v>
      </c>
    </row>
    <row r="144" spans="1:5" ht="21" x14ac:dyDescent="0.25">
      <c r="A144" s="91">
        <v>45771</v>
      </c>
      <c r="B144" s="51" t="s">
        <v>2415</v>
      </c>
      <c r="C144" s="89"/>
      <c r="D144" s="89">
        <v>6279</v>
      </c>
      <c r="E144" s="9">
        <f t="shared" si="2"/>
        <v>2669.4940000000661</v>
      </c>
    </row>
    <row r="145" spans="1:5" ht="21" x14ac:dyDescent="0.25">
      <c r="A145" s="91">
        <v>45772</v>
      </c>
      <c r="B145" s="51" t="s">
        <v>2421</v>
      </c>
      <c r="C145" s="9">
        <v>8142</v>
      </c>
      <c r="D145" s="89"/>
      <c r="E145" s="9">
        <f t="shared" si="2"/>
        <v>10811.494000000066</v>
      </c>
    </row>
    <row r="146" spans="1:5" ht="21" x14ac:dyDescent="0.25">
      <c r="A146" s="91">
        <v>45772</v>
      </c>
      <c r="B146" s="51" t="s">
        <v>2422</v>
      </c>
      <c r="C146" s="89"/>
      <c r="D146" s="89">
        <v>10104.5</v>
      </c>
      <c r="E146" s="9">
        <f t="shared" si="2"/>
        <v>706.99400000006608</v>
      </c>
    </row>
    <row r="147" spans="1:5" ht="21" x14ac:dyDescent="0.25">
      <c r="A147" s="91">
        <v>45778</v>
      </c>
      <c r="B147" s="51" t="s">
        <v>150</v>
      </c>
      <c r="D147" s="89">
        <v>550</v>
      </c>
      <c r="E147" s="9">
        <f t="shared" si="2"/>
        <v>156.99400000006608</v>
      </c>
    </row>
    <row r="148" spans="1:5" ht="21" x14ac:dyDescent="0.25">
      <c r="A148" s="91">
        <v>45778</v>
      </c>
      <c r="B148" s="51" t="s">
        <v>150</v>
      </c>
      <c r="D148" s="89">
        <v>29.61</v>
      </c>
      <c r="E148" s="9">
        <f t="shared" si="2"/>
        <v>127.38400000006608</v>
      </c>
    </row>
    <row r="149" spans="1:5" ht="21" x14ac:dyDescent="0.25">
      <c r="A149" s="91">
        <v>45813</v>
      </c>
      <c r="B149" s="51" t="s">
        <v>2421</v>
      </c>
      <c r="C149" s="9">
        <v>149994</v>
      </c>
      <c r="E149" s="9">
        <f t="shared" si="2"/>
        <v>150121.38400000008</v>
      </c>
    </row>
    <row r="150" spans="1:5" ht="21" x14ac:dyDescent="0.25">
      <c r="A150" s="91">
        <v>45813</v>
      </c>
      <c r="B150" s="51" t="s">
        <v>2388</v>
      </c>
      <c r="D150" s="89">
        <v>149814</v>
      </c>
      <c r="E150" s="9">
        <f t="shared" si="2"/>
        <v>307.38400000007823</v>
      </c>
    </row>
    <row r="151" spans="1:5" ht="21" x14ac:dyDescent="0.25">
      <c r="A151" s="91">
        <v>45905</v>
      </c>
      <c r="B151" s="51" t="s">
        <v>2416</v>
      </c>
      <c r="C151" s="89">
        <v>24999</v>
      </c>
      <c r="D151" s="89"/>
      <c r="E151" s="9">
        <f t="shared" si="2"/>
        <v>25306.384000000078</v>
      </c>
    </row>
    <row r="152" spans="1:5" ht="21" x14ac:dyDescent="0.25">
      <c r="A152" s="91">
        <v>45935</v>
      </c>
      <c r="B152" s="51" t="s">
        <v>2470</v>
      </c>
      <c r="C152" s="89"/>
      <c r="D152" s="89">
        <v>21250</v>
      </c>
      <c r="E152" s="9">
        <f t="shared" si="2"/>
        <v>4056.3840000000782</v>
      </c>
    </row>
    <row r="153" spans="1:5" ht="21" x14ac:dyDescent="0.25">
      <c r="A153" s="114" t="s">
        <v>2476</v>
      </c>
      <c r="B153" s="51" t="s">
        <v>1739</v>
      </c>
      <c r="C153" s="89">
        <v>10000</v>
      </c>
      <c r="D153" s="89"/>
      <c r="E153" s="9">
        <f t="shared" si="2"/>
        <v>14056.384000000078</v>
      </c>
    </row>
    <row r="154" spans="1:5" ht="21" x14ac:dyDescent="0.25">
      <c r="A154" s="114" t="s">
        <v>2476</v>
      </c>
      <c r="B154" s="51" t="s">
        <v>2388</v>
      </c>
      <c r="C154" s="89"/>
      <c r="D154" s="89">
        <v>13412.11</v>
      </c>
      <c r="E154" s="9">
        <f t="shared" si="2"/>
        <v>644.27400000007765</v>
      </c>
    </row>
    <row r="155" spans="1:5" ht="21" x14ac:dyDescent="0.25">
      <c r="A155" t="s">
        <v>2480</v>
      </c>
      <c r="B155" s="51" t="s">
        <v>2421</v>
      </c>
      <c r="C155" s="9">
        <v>65295</v>
      </c>
      <c r="D155" s="89"/>
      <c r="E155" s="9">
        <f t="shared" si="2"/>
        <v>65939.274000000078</v>
      </c>
    </row>
    <row r="156" spans="1:5" ht="21" x14ac:dyDescent="0.25">
      <c r="A156" t="s">
        <v>2480</v>
      </c>
      <c r="B156" s="51" t="s">
        <v>2388</v>
      </c>
      <c r="C156" s="89"/>
      <c r="D156" s="89">
        <v>65001.25</v>
      </c>
      <c r="E156" s="9">
        <f t="shared" si="2"/>
        <v>938.02400000007765</v>
      </c>
    </row>
    <row r="157" spans="1:5" ht="21" x14ac:dyDescent="0.25">
      <c r="A157" t="s">
        <v>2492</v>
      </c>
      <c r="B157" s="51" t="s">
        <v>2411</v>
      </c>
      <c r="C157" s="30">
        <v>6350</v>
      </c>
      <c r="E157" s="9">
        <f t="shared" si="2"/>
        <v>7288.0240000000776</v>
      </c>
    </row>
    <row r="158" spans="1:5" ht="21" x14ac:dyDescent="0.25">
      <c r="A158" t="s">
        <v>2518</v>
      </c>
      <c r="B158" s="51" t="s">
        <v>2415</v>
      </c>
      <c r="D158">
        <v>6279</v>
      </c>
      <c r="E158" s="9">
        <f t="shared" si="2"/>
        <v>1009.0240000000776</v>
      </c>
    </row>
    <row r="159" spans="1:5" ht="21" x14ac:dyDescent="0.25">
      <c r="A159" t="s">
        <v>2518</v>
      </c>
      <c r="B159" s="51" t="s">
        <v>150</v>
      </c>
      <c r="D159" s="89">
        <v>140.97999999999999</v>
      </c>
      <c r="E159" s="9">
        <f t="shared" si="2"/>
        <v>868.04400000007763</v>
      </c>
    </row>
    <row r="160" spans="1:5" ht="21" x14ac:dyDescent="0.25">
      <c r="A160" s="91">
        <v>45906</v>
      </c>
      <c r="B160" s="51" t="s">
        <v>150</v>
      </c>
      <c r="D160" s="89">
        <v>868.04</v>
      </c>
      <c r="E160" s="9">
        <f t="shared" si="2"/>
        <v>4.0000000776672096E-3</v>
      </c>
    </row>
    <row r="161" spans="1:5" ht="21" x14ac:dyDescent="0.25">
      <c r="A161" s="91">
        <v>45906</v>
      </c>
      <c r="B161" s="51" t="s">
        <v>2421</v>
      </c>
      <c r="C161" s="9">
        <v>299458</v>
      </c>
      <c r="E161" s="9">
        <f t="shared" si="2"/>
        <v>299458.00400000007</v>
      </c>
    </row>
    <row r="162" spans="1:5" ht="21" x14ac:dyDescent="0.25">
      <c r="A162" s="91">
        <v>45906</v>
      </c>
      <c r="B162" s="51" t="s">
        <v>2545</v>
      </c>
      <c r="C162" s="9"/>
      <c r="D162" s="9">
        <v>298124.44</v>
      </c>
      <c r="E162" s="9">
        <f t="shared" si="2"/>
        <v>1333.5640000000712</v>
      </c>
    </row>
    <row r="163" spans="1:5" ht="21" x14ac:dyDescent="0.25">
      <c r="A163" s="91" t="s">
        <v>2543</v>
      </c>
      <c r="B163" s="51" t="s">
        <v>2421</v>
      </c>
      <c r="C163" s="9">
        <v>199945</v>
      </c>
      <c r="D163" s="9"/>
      <c r="E163" s="9">
        <f t="shared" si="2"/>
        <v>201278.56400000007</v>
      </c>
    </row>
    <row r="164" spans="1:5" ht="21" x14ac:dyDescent="0.25">
      <c r="A164" s="91" t="s">
        <v>2543</v>
      </c>
      <c r="B164" s="51" t="s">
        <v>2421</v>
      </c>
      <c r="C164" s="9">
        <v>98120</v>
      </c>
      <c r="D164" s="9"/>
      <c r="E164" s="9">
        <f t="shared" si="2"/>
        <v>299398.56400000007</v>
      </c>
    </row>
    <row r="165" spans="1:5" ht="21" x14ac:dyDescent="0.25">
      <c r="A165" s="91" t="s">
        <v>2543</v>
      </c>
      <c r="B165" s="51" t="s">
        <v>2545</v>
      </c>
      <c r="C165" s="9"/>
      <c r="D165" s="9">
        <v>98999.81</v>
      </c>
      <c r="E165" s="9">
        <f t="shared" si="2"/>
        <v>200398.75400000007</v>
      </c>
    </row>
    <row r="166" spans="1:5" ht="21" x14ac:dyDescent="0.25">
      <c r="A166" s="91" t="s">
        <v>2543</v>
      </c>
      <c r="B166" s="51" t="s">
        <v>2545</v>
      </c>
      <c r="C166" s="9"/>
      <c r="D166" s="9">
        <v>199984.11</v>
      </c>
      <c r="E166" s="9">
        <f t="shared" si="2"/>
        <v>414.64400000008754</v>
      </c>
    </row>
    <row r="167" spans="1:5" ht="21" x14ac:dyDescent="0.25">
      <c r="A167" s="91" t="s">
        <v>2553</v>
      </c>
      <c r="B167" s="51" t="s">
        <v>2545</v>
      </c>
      <c r="C167" s="9">
        <v>6412</v>
      </c>
      <c r="E167" s="9">
        <f t="shared" si="2"/>
        <v>6826.6440000000875</v>
      </c>
    </row>
    <row r="168" spans="1:5" ht="21" x14ac:dyDescent="0.25">
      <c r="A168" s="91" t="s">
        <v>2579</v>
      </c>
      <c r="B168" s="51" t="s">
        <v>2415</v>
      </c>
      <c r="D168" s="9">
        <v>6279</v>
      </c>
      <c r="E168" s="9">
        <f t="shared" si="2"/>
        <v>547.64400000008754</v>
      </c>
    </row>
    <row r="169" spans="1:5" ht="21" x14ac:dyDescent="0.25">
      <c r="E169" s="9">
        <f t="shared" si="2"/>
        <v>547.64400000008754</v>
      </c>
    </row>
    <row r="170" spans="1:5" ht="21" x14ac:dyDescent="0.25">
      <c r="E170" s="9">
        <f t="shared" si="2"/>
        <v>547.64400000008754</v>
      </c>
    </row>
    <row r="171" spans="1:5" ht="21" x14ac:dyDescent="0.25">
      <c r="E171" s="9">
        <f t="shared" si="2"/>
        <v>547.64400000008754</v>
      </c>
    </row>
    <row r="172" spans="1:5" ht="21" x14ac:dyDescent="0.25">
      <c r="E172" s="9">
        <f t="shared" si="2"/>
        <v>547.64400000008754</v>
      </c>
    </row>
    <row r="173" spans="1:5" ht="21" x14ac:dyDescent="0.25">
      <c r="E173" s="9">
        <f t="shared" si="2"/>
        <v>547.64400000008754</v>
      </c>
    </row>
    <row r="174" spans="1:5" ht="21" x14ac:dyDescent="0.25">
      <c r="E174" s="9">
        <f t="shared" si="2"/>
        <v>547.64400000008754</v>
      </c>
    </row>
    <row r="175" spans="1:5" ht="21" x14ac:dyDescent="0.25">
      <c r="E175" s="9">
        <f t="shared" si="2"/>
        <v>547.64400000008754</v>
      </c>
    </row>
    <row r="176" spans="1:5" ht="21" x14ac:dyDescent="0.25">
      <c r="E176" s="9">
        <f t="shared" si="2"/>
        <v>547.64400000008754</v>
      </c>
    </row>
    <row r="177" spans="5:5" ht="21" x14ac:dyDescent="0.25">
      <c r="E177" s="9">
        <f t="shared" si="2"/>
        <v>547.64400000008754</v>
      </c>
    </row>
    <row r="178" spans="5:5" ht="21" x14ac:dyDescent="0.25">
      <c r="E178" s="9">
        <f t="shared" si="2"/>
        <v>547.64400000008754</v>
      </c>
    </row>
    <row r="179" spans="5:5" ht="21" x14ac:dyDescent="0.25">
      <c r="E179" s="9">
        <f t="shared" si="2"/>
        <v>547.64400000008754</v>
      </c>
    </row>
    <row r="180" spans="5:5" ht="21" x14ac:dyDescent="0.25">
      <c r="E180" s="9">
        <f t="shared" si="2"/>
        <v>547.64400000008754</v>
      </c>
    </row>
    <row r="181" spans="5:5" ht="21" x14ac:dyDescent="0.25">
      <c r="E181" s="9">
        <f t="shared" si="2"/>
        <v>547.64400000008754</v>
      </c>
    </row>
    <row r="182" spans="5:5" ht="21" x14ac:dyDescent="0.25">
      <c r="E182" s="9">
        <f t="shared" si="2"/>
        <v>547.64400000008754</v>
      </c>
    </row>
    <row r="183" spans="5:5" ht="21" x14ac:dyDescent="0.25">
      <c r="E183" s="9">
        <f t="shared" si="2"/>
        <v>547.64400000008754</v>
      </c>
    </row>
    <row r="184" spans="5:5" ht="21" x14ac:dyDescent="0.25">
      <c r="E184" s="9">
        <f t="shared" si="2"/>
        <v>547.64400000008754</v>
      </c>
    </row>
    <row r="185" spans="5:5" ht="21" x14ac:dyDescent="0.25">
      <c r="E185" s="9">
        <f t="shared" si="2"/>
        <v>547.64400000008754</v>
      </c>
    </row>
    <row r="186" spans="5:5" ht="21" x14ac:dyDescent="0.25">
      <c r="E186" s="9">
        <f t="shared" si="2"/>
        <v>547.64400000008754</v>
      </c>
    </row>
    <row r="187" spans="5:5" ht="21" x14ac:dyDescent="0.25">
      <c r="E187" s="9">
        <f t="shared" si="2"/>
        <v>547.64400000008754</v>
      </c>
    </row>
    <row r="188" spans="5:5" ht="21" x14ac:dyDescent="0.25">
      <c r="E188" s="9">
        <f t="shared" si="2"/>
        <v>547.64400000008754</v>
      </c>
    </row>
    <row r="189" spans="5:5" ht="21" x14ac:dyDescent="0.25">
      <c r="E189" s="9">
        <f t="shared" si="2"/>
        <v>547.64400000008754</v>
      </c>
    </row>
    <row r="190" spans="5:5" ht="21" x14ac:dyDescent="0.25">
      <c r="E190" s="9">
        <f t="shared" si="2"/>
        <v>547.64400000008754</v>
      </c>
    </row>
    <row r="191" spans="5:5" ht="21" x14ac:dyDescent="0.25">
      <c r="E191" s="9">
        <f t="shared" si="2"/>
        <v>547.64400000008754</v>
      </c>
    </row>
    <row r="192" spans="5:5" ht="21" x14ac:dyDescent="0.25">
      <c r="E192" s="9">
        <f t="shared" si="2"/>
        <v>547.64400000008754</v>
      </c>
    </row>
    <row r="193" spans="5:5" ht="21" x14ac:dyDescent="0.25">
      <c r="E193" s="9">
        <f t="shared" si="2"/>
        <v>547.64400000008754</v>
      </c>
    </row>
    <row r="194" spans="5:5" ht="21" x14ac:dyDescent="0.25">
      <c r="E194" s="9">
        <f t="shared" si="2"/>
        <v>547.64400000008754</v>
      </c>
    </row>
    <row r="195" spans="5:5" ht="21" x14ac:dyDescent="0.25">
      <c r="E195" s="9">
        <f t="shared" si="2"/>
        <v>547.64400000008754</v>
      </c>
    </row>
    <row r="196" spans="5:5" ht="21" x14ac:dyDescent="0.25">
      <c r="E196" s="9">
        <f t="shared" si="2"/>
        <v>547.64400000008754</v>
      </c>
    </row>
    <row r="197" spans="5:5" ht="21" x14ac:dyDescent="0.25">
      <c r="E197" s="9">
        <f t="shared" si="2"/>
        <v>547.64400000008754</v>
      </c>
    </row>
    <row r="198" spans="5:5" ht="21" x14ac:dyDescent="0.25">
      <c r="E198" s="9">
        <f t="shared" si="2"/>
        <v>547.64400000008754</v>
      </c>
    </row>
    <row r="199" spans="5:5" ht="21" x14ac:dyDescent="0.25">
      <c r="E199" s="9">
        <f t="shared" ref="E199:E262" si="3">E198+C199-D199</f>
        <v>547.64400000008754</v>
      </c>
    </row>
    <row r="200" spans="5:5" ht="21" x14ac:dyDescent="0.25">
      <c r="E200" s="9">
        <f t="shared" si="3"/>
        <v>547.64400000008754</v>
      </c>
    </row>
    <row r="201" spans="5:5" ht="21" x14ac:dyDescent="0.25">
      <c r="E201" s="9">
        <f t="shared" si="3"/>
        <v>547.64400000008754</v>
      </c>
    </row>
    <row r="202" spans="5:5" ht="21" x14ac:dyDescent="0.25">
      <c r="E202" s="9">
        <f t="shared" si="3"/>
        <v>547.64400000008754</v>
      </c>
    </row>
    <row r="203" spans="5:5" ht="21" x14ac:dyDescent="0.25">
      <c r="E203" s="9">
        <f t="shared" si="3"/>
        <v>547.64400000008754</v>
      </c>
    </row>
    <row r="204" spans="5:5" ht="21" x14ac:dyDescent="0.25">
      <c r="E204" s="9">
        <f t="shared" si="3"/>
        <v>547.64400000008754</v>
      </c>
    </row>
    <row r="205" spans="5:5" ht="21" x14ac:dyDescent="0.25">
      <c r="E205" s="9">
        <f t="shared" si="3"/>
        <v>547.64400000008754</v>
      </c>
    </row>
    <row r="206" spans="5:5" ht="21" x14ac:dyDescent="0.25">
      <c r="E206" s="9">
        <f t="shared" si="3"/>
        <v>547.64400000008754</v>
      </c>
    </row>
    <row r="207" spans="5:5" ht="21" x14ac:dyDescent="0.25">
      <c r="E207" s="9">
        <f t="shared" si="3"/>
        <v>547.64400000008754</v>
      </c>
    </row>
    <row r="208" spans="5:5" ht="21" x14ac:dyDescent="0.25">
      <c r="E208" s="9">
        <f t="shared" si="3"/>
        <v>547.64400000008754</v>
      </c>
    </row>
    <row r="209" spans="5:5" ht="21" x14ac:dyDescent="0.25">
      <c r="E209" s="9">
        <f t="shared" si="3"/>
        <v>547.64400000008754</v>
      </c>
    </row>
    <row r="210" spans="5:5" ht="21" x14ac:dyDescent="0.25">
      <c r="E210" s="9">
        <f t="shared" si="3"/>
        <v>547.64400000008754</v>
      </c>
    </row>
    <row r="211" spans="5:5" ht="21" x14ac:dyDescent="0.25">
      <c r="E211" s="9">
        <f t="shared" si="3"/>
        <v>547.64400000008754</v>
      </c>
    </row>
    <row r="212" spans="5:5" ht="21" x14ac:dyDescent="0.25">
      <c r="E212" s="9">
        <f t="shared" si="3"/>
        <v>547.64400000008754</v>
      </c>
    </row>
    <row r="213" spans="5:5" ht="21" x14ac:dyDescent="0.25">
      <c r="E213" s="9">
        <f t="shared" si="3"/>
        <v>547.64400000008754</v>
      </c>
    </row>
    <row r="214" spans="5:5" ht="21" x14ac:dyDescent="0.25">
      <c r="E214" s="9">
        <f t="shared" si="3"/>
        <v>547.64400000008754</v>
      </c>
    </row>
    <row r="215" spans="5:5" ht="21" x14ac:dyDescent="0.25">
      <c r="E215" s="9">
        <f t="shared" si="3"/>
        <v>547.64400000008754</v>
      </c>
    </row>
    <row r="216" spans="5:5" ht="21" x14ac:dyDescent="0.25">
      <c r="E216" s="9">
        <f t="shared" si="3"/>
        <v>547.64400000008754</v>
      </c>
    </row>
    <row r="217" spans="5:5" ht="21" x14ac:dyDescent="0.25">
      <c r="E217" s="9">
        <f t="shared" si="3"/>
        <v>547.64400000008754</v>
      </c>
    </row>
    <row r="218" spans="5:5" ht="21" x14ac:dyDescent="0.25">
      <c r="E218" s="9">
        <f t="shared" si="3"/>
        <v>547.64400000008754</v>
      </c>
    </row>
    <row r="219" spans="5:5" ht="21" x14ac:dyDescent="0.25">
      <c r="E219" s="9">
        <f t="shared" si="3"/>
        <v>547.64400000008754</v>
      </c>
    </row>
    <row r="220" spans="5:5" ht="21" x14ac:dyDescent="0.25">
      <c r="E220" s="9">
        <f t="shared" si="3"/>
        <v>547.64400000008754</v>
      </c>
    </row>
    <row r="221" spans="5:5" ht="21" x14ac:dyDescent="0.25">
      <c r="E221" s="9">
        <f t="shared" si="3"/>
        <v>547.64400000008754</v>
      </c>
    </row>
    <row r="222" spans="5:5" ht="21" x14ac:dyDescent="0.25">
      <c r="E222" s="9">
        <f t="shared" si="3"/>
        <v>547.64400000008754</v>
      </c>
    </row>
    <row r="223" spans="5:5" ht="21" x14ac:dyDescent="0.25">
      <c r="E223" s="9">
        <f t="shared" si="3"/>
        <v>547.64400000008754</v>
      </c>
    </row>
    <row r="224" spans="5:5" ht="21" x14ac:dyDescent="0.25">
      <c r="E224" s="9">
        <f t="shared" si="3"/>
        <v>547.64400000008754</v>
      </c>
    </row>
    <row r="225" spans="5:5" ht="21" x14ac:dyDescent="0.25">
      <c r="E225" s="9">
        <f t="shared" si="3"/>
        <v>547.64400000008754</v>
      </c>
    </row>
    <row r="226" spans="5:5" ht="21" x14ac:dyDescent="0.25">
      <c r="E226" s="9">
        <f t="shared" si="3"/>
        <v>547.64400000008754</v>
      </c>
    </row>
    <row r="227" spans="5:5" ht="21" x14ac:dyDescent="0.25">
      <c r="E227" s="9">
        <f t="shared" si="3"/>
        <v>547.64400000008754</v>
      </c>
    </row>
    <row r="228" spans="5:5" ht="21" x14ac:dyDescent="0.25">
      <c r="E228" s="9">
        <f t="shared" si="3"/>
        <v>547.64400000008754</v>
      </c>
    </row>
    <row r="229" spans="5:5" ht="21" x14ac:dyDescent="0.25">
      <c r="E229" s="9">
        <f t="shared" si="3"/>
        <v>547.64400000008754</v>
      </c>
    </row>
    <row r="230" spans="5:5" ht="21" x14ac:dyDescent="0.25">
      <c r="E230" s="9">
        <f t="shared" si="3"/>
        <v>547.64400000008754</v>
      </c>
    </row>
    <row r="231" spans="5:5" ht="21" x14ac:dyDescent="0.25">
      <c r="E231" s="9">
        <f t="shared" si="3"/>
        <v>547.64400000008754</v>
      </c>
    </row>
    <row r="232" spans="5:5" ht="21" x14ac:dyDescent="0.25">
      <c r="E232" s="9">
        <f t="shared" si="3"/>
        <v>547.64400000008754</v>
      </c>
    </row>
    <row r="233" spans="5:5" ht="21" x14ac:dyDescent="0.25">
      <c r="E233" s="9">
        <f t="shared" si="3"/>
        <v>547.64400000008754</v>
      </c>
    </row>
    <row r="234" spans="5:5" ht="21" x14ac:dyDescent="0.25">
      <c r="E234" s="9">
        <f t="shared" si="3"/>
        <v>547.64400000008754</v>
      </c>
    </row>
    <row r="235" spans="5:5" ht="21" x14ac:dyDescent="0.25">
      <c r="E235" s="9">
        <f t="shared" si="3"/>
        <v>547.64400000008754</v>
      </c>
    </row>
    <row r="236" spans="5:5" ht="21" x14ac:dyDescent="0.25">
      <c r="E236" s="9">
        <f t="shared" si="3"/>
        <v>547.64400000008754</v>
      </c>
    </row>
    <row r="237" spans="5:5" ht="21" x14ac:dyDescent="0.25">
      <c r="E237" s="9">
        <f t="shared" si="3"/>
        <v>547.64400000008754</v>
      </c>
    </row>
    <row r="238" spans="5:5" ht="21" x14ac:dyDescent="0.25">
      <c r="E238" s="9">
        <f t="shared" si="3"/>
        <v>547.64400000008754</v>
      </c>
    </row>
    <row r="239" spans="5:5" ht="21" x14ac:dyDescent="0.25">
      <c r="E239" s="9">
        <f t="shared" si="3"/>
        <v>547.64400000008754</v>
      </c>
    </row>
    <row r="240" spans="5:5" ht="21" x14ac:dyDescent="0.25">
      <c r="E240" s="9">
        <f t="shared" si="3"/>
        <v>547.64400000008754</v>
      </c>
    </row>
    <row r="241" spans="5:5" ht="21" x14ac:dyDescent="0.25">
      <c r="E241" s="9">
        <f t="shared" si="3"/>
        <v>547.64400000008754</v>
      </c>
    </row>
    <row r="242" spans="5:5" ht="21" x14ac:dyDescent="0.25">
      <c r="E242" s="9">
        <f t="shared" si="3"/>
        <v>547.64400000008754</v>
      </c>
    </row>
    <row r="243" spans="5:5" ht="21" x14ac:dyDescent="0.25">
      <c r="E243" s="9">
        <f t="shared" si="3"/>
        <v>547.64400000008754</v>
      </c>
    </row>
    <row r="244" spans="5:5" ht="21" x14ac:dyDescent="0.25">
      <c r="E244" s="9">
        <f t="shared" si="3"/>
        <v>547.64400000008754</v>
      </c>
    </row>
    <row r="245" spans="5:5" ht="21" x14ac:dyDescent="0.25">
      <c r="E245" s="9">
        <f t="shared" si="3"/>
        <v>547.64400000008754</v>
      </c>
    </row>
    <row r="246" spans="5:5" ht="21" x14ac:dyDescent="0.25">
      <c r="E246" s="9">
        <f t="shared" si="3"/>
        <v>547.64400000008754</v>
      </c>
    </row>
    <row r="247" spans="5:5" ht="21" x14ac:dyDescent="0.25">
      <c r="E247" s="9">
        <f t="shared" si="3"/>
        <v>547.64400000008754</v>
      </c>
    </row>
    <row r="248" spans="5:5" ht="21" x14ac:dyDescent="0.25">
      <c r="E248" s="9">
        <f t="shared" si="3"/>
        <v>547.64400000008754</v>
      </c>
    </row>
    <row r="249" spans="5:5" ht="21" x14ac:dyDescent="0.25">
      <c r="E249" s="9">
        <f t="shared" si="3"/>
        <v>547.64400000008754</v>
      </c>
    </row>
    <row r="250" spans="5:5" ht="21" x14ac:dyDescent="0.25">
      <c r="E250" s="9">
        <f t="shared" si="3"/>
        <v>547.64400000008754</v>
      </c>
    </row>
    <row r="251" spans="5:5" ht="21" x14ac:dyDescent="0.25">
      <c r="E251" s="9">
        <f t="shared" si="3"/>
        <v>547.64400000008754</v>
      </c>
    </row>
    <row r="252" spans="5:5" ht="21" x14ac:dyDescent="0.25">
      <c r="E252" s="9">
        <f t="shared" si="3"/>
        <v>547.64400000008754</v>
      </c>
    </row>
    <row r="253" spans="5:5" ht="21" x14ac:dyDescent="0.25">
      <c r="E253" s="9">
        <f t="shared" si="3"/>
        <v>547.64400000008754</v>
      </c>
    </row>
    <row r="254" spans="5:5" ht="21" x14ac:dyDescent="0.25">
      <c r="E254" s="9">
        <f t="shared" si="3"/>
        <v>547.64400000008754</v>
      </c>
    </row>
    <row r="255" spans="5:5" ht="21" x14ac:dyDescent="0.25">
      <c r="E255" s="9">
        <f t="shared" si="3"/>
        <v>547.64400000008754</v>
      </c>
    </row>
    <row r="256" spans="5:5" ht="21" x14ac:dyDescent="0.25">
      <c r="E256" s="9">
        <f t="shared" si="3"/>
        <v>547.64400000008754</v>
      </c>
    </row>
    <row r="257" spans="5:5" ht="21" x14ac:dyDescent="0.25">
      <c r="E257" s="9">
        <f t="shared" si="3"/>
        <v>547.64400000008754</v>
      </c>
    </row>
    <row r="258" spans="5:5" ht="21" x14ac:dyDescent="0.25">
      <c r="E258" s="9">
        <f t="shared" si="3"/>
        <v>547.64400000008754</v>
      </c>
    </row>
    <row r="259" spans="5:5" ht="21" x14ac:dyDescent="0.25">
      <c r="E259" s="9">
        <f t="shared" si="3"/>
        <v>547.64400000008754</v>
      </c>
    </row>
    <row r="260" spans="5:5" ht="21" x14ac:dyDescent="0.25">
      <c r="E260" s="9">
        <f t="shared" si="3"/>
        <v>547.64400000008754</v>
      </c>
    </row>
    <row r="261" spans="5:5" ht="21" x14ac:dyDescent="0.25">
      <c r="E261" s="9">
        <f t="shared" si="3"/>
        <v>547.64400000008754</v>
      </c>
    </row>
    <row r="262" spans="5:5" ht="21" x14ac:dyDescent="0.25">
      <c r="E262" s="9">
        <f t="shared" si="3"/>
        <v>547.64400000008754</v>
      </c>
    </row>
    <row r="263" spans="5:5" ht="21" x14ac:dyDescent="0.25">
      <c r="E263" s="9">
        <f t="shared" ref="E263:E324" si="4">E262+C263-D263</f>
        <v>547.64400000008754</v>
      </c>
    </row>
    <row r="264" spans="5:5" ht="21" x14ac:dyDescent="0.25">
      <c r="E264" s="9">
        <f t="shared" si="4"/>
        <v>547.64400000008754</v>
      </c>
    </row>
    <row r="265" spans="5:5" ht="21" x14ac:dyDescent="0.25">
      <c r="E265" s="9">
        <f t="shared" si="4"/>
        <v>547.64400000008754</v>
      </c>
    </row>
    <row r="266" spans="5:5" ht="21" x14ac:dyDescent="0.25">
      <c r="E266" s="9">
        <f t="shared" si="4"/>
        <v>547.64400000008754</v>
      </c>
    </row>
    <row r="267" spans="5:5" ht="21" x14ac:dyDescent="0.25">
      <c r="E267" s="9">
        <f t="shared" si="4"/>
        <v>547.64400000008754</v>
      </c>
    </row>
    <row r="268" spans="5:5" ht="21" x14ac:dyDescent="0.25">
      <c r="E268" s="9">
        <f t="shared" si="4"/>
        <v>547.64400000008754</v>
      </c>
    </row>
    <row r="269" spans="5:5" ht="21" x14ac:dyDescent="0.25">
      <c r="E269" s="9">
        <f t="shared" si="4"/>
        <v>547.64400000008754</v>
      </c>
    </row>
    <row r="270" spans="5:5" ht="21" x14ac:dyDescent="0.25">
      <c r="E270" s="9">
        <f t="shared" si="4"/>
        <v>547.64400000008754</v>
      </c>
    </row>
    <row r="271" spans="5:5" ht="21" x14ac:dyDescent="0.25">
      <c r="E271" s="9">
        <f t="shared" si="4"/>
        <v>547.64400000008754</v>
      </c>
    </row>
    <row r="272" spans="5:5" ht="21" x14ac:dyDescent="0.25">
      <c r="E272" s="9">
        <f t="shared" si="4"/>
        <v>547.64400000008754</v>
      </c>
    </row>
    <row r="273" spans="5:5" ht="21" x14ac:dyDescent="0.25">
      <c r="E273" s="9">
        <f t="shared" si="4"/>
        <v>547.64400000008754</v>
      </c>
    </row>
    <row r="274" spans="5:5" ht="21" x14ac:dyDescent="0.25">
      <c r="E274" s="9">
        <f t="shared" si="4"/>
        <v>547.64400000008754</v>
      </c>
    </row>
    <row r="275" spans="5:5" ht="21" x14ac:dyDescent="0.25">
      <c r="E275" s="9">
        <f t="shared" si="4"/>
        <v>547.64400000008754</v>
      </c>
    </row>
    <row r="276" spans="5:5" ht="21" x14ac:dyDescent="0.25">
      <c r="E276" s="9">
        <f t="shared" si="4"/>
        <v>547.64400000008754</v>
      </c>
    </row>
    <row r="277" spans="5:5" ht="21" x14ac:dyDescent="0.25">
      <c r="E277" s="9">
        <f t="shared" si="4"/>
        <v>547.64400000008754</v>
      </c>
    </row>
    <row r="278" spans="5:5" ht="21" x14ac:dyDescent="0.25">
      <c r="E278" s="9">
        <f t="shared" si="4"/>
        <v>547.64400000008754</v>
      </c>
    </row>
    <row r="279" spans="5:5" ht="21" x14ac:dyDescent="0.25">
      <c r="E279" s="9">
        <f t="shared" si="4"/>
        <v>547.64400000008754</v>
      </c>
    </row>
    <row r="280" spans="5:5" ht="21" x14ac:dyDescent="0.25">
      <c r="E280" s="9">
        <f t="shared" si="4"/>
        <v>547.64400000008754</v>
      </c>
    </row>
    <row r="281" spans="5:5" ht="21" x14ac:dyDescent="0.25">
      <c r="E281" s="9">
        <f t="shared" si="4"/>
        <v>547.64400000008754</v>
      </c>
    </row>
    <row r="282" spans="5:5" ht="21" x14ac:dyDescent="0.25">
      <c r="E282" s="9">
        <f t="shared" si="4"/>
        <v>547.64400000008754</v>
      </c>
    </row>
    <row r="283" spans="5:5" ht="21" x14ac:dyDescent="0.25">
      <c r="E283" s="9">
        <f t="shared" si="4"/>
        <v>547.64400000008754</v>
      </c>
    </row>
    <row r="284" spans="5:5" ht="21" x14ac:dyDescent="0.25">
      <c r="E284" s="9">
        <f t="shared" si="4"/>
        <v>547.64400000008754</v>
      </c>
    </row>
    <row r="285" spans="5:5" ht="21" x14ac:dyDescent="0.25">
      <c r="E285" s="9">
        <f t="shared" si="4"/>
        <v>547.64400000008754</v>
      </c>
    </row>
    <row r="286" spans="5:5" ht="21" x14ac:dyDescent="0.25">
      <c r="E286" s="9">
        <f t="shared" si="4"/>
        <v>547.64400000008754</v>
      </c>
    </row>
    <row r="287" spans="5:5" ht="21" x14ac:dyDescent="0.25">
      <c r="E287" s="9">
        <f t="shared" si="4"/>
        <v>547.64400000008754</v>
      </c>
    </row>
    <row r="288" spans="5:5" ht="21" x14ac:dyDescent="0.25">
      <c r="E288" s="9">
        <f t="shared" si="4"/>
        <v>547.64400000008754</v>
      </c>
    </row>
    <row r="289" spans="5:5" ht="21" x14ac:dyDescent="0.25">
      <c r="E289" s="9">
        <f t="shared" si="4"/>
        <v>547.64400000008754</v>
      </c>
    </row>
    <row r="290" spans="5:5" ht="21" x14ac:dyDescent="0.25">
      <c r="E290" s="9">
        <f t="shared" si="4"/>
        <v>547.64400000008754</v>
      </c>
    </row>
    <row r="291" spans="5:5" ht="21" x14ac:dyDescent="0.25">
      <c r="E291" s="9">
        <f t="shared" si="4"/>
        <v>547.64400000008754</v>
      </c>
    </row>
    <row r="292" spans="5:5" ht="21" x14ac:dyDescent="0.25">
      <c r="E292" s="9">
        <f t="shared" si="4"/>
        <v>547.64400000008754</v>
      </c>
    </row>
    <row r="293" spans="5:5" ht="21" x14ac:dyDescent="0.25">
      <c r="E293" s="9">
        <f t="shared" si="4"/>
        <v>547.64400000008754</v>
      </c>
    </row>
    <row r="294" spans="5:5" ht="21" x14ac:dyDescent="0.25">
      <c r="E294" s="9">
        <f t="shared" si="4"/>
        <v>547.64400000008754</v>
      </c>
    </row>
    <row r="295" spans="5:5" ht="21" x14ac:dyDescent="0.25">
      <c r="E295" s="9">
        <f t="shared" si="4"/>
        <v>547.64400000008754</v>
      </c>
    </row>
    <row r="296" spans="5:5" ht="21" x14ac:dyDescent="0.25">
      <c r="E296" s="9">
        <f t="shared" si="4"/>
        <v>547.64400000008754</v>
      </c>
    </row>
    <row r="297" spans="5:5" ht="21" x14ac:dyDescent="0.25">
      <c r="E297" s="9">
        <f t="shared" si="4"/>
        <v>547.64400000008754</v>
      </c>
    </row>
    <row r="298" spans="5:5" ht="21" x14ac:dyDescent="0.25">
      <c r="E298" s="9">
        <f t="shared" si="4"/>
        <v>547.64400000008754</v>
      </c>
    </row>
    <row r="299" spans="5:5" ht="21" x14ac:dyDescent="0.25">
      <c r="E299" s="9">
        <f t="shared" si="4"/>
        <v>547.64400000008754</v>
      </c>
    </row>
    <row r="300" spans="5:5" ht="21" x14ac:dyDescent="0.25">
      <c r="E300" s="9">
        <f t="shared" si="4"/>
        <v>547.64400000008754</v>
      </c>
    </row>
    <row r="301" spans="5:5" ht="21" x14ac:dyDescent="0.25">
      <c r="E301" s="9">
        <f t="shared" si="4"/>
        <v>547.64400000008754</v>
      </c>
    </row>
    <row r="302" spans="5:5" ht="21" x14ac:dyDescent="0.25">
      <c r="E302" s="9">
        <f t="shared" si="4"/>
        <v>547.64400000008754</v>
      </c>
    </row>
    <row r="303" spans="5:5" ht="21" x14ac:dyDescent="0.25">
      <c r="E303" s="9">
        <f t="shared" si="4"/>
        <v>547.64400000008754</v>
      </c>
    </row>
    <row r="304" spans="5:5" ht="21" x14ac:dyDescent="0.25">
      <c r="E304" s="9">
        <f t="shared" si="4"/>
        <v>547.64400000008754</v>
      </c>
    </row>
    <row r="305" spans="5:5" ht="21" x14ac:dyDescent="0.25">
      <c r="E305" s="9">
        <f t="shared" si="4"/>
        <v>547.64400000008754</v>
      </c>
    </row>
    <row r="306" spans="5:5" ht="21" x14ac:dyDescent="0.25">
      <c r="E306" s="9">
        <f t="shared" si="4"/>
        <v>547.64400000008754</v>
      </c>
    </row>
    <row r="307" spans="5:5" ht="21" x14ac:dyDescent="0.25">
      <c r="E307" s="9">
        <f t="shared" si="4"/>
        <v>547.64400000008754</v>
      </c>
    </row>
    <row r="308" spans="5:5" ht="21" x14ac:dyDescent="0.25">
      <c r="E308" s="9">
        <f t="shared" si="4"/>
        <v>547.64400000008754</v>
      </c>
    </row>
    <row r="309" spans="5:5" ht="21" x14ac:dyDescent="0.25">
      <c r="E309" s="9">
        <f t="shared" si="4"/>
        <v>547.64400000008754</v>
      </c>
    </row>
    <row r="310" spans="5:5" ht="21" x14ac:dyDescent="0.25">
      <c r="E310" s="9">
        <f t="shared" si="4"/>
        <v>547.64400000008754</v>
      </c>
    </row>
    <row r="311" spans="5:5" ht="21" x14ac:dyDescent="0.25">
      <c r="E311" s="9">
        <f t="shared" si="4"/>
        <v>547.64400000008754</v>
      </c>
    </row>
    <row r="312" spans="5:5" ht="21" x14ac:dyDescent="0.25">
      <c r="E312" s="9">
        <f t="shared" si="4"/>
        <v>547.64400000008754</v>
      </c>
    </row>
    <row r="313" spans="5:5" ht="21" x14ac:dyDescent="0.25">
      <c r="E313" s="9">
        <f t="shared" si="4"/>
        <v>547.64400000008754</v>
      </c>
    </row>
    <row r="314" spans="5:5" ht="21" x14ac:dyDescent="0.25">
      <c r="E314" s="9">
        <f t="shared" si="4"/>
        <v>547.64400000008754</v>
      </c>
    </row>
    <row r="315" spans="5:5" ht="21" x14ac:dyDescent="0.25">
      <c r="E315" s="9">
        <f t="shared" si="4"/>
        <v>547.64400000008754</v>
      </c>
    </row>
    <row r="316" spans="5:5" ht="21" x14ac:dyDescent="0.25">
      <c r="E316" s="9">
        <f t="shared" si="4"/>
        <v>547.64400000008754</v>
      </c>
    </row>
    <row r="317" spans="5:5" ht="21" x14ac:dyDescent="0.25">
      <c r="E317" s="9">
        <f t="shared" si="4"/>
        <v>547.64400000008754</v>
      </c>
    </row>
    <row r="318" spans="5:5" ht="21" x14ac:dyDescent="0.25">
      <c r="E318" s="9">
        <f t="shared" si="4"/>
        <v>547.64400000008754</v>
      </c>
    </row>
    <row r="319" spans="5:5" ht="21" x14ac:dyDescent="0.25">
      <c r="E319" s="9">
        <f t="shared" si="4"/>
        <v>547.64400000008754</v>
      </c>
    </row>
    <row r="320" spans="5:5" ht="21" x14ac:dyDescent="0.25">
      <c r="E320" s="9">
        <f t="shared" si="4"/>
        <v>547.64400000008754</v>
      </c>
    </row>
    <row r="321" spans="5:5" ht="21" x14ac:dyDescent="0.25">
      <c r="E321" s="9">
        <f t="shared" si="4"/>
        <v>547.64400000008754</v>
      </c>
    </row>
    <row r="322" spans="5:5" ht="21" x14ac:dyDescent="0.25">
      <c r="E322" s="9">
        <f t="shared" si="4"/>
        <v>547.64400000008754</v>
      </c>
    </row>
    <row r="323" spans="5:5" ht="21" x14ac:dyDescent="0.25">
      <c r="E323" s="9">
        <f t="shared" si="4"/>
        <v>547.64400000008754</v>
      </c>
    </row>
    <row r="324" spans="5:5" ht="21" x14ac:dyDescent="0.25">
      <c r="E324" s="9">
        <f t="shared" si="4"/>
        <v>547.64400000008754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86FA-1D09-481F-B5C1-A61422AE6D31}">
  <sheetPr codeName="Sheet164"/>
  <dimension ref="A1:H19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6.33203125" customWidth="1"/>
    <col min="2" max="2" width="66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2437</v>
      </c>
      <c r="B1" s="160"/>
      <c r="C1" s="160"/>
      <c r="D1" s="160"/>
      <c r="E1" s="160"/>
    </row>
    <row r="2" spans="1:5" ht="26" x14ac:dyDescent="0.3">
      <c r="A2" s="161" t="s">
        <v>1818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>
        <v>45777</v>
      </c>
      <c r="B4" s="8" t="s">
        <v>2445</v>
      </c>
      <c r="C4" s="9">
        <v>5000</v>
      </c>
      <c r="D4" s="9"/>
      <c r="E4" s="9">
        <f>C4</f>
        <v>5000</v>
      </c>
    </row>
    <row r="5" spans="1:5" ht="21" x14ac:dyDescent="0.25">
      <c r="A5" s="18">
        <v>45777</v>
      </c>
      <c r="B5" s="8" t="s">
        <v>150</v>
      </c>
      <c r="C5" s="16"/>
      <c r="D5" s="9">
        <v>200</v>
      </c>
      <c r="E5" s="9">
        <f>E4+C5-D5</f>
        <v>4800</v>
      </c>
    </row>
    <row r="6" spans="1:5" ht="21" x14ac:dyDescent="0.25">
      <c r="A6" s="18">
        <v>45777</v>
      </c>
      <c r="B6" s="8" t="s">
        <v>150</v>
      </c>
      <c r="C6" s="9"/>
      <c r="D6" s="9">
        <v>10</v>
      </c>
      <c r="E6" s="9">
        <f t="shared" ref="E6:E69" si="0">E5+C6-D6</f>
        <v>4790</v>
      </c>
    </row>
    <row r="7" spans="1:5" ht="21" x14ac:dyDescent="0.25">
      <c r="A7" s="18"/>
      <c r="B7" s="8"/>
      <c r="C7" s="9"/>
      <c r="D7" s="9"/>
      <c r="E7" s="9">
        <f t="shared" si="0"/>
        <v>4790</v>
      </c>
    </row>
    <row r="8" spans="1:5" ht="21" x14ac:dyDescent="0.25">
      <c r="A8" s="18"/>
      <c r="B8" s="8"/>
      <c r="C8" s="9"/>
      <c r="D8" s="9"/>
      <c r="E8" s="9">
        <f t="shared" si="0"/>
        <v>4790</v>
      </c>
    </row>
    <row r="9" spans="1:5" ht="21" x14ac:dyDescent="0.25">
      <c r="A9" s="18"/>
      <c r="B9" s="8"/>
      <c r="C9" s="9"/>
      <c r="D9" s="9"/>
      <c r="E9" s="9">
        <f t="shared" si="0"/>
        <v>4790</v>
      </c>
    </row>
    <row r="10" spans="1:5" ht="21" x14ac:dyDescent="0.25">
      <c r="A10" s="18"/>
      <c r="B10" s="8"/>
      <c r="C10" s="9"/>
      <c r="D10" s="9"/>
      <c r="E10" s="9">
        <f t="shared" si="0"/>
        <v>4790</v>
      </c>
    </row>
    <row r="11" spans="1:5" ht="21" x14ac:dyDescent="0.25">
      <c r="A11" s="18"/>
      <c r="B11" s="8"/>
      <c r="C11" s="9"/>
      <c r="D11" s="9"/>
      <c r="E11" s="9">
        <f t="shared" si="0"/>
        <v>4790</v>
      </c>
    </row>
    <row r="12" spans="1:5" ht="21" x14ac:dyDescent="0.25">
      <c r="A12" s="18"/>
      <c r="B12" s="8"/>
      <c r="C12" s="9"/>
      <c r="D12" s="9"/>
      <c r="E12" s="9">
        <f t="shared" si="0"/>
        <v>4790</v>
      </c>
    </row>
    <row r="13" spans="1:5" ht="21" x14ac:dyDescent="0.25">
      <c r="A13" s="18"/>
      <c r="B13" s="8"/>
      <c r="C13" s="9"/>
      <c r="D13" s="9"/>
      <c r="E13" s="9">
        <f t="shared" si="0"/>
        <v>4790</v>
      </c>
    </row>
    <row r="14" spans="1:5" ht="21" x14ac:dyDescent="0.25">
      <c r="A14" s="18"/>
      <c r="B14" s="8"/>
      <c r="C14" s="9"/>
      <c r="D14" s="9"/>
      <c r="E14" s="9">
        <f t="shared" si="0"/>
        <v>4790</v>
      </c>
    </row>
    <row r="15" spans="1:5" ht="21" x14ac:dyDescent="0.25">
      <c r="A15" s="18"/>
      <c r="B15" s="8"/>
      <c r="C15" s="9"/>
      <c r="D15" s="9"/>
      <c r="E15" s="9">
        <f t="shared" si="0"/>
        <v>4790</v>
      </c>
    </row>
    <row r="16" spans="1:5" ht="21" x14ac:dyDescent="0.25">
      <c r="A16" s="18"/>
      <c r="B16" s="8"/>
      <c r="C16" s="9"/>
      <c r="D16" s="9"/>
      <c r="E16" s="9">
        <f t="shared" si="0"/>
        <v>4790</v>
      </c>
    </row>
    <row r="17" spans="1:5" ht="21" x14ac:dyDescent="0.25">
      <c r="A17" s="18"/>
      <c r="B17" s="8"/>
      <c r="C17" s="9"/>
      <c r="D17" s="9"/>
      <c r="E17" s="9">
        <f t="shared" si="0"/>
        <v>4790</v>
      </c>
    </row>
    <row r="18" spans="1:5" ht="21" x14ac:dyDescent="0.25">
      <c r="A18" s="18"/>
      <c r="B18" s="8"/>
      <c r="C18" s="9"/>
      <c r="D18" s="9"/>
      <c r="E18" s="9">
        <f t="shared" si="0"/>
        <v>4790</v>
      </c>
    </row>
    <row r="19" spans="1:5" ht="21" x14ac:dyDescent="0.25">
      <c r="A19" s="18"/>
      <c r="B19" s="8"/>
      <c r="C19" s="9"/>
      <c r="D19" s="9"/>
      <c r="E19" s="9">
        <f t="shared" si="0"/>
        <v>4790</v>
      </c>
    </row>
    <row r="20" spans="1:5" ht="21" x14ac:dyDescent="0.25">
      <c r="A20" s="18"/>
      <c r="B20" s="8"/>
      <c r="C20" s="9"/>
      <c r="D20" s="9"/>
      <c r="E20" s="9">
        <f t="shared" si="0"/>
        <v>4790</v>
      </c>
    </row>
    <row r="21" spans="1:5" ht="21" x14ac:dyDescent="0.25">
      <c r="A21" s="18"/>
      <c r="B21" s="8"/>
      <c r="C21" s="9"/>
      <c r="D21" s="9"/>
      <c r="E21" s="9">
        <f t="shared" si="0"/>
        <v>4790</v>
      </c>
    </row>
    <row r="22" spans="1:5" ht="21" x14ac:dyDescent="0.25">
      <c r="A22" s="18"/>
      <c r="B22" s="8"/>
      <c r="C22" s="9"/>
      <c r="D22" s="9"/>
      <c r="E22" s="9">
        <f t="shared" si="0"/>
        <v>4790</v>
      </c>
    </row>
    <row r="23" spans="1:5" ht="21" x14ac:dyDescent="0.25">
      <c r="A23" s="18"/>
      <c r="B23" s="8"/>
      <c r="C23" s="9"/>
      <c r="D23" s="9"/>
      <c r="E23" s="9">
        <f t="shared" si="0"/>
        <v>4790</v>
      </c>
    </row>
    <row r="24" spans="1:5" ht="21" x14ac:dyDescent="0.25">
      <c r="A24" s="18"/>
      <c r="B24" s="8"/>
      <c r="C24" s="9"/>
      <c r="D24" s="9"/>
      <c r="E24" s="9">
        <f t="shared" si="0"/>
        <v>4790</v>
      </c>
    </row>
    <row r="25" spans="1:5" ht="21" x14ac:dyDescent="0.25">
      <c r="A25" s="18"/>
      <c r="B25" s="8"/>
      <c r="C25" s="9"/>
      <c r="D25" s="9"/>
      <c r="E25" s="9">
        <f t="shared" si="0"/>
        <v>4790</v>
      </c>
    </row>
    <row r="26" spans="1:5" ht="21" x14ac:dyDescent="0.25">
      <c r="A26" s="18"/>
      <c r="B26" s="8"/>
      <c r="C26" s="9"/>
      <c r="D26" s="9"/>
      <c r="E26" s="9">
        <f t="shared" si="0"/>
        <v>4790</v>
      </c>
    </row>
    <row r="27" spans="1:5" ht="21" x14ac:dyDescent="0.25">
      <c r="A27" s="18"/>
      <c r="B27" s="8"/>
      <c r="C27" s="9"/>
      <c r="D27" s="9"/>
      <c r="E27" s="9">
        <f>E26+C27-D27</f>
        <v>4790</v>
      </c>
    </row>
    <row r="28" spans="1:5" ht="21" x14ac:dyDescent="0.25">
      <c r="A28" s="18"/>
      <c r="B28" s="8"/>
      <c r="C28" s="9"/>
      <c r="D28" s="9"/>
      <c r="E28" s="9">
        <f>E27+C28-D28</f>
        <v>4790</v>
      </c>
    </row>
    <row r="29" spans="1:5" ht="21" x14ac:dyDescent="0.25">
      <c r="A29" s="18"/>
      <c r="B29" s="8"/>
      <c r="C29" s="9"/>
      <c r="D29" s="9"/>
      <c r="E29" s="9">
        <f t="shared" si="0"/>
        <v>4790</v>
      </c>
    </row>
    <row r="30" spans="1:5" ht="21" x14ac:dyDescent="0.25">
      <c r="A30" s="18"/>
      <c r="B30" s="8"/>
      <c r="C30" s="9"/>
      <c r="D30" s="9"/>
      <c r="E30" s="9">
        <f t="shared" si="0"/>
        <v>4790</v>
      </c>
    </row>
    <row r="31" spans="1:5" ht="21" x14ac:dyDescent="0.25">
      <c r="A31" s="18"/>
      <c r="B31" s="8"/>
      <c r="C31" s="9"/>
      <c r="D31" s="9"/>
      <c r="E31" s="9">
        <f t="shared" si="0"/>
        <v>4790</v>
      </c>
    </row>
    <row r="32" spans="1:5" ht="21" x14ac:dyDescent="0.25">
      <c r="A32" s="18"/>
      <c r="B32" s="8"/>
      <c r="C32" s="9"/>
      <c r="D32" s="9"/>
      <c r="E32" s="9">
        <f t="shared" si="0"/>
        <v>4790</v>
      </c>
    </row>
    <row r="33" spans="1:5" ht="21" x14ac:dyDescent="0.25">
      <c r="A33" s="18"/>
      <c r="B33" s="8"/>
      <c r="C33" s="9"/>
      <c r="D33" s="9"/>
      <c r="E33" s="9">
        <f t="shared" si="0"/>
        <v>4790</v>
      </c>
    </row>
    <row r="34" spans="1:5" ht="21" x14ac:dyDescent="0.25">
      <c r="A34" s="18"/>
      <c r="B34" s="8"/>
      <c r="C34" s="9"/>
      <c r="D34" s="9"/>
      <c r="E34" s="9">
        <f t="shared" si="0"/>
        <v>4790</v>
      </c>
    </row>
    <row r="35" spans="1:5" ht="21" x14ac:dyDescent="0.25">
      <c r="A35" s="18"/>
      <c r="B35" s="8"/>
      <c r="C35" s="9"/>
      <c r="D35" s="9"/>
      <c r="E35" s="9">
        <f t="shared" si="0"/>
        <v>4790</v>
      </c>
    </row>
    <row r="36" spans="1:5" ht="21" x14ac:dyDescent="0.25">
      <c r="A36" s="18"/>
      <c r="B36" s="8"/>
      <c r="C36" s="9"/>
      <c r="D36" s="9"/>
      <c r="E36" s="9">
        <f t="shared" si="0"/>
        <v>4790</v>
      </c>
    </row>
    <row r="37" spans="1:5" ht="21" x14ac:dyDescent="0.25">
      <c r="A37" s="18"/>
      <c r="B37" s="8"/>
      <c r="C37" s="9"/>
      <c r="D37" s="9"/>
      <c r="E37" s="9">
        <f t="shared" si="0"/>
        <v>4790</v>
      </c>
    </row>
    <row r="38" spans="1:5" ht="21" x14ac:dyDescent="0.25">
      <c r="A38" s="18"/>
      <c r="B38" s="8"/>
      <c r="C38" s="9"/>
      <c r="D38" s="9"/>
      <c r="E38" s="9">
        <f t="shared" si="0"/>
        <v>4790</v>
      </c>
    </row>
    <row r="39" spans="1:5" ht="21" x14ac:dyDescent="0.25">
      <c r="A39" s="18"/>
      <c r="B39" s="8"/>
      <c r="C39" s="9"/>
      <c r="D39" s="9"/>
      <c r="E39" s="9">
        <f t="shared" si="0"/>
        <v>4790</v>
      </c>
    </row>
    <row r="40" spans="1:5" ht="21" x14ac:dyDescent="0.25">
      <c r="A40" s="18"/>
      <c r="B40" s="8"/>
      <c r="C40" s="9"/>
      <c r="D40" s="9"/>
      <c r="E40" s="9">
        <f t="shared" si="0"/>
        <v>4790</v>
      </c>
    </row>
    <row r="41" spans="1:5" ht="21" x14ac:dyDescent="0.25">
      <c r="A41" s="18"/>
      <c r="B41" s="8"/>
      <c r="C41" s="9"/>
      <c r="D41" s="9"/>
      <c r="E41" s="9">
        <f t="shared" si="0"/>
        <v>4790</v>
      </c>
    </row>
    <row r="42" spans="1:5" ht="21" x14ac:dyDescent="0.25">
      <c r="A42" s="18"/>
      <c r="B42" s="8"/>
      <c r="C42" s="9"/>
      <c r="D42" s="9"/>
      <c r="E42" s="9">
        <f t="shared" si="0"/>
        <v>4790</v>
      </c>
    </row>
    <row r="43" spans="1:5" ht="21" x14ac:dyDescent="0.25">
      <c r="A43" s="18"/>
      <c r="B43" s="8"/>
      <c r="C43" s="9"/>
      <c r="D43" s="9"/>
      <c r="E43" s="9">
        <f t="shared" si="0"/>
        <v>4790</v>
      </c>
    </row>
    <row r="44" spans="1:5" ht="21" x14ac:dyDescent="0.25">
      <c r="A44" s="8"/>
      <c r="B44" s="8"/>
      <c r="C44" s="9"/>
      <c r="D44" s="9"/>
      <c r="E44" s="9">
        <f t="shared" si="0"/>
        <v>4790</v>
      </c>
    </row>
    <row r="45" spans="1:5" ht="21" x14ac:dyDescent="0.25">
      <c r="A45" s="18"/>
      <c r="B45" s="8"/>
      <c r="C45" s="9"/>
      <c r="D45" s="9"/>
      <c r="E45" s="9">
        <f t="shared" si="0"/>
        <v>4790</v>
      </c>
    </row>
    <row r="46" spans="1:5" ht="21" x14ac:dyDescent="0.25">
      <c r="A46" s="18"/>
      <c r="B46" s="8"/>
      <c r="C46" s="9"/>
      <c r="D46" s="9"/>
      <c r="E46" s="9">
        <f t="shared" si="0"/>
        <v>4790</v>
      </c>
    </row>
    <row r="47" spans="1:5" ht="21" x14ac:dyDescent="0.25">
      <c r="A47" s="18"/>
      <c r="B47" s="8"/>
      <c r="C47" s="9"/>
      <c r="D47" s="9"/>
      <c r="E47" s="9">
        <f t="shared" si="0"/>
        <v>4790</v>
      </c>
    </row>
    <row r="48" spans="1:5" ht="21" x14ac:dyDescent="0.25">
      <c r="A48" s="18"/>
      <c r="B48" s="8"/>
      <c r="C48" s="9"/>
      <c r="D48" s="9"/>
      <c r="E48" s="9">
        <f t="shared" si="0"/>
        <v>4790</v>
      </c>
    </row>
    <row r="49" spans="1:8" ht="21" x14ac:dyDescent="0.25">
      <c r="A49" s="18"/>
      <c r="B49" s="8"/>
      <c r="C49" s="9"/>
      <c r="D49" s="9"/>
      <c r="E49" s="9">
        <f t="shared" si="0"/>
        <v>4790</v>
      </c>
    </row>
    <row r="50" spans="1:8" ht="21" x14ac:dyDescent="0.25">
      <c r="A50" s="18"/>
      <c r="B50" s="8"/>
      <c r="C50" s="9"/>
      <c r="D50" s="9"/>
      <c r="E50" s="9">
        <f t="shared" si="0"/>
        <v>4790</v>
      </c>
    </row>
    <row r="51" spans="1:8" ht="21" x14ac:dyDescent="0.25">
      <c r="A51" s="18"/>
      <c r="B51" s="8"/>
      <c r="C51" s="9"/>
      <c r="D51" s="9"/>
      <c r="E51" s="9">
        <f t="shared" si="0"/>
        <v>4790</v>
      </c>
    </row>
    <row r="52" spans="1:8" ht="21" x14ac:dyDescent="0.25">
      <c r="A52" s="18"/>
      <c r="B52" s="8"/>
      <c r="C52" s="9"/>
      <c r="D52" s="9"/>
      <c r="E52" s="9">
        <f t="shared" si="0"/>
        <v>4790</v>
      </c>
    </row>
    <row r="53" spans="1:8" ht="21" x14ac:dyDescent="0.25">
      <c r="A53" s="18"/>
      <c r="B53" s="8"/>
      <c r="C53" s="8"/>
      <c r="D53" s="9"/>
      <c r="E53" s="9">
        <f t="shared" si="0"/>
        <v>4790</v>
      </c>
    </row>
    <row r="54" spans="1:8" ht="21" x14ac:dyDescent="0.25">
      <c r="A54" s="18"/>
      <c r="B54" s="8"/>
      <c r="C54" s="17"/>
      <c r="D54" s="9"/>
      <c r="E54" s="9">
        <f t="shared" si="0"/>
        <v>4790</v>
      </c>
    </row>
    <row r="55" spans="1:8" ht="21" x14ac:dyDescent="0.25">
      <c r="A55" s="18"/>
      <c r="B55" s="8"/>
      <c r="C55" s="17"/>
      <c r="D55" s="9"/>
      <c r="E55" s="9">
        <f t="shared" si="0"/>
        <v>4790</v>
      </c>
    </row>
    <row r="56" spans="1:8" ht="21" x14ac:dyDescent="0.25">
      <c r="A56" s="18"/>
      <c r="B56" s="8"/>
      <c r="C56" s="17"/>
      <c r="D56" s="9"/>
      <c r="E56" s="9">
        <f t="shared" si="0"/>
        <v>4790</v>
      </c>
    </row>
    <row r="57" spans="1:8" ht="21" x14ac:dyDescent="0.25">
      <c r="A57" s="8"/>
      <c r="B57" s="8"/>
      <c r="C57" s="17"/>
      <c r="D57" s="9"/>
      <c r="E57" s="9">
        <f t="shared" si="0"/>
        <v>4790</v>
      </c>
    </row>
    <row r="58" spans="1:8" ht="21" x14ac:dyDescent="0.25">
      <c r="A58" s="8"/>
      <c r="B58" s="8"/>
      <c r="C58" s="17"/>
      <c r="D58" s="9"/>
      <c r="E58" s="9">
        <f t="shared" si="0"/>
        <v>4790</v>
      </c>
    </row>
    <row r="59" spans="1:8" ht="21" x14ac:dyDescent="0.25">
      <c r="A59" s="18"/>
      <c r="B59" s="8"/>
      <c r="C59" s="8"/>
      <c r="D59" s="9"/>
      <c r="E59" s="9">
        <f t="shared" si="0"/>
        <v>4790</v>
      </c>
    </row>
    <row r="60" spans="1:8" ht="21" x14ac:dyDescent="0.25">
      <c r="A60" s="18"/>
      <c r="B60" s="8"/>
      <c r="C60" s="17"/>
      <c r="D60" s="9"/>
      <c r="E60" s="9">
        <f t="shared" si="0"/>
        <v>4790</v>
      </c>
    </row>
    <row r="61" spans="1:8" ht="21" x14ac:dyDescent="0.25">
      <c r="A61" s="18"/>
      <c r="B61" s="8"/>
      <c r="C61" s="17"/>
      <c r="D61" s="9"/>
      <c r="E61" s="9">
        <f t="shared" si="0"/>
        <v>4790</v>
      </c>
    </row>
    <row r="62" spans="1:8" ht="21" x14ac:dyDescent="0.25">
      <c r="A62" s="18"/>
      <c r="B62" s="8"/>
      <c r="C62" s="17"/>
      <c r="D62" s="9"/>
      <c r="E62" s="9">
        <f t="shared" si="0"/>
        <v>4790</v>
      </c>
    </row>
    <row r="63" spans="1:8" ht="21" x14ac:dyDescent="0.25">
      <c r="A63" s="18"/>
      <c r="B63" s="8"/>
      <c r="C63" s="17"/>
      <c r="D63" s="9"/>
      <c r="E63" s="9">
        <f t="shared" si="0"/>
        <v>4790</v>
      </c>
    </row>
    <row r="64" spans="1:8" ht="21" x14ac:dyDescent="0.25">
      <c r="A64" s="18"/>
      <c r="B64" s="8"/>
      <c r="C64" s="17"/>
      <c r="D64" s="9"/>
      <c r="E64" s="9">
        <f t="shared" si="0"/>
        <v>4790</v>
      </c>
      <c r="H64">
        <v>723982.26</v>
      </c>
    </row>
    <row r="65" spans="1:5" ht="21" x14ac:dyDescent="0.25">
      <c r="A65" s="18"/>
      <c r="B65" s="8"/>
      <c r="C65" s="9"/>
      <c r="D65" s="9"/>
      <c r="E65" s="9">
        <f t="shared" si="0"/>
        <v>4790</v>
      </c>
    </row>
    <row r="66" spans="1:5" ht="21" x14ac:dyDescent="0.25">
      <c r="A66" s="18"/>
      <c r="B66" s="8"/>
      <c r="C66" s="9"/>
      <c r="D66" s="9"/>
      <c r="E66" s="9">
        <f t="shared" si="0"/>
        <v>4790</v>
      </c>
    </row>
    <row r="67" spans="1:5" ht="21" x14ac:dyDescent="0.25">
      <c r="A67" s="18"/>
      <c r="B67" s="8"/>
      <c r="C67" s="9"/>
      <c r="D67" s="9"/>
      <c r="E67" s="9">
        <f t="shared" si="0"/>
        <v>4790</v>
      </c>
    </row>
    <row r="68" spans="1:5" ht="21" x14ac:dyDescent="0.25">
      <c r="A68" s="18"/>
      <c r="B68" s="8"/>
      <c r="C68" s="17"/>
      <c r="D68" s="9"/>
      <c r="E68" s="9">
        <f t="shared" si="0"/>
        <v>4790</v>
      </c>
    </row>
    <row r="69" spans="1:5" ht="21" x14ac:dyDescent="0.25">
      <c r="A69" s="18"/>
      <c r="B69" s="8"/>
      <c r="C69" s="17"/>
      <c r="D69" s="9"/>
      <c r="E69" s="9">
        <f t="shared" si="0"/>
        <v>4790</v>
      </c>
    </row>
    <row r="70" spans="1:5" ht="21" x14ac:dyDescent="0.25">
      <c r="A70" s="18"/>
      <c r="B70" s="8"/>
      <c r="C70" s="17"/>
      <c r="D70" s="9"/>
      <c r="E70" s="9">
        <f t="shared" ref="E70:E133" si="1">E69+C70-D70</f>
        <v>4790</v>
      </c>
    </row>
    <row r="71" spans="1:5" ht="21" x14ac:dyDescent="0.25">
      <c r="A71" s="18"/>
      <c r="B71" s="8"/>
      <c r="C71" s="17"/>
      <c r="D71" s="9"/>
      <c r="E71" s="9">
        <f t="shared" si="1"/>
        <v>4790</v>
      </c>
    </row>
    <row r="72" spans="1:5" ht="21" x14ac:dyDescent="0.25">
      <c r="A72" s="18"/>
      <c r="B72" s="8"/>
      <c r="C72" s="17"/>
      <c r="D72" s="9"/>
      <c r="E72" s="9">
        <f t="shared" si="1"/>
        <v>4790</v>
      </c>
    </row>
    <row r="73" spans="1:5" ht="21" x14ac:dyDescent="0.25">
      <c r="A73" s="18"/>
      <c r="B73" s="8"/>
      <c r="C73" s="17"/>
      <c r="D73" s="9"/>
      <c r="E73" s="9">
        <f t="shared" si="1"/>
        <v>4790</v>
      </c>
    </row>
    <row r="74" spans="1:5" ht="21" x14ac:dyDescent="0.25">
      <c r="A74" s="18"/>
      <c r="B74" s="8"/>
      <c r="C74" s="17"/>
      <c r="D74" s="9"/>
      <c r="E74" s="9">
        <f t="shared" si="1"/>
        <v>4790</v>
      </c>
    </row>
    <row r="75" spans="1:5" ht="21" x14ac:dyDescent="0.25">
      <c r="A75" s="18"/>
      <c r="B75" s="8"/>
      <c r="C75" s="17"/>
      <c r="D75" s="9"/>
      <c r="E75" s="9">
        <f t="shared" si="1"/>
        <v>4790</v>
      </c>
    </row>
    <row r="76" spans="1:5" ht="21" x14ac:dyDescent="0.25">
      <c r="A76" s="18"/>
      <c r="B76" s="8"/>
      <c r="C76" s="17"/>
      <c r="D76" s="9"/>
      <c r="E76" s="9">
        <f t="shared" si="1"/>
        <v>4790</v>
      </c>
    </row>
    <row r="77" spans="1:5" ht="21" x14ac:dyDescent="0.25">
      <c r="A77" s="18"/>
      <c r="B77" s="8"/>
      <c r="C77" s="17"/>
      <c r="D77" s="9"/>
      <c r="E77" s="9">
        <f t="shared" si="1"/>
        <v>4790</v>
      </c>
    </row>
    <row r="78" spans="1:5" ht="21" x14ac:dyDescent="0.25">
      <c r="A78" s="18"/>
      <c r="B78" s="8"/>
      <c r="C78" s="17"/>
      <c r="D78" s="9"/>
      <c r="E78" s="9">
        <f t="shared" si="1"/>
        <v>4790</v>
      </c>
    </row>
    <row r="79" spans="1:5" ht="21" x14ac:dyDescent="0.25">
      <c r="A79" s="18"/>
      <c r="B79" s="8"/>
      <c r="C79" s="17"/>
      <c r="D79" s="9"/>
      <c r="E79" s="9">
        <f t="shared" si="1"/>
        <v>4790</v>
      </c>
    </row>
    <row r="80" spans="1:5" ht="21" x14ac:dyDescent="0.25">
      <c r="A80" s="18"/>
      <c r="B80" s="8"/>
      <c r="C80" s="17"/>
      <c r="D80" s="9"/>
      <c r="E80" s="9">
        <f t="shared" si="1"/>
        <v>4790</v>
      </c>
    </row>
    <row r="81" spans="1:6" ht="21" x14ac:dyDescent="0.25">
      <c r="A81" s="18"/>
      <c r="B81" s="8"/>
      <c r="C81" s="17"/>
      <c r="D81" s="9"/>
      <c r="E81" s="9">
        <f t="shared" si="1"/>
        <v>4790</v>
      </c>
    </row>
    <row r="82" spans="1:6" ht="21" x14ac:dyDescent="0.25">
      <c r="A82" s="18"/>
      <c r="B82" s="8"/>
      <c r="C82" s="17"/>
      <c r="D82" s="9"/>
      <c r="E82" s="9">
        <f t="shared" si="1"/>
        <v>4790</v>
      </c>
    </row>
    <row r="83" spans="1:6" ht="21" x14ac:dyDescent="0.25">
      <c r="A83" s="18"/>
      <c r="B83" s="8"/>
      <c r="C83" s="17"/>
      <c r="D83" s="9"/>
      <c r="E83" s="9">
        <f t="shared" si="1"/>
        <v>4790</v>
      </c>
    </row>
    <row r="84" spans="1:6" ht="21" x14ac:dyDescent="0.25">
      <c r="A84" s="18"/>
      <c r="B84" s="8"/>
      <c r="C84" s="86"/>
      <c r="D84" s="9"/>
      <c r="E84" s="9">
        <f t="shared" si="1"/>
        <v>4790</v>
      </c>
    </row>
    <row r="85" spans="1:6" ht="21" x14ac:dyDescent="0.25">
      <c r="A85" s="18"/>
      <c r="B85" s="8"/>
      <c r="C85" s="17"/>
      <c r="D85" s="9"/>
      <c r="E85" s="9">
        <f t="shared" si="1"/>
        <v>4790</v>
      </c>
    </row>
    <row r="86" spans="1:6" ht="21" x14ac:dyDescent="0.25">
      <c r="A86" s="18"/>
      <c r="B86" s="8"/>
      <c r="C86" s="17"/>
      <c r="D86" s="9"/>
      <c r="E86" s="9">
        <f t="shared" si="1"/>
        <v>4790</v>
      </c>
    </row>
    <row r="87" spans="1:6" ht="21" x14ac:dyDescent="0.25">
      <c r="A87" s="18"/>
      <c r="B87" s="8"/>
      <c r="C87" s="17"/>
      <c r="D87" s="9"/>
      <c r="E87" s="9">
        <f t="shared" si="1"/>
        <v>4790</v>
      </c>
    </row>
    <row r="88" spans="1:6" ht="21" x14ac:dyDescent="0.25">
      <c r="A88" s="18"/>
      <c r="B88" s="8"/>
      <c r="C88" s="25"/>
      <c r="D88" s="9"/>
      <c r="E88" s="9">
        <f t="shared" si="1"/>
        <v>4790</v>
      </c>
    </row>
    <row r="89" spans="1:6" ht="21" x14ac:dyDescent="0.25">
      <c r="A89" s="18"/>
      <c r="B89" s="8"/>
      <c r="C89" s="17"/>
      <c r="D89" s="9"/>
      <c r="E89" s="9">
        <f t="shared" si="1"/>
        <v>4790</v>
      </c>
    </row>
    <row r="90" spans="1:6" ht="21" x14ac:dyDescent="0.25">
      <c r="A90" s="18"/>
      <c r="B90" s="8"/>
      <c r="C90" s="17"/>
      <c r="D90" s="9"/>
      <c r="E90" s="9">
        <f t="shared" si="1"/>
        <v>4790</v>
      </c>
    </row>
    <row r="91" spans="1:6" ht="21" x14ac:dyDescent="0.25">
      <c r="A91" s="18"/>
      <c r="B91" s="8"/>
      <c r="C91" s="9"/>
      <c r="D91" s="9"/>
      <c r="E91" s="9">
        <f t="shared" si="1"/>
        <v>4790</v>
      </c>
    </row>
    <row r="92" spans="1:6" ht="21" x14ac:dyDescent="0.25">
      <c r="A92" s="18"/>
      <c r="B92" s="8"/>
      <c r="C92" s="17"/>
      <c r="D92" s="9"/>
      <c r="E92" s="9">
        <f t="shared" si="1"/>
        <v>4790</v>
      </c>
    </row>
    <row r="93" spans="1:6" ht="21" x14ac:dyDescent="0.25">
      <c r="A93" s="18"/>
      <c r="B93" s="8"/>
      <c r="C93" s="17"/>
      <c r="D93" s="9"/>
      <c r="E93" s="9">
        <f t="shared" si="1"/>
        <v>4790</v>
      </c>
      <c r="F93" s="9">
        <v>26983.18</v>
      </c>
    </row>
    <row r="94" spans="1:6" ht="21" x14ac:dyDescent="0.25">
      <c r="A94" s="18"/>
      <c r="B94" s="8"/>
      <c r="C94" s="17"/>
      <c r="D94" s="9"/>
      <c r="E94" s="9">
        <f t="shared" si="1"/>
        <v>4790</v>
      </c>
    </row>
    <row r="95" spans="1:6" ht="21" x14ac:dyDescent="0.25">
      <c r="A95" s="18"/>
      <c r="B95" s="8"/>
      <c r="C95" s="9"/>
      <c r="D95" s="9"/>
      <c r="E95" s="9">
        <f t="shared" si="1"/>
        <v>4790</v>
      </c>
    </row>
    <row r="96" spans="1:6" ht="21" x14ac:dyDescent="0.25">
      <c r="A96" s="18"/>
      <c r="B96" s="8"/>
      <c r="C96" s="9"/>
      <c r="D96" s="9"/>
      <c r="E96" s="9">
        <f t="shared" si="1"/>
        <v>4790</v>
      </c>
    </row>
    <row r="97" spans="1:5" ht="21" x14ac:dyDescent="0.25">
      <c r="A97" s="18"/>
      <c r="B97" s="8"/>
      <c r="C97" s="9"/>
      <c r="D97" s="9"/>
      <c r="E97" s="9">
        <f t="shared" si="1"/>
        <v>4790</v>
      </c>
    </row>
    <row r="98" spans="1:5" ht="21" x14ac:dyDescent="0.25">
      <c r="A98" s="18"/>
      <c r="B98" s="8"/>
      <c r="C98" s="17"/>
      <c r="D98" s="9"/>
      <c r="E98" s="9">
        <f t="shared" si="1"/>
        <v>4790</v>
      </c>
    </row>
    <row r="99" spans="1:5" ht="21" x14ac:dyDescent="0.25">
      <c r="A99" s="18"/>
      <c r="B99" s="8"/>
      <c r="C99" s="9"/>
      <c r="D99" s="9"/>
      <c r="E99" s="9">
        <f t="shared" si="1"/>
        <v>4790</v>
      </c>
    </row>
    <row r="100" spans="1:5" ht="21" x14ac:dyDescent="0.25">
      <c r="A100" s="18"/>
      <c r="B100" s="8"/>
      <c r="C100" s="9"/>
      <c r="D100" s="9"/>
      <c r="E100" s="9">
        <f t="shared" si="1"/>
        <v>4790</v>
      </c>
    </row>
    <row r="101" spans="1:5" ht="21" x14ac:dyDescent="0.25">
      <c r="A101" s="18"/>
      <c r="B101" s="8"/>
      <c r="C101" s="9"/>
      <c r="D101" s="9"/>
      <c r="E101" s="9">
        <f t="shared" si="1"/>
        <v>4790</v>
      </c>
    </row>
    <row r="102" spans="1:5" ht="21" x14ac:dyDescent="0.25">
      <c r="A102" s="18"/>
      <c r="B102" s="8"/>
      <c r="C102" s="9"/>
      <c r="D102" s="9"/>
      <c r="E102" s="9">
        <f t="shared" si="1"/>
        <v>4790</v>
      </c>
    </row>
    <row r="103" spans="1:5" ht="21" x14ac:dyDescent="0.25">
      <c r="A103" s="18"/>
      <c r="B103" s="8"/>
      <c r="C103" s="9"/>
      <c r="D103" s="9"/>
      <c r="E103" s="9">
        <f t="shared" si="1"/>
        <v>4790</v>
      </c>
    </row>
    <row r="104" spans="1:5" ht="21" x14ac:dyDescent="0.25">
      <c r="A104" s="18"/>
      <c r="B104" s="8"/>
      <c r="C104" s="17"/>
      <c r="D104" s="9"/>
      <c r="E104" s="9">
        <f t="shared" si="1"/>
        <v>4790</v>
      </c>
    </row>
    <row r="105" spans="1:5" ht="21" x14ac:dyDescent="0.25">
      <c r="A105" s="18"/>
      <c r="B105" s="8"/>
      <c r="C105" s="9"/>
      <c r="D105" s="9"/>
      <c r="E105" s="9">
        <f t="shared" si="1"/>
        <v>4790</v>
      </c>
    </row>
    <row r="106" spans="1:5" ht="21" x14ac:dyDescent="0.25">
      <c r="A106" s="18"/>
      <c r="B106" s="8"/>
      <c r="C106" s="9"/>
      <c r="D106" s="9"/>
      <c r="E106" s="9">
        <f t="shared" si="1"/>
        <v>4790</v>
      </c>
    </row>
    <row r="107" spans="1:5" ht="21" x14ac:dyDescent="0.25">
      <c r="A107" s="18"/>
      <c r="B107" s="8"/>
      <c r="C107" s="9"/>
      <c r="D107" s="9"/>
      <c r="E107" s="9">
        <f t="shared" si="1"/>
        <v>4790</v>
      </c>
    </row>
    <row r="108" spans="1:5" ht="21" x14ac:dyDescent="0.25">
      <c r="A108" s="18"/>
      <c r="B108" s="8"/>
      <c r="C108" s="9"/>
      <c r="D108" s="9"/>
      <c r="E108" s="9">
        <f t="shared" si="1"/>
        <v>4790</v>
      </c>
    </row>
    <row r="109" spans="1:5" ht="21" x14ac:dyDescent="0.25">
      <c r="A109" s="18"/>
      <c r="B109" s="8"/>
      <c r="C109" s="9"/>
      <c r="D109" s="9"/>
      <c r="E109" s="9">
        <f t="shared" si="1"/>
        <v>4790</v>
      </c>
    </row>
    <row r="110" spans="1:5" ht="21" x14ac:dyDescent="0.25">
      <c r="A110" s="18"/>
      <c r="B110" s="8"/>
      <c r="C110" s="9"/>
      <c r="D110" s="9"/>
      <c r="E110" s="9">
        <f t="shared" si="1"/>
        <v>4790</v>
      </c>
    </row>
    <row r="111" spans="1:5" ht="21" x14ac:dyDescent="0.25">
      <c r="A111" s="18"/>
      <c r="B111" s="8"/>
      <c r="C111" s="17"/>
      <c r="D111" s="9"/>
      <c r="E111" s="9">
        <f t="shared" si="1"/>
        <v>4790</v>
      </c>
    </row>
    <row r="112" spans="1:5" ht="21" x14ac:dyDescent="0.25">
      <c r="A112" s="18"/>
      <c r="B112" s="8"/>
      <c r="C112" s="9"/>
      <c r="D112" s="9"/>
      <c r="E112" s="9">
        <f t="shared" si="1"/>
        <v>4790</v>
      </c>
    </row>
    <row r="113" spans="1:5" ht="21" x14ac:dyDescent="0.25">
      <c r="A113" s="18"/>
      <c r="B113" s="8"/>
      <c r="C113" s="9"/>
      <c r="D113" s="9"/>
      <c r="E113" s="9">
        <f t="shared" si="1"/>
        <v>4790</v>
      </c>
    </row>
    <row r="114" spans="1:5" ht="21" x14ac:dyDescent="0.25">
      <c r="A114" s="18"/>
      <c r="B114" s="8"/>
      <c r="C114" s="9"/>
      <c r="D114" s="9"/>
      <c r="E114" s="9">
        <f t="shared" si="1"/>
        <v>4790</v>
      </c>
    </row>
    <row r="115" spans="1:5" ht="21" x14ac:dyDescent="0.25">
      <c r="A115" s="18"/>
      <c r="B115" s="8"/>
      <c r="C115" s="9"/>
      <c r="D115" s="9"/>
      <c r="E115" s="9">
        <f t="shared" si="1"/>
        <v>4790</v>
      </c>
    </row>
    <row r="116" spans="1:5" ht="21" x14ac:dyDescent="0.25">
      <c r="A116" s="18"/>
      <c r="B116" s="8"/>
      <c r="C116" s="9"/>
      <c r="D116" s="9"/>
      <c r="E116" s="9">
        <f t="shared" si="1"/>
        <v>4790</v>
      </c>
    </row>
    <row r="117" spans="1:5" ht="21" x14ac:dyDescent="0.25">
      <c r="A117" s="18"/>
      <c r="B117" s="8"/>
      <c r="C117" s="17"/>
      <c r="D117" s="9"/>
      <c r="E117" s="9">
        <f t="shared" si="1"/>
        <v>4790</v>
      </c>
    </row>
    <row r="118" spans="1:5" ht="21" x14ac:dyDescent="0.25">
      <c r="A118" s="18"/>
      <c r="B118" s="8"/>
      <c r="C118" s="9"/>
      <c r="D118" s="9"/>
      <c r="E118" s="9">
        <f t="shared" si="1"/>
        <v>4790</v>
      </c>
    </row>
    <row r="119" spans="1:5" ht="21" x14ac:dyDescent="0.25">
      <c r="A119" s="18"/>
      <c r="B119" s="8"/>
      <c r="C119" s="9"/>
      <c r="D119" s="9"/>
      <c r="E119" s="9">
        <f t="shared" si="1"/>
        <v>4790</v>
      </c>
    </row>
    <row r="120" spans="1:5" ht="21" x14ac:dyDescent="0.25">
      <c r="A120" s="18"/>
      <c r="B120" s="8"/>
      <c r="C120" s="9"/>
      <c r="D120" s="9"/>
      <c r="E120" s="9">
        <f t="shared" si="1"/>
        <v>4790</v>
      </c>
    </row>
    <row r="121" spans="1:5" ht="21" x14ac:dyDescent="0.25">
      <c r="A121" s="18"/>
      <c r="B121" s="8"/>
      <c r="C121" s="9"/>
      <c r="D121" s="9"/>
      <c r="E121" s="9">
        <f t="shared" si="1"/>
        <v>4790</v>
      </c>
    </row>
    <row r="122" spans="1:5" ht="21" x14ac:dyDescent="0.25">
      <c r="A122" s="18"/>
      <c r="B122" s="8"/>
      <c r="C122" s="9"/>
      <c r="D122" s="9"/>
      <c r="E122" s="9">
        <f t="shared" si="1"/>
        <v>4790</v>
      </c>
    </row>
    <row r="123" spans="1:5" ht="21" x14ac:dyDescent="0.25">
      <c r="A123" s="18"/>
      <c r="B123" s="51"/>
      <c r="C123" s="9"/>
      <c r="D123" s="9"/>
      <c r="E123" s="9">
        <f t="shared" si="1"/>
        <v>4790</v>
      </c>
    </row>
    <row r="124" spans="1:5" ht="21" x14ac:dyDescent="0.25">
      <c r="A124" s="18"/>
      <c r="B124" s="8"/>
      <c r="C124" s="17"/>
      <c r="D124" s="9"/>
      <c r="E124" s="9">
        <f t="shared" si="1"/>
        <v>4790</v>
      </c>
    </row>
    <row r="125" spans="1:5" ht="21" x14ac:dyDescent="0.25">
      <c r="A125" s="18"/>
      <c r="B125" s="8"/>
      <c r="C125" s="9"/>
      <c r="D125" s="9"/>
      <c r="E125" s="9">
        <f>E124+C125-D125</f>
        <v>4790</v>
      </c>
    </row>
    <row r="126" spans="1:5" ht="21" x14ac:dyDescent="0.25">
      <c r="A126" s="18"/>
      <c r="B126" s="8"/>
      <c r="C126" s="9"/>
      <c r="D126" s="9"/>
      <c r="E126" s="9">
        <f t="shared" si="1"/>
        <v>4790</v>
      </c>
    </row>
    <row r="127" spans="1:5" ht="21" x14ac:dyDescent="0.25">
      <c r="A127" s="18"/>
      <c r="B127" s="8"/>
      <c r="C127" s="9"/>
      <c r="D127" s="9"/>
      <c r="E127" s="9">
        <f t="shared" si="1"/>
        <v>4790</v>
      </c>
    </row>
    <row r="128" spans="1:5" ht="21" x14ac:dyDescent="0.25">
      <c r="A128" s="18"/>
      <c r="B128" s="8"/>
      <c r="C128" s="9"/>
      <c r="D128" s="9"/>
      <c r="E128" s="9">
        <f t="shared" si="1"/>
        <v>4790</v>
      </c>
    </row>
    <row r="129" spans="1:5" ht="21" x14ac:dyDescent="0.25">
      <c r="A129" s="18"/>
      <c r="B129" s="8"/>
      <c r="C129" s="9"/>
      <c r="D129" s="9"/>
      <c r="E129" s="9">
        <f t="shared" si="1"/>
        <v>4790</v>
      </c>
    </row>
    <row r="130" spans="1:5" ht="21" x14ac:dyDescent="0.25">
      <c r="A130" s="18"/>
      <c r="B130" s="8"/>
      <c r="C130" s="9"/>
      <c r="D130" s="9"/>
      <c r="E130" s="9">
        <f t="shared" si="1"/>
        <v>4790</v>
      </c>
    </row>
    <row r="131" spans="1:5" ht="21" x14ac:dyDescent="0.25">
      <c r="A131" s="18"/>
      <c r="B131" s="8"/>
      <c r="C131" s="17"/>
      <c r="D131" s="9"/>
      <c r="E131" s="9">
        <f t="shared" si="1"/>
        <v>4790</v>
      </c>
    </row>
    <row r="132" spans="1:5" ht="21" x14ac:dyDescent="0.25">
      <c r="A132" s="18"/>
      <c r="B132" s="8"/>
      <c r="C132" s="9"/>
      <c r="D132" s="9"/>
      <c r="E132" s="9">
        <f t="shared" si="1"/>
        <v>4790</v>
      </c>
    </row>
    <row r="133" spans="1:5" ht="21" x14ac:dyDescent="0.25">
      <c r="A133" s="18"/>
      <c r="B133" s="51"/>
      <c r="C133" s="9"/>
      <c r="D133" s="9"/>
      <c r="E133" s="9">
        <f t="shared" si="1"/>
        <v>4790</v>
      </c>
    </row>
    <row r="134" spans="1:5" ht="21" x14ac:dyDescent="0.25">
      <c r="A134" s="18"/>
      <c r="B134" s="8"/>
      <c r="C134" s="9"/>
      <c r="D134" s="9"/>
      <c r="E134" s="9">
        <f t="shared" ref="E134:E191" si="2">E133+C134-D134</f>
        <v>4790</v>
      </c>
    </row>
    <row r="135" spans="1:5" ht="21" x14ac:dyDescent="0.25">
      <c r="A135" s="18"/>
      <c r="B135" s="8"/>
      <c r="C135" s="9"/>
      <c r="D135" s="9"/>
      <c r="E135" s="9">
        <f t="shared" si="2"/>
        <v>4790</v>
      </c>
    </row>
    <row r="136" spans="1:5" ht="21" x14ac:dyDescent="0.25">
      <c r="A136" s="18"/>
      <c r="B136" s="8"/>
      <c r="C136" s="9"/>
      <c r="D136" s="9"/>
      <c r="E136" s="9">
        <f t="shared" si="2"/>
        <v>4790</v>
      </c>
    </row>
    <row r="137" spans="1:5" ht="21" x14ac:dyDescent="0.25">
      <c r="A137" s="18"/>
      <c r="B137" s="51"/>
      <c r="C137" s="9"/>
      <c r="D137" s="9"/>
      <c r="E137" s="9">
        <f t="shared" si="2"/>
        <v>4790</v>
      </c>
    </row>
    <row r="138" spans="1:5" ht="21" x14ac:dyDescent="0.25">
      <c r="A138" s="18"/>
      <c r="B138" s="8"/>
      <c r="C138" s="17"/>
      <c r="D138" s="9"/>
      <c r="E138" s="9">
        <f t="shared" si="2"/>
        <v>4790</v>
      </c>
    </row>
    <row r="139" spans="1:5" ht="21" x14ac:dyDescent="0.25">
      <c r="A139" s="18"/>
      <c r="B139" s="8"/>
      <c r="C139" s="9"/>
      <c r="D139" s="9"/>
      <c r="E139" s="9">
        <f t="shared" si="2"/>
        <v>4790</v>
      </c>
    </row>
    <row r="140" spans="1:5" ht="21" x14ac:dyDescent="0.25">
      <c r="A140" s="18"/>
      <c r="B140" s="8"/>
      <c r="D140" s="9"/>
      <c r="E140" s="9">
        <f t="shared" si="2"/>
        <v>4790</v>
      </c>
    </row>
    <row r="141" spans="1:5" ht="21" x14ac:dyDescent="0.25">
      <c r="A141" s="18"/>
      <c r="B141" s="51"/>
      <c r="C141" s="25"/>
      <c r="D141" s="9"/>
      <c r="E141" s="9">
        <f t="shared" si="2"/>
        <v>4790</v>
      </c>
    </row>
    <row r="142" spans="1:5" ht="21" x14ac:dyDescent="0.25">
      <c r="A142" s="18"/>
      <c r="B142" s="51"/>
      <c r="C142" s="25"/>
      <c r="E142" s="9">
        <f t="shared" si="2"/>
        <v>4790</v>
      </c>
    </row>
    <row r="143" spans="1:5" ht="21" x14ac:dyDescent="0.25">
      <c r="A143" s="18"/>
      <c r="B143" s="8"/>
      <c r="D143" s="25"/>
      <c r="E143" s="9">
        <f t="shared" si="2"/>
        <v>4790</v>
      </c>
    </row>
    <row r="144" spans="1:5" ht="21" x14ac:dyDescent="0.25">
      <c r="A144" s="18"/>
      <c r="B144" s="8"/>
      <c r="C144" s="25"/>
      <c r="E144" s="9">
        <f t="shared" si="2"/>
        <v>4790</v>
      </c>
    </row>
    <row r="145" spans="1:5" ht="21" x14ac:dyDescent="0.25">
      <c r="A145" s="18"/>
      <c r="B145" s="8"/>
      <c r="D145" s="25"/>
      <c r="E145" s="9">
        <f t="shared" si="2"/>
        <v>4790</v>
      </c>
    </row>
    <row r="146" spans="1:5" ht="21" x14ac:dyDescent="0.25">
      <c r="A146" s="18"/>
      <c r="B146" s="51"/>
      <c r="C146" s="89"/>
      <c r="E146" s="9">
        <f t="shared" si="2"/>
        <v>4790</v>
      </c>
    </row>
    <row r="147" spans="1:5" ht="21" x14ac:dyDescent="0.25">
      <c r="A147" s="18"/>
      <c r="B147" s="51"/>
      <c r="C147" s="89"/>
      <c r="E147" s="9">
        <f t="shared" si="2"/>
        <v>4790</v>
      </c>
    </row>
    <row r="148" spans="1:5" ht="21" x14ac:dyDescent="0.25">
      <c r="A148" s="18"/>
      <c r="B148" s="8"/>
      <c r="C148" s="89"/>
      <c r="D148" s="25"/>
      <c r="E148" s="9">
        <f t="shared" si="2"/>
        <v>4790</v>
      </c>
    </row>
    <row r="149" spans="1:5" ht="21" x14ac:dyDescent="0.25">
      <c r="A149" s="18"/>
      <c r="B149" s="8"/>
      <c r="C149" s="89"/>
      <c r="D149" s="25"/>
      <c r="E149" s="9">
        <f t="shared" si="2"/>
        <v>4790</v>
      </c>
    </row>
    <row r="150" spans="1:5" ht="21" x14ac:dyDescent="0.25">
      <c r="A150" s="18"/>
      <c r="B150" s="51"/>
      <c r="C150" s="89"/>
      <c r="E150" s="9">
        <f t="shared" si="2"/>
        <v>4790</v>
      </c>
    </row>
    <row r="151" spans="1:5" ht="21" x14ac:dyDescent="0.25">
      <c r="A151" s="18"/>
      <c r="B151" s="51"/>
      <c r="C151" s="89"/>
      <c r="D151" s="89"/>
      <c r="E151" s="9">
        <f t="shared" si="2"/>
        <v>4790</v>
      </c>
    </row>
    <row r="152" spans="1:5" ht="21" x14ac:dyDescent="0.25">
      <c r="A152" s="18"/>
      <c r="B152" s="8"/>
      <c r="C152" s="89"/>
      <c r="D152" s="89"/>
      <c r="E152" s="9">
        <f t="shared" si="2"/>
        <v>4790</v>
      </c>
    </row>
    <row r="153" spans="1:5" ht="21" x14ac:dyDescent="0.25">
      <c r="A153" s="18"/>
      <c r="B153" s="51"/>
      <c r="D153" s="89"/>
      <c r="E153" s="9">
        <f t="shared" si="2"/>
        <v>4790</v>
      </c>
    </row>
    <row r="154" spans="1:5" ht="21" x14ac:dyDescent="0.25">
      <c r="A154" s="18"/>
      <c r="B154" s="51"/>
      <c r="D154" s="89"/>
      <c r="E154" s="9">
        <f t="shared" si="2"/>
        <v>4790</v>
      </c>
    </row>
    <row r="155" spans="1:5" ht="21" x14ac:dyDescent="0.25">
      <c r="A155" s="18"/>
      <c r="B155" s="51"/>
      <c r="C155" s="89"/>
      <c r="E155" s="9">
        <f t="shared" si="2"/>
        <v>4790</v>
      </c>
    </row>
    <row r="156" spans="1:5" ht="21" x14ac:dyDescent="0.25">
      <c r="A156" s="18"/>
      <c r="B156" s="51"/>
      <c r="D156" s="89"/>
      <c r="E156" s="9">
        <f t="shared" si="2"/>
        <v>4790</v>
      </c>
    </row>
    <row r="157" spans="1:5" ht="21" x14ac:dyDescent="0.25">
      <c r="A157" s="18"/>
      <c r="B157" s="51"/>
      <c r="C157" s="89"/>
      <c r="E157" s="9">
        <f t="shared" si="2"/>
        <v>4790</v>
      </c>
    </row>
    <row r="158" spans="1:5" ht="21" x14ac:dyDescent="0.25">
      <c r="A158" s="18"/>
      <c r="B158" s="51"/>
      <c r="D158" s="89"/>
      <c r="E158" s="9">
        <f t="shared" si="2"/>
        <v>4790</v>
      </c>
    </row>
    <row r="159" spans="1:5" ht="21" x14ac:dyDescent="0.25">
      <c r="A159" s="18"/>
      <c r="B159" s="51"/>
      <c r="D159" s="89"/>
      <c r="E159" s="9">
        <f t="shared" si="2"/>
        <v>4790</v>
      </c>
    </row>
    <row r="160" spans="1:5" ht="21" x14ac:dyDescent="0.25">
      <c r="A160" s="95"/>
      <c r="B160" s="51"/>
      <c r="C160" s="89"/>
      <c r="E160" s="9">
        <f t="shared" si="2"/>
        <v>4790</v>
      </c>
    </row>
    <row r="161" spans="1:6" ht="21" x14ac:dyDescent="0.25">
      <c r="A161" s="95"/>
      <c r="B161" s="51"/>
      <c r="D161" s="89"/>
      <c r="E161" s="9">
        <f t="shared" si="2"/>
        <v>4790</v>
      </c>
    </row>
    <row r="162" spans="1:6" ht="21" x14ac:dyDescent="0.25">
      <c r="A162" s="95"/>
      <c r="B162" s="8"/>
      <c r="D162" s="89"/>
      <c r="E162" s="9">
        <f t="shared" si="2"/>
        <v>4790</v>
      </c>
    </row>
    <row r="163" spans="1:6" ht="21" x14ac:dyDescent="0.25">
      <c r="A163" s="95"/>
      <c r="B163" s="51"/>
      <c r="D163" s="89"/>
      <c r="E163" s="9">
        <f t="shared" si="2"/>
        <v>4790</v>
      </c>
    </row>
    <row r="164" spans="1:6" ht="21" x14ac:dyDescent="0.25">
      <c r="A164" s="95"/>
      <c r="B164" s="51"/>
      <c r="C164" s="89"/>
      <c r="E164" s="9">
        <f t="shared" si="2"/>
        <v>4790</v>
      </c>
    </row>
    <row r="165" spans="1:6" ht="21" x14ac:dyDescent="0.25">
      <c r="A165" s="95"/>
      <c r="B165" s="51"/>
      <c r="D165" s="89"/>
      <c r="E165" s="9">
        <f t="shared" si="2"/>
        <v>4790</v>
      </c>
    </row>
    <row r="166" spans="1:6" ht="21" x14ac:dyDescent="0.25">
      <c r="A166" s="95"/>
      <c r="B166" s="51"/>
      <c r="C166" s="89"/>
      <c r="E166" s="9">
        <f t="shared" si="2"/>
        <v>4790</v>
      </c>
    </row>
    <row r="167" spans="1:6" ht="21" x14ac:dyDescent="0.25">
      <c r="A167" s="95"/>
      <c r="B167" s="51"/>
      <c r="D167" s="89"/>
      <c r="E167" s="9">
        <f t="shared" si="2"/>
        <v>4790</v>
      </c>
    </row>
    <row r="168" spans="1:6" ht="21" x14ac:dyDescent="0.25">
      <c r="A168" s="95"/>
      <c r="B168" s="51"/>
      <c r="C168" s="89"/>
      <c r="D168" s="89"/>
      <c r="E168" s="9">
        <f t="shared" si="2"/>
        <v>4790</v>
      </c>
    </row>
    <row r="169" spans="1:6" ht="21" x14ac:dyDescent="0.25">
      <c r="A169" s="95"/>
      <c r="B169" s="51"/>
      <c r="C169" s="89"/>
      <c r="D169" s="89"/>
      <c r="E169" s="9">
        <f t="shared" si="2"/>
        <v>4790</v>
      </c>
    </row>
    <row r="170" spans="1:6" ht="21" x14ac:dyDescent="0.25">
      <c r="A170" s="95"/>
      <c r="B170" s="51"/>
      <c r="C170" s="89"/>
      <c r="D170" s="89"/>
      <c r="E170" s="9">
        <f t="shared" si="2"/>
        <v>4790</v>
      </c>
    </row>
    <row r="171" spans="1:6" ht="21" x14ac:dyDescent="0.25">
      <c r="A171" s="95"/>
      <c r="B171" s="51"/>
      <c r="C171" s="89"/>
      <c r="D171" s="89"/>
      <c r="E171" s="9">
        <f t="shared" si="2"/>
        <v>4790</v>
      </c>
    </row>
    <row r="172" spans="1:6" ht="21" x14ac:dyDescent="0.25">
      <c r="A172" s="95"/>
      <c r="B172" s="51"/>
      <c r="C172" s="89"/>
      <c r="D172" s="89"/>
      <c r="E172" s="9">
        <f t="shared" si="2"/>
        <v>4790</v>
      </c>
      <c r="F172" s="14"/>
    </row>
    <row r="173" spans="1:6" ht="21" x14ac:dyDescent="0.25">
      <c r="A173" s="95"/>
      <c r="B173" s="51"/>
      <c r="C173" s="89"/>
      <c r="E173" s="9">
        <f t="shared" si="2"/>
        <v>4790</v>
      </c>
    </row>
    <row r="174" spans="1:6" ht="21" x14ac:dyDescent="0.25">
      <c r="A174" s="95"/>
      <c r="B174" s="51"/>
      <c r="D174" s="89"/>
      <c r="E174" s="9">
        <f t="shared" si="2"/>
        <v>4790</v>
      </c>
    </row>
    <row r="175" spans="1:6" ht="21" x14ac:dyDescent="0.25">
      <c r="A175" s="95"/>
      <c r="B175" s="51"/>
      <c r="D175" s="89"/>
      <c r="E175" s="9">
        <f t="shared" si="2"/>
        <v>4790</v>
      </c>
    </row>
    <row r="176" spans="1:6" ht="21" x14ac:dyDescent="0.25">
      <c r="A176" s="95"/>
      <c r="B176" s="51"/>
      <c r="D176" s="89"/>
      <c r="E176" s="9">
        <f t="shared" si="2"/>
        <v>4790</v>
      </c>
    </row>
    <row r="177" spans="1:5" ht="21" x14ac:dyDescent="0.25">
      <c r="A177" s="95"/>
      <c r="B177" s="51"/>
      <c r="D177" s="89"/>
      <c r="E177" s="9">
        <f t="shared" si="2"/>
        <v>4790</v>
      </c>
    </row>
    <row r="178" spans="1:5" ht="21" x14ac:dyDescent="0.25">
      <c r="A178" s="95"/>
      <c r="B178" s="51"/>
      <c r="C178" s="89"/>
      <c r="E178" s="9">
        <f t="shared" si="2"/>
        <v>4790</v>
      </c>
    </row>
    <row r="179" spans="1:5" ht="21" x14ac:dyDescent="0.25">
      <c r="A179" s="95"/>
      <c r="B179" s="51"/>
      <c r="D179" s="89"/>
      <c r="E179" s="9">
        <f t="shared" si="2"/>
        <v>4790</v>
      </c>
    </row>
    <row r="180" spans="1:5" ht="21" x14ac:dyDescent="0.25">
      <c r="A180" s="95"/>
      <c r="B180" s="51"/>
      <c r="D180" s="89"/>
      <c r="E180" s="9">
        <f>E179+C180-D180</f>
        <v>4790</v>
      </c>
    </row>
    <row r="181" spans="1:5" ht="21" x14ac:dyDescent="0.25">
      <c r="E181" s="9">
        <f>E180+C181-D181</f>
        <v>4790</v>
      </c>
    </row>
    <row r="182" spans="1:5" ht="21" x14ac:dyDescent="0.25">
      <c r="E182" s="9">
        <f t="shared" si="2"/>
        <v>4790</v>
      </c>
    </row>
    <row r="183" spans="1:5" ht="21" x14ac:dyDescent="0.25">
      <c r="E183" s="9">
        <f t="shared" si="2"/>
        <v>4790</v>
      </c>
    </row>
    <row r="184" spans="1:5" ht="21" x14ac:dyDescent="0.25">
      <c r="E184" s="9">
        <f t="shared" si="2"/>
        <v>4790</v>
      </c>
    </row>
    <row r="185" spans="1:5" ht="21" x14ac:dyDescent="0.25">
      <c r="E185" s="9">
        <f t="shared" si="2"/>
        <v>4790</v>
      </c>
    </row>
    <row r="186" spans="1:5" ht="21" x14ac:dyDescent="0.25">
      <c r="E186" s="9">
        <f t="shared" si="2"/>
        <v>4790</v>
      </c>
    </row>
    <row r="187" spans="1:5" ht="21" x14ac:dyDescent="0.25">
      <c r="E187" s="9">
        <f t="shared" si="2"/>
        <v>4790</v>
      </c>
    </row>
    <row r="188" spans="1:5" ht="21" x14ac:dyDescent="0.25">
      <c r="E188" s="9">
        <f t="shared" si="2"/>
        <v>4790</v>
      </c>
    </row>
    <row r="189" spans="1:5" ht="21" x14ac:dyDescent="0.25">
      <c r="E189" s="9">
        <f t="shared" si="2"/>
        <v>4790</v>
      </c>
    </row>
    <row r="190" spans="1:5" ht="21" x14ac:dyDescent="0.25">
      <c r="E190" s="9">
        <f t="shared" si="2"/>
        <v>4790</v>
      </c>
    </row>
    <row r="191" spans="1:5" ht="21" x14ac:dyDescent="0.25">
      <c r="E191" s="9">
        <f t="shared" si="2"/>
        <v>4790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Sheet165"/>
  <dimension ref="A1:H320"/>
  <sheetViews>
    <sheetView topLeftCell="A11" zoomScale="98" zoomScaleNormal="98" workbookViewId="0">
      <selection activeCell="B24" sqref="B24"/>
    </sheetView>
  </sheetViews>
  <sheetFormatPr baseColWidth="10" defaultColWidth="8.83203125" defaultRowHeight="15" x14ac:dyDescent="0.2"/>
  <cols>
    <col min="1" max="1" width="16.33203125" customWidth="1"/>
    <col min="2" max="2" width="103.1640625" customWidth="1"/>
    <col min="3" max="3" width="24.5" customWidth="1"/>
    <col min="4" max="4" width="21.5" bestFit="1" customWidth="1"/>
    <col min="5" max="5" width="19.5" bestFit="1" customWidth="1"/>
  </cols>
  <sheetData>
    <row r="1" spans="1:5" ht="29" x14ac:dyDescent="0.35">
      <c r="A1" s="160" t="s">
        <v>1763</v>
      </c>
      <c r="B1" s="160"/>
      <c r="C1" s="160"/>
      <c r="D1" s="160"/>
      <c r="E1" s="160"/>
    </row>
    <row r="2" spans="1:5" ht="26" x14ac:dyDescent="0.3">
      <c r="A2" s="161" t="s">
        <v>1818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45567</v>
      </c>
      <c r="B5" s="8" t="s">
        <v>1605</v>
      </c>
      <c r="C5" s="16">
        <v>3051</v>
      </c>
      <c r="D5" s="9"/>
      <c r="E5" s="9">
        <f>E4+C5-D5</f>
        <v>3051</v>
      </c>
    </row>
    <row r="6" spans="1:5" ht="21" x14ac:dyDescent="0.25">
      <c r="A6" s="18">
        <v>45568</v>
      </c>
      <c r="B6" s="8" t="s">
        <v>1855</v>
      </c>
      <c r="C6" s="9"/>
      <c r="D6" s="9">
        <v>2589.4699999999998</v>
      </c>
      <c r="E6" s="9">
        <f t="shared" ref="E6:E69" si="0">E5+C6-D6</f>
        <v>461.5300000000002</v>
      </c>
    </row>
    <row r="7" spans="1:5" ht="21" x14ac:dyDescent="0.25">
      <c r="A7" s="18">
        <v>45568</v>
      </c>
      <c r="B7" s="8" t="s">
        <v>362</v>
      </c>
      <c r="C7" s="9"/>
      <c r="D7" s="9">
        <v>115.5</v>
      </c>
      <c r="E7" s="9">
        <f t="shared" si="0"/>
        <v>346.0300000000002</v>
      </c>
    </row>
    <row r="8" spans="1:5" ht="21" x14ac:dyDescent="0.25">
      <c r="A8" s="18">
        <v>45579</v>
      </c>
      <c r="B8" s="8" t="s">
        <v>1605</v>
      </c>
      <c r="C8" s="9">
        <v>751533</v>
      </c>
      <c r="D8" s="9"/>
      <c r="E8" s="9">
        <f t="shared" si="0"/>
        <v>751879.03</v>
      </c>
    </row>
    <row r="9" spans="1:5" ht="21" x14ac:dyDescent="0.25">
      <c r="A9" s="18">
        <v>45579</v>
      </c>
      <c r="B9" s="8" t="s">
        <v>1886</v>
      </c>
      <c r="C9" s="9"/>
      <c r="D9" s="9">
        <v>748493.37</v>
      </c>
      <c r="E9" s="9">
        <f t="shared" si="0"/>
        <v>3385.6600000000326</v>
      </c>
    </row>
    <row r="10" spans="1:5" ht="21" x14ac:dyDescent="0.25">
      <c r="A10" s="18">
        <v>45579</v>
      </c>
      <c r="B10" s="8" t="s">
        <v>150</v>
      </c>
      <c r="C10" s="9"/>
      <c r="D10" s="9">
        <v>52.5</v>
      </c>
      <c r="E10" s="9">
        <f t="shared" si="0"/>
        <v>3333.1600000000326</v>
      </c>
    </row>
    <row r="11" spans="1:5" ht="21" x14ac:dyDescent="0.25">
      <c r="A11" s="18">
        <v>45579</v>
      </c>
      <c r="B11" s="8" t="s">
        <v>1886</v>
      </c>
      <c r="C11" s="9">
        <v>108621</v>
      </c>
      <c r="D11" s="9"/>
      <c r="E11" s="9">
        <f t="shared" si="0"/>
        <v>111954.16000000003</v>
      </c>
    </row>
    <row r="12" spans="1:5" ht="21" x14ac:dyDescent="0.25">
      <c r="A12" s="18">
        <v>45580</v>
      </c>
      <c r="B12" s="8" t="s">
        <v>1886</v>
      </c>
      <c r="C12" s="9"/>
      <c r="D12" s="9">
        <v>101630.3</v>
      </c>
      <c r="E12" s="9">
        <f t="shared" si="0"/>
        <v>10323.86000000003</v>
      </c>
    </row>
    <row r="13" spans="1:5" ht="21" x14ac:dyDescent="0.25">
      <c r="A13" s="18">
        <v>45580</v>
      </c>
      <c r="B13" s="8" t="s">
        <v>362</v>
      </c>
      <c r="C13" s="9"/>
      <c r="D13" s="9">
        <v>52.5</v>
      </c>
      <c r="E13" s="9">
        <f t="shared" si="0"/>
        <v>10271.36000000003</v>
      </c>
    </row>
    <row r="14" spans="1:5" ht="21" x14ac:dyDescent="0.25">
      <c r="A14" s="18">
        <v>45580</v>
      </c>
      <c r="B14" s="8" t="s">
        <v>150</v>
      </c>
      <c r="C14" s="9"/>
      <c r="D14" s="9">
        <v>99</v>
      </c>
      <c r="E14" s="9">
        <f t="shared" si="0"/>
        <v>10172.36000000003</v>
      </c>
    </row>
    <row r="15" spans="1:5" ht="21" x14ac:dyDescent="0.25">
      <c r="A15" s="18">
        <v>45607</v>
      </c>
      <c r="B15" s="8" t="s">
        <v>1945</v>
      </c>
      <c r="C15" s="9">
        <v>748226</v>
      </c>
      <c r="D15" s="9"/>
      <c r="E15" s="9">
        <f t="shared" si="0"/>
        <v>758398.36</v>
      </c>
    </row>
    <row r="16" spans="1:5" ht="21" x14ac:dyDescent="0.25">
      <c r="A16" s="18">
        <v>45607</v>
      </c>
      <c r="B16" s="8" t="s">
        <v>1946</v>
      </c>
      <c r="C16" s="9"/>
      <c r="D16" s="9">
        <v>749475.65</v>
      </c>
      <c r="E16" s="9">
        <f t="shared" si="0"/>
        <v>8922.7099999999627</v>
      </c>
    </row>
    <row r="17" spans="1:5" ht="21" x14ac:dyDescent="0.25">
      <c r="A17" s="18">
        <v>45607</v>
      </c>
      <c r="B17" s="8" t="s">
        <v>1947</v>
      </c>
      <c r="C17" s="9"/>
      <c r="D17" s="9">
        <v>52.5</v>
      </c>
      <c r="E17" s="9">
        <f t="shared" si="0"/>
        <v>8870.2099999999627</v>
      </c>
    </row>
    <row r="18" spans="1:5" ht="21" x14ac:dyDescent="0.25">
      <c r="A18" s="18">
        <v>45611</v>
      </c>
      <c r="B18" s="8" t="s">
        <v>1960</v>
      </c>
      <c r="C18" s="9">
        <v>598772</v>
      </c>
      <c r="D18" s="9"/>
      <c r="E18" s="9">
        <f t="shared" si="0"/>
        <v>607642.21</v>
      </c>
    </row>
    <row r="19" spans="1:5" ht="21" x14ac:dyDescent="0.25">
      <c r="A19" s="18">
        <v>45611</v>
      </c>
      <c r="B19" s="8" t="s">
        <v>1961</v>
      </c>
      <c r="C19" s="9"/>
      <c r="D19" s="9">
        <v>600389.68000000005</v>
      </c>
      <c r="E19" s="9">
        <f t="shared" si="0"/>
        <v>7252.5299999999115</v>
      </c>
    </row>
    <row r="20" spans="1:5" ht="21" x14ac:dyDescent="0.25">
      <c r="A20" s="18">
        <v>45611</v>
      </c>
      <c r="B20" s="8" t="s">
        <v>362</v>
      </c>
      <c r="C20" s="9"/>
      <c r="D20" s="9">
        <v>52.5</v>
      </c>
      <c r="E20" s="9">
        <f t="shared" si="0"/>
        <v>7200.0299999999115</v>
      </c>
    </row>
    <row r="21" spans="1:5" ht="21" x14ac:dyDescent="0.25">
      <c r="A21" s="18">
        <v>45612</v>
      </c>
      <c r="B21" s="8" t="s">
        <v>1966</v>
      </c>
      <c r="C21" s="9">
        <v>274119</v>
      </c>
      <c r="D21" s="9"/>
      <c r="E21" s="9">
        <f t="shared" si="0"/>
        <v>281319.02999999991</v>
      </c>
    </row>
    <row r="22" spans="1:5" ht="21" x14ac:dyDescent="0.25">
      <c r="A22" s="18">
        <v>45612</v>
      </c>
      <c r="B22" s="8" t="s">
        <v>1966</v>
      </c>
      <c r="C22" s="9">
        <v>249989</v>
      </c>
      <c r="D22" s="9"/>
      <c r="E22" s="9">
        <f t="shared" si="0"/>
        <v>531308.02999999991</v>
      </c>
    </row>
    <row r="23" spans="1:5" ht="21" x14ac:dyDescent="0.25">
      <c r="A23" s="18">
        <v>45612</v>
      </c>
      <c r="B23" s="8" t="s">
        <v>1537</v>
      </c>
      <c r="C23" s="9">
        <v>155184</v>
      </c>
      <c r="D23" s="9"/>
      <c r="E23" s="9">
        <f t="shared" si="0"/>
        <v>686492.02999999991</v>
      </c>
    </row>
    <row r="24" spans="1:5" ht="21" x14ac:dyDescent="0.25">
      <c r="A24" s="18">
        <v>45612</v>
      </c>
      <c r="B24" s="8" t="s">
        <v>1967</v>
      </c>
      <c r="C24" s="9"/>
      <c r="D24" s="9">
        <v>684776.86</v>
      </c>
      <c r="E24" s="9">
        <f t="shared" si="0"/>
        <v>1715.1699999999255</v>
      </c>
    </row>
    <row r="25" spans="1:5" ht="21" x14ac:dyDescent="0.25">
      <c r="A25" s="18">
        <v>45612</v>
      </c>
      <c r="B25" s="8" t="s">
        <v>362</v>
      </c>
      <c r="C25" s="9"/>
      <c r="D25" s="9">
        <v>52.5</v>
      </c>
      <c r="E25" s="9">
        <f t="shared" si="0"/>
        <v>1662.6699999999255</v>
      </c>
    </row>
    <row r="26" spans="1:5" ht="21" x14ac:dyDescent="0.25">
      <c r="A26" s="18">
        <v>45614</v>
      </c>
      <c r="B26" s="8" t="s">
        <v>1791</v>
      </c>
      <c r="C26" s="9">
        <v>336482</v>
      </c>
      <c r="D26" s="9"/>
      <c r="E26" s="9">
        <f t="shared" si="0"/>
        <v>338144.66999999993</v>
      </c>
    </row>
    <row r="27" spans="1:5" ht="21" x14ac:dyDescent="0.25">
      <c r="A27" s="18">
        <v>45614</v>
      </c>
      <c r="B27" s="8" t="s">
        <v>1968</v>
      </c>
      <c r="C27" s="9"/>
      <c r="D27" s="9">
        <v>336209.16</v>
      </c>
      <c r="E27" s="9">
        <f>E26+C27-D27</f>
        <v>1935.5099999999511</v>
      </c>
    </row>
    <row r="28" spans="1:5" ht="21" x14ac:dyDescent="0.25">
      <c r="A28" s="18">
        <v>45614</v>
      </c>
      <c r="B28" s="8" t="s">
        <v>150</v>
      </c>
      <c r="C28" s="9"/>
      <c r="D28" s="9">
        <v>52.5</v>
      </c>
      <c r="E28" s="9">
        <f>E27+C28-D28</f>
        <v>1883.0099999999511</v>
      </c>
    </row>
    <row r="29" spans="1:5" ht="21" x14ac:dyDescent="0.25">
      <c r="A29" s="18">
        <v>45617</v>
      </c>
      <c r="B29" s="8" t="s">
        <v>1605</v>
      </c>
      <c r="C29" s="9">
        <v>749983</v>
      </c>
      <c r="D29" s="9"/>
      <c r="E29" s="9">
        <f t="shared" si="0"/>
        <v>751866.01</v>
      </c>
    </row>
    <row r="30" spans="1:5" ht="21" x14ac:dyDescent="0.25">
      <c r="A30" s="18">
        <v>45617</v>
      </c>
      <c r="B30" s="8" t="s">
        <v>1946</v>
      </c>
      <c r="C30" s="9"/>
      <c r="D30" s="9">
        <v>749421.66</v>
      </c>
      <c r="E30" s="9">
        <f t="shared" si="0"/>
        <v>2444.3499999999767</v>
      </c>
    </row>
    <row r="31" spans="1:5" ht="21" x14ac:dyDescent="0.25">
      <c r="A31" s="18">
        <v>45617</v>
      </c>
      <c r="B31" s="8" t="s">
        <v>150</v>
      </c>
      <c r="C31" s="9"/>
      <c r="D31" s="9">
        <v>52.5</v>
      </c>
      <c r="E31" s="9">
        <f t="shared" si="0"/>
        <v>2391.8499999999767</v>
      </c>
    </row>
    <row r="32" spans="1:5" ht="21" x14ac:dyDescent="0.25">
      <c r="A32" s="18">
        <v>45618</v>
      </c>
      <c r="B32" s="8" t="s">
        <v>1966</v>
      </c>
      <c r="C32" s="9">
        <v>385697</v>
      </c>
      <c r="D32" s="9"/>
      <c r="E32" s="9">
        <f t="shared" si="0"/>
        <v>388088.85</v>
      </c>
    </row>
    <row r="33" spans="1:5" ht="21" x14ac:dyDescent="0.25">
      <c r="A33" s="18">
        <v>45618</v>
      </c>
      <c r="B33" s="8" t="s">
        <v>1966</v>
      </c>
      <c r="C33" s="9">
        <v>364126</v>
      </c>
      <c r="D33" s="9"/>
      <c r="E33" s="9">
        <f t="shared" si="0"/>
        <v>752214.85</v>
      </c>
    </row>
    <row r="34" spans="1:5" ht="21" x14ac:dyDescent="0.25">
      <c r="A34" s="18">
        <v>45618</v>
      </c>
      <c r="B34" s="8" t="s">
        <v>1992</v>
      </c>
      <c r="C34" s="9"/>
      <c r="D34" s="9">
        <v>749164.55</v>
      </c>
      <c r="E34" s="9">
        <f t="shared" si="0"/>
        <v>3050.2999999999302</v>
      </c>
    </row>
    <row r="35" spans="1:5" ht="21" x14ac:dyDescent="0.25">
      <c r="A35" s="18">
        <v>45618</v>
      </c>
      <c r="B35" s="8" t="s">
        <v>362</v>
      </c>
      <c r="C35" s="9"/>
      <c r="D35" s="9">
        <v>52.5</v>
      </c>
      <c r="E35" s="9">
        <f t="shared" si="0"/>
        <v>2997.7999999999302</v>
      </c>
    </row>
    <row r="36" spans="1:5" ht="21" x14ac:dyDescent="0.25">
      <c r="A36" s="18">
        <v>45619</v>
      </c>
      <c r="B36" s="8" t="s">
        <v>1996</v>
      </c>
      <c r="C36" s="9">
        <v>352219</v>
      </c>
      <c r="D36" s="9"/>
      <c r="E36" s="9">
        <f t="shared" si="0"/>
        <v>355216.79999999993</v>
      </c>
    </row>
    <row r="37" spans="1:5" ht="21" x14ac:dyDescent="0.25">
      <c r="A37" s="18">
        <v>45619</v>
      </c>
      <c r="B37" s="8" t="s">
        <v>1996</v>
      </c>
      <c r="C37" s="9">
        <v>212799</v>
      </c>
      <c r="D37" s="9"/>
      <c r="E37" s="9">
        <f t="shared" si="0"/>
        <v>568015.79999999993</v>
      </c>
    </row>
    <row r="38" spans="1:5" ht="21" x14ac:dyDescent="0.25">
      <c r="A38" s="18">
        <v>45619</v>
      </c>
      <c r="B38" s="8" t="s">
        <v>1983</v>
      </c>
      <c r="C38" s="9">
        <v>184972</v>
      </c>
      <c r="D38" s="9"/>
      <c r="E38" s="9">
        <f t="shared" si="0"/>
        <v>752987.79999999993</v>
      </c>
    </row>
    <row r="39" spans="1:5" ht="21" x14ac:dyDescent="0.25">
      <c r="A39" s="18">
        <v>45619</v>
      </c>
      <c r="B39" s="8" t="s">
        <v>1997</v>
      </c>
      <c r="C39" s="9"/>
      <c r="D39" s="9">
        <v>741855.28</v>
      </c>
      <c r="E39" s="9">
        <f t="shared" si="0"/>
        <v>11132.519999999902</v>
      </c>
    </row>
    <row r="40" spans="1:5" ht="21" x14ac:dyDescent="0.25">
      <c r="A40" s="18">
        <v>45619</v>
      </c>
      <c r="B40" s="8" t="s">
        <v>150</v>
      </c>
      <c r="C40" s="9"/>
      <c r="D40" s="9">
        <v>52.5</v>
      </c>
      <c r="E40" s="9">
        <f t="shared" si="0"/>
        <v>11080.019999999902</v>
      </c>
    </row>
    <row r="41" spans="1:5" ht="21" x14ac:dyDescent="0.25">
      <c r="A41" s="18">
        <v>45621</v>
      </c>
      <c r="B41" s="8" t="s">
        <v>1996</v>
      </c>
      <c r="C41" s="9">
        <v>741066</v>
      </c>
      <c r="D41" s="9"/>
      <c r="E41" s="9">
        <f t="shared" si="0"/>
        <v>752146.0199999999</v>
      </c>
    </row>
    <row r="42" spans="1:5" ht="21" x14ac:dyDescent="0.25">
      <c r="A42" s="18">
        <v>45621</v>
      </c>
      <c r="B42" s="8" t="s">
        <v>2005</v>
      </c>
      <c r="C42" s="9"/>
      <c r="D42" s="9">
        <v>747217.86</v>
      </c>
      <c r="E42" s="9">
        <f t="shared" si="0"/>
        <v>4928.1599999999162</v>
      </c>
    </row>
    <row r="43" spans="1:5" ht="21" x14ac:dyDescent="0.25">
      <c r="A43" s="18">
        <v>45621</v>
      </c>
      <c r="B43" s="8" t="s">
        <v>362</v>
      </c>
      <c r="C43" s="9"/>
      <c r="D43" s="9">
        <v>52.5</v>
      </c>
      <c r="E43" s="9">
        <f t="shared" si="0"/>
        <v>4875.6599999999162</v>
      </c>
    </row>
    <row r="44" spans="1:5" ht="21" x14ac:dyDescent="0.25">
      <c r="A44" s="8"/>
      <c r="B44" s="8"/>
      <c r="C44" s="9"/>
      <c r="D44" s="9"/>
      <c r="E44" s="9">
        <f t="shared" si="0"/>
        <v>4875.6599999999162</v>
      </c>
    </row>
    <row r="45" spans="1:5" ht="21" x14ac:dyDescent="0.25">
      <c r="A45" s="18">
        <v>45622</v>
      </c>
      <c r="B45" s="8" t="s">
        <v>2020</v>
      </c>
      <c r="C45" s="9">
        <v>734600</v>
      </c>
      <c r="D45" s="9"/>
      <c r="E45" s="9">
        <f t="shared" si="0"/>
        <v>739475.65999999992</v>
      </c>
    </row>
    <row r="46" spans="1:5" ht="21" x14ac:dyDescent="0.25">
      <c r="A46" s="18">
        <v>45623</v>
      </c>
      <c r="B46" s="8" t="s">
        <v>2023</v>
      </c>
      <c r="C46" s="9"/>
      <c r="D46" s="9">
        <v>737814.98</v>
      </c>
      <c r="E46" s="9">
        <f t="shared" si="0"/>
        <v>1660.6799999999348</v>
      </c>
    </row>
    <row r="47" spans="1:5" ht="21" x14ac:dyDescent="0.25">
      <c r="A47" s="18">
        <v>45623</v>
      </c>
      <c r="B47" s="8" t="s">
        <v>362</v>
      </c>
      <c r="C47" s="9"/>
      <c r="D47" s="9">
        <v>52.5</v>
      </c>
      <c r="E47" s="9">
        <f t="shared" si="0"/>
        <v>1608.1799999999348</v>
      </c>
    </row>
    <row r="48" spans="1:5" ht="21" x14ac:dyDescent="0.25">
      <c r="A48" s="18">
        <v>45625</v>
      </c>
      <c r="B48" s="8" t="s">
        <v>1966</v>
      </c>
      <c r="C48" s="9">
        <v>370312</v>
      </c>
      <c r="D48" s="9"/>
      <c r="E48" s="9">
        <f t="shared" si="0"/>
        <v>371920.17999999993</v>
      </c>
    </row>
    <row r="49" spans="1:8" ht="21" x14ac:dyDescent="0.25">
      <c r="A49" s="18">
        <v>45625</v>
      </c>
      <c r="B49" s="8" t="s">
        <v>1966</v>
      </c>
      <c r="C49" s="9">
        <v>379571</v>
      </c>
      <c r="D49" s="9"/>
      <c r="E49" s="9">
        <f t="shared" si="0"/>
        <v>751491.17999999993</v>
      </c>
    </row>
    <row r="50" spans="1:8" ht="21" x14ac:dyDescent="0.25">
      <c r="A50" s="18">
        <v>45625</v>
      </c>
      <c r="B50" s="8" t="s">
        <v>2031</v>
      </c>
      <c r="C50" s="9"/>
      <c r="D50" s="9">
        <v>749899.15</v>
      </c>
      <c r="E50" s="9">
        <f t="shared" si="0"/>
        <v>1592.0299999999115</v>
      </c>
    </row>
    <row r="51" spans="1:8" ht="21" x14ac:dyDescent="0.25">
      <c r="A51" s="18">
        <v>45625</v>
      </c>
      <c r="B51" s="8" t="s">
        <v>362</v>
      </c>
      <c r="C51" s="9"/>
      <c r="D51" s="9">
        <v>52.5</v>
      </c>
      <c r="E51" s="9">
        <f t="shared" si="0"/>
        <v>1539.5299999999115</v>
      </c>
    </row>
    <row r="52" spans="1:8" ht="21" x14ac:dyDescent="0.25">
      <c r="A52" s="18">
        <v>45630</v>
      </c>
      <c r="B52" s="8" t="s">
        <v>2042</v>
      </c>
      <c r="C52" s="9">
        <v>258500</v>
      </c>
      <c r="D52" s="9"/>
      <c r="E52" s="9">
        <f t="shared" si="0"/>
        <v>260039.52999999991</v>
      </c>
    </row>
    <row r="53" spans="1:8" ht="21" x14ac:dyDescent="0.25">
      <c r="A53" s="18">
        <v>45631</v>
      </c>
      <c r="B53" s="8" t="s">
        <v>2049</v>
      </c>
      <c r="C53" s="8">
        <v>798850</v>
      </c>
      <c r="D53" s="9"/>
      <c r="E53" s="9">
        <f t="shared" si="0"/>
        <v>1058889.5299999998</v>
      </c>
    </row>
    <row r="54" spans="1:8" ht="21" x14ac:dyDescent="0.25">
      <c r="A54" s="18">
        <v>45631</v>
      </c>
      <c r="B54" s="8" t="s">
        <v>2050</v>
      </c>
      <c r="C54" s="17"/>
      <c r="D54" s="9">
        <v>749935.88</v>
      </c>
      <c r="E54" s="9">
        <f t="shared" si="0"/>
        <v>308953.64999999979</v>
      </c>
    </row>
    <row r="55" spans="1:8" ht="21" x14ac:dyDescent="0.25">
      <c r="A55" s="18">
        <v>45631</v>
      </c>
      <c r="B55" s="8" t="s">
        <v>362</v>
      </c>
      <c r="C55" s="17"/>
      <c r="D55" s="9">
        <v>52.5</v>
      </c>
      <c r="E55" s="9">
        <f t="shared" si="0"/>
        <v>308901.14999999979</v>
      </c>
    </row>
    <row r="56" spans="1:8" ht="21" x14ac:dyDescent="0.25">
      <c r="A56" s="18">
        <v>45632</v>
      </c>
      <c r="B56" s="8" t="s">
        <v>2055</v>
      </c>
      <c r="C56" s="17">
        <v>450119</v>
      </c>
      <c r="D56" s="9"/>
      <c r="E56" s="9">
        <f t="shared" si="0"/>
        <v>759020.14999999979</v>
      </c>
    </row>
    <row r="57" spans="1:8" ht="21" x14ac:dyDescent="0.25">
      <c r="A57" s="8"/>
      <c r="B57" s="8"/>
      <c r="C57" s="17"/>
      <c r="D57" s="9">
        <v>749788.96</v>
      </c>
      <c r="E57" s="9">
        <f t="shared" si="0"/>
        <v>9231.1899999998277</v>
      </c>
    </row>
    <row r="58" spans="1:8" ht="21" x14ac:dyDescent="0.25">
      <c r="A58" s="8"/>
      <c r="B58" s="8"/>
      <c r="C58" s="17"/>
      <c r="D58" s="9">
        <v>52.5</v>
      </c>
      <c r="E58" s="9">
        <f t="shared" si="0"/>
        <v>9178.6899999998277</v>
      </c>
    </row>
    <row r="59" spans="1:8" ht="21" x14ac:dyDescent="0.25">
      <c r="A59" s="18">
        <v>45636</v>
      </c>
      <c r="B59" s="8" t="s">
        <v>2073</v>
      </c>
      <c r="C59" s="8">
        <v>452365</v>
      </c>
      <c r="D59" s="9"/>
      <c r="E59" s="9">
        <f t="shared" si="0"/>
        <v>461543.68999999983</v>
      </c>
    </row>
    <row r="60" spans="1:8" ht="21" x14ac:dyDescent="0.25">
      <c r="A60" s="18">
        <v>45636</v>
      </c>
      <c r="B60" s="8" t="s">
        <v>2076</v>
      </c>
      <c r="C60" s="17"/>
      <c r="D60" s="9">
        <v>460254.25</v>
      </c>
      <c r="E60" s="9">
        <f t="shared" si="0"/>
        <v>1289.4399999998277</v>
      </c>
    </row>
    <row r="61" spans="1:8" ht="21" x14ac:dyDescent="0.25">
      <c r="A61" s="18">
        <v>45642</v>
      </c>
      <c r="B61" s="8" t="s">
        <v>2080</v>
      </c>
      <c r="C61" s="17"/>
      <c r="D61" s="9">
        <v>569.32000000000005</v>
      </c>
      <c r="E61" s="9">
        <f t="shared" si="0"/>
        <v>720.11999999982766</v>
      </c>
    </row>
    <row r="62" spans="1:8" ht="21" x14ac:dyDescent="0.25">
      <c r="A62" s="18">
        <v>45642</v>
      </c>
      <c r="B62" s="8" t="s">
        <v>2086</v>
      </c>
      <c r="C62" s="17"/>
      <c r="D62" s="9">
        <v>115.5</v>
      </c>
      <c r="E62" s="9">
        <f t="shared" si="0"/>
        <v>604.61999999982766</v>
      </c>
    </row>
    <row r="63" spans="1:8" ht="21" x14ac:dyDescent="0.25">
      <c r="A63" s="18">
        <v>45642</v>
      </c>
      <c r="B63" s="8" t="s">
        <v>150</v>
      </c>
      <c r="C63" s="17"/>
      <c r="D63" s="9">
        <v>26.5</v>
      </c>
      <c r="E63" s="9">
        <f t="shared" si="0"/>
        <v>578.11999999982766</v>
      </c>
    </row>
    <row r="64" spans="1:8" ht="21" x14ac:dyDescent="0.25">
      <c r="A64" s="18">
        <v>45642</v>
      </c>
      <c r="B64" s="8" t="s">
        <v>150</v>
      </c>
      <c r="C64" s="17"/>
      <c r="D64" s="9">
        <v>99</v>
      </c>
      <c r="E64" s="9">
        <f t="shared" si="0"/>
        <v>479.11999999982766</v>
      </c>
      <c r="H64">
        <v>723982.26</v>
      </c>
    </row>
    <row r="65" spans="1:5" ht="21" x14ac:dyDescent="0.25">
      <c r="A65" s="18">
        <v>45645</v>
      </c>
      <c r="B65" s="8" t="s">
        <v>727</v>
      </c>
      <c r="C65" s="9">
        <v>749118</v>
      </c>
      <c r="D65" s="9"/>
      <c r="E65" s="9">
        <f t="shared" si="0"/>
        <v>749597.11999999988</v>
      </c>
    </row>
    <row r="66" spans="1:5" ht="21" x14ac:dyDescent="0.25">
      <c r="A66" s="18">
        <v>45645</v>
      </c>
      <c r="B66" s="8" t="s">
        <v>1642</v>
      </c>
      <c r="C66" s="9">
        <v>1173</v>
      </c>
      <c r="D66" s="9"/>
      <c r="E66" s="9">
        <f t="shared" si="0"/>
        <v>750770.11999999988</v>
      </c>
    </row>
    <row r="67" spans="1:5" ht="21" x14ac:dyDescent="0.25">
      <c r="A67" s="18">
        <v>45645</v>
      </c>
      <c r="B67" s="8" t="s">
        <v>2087</v>
      </c>
      <c r="C67" s="9"/>
      <c r="D67" s="9">
        <v>556.83000000000004</v>
      </c>
      <c r="E67" s="9">
        <f t="shared" si="0"/>
        <v>750213.28999999992</v>
      </c>
    </row>
    <row r="68" spans="1:5" ht="21" x14ac:dyDescent="0.25">
      <c r="A68" s="18">
        <v>45645</v>
      </c>
      <c r="B68" s="8" t="s">
        <v>150</v>
      </c>
      <c r="C68" s="17"/>
      <c r="D68" s="9">
        <v>115.5</v>
      </c>
      <c r="E68" s="9">
        <f t="shared" si="0"/>
        <v>750097.78999999992</v>
      </c>
    </row>
    <row r="69" spans="1:5" ht="21" x14ac:dyDescent="0.25">
      <c r="A69" s="18">
        <v>45645</v>
      </c>
      <c r="B69" s="8" t="s">
        <v>2088</v>
      </c>
      <c r="C69" s="17"/>
      <c r="D69" s="9">
        <v>749201.28</v>
      </c>
      <c r="E69" s="9">
        <f t="shared" si="0"/>
        <v>896.5099999998929</v>
      </c>
    </row>
    <row r="70" spans="1:5" ht="21" x14ac:dyDescent="0.25">
      <c r="A70" s="18">
        <v>45645</v>
      </c>
      <c r="B70" s="8" t="s">
        <v>150</v>
      </c>
      <c r="C70" s="17"/>
      <c r="D70" s="9">
        <v>52.5</v>
      </c>
      <c r="E70" s="9">
        <f t="shared" ref="E70:E133" si="1">E69+C70-D70</f>
        <v>844.0099999998929</v>
      </c>
    </row>
    <row r="71" spans="1:5" ht="21" x14ac:dyDescent="0.25">
      <c r="A71" s="18">
        <v>45646</v>
      </c>
      <c r="B71" s="8" t="s">
        <v>1605</v>
      </c>
      <c r="C71" s="17">
        <v>51677</v>
      </c>
      <c r="D71" s="9"/>
      <c r="E71" s="9">
        <f t="shared" si="1"/>
        <v>52521.009999999893</v>
      </c>
    </row>
    <row r="72" spans="1:5" ht="21" x14ac:dyDescent="0.25">
      <c r="A72" s="18">
        <v>45647</v>
      </c>
      <c r="B72" s="8" t="s">
        <v>1959</v>
      </c>
      <c r="C72" s="17"/>
      <c r="D72" s="9">
        <v>50563</v>
      </c>
      <c r="E72" s="9">
        <f t="shared" si="1"/>
        <v>1958.0099999998929</v>
      </c>
    </row>
    <row r="73" spans="1:5" ht="21" x14ac:dyDescent="0.25">
      <c r="A73" s="18">
        <v>45650</v>
      </c>
      <c r="B73" s="8" t="s">
        <v>1665</v>
      </c>
      <c r="C73" s="17"/>
      <c r="D73" s="9">
        <v>99</v>
      </c>
      <c r="E73" s="9">
        <f t="shared" si="1"/>
        <v>1859.0099999998929</v>
      </c>
    </row>
    <row r="74" spans="1:5" ht="21" x14ac:dyDescent="0.25">
      <c r="A74" s="18">
        <v>45298</v>
      </c>
      <c r="B74" s="8" t="s">
        <v>2147</v>
      </c>
      <c r="C74" s="17"/>
      <c r="D74" s="9">
        <v>995</v>
      </c>
      <c r="E74" s="9">
        <f t="shared" si="1"/>
        <v>864.0099999998929</v>
      </c>
    </row>
    <row r="75" spans="1:5" ht="21" x14ac:dyDescent="0.25">
      <c r="A75" s="18">
        <v>45695</v>
      </c>
      <c r="B75" s="8" t="s">
        <v>2056</v>
      </c>
      <c r="C75" s="17">
        <v>2074</v>
      </c>
      <c r="D75" s="9"/>
      <c r="E75" s="9">
        <f t="shared" si="1"/>
        <v>2938.0099999998929</v>
      </c>
    </row>
    <row r="76" spans="1:5" ht="21" x14ac:dyDescent="0.25">
      <c r="A76" s="18">
        <v>45695</v>
      </c>
      <c r="B76" s="8" t="s">
        <v>888</v>
      </c>
      <c r="C76" s="17"/>
      <c r="D76" s="9">
        <v>2130</v>
      </c>
      <c r="E76" s="9">
        <f t="shared" si="1"/>
        <v>808.0099999998929</v>
      </c>
    </row>
    <row r="77" spans="1:5" ht="21" x14ac:dyDescent="0.25">
      <c r="A77" s="18">
        <v>45702</v>
      </c>
      <c r="B77" s="8" t="s">
        <v>2220</v>
      </c>
      <c r="C77" s="17">
        <v>470284</v>
      </c>
      <c r="D77" s="9"/>
      <c r="E77" s="9">
        <f t="shared" si="1"/>
        <v>471092.00999999989</v>
      </c>
    </row>
    <row r="78" spans="1:5" ht="21" x14ac:dyDescent="0.25">
      <c r="A78" s="18">
        <v>45702</v>
      </c>
      <c r="B78" s="8" t="s">
        <v>2226</v>
      </c>
      <c r="C78" s="17">
        <v>10200</v>
      </c>
      <c r="D78" s="9"/>
      <c r="E78" s="9">
        <f t="shared" si="1"/>
        <v>481292.00999999989</v>
      </c>
    </row>
    <row r="79" spans="1:5" ht="21" x14ac:dyDescent="0.25">
      <c r="A79" s="18">
        <v>45702</v>
      </c>
      <c r="B79" s="8" t="s">
        <v>579</v>
      </c>
      <c r="C79" s="17">
        <v>255000</v>
      </c>
      <c r="D79" s="9"/>
      <c r="E79" s="9">
        <f t="shared" si="1"/>
        <v>736292.00999999989</v>
      </c>
    </row>
    <row r="80" spans="1:5" ht="21" x14ac:dyDescent="0.25">
      <c r="A80" s="18">
        <v>45702</v>
      </c>
      <c r="B80" s="8" t="s">
        <v>2228</v>
      </c>
      <c r="C80" s="17"/>
      <c r="D80" s="9">
        <v>734546.01</v>
      </c>
      <c r="E80" s="9">
        <f t="shared" si="1"/>
        <v>1745.9999999998836</v>
      </c>
    </row>
    <row r="81" spans="1:6" ht="21" x14ac:dyDescent="0.25">
      <c r="A81" s="18">
        <v>45714</v>
      </c>
      <c r="B81" s="8" t="s">
        <v>2238</v>
      </c>
      <c r="C81" s="17">
        <v>734106.51</v>
      </c>
      <c r="D81" s="9"/>
      <c r="E81" s="9">
        <f t="shared" si="1"/>
        <v>735852.50999999989</v>
      </c>
    </row>
    <row r="82" spans="1:6" ht="21" x14ac:dyDescent="0.25">
      <c r="A82" s="18">
        <v>45714</v>
      </c>
      <c r="B82" s="8" t="s">
        <v>2239</v>
      </c>
      <c r="C82" s="17"/>
      <c r="D82" s="9">
        <v>333200</v>
      </c>
      <c r="E82" s="9">
        <f t="shared" si="1"/>
        <v>402652.50999999989</v>
      </c>
    </row>
    <row r="83" spans="1:6" ht="21" x14ac:dyDescent="0.25">
      <c r="A83" s="18">
        <v>45714</v>
      </c>
      <c r="B83" s="8" t="s">
        <v>2240</v>
      </c>
      <c r="C83" s="17"/>
      <c r="D83" s="9">
        <v>401200</v>
      </c>
      <c r="E83" s="9">
        <f t="shared" si="1"/>
        <v>1452.5099999998929</v>
      </c>
    </row>
    <row r="84" spans="1:6" ht="21" x14ac:dyDescent="0.25">
      <c r="A84" s="18">
        <v>45716</v>
      </c>
      <c r="B84" s="8" t="s">
        <v>2246</v>
      </c>
      <c r="C84" s="86">
        <v>370142</v>
      </c>
      <c r="D84" s="9"/>
      <c r="E84" s="9">
        <f t="shared" si="1"/>
        <v>371594.50999999989</v>
      </c>
    </row>
    <row r="85" spans="1:6" ht="21" x14ac:dyDescent="0.25">
      <c r="A85" s="18">
        <v>45719</v>
      </c>
      <c r="B85" s="8" t="s">
        <v>2248</v>
      </c>
      <c r="C85" s="17"/>
      <c r="D85" s="9">
        <v>367300</v>
      </c>
      <c r="E85" s="9">
        <f t="shared" si="1"/>
        <v>4294.5099999998929</v>
      </c>
    </row>
    <row r="86" spans="1:6" ht="21" x14ac:dyDescent="0.25">
      <c r="A86" s="18">
        <v>45719</v>
      </c>
      <c r="B86" s="8" t="s">
        <v>362</v>
      </c>
      <c r="C86" s="17"/>
      <c r="D86" s="9">
        <v>99</v>
      </c>
      <c r="E86" s="9">
        <f t="shared" si="1"/>
        <v>4195.5099999998929</v>
      </c>
    </row>
    <row r="87" spans="1:6" ht="21" x14ac:dyDescent="0.25">
      <c r="A87" s="18">
        <v>45719</v>
      </c>
      <c r="B87" s="8" t="s">
        <v>362</v>
      </c>
      <c r="C87" s="17"/>
      <c r="D87" s="9">
        <v>229</v>
      </c>
      <c r="E87" s="9">
        <f t="shared" si="1"/>
        <v>3966.5099999998929</v>
      </c>
    </row>
    <row r="88" spans="1:6" ht="21" x14ac:dyDescent="0.25">
      <c r="A88" s="18">
        <v>45719</v>
      </c>
      <c r="B88" s="8" t="s">
        <v>2251</v>
      </c>
      <c r="C88" s="25">
        <v>353458</v>
      </c>
      <c r="D88" s="9"/>
      <c r="E88" s="9">
        <f t="shared" si="1"/>
        <v>357424.50999999989</v>
      </c>
    </row>
    <row r="89" spans="1:6" ht="21" x14ac:dyDescent="0.25">
      <c r="A89" s="18">
        <v>45719</v>
      </c>
      <c r="B89" s="8" t="s">
        <v>2248</v>
      </c>
      <c r="C89" s="17"/>
      <c r="D89" s="9">
        <v>356238.76</v>
      </c>
      <c r="E89" s="9">
        <f t="shared" si="1"/>
        <v>1185.7499999998836</v>
      </c>
    </row>
    <row r="90" spans="1:6" ht="21" x14ac:dyDescent="0.25">
      <c r="A90" s="18">
        <v>45719</v>
      </c>
      <c r="B90" s="8" t="s">
        <v>362</v>
      </c>
      <c r="C90" s="17"/>
      <c r="D90" s="9">
        <v>115.5</v>
      </c>
      <c r="E90" s="9">
        <f t="shared" si="1"/>
        <v>1070.2499999998836</v>
      </c>
    </row>
    <row r="91" spans="1:6" ht="21" x14ac:dyDescent="0.25">
      <c r="A91" s="18">
        <v>45721</v>
      </c>
      <c r="B91" s="8" t="s">
        <v>2256</v>
      </c>
      <c r="C91" s="9">
        <v>367941</v>
      </c>
      <c r="D91" s="9"/>
      <c r="E91" s="9">
        <f t="shared" si="1"/>
        <v>369011.24999999988</v>
      </c>
    </row>
    <row r="92" spans="1:6" ht="21" x14ac:dyDescent="0.25">
      <c r="A92" s="18">
        <v>45721</v>
      </c>
      <c r="B92" s="8" t="s">
        <v>2260</v>
      </c>
      <c r="C92" s="17"/>
      <c r="D92" s="9">
        <v>183597.48</v>
      </c>
      <c r="E92" s="9">
        <f t="shared" si="1"/>
        <v>185413.76999999987</v>
      </c>
    </row>
    <row r="93" spans="1:6" ht="21" x14ac:dyDescent="0.25">
      <c r="A93" s="18">
        <v>45721</v>
      </c>
      <c r="B93" s="8" t="s">
        <v>2261</v>
      </c>
      <c r="C93" s="17"/>
      <c r="D93" s="9">
        <v>155485</v>
      </c>
      <c r="E93" s="9">
        <f t="shared" si="1"/>
        <v>29928.769999999873</v>
      </c>
      <c r="F93" s="9">
        <v>26983.18</v>
      </c>
    </row>
    <row r="94" spans="1:6" ht="21" x14ac:dyDescent="0.25">
      <c r="A94" s="18">
        <v>45721</v>
      </c>
      <c r="B94" s="8" t="s">
        <v>2262</v>
      </c>
      <c r="C94" s="17"/>
      <c r="D94" s="9">
        <v>26983.18</v>
      </c>
      <c r="E94" s="9">
        <f t="shared" si="1"/>
        <v>2945.5899999998728</v>
      </c>
    </row>
    <row r="95" spans="1:6" ht="21" x14ac:dyDescent="0.25">
      <c r="A95" s="18">
        <v>45727</v>
      </c>
      <c r="B95" s="8" t="s">
        <v>2285</v>
      </c>
      <c r="C95" s="9">
        <v>236150</v>
      </c>
      <c r="D95" s="9"/>
      <c r="E95" s="9">
        <f t="shared" si="1"/>
        <v>239095.58999999988</v>
      </c>
    </row>
    <row r="96" spans="1:6" ht="21" x14ac:dyDescent="0.25">
      <c r="A96" s="18">
        <v>45727</v>
      </c>
      <c r="B96" s="8" t="s">
        <v>2285</v>
      </c>
      <c r="C96" s="9">
        <v>498450</v>
      </c>
      <c r="D96" s="9"/>
      <c r="E96" s="9">
        <f t="shared" si="1"/>
        <v>737545.58999999985</v>
      </c>
    </row>
    <row r="97" spans="1:5" ht="21" x14ac:dyDescent="0.25">
      <c r="A97" s="18">
        <v>45727</v>
      </c>
      <c r="B97" s="8" t="s">
        <v>2286</v>
      </c>
      <c r="C97" s="9"/>
      <c r="D97" s="9">
        <v>734547</v>
      </c>
      <c r="E97" s="9">
        <f t="shared" si="1"/>
        <v>2998.589999999851</v>
      </c>
    </row>
    <row r="98" spans="1:5" ht="21" x14ac:dyDescent="0.25">
      <c r="A98" s="18">
        <v>45727</v>
      </c>
      <c r="B98" s="8" t="s">
        <v>362</v>
      </c>
      <c r="C98" s="17"/>
      <c r="D98" s="9">
        <v>99</v>
      </c>
      <c r="E98" s="9">
        <f t="shared" si="1"/>
        <v>2899.589999999851</v>
      </c>
    </row>
    <row r="99" spans="1:5" ht="21" x14ac:dyDescent="0.25">
      <c r="A99" s="18">
        <v>45730</v>
      </c>
      <c r="B99" s="8" t="s">
        <v>579</v>
      </c>
      <c r="C99" s="9">
        <v>94000</v>
      </c>
      <c r="D99" s="9"/>
      <c r="E99" s="9">
        <f t="shared" si="1"/>
        <v>96899.589999999851</v>
      </c>
    </row>
    <row r="100" spans="1:5" ht="21" x14ac:dyDescent="0.25">
      <c r="A100" s="18">
        <v>45730</v>
      </c>
      <c r="B100" s="8" t="s">
        <v>579</v>
      </c>
      <c r="C100" s="9">
        <v>92000</v>
      </c>
      <c r="D100" s="9"/>
      <c r="E100" s="9">
        <f t="shared" si="1"/>
        <v>188899.58999999985</v>
      </c>
    </row>
    <row r="101" spans="1:5" ht="21" x14ac:dyDescent="0.25">
      <c r="A101" s="18">
        <v>45730</v>
      </c>
      <c r="B101" s="8" t="s">
        <v>579</v>
      </c>
      <c r="C101" s="9">
        <v>102000</v>
      </c>
      <c r="D101" s="9"/>
      <c r="E101" s="9">
        <f t="shared" si="1"/>
        <v>290899.58999999985</v>
      </c>
    </row>
    <row r="102" spans="1:5" ht="21" x14ac:dyDescent="0.25">
      <c r="A102" s="18">
        <v>45730</v>
      </c>
      <c r="B102" s="8" t="s">
        <v>579</v>
      </c>
      <c r="C102" s="9">
        <v>107000</v>
      </c>
      <c r="D102" s="9"/>
      <c r="E102" s="9">
        <f t="shared" si="1"/>
        <v>397899.58999999985</v>
      </c>
    </row>
    <row r="103" spans="1:5" ht="21" x14ac:dyDescent="0.25">
      <c r="A103" s="18">
        <v>45730</v>
      </c>
      <c r="B103" s="8" t="s">
        <v>579</v>
      </c>
      <c r="C103" s="9">
        <v>44000</v>
      </c>
      <c r="D103" s="9"/>
      <c r="E103" s="9">
        <f t="shared" si="1"/>
        <v>441899.58999999985</v>
      </c>
    </row>
    <row r="104" spans="1:5" ht="21" x14ac:dyDescent="0.25">
      <c r="A104" s="18">
        <v>45730</v>
      </c>
      <c r="B104" s="8" t="s">
        <v>2261</v>
      </c>
      <c r="C104" s="17"/>
      <c r="D104" s="9">
        <v>440250</v>
      </c>
      <c r="E104" s="9">
        <f t="shared" si="1"/>
        <v>1649.589999999851</v>
      </c>
    </row>
    <row r="105" spans="1:5" ht="21" x14ac:dyDescent="0.25">
      <c r="A105" s="18">
        <v>45368</v>
      </c>
      <c r="B105" s="8" t="s">
        <v>2303</v>
      </c>
      <c r="C105" s="9">
        <v>349985</v>
      </c>
      <c r="D105" s="9"/>
      <c r="E105" s="9">
        <f t="shared" si="1"/>
        <v>351634.58999999985</v>
      </c>
    </row>
    <row r="106" spans="1:5" ht="21" x14ac:dyDescent="0.25">
      <c r="A106" s="18">
        <v>45368</v>
      </c>
      <c r="B106" s="8" t="s">
        <v>2304</v>
      </c>
      <c r="C106" s="9">
        <v>200989</v>
      </c>
      <c r="D106" s="9"/>
      <c r="E106" s="9">
        <f t="shared" si="1"/>
        <v>552623.58999999985</v>
      </c>
    </row>
    <row r="107" spans="1:5" ht="21" x14ac:dyDescent="0.25">
      <c r="A107" s="18">
        <v>45368</v>
      </c>
      <c r="B107" s="8" t="s">
        <v>2305</v>
      </c>
      <c r="C107" s="9"/>
      <c r="D107" s="9">
        <v>550949.98</v>
      </c>
      <c r="E107" s="9">
        <f t="shared" si="1"/>
        <v>1673.6099999998696</v>
      </c>
    </row>
    <row r="108" spans="1:5" ht="21" x14ac:dyDescent="0.25">
      <c r="A108" s="18">
        <v>45368</v>
      </c>
      <c r="B108" s="8" t="s">
        <v>362</v>
      </c>
      <c r="C108" s="9"/>
      <c r="D108" s="9">
        <v>73.64</v>
      </c>
      <c r="E108" s="9">
        <f t="shared" si="1"/>
        <v>1599.9699999998695</v>
      </c>
    </row>
    <row r="109" spans="1:5" ht="21" x14ac:dyDescent="0.25">
      <c r="A109" s="18">
        <v>45737</v>
      </c>
      <c r="B109" s="8" t="s">
        <v>2304</v>
      </c>
      <c r="C109" s="9">
        <v>735455</v>
      </c>
      <c r="D109" s="9"/>
      <c r="E109" s="9">
        <f t="shared" si="1"/>
        <v>737054.96999999986</v>
      </c>
    </row>
    <row r="110" spans="1:5" ht="21" x14ac:dyDescent="0.25">
      <c r="A110" s="18">
        <v>45737</v>
      </c>
      <c r="B110" s="8" t="s">
        <v>2323</v>
      </c>
      <c r="C110" s="9"/>
      <c r="D110" s="9">
        <v>735793.73</v>
      </c>
      <c r="E110" s="9">
        <f t="shared" si="1"/>
        <v>1261.2399999998743</v>
      </c>
    </row>
    <row r="111" spans="1:5" ht="21" x14ac:dyDescent="0.25">
      <c r="A111" s="18">
        <v>45738</v>
      </c>
      <c r="B111" s="8" t="s">
        <v>2303</v>
      </c>
      <c r="C111" s="17">
        <v>463900</v>
      </c>
      <c r="D111" s="9"/>
      <c r="E111" s="9">
        <f t="shared" si="1"/>
        <v>465161.23999999987</v>
      </c>
    </row>
    <row r="112" spans="1:5" ht="21" x14ac:dyDescent="0.25">
      <c r="A112" s="18">
        <v>45738</v>
      </c>
      <c r="B112" s="8" t="s">
        <v>2324</v>
      </c>
      <c r="C112" s="9">
        <v>271995</v>
      </c>
      <c r="D112" s="9"/>
      <c r="E112" s="9">
        <f t="shared" si="1"/>
        <v>737156.23999999987</v>
      </c>
    </row>
    <row r="113" spans="1:5" ht="21" x14ac:dyDescent="0.25">
      <c r="A113" s="18">
        <v>45738</v>
      </c>
      <c r="B113" s="8" t="s">
        <v>2325</v>
      </c>
      <c r="C113" s="9"/>
      <c r="D113" s="9">
        <v>736105.93</v>
      </c>
      <c r="E113" s="9">
        <f t="shared" si="1"/>
        <v>1050.309999999823</v>
      </c>
    </row>
    <row r="114" spans="1:5" ht="21" x14ac:dyDescent="0.25">
      <c r="A114" s="18">
        <v>45738</v>
      </c>
      <c r="B114" s="8" t="s">
        <v>362</v>
      </c>
      <c r="C114" s="9"/>
      <c r="D114" s="9">
        <v>52.5</v>
      </c>
      <c r="E114" s="9">
        <f t="shared" si="1"/>
        <v>997.80999999982305</v>
      </c>
    </row>
    <row r="115" spans="1:5" ht="21" x14ac:dyDescent="0.25">
      <c r="A115" s="18">
        <v>45740</v>
      </c>
      <c r="B115" s="8" t="s">
        <v>2333</v>
      </c>
      <c r="C115" s="9">
        <v>399998</v>
      </c>
      <c r="D115" s="9"/>
      <c r="E115" s="9">
        <f t="shared" si="1"/>
        <v>400995.80999999982</v>
      </c>
    </row>
    <row r="116" spans="1:5" ht="21" x14ac:dyDescent="0.25">
      <c r="A116" s="18">
        <v>45740</v>
      </c>
      <c r="B116" s="8" t="s">
        <v>2333</v>
      </c>
      <c r="C116" s="9">
        <v>99998</v>
      </c>
      <c r="D116" s="9"/>
      <c r="E116" s="9">
        <f t="shared" si="1"/>
        <v>500993.80999999982</v>
      </c>
    </row>
    <row r="117" spans="1:5" ht="21" x14ac:dyDescent="0.25">
      <c r="A117" s="18">
        <v>45740</v>
      </c>
      <c r="B117" s="8" t="s">
        <v>2336</v>
      </c>
      <c r="C117" s="17">
        <v>246125</v>
      </c>
      <c r="D117" s="9"/>
      <c r="E117" s="9">
        <f t="shared" si="1"/>
        <v>747118.80999999982</v>
      </c>
    </row>
    <row r="118" spans="1:5" ht="21" x14ac:dyDescent="0.25">
      <c r="A118" s="18">
        <v>45740</v>
      </c>
      <c r="B118" s="8" t="s">
        <v>2334</v>
      </c>
      <c r="C118" s="9"/>
      <c r="D118" s="9">
        <v>734850.84</v>
      </c>
      <c r="E118" s="9">
        <f t="shared" si="1"/>
        <v>12267.969999999856</v>
      </c>
    </row>
    <row r="119" spans="1:5" ht="21" x14ac:dyDescent="0.25">
      <c r="A119" s="18">
        <v>45740</v>
      </c>
      <c r="B119" s="8" t="s">
        <v>2335</v>
      </c>
      <c r="C119" s="9"/>
      <c r="D119" s="9">
        <v>141.79</v>
      </c>
      <c r="E119" s="9">
        <f t="shared" si="1"/>
        <v>12126.179999999855</v>
      </c>
    </row>
    <row r="120" spans="1:5" ht="21" x14ac:dyDescent="0.25">
      <c r="A120" s="18">
        <v>45740</v>
      </c>
      <c r="B120" s="8" t="s">
        <v>1881</v>
      </c>
      <c r="C120" s="9">
        <v>419915</v>
      </c>
      <c r="D120" s="9"/>
      <c r="E120" s="9">
        <f t="shared" si="1"/>
        <v>432041.17999999988</v>
      </c>
    </row>
    <row r="121" spans="1:5" ht="21" x14ac:dyDescent="0.25">
      <c r="A121" s="18">
        <v>45744</v>
      </c>
      <c r="B121" s="8" t="s">
        <v>2348</v>
      </c>
      <c r="C121" s="9"/>
      <c r="D121" s="9">
        <v>430181.74</v>
      </c>
      <c r="E121" s="9">
        <f t="shared" si="1"/>
        <v>1859.4399999998859</v>
      </c>
    </row>
    <row r="122" spans="1:5" ht="21" x14ac:dyDescent="0.25">
      <c r="A122" s="18">
        <v>45745</v>
      </c>
      <c r="B122" s="8" t="s">
        <v>2336</v>
      </c>
      <c r="C122" s="9">
        <v>278145</v>
      </c>
      <c r="D122" s="9"/>
      <c r="E122" s="9">
        <f t="shared" si="1"/>
        <v>280004.43999999989</v>
      </c>
    </row>
    <row r="123" spans="1:5" ht="21" x14ac:dyDescent="0.25">
      <c r="A123" s="18">
        <v>45745</v>
      </c>
      <c r="B123" s="51" t="s">
        <v>2351</v>
      </c>
      <c r="C123" s="9">
        <v>419995</v>
      </c>
      <c r="D123" s="9"/>
      <c r="E123" s="9">
        <f t="shared" si="1"/>
        <v>699999.44</v>
      </c>
    </row>
    <row r="124" spans="1:5" ht="21" x14ac:dyDescent="0.25">
      <c r="A124" s="18">
        <v>45745</v>
      </c>
      <c r="B124" s="8" t="s">
        <v>2352</v>
      </c>
      <c r="C124" s="17"/>
      <c r="D124" s="9">
        <v>695096.89</v>
      </c>
      <c r="E124" s="9">
        <f t="shared" si="1"/>
        <v>4902.5499999999302</v>
      </c>
    </row>
    <row r="125" spans="1:5" ht="21" x14ac:dyDescent="0.25">
      <c r="A125" s="18">
        <v>45749</v>
      </c>
      <c r="B125" s="8" t="s">
        <v>362</v>
      </c>
      <c r="C125" s="9"/>
      <c r="D125" s="9">
        <v>25.64</v>
      </c>
      <c r="E125" s="9">
        <f>E124+C125-D125</f>
        <v>4876.9099999999298</v>
      </c>
    </row>
    <row r="126" spans="1:5" ht="21" x14ac:dyDescent="0.25">
      <c r="A126" s="18">
        <v>45755</v>
      </c>
      <c r="B126" s="8" t="s">
        <v>2333</v>
      </c>
      <c r="C126" s="9">
        <v>735000</v>
      </c>
      <c r="D126" s="9"/>
      <c r="E126" s="9">
        <f t="shared" si="1"/>
        <v>739876.90999999992</v>
      </c>
    </row>
    <row r="127" spans="1:5" ht="21" x14ac:dyDescent="0.25">
      <c r="A127" s="18">
        <v>45755</v>
      </c>
      <c r="B127" s="8" t="s">
        <v>2361</v>
      </c>
      <c r="C127" s="9"/>
      <c r="D127" s="9">
        <v>732564</v>
      </c>
      <c r="E127" s="9">
        <f t="shared" si="1"/>
        <v>7312.9099999999162</v>
      </c>
    </row>
    <row r="128" spans="1:5" ht="21" x14ac:dyDescent="0.25">
      <c r="A128" s="18">
        <v>45755</v>
      </c>
      <c r="B128" s="8" t="s">
        <v>362</v>
      </c>
      <c r="C128" s="9"/>
      <c r="D128" s="9">
        <v>51.62</v>
      </c>
      <c r="E128" s="9">
        <f t="shared" si="1"/>
        <v>7261.2899999999163</v>
      </c>
    </row>
    <row r="129" spans="1:5" ht="21" x14ac:dyDescent="0.25">
      <c r="A129" s="18">
        <v>45757</v>
      </c>
      <c r="B129" s="8" t="s">
        <v>2344</v>
      </c>
      <c r="C129" s="9">
        <v>198995</v>
      </c>
      <c r="D129" s="9"/>
      <c r="E129" s="9">
        <f t="shared" si="1"/>
        <v>206256.28999999992</v>
      </c>
    </row>
    <row r="130" spans="1:5" ht="21" x14ac:dyDescent="0.25">
      <c r="A130" s="18">
        <v>45757</v>
      </c>
      <c r="B130" s="8" t="s">
        <v>2344</v>
      </c>
      <c r="C130" s="9">
        <v>546124</v>
      </c>
      <c r="D130" s="9"/>
      <c r="E130" s="9">
        <f t="shared" si="1"/>
        <v>752380.28999999992</v>
      </c>
    </row>
    <row r="131" spans="1:5" ht="21" x14ac:dyDescent="0.25">
      <c r="A131" s="18">
        <v>45757</v>
      </c>
      <c r="B131" s="8" t="s">
        <v>2366</v>
      </c>
      <c r="C131" s="17"/>
      <c r="D131" s="9">
        <v>749806.22</v>
      </c>
      <c r="E131" s="9">
        <f t="shared" si="1"/>
        <v>2574.0699999999488</v>
      </c>
    </row>
    <row r="132" spans="1:5" ht="21" x14ac:dyDescent="0.25">
      <c r="A132" s="18">
        <v>45758</v>
      </c>
      <c r="B132" s="8">
        <v>1</v>
      </c>
      <c r="C132" s="9">
        <v>225741</v>
      </c>
      <c r="D132" s="9"/>
      <c r="E132" s="9">
        <f t="shared" si="1"/>
        <v>228315.06999999995</v>
      </c>
    </row>
    <row r="133" spans="1:5" ht="21" x14ac:dyDescent="0.25">
      <c r="A133" s="18">
        <v>45758</v>
      </c>
      <c r="B133" s="51" t="s">
        <v>2371</v>
      </c>
      <c r="C133" s="9">
        <v>492500</v>
      </c>
      <c r="D133" s="9"/>
      <c r="E133" s="9">
        <f t="shared" si="1"/>
        <v>720815.07</v>
      </c>
    </row>
    <row r="134" spans="1:5" ht="21" x14ac:dyDescent="0.25">
      <c r="A134" s="18">
        <v>45758</v>
      </c>
      <c r="B134" s="8" t="s">
        <v>2344</v>
      </c>
      <c r="C134" s="9">
        <v>29474</v>
      </c>
      <c r="D134" s="9"/>
      <c r="E134" s="9">
        <f t="shared" ref="E134:E200" si="2">E133+C134-D134</f>
        <v>750289.07</v>
      </c>
    </row>
    <row r="135" spans="1:5" ht="21" x14ac:dyDescent="0.25">
      <c r="A135" s="18">
        <v>45758</v>
      </c>
      <c r="B135" s="8" t="s">
        <v>2372</v>
      </c>
      <c r="C135" s="9"/>
      <c r="D135" s="9">
        <v>749388.58</v>
      </c>
      <c r="E135" s="9">
        <f t="shared" si="2"/>
        <v>900.48999999999069</v>
      </c>
    </row>
    <row r="136" spans="1:5" ht="21" x14ac:dyDescent="0.25">
      <c r="A136" s="18">
        <v>45759</v>
      </c>
      <c r="B136" s="8" t="s">
        <v>1881</v>
      </c>
      <c r="C136" s="9">
        <v>407998</v>
      </c>
      <c r="D136" s="9"/>
      <c r="E136" s="9">
        <f t="shared" si="2"/>
        <v>408898.49</v>
      </c>
    </row>
    <row r="137" spans="1:5" ht="21" x14ac:dyDescent="0.25">
      <c r="A137" s="18">
        <v>45759</v>
      </c>
      <c r="B137" s="51" t="s">
        <v>2376</v>
      </c>
      <c r="C137" s="9">
        <v>339998</v>
      </c>
      <c r="D137" s="9"/>
      <c r="E137" s="9">
        <f t="shared" si="2"/>
        <v>748896.49</v>
      </c>
    </row>
    <row r="138" spans="1:5" ht="21" x14ac:dyDescent="0.25">
      <c r="A138" s="18">
        <v>45759</v>
      </c>
      <c r="B138" s="8" t="s">
        <v>2377</v>
      </c>
      <c r="C138" s="17"/>
      <c r="D138" s="9">
        <v>747350.06</v>
      </c>
      <c r="E138" s="9">
        <f t="shared" si="2"/>
        <v>1546.4299999999348</v>
      </c>
    </row>
    <row r="139" spans="1:5" ht="21" x14ac:dyDescent="0.25">
      <c r="A139" s="18">
        <v>45761</v>
      </c>
      <c r="B139" s="8" t="s">
        <v>2333</v>
      </c>
      <c r="C139" s="9">
        <v>734998</v>
      </c>
      <c r="D139" s="9"/>
      <c r="E139" s="9">
        <f t="shared" si="2"/>
        <v>736544.42999999993</v>
      </c>
    </row>
    <row r="140" spans="1:5" ht="21" x14ac:dyDescent="0.25">
      <c r="A140" s="18">
        <v>45761</v>
      </c>
      <c r="B140" s="8" t="s">
        <v>2378</v>
      </c>
      <c r="D140" s="9">
        <v>735049.18</v>
      </c>
      <c r="E140" s="9">
        <f t="shared" si="2"/>
        <v>1495.2499999998836</v>
      </c>
    </row>
    <row r="141" spans="1:5" ht="21" x14ac:dyDescent="0.25">
      <c r="A141" s="18">
        <v>45762</v>
      </c>
      <c r="B141" s="51" t="s">
        <v>2380</v>
      </c>
      <c r="C141" s="25">
        <v>149874</v>
      </c>
      <c r="D141" s="9"/>
      <c r="E141" s="9">
        <f t="shared" si="2"/>
        <v>151369.24999999988</v>
      </c>
    </row>
    <row r="142" spans="1:5" ht="21" x14ac:dyDescent="0.25">
      <c r="A142" s="18">
        <v>45762</v>
      </c>
      <c r="B142" s="51" t="s">
        <v>2381</v>
      </c>
      <c r="C142" s="25">
        <v>20984</v>
      </c>
      <c r="E142" s="9">
        <f t="shared" si="2"/>
        <v>172353.24999999988</v>
      </c>
    </row>
    <row r="143" spans="1:5" ht="21" x14ac:dyDescent="0.25">
      <c r="A143" s="18">
        <v>45762</v>
      </c>
      <c r="B143" s="8" t="s">
        <v>2248</v>
      </c>
      <c r="D143" s="25">
        <v>169385.15</v>
      </c>
      <c r="E143" s="9">
        <f t="shared" si="2"/>
        <v>2968.0999999998894</v>
      </c>
    </row>
    <row r="144" spans="1:5" ht="21" x14ac:dyDescent="0.25">
      <c r="A144" s="18">
        <v>45763</v>
      </c>
      <c r="B144" s="8" t="s">
        <v>2333</v>
      </c>
      <c r="C144" s="25">
        <v>76142</v>
      </c>
      <c r="E144" s="9">
        <f t="shared" si="2"/>
        <v>79110.099999999889</v>
      </c>
    </row>
    <row r="145" spans="1:5" ht="21" x14ac:dyDescent="0.25">
      <c r="A145" s="18">
        <v>45763</v>
      </c>
      <c r="B145" s="8" t="s">
        <v>2382</v>
      </c>
      <c r="D145" s="25">
        <v>73459.98</v>
      </c>
      <c r="E145" s="9">
        <f t="shared" si="2"/>
        <v>5650.1199999998935</v>
      </c>
    </row>
    <row r="146" spans="1:5" ht="21" x14ac:dyDescent="0.25">
      <c r="A146" s="18">
        <v>45763</v>
      </c>
      <c r="B146" s="51" t="s">
        <v>2386</v>
      </c>
      <c r="C146" s="89">
        <v>250000</v>
      </c>
      <c r="E146" s="9">
        <f t="shared" si="2"/>
        <v>255650.11999999988</v>
      </c>
    </row>
    <row r="147" spans="1:5" ht="21" x14ac:dyDescent="0.25">
      <c r="A147" s="18">
        <v>45763</v>
      </c>
      <c r="B147" s="51" t="s">
        <v>579</v>
      </c>
      <c r="C147" s="89">
        <v>200000</v>
      </c>
      <c r="E147" s="9">
        <f t="shared" si="2"/>
        <v>455650.11999999988</v>
      </c>
    </row>
    <row r="148" spans="1:5" ht="21" x14ac:dyDescent="0.25">
      <c r="A148" s="18">
        <v>45763</v>
      </c>
      <c r="B148" s="8" t="s">
        <v>2387</v>
      </c>
      <c r="C148" s="89"/>
      <c r="D148" s="25">
        <v>367403.92</v>
      </c>
      <c r="E148" s="9">
        <f t="shared" si="2"/>
        <v>88246.199999999895</v>
      </c>
    </row>
    <row r="149" spans="1:5" ht="21" x14ac:dyDescent="0.25">
      <c r="A149" s="18">
        <v>45763</v>
      </c>
      <c r="B149" s="8" t="s">
        <v>362</v>
      </c>
      <c r="C149" s="89"/>
      <c r="D149" s="25">
        <v>53.21</v>
      </c>
      <c r="E149" s="9">
        <f t="shared" si="2"/>
        <v>88192.989999999889</v>
      </c>
    </row>
    <row r="150" spans="1:5" ht="21" x14ac:dyDescent="0.25">
      <c r="A150" s="18">
        <v>45764</v>
      </c>
      <c r="B150" s="51" t="s">
        <v>1777</v>
      </c>
      <c r="C150" s="89">
        <v>252145</v>
      </c>
      <c r="E150" s="9">
        <f t="shared" si="2"/>
        <v>340337.98999999987</v>
      </c>
    </row>
    <row r="151" spans="1:5" ht="21" x14ac:dyDescent="0.25">
      <c r="A151" s="18">
        <v>45764</v>
      </c>
      <c r="B151" s="51" t="s">
        <v>2381</v>
      </c>
      <c r="C151" s="89">
        <v>412415</v>
      </c>
      <c r="D151" s="89"/>
      <c r="E151" s="9">
        <f t="shared" si="2"/>
        <v>752752.98999999987</v>
      </c>
    </row>
    <row r="152" spans="1:5" ht="21" x14ac:dyDescent="0.25">
      <c r="A152" s="18">
        <v>45764</v>
      </c>
      <c r="B152" s="8" t="s">
        <v>2389</v>
      </c>
      <c r="C152" s="89"/>
      <c r="D152" s="89">
        <v>749528.15</v>
      </c>
      <c r="E152" s="9">
        <f t="shared" si="2"/>
        <v>3224.839999999851</v>
      </c>
    </row>
    <row r="153" spans="1:5" ht="21" x14ac:dyDescent="0.25">
      <c r="A153" s="18">
        <v>45764</v>
      </c>
      <c r="B153" s="51" t="s">
        <v>2390</v>
      </c>
      <c r="D153" s="89">
        <v>907.47</v>
      </c>
      <c r="E153" s="9">
        <f t="shared" si="2"/>
        <v>2317.3699999998507</v>
      </c>
    </row>
    <row r="154" spans="1:5" ht="21" x14ac:dyDescent="0.25">
      <c r="A154" s="18">
        <v>45764</v>
      </c>
      <c r="B154" s="51" t="s">
        <v>2391</v>
      </c>
      <c r="D154" s="89">
        <v>208.95</v>
      </c>
      <c r="E154" s="9">
        <f t="shared" si="2"/>
        <v>2108.4199999998509</v>
      </c>
    </row>
    <row r="155" spans="1:5" ht="21" x14ac:dyDescent="0.25">
      <c r="A155" s="18">
        <v>45765</v>
      </c>
      <c r="B155" s="51" t="s">
        <v>579</v>
      </c>
      <c r="C155" s="89">
        <v>152000</v>
      </c>
      <c r="E155" s="9">
        <f t="shared" si="2"/>
        <v>154108.41999999984</v>
      </c>
    </row>
    <row r="156" spans="1:5" ht="21" x14ac:dyDescent="0.25">
      <c r="A156" s="18">
        <v>45765</v>
      </c>
      <c r="B156" s="51" t="s">
        <v>2100</v>
      </c>
      <c r="D156" s="89">
        <v>152471</v>
      </c>
      <c r="E156" s="9">
        <f t="shared" si="2"/>
        <v>1637.4199999998382</v>
      </c>
    </row>
    <row r="157" spans="1:5" ht="21" x14ac:dyDescent="0.25">
      <c r="A157" s="18">
        <v>45768</v>
      </c>
      <c r="B157" s="51" t="s">
        <v>579</v>
      </c>
      <c r="C157" s="89">
        <v>489000</v>
      </c>
      <c r="E157" s="9">
        <f t="shared" si="2"/>
        <v>490637.41999999981</v>
      </c>
    </row>
    <row r="158" spans="1:5" ht="21" x14ac:dyDescent="0.25">
      <c r="A158" s="18">
        <v>45768</v>
      </c>
      <c r="B158" s="51" t="s">
        <v>2380</v>
      </c>
      <c r="D158" s="89">
        <v>99874</v>
      </c>
      <c r="E158" s="9">
        <f t="shared" si="2"/>
        <v>390763.41999999981</v>
      </c>
    </row>
    <row r="159" spans="1:5" ht="21" x14ac:dyDescent="0.25">
      <c r="A159" s="18">
        <v>45768</v>
      </c>
      <c r="B159" s="51" t="s">
        <v>2380</v>
      </c>
      <c r="D159" s="89">
        <v>384124</v>
      </c>
      <c r="E159" s="9">
        <f t="shared" si="2"/>
        <v>6639.4199999998091</v>
      </c>
    </row>
    <row r="160" spans="1:5" ht="21" x14ac:dyDescent="0.25">
      <c r="A160" s="95">
        <v>45770</v>
      </c>
      <c r="B160" s="51" t="s">
        <v>2381</v>
      </c>
      <c r="C160" s="89">
        <v>370142</v>
      </c>
      <c r="E160" s="9">
        <f t="shared" si="2"/>
        <v>376781.41999999981</v>
      </c>
    </row>
    <row r="161" spans="1:6" ht="21" x14ac:dyDescent="0.25">
      <c r="A161" s="95">
        <v>45770</v>
      </c>
      <c r="B161" s="51" t="s">
        <v>2408</v>
      </c>
      <c r="D161" s="89">
        <v>99692</v>
      </c>
      <c r="E161" s="9">
        <f t="shared" si="2"/>
        <v>277089.41999999981</v>
      </c>
    </row>
    <row r="162" spans="1:6" ht="21" x14ac:dyDescent="0.25">
      <c r="A162" s="95">
        <v>45770</v>
      </c>
      <c r="B162" s="8" t="s">
        <v>2409</v>
      </c>
      <c r="D162" s="89">
        <v>273689.32</v>
      </c>
      <c r="E162" s="9">
        <f t="shared" si="2"/>
        <v>3400.0999999998021</v>
      </c>
    </row>
    <row r="163" spans="1:6" ht="21" x14ac:dyDescent="0.25">
      <c r="A163" s="95">
        <v>45770</v>
      </c>
      <c r="B163" s="51" t="s">
        <v>2411</v>
      </c>
      <c r="D163" s="89">
        <v>2800</v>
      </c>
      <c r="E163" s="9">
        <f t="shared" si="2"/>
        <v>600.09999999980209</v>
      </c>
    </row>
    <row r="164" spans="1:6" ht="21" x14ac:dyDescent="0.25">
      <c r="A164" s="95">
        <v>45771</v>
      </c>
      <c r="B164" s="51" t="s">
        <v>2275</v>
      </c>
      <c r="C164" s="89">
        <v>33140</v>
      </c>
      <c r="E164" s="9">
        <f t="shared" si="2"/>
        <v>33740.099999999802</v>
      </c>
    </row>
    <row r="165" spans="1:6" ht="21" x14ac:dyDescent="0.25">
      <c r="A165" s="95">
        <v>45771</v>
      </c>
      <c r="B165" s="51" t="s">
        <v>2269</v>
      </c>
      <c r="D165" s="89">
        <v>29995</v>
      </c>
      <c r="E165" s="9">
        <f t="shared" si="2"/>
        <v>3745.0999999998021</v>
      </c>
    </row>
    <row r="166" spans="1:6" ht="21" x14ac:dyDescent="0.25">
      <c r="A166" s="95">
        <v>45772</v>
      </c>
      <c r="B166" s="51" t="s">
        <v>2423</v>
      </c>
      <c r="C166" s="89">
        <v>10104.5</v>
      </c>
      <c r="E166" s="9">
        <f t="shared" si="2"/>
        <v>13849.599999999802</v>
      </c>
    </row>
    <row r="167" spans="1:6" ht="21" x14ac:dyDescent="0.25">
      <c r="A167" s="95">
        <v>45772</v>
      </c>
      <c r="B167" s="51" t="s">
        <v>2424</v>
      </c>
      <c r="D167" s="89">
        <v>12417</v>
      </c>
      <c r="E167" s="9">
        <f t="shared" si="2"/>
        <v>1432.5999999998021</v>
      </c>
    </row>
    <row r="168" spans="1:6" ht="21" x14ac:dyDescent="0.25">
      <c r="A168" s="95">
        <v>45772</v>
      </c>
      <c r="B168" s="51" t="s">
        <v>2351</v>
      </c>
      <c r="C168" s="89">
        <v>410241</v>
      </c>
      <c r="D168" s="89"/>
      <c r="E168" s="9">
        <f t="shared" si="2"/>
        <v>411673.5999999998</v>
      </c>
    </row>
    <row r="169" spans="1:6" ht="21" x14ac:dyDescent="0.25">
      <c r="A169" s="95">
        <v>45772</v>
      </c>
      <c r="B169" s="51" t="s">
        <v>2424</v>
      </c>
      <c r="C169" s="89"/>
      <c r="D169" s="89">
        <v>409874</v>
      </c>
      <c r="E169" s="9">
        <f t="shared" si="2"/>
        <v>1799.5999999998021</v>
      </c>
    </row>
    <row r="170" spans="1:6" ht="21" x14ac:dyDescent="0.25">
      <c r="A170" s="95">
        <v>45775</v>
      </c>
      <c r="B170" s="51" t="s">
        <v>362</v>
      </c>
      <c r="C170" s="89"/>
      <c r="D170" s="89">
        <v>99</v>
      </c>
      <c r="E170" s="9">
        <f t="shared" si="2"/>
        <v>1700.5999999998021</v>
      </c>
    </row>
    <row r="171" spans="1:6" ht="21" x14ac:dyDescent="0.25">
      <c r="A171" s="95">
        <v>45775</v>
      </c>
      <c r="B171" s="51" t="s">
        <v>362</v>
      </c>
      <c r="C171" s="89"/>
      <c r="D171" s="89">
        <v>107.6</v>
      </c>
      <c r="E171" s="9">
        <f t="shared" si="2"/>
        <v>1592.9999999998022</v>
      </c>
    </row>
    <row r="172" spans="1:6" ht="21" x14ac:dyDescent="0.25">
      <c r="A172" s="95">
        <v>45775</v>
      </c>
      <c r="B172" s="51" t="s">
        <v>2292</v>
      </c>
      <c r="C172" s="89">
        <v>448000</v>
      </c>
      <c r="D172" s="89"/>
      <c r="E172" s="9">
        <f t="shared" si="2"/>
        <v>449592.99999999983</v>
      </c>
      <c r="F172" s="14"/>
    </row>
    <row r="173" spans="1:6" ht="21" x14ac:dyDescent="0.25">
      <c r="A173" s="95">
        <v>45775</v>
      </c>
      <c r="B173" s="51" t="s">
        <v>2428</v>
      </c>
      <c r="C173" s="89">
        <v>145241</v>
      </c>
      <c r="E173" s="9">
        <f t="shared" si="2"/>
        <v>594833.99999999977</v>
      </c>
    </row>
    <row r="174" spans="1:6" ht="21" x14ac:dyDescent="0.25">
      <c r="A174" s="95">
        <v>45775</v>
      </c>
      <c r="B174" s="51" t="s">
        <v>2247</v>
      </c>
      <c r="D174" s="89">
        <v>2439.3000000000002</v>
      </c>
      <c r="E174" s="9">
        <f t="shared" si="2"/>
        <v>592394.69999999972</v>
      </c>
    </row>
    <row r="175" spans="1:6" ht="21" x14ac:dyDescent="0.25">
      <c r="A175" s="95">
        <v>45775</v>
      </c>
      <c r="B175" s="51" t="s">
        <v>362</v>
      </c>
      <c r="D175" s="89">
        <v>17.420000000000002</v>
      </c>
      <c r="E175" s="9">
        <f t="shared" si="2"/>
        <v>592377.27999999968</v>
      </c>
    </row>
    <row r="176" spans="1:6" ht="21" x14ac:dyDescent="0.25">
      <c r="A176" s="95">
        <v>45775</v>
      </c>
      <c r="B176" s="51" t="s">
        <v>2429</v>
      </c>
      <c r="D176" s="89">
        <v>588281.56000000006</v>
      </c>
      <c r="E176" s="9">
        <f t="shared" si="2"/>
        <v>4095.7199999996228</v>
      </c>
    </row>
    <row r="177" spans="1:5" ht="21" x14ac:dyDescent="0.25">
      <c r="A177" s="95">
        <v>45775</v>
      </c>
      <c r="B177" s="51" t="s">
        <v>2380</v>
      </c>
      <c r="D177" s="89">
        <v>3998</v>
      </c>
      <c r="E177" s="9">
        <f t="shared" si="2"/>
        <v>97.719999999622814</v>
      </c>
    </row>
    <row r="178" spans="1:5" ht="21" x14ac:dyDescent="0.25">
      <c r="A178" s="95">
        <v>45775</v>
      </c>
      <c r="B178" s="51" t="s">
        <v>2292</v>
      </c>
      <c r="C178" s="89">
        <v>300000</v>
      </c>
      <c r="E178" s="9">
        <f t="shared" si="2"/>
        <v>300097.71999999962</v>
      </c>
    </row>
    <row r="179" spans="1:5" ht="21" x14ac:dyDescent="0.25">
      <c r="A179" s="95">
        <v>45775</v>
      </c>
      <c r="B179" s="51" t="s">
        <v>2429</v>
      </c>
      <c r="D179" s="89">
        <v>263394.63</v>
      </c>
      <c r="E179" s="9">
        <f t="shared" si="2"/>
        <v>36703.089999999618</v>
      </c>
    </row>
    <row r="180" spans="1:5" ht="21" x14ac:dyDescent="0.25">
      <c r="A180" s="95">
        <v>45776</v>
      </c>
      <c r="B180" s="51" t="s">
        <v>362</v>
      </c>
      <c r="C180" s="89"/>
      <c r="D180" s="89">
        <v>104.12</v>
      </c>
      <c r="E180" s="80">
        <f>E179+C180-D180</f>
        <v>36598.969999999616</v>
      </c>
    </row>
    <row r="181" spans="1:5" ht="21" x14ac:dyDescent="0.25">
      <c r="A181" s="18">
        <v>45777</v>
      </c>
      <c r="B181" s="8" t="s">
        <v>2292</v>
      </c>
      <c r="C181" s="16">
        <v>301500</v>
      </c>
      <c r="D181" s="17"/>
      <c r="E181" s="9">
        <f>E180+C181-D181</f>
        <v>338098.96999999962</v>
      </c>
    </row>
    <row r="182" spans="1:5" ht="21" x14ac:dyDescent="0.25">
      <c r="A182" s="18">
        <v>45777</v>
      </c>
      <c r="B182" s="8" t="s">
        <v>2438</v>
      </c>
      <c r="C182" s="17"/>
      <c r="D182" s="16">
        <v>3145.17</v>
      </c>
      <c r="E182" s="9">
        <f t="shared" si="2"/>
        <v>334953.79999999964</v>
      </c>
    </row>
    <row r="183" spans="1:5" ht="21" x14ac:dyDescent="0.25">
      <c r="A183" s="18">
        <v>45777</v>
      </c>
      <c r="B183" s="8" t="s">
        <v>2439</v>
      </c>
      <c r="C183" s="16">
        <v>298500</v>
      </c>
      <c r="D183" s="17"/>
      <c r="E183" s="9">
        <f t="shared" si="2"/>
        <v>633453.79999999958</v>
      </c>
    </row>
    <row r="184" spans="1:5" ht="21" x14ac:dyDescent="0.25">
      <c r="A184" s="18">
        <v>45777</v>
      </c>
      <c r="B184" s="8" t="s">
        <v>2440</v>
      </c>
      <c r="C184" s="17"/>
      <c r="D184" s="16">
        <v>573117.63</v>
      </c>
      <c r="E184" s="9">
        <f t="shared" si="2"/>
        <v>60336.169999999576</v>
      </c>
    </row>
    <row r="185" spans="1:5" ht="21" x14ac:dyDescent="0.25">
      <c r="A185" s="18">
        <v>45777</v>
      </c>
      <c r="B185" s="8" t="s">
        <v>2441</v>
      </c>
      <c r="C185" s="17"/>
      <c r="D185" s="16">
        <v>8500</v>
      </c>
      <c r="E185" s="9">
        <f t="shared" si="2"/>
        <v>51836.169999999576</v>
      </c>
    </row>
    <row r="186" spans="1:5" ht="21" x14ac:dyDescent="0.25">
      <c r="A186" s="18">
        <v>45777</v>
      </c>
      <c r="B186" s="8" t="s">
        <v>2442</v>
      </c>
      <c r="C186" s="16">
        <v>39451</v>
      </c>
      <c r="D186" s="17"/>
      <c r="E186" s="9">
        <f t="shared" si="2"/>
        <v>91287.169999999576</v>
      </c>
    </row>
    <row r="187" spans="1:5" ht="21" x14ac:dyDescent="0.25">
      <c r="A187" s="18">
        <v>45777</v>
      </c>
      <c r="B187" s="8" t="s">
        <v>2396</v>
      </c>
      <c r="C187" s="17"/>
      <c r="D187" s="16">
        <v>87124</v>
      </c>
      <c r="E187" s="9">
        <f t="shared" si="2"/>
        <v>4163.1699999995762</v>
      </c>
    </row>
    <row r="188" spans="1:5" ht="21" x14ac:dyDescent="0.25">
      <c r="A188" s="18">
        <v>45778</v>
      </c>
      <c r="B188" s="8" t="s">
        <v>2292</v>
      </c>
      <c r="C188" s="16">
        <v>222000</v>
      </c>
      <c r="D188" s="17"/>
      <c r="E188" s="9">
        <f t="shared" si="2"/>
        <v>226163.16999999958</v>
      </c>
    </row>
    <row r="189" spans="1:5" ht="21" x14ac:dyDescent="0.25">
      <c r="A189" s="18">
        <v>45778</v>
      </c>
      <c r="B189" s="8" t="s">
        <v>2442</v>
      </c>
      <c r="C189" s="16">
        <v>35142</v>
      </c>
      <c r="D189" s="16"/>
      <c r="E189" s="9">
        <f t="shared" si="2"/>
        <v>261305.16999999958</v>
      </c>
    </row>
    <row r="190" spans="1:5" ht="21" x14ac:dyDescent="0.25">
      <c r="A190" s="18">
        <v>45778</v>
      </c>
      <c r="B190" s="8" t="s">
        <v>2447</v>
      </c>
      <c r="C190" s="17"/>
      <c r="D190" s="16">
        <v>258466.97</v>
      </c>
      <c r="E190" s="9">
        <f t="shared" si="2"/>
        <v>2838.1999999995751</v>
      </c>
    </row>
    <row r="191" spans="1:5" ht="21" x14ac:dyDescent="0.25">
      <c r="A191" s="18">
        <v>45778</v>
      </c>
      <c r="B191" s="8" t="s">
        <v>2450</v>
      </c>
      <c r="C191" s="17"/>
      <c r="D191" s="16">
        <v>500</v>
      </c>
      <c r="E191" s="9">
        <f t="shared" si="2"/>
        <v>2338.1999999995751</v>
      </c>
    </row>
    <row r="192" spans="1:5" ht="21" x14ac:dyDescent="0.25">
      <c r="A192" s="18">
        <v>45782</v>
      </c>
      <c r="B192" s="8" t="s">
        <v>2292</v>
      </c>
      <c r="C192" s="16">
        <f>33500+51000+51000+49000+47500+53000</f>
        <v>285000</v>
      </c>
      <c r="D192" s="17"/>
      <c r="E192" s="9">
        <f t="shared" si="2"/>
        <v>287338.1999999996</v>
      </c>
    </row>
    <row r="193" spans="1:5" ht="21" x14ac:dyDescent="0.25">
      <c r="A193" s="18">
        <v>45782</v>
      </c>
      <c r="B193" s="8" t="s">
        <v>2439</v>
      </c>
      <c r="C193" s="16">
        <v>142600</v>
      </c>
      <c r="D193" s="17"/>
      <c r="E193" s="9">
        <f t="shared" si="2"/>
        <v>429938.1999999996</v>
      </c>
    </row>
    <row r="194" spans="1:5" ht="21" x14ac:dyDescent="0.25">
      <c r="A194" s="18">
        <v>45782</v>
      </c>
      <c r="B194" s="8" t="s">
        <v>2457</v>
      </c>
      <c r="C194" s="17"/>
      <c r="D194" s="16">
        <v>423734.56</v>
      </c>
      <c r="E194" s="9">
        <f t="shared" si="2"/>
        <v>6203.6399999996065</v>
      </c>
    </row>
    <row r="195" spans="1:5" ht="21" x14ac:dyDescent="0.25">
      <c r="A195" s="18">
        <v>45813</v>
      </c>
      <c r="B195" s="8" t="s">
        <v>2275</v>
      </c>
      <c r="C195" s="9">
        <v>151417</v>
      </c>
      <c r="D195" s="17"/>
      <c r="E195" s="9">
        <f t="shared" si="2"/>
        <v>157620.63999999961</v>
      </c>
    </row>
    <row r="196" spans="1:5" ht="21" x14ac:dyDescent="0.25">
      <c r="A196" s="18">
        <v>45813</v>
      </c>
      <c r="B196" s="8" t="s">
        <v>2439</v>
      </c>
      <c r="C196" s="9">
        <v>113500</v>
      </c>
      <c r="D196" s="17"/>
      <c r="E196" s="9">
        <f t="shared" si="2"/>
        <v>271120.63999999961</v>
      </c>
    </row>
    <row r="197" spans="1:5" ht="21" x14ac:dyDescent="0.25">
      <c r="A197" s="18">
        <v>45813</v>
      </c>
      <c r="B197" s="8" t="s">
        <v>2100</v>
      </c>
      <c r="C197" s="17"/>
      <c r="D197" s="9">
        <v>269998</v>
      </c>
      <c r="E197" s="9">
        <f t="shared" si="2"/>
        <v>1122.6399999996065</v>
      </c>
    </row>
    <row r="198" spans="1:5" ht="21" x14ac:dyDescent="0.25">
      <c r="A198" s="18">
        <v>45813</v>
      </c>
      <c r="B198" s="8" t="s">
        <v>2386</v>
      </c>
      <c r="C198" s="16">
        <v>149814.44</v>
      </c>
      <c r="D198" s="17"/>
      <c r="E198" s="9">
        <f t="shared" si="2"/>
        <v>150937.07999999961</v>
      </c>
    </row>
    <row r="199" spans="1:5" ht="21" x14ac:dyDescent="0.25">
      <c r="A199" s="18">
        <v>45843</v>
      </c>
      <c r="B199" s="8" t="s">
        <v>2375</v>
      </c>
      <c r="C199" s="16">
        <v>109412</v>
      </c>
      <c r="D199" s="17"/>
      <c r="E199" s="9">
        <f t="shared" si="2"/>
        <v>260349.07999999961</v>
      </c>
    </row>
    <row r="200" spans="1:5" ht="21" x14ac:dyDescent="0.25">
      <c r="A200" s="18">
        <v>45843</v>
      </c>
      <c r="B200" s="8" t="s">
        <v>2416</v>
      </c>
      <c r="C200" s="9">
        <v>34458</v>
      </c>
      <c r="D200" s="17"/>
      <c r="E200" s="9">
        <f t="shared" si="2"/>
        <v>294807.07999999961</v>
      </c>
    </row>
    <row r="201" spans="1:5" ht="21" x14ac:dyDescent="0.25">
      <c r="A201" s="18">
        <v>45843</v>
      </c>
      <c r="B201" s="8" t="s">
        <v>1739</v>
      </c>
      <c r="C201" s="16">
        <v>80000</v>
      </c>
      <c r="D201" s="17"/>
      <c r="E201" s="9">
        <f t="shared" ref="E201:E264" si="3">E200+C201-D201</f>
        <v>374807.07999999961</v>
      </c>
    </row>
    <row r="202" spans="1:5" ht="21" x14ac:dyDescent="0.25">
      <c r="A202" s="18">
        <v>45843</v>
      </c>
      <c r="B202" s="8" t="s">
        <v>2464</v>
      </c>
      <c r="C202" s="9"/>
      <c r="D202" s="9">
        <v>371061.15</v>
      </c>
      <c r="E202" s="9">
        <f t="shared" si="3"/>
        <v>3745.9299999995856</v>
      </c>
    </row>
    <row r="203" spans="1:5" ht="21" x14ac:dyDescent="0.25">
      <c r="A203" s="18">
        <v>45874</v>
      </c>
      <c r="B203" s="8" t="s">
        <v>2292</v>
      </c>
      <c r="C203" s="16">
        <v>543000</v>
      </c>
      <c r="D203" s="17"/>
      <c r="E203" s="9">
        <f t="shared" si="3"/>
        <v>546745.92999999959</v>
      </c>
    </row>
    <row r="204" spans="1:5" ht="21" x14ac:dyDescent="0.25">
      <c r="A204" s="18">
        <v>45905</v>
      </c>
      <c r="B204" s="8" t="s">
        <v>2468</v>
      </c>
      <c r="C204" s="17"/>
      <c r="D204" s="16">
        <v>545995.12</v>
      </c>
      <c r="E204" s="9">
        <f t="shared" si="3"/>
        <v>750.80999999959022</v>
      </c>
    </row>
    <row r="205" spans="1:5" ht="21" x14ac:dyDescent="0.25">
      <c r="A205" s="18">
        <v>45874</v>
      </c>
      <c r="B205" s="8" t="s">
        <v>362</v>
      </c>
      <c r="C205" s="17"/>
      <c r="D205" s="16">
        <v>52.5</v>
      </c>
      <c r="E205" s="9">
        <f t="shared" si="3"/>
        <v>698.30999999959022</v>
      </c>
    </row>
    <row r="206" spans="1:5" ht="21" x14ac:dyDescent="0.25">
      <c r="A206" s="18">
        <v>45935</v>
      </c>
      <c r="B206" s="8" t="s">
        <v>1739</v>
      </c>
      <c r="C206" s="16">
        <f>50000+49000+49500+51500+50000</f>
        <v>250000</v>
      </c>
      <c r="D206" s="16"/>
      <c r="E206" s="9">
        <f t="shared" si="3"/>
        <v>250698.30999999959</v>
      </c>
    </row>
    <row r="207" spans="1:5" ht="21" x14ac:dyDescent="0.25">
      <c r="A207" s="18">
        <v>45935</v>
      </c>
      <c r="B207" s="8" t="s">
        <v>2396</v>
      </c>
      <c r="C207" s="16">
        <v>211014</v>
      </c>
      <c r="D207" s="17"/>
      <c r="E207" s="9">
        <f t="shared" si="3"/>
        <v>461712.30999999959</v>
      </c>
    </row>
    <row r="208" spans="1:5" ht="21" x14ac:dyDescent="0.25">
      <c r="A208" s="18">
        <v>45935</v>
      </c>
      <c r="B208" s="8" t="s">
        <v>2371</v>
      </c>
      <c r="C208" s="16">
        <v>128100</v>
      </c>
      <c r="D208" s="17"/>
      <c r="E208" s="9">
        <f t="shared" si="3"/>
        <v>589812.30999999959</v>
      </c>
    </row>
    <row r="209" spans="1:5" ht="21" x14ac:dyDescent="0.25">
      <c r="A209" s="18">
        <v>45935</v>
      </c>
      <c r="B209" s="8" t="s">
        <v>2457</v>
      </c>
      <c r="C209" s="16"/>
      <c r="D209" s="16">
        <v>587500</v>
      </c>
      <c r="E209" s="9">
        <f t="shared" si="3"/>
        <v>2312.3099999995902</v>
      </c>
    </row>
    <row r="210" spans="1:5" ht="21" x14ac:dyDescent="0.25">
      <c r="A210" s="18" t="s">
        <v>2471</v>
      </c>
      <c r="B210" s="8" t="s">
        <v>2472</v>
      </c>
      <c r="C210" s="9">
        <v>51425</v>
      </c>
      <c r="D210" s="9"/>
      <c r="E210" s="9">
        <f t="shared" si="3"/>
        <v>53737.30999999959</v>
      </c>
    </row>
    <row r="211" spans="1:5" ht="21" x14ac:dyDescent="0.25">
      <c r="A211" s="18" t="s">
        <v>2471</v>
      </c>
      <c r="B211" s="8" t="s">
        <v>2100</v>
      </c>
      <c r="C211" s="16"/>
      <c r="D211" s="17">
        <v>52145</v>
      </c>
      <c r="E211" s="9">
        <f t="shared" si="3"/>
        <v>1592.3099999995902</v>
      </c>
    </row>
    <row r="212" spans="1:5" ht="21" x14ac:dyDescent="0.25">
      <c r="A212" s="18" t="s">
        <v>2473</v>
      </c>
      <c r="B212" s="8" t="s">
        <v>2472</v>
      </c>
      <c r="C212" s="17">
        <v>74055</v>
      </c>
      <c r="D212" s="16"/>
      <c r="E212" s="9">
        <f t="shared" si="3"/>
        <v>75647.30999999959</v>
      </c>
    </row>
    <row r="213" spans="1:5" ht="21" x14ac:dyDescent="0.25">
      <c r="A213" s="18" t="s">
        <v>2476</v>
      </c>
      <c r="B213" s="8" t="s">
        <v>2470</v>
      </c>
      <c r="C213" s="17"/>
      <c r="D213" s="16">
        <v>75000</v>
      </c>
      <c r="E213" s="9">
        <f t="shared" si="3"/>
        <v>647.30999999959022</v>
      </c>
    </row>
    <row r="214" spans="1:5" ht="21" x14ac:dyDescent="0.25">
      <c r="A214" s="18" t="s">
        <v>2476</v>
      </c>
      <c r="B214" s="8" t="s">
        <v>2477</v>
      </c>
      <c r="C214" s="16">
        <v>13412.11</v>
      </c>
      <c r="D214" s="16"/>
      <c r="E214" s="9">
        <f t="shared" si="3"/>
        <v>14059.419999999591</v>
      </c>
    </row>
    <row r="215" spans="1:5" ht="21" x14ac:dyDescent="0.25">
      <c r="A215" s="18" t="s">
        <v>2476</v>
      </c>
      <c r="B215" s="8" t="s">
        <v>2380</v>
      </c>
      <c r="C215" s="16"/>
      <c r="D215" s="17">
        <v>13500</v>
      </c>
      <c r="E215" s="9">
        <f t="shared" si="3"/>
        <v>559.4199999995908</v>
      </c>
    </row>
    <row r="216" spans="1:5" ht="21" x14ac:dyDescent="0.25">
      <c r="A216" s="18" t="s">
        <v>2480</v>
      </c>
      <c r="B216" s="8" t="s">
        <v>2485</v>
      </c>
      <c r="C216" s="16">
        <v>65001.25</v>
      </c>
      <c r="D216" s="17"/>
      <c r="E216" s="9">
        <f t="shared" si="3"/>
        <v>65560.669999999591</v>
      </c>
    </row>
    <row r="217" spans="1:5" ht="21" x14ac:dyDescent="0.25">
      <c r="A217" s="18" t="s">
        <v>2480</v>
      </c>
      <c r="B217" s="8" t="s">
        <v>2486</v>
      </c>
      <c r="C217" s="16">
        <v>248995</v>
      </c>
      <c r="D217" s="16"/>
      <c r="E217" s="9">
        <f t="shared" si="3"/>
        <v>314555.66999999958</v>
      </c>
    </row>
    <row r="218" spans="1:5" ht="21" x14ac:dyDescent="0.25">
      <c r="A218" s="18" t="s">
        <v>2480</v>
      </c>
      <c r="B218" s="8" t="s">
        <v>2100</v>
      </c>
      <c r="C218" s="9"/>
      <c r="D218" s="9">
        <v>314241</v>
      </c>
      <c r="E218" s="9">
        <f t="shared" si="3"/>
        <v>314.66999999957625</v>
      </c>
    </row>
    <row r="219" spans="1:5" ht="21" x14ac:dyDescent="0.25">
      <c r="A219" s="18" t="s">
        <v>2488</v>
      </c>
      <c r="B219" s="8" t="s">
        <v>2489</v>
      </c>
      <c r="C219" s="16">
        <v>74500</v>
      </c>
      <c r="D219" s="17"/>
      <c r="E219" s="9">
        <f t="shared" si="3"/>
        <v>74814.669999999576</v>
      </c>
    </row>
    <row r="220" spans="1:5" ht="21" x14ac:dyDescent="0.25">
      <c r="A220" s="18" t="s">
        <v>2488</v>
      </c>
      <c r="B220" s="8" t="s">
        <v>2269</v>
      </c>
      <c r="C220" s="17"/>
      <c r="D220" s="16">
        <v>71425</v>
      </c>
      <c r="E220" s="9">
        <f t="shared" si="3"/>
        <v>3389.6699999995762</v>
      </c>
    </row>
    <row r="221" spans="1:5" ht="21" x14ac:dyDescent="0.25">
      <c r="A221" s="18" t="s">
        <v>2492</v>
      </c>
      <c r="B221" s="8" t="s">
        <v>2489</v>
      </c>
      <c r="C221" s="25">
        <v>57550</v>
      </c>
      <c r="E221" s="9">
        <f t="shared" si="3"/>
        <v>60939.669999999576</v>
      </c>
    </row>
    <row r="222" spans="1:5" ht="21" x14ac:dyDescent="0.25">
      <c r="A222" s="18" t="s">
        <v>2492</v>
      </c>
      <c r="B222" s="8" t="s">
        <v>2269</v>
      </c>
      <c r="D222" s="25">
        <v>59841</v>
      </c>
      <c r="E222" s="9">
        <f t="shared" si="3"/>
        <v>1098.6699999995762</v>
      </c>
    </row>
    <row r="223" spans="1:5" ht="21" x14ac:dyDescent="0.25">
      <c r="A223" s="95" t="s">
        <v>2501</v>
      </c>
      <c r="B223" s="51" t="s">
        <v>2504</v>
      </c>
      <c r="C223" s="25"/>
      <c r="D223" s="25">
        <v>208.95</v>
      </c>
      <c r="E223" s="9">
        <f t="shared" si="3"/>
        <v>889.7199999995762</v>
      </c>
    </row>
    <row r="224" spans="1:5" ht="21" x14ac:dyDescent="0.25">
      <c r="A224" s="95" t="s">
        <v>2507</v>
      </c>
      <c r="B224" s="51" t="s">
        <v>2396</v>
      </c>
      <c r="C224" s="25">
        <v>623415</v>
      </c>
      <c r="D224" s="25"/>
      <c r="E224" s="9">
        <f t="shared" si="3"/>
        <v>624304.71999999962</v>
      </c>
    </row>
    <row r="225" spans="1:7" ht="21" x14ac:dyDescent="0.25">
      <c r="A225" s="95" t="s">
        <v>2507</v>
      </c>
      <c r="B225" s="51" t="s">
        <v>2380</v>
      </c>
      <c r="C225" s="25"/>
      <c r="D225" s="25">
        <v>623141</v>
      </c>
      <c r="E225" s="9">
        <f t="shared" si="3"/>
        <v>1163.7199999996228</v>
      </c>
    </row>
    <row r="226" spans="1:7" ht="54" x14ac:dyDescent="0.3">
      <c r="A226" s="95" t="s">
        <v>2512</v>
      </c>
      <c r="B226" s="117" t="s">
        <v>2513</v>
      </c>
      <c r="C226" s="116">
        <v>748862.38</v>
      </c>
      <c r="D226" s="25"/>
      <c r="E226" s="9">
        <f t="shared" si="3"/>
        <v>750026.09999999963</v>
      </c>
    </row>
    <row r="227" spans="1:7" ht="26" x14ac:dyDescent="0.3">
      <c r="A227" s="95" t="s">
        <v>2514</v>
      </c>
      <c r="B227" s="51" t="s">
        <v>2380</v>
      </c>
      <c r="C227" s="116"/>
      <c r="D227" s="116">
        <v>749120</v>
      </c>
      <c r="E227" s="9">
        <f t="shared" si="3"/>
        <v>906.09999999962747</v>
      </c>
    </row>
    <row r="228" spans="1:7" ht="26" x14ac:dyDescent="0.3">
      <c r="A228" s="95" t="s">
        <v>2518</v>
      </c>
      <c r="B228" s="51" t="s">
        <v>396</v>
      </c>
      <c r="C228" s="116">
        <v>232405.95</v>
      </c>
      <c r="D228" s="116"/>
      <c r="E228" s="9">
        <f t="shared" si="3"/>
        <v>233312.04999999964</v>
      </c>
    </row>
    <row r="229" spans="1:7" ht="26" x14ac:dyDescent="0.3">
      <c r="A229" s="95" t="s">
        <v>2518</v>
      </c>
      <c r="B229" s="8" t="s">
        <v>2396</v>
      </c>
      <c r="C229" s="116">
        <v>45124</v>
      </c>
      <c r="D229" s="116"/>
      <c r="E229" s="9">
        <f t="shared" si="3"/>
        <v>278436.04999999964</v>
      </c>
    </row>
    <row r="230" spans="1:7" ht="26" x14ac:dyDescent="0.3">
      <c r="A230" s="95" t="s">
        <v>2518</v>
      </c>
      <c r="B230" s="51" t="s">
        <v>2439</v>
      </c>
      <c r="C230" s="116">
        <v>399250</v>
      </c>
      <c r="D230" s="116"/>
      <c r="E230" s="9">
        <f t="shared" si="3"/>
        <v>677686.04999999958</v>
      </c>
    </row>
    <row r="231" spans="1:7" ht="26" x14ac:dyDescent="0.3">
      <c r="A231" s="95" t="s">
        <v>2518</v>
      </c>
      <c r="B231" s="51" t="s">
        <v>2519</v>
      </c>
      <c r="C231" s="116"/>
      <c r="D231" s="116">
        <v>650052.47</v>
      </c>
      <c r="E231" s="9">
        <f t="shared" si="3"/>
        <v>27633.579999999609</v>
      </c>
    </row>
    <row r="232" spans="1:7" ht="26" x14ac:dyDescent="0.3">
      <c r="A232" s="95" t="s">
        <v>2518</v>
      </c>
      <c r="B232" s="51" t="s">
        <v>2100</v>
      </c>
      <c r="C232" s="116"/>
      <c r="D232" s="116">
        <v>26980</v>
      </c>
      <c r="E232" s="9">
        <f t="shared" si="3"/>
        <v>653.57999999960884</v>
      </c>
      <c r="F232">
        <v>502.11</v>
      </c>
      <c r="G232" s="77">
        <f>E232-F232</f>
        <v>151.46999999960883</v>
      </c>
    </row>
    <row r="233" spans="1:7" ht="26" x14ac:dyDescent="0.3">
      <c r="A233" s="95" t="s">
        <v>2518</v>
      </c>
      <c r="B233" s="51" t="s">
        <v>362</v>
      </c>
      <c r="C233" s="116"/>
      <c r="D233" s="116">
        <v>151.47</v>
      </c>
      <c r="E233" s="9">
        <f t="shared" si="3"/>
        <v>502.10999999960882</v>
      </c>
    </row>
    <row r="234" spans="1:7" ht="26" x14ac:dyDescent="0.3">
      <c r="A234" s="95">
        <v>45694</v>
      </c>
      <c r="B234" s="51" t="s">
        <v>396</v>
      </c>
      <c r="C234" s="116">
        <v>213681.3</v>
      </c>
      <c r="D234" s="116"/>
      <c r="E234" s="9">
        <f t="shared" si="3"/>
        <v>214183.4099999996</v>
      </c>
    </row>
    <row r="235" spans="1:7" ht="26" x14ac:dyDescent="0.3">
      <c r="A235" s="95">
        <v>45694</v>
      </c>
      <c r="B235" s="51" t="s">
        <v>2100</v>
      </c>
      <c r="D235" s="118">
        <v>213998</v>
      </c>
      <c r="E235" s="9">
        <f t="shared" si="3"/>
        <v>185.40999999959604</v>
      </c>
    </row>
    <row r="236" spans="1:7" ht="26" x14ac:dyDescent="0.3">
      <c r="A236" s="95">
        <v>45753</v>
      </c>
      <c r="B236" s="51" t="s">
        <v>396</v>
      </c>
      <c r="C236" s="116">
        <v>739256.53</v>
      </c>
      <c r="E236" s="9">
        <f t="shared" si="3"/>
        <v>739441.93999999959</v>
      </c>
    </row>
    <row r="237" spans="1:7" ht="26" x14ac:dyDescent="0.3">
      <c r="A237" s="95">
        <v>45753</v>
      </c>
      <c r="B237" s="51" t="s">
        <v>2530</v>
      </c>
      <c r="D237" s="119">
        <v>540124</v>
      </c>
      <c r="E237" s="9">
        <f t="shared" si="3"/>
        <v>199317.93999999959</v>
      </c>
    </row>
    <row r="238" spans="1:7" ht="26" x14ac:dyDescent="0.3">
      <c r="A238" s="95">
        <v>45753</v>
      </c>
      <c r="B238" s="51" t="s">
        <v>2445</v>
      </c>
      <c r="D238" s="119">
        <v>198998</v>
      </c>
      <c r="E238" s="9">
        <f t="shared" si="3"/>
        <v>319.93999999959487</v>
      </c>
    </row>
    <row r="239" spans="1:7" ht="21" x14ac:dyDescent="0.25">
      <c r="A239" s="95">
        <v>45967</v>
      </c>
      <c r="B239" s="51" t="s">
        <v>2396</v>
      </c>
      <c r="C239" s="89">
        <v>550984</v>
      </c>
      <c r="E239" s="9">
        <f t="shared" si="3"/>
        <v>551303.93999999959</v>
      </c>
    </row>
    <row r="240" spans="1:7" ht="21" x14ac:dyDescent="0.25">
      <c r="A240" s="95">
        <v>45967</v>
      </c>
      <c r="B240" s="51" t="s">
        <v>2536</v>
      </c>
      <c r="C240" s="89"/>
      <c r="D240" s="89">
        <v>549999.98</v>
      </c>
      <c r="E240" s="89">
        <f t="shared" si="3"/>
        <v>1303.9599999996135</v>
      </c>
    </row>
    <row r="241" spans="1:5" ht="21" x14ac:dyDescent="0.25">
      <c r="A241" s="95">
        <v>45997</v>
      </c>
      <c r="B241" s="51" t="s">
        <v>2249</v>
      </c>
      <c r="C241" s="89">
        <v>37124</v>
      </c>
      <c r="D241" s="89"/>
      <c r="E241" s="89">
        <f t="shared" si="3"/>
        <v>38427.959999999614</v>
      </c>
    </row>
    <row r="242" spans="1:5" ht="21" x14ac:dyDescent="0.25">
      <c r="A242" s="95">
        <v>45997</v>
      </c>
      <c r="B242" s="51" t="s">
        <v>2537</v>
      </c>
      <c r="C242" s="89"/>
      <c r="D242" s="89">
        <v>36678.58</v>
      </c>
      <c r="E242" s="89">
        <f t="shared" si="3"/>
        <v>1749.3799999996118</v>
      </c>
    </row>
    <row r="243" spans="1:5" ht="21" x14ac:dyDescent="0.25">
      <c r="A243" s="95" t="s">
        <v>2538</v>
      </c>
      <c r="B243" s="51" t="s">
        <v>396</v>
      </c>
      <c r="C243" s="89">
        <v>7343</v>
      </c>
      <c r="D243" s="89"/>
      <c r="E243" s="89">
        <f t="shared" si="3"/>
        <v>9092.3799999996118</v>
      </c>
    </row>
    <row r="244" spans="1:5" ht="21" x14ac:dyDescent="0.25">
      <c r="A244" s="95" t="s">
        <v>2538</v>
      </c>
      <c r="B244" s="51" t="s">
        <v>396</v>
      </c>
      <c r="C244" s="89">
        <v>110145</v>
      </c>
      <c r="D244" s="89"/>
      <c r="E244" s="89">
        <f t="shared" si="3"/>
        <v>119237.37999999961</v>
      </c>
    </row>
    <row r="245" spans="1:5" ht="21" x14ac:dyDescent="0.25">
      <c r="A245" s="95" t="s">
        <v>2538</v>
      </c>
      <c r="B245" s="51" t="s">
        <v>2396</v>
      </c>
      <c r="D245" s="89">
        <v>118412</v>
      </c>
      <c r="E245" s="9">
        <f t="shared" si="3"/>
        <v>825.37999999961175</v>
      </c>
    </row>
    <row r="246" spans="1:5" ht="21" x14ac:dyDescent="0.25">
      <c r="A246" s="95" t="s">
        <v>2540</v>
      </c>
      <c r="B246" s="51" t="s">
        <v>396</v>
      </c>
      <c r="C246" s="96">
        <v>75963.34</v>
      </c>
      <c r="E246" s="9">
        <f>E245+C246-D246</f>
        <v>76788.719999999608</v>
      </c>
    </row>
    <row r="247" spans="1:5" ht="21" x14ac:dyDescent="0.25">
      <c r="A247" s="95" t="s">
        <v>2542</v>
      </c>
      <c r="B247" s="51" t="s">
        <v>396</v>
      </c>
      <c r="C247" s="96">
        <v>635720.23</v>
      </c>
      <c r="E247" s="9">
        <f>E246+C247-D247</f>
        <v>712508.9499999996</v>
      </c>
    </row>
    <row r="248" spans="1:5" ht="21" x14ac:dyDescent="0.25">
      <c r="A248" s="95" t="s">
        <v>2542</v>
      </c>
      <c r="B248" s="51" t="s">
        <v>2445</v>
      </c>
      <c r="D248" s="96">
        <v>635874</v>
      </c>
      <c r="E248" s="9">
        <f>E247+C248-D248</f>
        <v>76634.949999999604</v>
      </c>
    </row>
    <row r="249" spans="1:5" ht="21" x14ac:dyDescent="0.25">
      <c r="A249" s="95" t="s">
        <v>2543</v>
      </c>
      <c r="B249" s="8" t="s">
        <v>2470</v>
      </c>
      <c r="D249" s="96">
        <v>75000</v>
      </c>
      <c r="E249" s="9">
        <f t="shared" si="3"/>
        <v>1634.9499999996042</v>
      </c>
    </row>
    <row r="250" spans="1:5" ht="21" x14ac:dyDescent="0.25">
      <c r="A250" s="95" t="s">
        <v>2553</v>
      </c>
      <c r="B250" s="51" t="s">
        <v>2381</v>
      </c>
      <c r="C250" s="96">
        <v>268910</v>
      </c>
      <c r="E250" s="9">
        <f t="shared" si="3"/>
        <v>270544.9499999996</v>
      </c>
    </row>
    <row r="251" spans="1:5" ht="21" x14ac:dyDescent="0.25">
      <c r="A251" s="95" t="s">
        <v>2553</v>
      </c>
      <c r="B251" s="51" t="s">
        <v>2554</v>
      </c>
      <c r="C251" s="96">
        <v>477124</v>
      </c>
      <c r="D251" s="96"/>
      <c r="E251" s="9">
        <f t="shared" si="3"/>
        <v>747668.9499999996</v>
      </c>
    </row>
    <row r="252" spans="1:5" ht="21" x14ac:dyDescent="0.25">
      <c r="A252" s="95" t="s">
        <v>2553</v>
      </c>
      <c r="B252" s="51" t="s">
        <v>2555</v>
      </c>
      <c r="D252" s="96">
        <v>747184.78</v>
      </c>
      <c r="E252" s="9">
        <f t="shared" si="3"/>
        <v>484.16999999957625</v>
      </c>
    </row>
    <row r="253" spans="1:5" ht="21" x14ac:dyDescent="0.25">
      <c r="A253" s="95" t="s">
        <v>2559</v>
      </c>
      <c r="B253" s="51" t="s">
        <v>2371</v>
      </c>
      <c r="C253" s="96">
        <v>201550</v>
      </c>
      <c r="D253" s="96"/>
      <c r="E253" s="9">
        <f t="shared" si="3"/>
        <v>202034.16999999958</v>
      </c>
    </row>
    <row r="254" spans="1:5" ht="21" x14ac:dyDescent="0.25">
      <c r="A254" s="95" t="s">
        <v>2559</v>
      </c>
      <c r="B254" s="51" t="s">
        <v>2560</v>
      </c>
      <c r="C254" s="96">
        <v>149994</v>
      </c>
      <c r="D254" s="96"/>
      <c r="E254" s="9">
        <f t="shared" si="3"/>
        <v>352028.16999999958</v>
      </c>
    </row>
    <row r="255" spans="1:5" ht="21" x14ac:dyDescent="0.25">
      <c r="A255" s="95" t="s">
        <v>2559</v>
      </c>
      <c r="B255" s="51" t="s">
        <v>2561</v>
      </c>
      <c r="C255" s="96">
        <v>108104</v>
      </c>
      <c r="D255" s="96"/>
      <c r="E255" s="9">
        <f t="shared" si="3"/>
        <v>460132.16999999958</v>
      </c>
    </row>
    <row r="256" spans="1:5" ht="21" x14ac:dyDescent="0.25">
      <c r="A256" s="95" t="s">
        <v>2559</v>
      </c>
      <c r="B256" s="51" t="s">
        <v>396</v>
      </c>
      <c r="C256" s="96">
        <v>141352.75</v>
      </c>
      <c r="D256" s="96"/>
      <c r="E256" s="9">
        <f t="shared" si="3"/>
        <v>601484.91999999958</v>
      </c>
    </row>
    <row r="257" spans="1:5" ht="21" x14ac:dyDescent="0.25">
      <c r="A257" s="95" t="s">
        <v>2559</v>
      </c>
      <c r="B257" s="51" t="s">
        <v>2562</v>
      </c>
      <c r="D257" s="96">
        <v>600367.28</v>
      </c>
      <c r="E257" s="9">
        <f t="shared" si="3"/>
        <v>1117.6399999995483</v>
      </c>
    </row>
    <row r="258" spans="1:5" ht="21" x14ac:dyDescent="0.25">
      <c r="A258" s="95" t="s">
        <v>2564</v>
      </c>
      <c r="B258" s="51" t="s">
        <v>396</v>
      </c>
      <c r="C258" s="96">
        <v>190899</v>
      </c>
      <c r="D258" s="96"/>
      <c r="E258" s="9">
        <f t="shared" si="3"/>
        <v>192016.63999999955</v>
      </c>
    </row>
    <row r="259" spans="1:5" ht="21" x14ac:dyDescent="0.25">
      <c r="A259" s="95" t="s">
        <v>2564</v>
      </c>
      <c r="B259" s="51" t="s">
        <v>2445</v>
      </c>
      <c r="D259" s="96">
        <v>190458</v>
      </c>
      <c r="E259" s="9">
        <f t="shared" si="3"/>
        <v>1558.6399999995483</v>
      </c>
    </row>
    <row r="260" spans="1:5" ht="21" x14ac:dyDescent="0.25">
      <c r="A260" s="95" t="s">
        <v>2576</v>
      </c>
      <c r="B260" s="51" t="s">
        <v>2416</v>
      </c>
      <c r="C260" s="96">
        <v>49998</v>
      </c>
      <c r="E260" s="9">
        <f t="shared" si="3"/>
        <v>51556.639999999548</v>
      </c>
    </row>
    <row r="261" spans="1:5" ht="21" x14ac:dyDescent="0.25">
      <c r="A261" s="95" t="s">
        <v>2576</v>
      </c>
      <c r="B261" s="51" t="s">
        <v>2381</v>
      </c>
      <c r="C261" s="96">
        <v>50998</v>
      </c>
      <c r="D261" s="13"/>
      <c r="E261" s="9">
        <f t="shared" si="3"/>
        <v>102554.63999999955</v>
      </c>
    </row>
    <row r="262" spans="1:5" ht="21" x14ac:dyDescent="0.25">
      <c r="A262" s="95" t="s">
        <v>2576</v>
      </c>
      <c r="B262" s="51" t="s">
        <v>2439</v>
      </c>
      <c r="C262" s="96">
        <v>370158</v>
      </c>
      <c r="D262" s="13"/>
      <c r="E262" s="9">
        <f t="shared" si="3"/>
        <v>472712.63999999955</v>
      </c>
    </row>
    <row r="263" spans="1:5" ht="21" x14ac:dyDescent="0.25">
      <c r="A263" s="95" t="s">
        <v>2576</v>
      </c>
      <c r="B263" s="51" t="s">
        <v>2577</v>
      </c>
      <c r="C263" s="96">
        <v>127124</v>
      </c>
      <c r="D263" s="13"/>
      <c r="E263" s="9">
        <f t="shared" si="3"/>
        <v>599836.63999999955</v>
      </c>
    </row>
    <row r="264" spans="1:5" ht="21" x14ac:dyDescent="0.25">
      <c r="A264" s="95" t="s">
        <v>2576</v>
      </c>
      <c r="B264" s="51" t="s">
        <v>2578</v>
      </c>
      <c r="D264" s="96">
        <v>599073.65</v>
      </c>
      <c r="E264" s="9">
        <f t="shared" si="3"/>
        <v>762.98999999952503</v>
      </c>
    </row>
    <row r="265" spans="1:5" ht="21" x14ac:dyDescent="0.25">
      <c r="A265" s="95" t="s">
        <v>2579</v>
      </c>
      <c r="B265" s="51" t="s">
        <v>2439</v>
      </c>
      <c r="C265" s="9">
        <v>741040</v>
      </c>
      <c r="D265" s="96"/>
      <c r="E265" s="9">
        <f t="shared" ref="E265:E320" si="4">E264+C265-D265</f>
        <v>741802.98999999953</v>
      </c>
    </row>
    <row r="266" spans="1:5" ht="21" x14ac:dyDescent="0.25">
      <c r="A266" s="95" t="s">
        <v>2579</v>
      </c>
      <c r="B266" s="51" t="s">
        <v>2580</v>
      </c>
      <c r="C266" s="96"/>
      <c r="D266" s="13">
        <v>741215.07</v>
      </c>
      <c r="E266" s="9">
        <f t="shared" si="4"/>
        <v>587.91999999957625</v>
      </c>
    </row>
    <row r="267" spans="1:5" ht="21" x14ac:dyDescent="0.25">
      <c r="A267" s="95" t="s">
        <v>2584</v>
      </c>
      <c r="B267" s="51" t="s">
        <v>2396</v>
      </c>
      <c r="C267" s="96">
        <v>500412</v>
      </c>
      <c r="D267" s="13"/>
      <c r="E267" s="9">
        <f t="shared" si="4"/>
        <v>500999.91999999958</v>
      </c>
    </row>
    <row r="268" spans="1:5" ht="21" x14ac:dyDescent="0.25">
      <c r="A268" s="95" t="s">
        <v>2584</v>
      </c>
      <c r="B268" s="51" t="s">
        <v>2567</v>
      </c>
      <c r="C268" s="96">
        <v>230145</v>
      </c>
      <c r="D268" s="13"/>
      <c r="E268" s="9">
        <f t="shared" si="4"/>
        <v>731144.91999999958</v>
      </c>
    </row>
    <row r="269" spans="1:5" ht="21" x14ac:dyDescent="0.25">
      <c r="A269" s="95" t="s">
        <v>2584</v>
      </c>
      <c r="B269" s="51" t="s">
        <v>2585</v>
      </c>
      <c r="C269" s="96"/>
      <c r="D269" s="96">
        <v>456753.93</v>
      </c>
      <c r="E269" s="9">
        <f t="shared" si="4"/>
        <v>274390.98999999958</v>
      </c>
    </row>
    <row r="270" spans="1:5" ht="21" x14ac:dyDescent="0.25">
      <c r="A270" s="95">
        <v>45664</v>
      </c>
      <c r="B270" s="51" t="s">
        <v>2590</v>
      </c>
      <c r="D270" s="96">
        <v>101728.2</v>
      </c>
      <c r="E270" s="9">
        <f t="shared" si="4"/>
        <v>172662.78999999957</v>
      </c>
    </row>
    <row r="271" spans="1:5" ht="21" x14ac:dyDescent="0.25">
      <c r="A271" s="95">
        <v>45664</v>
      </c>
      <c r="B271" s="51" t="s">
        <v>2396</v>
      </c>
      <c r="D271" s="96">
        <v>51421</v>
      </c>
      <c r="E271" s="9">
        <f t="shared" si="4"/>
        <v>121241.78999999957</v>
      </c>
    </row>
    <row r="272" spans="1:5" ht="21" x14ac:dyDescent="0.25">
      <c r="A272" s="95">
        <v>45664</v>
      </c>
      <c r="B272" s="51" t="s">
        <v>2396</v>
      </c>
      <c r="D272" s="96">
        <v>42151</v>
      </c>
      <c r="E272" s="9">
        <f t="shared" si="4"/>
        <v>79090.789999999572</v>
      </c>
    </row>
    <row r="273" spans="1:5" ht="81" x14ac:dyDescent="0.3">
      <c r="A273" s="95">
        <v>45664</v>
      </c>
      <c r="B273" s="126" t="s">
        <v>2595</v>
      </c>
      <c r="D273" s="96">
        <v>2246.31</v>
      </c>
      <c r="E273" s="9">
        <f t="shared" si="4"/>
        <v>76844.479999999574</v>
      </c>
    </row>
    <row r="274" spans="1:5" ht="21" x14ac:dyDescent="0.25">
      <c r="A274" s="91">
        <v>45695</v>
      </c>
      <c r="B274" t="s">
        <v>2596</v>
      </c>
      <c r="D274" s="96">
        <v>45000</v>
      </c>
      <c r="E274" s="9">
        <f t="shared" si="4"/>
        <v>31844.479999999574</v>
      </c>
    </row>
    <row r="275" spans="1:5" ht="21" x14ac:dyDescent="0.25">
      <c r="A275" s="91">
        <v>45841</v>
      </c>
      <c r="B275" s="2" t="s">
        <v>2597</v>
      </c>
      <c r="C275" s="9">
        <v>388142</v>
      </c>
      <c r="D275" s="13"/>
      <c r="E275" s="9">
        <f t="shared" si="4"/>
        <v>419986.47999999957</v>
      </c>
    </row>
    <row r="276" spans="1:5" ht="21" x14ac:dyDescent="0.25">
      <c r="A276" s="91">
        <v>45841</v>
      </c>
      <c r="B276" s="2" t="s">
        <v>396</v>
      </c>
      <c r="C276" s="9">
        <v>306203.09999999998</v>
      </c>
      <c r="D276" s="13"/>
      <c r="E276" s="9">
        <f t="shared" si="4"/>
        <v>726189.57999999961</v>
      </c>
    </row>
    <row r="277" spans="1:5" ht="21" x14ac:dyDescent="0.25">
      <c r="A277" s="91">
        <v>45841</v>
      </c>
      <c r="B277" s="2" t="s">
        <v>2396</v>
      </c>
      <c r="C277" s="9">
        <v>25124</v>
      </c>
      <c r="D277" s="13"/>
      <c r="E277" s="9">
        <f t="shared" si="4"/>
        <v>751313.57999999961</v>
      </c>
    </row>
    <row r="278" spans="1:5" ht="21" x14ac:dyDescent="0.25">
      <c r="A278" s="91">
        <v>45841</v>
      </c>
      <c r="B278" s="2" t="s">
        <v>2598</v>
      </c>
      <c r="C278" s="9"/>
      <c r="D278" s="13">
        <v>734652.5</v>
      </c>
      <c r="E278" s="9">
        <f t="shared" si="4"/>
        <v>16661.079999999609</v>
      </c>
    </row>
    <row r="279" spans="1:5" ht="21" x14ac:dyDescent="0.25">
      <c r="A279" s="91">
        <v>45845</v>
      </c>
      <c r="B279" s="2" t="s">
        <v>2445</v>
      </c>
      <c r="C279" s="25">
        <v>53500</v>
      </c>
      <c r="D279" s="13"/>
      <c r="E279" s="9">
        <f t="shared" si="4"/>
        <v>70161.079999999609</v>
      </c>
    </row>
    <row r="280" spans="1:5" ht="21" x14ac:dyDescent="0.25">
      <c r="A280" s="91">
        <v>45845</v>
      </c>
      <c r="B280" s="2" t="s">
        <v>2439</v>
      </c>
      <c r="C280" s="25">
        <v>640870</v>
      </c>
      <c r="D280" s="9"/>
      <c r="E280" s="9">
        <f t="shared" si="4"/>
        <v>711031.07999999961</v>
      </c>
    </row>
    <row r="281" spans="1:5" ht="21" x14ac:dyDescent="0.25">
      <c r="A281" s="91">
        <v>45845</v>
      </c>
      <c r="B281" s="2" t="s">
        <v>2603</v>
      </c>
      <c r="D281" s="25">
        <v>551002.5</v>
      </c>
      <c r="E281" s="9">
        <f t="shared" si="4"/>
        <v>160028.57999999961</v>
      </c>
    </row>
    <row r="282" spans="1:5" ht="21" x14ac:dyDescent="0.25">
      <c r="A282" s="91">
        <v>45847</v>
      </c>
      <c r="B282" s="2" t="s">
        <v>2424</v>
      </c>
      <c r="D282" s="25">
        <v>140124</v>
      </c>
      <c r="E282" s="9">
        <f t="shared" si="4"/>
        <v>19904.579999999609</v>
      </c>
    </row>
    <row r="283" spans="1:5" ht="21" x14ac:dyDescent="0.25">
      <c r="A283" s="91">
        <v>45847</v>
      </c>
      <c r="B283" s="2" t="s">
        <v>2605</v>
      </c>
      <c r="D283" s="25">
        <v>17500</v>
      </c>
      <c r="E283" s="9">
        <f t="shared" si="4"/>
        <v>2404.5799999996088</v>
      </c>
    </row>
    <row r="284" spans="1:5" ht="21" x14ac:dyDescent="0.25">
      <c r="D284" s="25"/>
      <c r="E284" s="9">
        <f t="shared" si="4"/>
        <v>2404.5799999996088</v>
      </c>
    </row>
    <row r="285" spans="1:5" ht="21" x14ac:dyDescent="0.25">
      <c r="D285" s="25"/>
      <c r="E285" s="9">
        <f t="shared" si="4"/>
        <v>2404.5799999996088</v>
      </c>
    </row>
    <row r="286" spans="1:5" ht="21" x14ac:dyDescent="0.25">
      <c r="E286" s="9">
        <f t="shared" si="4"/>
        <v>2404.5799999996088</v>
      </c>
    </row>
    <row r="287" spans="1:5" ht="21" x14ac:dyDescent="0.25">
      <c r="E287" s="9">
        <f t="shared" si="4"/>
        <v>2404.5799999996088</v>
      </c>
    </row>
    <row r="288" spans="1:5" ht="21" x14ac:dyDescent="0.25">
      <c r="E288" s="9">
        <f t="shared" si="4"/>
        <v>2404.5799999996088</v>
      </c>
    </row>
    <row r="289" spans="5:5" ht="21" x14ac:dyDescent="0.25">
      <c r="E289" s="9">
        <f t="shared" si="4"/>
        <v>2404.5799999996088</v>
      </c>
    </row>
    <row r="290" spans="5:5" ht="21" x14ac:dyDescent="0.25">
      <c r="E290" s="9">
        <f t="shared" si="4"/>
        <v>2404.5799999996088</v>
      </c>
    </row>
    <row r="291" spans="5:5" ht="21" x14ac:dyDescent="0.25">
      <c r="E291" s="9">
        <f t="shared" si="4"/>
        <v>2404.5799999996088</v>
      </c>
    </row>
    <row r="292" spans="5:5" ht="21" x14ac:dyDescent="0.25">
      <c r="E292" s="9">
        <f t="shared" si="4"/>
        <v>2404.5799999996088</v>
      </c>
    </row>
    <row r="293" spans="5:5" ht="21" x14ac:dyDescent="0.25">
      <c r="E293" s="9">
        <f t="shared" si="4"/>
        <v>2404.5799999996088</v>
      </c>
    </row>
    <row r="294" spans="5:5" ht="21" x14ac:dyDescent="0.25">
      <c r="E294" s="9">
        <f t="shared" si="4"/>
        <v>2404.5799999996088</v>
      </c>
    </row>
    <row r="295" spans="5:5" ht="21" x14ac:dyDescent="0.25">
      <c r="E295" s="9">
        <f t="shared" si="4"/>
        <v>2404.5799999996088</v>
      </c>
    </row>
    <row r="296" spans="5:5" ht="21" x14ac:dyDescent="0.25">
      <c r="E296" s="9">
        <f t="shared" si="4"/>
        <v>2404.5799999996088</v>
      </c>
    </row>
    <row r="297" spans="5:5" ht="21" x14ac:dyDescent="0.25">
      <c r="E297" s="9">
        <f t="shared" si="4"/>
        <v>2404.5799999996088</v>
      </c>
    </row>
    <row r="298" spans="5:5" ht="21" x14ac:dyDescent="0.25">
      <c r="E298" s="9">
        <f t="shared" si="4"/>
        <v>2404.5799999996088</v>
      </c>
    </row>
    <row r="299" spans="5:5" ht="21" x14ac:dyDescent="0.25">
      <c r="E299" s="9">
        <f t="shared" si="4"/>
        <v>2404.5799999996088</v>
      </c>
    </row>
    <row r="300" spans="5:5" ht="21" x14ac:dyDescent="0.25">
      <c r="E300" s="9">
        <f t="shared" si="4"/>
        <v>2404.5799999996088</v>
      </c>
    </row>
    <row r="301" spans="5:5" ht="21" x14ac:dyDescent="0.25">
      <c r="E301" s="9">
        <f t="shared" si="4"/>
        <v>2404.5799999996088</v>
      </c>
    </row>
    <row r="302" spans="5:5" ht="21" x14ac:dyDescent="0.25">
      <c r="E302" s="9">
        <f t="shared" si="4"/>
        <v>2404.5799999996088</v>
      </c>
    </row>
    <row r="303" spans="5:5" ht="21" x14ac:dyDescent="0.25">
      <c r="E303" s="9">
        <f t="shared" si="4"/>
        <v>2404.5799999996088</v>
      </c>
    </row>
    <row r="304" spans="5:5" ht="21" x14ac:dyDescent="0.25">
      <c r="E304" s="9">
        <f t="shared" si="4"/>
        <v>2404.5799999996088</v>
      </c>
    </row>
    <row r="305" spans="5:5" ht="21" x14ac:dyDescent="0.25">
      <c r="E305" s="9">
        <f t="shared" si="4"/>
        <v>2404.5799999996088</v>
      </c>
    </row>
    <row r="306" spans="5:5" ht="21" x14ac:dyDescent="0.25">
      <c r="E306" s="9">
        <f t="shared" si="4"/>
        <v>2404.5799999996088</v>
      </c>
    </row>
    <row r="307" spans="5:5" ht="21" x14ac:dyDescent="0.25">
      <c r="E307" s="9">
        <f t="shared" si="4"/>
        <v>2404.5799999996088</v>
      </c>
    </row>
    <row r="308" spans="5:5" ht="21" x14ac:dyDescent="0.25">
      <c r="E308" s="9">
        <f t="shared" si="4"/>
        <v>2404.5799999996088</v>
      </c>
    </row>
    <row r="309" spans="5:5" ht="21" x14ac:dyDescent="0.25">
      <c r="E309" s="9">
        <f t="shared" si="4"/>
        <v>2404.5799999996088</v>
      </c>
    </row>
    <row r="310" spans="5:5" ht="21" x14ac:dyDescent="0.25">
      <c r="E310" s="9">
        <f t="shared" si="4"/>
        <v>2404.5799999996088</v>
      </c>
    </row>
    <row r="311" spans="5:5" ht="21" x14ac:dyDescent="0.25">
      <c r="E311" s="9">
        <f t="shared" si="4"/>
        <v>2404.5799999996088</v>
      </c>
    </row>
    <row r="312" spans="5:5" ht="21" x14ac:dyDescent="0.25">
      <c r="E312" s="9">
        <f t="shared" si="4"/>
        <v>2404.5799999996088</v>
      </c>
    </row>
    <row r="313" spans="5:5" ht="21" x14ac:dyDescent="0.25">
      <c r="E313" s="9">
        <f t="shared" si="4"/>
        <v>2404.5799999996088</v>
      </c>
    </row>
    <row r="314" spans="5:5" ht="21" x14ac:dyDescent="0.25">
      <c r="E314" s="9">
        <f t="shared" si="4"/>
        <v>2404.5799999996088</v>
      </c>
    </row>
    <row r="315" spans="5:5" ht="21" x14ac:dyDescent="0.25">
      <c r="E315" s="9">
        <f t="shared" si="4"/>
        <v>2404.5799999996088</v>
      </c>
    </row>
    <row r="316" spans="5:5" ht="21" x14ac:dyDescent="0.25">
      <c r="E316" s="9">
        <f t="shared" si="4"/>
        <v>2404.5799999996088</v>
      </c>
    </row>
    <row r="317" spans="5:5" ht="21" x14ac:dyDescent="0.25">
      <c r="E317" s="9">
        <f t="shared" si="4"/>
        <v>2404.5799999996088</v>
      </c>
    </row>
    <row r="318" spans="5:5" ht="21" x14ac:dyDescent="0.25">
      <c r="E318" s="9">
        <f t="shared" si="4"/>
        <v>2404.5799999996088</v>
      </c>
    </row>
    <row r="319" spans="5:5" ht="21" x14ac:dyDescent="0.25">
      <c r="E319" s="9">
        <f t="shared" si="4"/>
        <v>2404.5799999996088</v>
      </c>
    </row>
    <row r="320" spans="5:5" ht="21" x14ac:dyDescent="0.25">
      <c r="E320" s="9">
        <f t="shared" si="4"/>
        <v>2404.5799999996088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 codeName="Sheet166"/>
  <dimension ref="A1:H143"/>
  <sheetViews>
    <sheetView topLeftCell="A53" workbookViewId="0">
      <selection activeCell="B66" sqref="B66"/>
    </sheetView>
  </sheetViews>
  <sheetFormatPr baseColWidth="10" defaultColWidth="8.83203125" defaultRowHeight="15" x14ac:dyDescent="0.2"/>
  <cols>
    <col min="1" max="1" width="16.33203125" customWidth="1"/>
    <col min="2" max="2" width="64.1640625" customWidth="1"/>
    <col min="3" max="3" width="24.5" customWidth="1"/>
    <col min="4" max="4" width="24.83203125" customWidth="1"/>
    <col min="5" max="5" width="19.5" bestFit="1" customWidth="1"/>
  </cols>
  <sheetData>
    <row r="1" spans="1:5" ht="29" x14ac:dyDescent="0.35">
      <c r="A1" s="160" t="s">
        <v>1763</v>
      </c>
      <c r="B1" s="160"/>
      <c r="C1" s="160"/>
      <c r="D1" s="160"/>
      <c r="E1" s="160"/>
    </row>
    <row r="2" spans="1:5" ht="26" x14ac:dyDescent="0.3">
      <c r="A2" s="161" t="s">
        <v>1982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45617</v>
      </c>
      <c r="B5" s="8" t="s">
        <v>1983</v>
      </c>
      <c r="C5" s="16">
        <v>101424</v>
      </c>
      <c r="D5" s="9"/>
      <c r="E5" s="9">
        <f>E4+C5-D5</f>
        <v>101424</v>
      </c>
    </row>
    <row r="6" spans="1:5" ht="21" x14ac:dyDescent="0.25">
      <c r="A6" s="18">
        <v>45617</v>
      </c>
      <c r="B6" s="8" t="s">
        <v>1984</v>
      </c>
      <c r="C6" s="9"/>
      <c r="D6" s="9">
        <v>100000</v>
      </c>
      <c r="E6" s="9">
        <f t="shared" ref="E6:E69" si="0">E5+C6-D6</f>
        <v>1424</v>
      </c>
    </row>
    <row r="7" spans="1:5" ht="21" x14ac:dyDescent="0.25">
      <c r="A7" s="18">
        <v>45627</v>
      </c>
      <c r="B7" s="8" t="s">
        <v>351</v>
      </c>
      <c r="C7" s="9"/>
      <c r="D7" s="9">
        <v>472.5</v>
      </c>
      <c r="E7" s="9">
        <f t="shared" si="0"/>
        <v>951.5</v>
      </c>
    </row>
    <row r="8" spans="1:5" ht="21" x14ac:dyDescent="0.25">
      <c r="A8" s="18">
        <v>45633</v>
      </c>
      <c r="B8" s="8" t="s">
        <v>1814</v>
      </c>
      <c r="C8" s="9">
        <v>850782</v>
      </c>
      <c r="D8" s="9"/>
      <c r="E8" s="9">
        <f t="shared" si="0"/>
        <v>851733.5</v>
      </c>
    </row>
    <row r="9" spans="1:5" ht="21" x14ac:dyDescent="0.25">
      <c r="A9" s="18">
        <v>45635</v>
      </c>
      <c r="B9" s="8" t="s">
        <v>2048</v>
      </c>
      <c r="C9" s="9"/>
      <c r="D9" s="9">
        <v>425483</v>
      </c>
      <c r="E9" s="9">
        <f t="shared" si="0"/>
        <v>426250.5</v>
      </c>
    </row>
    <row r="10" spans="1:5" ht="21" x14ac:dyDescent="0.25">
      <c r="A10" s="18">
        <v>45635</v>
      </c>
      <c r="B10" s="8" t="s">
        <v>2048</v>
      </c>
      <c r="C10" s="9"/>
      <c r="D10" s="9">
        <v>425486</v>
      </c>
      <c r="E10" s="9">
        <f t="shared" si="0"/>
        <v>764.5</v>
      </c>
    </row>
    <row r="11" spans="1:5" ht="21" x14ac:dyDescent="0.25">
      <c r="A11" s="18">
        <v>45647</v>
      </c>
      <c r="B11" s="8" t="s">
        <v>1814</v>
      </c>
      <c r="C11" s="9">
        <v>52467</v>
      </c>
      <c r="D11" s="9"/>
      <c r="E11" s="9">
        <f t="shared" si="0"/>
        <v>53231.5</v>
      </c>
    </row>
    <row r="12" spans="1:5" ht="21" x14ac:dyDescent="0.25">
      <c r="A12" s="18">
        <v>45647</v>
      </c>
      <c r="B12" s="8" t="s">
        <v>2095</v>
      </c>
      <c r="C12" s="9"/>
      <c r="D12" s="9">
        <v>51933</v>
      </c>
      <c r="E12" s="9">
        <f t="shared" si="0"/>
        <v>1298.5</v>
      </c>
    </row>
    <row r="13" spans="1:5" ht="21" x14ac:dyDescent="0.25">
      <c r="A13" s="18">
        <v>45650</v>
      </c>
      <c r="B13" s="8" t="s">
        <v>2099</v>
      </c>
      <c r="C13" s="9">
        <v>600000</v>
      </c>
      <c r="D13" s="9"/>
      <c r="E13" s="9">
        <f t="shared" si="0"/>
        <v>601298.5</v>
      </c>
    </row>
    <row r="14" spans="1:5" ht="21" x14ac:dyDescent="0.25">
      <c r="A14" s="18">
        <v>45650</v>
      </c>
      <c r="B14" s="8" t="s">
        <v>2059</v>
      </c>
      <c r="C14" s="9"/>
      <c r="D14" s="9">
        <v>600010</v>
      </c>
      <c r="E14" s="9">
        <f t="shared" si="0"/>
        <v>1288.5</v>
      </c>
    </row>
    <row r="15" spans="1:5" ht="21" x14ac:dyDescent="0.25">
      <c r="A15" s="18"/>
      <c r="B15" s="8"/>
      <c r="C15" s="9"/>
      <c r="D15" s="9">
        <v>472.5</v>
      </c>
      <c r="E15" s="9">
        <f t="shared" si="0"/>
        <v>816</v>
      </c>
    </row>
    <row r="16" spans="1:5" ht="21" x14ac:dyDescent="0.25">
      <c r="A16" s="18">
        <v>45294</v>
      </c>
      <c r="B16" s="8" t="s">
        <v>1814</v>
      </c>
      <c r="C16" s="9">
        <v>6700</v>
      </c>
      <c r="D16" s="9"/>
      <c r="E16" s="9">
        <f t="shared" si="0"/>
        <v>7516</v>
      </c>
    </row>
    <row r="17" spans="1:5" ht="21" x14ac:dyDescent="0.25">
      <c r="A17" s="18">
        <v>45300</v>
      </c>
      <c r="B17" s="8" t="s">
        <v>1004</v>
      </c>
      <c r="C17" s="9">
        <v>4132</v>
      </c>
      <c r="D17" s="9"/>
      <c r="E17" s="9">
        <f t="shared" si="0"/>
        <v>11648</v>
      </c>
    </row>
    <row r="18" spans="1:5" ht="21" x14ac:dyDescent="0.25">
      <c r="A18" s="18">
        <v>45300</v>
      </c>
      <c r="B18" s="8" t="s">
        <v>2153</v>
      </c>
      <c r="C18" s="9"/>
      <c r="D18" s="9">
        <v>8000</v>
      </c>
      <c r="E18" s="9">
        <f t="shared" si="0"/>
        <v>3648</v>
      </c>
    </row>
    <row r="19" spans="1:5" ht="21" x14ac:dyDescent="0.25">
      <c r="A19" s="18">
        <v>45300</v>
      </c>
      <c r="B19" s="8" t="s">
        <v>150</v>
      </c>
      <c r="C19" s="9"/>
      <c r="D19" s="9">
        <v>15.75</v>
      </c>
      <c r="E19" s="9">
        <f t="shared" si="0"/>
        <v>3632.25</v>
      </c>
    </row>
    <row r="20" spans="1:5" ht="21" x14ac:dyDescent="0.25">
      <c r="A20" s="18">
        <v>45672</v>
      </c>
      <c r="B20" s="8" t="s">
        <v>1642</v>
      </c>
      <c r="C20" s="9">
        <v>8248</v>
      </c>
      <c r="D20" s="9"/>
      <c r="E20" s="9">
        <f t="shared" si="0"/>
        <v>11880.25</v>
      </c>
    </row>
    <row r="21" spans="1:5" ht="21" x14ac:dyDescent="0.25">
      <c r="A21" s="18">
        <v>45672</v>
      </c>
      <c r="B21" s="8" t="s">
        <v>2162</v>
      </c>
      <c r="C21" s="9"/>
      <c r="D21" s="9">
        <v>8180.34</v>
      </c>
      <c r="E21" s="9">
        <f t="shared" si="0"/>
        <v>3699.91</v>
      </c>
    </row>
    <row r="22" spans="1:5" ht="21" x14ac:dyDescent="0.25">
      <c r="A22" s="18">
        <v>45672</v>
      </c>
      <c r="B22" s="8" t="s">
        <v>386</v>
      </c>
      <c r="C22" s="9"/>
      <c r="D22" s="9">
        <v>152.5</v>
      </c>
      <c r="E22" s="9">
        <f t="shared" si="0"/>
        <v>3547.41</v>
      </c>
    </row>
    <row r="23" spans="1:5" ht="21" x14ac:dyDescent="0.25">
      <c r="A23" s="18">
        <v>45675</v>
      </c>
      <c r="B23" s="8" t="s">
        <v>1609</v>
      </c>
      <c r="C23" s="9">
        <v>10881</v>
      </c>
      <c r="D23" s="9"/>
      <c r="E23" s="9">
        <f t="shared" si="0"/>
        <v>14428.41</v>
      </c>
    </row>
    <row r="24" spans="1:5" ht="21" x14ac:dyDescent="0.25">
      <c r="A24" s="18">
        <v>45675</v>
      </c>
      <c r="B24" s="8" t="s">
        <v>2170</v>
      </c>
      <c r="C24" s="9"/>
      <c r="D24" s="9">
        <v>10803</v>
      </c>
      <c r="E24" s="9">
        <f t="shared" si="0"/>
        <v>3625.41</v>
      </c>
    </row>
    <row r="25" spans="1:5" ht="21" x14ac:dyDescent="0.25">
      <c r="A25" s="18">
        <v>45675</v>
      </c>
      <c r="B25" s="8" t="s">
        <v>386</v>
      </c>
      <c r="C25" s="9"/>
      <c r="D25" s="9">
        <v>15.75</v>
      </c>
      <c r="E25" s="9">
        <f t="shared" si="0"/>
        <v>3609.66</v>
      </c>
    </row>
    <row r="26" spans="1:5" ht="21" x14ac:dyDescent="0.25">
      <c r="A26" s="18">
        <v>45311</v>
      </c>
      <c r="B26" s="8" t="s">
        <v>2175</v>
      </c>
      <c r="C26" s="9">
        <v>7179</v>
      </c>
      <c r="D26" s="9"/>
      <c r="E26" s="9">
        <f t="shared" si="0"/>
        <v>10788.66</v>
      </c>
    </row>
    <row r="27" spans="1:5" ht="21" x14ac:dyDescent="0.25">
      <c r="A27" s="18">
        <v>45685</v>
      </c>
      <c r="B27" s="8" t="s">
        <v>362</v>
      </c>
      <c r="C27" s="9"/>
      <c r="D27" s="9">
        <v>472.5</v>
      </c>
      <c r="E27" s="9">
        <f>E26+C27-D27</f>
        <v>10316.16</v>
      </c>
    </row>
    <row r="28" spans="1:5" ht="21" x14ac:dyDescent="0.25">
      <c r="A28" s="18">
        <v>45685</v>
      </c>
      <c r="B28" s="8" t="s">
        <v>2198</v>
      </c>
      <c r="C28" s="9"/>
      <c r="D28" s="9">
        <v>2200</v>
      </c>
      <c r="E28" s="9">
        <f>E27+C28-D28</f>
        <v>8116.16</v>
      </c>
    </row>
    <row r="29" spans="1:5" ht="21" x14ac:dyDescent="0.25">
      <c r="A29" s="18">
        <v>45693</v>
      </c>
      <c r="B29" s="8" t="s">
        <v>1814</v>
      </c>
      <c r="C29" s="9">
        <v>350114</v>
      </c>
      <c r="D29" s="9"/>
      <c r="E29" s="9">
        <f t="shared" si="0"/>
        <v>358230.16</v>
      </c>
    </row>
    <row r="30" spans="1:5" ht="21" x14ac:dyDescent="0.25">
      <c r="A30" s="18">
        <v>45693</v>
      </c>
      <c r="B30" s="8" t="s">
        <v>2153</v>
      </c>
      <c r="C30" s="9"/>
      <c r="D30" s="9">
        <v>350000</v>
      </c>
      <c r="E30" s="9">
        <f t="shared" si="0"/>
        <v>8230.1599999999744</v>
      </c>
    </row>
    <row r="31" spans="1:5" ht="21" x14ac:dyDescent="0.25">
      <c r="A31" s="18">
        <v>45693</v>
      </c>
      <c r="B31" s="8" t="s">
        <v>2209</v>
      </c>
      <c r="C31" s="9"/>
      <c r="D31" s="9">
        <v>686.26</v>
      </c>
      <c r="E31" s="9">
        <f t="shared" si="0"/>
        <v>7543.8999999999742</v>
      </c>
    </row>
    <row r="32" spans="1:5" ht="21" x14ac:dyDescent="0.25">
      <c r="A32" s="18">
        <v>45693</v>
      </c>
      <c r="B32" s="8" t="s">
        <v>1642</v>
      </c>
      <c r="C32" s="9">
        <v>21416</v>
      </c>
      <c r="D32" s="9"/>
      <c r="E32" s="9">
        <f t="shared" si="0"/>
        <v>28959.899999999972</v>
      </c>
    </row>
    <row r="33" spans="1:5" ht="21" x14ac:dyDescent="0.25">
      <c r="A33" s="18">
        <v>45693</v>
      </c>
      <c r="B33" s="8" t="s">
        <v>2210</v>
      </c>
      <c r="C33" s="9"/>
      <c r="D33" s="9">
        <v>21250</v>
      </c>
      <c r="E33" s="9">
        <f t="shared" si="0"/>
        <v>7709.8999999999724</v>
      </c>
    </row>
    <row r="34" spans="1:5" ht="21" x14ac:dyDescent="0.25">
      <c r="A34" s="18">
        <v>45693</v>
      </c>
      <c r="B34" s="8" t="s">
        <v>150</v>
      </c>
      <c r="C34" s="9"/>
      <c r="D34" s="9">
        <v>15.75</v>
      </c>
      <c r="E34" s="9">
        <f t="shared" si="0"/>
        <v>7694.1499999999724</v>
      </c>
    </row>
    <row r="35" spans="1:5" ht="21" x14ac:dyDescent="0.25">
      <c r="A35" s="18">
        <v>45695</v>
      </c>
      <c r="B35" s="8" t="s">
        <v>1910</v>
      </c>
      <c r="C35" s="9"/>
      <c r="D35" s="9">
        <v>5516</v>
      </c>
      <c r="E35" s="9">
        <f t="shared" si="0"/>
        <v>2178.1499999999724</v>
      </c>
    </row>
    <row r="36" spans="1:5" ht="21" x14ac:dyDescent="0.25">
      <c r="A36" s="18">
        <v>45696</v>
      </c>
      <c r="B36" s="8" t="s">
        <v>1605</v>
      </c>
      <c r="C36" s="9">
        <v>49583</v>
      </c>
      <c r="D36" s="9"/>
      <c r="E36" s="9">
        <f t="shared" si="0"/>
        <v>51761.149999999972</v>
      </c>
    </row>
    <row r="37" spans="1:5" ht="21" x14ac:dyDescent="0.25">
      <c r="A37" s="18">
        <v>45698</v>
      </c>
      <c r="B37" s="8" t="s">
        <v>641</v>
      </c>
      <c r="C37" s="9"/>
      <c r="D37" s="9">
        <v>49971</v>
      </c>
      <c r="E37" s="9">
        <f t="shared" si="0"/>
        <v>1790.1499999999724</v>
      </c>
    </row>
    <row r="38" spans="1:5" ht="21" x14ac:dyDescent="0.25">
      <c r="A38" s="18">
        <v>45699</v>
      </c>
      <c r="B38" s="8" t="s">
        <v>1996</v>
      </c>
      <c r="C38" s="9">
        <v>50266</v>
      </c>
      <c r="D38" s="9"/>
      <c r="E38" s="9">
        <f t="shared" si="0"/>
        <v>52056.149999999972</v>
      </c>
    </row>
    <row r="39" spans="1:5" ht="21" x14ac:dyDescent="0.25">
      <c r="A39" s="18">
        <v>45699</v>
      </c>
      <c r="B39" s="8" t="s">
        <v>2153</v>
      </c>
      <c r="C39" s="9"/>
      <c r="D39" s="9">
        <v>50000</v>
      </c>
      <c r="E39" s="9">
        <f t="shared" si="0"/>
        <v>2056.1499999999724</v>
      </c>
    </row>
    <row r="40" spans="1:5" ht="21" x14ac:dyDescent="0.25">
      <c r="A40" s="18">
        <v>45699</v>
      </c>
      <c r="B40" s="8" t="s">
        <v>362</v>
      </c>
      <c r="C40" s="9"/>
      <c r="D40" s="9">
        <v>15.75</v>
      </c>
      <c r="E40" s="9">
        <f t="shared" si="0"/>
        <v>2040.3999999999724</v>
      </c>
    </row>
    <row r="41" spans="1:5" ht="21" x14ac:dyDescent="0.25">
      <c r="A41" s="18">
        <v>45699</v>
      </c>
      <c r="B41" s="8" t="s">
        <v>1791</v>
      </c>
      <c r="C41" s="9">
        <v>149231</v>
      </c>
      <c r="D41" s="9"/>
      <c r="E41" s="9">
        <f t="shared" si="0"/>
        <v>151271.39999999997</v>
      </c>
    </row>
    <row r="42" spans="1:5" ht="21" x14ac:dyDescent="0.25">
      <c r="A42" s="18">
        <v>45699</v>
      </c>
      <c r="B42" s="8" t="s">
        <v>1910</v>
      </c>
      <c r="C42" s="9"/>
      <c r="D42" s="9">
        <v>50447</v>
      </c>
      <c r="E42" s="9">
        <f t="shared" si="0"/>
        <v>100824.39999999997</v>
      </c>
    </row>
    <row r="43" spans="1:5" ht="21" x14ac:dyDescent="0.25">
      <c r="A43" s="18">
        <v>45699</v>
      </c>
      <c r="B43" s="8" t="s">
        <v>641</v>
      </c>
      <c r="C43" s="9"/>
      <c r="D43" s="9">
        <v>98079</v>
      </c>
      <c r="E43" s="9">
        <f t="shared" si="0"/>
        <v>2745.3999999999651</v>
      </c>
    </row>
    <row r="44" spans="1:5" ht="21" x14ac:dyDescent="0.25">
      <c r="A44" s="18">
        <v>45702</v>
      </c>
      <c r="B44" s="8" t="s">
        <v>2222</v>
      </c>
      <c r="C44" s="9">
        <v>10141</v>
      </c>
      <c r="D44" s="9"/>
      <c r="E44" s="9">
        <f t="shared" si="0"/>
        <v>12886.399999999965</v>
      </c>
    </row>
    <row r="45" spans="1:5" ht="21" x14ac:dyDescent="0.25">
      <c r="A45" s="18">
        <v>45702</v>
      </c>
      <c r="B45" s="8" t="s">
        <v>2223</v>
      </c>
      <c r="C45" s="9">
        <v>4871</v>
      </c>
      <c r="D45" s="9"/>
      <c r="E45" s="9">
        <f t="shared" si="0"/>
        <v>17757.399999999965</v>
      </c>
    </row>
    <row r="46" spans="1:5" ht="21" x14ac:dyDescent="0.25">
      <c r="A46" s="18">
        <v>45702</v>
      </c>
      <c r="B46" s="8" t="s">
        <v>2224</v>
      </c>
      <c r="C46" s="9">
        <v>686.26</v>
      </c>
      <c r="D46" s="9"/>
      <c r="E46" s="9">
        <f t="shared" si="0"/>
        <v>18443.659999999963</v>
      </c>
    </row>
    <row r="47" spans="1:5" ht="21" x14ac:dyDescent="0.25">
      <c r="A47" s="18">
        <v>45702</v>
      </c>
      <c r="B47" s="8" t="s">
        <v>2225</v>
      </c>
      <c r="C47" s="9">
        <v>7960</v>
      </c>
      <c r="D47" s="9"/>
      <c r="E47" s="9">
        <f t="shared" si="0"/>
        <v>26403.659999999963</v>
      </c>
    </row>
    <row r="48" spans="1:5" ht="21" x14ac:dyDescent="0.25">
      <c r="A48" s="18">
        <v>45702</v>
      </c>
      <c r="B48" s="8" t="s">
        <v>2212</v>
      </c>
      <c r="C48" s="9"/>
      <c r="D48" s="9">
        <v>10200</v>
      </c>
      <c r="E48" s="9">
        <f t="shared" si="0"/>
        <v>16203.659999999963</v>
      </c>
    </row>
    <row r="49" spans="1:7" ht="21" x14ac:dyDescent="0.25">
      <c r="A49" s="18">
        <v>45702</v>
      </c>
      <c r="B49" s="8" t="s">
        <v>2227</v>
      </c>
      <c r="C49" s="9"/>
      <c r="D49" s="9">
        <v>12500</v>
      </c>
      <c r="E49" s="9">
        <f t="shared" si="0"/>
        <v>3703.6599999999635</v>
      </c>
    </row>
    <row r="50" spans="1:7" ht="21" x14ac:dyDescent="0.25">
      <c r="A50" s="18">
        <v>45714</v>
      </c>
      <c r="B50" s="8" t="s">
        <v>2241</v>
      </c>
      <c r="C50" s="9">
        <v>333200</v>
      </c>
      <c r="D50" s="9"/>
      <c r="E50" s="9">
        <f t="shared" si="0"/>
        <v>336903.66</v>
      </c>
    </row>
    <row r="51" spans="1:7" ht="21" x14ac:dyDescent="0.25">
      <c r="A51" s="18">
        <v>45714</v>
      </c>
      <c r="B51" s="8" t="s">
        <v>2240</v>
      </c>
      <c r="C51" s="9"/>
      <c r="D51" s="9">
        <v>305125</v>
      </c>
      <c r="E51" s="9">
        <f t="shared" si="0"/>
        <v>31778.659999999974</v>
      </c>
    </row>
    <row r="52" spans="1:7" ht="21" x14ac:dyDescent="0.25">
      <c r="A52" s="18">
        <v>45716</v>
      </c>
      <c r="B52" s="8" t="s">
        <v>362</v>
      </c>
      <c r="C52" s="9"/>
      <c r="D52" s="9">
        <v>131.25</v>
      </c>
      <c r="E52" s="9">
        <f t="shared" si="0"/>
        <v>31647.409999999974</v>
      </c>
    </row>
    <row r="53" spans="1:7" ht="21" x14ac:dyDescent="0.25">
      <c r="A53" s="18">
        <v>45716</v>
      </c>
      <c r="B53" s="8" t="s">
        <v>2227</v>
      </c>
      <c r="C53" s="17"/>
      <c r="D53" s="9">
        <v>2662</v>
      </c>
      <c r="E53" s="9">
        <f t="shared" si="0"/>
        <v>28985.409999999974</v>
      </c>
    </row>
    <row r="54" spans="1:7" ht="21" x14ac:dyDescent="0.25">
      <c r="A54" s="18">
        <v>45719</v>
      </c>
      <c r="B54" s="8" t="s">
        <v>2240</v>
      </c>
      <c r="C54" s="17"/>
      <c r="D54" s="9">
        <v>26457</v>
      </c>
      <c r="E54" s="9">
        <f t="shared" si="0"/>
        <v>2528.4099999999744</v>
      </c>
    </row>
    <row r="55" spans="1:7" ht="21" x14ac:dyDescent="0.25">
      <c r="A55" s="18">
        <v>45719</v>
      </c>
      <c r="B55" s="8" t="s">
        <v>2293</v>
      </c>
      <c r="C55" s="9">
        <v>13250</v>
      </c>
      <c r="D55" s="9"/>
      <c r="E55" s="9">
        <f t="shared" si="0"/>
        <v>15778.409999999974</v>
      </c>
    </row>
    <row r="56" spans="1:7" ht="21" x14ac:dyDescent="0.25">
      <c r="A56" s="18">
        <v>45719</v>
      </c>
      <c r="B56" s="8" t="s">
        <v>2227</v>
      </c>
      <c r="C56" s="17"/>
      <c r="D56" s="9">
        <v>12500</v>
      </c>
      <c r="E56" s="9">
        <f t="shared" si="0"/>
        <v>3278.4099999999744</v>
      </c>
    </row>
    <row r="57" spans="1:7" ht="21" x14ac:dyDescent="0.25">
      <c r="A57" s="18">
        <v>45733</v>
      </c>
      <c r="B57" s="8" t="s">
        <v>2293</v>
      </c>
      <c r="C57" s="9">
        <v>440985</v>
      </c>
      <c r="D57" s="9"/>
      <c r="E57" s="9">
        <f t="shared" si="0"/>
        <v>444263.41</v>
      </c>
      <c r="G57" s="14">
        <f>C57/120120</f>
        <v>3.671203796203796</v>
      </c>
    </row>
    <row r="58" spans="1:7" ht="21" x14ac:dyDescent="0.25">
      <c r="A58" s="18">
        <v>45733</v>
      </c>
      <c r="B58" s="8" t="s">
        <v>2306</v>
      </c>
      <c r="C58" s="17"/>
      <c r="D58" s="9">
        <v>440840.4</v>
      </c>
      <c r="E58" s="9">
        <f t="shared" si="0"/>
        <v>3423.0099999999511</v>
      </c>
    </row>
    <row r="59" spans="1:7" ht="21" x14ac:dyDescent="0.25">
      <c r="A59" s="18">
        <v>45734</v>
      </c>
      <c r="B59" s="8" t="s">
        <v>2225</v>
      </c>
      <c r="C59" s="9">
        <v>7960</v>
      </c>
      <c r="D59" s="9"/>
      <c r="E59" s="9">
        <f t="shared" si="0"/>
        <v>11383.009999999951</v>
      </c>
    </row>
    <row r="60" spans="1:7" ht="21" x14ac:dyDescent="0.25">
      <c r="A60" s="18">
        <v>45734</v>
      </c>
      <c r="B60" s="8" t="s">
        <v>362</v>
      </c>
      <c r="C60" s="17"/>
      <c r="D60" s="9">
        <v>686.26</v>
      </c>
      <c r="E60" s="9">
        <f t="shared" si="0"/>
        <v>10696.749999999951</v>
      </c>
    </row>
    <row r="61" spans="1:7" ht="21" x14ac:dyDescent="0.25">
      <c r="A61" s="18">
        <v>45734</v>
      </c>
      <c r="B61" s="8" t="s">
        <v>362</v>
      </c>
      <c r="C61" s="17"/>
      <c r="D61" s="9">
        <v>145</v>
      </c>
      <c r="E61" s="9">
        <f t="shared" si="0"/>
        <v>10551.749999999951</v>
      </c>
    </row>
    <row r="62" spans="1:7" ht="21" x14ac:dyDescent="0.25">
      <c r="A62" s="18">
        <v>45738</v>
      </c>
      <c r="B62" s="8" t="s">
        <v>2251</v>
      </c>
      <c r="C62" s="9">
        <v>238450</v>
      </c>
      <c r="D62" s="9"/>
      <c r="E62" s="9">
        <f t="shared" si="0"/>
        <v>249001.74999999994</v>
      </c>
    </row>
    <row r="63" spans="1:7" ht="21" x14ac:dyDescent="0.25">
      <c r="A63" s="18">
        <v>45740</v>
      </c>
      <c r="B63" s="8" t="s">
        <v>2337</v>
      </c>
      <c r="C63" s="17"/>
      <c r="D63" s="9">
        <v>246125</v>
      </c>
      <c r="E63" s="9">
        <f t="shared" si="0"/>
        <v>2876.7499999999418</v>
      </c>
    </row>
    <row r="64" spans="1:7" ht="21" x14ac:dyDescent="0.25">
      <c r="A64" s="18">
        <v>45743</v>
      </c>
      <c r="B64" s="8" t="s">
        <v>2346</v>
      </c>
      <c r="C64" s="84">
        <v>278142</v>
      </c>
      <c r="D64" s="9"/>
      <c r="E64" s="9">
        <f t="shared" si="0"/>
        <v>281018.74999999994</v>
      </c>
    </row>
    <row r="65" spans="1:5" ht="21" x14ac:dyDescent="0.25">
      <c r="A65" s="18">
        <v>45745</v>
      </c>
      <c r="B65" s="8" t="s">
        <v>2337</v>
      </c>
      <c r="C65" s="9"/>
      <c r="D65" s="9">
        <v>278145</v>
      </c>
      <c r="E65" s="9">
        <f t="shared" si="0"/>
        <v>2873.7499999999418</v>
      </c>
    </row>
    <row r="66" spans="1:5" ht="21" x14ac:dyDescent="0.25">
      <c r="A66" s="18">
        <v>45755</v>
      </c>
      <c r="B66" s="8" t="s">
        <v>2362</v>
      </c>
      <c r="C66" s="9">
        <v>7304.31</v>
      </c>
      <c r="D66" s="9"/>
      <c r="E66" s="9">
        <f t="shared" si="0"/>
        <v>10178.059999999943</v>
      </c>
    </row>
    <row r="67" spans="1:5" ht="21" x14ac:dyDescent="0.25">
      <c r="A67" s="18">
        <v>45756</v>
      </c>
      <c r="B67" s="8" t="s">
        <v>2363</v>
      </c>
      <c r="C67" s="9">
        <v>35412</v>
      </c>
      <c r="D67" s="9"/>
      <c r="E67" s="9">
        <f t="shared" si="0"/>
        <v>45590.059999999939</v>
      </c>
    </row>
    <row r="68" spans="1:5" ht="21" x14ac:dyDescent="0.25">
      <c r="A68" s="18">
        <v>45756</v>
      </c>
      <c r="B68" s="8" t="s">
        <v>2364</v>
      </c>
      <c r="C68" s="9"/>
      <c r="D68" s="9">
        <v>20500</v>
      </c>
      <c r="E68" s="9">
        <f t="shared" si="0"/>
        <v>25090.059999999939</v>
      </c>
    </row>
    <row r="69" spans="1:5" ht="21" x14ac:dyDescent="0.25">
      <c r="A69" s="18">
        <v>45756</v>
      </c>
      <c r="B69" s="8" t="s">
        <v>2365</v>
      </c>
      <c r="C69" s="9"/>
      <c r="D69" s="9">
        <v>14012</v>
      </c>
      <c r="E69" s="9">
        <f t="shared" si="0"/>
        <v>11078.059999999939</v>
      </c>
    </row>
    <row r="70" spans="1:5" ht="21" x14ac:dyDescent="0.25">
      <c r="A70" s="18">
        <v>45757</v>
      </c>
      <c r="B70" s="8" t="s">
        <v>2251</v>
      </c>
      <c r="C70" s="9">
        <v>235145</v>
      </c>
      <c r="D70" s="9"/>
      <c r="E70" s="9">
        <f t="shared" ref="E70:E142" si="1">E69+C70-D70</f>
        <v>246223.05999999994</v>
      </c>
    </row>
    <row r="71" spans="1:5" ht="21" x14ac:dyDescent="0.25">
      <c r="A71" s="18">
        <v>45757</v>
      </c>
      <c r="B71" s="8" t="s">
        <v>2251</v>
      </c>
      <c r="C71" s="9">
        <v>265854</v>
      </c>
      <c r="D71" s="9"/>
      <c r="E71" s="9">
        <f t="shared" si="1"/>
        <v>512077.05999999994</v>
      </c>
    </row>
    <row r="72" spans="1:5" ht="21" x14ac:dyDescent="0.25">
      <c r="A72" s="18">
        <v>45757</v>
      </c>
      <c r="B72" s="8" t="s">
        <v>2367</v>
      </c>
      <c r="C72" s="9"/>
      <c r="D72" s="9">
        <v>209260.31</v>
      </c>
      <c r="E72" s="9">
        <f t="shared" si="1"/>
        <v>302816.74999999994</v>
      </c>
    </row>
    <row r="73" spans="1:5" ht="21" x14ac:dyDescent="0.25">
      <c r="A73" s="18">
        <v>45757</v>
      </c>
      <c r="B73" s="8" t="s">
        <v>2368</v>
      </c>
      <c r="C73" s="9"/>
      <c r="D73" s="9">
        <v>299352.94</v>
      </c>
      <c r="E73" s="9">
        <f t="shared" si="1"/>
        <v>3463.8099999999395</v>
      </c>
    </row>
    <row r="74" spans="1:5" ht="21" x14ac:dyDescent="0.25">
      <c r="A74" s="18">
        <v>45758</v>
      </c>
      <c r="B74" s="8" t="s">
        <v>2251</v>
      </c>
      <c r="C74" s="9">
        <v>15471</v>
      </c>
      <c r="D74" s="9"/>
      <c r="E74" s="9">
        <f t="shared" si="1"/>
        <v>18934.809999999939</v>
      </c>
    </row>
    <row r="75" spans="1:5" ht="21" x14ac:dyDescent="0.25">
      <c r="A75" s="18">
        <v>45758</v>
      </c>
      <c r="B75" s="8" t="s">
        <v>2365</v>
      </c>
      <c r="C75" s="9"/>
      <c r="D75" s="9">
        <v>7014</v>
      </c>
      <c r="E75" s="9">
        <f t="shared" si="1"/>
        <v>11920.809999999939</v>
      </c>
    </row>
    <row r="76" spans="1:5" ht="21" x14ac:dyDescent="0.25">
      <c r="A76" s="18">
        <v>45758</v>
      </c>
      <c r="B76" s="8" t="s">
        <v>362</v>
      </c>
      <c r="C76" s="9"/>
      <c r="D76" s="9">
        <v>15.75</v>
      </c>
      <c r="E76" s="9">
        <f t="shared" si="1"/>
        <v>11905.059999999939</v>
      </c>
    </row>
    <row r="77" spans="1:5" ht="21" x14ac:dyDescent="0.25">
      <c r="A77" s="18">
        <v>45759</v>
      </c>
      <c r="B77" s="8" t="s">
        <v>362</v>
      </c>
      <c r="C77" s="9"/>
      <c r="D77" s="9">
        <v>577.5</v>
      </c>
      <c r="E77" s="9">
        <f t="shared" si="1"/>
        <v>11327.559999999939</v>
      </c>
    </row>
    <row r="78" spans="1:5" ht="21" x14ac:dyDescent="0.25">
      <c r="A78" s="18">
        <v>45759</v>
      </c>
      <c r="B78" s="8" t="s">
        <v>362</v>
      </c>
      <c r="C78" s="17"/>
      <c r="D78" s="9">
        <v>47.25</v>
      </c>
      <c r="E78" s="9">
        <f t="shared" si="1"/>
        <v>11280.309999999939</v>
      </c>
    </row>
    <row r="79" spans="1:5" ht="21" x14ac:dyDescent="0.25">
      <c r="A79" s="18">
        <v>45761</v>
      </c>
      <c r="B79" s="8" t="s">
        <v>2373</v>
      </c>
      <c r="C79" s="17"/>
      <c r="D79" s="9">
        <v>9998</v>
      </c>
      <c r="E79" s="9">
        <f t="shared" si="1"/>
        <v>1282.3099999999395</v>
      </c>
    </row>
    <row r="80" spans="1:5" ht="21" x14ac:dyDescent="0.25">
      <c r="A80" s="18">
        <v>45762</v>
      </c>
      <c r="B80" s="8" t="s">
        <v>2379</v>
      </c>
      <c r="C80" s="9">
        <v>149997</v>
      </c>
      <c r="D80" s="9"/>
      <c r="E80" s="9">
        <f t="shared" si="1"/>
        <v>151279.30999999994</v>
      </c>
    </row>
    <row r="81" spans="1:5" ht="21" x14ac:dyDescent="0.25">
      <c r="A81" s="18">
        <v>45762</v>
      </c>
      <c r="B81" s="8" t="s">
        <v>2337</v>
      </c>
      <c r="C81" s="9"/>
      <c r="D81" s="9">
        <v>149874</v>
      </c>
      <c r="E81" s="9">
        <f t="shared" si="1"/>
        <v>1405.3099999999395</v>
      </c>
    </row>
    <row r="82" spans="1:5" ht="21" x14ac:dyDescent="0.25">
      <c r="A82" s="18">
        <v>45762</v>
      </c>
      <c r="B82" s="8" t="s">
        <v>362</v>
      </c>
      <c r="C82" s="17"/>
      <c r="D82" s="9">
        <v>15.75</v>
      </c>
      <c r="E82" s="9">
        <f t="shared" si="1"/>
        <v>1389.5599999999395</v>
      </c>
    </row>
    <row r="83" spans="1:5" ht="21" x14ac:dyDescent="0.25">
      <c r="A83" s="18">
        <v>45768</v>
      </c>
      <c r="B83" s="8" t="s">
        <v>2337</v>
      </c>
      <c r="C83" s="89">
        <v>99874</v>
      </c>
      <c r="D83" s="9"/>
      <c r="E83" s="9">
        <f t="shared" si="1"/>
        <v>101263.55999999994</v>
      </c>
    </row>
    <row r="84" spans="1:5" ht="21" x14ac:dyDescent="0.25">
      <c r="A84" s="18">
        <v>45768</v>
      </c>
      <c r="B84" s="8" t="s">
        <v>2337</v>
      </c>
      <c r="C84" s="89">
        <v>384124</v>
      </c>
      <c r="D84" s="9"/>
      <c r="E84" s="9">
        <f t="shared" si="1"/>
        <v>485387.55999999994</v>
      </c>
    </row>
    <row r="85" spans="1:5" ht="21" x14ac:dyDescent="0.25">
      <c r="A85" s="18">
        <v>45769</v>
      </c>
      <c r="B85" s="8" t="s">
        <v>2404</v>
      </c>
      <c r="C85" s="17"/>
      <c r="D85" s="9">
        <v>15400</v>
      </c>
      <c r="E85" s="9">
        <f t="shared" si="1"/>
        <v>469987.55999999994</v>
      </c>
    </row>
    <row r="86" spans="1:5" ht="21" x14ac:dyDescent="0.25">
      <c r="A86" s="18">
        <v>45769</v>
      </c>
      <c r="B86" s="89" t="s">
        <v>351</v>
      </c>
      <c r="C86" s="17"/>
      <c r="D86" s="9">
        <v>15</v>
      </c>
      <c r="E86" s="9">
        <f t="shared" si="1"/>
        <v>469972.55999999994</v>
      </c>
    </row>
    <row r="87" spans="1:5" ht="21" x14ac:dyDescent="0.25">
      <c r="A87" s="18">
        <v>45769</v>
      </c>
      <c r="B87" s="89" t="s">
        <v>2405</v>
      </c>
      <c r="C87" s="17"/>
      <c r="D87" s="9">
        <v>468474</v>
      </c>
      <c r="E87" s="9">
        <f t="shared" si="1"/>
        <v>1498.5599999999395</v>
      </c>
    </row>
    <row r="88" spans="1:5" ht="21" x14ac:dyDescent="0.25">
      <c r="A88" s="18">
        <v>45769</v>
      </c>
      <c r="B88" s="89" t="s">
        <v>351</v>
      </c>
      <c r="C88" s="17"/>
      <c r="D88" s="9">
        <v>417</v>
      </c>
      <c r="E88" s="9">
        <f t="shared" si="1"/>
        <v>1081.5599999999395</v>
      </c>
    </row>
    <row r="89" spans="1:5" ht="21" x14ac:dyDescent="0.25">
      <c r="A89" s="83">
        <v>45771</v>
      </c>
      <c r="B89" s="17" t="s">
        <v>2413</v>
      </c>
      <c r="C89" s="89">
        <v>2800</v>
      </c>
      <c r="D89" s="9"/>
      <c r="E89" s="9">
        <f t="shared" si="1"/>
        <v>3881.5599999999395</v>
      </c>
    </row>
    <row r="90" spans="1:5" ht="21" x14ac:dyDescent="0.25">
      <c r="A90" s="83">
        <v>45771</v>
      </c>
      <c r="B90" s="17" t="s">
        <v>2414</v>
      </c>
      <c r="C90" s="17"/>
      <c r="D90" s="9">
        <v>3000</v>
      </c>
      <c r="E90" s="9">
        <f t="shared" si="1"/>
        <v>881.55999999993946</v>
      </c>
    </row>
    <row r="91" spans="1:5" ht="21" x14ac:dyDescent="0.25">
      <c r="A91" s="83">
        <v>45775</v>
      </c>
      <c r="B91" s="17" t="s">
        <v>386</v>
      </c>
      <c r="C91" s="17"/>
      <c r="D91" s="9">
        <v>147.74</v>
      </c>
      <c r="E91" s="9">
        <f t="shared" si="1"/>
        <v>733.81999999993945</v>
      </c>
    </row>
    <row r="92" spans="1:5" ht="21" x14ac:dyDescent="0.25">
      <c r="A92" s="83">
        <v>45775</v>
      </c>
      <c r="B92" s="17" t="s">
        <v>2413</v>
      </c>
      <c r="C92" s="16">
        <v>3998</v>
      </c>
      <c r="D92" s="9"/>
      <c r="E92" s="9">
        <f t="shared" si="1"/>
        <v>4731.8199999999397</v>
      </c>
    </row>
    <row r="93" spans="1:5" ht="21" x14ac:dyDescent="0.25">
      <c r="A93" s="83">
        <v>45775</v>
      </c>
      <c r="B93" s="17" t="s">
        <v>2430</v>
      </c>
      <c r="C93" s="17"/>
      <c r="D93" s="9">
        <v>4210</v>
      </c>
      <c r="E93" s="9">
        <f t="shared" si="1"/>
        <v>521.81999999993968</v>
      </c>
    </row>
    <row r="94" spans="1:5" ht="21" x14ac:dyDescent="0.25">
      <c r="A94" s="83">
        <v>45777</v>
      </c>
      <c r="B94" s="17" t="s">
        <v>2337</v>
      </c>
      <c r="C94" s="16">
        <v>8500</v>
      </c>
      <c r="D94" s="9"/>
      <c r="E94" s="9">
        <f t="shared" si="1"/>
        <v>9021.8199999999397</v>
      </c>
    </row>
    <row r="95" spans="1:5" ht="21" x14ac:dyDescent="0.25">
      <c r="A95" s="83">
        <v>45777</v>
      </c>
      <c r="B95" s="17" t="s">
        <v>2443</v>
      </c>
      <c r="C95" s="16"/>
      <c r="D95" s="9">
        <v>5000</v>
      </c>
      <c r="E95" s="9">
        <f t="shared" si="1"/>
        <v>4021.8199999999397</v>
      </c>
    </row>
    <row r="96" spans="1:5" ht="21" x14ac:dyDescent="0.25">
      <c r="A96" s="83">
        <v>45777</v>
      </c>
      <c r="B96" s="17" t="s">
        <v>2444</v>
      </c>
      <c r="C96" s="17"/>
      <c r="D96" s="9">
        <v>3250</v>
      </c>
      <c r="E96" s="9">
        <f t="shared" si="1"/>
        <v>771.81999999993968</v>
      </c>
    </row>
    <row r="97" spans="1:5" ht="21" x14ac:dyDescent="0.25">
      <c r="A97" s="83">
        <v>45778</v>
      </c>
      <c r="B97" s="17" t="s">
        <v>386</v>
      </c>
      <c r="C97" s="17"/>
      <c r="D97" s="9">
        <v>15.75</v>
      </c>
      <c r="E97" s="9">
        <f t="shared" si="1"/>
        <v>756.06999999993968</v>
      </c>
    </row>
    <row r="98" spans="1:5" ht="21" x14ac:dyDescent="0.25">
      <c r="A98" s="83">
        <v>45779</v>
      </c>
      <c r="B98" s="17" t="s">
        <v>2451</v>
      </c>
      <c r="C98" s="9">
        <v>269450</v>
      </c>
      <c r="D98" s="9"/>
      <c r="E98" s="9">
        <f t="shared" si="1"/>
        <v>270206.06999999995</v>
      </c>
    </row>
    <row r="99" spans="1:5" ht="21" x14ac:dyDescent="0.25">
      <c r="A99" s="83">
        <v>45780</v>
      </c>
      <c r="B99" s="17" t="s">
        <v>2373</v>
      </c>
      <c r="C99" s="17"/>
      <c r="D99" s="9">
        <v>15418</v>
      </c>
      <c r="E99" s="9">
        <f t="shared" si="1"/>
        <v>254788.06999999995</v>
      </c>
    </row>
    <row r="100" spans="1:5" ht="21" x14ac:dyDescent="0.25">
      <c r="A100" s="83">
        <v>45782</v>
      </c>
      <c r="B100" s="17" t="s">
        <v>2456</v>
      </c>
      <c r="C100" s="9">
        <v>27104</v>
      </c>
      <c r="D100" s="9"/>
      <c r="E100" s="9">
        <f t="shared" si="1"/>
        <v>281892.06999999995</v>
      </c>
    </row>
    <row r="101" spans="1:5" ht="21" x14ac:dyDescent="0.25">
      <c r="A101" s="17">
        <v>45782</v>
      </c>
      <c r="B101" s="17" t="s">
        <v>2381</v>
      </c>
      <c r="C101" s="9">
        <v>102145</v>
      </c>
      <c r="D101" s="9"/>
      <c r="E101" s="9">
        <f t="shared" si="1"/>
        <v>384037.06999999995</v>
      </c>
    </row>
    <row r="102" spans="1:5" ht="21" x14ac:dyDescent="0.25">
      <c r="A102" s="17">
        <v>45782</v>
      </c>
      <c r="B102" s="17" t="s">
        <v>2306</v>
      </c>
      <c r="C102" s="9"/>
      <c r="D102" s="9">
        <v>382145</v>
      </c>
      <c r="E102" s="9">
        <f t="shared" si="1"/>
        <v>1892.0699999999488</v>
      </c>
    </row>
    <row r="103" spans="1:5" ht="21" x14ac:dyDescent="0.25">
      <c r="A103" s="17" t="s">
        <v>2476</v>
      </c>
      <c r="B103" s="17" t="s">
        <v>2337</v>
      </c>
      <c r="C103" s="16">
        <v>13500</v>
      </c>
      <c r="D103" s="9"/>
      <c r="E103" s="9">
        <f t="shared" si="1"/>
        <v>15392.069999999949</v>
      </c>
    </row>
    <row r="104" spans="1:5" ht="21" x14ac:dyDescent="0.25">
      <c r="A104" s="17" t="s">
        <v>2476</v>
      </c>
      <c r="B104" s="17" t="s">
        <v>2227</v>
      </c>
      <c r="C104" s="17"/>
      <c r="D104" s="9">
        <v>12500</v>
      </c>
      <c r="E104" s="9">
        <f t="shared" si="1"/>
        <v>2892.0699999999488</v>
      </c>
    </row>
    <row r="105" spans="1:5" ht="21" x14ac:dyDescent="0.25">
      <c r="A105" s="17" t="s">
        <v>2480</v>
      </c>
      <c r="B105" s="17" t="s">
        <v>2381</v>
      </c>
      <c r="C105" s="9">
        <v>210412</v>
      </c>
      <c r="D105" s="9"/>
      <c r="E105" s="9">
        <f t="shared" si="1"/>
        <v>213304.06999999995</v>
      </c>
    </row>
    <row r="106" spans="1:5" ht="21" x14ac:dyDescent="0.25">
      <c r="A106" s="17" t="s">
        <v>2488</v>
      </c>
      <c r="B106" s="17" t="s">
        <v>2365</v>
      </c>
      <c r="C106" s="17"/>
      <c r="D106" s="9">
        <v>12314</v>
      </c>
      <c r="E106" s="9">
        <f t="shared" si="1"/>
        <v>200990.06999999995</v>
      </c>
    </row>
    <row r="107" spans="1:5" ht="21" x14ac:dyDescent="0.25">
      <c r="A107" s="17" t="s">
        <v>2492</v>
      </c>
      <c r="B107" s="17" t="s">
        <v>2493</v>
      </c>
      <c r="C107" s="17"/>
      <c r="D107" s="9">
        <v>6350</v>
      </c>
      <c r="E107" s="9">
        <f t="shared" si="1"/>
        <v>194640.06999999995</v>
      </c>
    </row>
    <row r="108" spans="1:5" ht="21" x14ac:dyDescent="0.25">
      <c r="A108" s="17" t="s">
        <v>2492</v>
      </c>
      <c r="B108" s="17" t="s">
        <v>2381</v>
      </c>
      <c r="C108" s="17"/>
      <c r="D108" s="9">
        <v>190124</v>
      </c>
      <c r="E108" s="9">
        <f t="shared" si="1"/>
        <v>4516.0699999999488</v>
      </c>
    </row>
    <row r="109" spans="1:5" ht="21" x14ac:dyDescent="0.25">
      <c r="A109" s="17" t="s">
        <v>2496</v>
      </c>
      <c r="B109" s="17" t="s">
        <v>2498</v>
      </c>
      <c r="C109" s="9">
        <v>7451</v>
      </c>
      <c r="D109" s="9"/>
      <c r="E109" s="9">
        <f t="shared" si="1"/>
        <v>11967.069999999949</v>
      </c>
    </row>
    <row r="110" spans="1:5" ht="21" x14ac:dyDescent="0.25">
      <c r="A110" s="17" t="s">
        <v>2496</v>
      </c>
      <c r="B110" s="17" t="s">
        <v>2499</v>
      </c>
      <c r="C110" s="30"/>
      <c r="D110" s="9">
        <v>4256</v>
      </c>
      <c r="E110" s="9">
        <f t="shared" si="1"/>
        <v>7711.0699999999488</v>
      </c>
    </row>
    <row r="111" spans="1:5" ht="21" x14ac:dyDescent="0.25">
      <c r="A111" s="17" t="s">
        <v>2507</v>
      </c>
      <c r="B111" s="92" t="s">
        <v>2337</v>
      </c>
      <c r="C111" s="9">
        <v>623141</v>
      </c>
      <c r="D111" s="9"/>
      <c r="E111" s="9">
        <f t="shared" si="1"/>
        <v>630852.06999999995</v>
      </c>
    </row>
    <row r="112" spans="1:5" ht="21" x14ac:dyDescent="0.25">
      <c r="A112" s="17" t="s">
        <v>2507</v>
      </c>
      <c r="B112" s="17" t="s">
        <v>2509</v>
      </c>
      <c r="C112" s="9">
        <v>125000</v>
      </c>
      <c r="D112" s="9"/>
      <c r="E112" s="9">
        <f t="shared" si="1"/>
        <v>755852.07</v>
      </c>
    </row>
    <row r="113" spans="1:8" ht="21" x14ac:dyDescent="0.25">
      <c r="A113" s="17" t="s">
        <v>2507</v>
      </c>
      <c r="B113" s="17" t="s">
        <v>2381</v>
      </c>
      <c r="C113" s="9"/>
      <c r="D113" s="9">
        <v>495124</v>
      </c>
      <c r="E113" s="9">
        <f t="shared" si="1"/>
        <v>260728.06999999995</v>
      </c>
    </row>
    <row r="114" spans="1:8" ht="21" x14ac:dyDescent="0.25">
      <c r="A114" s="17" t="s">
        <v>2507</v>
      </c>
      <c r="B114" s="17" t="s">
        <v>2381</v>
      </c>
      <c r="D114" s="9">
        <v>225142</v>
      </c>
      <c r="E114" s="9">
        <f t="shared" si="1"/>
        <v>35586.069999999949</v>
      </c>
    </row>
    <row r="115" spans="1:8" ht="21" x14ac:dyDescent="0.25">
      <c r="A115" s="17" t="s">
        <v>2507</v>
      </c>
      <c r="B115" s="92" t="s">
        <v>2373</v>
      </c>
      <c r="D115" s="9">
        <v>34124</v>
      </c>
      <c r="E115" s="9">
        <f t="shared" si="1"/>
        <v>1462.0699999999488</v>
      </c>
      <c r="G115">
        <v>925.07</v>
      </c>
      <c r="H115" s="77">
        <f>E115-G115</f>
        <v>536.99999999994873</v>
      </c>
    </row>
    <row r="116" spans="1:8" ht="21" x14ac:dyDescent="0.25">
      <c r="A116" s="17" t="s">
        <v>2507</v>
      </c>
      <c r="B116" s="92" t="s">
        <v>2510</v>
      </c>
      <c r="D116" s="9">
        <v>537</v>
      </c>
      <c r="E116" s="9">
        <f t="shared" si="1"/>
        <v>925.06999999994878</v>
      </c>
    </row>
    <row r="117" spans="1:8" ht="21" x14ac:dyDescent="0.25">
      <c r="A117" s="17" t="s">
        <v>2514</v>
      </c>
      <c r="B117" s="92" t="s">
        <v>2337</v>
      </c>
      <c r="C117" s="25">
        <v>749120</v>
      </c>
      <c r="E117" s="9">
        <f t="shared" si="1"/>
        <v>750045.07</v>
      </c>
    </row>
    <row r="118" spans="1:8" ht="21" x14ac:dyDescent="0.25">
      <c r="A118" s="17" t="s">
        <v>2514</v>
      </c>
      <c r="B118" s="17" t="s">
        <v>2381</v>
      </c>
      <c r="D118" s="25">
        <v>499541</v>
      </c>
      <c r="E118" s="9">
        <f t="shared" si="1"/>
        <v>250504.06999999995</v>
      </c>
    </row>
    <row r="119" spans="1:8" ht="21" x14ac:dyDescent="0.25">
      <c r="A119" s="17" t="s">
        <v>2514</v>
      </c>
      <c r="B119" s="17" t="s">
        <v>2381</v>
      </c>
      <c r="D119" s="25">
        <v>248995</v>
      </c>
      <c r="E119" s="9">
        <f t="shared" si="1"/>
        <v>1509.0699999999488</v>
      </c>
    </row>
    <row r="120" spans="1:8" ht="21" x14ac:dyDescent="0.25">
      <c r="A120" s="25" t="s">
        <v>2514</v>
      </c>
      <c r="B120" s="25" t="s">
        <v>2510</v>
      </c>
      <c r="C120" s="25"/>
      <c r="D120" s="25">
        <f>15.75+15.75</f>
        <v>31.5</v>
      </c>
      <c r="E120" s="9">
        <f t="shared" si="1"/>
        <v>1477.5699999999488</v>
      </c>
    </row>
    <row r="121" spans="1:8" ht="21" x14ac:dyDescent="0.25">
      <c r="A121" s="25" t="s">
        <v>2520</v>
      </c>
      <c r="B121" s="25" t="s">
        <v>2522</v>
      </c>
      <c r="C121" s="25">
        <v>105214</v>
      </c>
      <c r="D121" s="25"/>
      <c r="E121" s="9">
        <f t="shared" si="1"/>
        <v>106691.56999999995</v>
      </c>
    </row>
    <row r="122" spans="1:8" ht="21" x14ac:dyDescent="0.25">
      <c r="A122" s="25" t="s">
        <v>2520</v>
      </c>
      <c r="B122" s="25" t="s">
        <v>2381</v>
      </c>
      <c r="D122">
        <v>105415</v>
      </c>
      <c r="E122" s="9">
        <f t="shared" si="1"/>
        <v>1276.5699999999488</v>
      </c>
    </row>
    <row r="123" spans="1:8" ht="21" x14ac:dyDescent="0.25">
      <c r="A123" s="91">
        <v>45753</v>
      </c>
      <c r="B123" s="92" t="s">
        <v>2337</v>
      </c>
      <c r="C123" s="25">
        <v>198998</v>
      </c>
      <c r="D123" s="25"/>
      <c r="E123" s="9">
        <f t="shared" si="1"/>
        <v>200274.56999999995</v>
      </c>
    </row>
    <row r="124" spans="1:8" ht="21" x14ac:dyDescent="0.25">
      <c r="A124" s="91">
        <v>45753</v>
      </c>
      <c r="B124" s="25" t="s">
        <v>2381</v>
      </c>
      <c r="C124" s="25"/>
      <c r="D124" s="25">
        <v>198998</v>
      </c>
      <c r="E124" s="9">
        <f t="shared" si="1"/>
        <v>1276.5699999999488</v>
      </c>
    </row>
    <row r="125" spans="1:8" ht="21" x14ac:dyDescent="0.25">
      <c r="A125" s="91" t="s">
        <v>2538</v>
      </c>
      <c r="B125" s="25" t="s">
        <v>2381</v>
      </c>
      <c r="C125" s="25">
        <v>13012</v>
      </c>
      <c r="D125" s="25"/>
      <c r="E125" s="9">
        <f t="shared" si="1"/>
        <v>14288.569999999949</v>
      </c>
    </row>
    <row r="126" spans="1:8" ht="21" x14ac:dyDescent="0.25">
      <c r="A126" s="91" t="s">
        <v>2538</v>
      </c>
      <c r="B126" s="17" t="s">
        <v>2227</v>
      </c>
      <c r="C126" s="25"/>
      <c r="D126" s="25">
        <v>12500</v>
      </c>
      <c r="E126" s="9">
        <f t="shared" si="1"/>
        <v>1788.5699999999488</v>
      </c>
    </row>
    <row r="127" spans="1:8" ht="21" x14ac:dyDescent="0.25">
      <c r="A127" s="91" t="s">
        <v>2542</v>
      </c>
      <c r="B127" s="92" t="s">
        <v>2337</v>
      </c>
      <c r="C127" s="25">
        <v>635874</v>
      </c>
      <c r="E127" s="9">
        <f t="shared" si="1"/>
        <v>637662.56999999995</v>
      </c>
    </row>
    <row r="128" spans="1:8" ht="21" x14ac:dyDescent="0.25">
      <c r="A128" s="91" t="s">
        <v>2542</v>
      </c>
      <c r="B128" s="25" t="s">
        <v>2381</v>
      </c>
      <c r="C128" s="25"/>
      <c r="D128" s="25">
        <v>499555</v>
      </c>
      <c r="E128" s="9">
        <f t="shared" si="1"/>
        <v>138107.56999999995</v>
      </c>
    </row>
    <row r="129" spans="1:5" ht="21" x14ac:dyDescent="0.25">
      <c r="A129" s="91" t="s">
        <v>2542</v>
      </c>
      <c r="B129" s="25" t="s">
        <v>2381</v>
      </c>
      <c r="C129" s="25"/>
      <c r="D129" s="25">
        <v>136458</v>
      </c>
      <c r="E129" s="9">
        <f t="shared" si="1"/>
        <v>1649.5699999999488</v>
      </c>
    </row>
    <row r="130" spans="1:5" ht="21" x14ac:dyDescent="0.25">
      <c r="A130" s="91" t="s">
        <v>2543</v>
      </c>
      <c r="B130" s="25" t="s">
        <v>2557</v>
      </c>
      <c r="C130" s="25">
        <v>120400</v>
      </c>
      <c r="D130" s="25"/>
      <c r="E130" s="9">
        <f t="shared" si="1"/>
        <v>122049.56999999995</v>
      </c>
    </row>
    <row r="131" spans="1:5" ht="21" x14ac:dyDescent="0.25">
      <c r="A131" s="91" t="s">
        <v>2543</v>
      </c>
      <c r="B131" s="25" t="s">
        <v>2381</v>
      </c>
      <c r="D131" s="9">
        <v>121011</v>
      </c>
      <c r="E131" s="9">
        <f t="shared" si="1"/>
        <v>1038.5699999999488</v>
      </c>
    </row>
    <row r="132" spans="1:5" ht="21" x14ac:dyDescent="0.25">
      <c r="A132" s="91" t="s">
        <v>2564</v>
      </c>
      <c r="B132" s="92" t="s">
        <v>2337</v>
      </c>
      <c r="C132" s="16">
        <v>190458</v>
      </c>
      <c r="E132" s="9">
        <f t="shared" si="1"/>
        <v>191496.56999999995</v>
      </c>
    </row>
    <row r="133" spans="1:5" ht="21" x14ac:dyDescent="0.25">
      <c r="A133" s="91" t="s">
        <v>2564</v>
      </c>
      <c r="B133" s="25" t="s">
        <v>2381</v>
      </c>
      <c r="D133" s="9">
        <v>189945</v>
      </c>
      <c r="E133" s="9">
        <f t="shared" si="1"/>
        <v>1551.5699999999488</v>
      </c>
    </row>
    <row r="134" spans="1:5" ht="21" x14ac:dyDescent="0.25">
      <c r="A134" s="91" t="s">
        <v>2582</v>
      </c>
      <c r="B134" s="25" t="s">
        <v>2586</v>
      </c>
      <c r="C134" s="9">
        <v>81900</v>
      </c>
      <c r="E134" s="9">
        <f t="shared" si="1"/>
        <v>83451.569999999949</v>
      </c>
    </row>
    <row r="135" spans="1:5" ht="21" x14ac:dyDescent="0.25">
      <c r="A135" s="91" t="s">
        <v>2582</v>
      </c>
      <c r="B135" s="25" t="s">
        <v>351</v>
      </c>
      <c r="D135" s="9">
        <v>933.93</v>
      </c>
      <c r="E135" s="9">
        <f t="shared" si="1"/>
        <v>82517.639999999956</v>
      </c>
    </row>
    <row r="136" spans="1:5" ht="21" x14ac:dyDescent="0.25">
      <c r="A136" s="91">
        <v>45842</v>
      </c>
      <c r="B136" s="25" t="s">
        <v>2600</v>
      </c>
      <c r="D136" s="9">
        <v>25700</v>
      </c>
      <c r="E136" s="9">
        <f t="shared" si="1"/>
        <v>56817.639999999956</v>
      </c>
    </row>
    <row r="137" spans="1:5" ht="21" x14ac:dyDescent="0.25">
      <c r="A137" s="91">
        <v>45845</v>
      </c>
      <c r="B137" s="25" t="s">
        <v>2337</v>
      </c>
      <c r="D137" s="25">
        <v>53500</v>
      </c>
      <c r="E137" s="9">
        <f t="shared" si="1"/>
        <v>3317.6399999999558</v>
      </c>
    </row>
    <row r="138" spans="1:5" ht="21" x14ac:dyDescent="0.25">
      <c r="A138" s="91">
        <v>45847</v>
      </c>
      <c r="B138" s="25" t="s">
        <v>2606</v>
      </c>
      <c r="C138" s="25">
        <v>17500</v>
      </c>
      <c r="E138" s="9">
        <f t="shared" si="1"/>
        <v>20817.639999999956</v>
      </c>
    </row>
    <row r="139" spans="1:5" ht="21" x14ac:dyDescent="0.25">
      <c r="A139" s="91">
        <v>45847</v>
      </c>
      <c r="B139" s="25" t="s">
        <v>2364</v>
      </c>
      <c r="D139" s="25">
        <v>12500</v>
      </c>
      <c r="E139" s="9">
        <f t="shared" si="1"/>
        <v>8317.6399999999558</v>
      </c>
    </row>
    <row r="140" spans="1:5" ht="21" x14ac:dyDescent="0.25">
      <c r="A140" s="91">
        <v>45847</v>
      </c>
      <c r="B140" s="25" t="s">
        <v>2607</v>
      </c>
      <c r="C140" s="25">
        <v>25875</v>
      </c>
      <c r="E140" s="9">
        <f t="shared" si="1"/>
        <v>34192.639999999956</v>
      </c>
    </row>
    <row r="141" spans="1:5" ht="21" x14ac:dyDescent="0.25">
      <c r="A141" s="91">
        <v>45847</v>
      </c>
      <c r="B141" s="25" t="s">
        <v>2364</v>
      </c>
      <c r="C141" s="89"/>
      <c r="D141" s="89">
        <v>8000</v>
      </c>
      <c r="E141" s="9">
        <f t="shared" si="1"/>
        <v>26192.639999999956</v>
      </c>
    </row>
    <row r="142" spans="1:5" ht="21" x14ac:dyDescent="0.25">
      <c r="A142" s="91">
        <v>45847</v>
      </c>
      <c r="B142" s="25" t="s">
        <v>2600</v>
      </c>
      <c r="D142" s="89">
        <v>22750</v>
      </c>
      <c r="E142" s="9">
        <f t="shared" si="1"/>
        <v>3442.6399999999558</v>
      </c>
    </row>
    <row r="143" spans="1:5" ht="21" x14ac:dyDescent="0.25">
      <c r="A143" s="91">
        <v>45847</v>
      </c>
      <c r="D143" s="89"/>
    </row>
  </sheetData>
  <mergeCells count="2">
    <mergeCell ref="A1:E1"/>
    <mergeCell ref="A2:E2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Sheet167"/>
  <dimension ref="A1:E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1767</v>
      </c>
      <c r="B1" s="160"/>
      <c r="C1" s="160"/>
      <c r="D1" s="160"/>
      <c r="E1" s="160"/>
    </row>
    <row r="2" spans="1:5" ht="26" x14ac:dyDescent="0.3">
      <c r="A2" s="161" t="s">
        <v>1768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 t="s">
        <v>2401</v>
      </c>
      <c r="C4" s="9"/>
      <c r="D4" s="9"/>
      <c r="E4" s="9">
        <v>0</v>
      </c>
    </row>
    <row r="5" spans="1:5" ht="21" x14ac:dyDescent="0.25">
      <c r="A5" s="18"/>
      <c r="B5" s="8"/>
      <c r="C5" s="16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7"/>
      <c r="B33" s="8"/>
      <c r="C33" s="9"/>
      <c r="D33" s="9"/>
      <c r="E33" s="9">
        <f t="shared" si="0"/>
        <v>0</v>
      </c>
    </row>
    <row r="34" spans="1:5" ht="21" x14ac:dyDescent="0.25">
      <c r="A34" s="17"/>
      <c r="B34" s="8"/>
      <c r="C34" s="9"/>
      <c r="D34" s="9"/>
      <c r="E34" s="9">
        <f t="shared" si="0"/>
        <v>0</v>
      </c>
    </row>
    <row r="35" spans="1:5" ht="21" x14ac:dyDescent="0.25">
      <c r="A35" s="17"/>
      <c r="B35" s="17"/>
      <c r="C35" s="9"/>
      <c r="D35" s="9"/>
      <c r="E35" s="9">
        <f t="shared" si="0"/>
        <v>0</v>
      </c>
    </row>
    <row r="36" spans="1:5" ht="21" x14ac:dyDescent="0.25">
      <c r="A36" s="17"/>
      <c r="B36" s="17"/>
      <c r="C36" s="9"/>
      <c r="D36" s="9"/>
      <c r="E36" s="9">
        <f t="shared" si="0"/>
        <v>0</v>
      </c>
    </row>
    <row r="37" spans="1:5" ht="21" x14ac:dyDescent="0.25">
      <c r="A37" s="17"/>
      <c r="B37" s="17"/>
      <c r="C37" s="9"/>
      <c r="D37" s="9"/>
      <c r="E37" s="9">
        <f t="shared" si="0"/>
        <v>0</v>
      </c>
    </row>
    <row r="38" spans="1:5" ht="21" x14ac:dyDescent="0.25">
      <c r="A38" s="17"/>
      <c r="B38" s="17"/>
      <c r="C38" s="9"/>
      <c r="D38" s="9"/>
      <c r="E38" s="9">
        <f t="shared" si="0"/>
        <v>0</v>
      </c>
    </row>
    <row r="39" spans="1:5" ht="21" x14ac:dyDescent="0.25">
      <c r="A39" s="17"/>
      <c r="B39" s="17"/>
      <c r="C39" s="9"/>
      <c r="D39" s="9"/>
      <c r="E39" s="9">
        <f t="shared" si="0"/>
        <v>0</v>
      </c>
    </row>
    <row r="40" spans="1:5" ht="21" x14ac:dyDescent="0.25">
      <c r="A40" s="17"/>
      <c r="B40" s="17"/>
      <c r="C40" s="9"/>
      <c r="D40" s="9"/>
      <c r="E40" s="9">
        <f t="shared" si="0"/>
        <v>0</v>
      </c>
    </row>
    <row r="41" spans="1:5" ht="21" x14ac:dyDescent="0.25">
      <c r="A41" s="17"/>
      <c r="B41" s="17"/>
      <c r="C41" s="9"/>
      <c r="D41" s="9"/>
      <c r="E41" s="9">
        <f t="shared" si="0"/>
        <v>0</v>
      </c>
    </row>
    <row r="42" spans="1:5" ht="21" x14ac:dyDescent="0.25">
      <c r="A42" s="17"/>
      <c r="B42" s="17"/>
      <c r="C42" s="9"/>
      <c r="D42" s="9"/>
      <c r="E42" s="9">
        <f t="shared" si="0"/>
        <v>0</v>
      </c>
    </row>
    <row r="43" spans="1:5" ht="21" x14ac:dyDescent="0.25">
      <c r="A43" s="17"/>
      <c r="B43" s="17"/>
      <c r="C43" s="9"/>
      <c r="D43" s="9"/>
      <c r="E43" s="9">
        <f t="shared" si="0"/>
        <v>0</v>
      </c>
    </row>
    <row r="44" spans="1:5" ht="21" x14ac:dyDescent="0.25">
      <c r="A44" s="17"/>
      <c r="B44" s="17"/>
      <c r="C44" s="9"/>
      <c r="D44" s="9"/>
      <c r="E44" s="9">
        <f t="shared" si="0"/>
        <v>0</v>
      </c>
    </row>
    <row r="45" spans="1:5" ht="21" x14ac:dyDescent="0.25">
      <c r="A45" s="17"/>
      <c r="B45" s="17"/>
      <c r="C45" s="9"/>
      <c r="D45" s="9"/>
      <c r="E45" s="9">
        <f t="shared" si="0"/>
        <v>0</v>
      </c>
    </row>
    <row r="46" spans="1:5" ht="21" x14ac:dyDescent="0.25">
      <c r="A46" s="17"/>
      <c r="B46" s="17"/>
      <c r="C46" s="9"/>
      <c r="D46" s="9"/>
      <c r="E46" s="9">
        <f t="shared" si="0"/>
        <v>0</v>
      </c>
    </row>
    <row r="47" spans="1:5" ht="21" x14ac:dyDescent="0.25">
      <c r="A47" s="17"/>
      <c r="B47" s="17"/>
      <c r="C47" s="9"/>
      <c r="D47" s="9"/>
      <c r="E47" s="9">
        <f t="shared" si="0"/>
        <v>0</v>
      </c>
    </row>
    <row r="48" spans="1:5" ht="21" x14ac:dyDescent="0.25">
      <c r="A48" s="17"/>
      <c r="B48" s="17"/>
      <c r="C48" s="9"/>
      <c r="D48" s="9"/>
      <c r="E48" s="9">
        <f t="shared" si="0"/>
        <v>0</v>
      </c>
    </row>
    <row r="49" spans="1:5" ht="21" x14ac:dyDescent="0.25">
      <c r="A49" s="17"/>
      <c r="B49" s="17"/>
      <c r="C49" s="9"/>
      <c r="D49" s="9"/>
      <c r="E49" s="9">
        <f t="shared" si="0"/>
        <v>0</v>
      </c>
    </row>
    <row r="50" spans="1:5" ht="21" x14ac:dyDescent="0.25">
      <c r="A50" s="17"/>
      <c r="B50" s="17"/>
      <c r="C50" s="9"/>
      <c r="D50" s="9"/>
      <c r="E50" s="9">
        <f t="shared" si="0"/>
        <v>0</v>
      </c>
    </row>
    <row r="51" spans="1:5" ht="21" x14ac:dyDescent="0.25">
      <c r="A51" s="17"/>
      <c r="B51" s="17"/>
      <c r="C51" s="9"/>
      <c r="D51" s="9"/>
      <c r="E51" s="9">
        <f t="shared" si="0"/>
        <v>0</v>
      </c>
    </row>
    <row r="52" spans="1:5" ht="21" x14ac:dyDescent="0.25">
      <c r="A52" s="17"/>
      <c r="B52" s="17"/>
      <c r="C52" s="9"/>
      <c r="D52" s="9"/>
      <c r="E52" s="9">
        <f t="shared" si="0"/>
        <v>0</v>
      </c>
    </row>
    <row r="53" spans="1:5" ht="21" x14ac:dyDescent="0.25">
      <c r="A53" s="17"/>
      <c r="B53" s="17"/>
      <c r="C53" s="17"/>
      <c r="D53" s="9"/>
      <c r="E53" s="9">
        <f t="shared" si="0"/>
        <v>0</v>
      </c>
    </row>
    <row r="54" spans="1:5" ht="21" x14ac:dyDescent="0.25">
      <c r="A54" s="17"/>
      <c r="B54" s="17"/>
      <c r="C54" s="17"/>
      <c r="D54" s="9"/>
      <c r="E54" s="9">
        <f t="shared" si="0"/>
        <v>0</v>
      </c>
    </row>
    <row r="55" spans="1:5" ht="21" x14ac:dyDescent="0.25">
      <c r="A55" s="17"/>
      <c r="B55" s="17"/>
      <c r="C55" s="17"/>
      <c r="D55" s="9"/>
      <c r="E55" s="9">
        <f t="shared" si="0"/>
        <v>0</v>
      </c>
    </row>
    <row r="56" spans="1:5" ht="21" x14ac:dyDescent="0.25">
      <c r="A56" s="17"/>
      <c r="B56" s="17"/>
      <c r="C56" s="17"/>
      <c r="D56" s="9"/>
      <c r="E56" s="9">
        <f t="shared" si="0"/>
        <v>0</v>
      </c>
    </row>
    <row r="57" spans="1:5" ht="21" x14ac:dyDescent="0.25">
      <c r="A57" s="17"/>
      <c r="B57" s="17"/>
      <c r="C57" s="17"/>
      <c r="D57" s="9"/>
      <c r="E57" s="9">
        <f t="shared" si="0"/>
        <v>0</v>
      </c>
    </row>
    <row r="58" spans="1:5" ht="21" x14ac:dyDescent="0.25">
      <c r="A58" s="17"/>
      <c r="B58" s="17"/>
      <c r="C58" s="17"/>
      <c r="D58" s="9"/>
      <c r="E58" s="9">
        <f t="shared" si="0"/>
        <v>0</v>
      </c>
    </row>
    <row r="59" spans="1:5" ht="21" x14ac:dyDescent="0.25">
      <c r="A59" s="17"/>
      <c r="B59" s="17"/>
      <c r="C59" s="17"/>
      <c r="D59" s="9"/>
      <c r="E59" s="9">
        <f t="shared" si="0"/>
        <v>0</v>
      </c>
    </row>
    <row r="60" spans="1:5" ht="21" x14ac:dyDescent="0.25">
      <c r="A60" s="17"/>
      <c r="B60" s="17"/>
      <c r="C60" s="17"/>
      <c r="D60" s="9"/>
      <c r="E60" s="9">
        <f t="shared" si="0"/>
        <v>0</v>
      </c>
    </row>
    <row r="61" spans="1:5" ht="21" x14ac:dyDescent="0.25">
      <c r="A61" s="17"/>
      <c r="B61" s="17"/>
      <c r="C61" s="17"/>
      <c r="D61" s="9"/>
      <c r="E61" s="9">
        <f t="shared" si="0"/>
        <v>0</v>
      </c>
    </row>
    <row r="62" spans="1:5" ht="21" x14ac:dyDescent="0.25">
      <c r="A62" s="17"/>
      <c r="B62" s="17"/>
      <c r="C62" s="17"/>
      <c r="D62" s="9"/>
      <c r="E62" s="9">
        <f t="shared" si="0"/>
        <v>0</v>
      </c>
    </row>
    <row r="63" spans="1:5" ht="21" x14ac:dyDescent="0.25">
      <c r="A63" s="17"/>
      <c r="B63" s="17"/>
      <c r="C63" s="17"/>
      <c r="D63" s="9"/>
      <c r="E63" s="9">
        <f t="shared" si="0"/>
        <v>0</v>
      </c>
    </row>
    <row r="64" spans="1:5" ht="21" x14ac:dyDescent="0.25">
      <c r="A64" s="17"/>
      <c r="B64" s="17"/>
      <c r="C64" s="17"/>
      <c r="D64" s="9"/>
      <c r="E64" s="9">
        <f t="shared" si="0"/>
        <v>0</v>
      </c>
    </row>
    <row r="65" spans="1:5" ht="21" x14ac:dyDescent="0.25">
      <c r="A65" s="17"/>
      <c r="B65" s="17"/>
      <c r="C65" s="17"/>
      <c r="D65" s="9"/>
      <c r="E65" s="9">
        <f t="shared" si="0"/>
        <v>0</v>
      </c>
    </row>
    <row r="66" spans="1:5" ht="21" x14ac:dyDescent="0.25">
      <c r="A66" s="17"/>
      <c r="B66" s="17"/>
      <c r="C66" s="17"/>
      <c r="D66" s="9"/>
      <c r="E66" s="9">
        <f t="shared" si="0"/>
        <v>0</v>
      </c>
    </row>
    <row r="67" spans="1:5" ht="21" x14ac:dyDescent="0.25">
      <c r="A67" s="17"/>
      <c r="B67" s="17"/>
      <c r="C67" s="17"/>
      <c r="D67" s="9"/>
      <c r="E67" s="9">
        <f t="shared" si="0"/>
        <v>0</v>
      </c>
    </row>
    <row r="68" spans="1:5" ht="21" x14ac:dyDescent="0.25">
      <c r="A68" s="17"/>
      <c r="B68" s="17"/>
      <c r="C68" s="17"/>
      <c r="D68" s="9"/>
      <c r="E68" s="9">
        <f t="shared" si="0"/>
        <v>0</v>
      </c>
    </row>
    <row r="69" spans="1:5" ht="21" x14ac:dyDescent="0.25">
      <c r="A69" s="17"/>
      <c r="B69" s="17"/>
      <c r="C69" s="17"/>
      <c r="D69" s="9"/>
      <c r="E69" s="9">
        <f t="shared" si="0"/>
        <v>0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0</v>
      </c>
    </row>
    <row r="71" spans="1:5" ht="21" x14ac:dyDescent="0.25">
      <c r="A71" s="17"/>
      <c r="B71" s="17"/>
      <c r="C71" s="17"/>
      <c r="D71" s="9"/>
      <c r="E71" s="9">
        <f t="shared" si="1"/>
        <v>0</v>
      </c>
    </row>
    <row r="72" spans="1:5" ht="21" x14ac:dyDescent="0.25">
      <c r="A72" s="17"/>
      <c r="B72" s="17"/>
      <c r="C72" s="17"/>
      <c r="D72" s="9"/>
      <c r="E72" s="9">
        <f t="shared" si="1"/>
        <v>0</v>
      </c>
    </row>
    <row r="73" spans="1:5" ht="21" x14ac:dyDescent="0.25">
      <c r="A73" s="17"/>
      <c r="B73" s="17"/>
      <c r="C73" s="17"/>
      <c r="D73" s="9"/>
      <c r="E73" s="9">
        <f t="shared" si="1"/>
        <v>0</v>
      </c>
    </row>
    <row r="74" spans="1:5" ht="21" x14ac:dyDescent="0.25">
      <c r="A74" s="17"/>
      <c r="B74" s="17"/>
      <c r="C74" s="17"/>
      <c r="D74" s="9"/>
      <c r="E74" s="9">
        <f t="shared" si="1"/>
        <v>0</v>
      </c>
    </row>
    <row r="75" spans="1:5" ht="21" x14ac:dyDescent="0.25">
      <c r="A75" s="17"/>
      <c r="B75" s="17"/>
      <c r="C75" s="17"/>
      <c r="D75" s="9"/>
      <c r="E75" s="9">
        <f t="shared" si="1"/>
        <v>0</v>
      </c>
    </row>
    <row r="76" spans="1:5" ht="21" x14ac:dyDescent="0.25">
      <c r="A76" s="17"/>
      <c r="B76" s="17"/>
      <c r="C76" s="17"/>
      <c r="D76" s="9"/>
      <c r="E76" s="9">
        <f t="shared" si="1"/>
        <v>0</v>
      </c>
    </row>
    <row r="77" spans="1:5" ht="21" x14ac:dyDescent="0.25">
      <c r="A77" s="17"/>
      <c r="B77" s="17"/>
      <c r="C77" s="17"/>
      <c r="D77" s="9"/>
      <c r="E77" s="9">
        <f t="shared" si="1"/>
        <v>0</v>
      </c>
    </row>
    <row r="78" spans="1:5" ht="21" x14ac:dyDescent="0.25">
      <c r="A78" s="17"/>
      <c r="B78" s="17"/>
      <c r="C78" s="17"/>
      <c r="D78" s="9"/>
      <c r="E78" s="9">
        <f t="shared" si="1"/>
        <v>0</v>
      </c>
    </row>
    <row r="79" spans="1:5" ht="21" x14ac:dyDescent="0.25">
      <c r="A79" s="17"/>
      <c r="B79" s="17"/>
      <c r="C79" s="17"/>
      <c r="D79" s="9"/>
      <c r="E79" s="9">
        <f t="shared" si="1"/>
        <v>0</v>
      </c>
    </row>
    <row r="80" spans="1:5" ht="21" x14ac:dyDescent="0.25">
      <c r="A80" s="17"/>
      <c r="B80" s="17"/>
      <c r="C80" s="17"/>
      <c r="D80" s="9"/>
      <c r="E80" s="9">
        <f t="shared" si="1"/>
        <v>0</v>
      </c>
    </row>
    <row r="81" spans="1:5" ht="21" x14ac:dyDescent="0.25">
      <c r="A81" s="17"/>
      <c r="B81" s="17"/>
      <c r="C81" s="17"/>
      <c r="D81" s="9"/>
      <c r="E81" s="9">
        <f t="shared" si="1"/>
        <v>0</v>
      </c>
    </row>
    <row r="82" spans="1:5" ht="21" x14ac:dyDescent="0.25">
      <c r="A82" s="17"/>
      <c r="B82" s="17"/>
      <c r="C82" s="17"/>
      <c r="D82" s="9"/>
      <c r="E82" s="9">
        <f t="shared" si="1"/>
        <v>0</v>
      </c>
    </row>
    <row r="83" spans="1:5" ht="21" x14ac:dyDescent="0.25">
      <c r="A83" s="17"/>
      <c r="B83" s="17"/>
      <c r="C83" s="17"/>
      <c r="D83" s="9"/>
      <c r="E83" s="9">
        <f t="shared" si="1"/>
        <v>0</v>
      </c>
    </row>
    <row r="84" spans="1:5" ht="21" x14ac:dyDescent="0.25">
      <c r="A84" s="17"/>
      <c r="B84" s="17"/>
      <c r="C84" s="17"/>
      <c r="D84" s="9"/>
      <c r="E84" s="9">
        <f t="shared" si="1"/>
        <v>0</v>
      </c>
    </row>
    <row r="85" spans="1:5" ht="21" x14ac:dyDescent="0.25">
      <c r="A85" s="17"/>
      <c r="B85" s="17"/>
      <c r="C85" s="17"/>
      <c r="D85" s="9"/>
      <c r="E85" s="9">
        <f t="shared" si="1"/>
        <v>0</v>
      </c>
    </row>
    <row r="86" spans="1:5" ht="21" x14ac:dyDescent="0.25">
      <c r="A86" s="17"/>
      <c r="B86" s="17"/>
      <c r="C86" s="17"/>
      <c r="D86" s="9"/>
      <c r="E86" s="9">
        <f t="shared" si="1"/>
        <v>0</v>
      </c>
    </row>
    <row r="87" spans="1:5" ht="21" x14ac:dyDescent="0.25">
      <c r="A87" s="17"/>
      <c r="B87" s="17"/>
      <c r="C87" s="17"/>
      <c r="D87" s="9"/>
      <c r="E87" s="9">
        <f t="shared" si="1"/>
        <v>0</v>
      </c>
    </row>
    <row r="88" spans="1:5" ht="21" x14ac:dyDescent="0.25">
      <c r="A88" s="17"/>
      <c r="B88" s="17"/>
      <c r="C88" s="17"/>
      <c r="D88" s="9"/>
      <c r="E88" s="9">
        <f t="shared" si="1"/>
        <v>0</v>
      </c>
    </row>
    <row r="89" spans="1:5" ht="21" x14ac:dyDescent="0.25">
      <c r="A89" s="17"/>
      <c r="B89" s="17"/>
      <c r="C89" s="17"/>
      <c r="D89" s="9"/>
      <c r="E89" s="9">
        <f t="shared" si="1"/>
        <v>0</v>
      </c>
    </row>
    <row r="90" spans="1:5" ht="21" x14ac:dyDescent="0.25">
      <c r="A90" s="17"/>
      <c r="B90" s="17"/>
      <c r="C90" s="17"/>
      <c r="D90" s="9"/>
      <c r="E90" s="9">
        <f t="shared" si="1"/>
        <v>0</v>
      </c>
    </row>
    <row r="91" spans="1:5" ht="21" x14ac:dyDescent="0.25">
      <c r="A91" s="17"/>
      <c r="B91" s="17"/>
      <c r="C91" s="17"/>
      <c r="D91" s="9"/>
      <c r="E91" s="9">
        <f t="shared" si="1"/>
        <v>0</v>
      </c>
    </row>
    <row r="92" spans="1:5" ht="21" x14ac:dyDescent="0.25">
      <c r="A92" s="17"/>
      <c r="B92" s="17"/>
      <c r="C92" s="17"/>
      <c r="D92" s="9"/>
      <c r="E92" s="9">
        <f t="shared" si="1"/>
        <v>0</v>
      </c>
    </row>
    <row r="93" spans="1:5" ht="21" x14ac:dyDescent="0.25">
      <c r="A93" s="17"/>
      <c r="B93" s="17"/>
      <c r="C93" s="17"/>
      <c r="D93" s="9"/>
      <c r="E93" s="9">
        <f t="shared" si="1"/>
        <v>0</v>
      </c>
    </row>
    <row r="94" spans="1:5" ht="21" x14ac:dyDescent="0.25">
      <c r="A94" s="17"/>
      <c r="B94" s="17"/>
      <c r="C94" s="17"/>
      <c r="D94" s="9"/>
      <c r="E94" s="9">
        <f t="shared" si="1"/>
        <v>0</v>
      </c>
    </row>
    <row r="95" spans="1:5" ht="21" x14ac:dyDescent="0.25">
      <c r="A95" s="17"/>
      <c r="B95" s="17"/>
      <c r="C95" s="17"/>
      <c r="D95" s="9"/>
      <c r="E95" s="9">
        <f t="shared" si="1"/>
        <v>0</v>
      </c>
    </row>
    <row r="96" spans="1:5" ht="21" x14ac:dyDescent="0.25">
      <c r="A96" s="17"/>
      <c r="B96" s="17"/>
      <c r="C96" s="17"/>
      <c r="D96" s="9"/>
      <c r="E96" s="9">
        <f t="shared" si="1"/>
        <v>0</v>
      </c>
    </row>
    <row r="97" spans="1:5" ht="21" x14ac:dyDescent="0.25">
      <c r="A97" s="17"/>
      <c r="B97" s="17"/>
      <c r="C97" s="17"/>
      <c r="D97" s="9"/>
      <c r="E97" s="9">
        <f t="shared" si="1"/>
        <v>0</v>
      </c>
    </row>
    <row r="98" spans="1:5" ht="21" x14ac:dyDescent="0.25">
      <c r="A98" s="17"/>
      <c r="B98" s="17"/>
      <c r="C98" s="17"/>
      <c r="D98" s="9"/>
      <c r="E98" s="9">
        <f t="shared" si="1"/>
        <v>0</v>
      </c>
    </row>
    <row r="99" spans="1:5" ht="21" x14ac:dyDescent="0.25">
      <c r="A99" s="17"/>
      <c r="B99" s="17"/>
      <c r="C99" s="17"/>
      <c r="D99" s="9"/>
      <c r="E99" s="9">
        <f t="shared" si="1"/>
        <v>0</v>
      </c>
    </row>
    <row r="100" spans="1:5" ht="21" x14ac:dyDescent="0.25">
      <c r="A100" s="17"/>
      <c r="B100" s="17"/>
      <c r="C100" s="17"/>
      <c r="D100" s="9"/>
      <c r="E100" s="9">
        <f t="shared" si="1"/>
        <v>0</v>
      </c>
    </row>
    <row r="101" spans="1:5" ht="21" x14ac:dyDescent="0.25">
      <c r="A101" s="17"/>
      <c r="B101" s="17"/>
      <c r="C101" s="17"/>
      <c r="D101" s="9"/>
      <c r="E101" s="9">
        <f t="shared" si="1"/>
        <v>0</v>
      </c>
    </row>
    <row r="102" spans="1:5" ht="21" x14ac:dyDescent="0.25">
      <c r="A102" s="17"/>
      <c r="B102" s="17"/>
      <c r="C102" s="17"/>
      <c r="D102" s="9"/>
      <c r="E102" s="9">
        <f t="shared" si="1"/>
        <v>0</v>
      </c>
    </row>
    <row r="103" spans="1:5" ht="21" x14ac:dyDescent="0.25">
      <c r="A103" s="17"/>
      <c r="B103" s="17"/>
      <c r="C103" s="17"/>
      <c r="D103" s="9"/>
      <c r="E103" s="9">
        <f t="shared" si="1"/>
        <v>0</v>
      </c>
    </row>
    <row r="104" spans="1:5" ht="21" x14ac:dyDescent="0.25">
      <c r="A104" s="17"/>
      <c r="B104" s="17"/>
      <c r="C104" s="17"/>
      <c r="D104" s="9"/>
      <c r="E104" s="9">
        <f t="shared" si="1"/>
        <v>0</v>
      </c>
    </row>
    <row r="105" spans="1:5" ht="21" x14ac:dyDescent="0.25">
      <c r="A105" s="17"/>
      <c r="B105" s="17"/>
      <c r="C105" s="17"/>
      <c r="D105" s="17"/>
      <c r="E105" s="9">
        <f t="shared" si="1"/>
        <v>0</v>
      </c>
    </row>
    <row r="106" spans="1:5" ht="21" x14ac:dyDescent="0.25">
      <c r="A106" s="17"/>
      <c r="B106" s="17"/>
      <c r="C106" s="17"/>
      <c r="D106" s="17"/>
      <c r="E106" s="9">
        <f t="shared" si="1"/>
        <v>0</v>
      </c>
    </row>
    <row r="107" spans="1:5" ht="21" x14ac:dyDescent="0.25">
      <c r="A107" s="17"/>
      <c r="B107" s="17"/>
      <c r="C107" s="17"/>
      <c r="D107" s="17"/>
      <c r="E107" s="9">
        <f t="shared" si="1"/>
        <v>0</v>
      </c>
    </row>
    <row r="108" spans="1:5" ht="21" x14ac:dyDescent="0.25">
      <c r="A108" s="17"/>
      <c r="B108" s="17"/>
      <c r="C108" s="17"/>
      <c r="D108" s="17"/>
      <c r="E108" s="9">
        <f t="shared" si="1"/>
        <v>0</v>
      </c>
    </row>
    <row r="109" spans="1:5" ht="21" x14ac:dyDescent="0.25">
      <c r="A109" s="17"/>
      <c r="B109" s="17"/>
      <c r="C109" s="17"/>
      <c r="D109" s="17"/>
      <c r="E109" s="9">
        <f t="shared" si="1"/>
        <v>0</v>
      </c>
    </row>
    <row r="110" spans="1:5" ht="21" x14ac:dyDescent="0.25">
      <c r="A110" s="17"/>
      <c r="B110" s="17"/>
      <c r="C110" s="17"/>
      <c r="D110" s="17"/>
      <c r="E110" s="9">
        <f t="shared" si="1"/>
        <v>0</v>
      </c>
    </row>
    <row r="111" spans="1:5" ht="21" x14ac:dyDescent="0.25">
      <c r="A111" s="17"/>
      <c r="B111" s="17"/>
      <c r="C111" s="17"/>
      <c r="D111" s="17"/>
      <c r="E111" s="9">
        <f t="shared" si="1"/>
        <v>0</v>
      </c>
    </row>
    <row r="112" spans="1:5" ht="21" x14ac:dyDescent="0.25">
      <c r="A112" s="17"/>
      <c r="B112" s="17"/>
      <c r="C112" s="17"/>
      <c r="D112" s="17"/>
      <c r="E112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 codeName="Sheet168"/>
  <dimension ref="A1:E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1767</v>
      </c>
      <c r="B1" s="160"/>
      <c r="C1" s="160"/>
      <c r="D1" s="160"/>
      <c r="E1" s="160"/>
    </row>
    <row r="2" spans="1:5" ht="26" x14ac:dyDescent="0.3">
      <c r="A2" s="161" t="s">
        <v>1768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/>
      <c r="B5" s="8"/>
      <c r="C5" s="16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7"/>
      <c r="B33" s="8"/>
      <c r="C33" s="9"/>
      <c r="D33" s="9"/>
      <c r="E33" s="9">
        <f t="shared" si="0"/>
        <v>0</v>
      </c>
    </row>
    <row r="34" spans="1:5" ht="21" x14ac:dyDescent="0.25">
      <c r="A34" s="17"/>
      <c r="B34" s="8"/>
      <c r="C34" s="9"/>
      <c r="D34" s="9"/>
      <c r="E34" s="9">
        <f t="shared" si="0"/>
        <v>0</v>
      </c>
    </row>
    <row r="35" spans="1:5" ht="21" x14ac:dyDescent="0.25">
      <c r="A35" s="17"/>
      <c r="B35" s="17"/>
      <c r="C35" s="9"/>
      <c r="D35" s="9"/>
      <c r="E35" s="9">
        <f t="shared" si="0"/>
        <v>0</v>
      </c>
    </row>
    <row r="36" spans="1:5" ht="21" x14ac:dyDescent="0.25">
      <c r="A36" s="17"/>
      <c r="B36" s="17"/>
      <c r="C36" s="9"/>
      <c r="D36" s="9"/>
      <c r="E36" s="9">
        <f t="shared" si="0"/>
        <v>0</v>
      </c>
    </row>
    <row r="37" spans="1:5" ht="21" x14ac:dyDescent="0.25">
      <c r="A37" s="17"/>
      <c r="B37" s="17"/>
      <c r="C37" s="9"/>
      <c r="D37" s="9"/>
      <c r="E37" s="9">
        <f t="shared" si="0"/>
        <v>0</v>
      </c>
    </row>
    <row r="38" spans="1:5" ht="21" x14ac:dyDescent="0.25">
      <c r="A38" s="17"/>
      <c r="B38" s="17"/>
      <c r="C38" s="9"/>
      <c r="D38" s="9"/>
      <c r="E38" s="9">
        <f t="shared" si="0"/>
        <v>0</v>
      </c>
    </row>
    <row r="39" spans="1:5" ht="21" x14ac:dyDescent="0.25">
      <c r="A39" s="17"/>
      <c r="B39" s="17"/>
      <c r="C39" s="9"/>
      <c r="D39" s="9"/>
      <c r="E39" s="9">
        <f t="shared" si="0"/>
        <v>0</v>
      </c>
    </row>
    <row r="40" spans="1:5" ht="21" x14ac:dyDescent="0.25">
      <c r="A40" s="17"/>
      <c r="B40" s="17"/>
      <c r="C40" s="9"/>
      <c r="D40" s="9"/>
      <c r="E40" s="9">
        <f t="shared" si="0"/>
        <v>0</v>
      </c>
    </row>
    <row r="41" spans="1:5" ht="21" x14ac:dyDescent="0.25">
      <c r="A41" s="17"/>
      <c r="B41" s="17"/>
      <c r="C41" s="9"/>
      <c r="D41" s="9"/>
      <c r="E41" s="9">
        <f t="shared" si="0"/>
        <v>0</v>
      </c>
    </row>
    <row r="42" spans="1:5" ht="21" x14ac:dyDescent="0.25">
      <c r="A42" s="17"/>
      <c r="B42" s="17"/>
      <c r="C42" s="9"/>
      <c r="D42" s="9"/>
      <c r="E42" s="9">
        <f t="shared" si="0"/>
        <v>0</v>
      </c>
    </row>
    <row r="43" spans="1:5" ht="21" x14ac:dyDescent="0.25">
      <c r="A43" s="17"/>
      <c r="B43" s="17"/>
      <c r="C43" s="9"/>
      <c r="D43" s="9"/>
      <c r="E43" s="9">
        <f t="shared" si="0"/>
        <v>0</v>
      </c>
    </row>
    <row r="44" spans="1:5" ht="21" x14ac:dyDescent="0.25">
      <c r="A44" s="17"/>
      <c r="B44" s="17"/>
      <c r="C44" s="9"/>
      <c r="D44" s="9"/>
      <c r="E44" s="9">
        <f t="shared" si="0"/>
        <v>0</v>
      </c>
    </row>
    <row r="45" spans="1:5" ht="21" x14ac:dyDescent="0.25">
      <c r="A45" s="17"/>
      <c r="B45" s="17"/>
      <c r="C45" s="9"/>
      <c r="D45" s="9"/>
      <c r="E45" s="9">
        <f t="shared" si="0"/>
        <v>0</v>
      </c>
    </row>
    <row r="46" spans="1:5" ht="21" x14ac:dyDescent="0.25">
      <c r="A46" s="17"/>
      <c r="B46" s="17"/>
      <c r="C46" s="9"/>
      <c r="D46" s="9"/>
      <c r="E46" s="9">
        <f t="shared" si="0"/>
        <v>0</v>
      </c>
    </row>
    <row r="47" spans="1:5" ht="21" x14ac:dyDescent="0.25">
      <c r="A47" s="17"/>
      <c r="B47" s="17"/>
      <c r="C47" s="9"/>
      <c r="D47" s="9"/>
      <c r="E47" s="9">
        <f t="shared" si="0"/>
        <v>0</v>
      </c>
    </row>
    <row r="48" spans="1:5" ht="21" x14ac:dyDescent="0.25">
      <c r="A48" s="17"/>
      <c r="B48" s="17"/>
      <c r="C48" s="9"/>
      <c r="D48" s="9"/>
      <c r="E48" s="9">
        <f t="shared" si="0"/>
        <v>0</v>
      </c>
    </row>
    <row r="49" spans="1:5" ht="21" x14ac:dyDescent="0.25">
      <c r="A49" s="17"/>
      <c r="B49" s="17"/>
      <c r="C49" s="9"/>
      <c r="D49" s="9"/>
      <c r="E49" s="9">
        <f t="shared" si="0"/>
        <v>0</v>
      </c>
    </row>
    <row r="50" spans="1:5" ht="21" x14ac:dyDescent="0.25">
      <c r="A50" s="17"/>
      <c r="B50" s="17"/>
      <c r="C50" s="9"/>
      <c r="D50" s="9"/>
      <c r="E50" s="9">
        <f t="shared" si="0"/>
        <v>0</v>
      </c>
    </row>
    <row r="51" spans="1:5" ht="21" x14ac:dyDescent="0.25">
      <c r="A51" s="17"/>
      <c r="B51" s="17"/>
      <c r="C51" s="9"/>
      <c r="D51" s="9"/>
      <c r="E51" s="9">
        <f t="shared" si="0"/>
        <v>0</v>
      </c>
    </row>
    <row r="52" spans="1:5" ht="21" x14ac:dyDescent="0.25">
      <c r="A52" s="17"/>
      <c r="B52" s="17"/>
      <c r="C52" s="9"/>
      <c r="D52" s="9"/>
      <c r="E52" s="9">
        <f t="shared" si="0"/>
        <v>0</v>
      </c>
    </row>
    <row r="53" spans="1:5" ht="21" x14ac:dyDescent="0.25">
      <c r="A53" s="17"/>
      <c r="B53" s="17"/>
      <c r="C53" s="17"/>
      <c r="D53" s="9"/>
      <c r="E53" s="9">
        <f t="shared" si="0"/>
        <v>0</v>
      </c>
    </row>
    <row r="54" spans="1:5" ht="21" x14ac:dyDescent="0.25">
      <c r="A54" s="17"/>
      <c r="B54" s="17"/>
      <c r="C54" s="17"/>
      <c r="D54" s="9"/>
      <c r="E54" s="9">
        <f t="shared" si="0"/>
        <v>0</v>
      </c>
    </row>
    <row r="55" spans="1:5" ht="21" x14ac:dyDescent="0.25">
      <c r="A55" s="17"/>
      <c r="B55" s="17"/>
      <c r="C55" s="17"/>
      <c r="D55" s="9"/>
      <c r="E55" s="9">
        <f t="shared" si="0"/>
        <v>0</v>
      </c>
    </row>
    <row r="56" spans="1:5" ht="21" x14ac:dyDescent="0.25">
      <c r="A56" s="17"/>
      <c r="B56" s="17"/>
      <c r="C56" s="17"/>
      <c r="D56" s="9"/>
      <c r="E56" s="9">
        <f t="shared" si="0"/>
        <v>0</v>
      </c>
    </row>
    <row r="57" spans="1:5" ht="21" x14ac:dyDescent="0.25">
      <c r="A57" s="17"/>
      <c r="B57" s="17"/>
      <c r="C57" s="17"/>
      <c r="D57" s="9"/>
      <c r="E57" s="9">
        <f t="shared" si="0"/>
        <v>0</v>
      </c>
    </row>
    <row r="58" spans="1:5" ht="21" x14ac:dyDescent="0.25">
      <c r="A58" s="17"/>
      <c r="B58" s="17"/>
      <c r="C58" s="17"/>
      <c r="D58" s="9"/>
      <c r="E58" s="9">
        <f t="shared" si="0"/>
        <v>0</v>
      </c>
    </row>
    <row r="59" spans="1:5" ht="21" x14ac:dyDescent="0.25">
      <c r="A59" s="17"/>
      <c r="B59" s="17"/>
      <c r="C59" s="17"/>
      <c r="D59" s="9"/>
      <c r="E59" s="9">
        <f t="shared" si="0"/>
        <v>0</v>
      </c>
    </row>
    <row r="60" spans="1:5" ht="21" x14ac:dyDescent="0.25">
      <c r="A60" s="17"/>
      <c r="B60" s="17"/>
      <c r="C60" s="17"/>
      <c r="D60" s="9"/>
      <c r="E60" s="9">
        <f t="shared" si="0"/>
        <v>0</v>
      </c>
    </row>
    <row r="61" spans="1:5" ht="21" x14ac:dyDescent="0.25">
      <c r="A61" s="17"/>
      <c r="B61" s="17"/>
      <c r="C61" s="17"/>
      <c r="D61" s="9"/>
      <c r="E61" s="9">
        <f t="shared" si="0"/>
        <v>0</v>
      </c>
    </row>
    <row r="62" spans="1:5" ht="21" x14ac:dyDescent="0.25">
      <c r="A62" s="17"/>
      <c r="B62" s="17"/>
      <c r="C62" s="17"/>
      <c r="D62" s="9"/>
      <c r="E62" s="9">
        <f t="shared" si="0"/>
        <v>0</v>
      </c>
    </row>
    <row r="63" spans="1:5" ht="21" x14ac:dyDescent="0.25">
      <c r="A63" s="17"/>
      <c r="B63" s="17"/>
      <c r="C63" s="17"/>
      <c r="D63" s="9"/>
      <c r="E63" s="9">
        <f t="shared" si="0"/>
        <v>0</v>
      </c>
    </row>
    <row r="64" spans="1:5" ht="21" x14ac:dyDescent="0.25">
      <c r="A64" s="17"/>
      <c r="B64" s="17"/>
      <c r="C64" s="17"/>
      <c r="D64" s="9"/>
      <c r="E64" s="9">
        <f t="shared" si="0"/>
        <v>0</v>
      </c>
    </row>
    <row r="65" spans="1:5" ht="21" x14ac:dyDescent="0.25">
      <c r="A65" s="17"/>
      <c r="B65" s="17"/>
      <c r="C65" s="17"/>
      <c r="D65" s="9"/>
      <c r="E65" s="9">
        <f t="shared" si="0"/>
        <v>0</v>
      </c>
    </row>
    <row r="66" spans="1:5" ht="21" x14ac:dyDescent="0.25">
      <c r="A66" s="17"/>
      <c r="B66" s="17"/>
      <c r="C66" s="17"/>
      <c r="D66" s="9"/>
      <c r="E66" s="9">
        <f t="shared" si="0"/>
        <v>0</v>
      </c>
    </row>
    <row r="67" spans="1:5" ht="21" x14ac:dyDescent="0.25">
      <c r="A67" s="17"/>
      <c r="B67" s="17"/>
      <c r="C67" s="17"/>
      <c r="D67" s="9"/>
      <c r="E67" s="9">
        <f t="shared" si="0"/>
        <v>0</v>
      </c>
    </row>
    <row r="68" spans="1:5" ht="21" x14ac:dyDescent="0.25">
      <c r="A68" s="17"/>
      <c r="B68" s="17"/>
      <c r="C68" s="17"/>
      <c r="D68" s="9"/>
      <c r="E68" s="9">
        <f t="shared" si="0"/>
        <v>0</v>
      </c>
    </row>
    <row r="69" spans="1:5" ht="21" x14ac:dyDescent="0.25">
      <c r="A69" s="17"/>
      <c r="B69" s="17"/>
      <c r="C69" s="17"/>
      <c r="D69" s="9"/>
      <c r="E69" s="9">
        <f t="shared" si="0"/>
        <v>0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0</v>
      </c>
    </row>
    <row r="71" spans="1:5" ht="21" x14ac:dyDescent="0.25">
      <c r="A71" s="17"/>
      <c r="B71" s="17"/>
      <c r="C71" s="17"/>
      <c r="D71" s="9"/>
      <c r="E71" s="9">
        <f t="shared" si="1"/>
        <v>0</v>
      </c>
    </row>
    <row r="72" spans="1:5" ht="21" x14ac:dyDescent="0.25">
      <c r="A72" s="17"/>
      <c r="B72" s="17"/>
      <c r="C72" s="17"/>
      <c r="D72" s="9"/>
      <c r="E72" s="9">
        <f t="shared" si="1"/>
        <v>0</v>
      </c>
    </row>
    <row r="73" spans="1:5" ht="21" x14ac:dyDescent="0.25">
      <c r="A73" s="17"/>
      <c r="B73" s="17"/>
      <c r="C73" s="17"/>
      <c r="D73" s="9"/>
      <c r="E73" s="9">
        <f t="shared" si="1"/>
        <v>0</v>
      </c>
    </row>
    <row r="74" spans="1:5" ht="21" x14ac:dyDescent="0.25">
      <c r="A74" s="17"/>
      <c r="B74" s="17"/>
      <c r="C74" s="17"/>
      <c r="D74" s="9"/>
      <c r="E74" s="9">
        <f t="shared" si="1"/>
        <v>0</v>
      </c>
    </row>
    <row r="75" spans="1:5" ht="21" x14ac:dyDescent="0.25">
      <c r="A75" s="17"/>
      <c r="B75" s="17"/>
      <c r="C75" s="17"/>
      <c r="D75" s="9"/>
      <c r="E75" s="9">
        <f t="shared" si="1"/>
        <v>0</v>
      </c>
    </row>
    <row r="76" spans="1:5" ht="21" x14ac:dyDescent="0.25">
      <c r="A76" s="17"/>
      <c r="B76" s="17"/>
      <c r="C76" s="17"/>
      <c r="D76" s="9"/>
      <c r="E76" s="9">
        <f t="shared" si="1"/>
        <v>0</v>
      </c>
    </row>
    <row r="77" spans="1:5" ht="21" x14ac:dyDescent="0.25">
      <c r="A77" s="17"/>
      <c r="B77" s="17"/>
      <c r="C77" s="17"/>
      <c r="D77" s="9"/>
      <c r="E77" s="9">
        <f t="shared" si="1"/>
        <v>0</v>
      </c>
    </row>
    <row r="78" spans="1:5" ht="21" x14ac:dyDescent="0.25">
      <c r="A78" s="17"/>
      <c r="B78" s="17"/>
      <c r="C78" s="17"/>
      <c r="D78" s="9"/>
      <c r="E78" s="9">
        <f t="shared" si="1"/>
        <v>0</v>
      </c>
    </row>
    <row r="79" spans="1:5" ht="21" x14ac:dyDescent="0.25">
      <c r="A79" s="17"/>
      <c r="B79" s="17"/>
      <c r="C79" s="17"/>
      <c r="D79" s="9"/>
      <c r="E79" s="9">
        <f t="shared" si="1"/>
        <v>0</v>
      </c>
    </row>
    <row r="80" spans="1:5" ht="21" x14ac:dyDescent="0.25">
      <c r="A80" s="17"/>
      <c r="B80" s="17"/>
      <c r="C80" s="17"/>
      <c r="D80" s="9"/>
      <c r="E80" s="9">
        <f t="shared" si="1"/>
        <v>0</v>
      </c>
    </row>
    <row r="81" spans="1:5" ht="21" x14ac:dyDescent="0.25">
      <c r="A81" s="17"/>
      <c r="B81" s="17"/>
      <c r="C81" s="17"/>
      <c r="D81" s="9"/>
      <c r="E81" s="9">
        <f t="shared" si="1"/>
        <v>0</v>
      </c>
    </row>
    <row r="82" spans="1:5" ht="21" x14ac:dyDescent="0.25">
      <c r="A82" s="17"/>
      <c r="B82" s="17"/>
      <c r="C82" s="17"/>
      <c r="D82" s="9"/>
      <c r="E82" s="9">
        <f t="shared" si="1"/>
        <v>0</v>
      </c>
    </row>
    <row r="83" spans="1:5" ht="21" x14ac:dyDescent="0.25">
      <c r="A83" s="17"/>
      <c r="B83" s="17"/>
      <c r="C83" s="17"/>
      <c r="D83" s="9"/>
      <c r="E83" s="9">
        <f t="shared" si="1"/>
        <v>0</v>
      </c>
    </row>
    <row r="84" spans="1:5" ht="21" x14ac:dyDescent="0.25">
      <c r="A84" s="17"/>
      <c r="B84" s="17"/>
      <c r="C84" s="17"/>
      <c r="D84" s="9"/>
      <c r="E84" s="9">
        <f t="shared" si="1"/>
        <v>0</v>
      </c>
    </row>
    <row r="85" spans="1:5" ht="21" x14ac:dyDescent="0.25">
      <c r="A85" s="17"/>
      <c r="B85" s="17"/>
      <c r="C85" s="17"/>
      <c r="D85" s="9"/>
      <c r="E85" s="9">
        <f t="shared" si="1"/>
        <v>0</v>
      </c>
    </row>
    <row r="86" spans="1:5" ht="21" x14ac:dyDescent="0.25">
      <c r="A86" s="17"/>
      <c r="B86" s="17"/>
      <c r="C86" s="17"/>
      <c r="D86" s="9"/>
      <c r="E86" s="9">
        <f t="shared" si="1"/>
        <v>0</v>
      </c>
    </row>
    <row r="87" spans="1:5" ht="21" x14ac:dyDescent="0.25">
      <c r="A87" s="17"/>
      <c r="B87" s="17"/>
      <c r="C87" s="17"/>
      <c r="D87" s="9"/>
      <c r="E87" s="9">
        <f t="shared" si="1"/>
        <v>0</v>
      </c>
    </row>
    <row r="88" spans="1:5" ht="21" x14ac:dyDescent="0.25">
      <c r="A88" s="17"/>
      <c r="B88" s="17"/>
      <c r="C88" s="17"/>
      <c r="D88" s="9"/>
      <c r="E88" s="9">
        <f t="shared" si="1"/>
        <v>0</v>
      </c>
    </row>
    <row r="89" spans="1:5" ht="21" x14ac:dyDescent="0.25">
      <c r="A89" s="17"/>
      <c r="B89" s="17"/>
      <c r="C89" s="17"/>
      <c r="D89" s="9"/>
      <c r="E89" s="9">
        <f t="shared" si="1"/>
        <v>0</v>
      </c>
    </row>
    <row r="90" spans="1:5" ht="21" x14ac:dyDescent="0.25">
      <c r="A90" s="17"/>
      <c r="B90" s="17"/>
      <c r="C90" s="17"/>
      <c r="D90" s="9"/>
      <c r="E90" s="9">
        <f t="shared" si="1"/>
        <v>0</v>
      </c>
    </row>
    <row r="91" spans="1:5" ht="21" x14ac:dyDescent="0.25">
      <c r="A91" s="17"/>
      <c r="B91" s="17"/>
      <c r="C91" s="17"/>
      <c r="D91" s="9"/>
      <c r="E91" s="9">
        <f t="shared" si="1"/>
        <v>0</v>
      </c>
    </row>
    <row r="92" spans="1:5" ht="21" x14ac:dyDescent="0.25">
      <c r="A92" s="17"/>
      <c r="B92" s="17"/>
      <c r="C92" s="17"/>
      <c r="D92" s="9"/>
      <c r="E92" s="9">
        <f t="shared" si="1"/>
        <v>0</v>
      </c>
    </row>
    <row r="93" spans="1:5" ht="21" x14ac:dyDescent="0.25">
      <c r="A93" s="17"/>
      <c r="B93" s="17"/>
      <c r="C93" s="17"/>
      <c r="D93" s="9"/>
      <c r="E93" s="9">
        <f t="shared" si="1"/>
        <v>0</v>
      </c>
    </row>
    <row r="94" spans="1:5" ht="21" x14ac:dyDescent="0.25">
      <c r="A94" s="17"/>
      <c r="B94" s="17"/>
      <c r="C94" s="17"/>
      <c r="D94" s="9"/>
      <c r="E94" s="9">
        <f t="shared" si="1"/>
        <v>0</v>
      </c>
    </row>
    <row r="95" spans="1:5" ht="21" x14ac:dyDescent="0.25">
      <c r="A95" s="17"/>
      <c r="B95" s="17"/>
      <c r="C95" s="17"/>
      <c r="D95" s="9"/>
      <c r="E95" s="9">
        <f t="shared" si="1"/>
        <v>0</v>
      </c>
    </row>
    <row r="96" spans="1:5" ht="21" x14ac:dyDescent="0.25">
      <c r="A96" s="17"/>
      <c r="B96" s="17"/>
      <c r="C96" s="17"/>
      <c r="D96" s="9"/>
      <c r="E96" s="9">
        <f t="shared" si="1"/>
        <v>0</v>
      </c>
    </row>
    <row r="97" spans="1:5" ht="21" x14ac:dyDescent="0.25">
      <c r="A97" s="17"/>
      <c r="B97" s="17"/>
      <c r="C97" s="17"/>
      <c r="D97" s="9"/>
      <c r="E97" s="9">
        <f t="shared" si="1"/>
        <v>0</v>
      </c>
    </row>
    <row r="98" spans="1:5" ht="21" x14ac:dyDescent="0.25">
      <c r="A98" s="17"/>
      <c r="B98" s="17"/>
      <c r="C98" s="17"/>
      <c r="D98" s="9"/>
      <c r="E98" s="9">
        <f t="shared" si="1"/>
        <v>0</v>
      </c>
    </row>
    <row r="99" spans="1:5" ht="21" x14ac:dyDescent="0.25">
      <c r="A99" s="17"/>
      <c r="B99" s="17"/>
      <c r="C99" s="17"/>
      <c r="D99" s="9"/>
      <c r="E99" s="9">
        <f t="shared" si="1"/>
        <v>0</v>
      </c>
    </row>
    <row r="100" spans="1:5" ht="21" x14ac:dyDescent="0.25">
      <c r="A100" s="17"/>
      <c r="B100" s="17"/>
      <c r="C100" s="17"/>
      <c r="D100" s="9"/>
      <c r="E100" s="9">
        <f t="shared" si="1"/>
        <v>0</v>
      </c>
    </row>
    <row r="101" spans="1:5" ht="21" x14ac:dyDescent="0.25">
      <c r="A101" s="17"/>
      <c r="B101" s="17"/>
      <c r="C101" s="17"/>
      <c r="D101" s="9"/>
      <c r="E101" s="9">
        <f t="shared" si="1"/>
        <v>0</v>
      </c>
    </row>
    <row r="102" spans="1:5" ht="21" x14ac:dyDescent="0.25">
      <c r="A102" s="17"/>
      <c r="B102" s="17"/>
      <c r="C102" s="17"/>
      <c r="D102" s="9"/>
      <c r="E102" s="9">
        <f t="shared" si="1"/>
        <v>0</v>
      </c>
    </row>
    <row r="103" spans="1:5" ht="21" x14ac:dyDescent="0.25">
      <c r="A103" s="17"/>
      <c r="B103" s="17"/>
      <c r="C103" s="17"/>
      <c r="D103" s="9"/>
      <c r="E103" s="9">
        <f t="shared" si="1"/>
        <v>0</v>
      </c>
    </row>
    <row r="104" spans="1:5" ht="21" x14ac:dyDescent="0.25">
      <c r="A104" s="17"/>
      <c r="B104" s="17"/>
      <c r="C104" s="17"/>
      <c r="D104" s="9"/>
      <c r="E104" s="9">
        <f t="shared" si="1"/>
        <v>0</v>
      </c>
    </row>
    <row r="105" spans="1:5" ht="21" x14ac:dyDescent="0.25">
      <c r="A105" s="17"/>
      <c r="B105" s="17"/>
      <c r="C105" s="17"/>
      <c r="D105" s="17"/>
      <c r="E105" s="9">
        <f t="shared" si="1"/>
        <v>0</v>
      </c>
    </row>
    <row r="106" spans="1:5" ht="21" x14ac:dyDescent="0.25">
      <c r="A106" s="17"/>
      <c r="B106" s="17"/>
      <c r="C106" s="17"/>
      <c r="D106" s="17"/>
      <c r="E106" s="9">
        <f t="shared" si="1"/>
        <v>0</v>
      </c>
    </row>
    <row r="107" spans="1:5" ht="21" x14ac:dyDescent="0.25">
      <c r="A107" s="17"/>
      <c r="B107" s="17"/>
      <c r="C107" s="17"/>
      <c r="D107" s="17"/>
      <c r="E107" s="9">
        <f t="shared" si="1"/>
        <v>0</v>
      </c>
    </row>
    <row r="108" spans="1:5" ht="21" x14ac:dyDescent="0.25">
      <c r="A108" s="17"/>
      <c r="B108" s="17"/>
      <c r="C108" s="17"/>
      <c r="D108" s="17"/>
      <c r="E108" s="9">
        <f t="shared" si="1"/>
        <v>0</v>
      </c>
    </row>
    <row r="109" spans="1:5" ht="21" x14ac:dyDescent="0.25">
      <c r="A109" s="17"/>
      <c r="B109" s="17"/>
      <c r="C109" s="17"/>
      <c r="D109" s="17"/>
      <c r="E109" s="9">
        <f t="shared" si="1"/>
        <v>0</v>
      </c>
    </row>
    <row r="110" spans="1:5" ht="21" x14ac:dyDescent="0.25">
      <c r="A110" s="17"/>
      <c r="B110" s="17"/>
      <c r="C110" s="17"/>
      <c r="D110" s="17"/>
      <c r="E110" s="9">
        <f t="shared" si="1"/>
        <v>0</v>
      </c>
    </row>
    <row r="111" spans="1:5" ht="21" x14ac:dyDescent="0.25">
      <c r="A111" s="17"/>
      <c r="B111" s="17"/>
      <c r="C111" s="17"/>
      <c r="D111" s="17"/>
      <c r="E111" s="9">
        <f t="shared" si="1"/>
        <v>0</v>
      </c>
    </row>
    <row r="112" spans="1:5" ht="21" x14ac:dyDescent="0.25">
      <c r="A112" s="17"/>
      <c r="B112" s="17"/>
      <c r="C112" s="17"/>
      <c r="D112" s="17"/>
      <c r="E112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Sheet169"/>
  <dimension ref="A1:H402"/>
  <sheetViews>
    <sheetView topLeftCell="A207" workbookViewId="0">
      <selection activeCell="B221" sqref="B221"/>
    </sheetView>
  </sheetViews>
  <sheetFormatPr baseColWidth="10" defaultColWidth="8.83203125" defaultRowHeight="15" x14ac:dyDescent="0.2"/>
  <cols>
    <col min="1" max="1" width="16.33203125" customWidth="1"/>
    <col min="2" max="2" width="62.1640625" customWidth="1"/>
    <col min="3" max="3" width="24.5" customWidth="1"/>
    <col min="4" max="4" width="22.33203125" bestFit="1" customWidth="1"/>
    <col min="5" max="5" width="19.5" bestFit="1" customWidth="1"/>
  </cols>
  <sheetData>
    <row r="1" spans="1:5" ht="29" x14ac:dyDescent="0.35">
      <c r="A1" s="160" t="s">
        <v>1777</v>
      </c>
      <c r="B1" s="160"/>
      <c r="C1" s="160"/>
      <c r="D1" s="160"/>
      <c r="E1" s="160"/>
    </row>
    <row r="2" spans="1:5" ht="26" x14ac:dyDescent="0.3">
      <c r="A2" s="161" t="s">
        <v>1778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45551</v>
      </c>
      <c r="B5" s="8" t="s">
        <v>1779</v>
      </c>
      <c r="C5" s="16">
        <v>99143</v>
      </c>
      <c r="D5" s="9"/>
      <c r="E5" s="9">
        <f>E4+C5-D5</f>
        <v>99143</v>
      </c>
    </row>
    <row r="6" spans="1:5" ht="21" x14ac:dyDescent="0.25">
      <c r="A6" s="18">
        <v>45552</v>
      </c>
      <c r="B6" s="8" t="s">
        <v>1361</v>
      </c>
      <c r="C6" s="9">
        <v>32521</v>
      </c>
      <c r="D6" s="9"/>
      <c r="E6" s="9">
        <f t="shared" ref="E6:E69" si="0">E5+C6-D6</f>
        <v>131664</v>
      </c>
    </row>
    <row r="7" spans="1:5" ht="21" x14ac:dyDescent="0.25">
      <c r="A7" s="18">
        <v>45552</v>
      </c>
      <c r="B7" s="8" t="s">
        <v>1781</v>
      </c>
      <c r="C7" s="9"/>
      <c r="D7" s="9">
        <v>130488</v>
      </c>
      <c r="E7" s="9">
        <f t="shared" si="0"/>
        <v>1176</v>
      </c>
    </row>
    <row r="8" spans="1:5" ht="21" x14ac:dyDescent="0.25">
      <c r="A8" s="18">
        <v>45552</v>
      </c>
      <c r="B8" s="8" t="s">
        <v>150</v>
      </c>
      <c r="C8" s="9"/>
      <c r="D8" s="9">
        <v>15.75</v>
      </c>
      <c r="E8" s="9">
        <f t="shared" si="0"/>
        <v>1160.25</v>
      </c>
    </row>
    <row r="9" spans="1:5" ht="21" x14ac:dyDescent="0.25">
      <c r="A9" s="18">
        <v>45552</v>
      </c>
      <c r="B9" s="8" t="s">
        <v>273</v>
      </c>
      <c r="C9" s="9"/>
      <c r="D9" s="9">
        <v>529.25</v>
      </c>
      <c r="E9" s="9">
        <f t="shared" si="0"/>
        <v>631</v>
      </c>
    </row>
    <row r="10" spans="1:5" ht="21" x14ac:dyDescent="0.25">
      <c r="A10" s="18">
        <v>45561</v>
      </c>
      <c r="B10" s="8" t="s">
        <v>1657</v>
      </c>
      <c r="C10" s="9">
        <f>346115+498541</f>
        <v>844656</v>
      </c>
      <c r="D10" s="9"/>
      <c r="E10" s="9">
        <f t="shared" si="0"/>
        <v>845287</v>
      </c>
    </row>
    <row r="11" spans="1:5" ht="21" x14ac:dyDescent="0.25">
      <c r="A11" s="18">
        <v>45561</v>
      </c>
      <c r="B11" s="8" t="s">
        <v>1795</v>
      </c>
      <c r="C11" s="9"/>
      <c r="D11" s="9">
        <v>830355</v>
      </c>
      <c r="E11" s="9">
        <f t="shared" si="0"/>
        <v>14932</v>
      </c>
    </row>
    <row r="12" spans="1:5" ht="21" x14ac:dyDescent="0.25">
      <c r="A12" s="18">
        <v>45562</v>
      </c>
      <c r="B12" s="8" t="s">
        <v>1779</v>
      </c>
      <c r="C12" s="9">
        <v>424832</v>
      </c>
      <c r="D12" s="9"/>
      <c r="E12" s="9">
        <f t="shared" si="0"/>
        <v>439764</v>
      </c>
    </row>
    <row r="13" spans="1:5" ht="21" x14ac:dyDescent="0.25">
      <c r="A13" s="18">
        <v>45562</v>
      </c>
      <c r="B13" s="8" t="s">
        <v>1779</v>
      </c>
      <c r="C13" s="9">
        <v>432526</v>
      </c>
      <c r="D13" s="9"/>
      <c r="E13" s="9">
        <f t="shared" si="0"/>
        <v>872290</v>
      </c>
    </row>
    <row r="14" spans="1:5" ht="21" x14ac:dyDescent="0.25">
      <c r="A14" s="18">
        <v>45562</v>
      </c>
      <c r="B14" s="8" t="s">
        <v>1200</v>
      </c>
      <c r="C14" s="9">
        <v>140544</v>
      </c>
      <c r="D14" s="9"/>
      <c r="E14" s="9">
        <f t="shared" si="0"/>
        <v>1012834</v>
      </c>
    </row>
    <row r="15" spans="1:5" ht="21" x14ac:dyDescent="0.25">
      <c r="A15" s="18">
        <v>45562</v>
      </c>
      <c r="B15" s="8" t="s">
        <v>1795</v>
      </c>
      <c r="C15" s="9"/>
      <c r="D15" s="9">
        <v>499976</v>
      </c>
      <c r="E15" s="9">
        <f t="shared" si="0"/>
        <v>512858</v>
      </c>
    </row>
    <row r="16" spans="1:5" ht="21" x14ac:dyDescent="0.25">
      <c r="A16" s="18">
        <v>45562</v>
      </c>
      <c r="B16" s="8" t="s">
        <v>1795</v>
      </c>
      <c r="C16" s="9"/>
      <c r="D16" s="9">
        <v>499986</v>
      </c>
      <c r="E16" s="9">
        <f t="shared" si="0"/>
        <v>12872</v>
      </c>
    </row>
    <row r="17" spans="1:5" ht="21" x14ac:dyDescent="0.25">
      <c r="A17" s="18">
        <v>45563</v>
      </c>
      <c r="B17" s="8" t="s">
        <v>1200</v>
      </c>
      <c r="C17" s="9">
        <v>998099</v>
      </c>
      <c r="D17" s="9"/>
      <c r="E17" s="9">
        <f t="shared" si="0"/>
        <v>1010971</v>
      </c>
    </row>
    <row r="18" spans="1:5" ht="21" x14ac:dyDescent="0.25">
      <c r="A18" s="18">
        <v>45563</v>
      </c>
      <c r="B18" s="8" t="s">
        <v>1795</v>
      </c>
      <c r="C18" s="9"/>
      <c r="D18" s="9">
        <v>495667</v>
      </c>
      <c r="E18" s="9">
        <f t="shared" si="0"/>
        <v>515304</v>
      </c>
    </row>
    <row r="19" spans="1:5" ht="21" x14ac:dyDescent="0.25">
      <c r="A19" s="18">
        <v>45563</v>
      </c>
      <c r="B19" s="8" t="s">
        <v>1795</v>
      </c>
      <c r="C19" s="9"/>
      <c r="D19" s="9">
        <v>496215</v>
      </c>
      <c r="E19" s="9">
        <f t="shared" si="0"/>
        <v>19089</v>
      </c>
    </row>
    <row r="20" spans="1:5" ht="21" x14ac:dyDescent="0.25">
      <c r="A20" s="18">
        <v>45563</v>
      </c>
      <c r="B20" s="8" t="s">
        <v>150</v>
      </c>
      <c r="C20" s="9"/>
      <c r="D20" s="9">
        <v>282.75</v>
      </c>
      <c r="E20" s="9">
        <f t="shared" si="0"/>
        <v>18806.25</v>
      </c>
    </row>
    <row r="21" spans="1:5" ht="21" x14ac:dyDescent="0.25">
      <c r="A21" s="18">
        <v>45563</v>
      </c>
      <c r="B21" s="8" t="s">
        <v>1800</v>
      </c>
      <c r="C21" s="9"/>
      <c r="D21" s="9">
        <v>2010</v>
      </c>
      <c r="E21" s="9">
        <f t="shared" si="0"/>
        <v>16796.25</v>
      </c>
    </row>
    <row r="22" spans="1:5" ht="21" x14ac:dyDescent="0.25">
      <c r="A22" s="18">
        <v>45563</v>
      </c>
      <c r="B22" s="8" t="s">
        <v>150</v>
      </c>
      <c r="C22" s="9"/>
      <c r="D22" s="9">
        <v>15.75</v>
      </c>
      <c r="E22" s="9">
        <f t="shared" si="0"/>
        <v>16780.5</v>
      </c>
    </row>
    <row r="23" spans="1:5" ht="21" x14ac:dyDescent="0.25">
      <c r="A23" s="18">
        <v>45563</v>
      </c>
      <c r="B23" s="8" t="s">
        <v>1801</v>
      </c>
      <c r="C23" s="9"/>
      <c r="D23" s="9">
        <v>5020</v>
      </c>
      <c r="E23" s="9">
        <f t="shared" si="0"/>
        <v>11760.5</v>
      </c>
    </row>
    <row r="24" spans="1:5" ht="21" x14ac:dyDescent="0.25">
      <c r="A24" s="18">
        <v>45563</v>
      </c>
      <c r="B24" s="8" t="s">
        <v>150</v>
      </c>
      <c r="C24" s="9"/>
      <c r="D24" s="9">
        <v>15.75</v>
      </c>
      <c r="E24" s="9">
        <f t="shared" si="0"/>
        <v>11744.75</v>
      </c>
    </row>
    <row r="25" spans="1:5" ht="21" x14ac:dyDescent="0.25">
      <c r="A25" s="18">
        <v>45565</v>
      </c>
      <c r="B25" s="8" t="s">
        <v>1840</v>
      </c>
      <c r="C25" s="9">
        <v>688423</v>
      </c>
      <c r="D25" s="9"/>
      <c r="E25" s="9">
        <f t="shared" si="0"/>
        <v>700167.75</v>
      </c>
    </row>
    <row r="26" spans="1:5" ht="21" x14ac:dyDescent="0.25">
      <c r="A26" s="18">
        <v>45565</v>
      </c>
      <c r="B26" s="8" t="s">
        <v>1795</v>
      </c>
      <c r="C26" s="9"/>
      <c r="D26" s="9">
        <v>189223</v>
      </c>
      <c r="E26" s="9">
        <f t="shared" si="0"/>
        <v>510944.75</v>
      </c>
    </row>
    <row r="27" spans="1:5" ht="21" x14ac:dyDescent="0.25">
      <c r="A27" s="18">
        <v>45565</v>
      </c>
      <c r="B27" s="8" t="s">
        <v>1795</v>
      </c>
      <c r="C27" s="9"/>
      <c r="D27" s="9">
        <v>498412</v>
      </c>
      <c r="E27" s="9">
        <f t="shared" si="0"/>
        <v>12532.75</v>
      </c>
    </row>
    <row r="28" spans="1:5" ht="21" x14ac:dyDescent="0.25">
      <c r="A28" s="18">
        <v>45568</v>
      </c>
      <c r="B28" s="8" t="s">
        <v>1197</v>
      </c>
      <c r="C28" s="9"/>
      <c r="D28" s="9">
        <v>10316</v>
      </c>
      <c r="E28" s="9">
        <f t="shared" si="0"/>
        <v>2216.75</v>
      </c>
    </row>
    <row r="29" spans="1:5" ht="21" x14ac:dyDescent="0.25">
      <c r="A29" s="18">
        <v>45568</v>
      </c>
      <c r="B29" s="8" t="s">
        <v>362</v>
      </c>
      <c r="C29" s="9"/>
      <c r="D29" s="9">
        <v>15.75</v>
      </c>
      <c r="E29" s="9">
        <f t="shared" si="0"/>
        <v>2201</v>
      </c>
    </row>
    <row r="30" spans="1:5" ht="21" x14ac:dyDescent="0.25">
      <c r="A30" s="18">
        <v>45568</v>
      </c>
      <c r="B30" s="8" t="s">
        <v>362</v>
      </c>
      <c r="C30" s="9"/>
      <c r="D30" s="9">
        <v>15.75</v>
      </c>
      <c r="E30" s="9">
        <f t="shared" si="0"/>
        <v>2185.25</v>
      </c>
    </row>
    <row r="31" spans="1:5" ht="21" x14ac:dyDescent="0.25">
      <c r="A31" s="18">
        <v>45577</v>
      </c>
      <c r="B31" s="8" t="s">
        <v>1255</v>
      </c>
      <c r="C31" s="9">
        <v>10521</v>
      </c>
      <c r="D31" s="9"/>
      <c r="E31" s="9">
        <f t="shared" si="0"/>
        <v>12706.25</v>
      </c>
    </row>
    <row r="32" spans="1:5" ht="21" x14ac:dyDescent="0.25">
      <c r="A32" s="18">
        <v>45577</v>
      </c>
      <c r="B32" s="8" t="s">
        <v>1884</v>
      </c>
      <c r="C32" s="9"/>
      <c r="D32" s="9">
        <v>10200</v>
      </c>
      <c r="E32" s="9">
        <f t="shared" si="0"/>
        <v>2506.25</v>
      </c>
    </row>
    <row r="33" spans="1:5" ht="21" x14ac:dyDescent="0.25">
      <c r="A33" s="18">
        <v>45577</v>
      </c>
      <c r="B33" s="8" t="s">
        <v>1873</v>
      </c>
      <c r="C33" s="9"/>
      <c r="D33" s="9">
        <v>15.75</v>
      </c>
      <c r="E33" s="9">
        <f t="shared" si="0"/>
        <v>2490.5</v>
      </c>
    </row>
    <row r="34" spans="1:5" ht="21" x14ac:dyDescent="0.25">
      <c r="A34" s="18">
        <v>45581</v>
      </c>
      <c r="B34" s="8" t="s">
        <v>1155</v>
      </c>
      <c r="C34" s="9"/>
      <c r="D34" s="9">
        <v>596.95000000000005</v>
      </c>
      <c r="E34" s="9">
        <f t="shared" si="0"/>
        <v>1893.55</v>
      </c>
    </row>
    <row r="35" spans="1:5" ht="21" x14ac:dyDescent="0.25">
      <c r="A35" s="18">
        <v>45581</v>
      </c>
      <c r="B35" s="8" t="s">
        <v>1155</v>
      </c>
      <c r="C35" s="9"/>
      <c r="D35" s="9">
        <v>134.81</v>
      </c>
      <c r="E35" s="9">
        <f t="shared" si="0"/>
        <v>1758.74</v>
      </c>
    </row>
    <row r="36" spans="1:5" ht="21" x14ac:dyDescent="0.25">
      <c r="A36" s="18">
        <v>45584</v>
      </c>
      <c r="B36" s="8" t="s">
        <v>1894</v>
      </c>
      <c r="C36" s="9">
        <v>5500</v>
      </c>
      <c r="D36" s="9"/>
      <c r="E36" s="9">
        <f t="shared" si="0"/>
        <v>7258.74</v>
      </c>
    </row>
    <row r="37" spans="1:5" ht="21" x14ac:dyDescent="0.25">
      <c r="A37" s="18"/>
      <c r="B37" s="8"/>
      <c r="C37" s="9"/>
      <c r="D37" s="9">
        <v>131.26</v>
      </c>
      <c r="E37" s="9">
        <f t="shared" si="0"/>
        <v>7127.48</v>
      </c>
    </row>
    <row r="38" spans="1:5" ht="21" x14ac:dyDescent="0.25">
      <c r="A38" s="18"/>
      <c r="B38" s="8"/>
      <c r="C38" s="9"/>
      <c r="D38" s="9">
        <v>15.75</v>
      </c>
      <c r="E38" s="9">
        <f t="shared" si="0"/>
        <v>7111.73</v>
      </c>
    </row>
    <row r="39" spans="1:5" ht="21" x14ac:dyDescent="0.25">
      <c r="A39" s="18">
        <v>45600</v>
      </c>
      <c r="B39" s="8" t="s">
        <v>1579</v>
      </c>
      <c r="C39" s="9">
        <v>12154</v>
      </c>
      <c r="D39" s="9"/>
      <c r="E39" s="9">
        <f t="shared" si="0"/>
        <v>19265.73</v>
      </c>
    </row>
    <row r="40" spans="1:5" ht="21" x14ac:dyDescent="0.25">
      <c r="A40" s="18">
        <v>45603</v>
      </c>
      <c r="B40" s="8" t="s">
        <v>1932</v>
      </c>
      <c r="C40" s="9"/>
      <c r="D40" s="9">
        <v>3500</v>
      </c>
      <c r="E40" s="9">
        <f t="shared" si="0"/>
        <v>15765.73</v>
      </c>
    </row>
    <row r="41" spans="1:5" ht="21" x14ac:dyDescent="0.25">
      <c r="A41" s="18">
        <v>45603</v>
      </c>
      <c r="B41" s="8" t="s">
        <v>1930</v>
      </c>
      <c r="C41" s="9"/>
      <c r="D41" s="9">
        <v>1840</v>
      </c>
      <c r="E41" s="9">
        <f t="shared" si="0"/>
        <v>13925.73</v>
      </c>
    </row>
    <row r="42" spans="1:5" ht="21" x14ac:dyDescent="0.25">
      <c r="A42" s="18">
        <v>45603</v>
      </c>
      <c r="B42" s="8" t="s">
        <v>1931</v>
      </c>
      <c r="C42" s="9"/>
      <c r="D42" s="9">
        <v>12000</v>
      </c>
      <c r="E42" s="9">
        <f t="shared" si="0"/>
        <v>1925.7299999999996</v>
      </c>
    </row>
    <row r="43" spans="1:5" ht="21" x14ac:dyDescent="0.25">
      <c r="A43" s="18">
        <v>45605</v>
      </c>
      <c r="B43" s="8" t="s">
        <v>994</v>
      </c>
      <c r="C43" s="9">
        <v>19688</v>
      </c>
      <c r="D43" s="9"/>
      <c r="E43" s="9">
        <f t="shared" si="0"/>
        <v>21613.73</v>
      </c>
    </row>
    <row r="44" spans="1:5" ht="21" x14ac:dyDescent="0.25">
      <c r="A44" s="18">
        <v>45605</v>
      </c>
      <c r="B44" s="8" t="s">
        <v>1939</v>
      </c>
      <c r="C44" s="9"/>
      <c r="D44" s="9">
        <v>19500</v>
      </c>
      <c r="E44" s="9">
        <f t="shared" si="0"/>
        <v>2113.7299999999996</v>
      </c>
    </row>
    <row r="45" spans="1:5" ht="21" x14ac:dyDescent="0.25">
      <c r="A45" s="18">
        <v>45611</v>
      </c>
      <c r="B45" s="8" t="s">
        <v>1963</v>
      </c>
      <c r="C45" s="9">
        <v>750000</v>
      </c>
      <c r="D45" s="9"/>
      <c r="E45" s="9">
        <f t="shared" si="0"/>
        <v>752113.73</v>
      </c>
    </row>
    <row r="46" spans="1:5" ht="21" x14ac:dyDescent="0.25">
      <c r="A46" s="18">
        <v>45611</v>
      </c>
      <c r="B46" s="8" t="s">
        <v>1935</v>
      </c>
      <c r="C46" s="9"/>
      <c r="D46" s="9">
        <v>263114</v>
      </c>
      <c r="E46" s="9">
        <f t="shared" si="0"/>
        <v>488999.73</v>
      </c>
    </row>
    <row r="47" spans="1:5" ht="21" x14ac:dyDescent="0.25">
      <c r="A47" s="18">
        <v>45611</v>
      </c>
      <c r="B47" s="8" t="s">
        <v>1781</v>
      </c>
      <c r="C47" s="9"/>
      <c r="D47" s="9">
        <v>486921</v>
      </c>
      <c r="E47" s="9">
        <f t="shared" si="0"/>
        <v>2078.7299999999814</v>
      </c>
    </row>
    <row r="48" spans="1:5" ht="21" x14ac:dyDescent="0.25">
      <c r="A48" s="18">
        <v>45611</v>
      </c>
      <c r="B48" s="8" t="s">
        <v>362</v>
      </c>
      <c r="C48" s="9"/>
      <c r="D48" s="9">
        <v>31.5</v>
      </c>
      <c r="E48" s="9">
        <f t="shared" si="0"/>
        <v>2047.2299999999814</v>
      </c>
    </row>
    <row r="49" spans="1:8" ht="21" x14ac:dyDescent="0.25">
      <c r="A49" s="18">
        <v>45611</v>
      </c>
      <c r="B49" s="8" t="s">
        <v>1962</v>
      </c>
      <c r="C49" s="9">
        <v>523500</v>
      </c>
      <c r="D49" s="9"/>
      <c r="E49" s="9">
        <f t="shared" si="0"/>
        <v>525547.23</v>
      </c>
    </row>
    <row r="50" spans="1:8" ht="21" x14ac:dyDescent="0.25">
      <c r="A50" s="18">
        <v>45612</v>
      </c>
      <c r="B50" s="8" t="s">
        <v>1964</v>
      </c>
      <c r="C50" s="9"/>
      <c r="D50" s="9">
        <v>274119</v>
      </c>
      <c r="E50" s="9">
        <f t="shared" si="0"/>
        <v>251428.22999999998</v>
      </c>
    </row>
    <row r="51" spans="1:8" ht="21" x14ac:dyDescent="0.25">
      <c r="A51" s="18">
        <v>45612</v>
      </c>
      <c r="B51" s="8" t="s">
        <v>1965</v>
      </c>
      <c r="C51" s="9"/>
      <c r="D51" s="9">
        <v>249989</v>
      </c>
      <c r="E51" s="9">
        <f t="shared" si="0"/>
        <v>1439.2299999999814</v>
      </c>
      <c r="H51">
        <f>210+52.5</f>
        <v>262.5</v>
      </c>
    </row>
    <row r="52" spans="1:8" ht="21" x14ac:dyDescent="0.25">
      <c r="A52" s="18">
        <v>45612</v>
      </c>
      <c r="B52" s="8" t="s">
        <v>362</v>
      </c>
      <c r="C52" s="9"/>
      <c r="D52" s="9">
        <v>15.75</v>
      </c>
      <c r="E52" s="9">
        <f t="shared" si="0"/>
        <v>1423.4799999999814</v>
      </c>
    </row>
    <row r="53" spans="1:8" ht="21" x14ac:dyDescent="0.25">
      <c r="A53" s="18">
        <v>45612</v>
      </c>
      <c r="B53" s="8" t="s">
        <v>362</v>
      </c>
      <c r="C53" s="17"/>
      <c r="D53" s="9">
        <v>15.75</v>
      </c>
      <c r="E53" s="9">
        <f t="shared" si="0"/>
        <v>1407.7299999999814</v>
      </c>
    </row>
    <row r="54" spans="1:8" ht="21" x14ac:dyDescent="0.25">
      <c r="A54" s="18">
        <v>45615</v>
      </c>
      <c r="B54" s="8" t="s">
        <v>1605</v>
      </c>
      <c r="C54" s="9">
        <v>2441</v>
      </c>
      <c r="D54" s="9"/>
      <c r="E54" s="9">
        <f t="shared" si="0"/>
        <v>3848.7299999999814</v>
      </c>
    </row>
    <row r="55" spans="1:8" ht="21" x14ac:dyDescent="0.25">
      <c r="A55" s="18">
        <v>45615</v>
      </c>
      <c r="B55" s="8" t="s">
        <v>1917</v>
      </c>
      <c r="C55" s="17"/>
      <c r="D55" s="9">
        <v>2130</v>
      </c>
      <c r="E55" s="9">
        <f t="shared" si="0"/>
        <v>1718.7299999999814</v>
      </c>
    </row>
    <row r="56" spans="1:8" ht="21" x14ac:dyDescent="0.25">
      <c r="A56" s="18">
        <v>45618</v>
      </c>
      <c r="B56" s="8" t="s">
        <v>1962</v>
      </c>
      <c r="C56" s="9">
        <v>750000</v>
      </c>
      <c r="D56" s="9"/>
      <c r="E56" s="9">
        <f t="shared" si="0"/>
        <v>751718.73</v>
      </c>
    </row>
    <row r="57" spans="1:8" ht="21" x14ac:dyDescent="0.25">
      <c r="A57" s="18">
        <v>45618</v>
      </c>
      <c r="B57" s="8" t="s">
        <v>1959</v>
      </c>
      <c r="C57" s="9"/>
      <c r="D57" s="9">
        <v>385697</v>
      </c>
      <c r="E57" s="9">
        <f t="shared" si="0"/>
        <v>366021.73</v>
      </c>
    </row>
    <row r="58" spans="1:8" ht="21" x14ac:dyDescent="0.25">
      <c r="A58" s="18">
        <v>45618</v>
      </c>
      <c r="B58" s="8" t="s">
        <v>1959</v>
      </c>
      <c r="C58" s="9"/>
      <c r="D58" s="9">
        <v>364126</v>
      </c>
      <c r="E58" s="9">
        <f t="shared" si="0"/>
        <v>1895.7299999999814</v>
      </c>
    </row>
    <row r="59" spans="1:8" ht="21" x14ac:dyDescent="0.25">
      <c r="A59" s="18">
        <v>45618</v>
      </c>
      <c r="B59" s="8" t="s">
        <v>362</v>
      </c>
      <c r="C59" s="9"/>
      <c r="D59" s="9">
        <v>15.75</v>
      </c>
      <c r="E59" s="9">
        <f t="shared" si="0"/>
        <v>1879.9799999999814</v>
      </c>
    </row>
    <row r="60" spans="1:8" ht="21" x14ac:dyDescent="0.25">
      <c r="A60" s="18">
        <v>45618</v>
      </c>
      <c r="B60" s="8" t="s">
        <v>362</v>
      </c>
      <c r="C60" s="9"/>
      <c r="D60" s="9">
        <v>15.75</v>
      </c>
      <c r="E60" s="9">
        <f t="shared" si="0"/>
        <v>1864.2299999999814</v>
      </c>
    </row>
    <row r="61" spans="1:8" ht="21" x14ac:dyDescent="0.25">
      <c r="A61" s="18">
        <v>45618</v>
      </c>
      <c r="B61" s="8" t="s">
        <v>1155</v>
      </c>
      <c r="C61" s="9"/>
      <c r="D61" s="9">
        <v>598.16999999999996</v>
      </c>
      <c r="E61" s="9">
        <f t="shared" si="0"/>
        <v>1266.0599999999813</v>
      </c>
    </row>
    <row r="62" spans="1:8" ht="21" x14ac:dyDescent="0.25">
      <c r="A62" s="18">
        <v>45619</v>
      </c>
      <c r="B62" s="8" t="s">
        <v>1962</v>
      </c>
      <c r="C62" s="9">
        <v>666200</v>
      </c>
      <c r="D62" s="9"/>
      <c r="E62" s="9">
        <f t="shared" si="0"/>
        <v>667466.05999999994</v>
      </c>
    </row>
    <row r="63" spans="1:8" ht="21" x14ac:dyDescent="0.25">
      <c r="A63" s="18">
        <v>45619</v>
      </c>
      <c r="B63" s="8" t="s">
        <v>1995</v>
      </c>
      <c r="C63" s="9"/>
      <c r="D63" s="9">
        <v>100158</v>
      </c>
      <c r="E63" s="9">
        <f t="shared" si="0"/>
        <v>567308.05999999994</v>
      </c>
    </row>
    <row r="64" spans="1:8" ht="21" x14ac:dyDescent="0.25">
      <c r="A64" s="18">
        <v>45619</v>
      </c>
      <c r="B64" s="8" t="s">
        <v>1959</v>
      </c>
      <c r="C64" s="9"/>
      <c r="D64" s="9">
        <v>352219</v>
      </c>
      <c r="E64" s="9">
        <f t="shared" si="0"/>
        <v>215089.05999999994</v>
      </c>
    </row>
    <row r="65" spans="1:8" ht="21" x14ac:dyDescent="0.25">
      <c r="A65" s="18">
        <v>45619</v>
      </c>
      <c r="B65" s="8" t="s">
        <v>1959</v>
      </c>
      <c r="C65" s="9"/>
      <c r="D65" s="9">
        <v>212799</v>
      </c>
      <c r="E65" s="9">
        <f t="shared" si="0"/>
        <v>2290.0599999999395</v>
      </c>
    </row>
    <row r="66" spans="1:8" ht="21" x14ac:dyDescent="0.25">
      <c r="A66" s="18">
        <v>45619</v>
      </c>
      <c r="B66" s="8" t="s">
        <v>362</v>
      </c>
      <c r="C66" s="9"/>
      <c r="D66" s="9">
        <v>31.5</v>
      </c>
      <c r="E66" s="9">
        <f t="shared" si="0"/>
        <v>2258.5599999999395</v>
      </c>
    </row>
    <row r="67" spans="1:8" ht="21" x14ac:dyDescent="0.25">
      <c r="A67" s="18">
        <v>45621</v>
      </c>
      <c r="B67" s="8" t="s">
        <v>2003</v>
      </c>
      <c r="C67" s="9">
        <v>750000</v>
      </c>
      <c r="D67" s="9"/>
      <c r="E67" s="9">
        <f t="shared" si="0"/>
        <v>752258.55999999994</v>
      </c>
    </row>
    <row r="68" spans="1:8" ht="21" x14ac:dyDescent="0.25">
      <c r="A68" s="18">
        <v>45621</v>
      </c>
      <c r="B68" s="8" t="s">
        <v>1959</v>
      </c>
      <c r="C68" s="9"/>
      <c r="D68" s="9">
        <v>450114</v>
      </c>
      <c r="E68" s="9">
        <f t="shared" si="0"/>
        <v>302144.55999999994</v>
      </c>
    </row>
    <row r="69" spans="1:8" ht="21" x14ac:dyDescent="0.25">
      <c r="A69" s="18">
        <v>45621</v>
      </c>
      <c r="B69" s="8" t="s">
        <v>1959</v>
      </c>
      <c r="C69" s="9"/>
      <c r="D69" s="9">
        <v>290952</v>
      </c>
      <c r="E69" s="9">
        <f t="shared" si="0"/>
        <v>11192.559999999939</v>
      </c>
      <c r="G69">
        <v>155534</v>
      </c>
      <c r="H69">
        <f>154998+15.75</f>
        <v>155013.75</v>
      </c>
    </row>
    <row r="70" spans="1:8" ht="21" x14ac:dyDescent="0.25">
      <c r="A70" s="18">
        <v>45621</v>
      </c>
      <c r="B70" s="8" t="s">
        <v>2004</v>
      </c>
      <c r="C70" s="9"/>
      <c r="D70" s="9">
        <v>9821</v>
      </c>
      <c r="E70" s="9">
        <f t="shared" ref="E70:E133" si="1">E69+C70-D70</f>
        <v>1371.5599999999395</v>
      </c>
    </row>
    <row r="71" spans="1:8" ht="21" x14ac:dyDescent="0.25">
      <c r="A71" s="18">
        <v>45621</v>
      </c>
      <c r="B71" s="8" t="s">
        <v>362</v>
      </c>
      <c r="C71" s="9"/>
      <c r="D71" s="9">
        <v>47.25</v>
      </c>
      <c r="E71" s="9">
        <f t="shared" si="1"/>
        <v>1324.3099999999395</v>
      </c>
    </row>
    <row r="72" spans="1:8" ht="21" x14ac:dyDescent="0.25">
      <c r="A72" s="18">
        <v>45621</v>
      </c>
      <c r="B72" s="8" t="s">
        <v>259</v>
      </c>
      <c r="C72" s="9"/>
      <c r="D72" s="9">
        <v>134.75</v>
      </c>
      <c r="E72" s="9">
        <f t="shared" si="1"/>
        <v>1189.5599999999395</v>
      </c>
    </row>
    <row r="73" spans="1:8" ht="21" x14ac:dyDescent="0.25">
      <c r="A73" s="18">
        <v>45622</v>
      </c>
      <c r="B73" s="8" t="s">
        <v>2015</v>
      </c>
      <c r="C73" s="9">
        <v>99986</v>
      </c>
      <c r="D73" s="9"/>
      <c r="E73" s="9">
        <f t="shared" si="1"/>
        <v>101175.55999999994</v>
      </c>
      <c r="G73" s="14"/>
    </row>
    <row r="74" spans="1:8" ht="21" x14ac:dyDescent="0.25">
      <c r="A74" s="18">
        <v>45622</v>
      </c>
      <c r="B74" s="8" t="s">
        <v>2016</v>
      </c>
      <c r="C74" s="9"/>
      <c r="D74" s="9">
        <v>99750</v>
      </c>
      <c r="E74" s="9">
        <f t="shared" si="1"/>
        <v>1425.5599999999395</v>
      </c>
    </row>
    <row r="75" spans="1:8" ht="21" x14ac:dyDescent="0.25">
      <c r="A75" s="18">
        <v>45622</v>
      </c>
      <c r="B75" s="8" t="s">
        <v>1873</v>
      </c>
      <c r="C75" s="9"/>
      <c r="D75" s="9">
        <v>141.5</v>
      </c>
      <c r="E75" s="9">
        <f t="shared" si="1"/>
        <v>1284.0599999999395</v>
      </c>
      <c r="H75" s="14"/>
    </row>
    <row r="76" spans="1:8" ht="21" x14ac:dyDescent="0.25">
      <c r="A76" s="18">
        <v>45624</v>
      </c>
      <c r="B76" s="8" t="s">
        <v>1962</v>
      </c>
      <c r="C76" s="9">
        <v>749500</v>
      </c>
      <c r="D76" s="9"/>
      <c r="E76" s="9">
        <f t="shared" si="1"/>
        <v>750784.05999999994</v>
      </c>
    </row>
    <row r="77" spans="1:8" ht="21" x14ac:dyDescent="0.25">
      <c r="A77" s="18">
        <v>45624</v>
      </c>
      <c r="B77" s="8" t="s">
        <v>2004</v>
      </c>
      <c r="C77" s="9"/>
      <c r="D77" s="9">
        <v>180046</v>
      </c>
      <c r="E77" s="9">
        <f t="shared" si="1"/>
        <v>570738.05999999994</v>
      </c>
    </row>
    <row r="78" spans="1:8" ht="21" x14ac:dyDescent="0.25">
      <c r="A78" s="18">
        <v>45624</v>
      </c>
      <c r="B78" s="8" t="s">
        <v>2004</v>
      </c>
      <c r="C78" s="9"/>
      <c r="D78" s="9">
        <v>384335</v>
      </c>
      <c r="E78" s="9">
        <f t="shared" si="1"/>
        <v>186403.05999999994</v>
      </c>
    </row>
    <row r="79" spans="1:8" ht="21" x14ac:dyDescent="0.25">
      <c r="A79" s="18">
        <v>45624</v>
      </c>
      <c r="B79" s="8" t="s">
        <v>150</v>
      </c>
      <c r="C79" s="9"/>
      <c r="D79" s="9">
        <v>31.5</v>
      </c>
      <c r="E79" s="9">
        <f t="shared" si="1"/>
        <v>186371.55999999994</v>
      </c>
    </row>
    <row r="80" spans="1:8" ht="21" x14ac:dyDescent="0.25">
      <c r="A80" s="18">
        <v>45625</v>
      </c>
      <c r="B80" s="8" t="s">
        <v>1962</v>
      </c>
      <c r="C80" s="9">
        <v>750000</v>
      </c>
      <c r="D80" s="9"/>
      <c r="E80" s="9">
        <f t="shared" si="1"/>
        <v>936371.55999999994</v>
      </c>
    </row>
    <row r="81" spans="1:5" ht="21" x14ac:dyDescent="0.25">
      <c r="A81" s="18">
        <v>45625</v>
      </c>
      <c r="B81" s="8" t="s">
        <v>1959</v>
      </c>
      <c r="C81" s="9"/>
      <c r="D81" s="9">
        <v>379571</v>
      </c>
      <c r="E81" s="9">
        <f t="shared" si="1"/>
        <v>556800.55999999994</v>
      </c>
    </row>
    <row r="82" spans="1:5" ht="21" x14ac:dyDescent="0.25">
      <c r="A82" s="18">
        <v>45625</v>
      </c>
      <c r="B82" s="8" t="s">
        <v>1959</v>
      </c>
      <c r="C82" s="9"/>
      <c r="D82" s="9">
        <v>370312</v>
      </c>
      <c r="E82" s="9">
        <f t="shared" si="1"/>
        <v>186488.55999999994</v>
      </c>
    </row>
    <row r="83" spans="1:5" ht="21" x14ac:dyDescent="0.25">
      <c r="A83" s="18">
        <v>45625</v>
      </c>
      <c r="B83" s="8" t="s">
        <v>362</v>
      </c>
      <c r="C83" s="9"/>
      <c r="D83" s="9">
        <v>15.75</v>
      </c>
      <c r="E83" s="9">
        <f t="shared" si="1"/>
        <v>186472.80999999994</v>
      </c>
    </row>
    <row r="84" spans="1:5" ht="21" x14ac:dyDescent="0.25">
      <c r="A84" s="18">
        <v>45625</v>
      </c>
      <c r="B84" s="8" t="s">
        <v>362</v>
      </c>
      <c r="C84" s="9"/>
      <c r="D84" s="9">
        <v>15.75</v>
      </c>
      <c r="E84" s="9">
        <f t="shared" si="1"/>
        <v>186457.05999999994</v>
      </c>
    </row>
    <row r="85" spans="1:5" ht="21" x14ac:dyDescent="0.25">
      <c r="A85" s="18">
        <v>45625</v>
      </c>
      <c r="B85" s="8" t="s">
        <v>2030</v>
      </c>
      <c r="C85" s="9"/>
      <c r="D85" s="9">
        <v>184250</v>
      </c>
      <c r="E85" s="9">
        <f t="shared" si="1"/>
        <v>2207.0599999999395</v>
      </c>
    </row>
    <row r="86" spans="1:5" ht="21" x14ac:dyDescent="0.25">
      <c r="A86" s="18">
        <v>45625</v>
      </c>
      <c r="B86" s="8" t="s">
        <v>362</v>
      </c>
      <c r="C86" s="9"/>
      <c r="D86" s="9">
        <v>15.75</v>
      </c>
      <c r="E86" s="9">
        <f t="shared" si="1"/>
        <v>2191.3099999999395</v>
      </c>
    </row>
    <row r="87" spans="1:5" ht="21" x14ac:dyDescent="0.25">
      <c r="A87" s="18">
        <v>45626</v>
      </c>
      <c r="B87" s="8" t="s">
        <v>1962</v>
      </c>
      <c r="C87" s="9">
        <v>749800</v>
      </c>
      <c r="D87" s="9"/>
      <c r="E87" s="9">
        <f t="shared" si="1"/>
        <v>751991.30999999994</v>
      </c>
    </row>
    <row r="88" spans="1:5" ht="21" x14ac:dyDescent="0.25">
      <c r="A88" s="18">
        <v>45626</v>
      </c>
      <c r="B88" s="8" t="s">
        <v>2037</v>
      </c>
      <c r="C88" s="9"/>
      <c r="D88" s="9">
        <v>380117</v>
      </c>
      <c r="E88" s="9">
        <f t="shared" si="1"/>
        <v>371874.30999999994</v>
      </c>
    </row>
    <row r="89" spans="1:5" ht="21" x14ac:dyDescent="0.25">
      <c r="A89" s="18">
        <v>45626</v>
      </c>
      <c r="B89" s="8" t="s">
        <v>2037</v>
      </c>
      <c r="C89" s="9"/>
      <c r="D89" s="9">
        <v>368809</v>
      </c>
      <c r="E89" s="9">
        <f t="shared" si="1"/>
        <v>3065.3099999999395</v>
      </c>
    </row>
    <row r="90" spans="1:5" ht="21" x14ac:dyDescent="0.25">
      <c r="A90" s="18">
        <v>45626</v>
      </c>
      <c r="B90" s="8" t="s">
        <v>362</v>
      </c>
      <c r="C90" s="9"/>
      <c r="D90" s="9">
        <v>31.5</v>
      </c>
      <c r="E90" s="9">
        <f t="shared" si="1"/>
        <v>3033.8099999999395</v>
      </c>
    </row>
    <row r="91" spans="1:5" ht="21" x14ac:dyDescent="0.25">
      <c r="A91" s="18">
        <v>45630</v>
      </c>
      <c r="B91" s="8" t="s">
        <v>1962</v>
      </c>
      <c r="C91" s="9">
        <v>935500</v>
      </c>
      <c r="D91" s="9"/>
      <c r="E91" s="9">
        <f t="shared" si="1"/>
        <v>938533.80999999994</v>
      </c>
    </row>
    <row r="92" spans="1:5" ht="21" x14ac:dyDescent="0.25">
      <c r="A92" s="18">
        <v>45630</v>
      </c>
      <c r="B92" s="8" t="s">
        <v>1986</v>
      </c>
      <c r="C92" s="9"/>
      <c r="D92" s="9">
        <v>458229</v>
      </c>
      <c r="E92" s="9">
        <f t="shared" si="1"/>
        <v>480304.80999999994</v>
      </c>
    </row>
    <row r="93" spans="1:5" ht="21" x14ac:dyDescent="0.25">
      <c r="A93" s="18">
        <v>45630</v>
      </c>
      <c r="B93" s="8" t="s">
        <v>1986</v>
      </c>
      <c r="C93" s="9"/>
      <c r="D93" s="9">
        <v>477892</v>
      </c>
      <c r="E93" s="9">
        <f t="shared" si="1"/>
        <v>2412.8099999999395</v>
      </c>
    </row>
    <row r="94" spans="1:5" ht="21" x14ac:dyDescent="0.25">
      <c r="A94" s="18">
        <v>45630</v>
      </c>
      <c r="B94" s="8" t="s">
        <v>150</v>
      </c>
      <c r="C94" s="9"/>
      <c r="D94" s="9">
        <v>21.5</v>
      </c>
      <c r="E94" s="9">
        <f t="shared" si="1"/>
        <v>2391.3099999999395</v>
      </c>
    </row>
    <row r="95" spans="1:5" ht="21" x14ac:dyDescent="0.25">
      <c r="A95" s="18">
        <v>45631</v>
      </c>
      <c r="B95" s="8" t="s">
        <v>1962</v>
      </c>
      <c r="C95" s="9">
        <v>782868</v>
      </c>
      <c r="D95" s="9"/>
      <c r="E95" s="9">
        <f t="shared" si="1"/>
        <v>785259.30999999994</v>
      </c>
    </row>
    <row r="96" spans="1:5" ht="21" x14ac:dyDescent="0.25">
      <c r="A96" s="18"/>
      <c r="B96" s="8"/>
      <c r="C96" s="9"/>
      <c r="D96" s="9"/>
      <c r="E96" s="9">
        <f t="shared" si="1"/>
        <v>785259.30999999994</v>
      </c>
    </row>
    <row r="97" spans="1:8" ht="21" x14ac:dyDescent="0.25">
      <c r="A97" s="18">
        <v>45631</v>
      </c>
      <c r="B97" s="8" t="s">
        <v>2047</v>
      </c>
      <c r="C97" s="9"/>
      <c r="D97" s="9">
        <v>350800</v>
      </c>
      <c r="E97" s="9">
        <f t="shared" si="1"/>
        <v>434459.30999999994</v>
      </c>
    </row>
    <row r="98" spans="1:8" ht="21" x14ac:dyDescent="0.25">
      <c r="A98" s="18">
        <v>45631</v>
      </c>
      <c r="B98" s="8" t="s">
        <v>2047</v>
      </c>
      <c r="C98" s="9"/>
      <c r="D98" s="9">
        <v>399860</v>
      </c>
      <c r="E98" s="9">
        <f t="shared" si="1"/>
        <v>34599.309999999939</v>
      </c>
    </row>
    <row r="99" spans="1:8" ht="21" x14ac:dyDescent="0.25">
      <c r="A99" s="18">
        <v>45631</v>
      </c>
      <c r="B99" s="8" t="s">
        <v>2015</v>
      </c>
      <c r="C99" s="9">
        <v>999878</v>
      </c>
      <c r="D99" s="9"/>
      <c r="E99" s="9">
        <f t="shared" si="1"/>
        <v>1034477.3099999999</v>
      </c>
    </row>
    <row r="100" spans="1:8" ht="21" x14ac:dyDescent="0.25">
      <c r="A100" s="18">
        <v>45631</v>
      </c>
      <c r="B100" s="8" t="s">
        <v>150</v>
      </c>
      <c r="C100" s="9"/>
      <c r="D100" s="9">
        <v>31.31</v>
      </c>
      <c r="E100" s="9">
        <f t="shared" si="1"/>
        <v>1034445.9999999999</v>
      </c>
      <c r="H100" s="14"/>
    </row>
    <row r="101" spans="1:8" ht="21" x14ac:dyDescent="0.25">
      <c r="A101" s="18">
        <v>45632</v>
      </c>
      <c r="B101" s="8" t="s">
        <v>2054</v>
      </c>
      <c r="C101" s="9"/>
      <c r="D101" s="9">
        <v>450119</v>
      </c>
      <c r="E101" s="9">
        <f t="shared" si="1"/>
        <v>584326.99999999988</v>
      </c>
    </row>
    <row r="102" spans="1:8" ht="21" x14ac:dyDescent="0.25">
      <c r="A102" s="18">
        <v>45632</v>
      </c>
      <c r="B102" s="8" t="s">
        <v>1876</v>
      </c>
      <c r="C102" s="9"/>
      <c r="D102" s="9">
        <v>446850</v>
      </c>
      <c r="E102" s="9">
        <f t="shared" si="1"/>
        <v>137476.99999999988</v>
      </c>
    </row>
    <row r="103" spans="1:8" ht="21" x14ac:dyDescent="0.25">
      <c r="A103" s="18">
        <v>45632</v>
      </c>
      <c r="B103" s="8" t="s">
        <v>362</v>
      </c>
      <c r="C103" s="17"/>
      <c r="D103" s="9">
        <v>31.5</v>
      </c>
      <c r="E103" s="9">
        <f t="shared" si="1"/>
        <v>137445.49999999988</v>
      </c>
    </row>
    <row r="104" spans="1:8" ht="21" x14ac:dyDescent="0.25">
      <c r="A104" s="18">
        <v>45632</v>
      </c>
      <c r="B104" s="8" t="s">
        <v>1354</v>
      </c>
      <c r="C104" s="17"/>
      <c r="D104" s="9">
        <v>25254</v>
      </c>
      <c r="E104" s="9">
        <f t="shared" si="1"/>
        <v>112191.49999999988</v>
      </c>
    </row>
    <row r="105" spans="1:8" ht="21" x14ac:dyDescent="0.25">
      <c r="A105" s="18">
        <v>45632</v>
      </c>
      <c r="B105" s="8" t="s">
        <v>2058</v>
      </c>
      <c r="C105" s="17"/>
      <c r="D105" s="9">
        <v>23617</v>
      </c>
      <c r="E105" s="9">
        <f t="shared" si="1"/>
        <v>88574.499999999884</v>
      </c>
    </row>
    <row r="106" spans="1:8" ht="21" x14ac:dyDescent="0.25">
      <c r="A106" s="18">
        <v>45632</v>
      </c>
      <c r="B106" s="8" t="s">
        <v>2059</v>
      </c>
      <c r="C106" s="9"/>
      <c r="D106" s="9">
        <v>19587</v>
      </c>
      <c r="E106" s="9">
        <f t="shared" si="1"/>
        <v>68987.499999999884</v>
      </c>
    </row>
    <row r="107" spans="1:8" ht="21" x14ac:dyDescent="0.25">
      <c r="A107" s="18">
        <v>45632</v>
      </c>
      <c r="B107" s="8" t="s">
        <v>2003</v>
      </c>
      <c r="C107" s="9">
        <v>995500</v>
      </c>
      <c r="D107" s="9"/>
      <c r="E107" s="9">
        <f t="shared" si="1"/>
        <v>1064487.5</v>
      </c>
    </row>
    <row r="108" spans="1:8" ht="21" x14ac:dyDescent="0.25">
      <c r="A108" s="18">
        <v>45633</v>
      </c>
      <c r="B108" s="8" t="s">
        <v>2060</v>
      </c>
      <c r="C108" s="9"/>
      <c r="D108" s="9">
        <v>428664</v>
      </c>
      <c r="E108" s="9">
        <f t="shared" si="1"/>
        <v>635823.5</v>
      </c>
    </row>
    <row r="109" spans="1:8" ht="21" x14ac:dyDescent="0.25">
      <c r="A109" s="18">
        <v>45633</v>
      </c>
      <c r="B109" s="8" t="s">
        <v>2060</v>
      </c>
      <c r="C109" s="9"/>
      <c r="D109" s="9">
        <v>422118</v>
      </c>
      <c r="E109" s="9">
        <f t="shared" si="1"/>
        <v>213705.5</v>
      </c>
    </row>
    <row r="110" spans="1:8" ht="21" x14ac:dyDescent="0.25">
      <c r="A110" s="18">
        <v>45633</v>
      </c>
      <c r="B110" s="8" t="s">
        <v>2061</v>
      </c>
      <c r="C110" s="9"/>
      <c r="D110" s="9">
        <v>148800</v>
      </c>
      <c r="E110" s="9">
        <f t="shared" si="1"/>
        <v>64905.5</v>
      </c>
    </row>
    <row r="111" spans="1:8" ht="21" x14ac:dyDescent="0.25">
      <c r="A111" s="18">
        <v>45633</v>
      </c>
      <c r="B111" s="8" t="s">
        <v>362</v>
      </c>
      <c r="C111" s="9"/>
      <c r="D111" s="9">
        <v>15.75</v>
      </c>
      <c r="E111" s="9">
        <f t="shared" si="1"/>
        <v>64889.75</v>
      </c>
    </row>
    <row r="112" spans="1:8" ht="21" x14ac:dyDescent="0.25">
      <c r="A112" s="18">
        <v>45635</v>
      </c>
      <c r="B112" s="8" t="s">
        <v>2048</v>
      </c>
      <c r="C112" s="9"/>
      <c r="D112" s="9">
        <v>63754</v>
      </c>
      <c r="E112" s="9">
        <f t="shared" si="1"/>
        <v>1135.75</v>
      </c>
    </row>
    <row r="113" spans="1:5" ht="21" x14ac:dyDescent="0.25">
      <c r="A113" s="18">
        <v>45635</v>
      </c>
      <c r="B113" s="8" t="s">
        <v>2066</v>
      </c>
      <c r="C113" s="9">
        <v>170860</v>
      </c>
      <c r="D113" s="9"/>
      <c r="E113" s="9">
        <f t="shared" si="1"/>
        <v>171995.75</v>
      </c>
    </row>
    <row r="114" spans="1:5" ht="21" x14ac:dyDescent="0.25">
      <c r="A114" s="18">
        <v>45636</v>
      </c>
      <c r="B114" s="8" t="s">
        <v>2068</v>
      </c>
      <c r="C114" s="9"/>
      <c r="D114" s="9">
        <v>170213</v>
      </c>
      <c r="E114" s="9">
        <f t="shared" si="1"/>
        <v>1782.75</v>
      </c>
    </row>
    <row r="115" spans="1:5" ht="21" x14ac:dyDescent="0.25">
      <c r="A115" s="18">
        <v>45636</v>
      </c>
      <c r="B115" s="8" t="s">
        <v>2074</v>
      </c>
      <c r="C115" s="9">
        <v>451645</v>
      </c>
      <c r="D115" s="9"/>
      <c r="E115" s="9">
        <f t="shared" si="1"/>
        <v>453427.75</v>
      </c>
    </row>
    <row r="116" spans="1:5" ht="21" x14ac:dyDescent="0.25">
      <c r="A116" s="18">
        <v>45636</v>
      </c>
      <c r="B116" s="8" t="s">
        <v>2075</v>
      </c>
      <c r="C116" s="9"/>
      <c r="D116" s="9">
        <v>452365</v>
      </c>
      <c r="E116" s="9">
        <f t="shared" si="1"/>
        <v>1062.75</v>
      </c>
    </row>
    <row r="117" spans="1:5" ht="21" x14ac:dyDescent="0.25">
      <c r="A117" s="18"/>
      <c r="B117" s="8"/>
      <c r="C117" s="9">
        <v>749229</v>
      </c>
      <c r="D117" s="9"/>
      <c r="E117" s="9">
        <f t="shared" si="1"/>
        <v>750291.75</v>
      </c>
    </row>
    <row r="118" spans="1:5" ht="21" x14ac:dyDescent="0.25">
      <c r="A118" s="18"/>
      <c r="B118" s="8"/>
      <c r="C118" s="9"/>
      <c r="D118" s="9">
        <v>290892</v>
      </c>
      <c r="E118" s="9">
        <f t="shared" si="1"/>
        <v>459399.75</v>
      </c>
    </row>
    <row r="119" spans="1:5" ht="21" x14ac:dyDescent="0.25">
      <c r="A119" s="18"/>
      <c r="B119" s="8"/>
      <c r="C119" s="9"/>
      <c r="D119" s="9">
        <v>15.75</v>
      </c>
      <c r="E119" s="9">
        <f t="shared" si="1"/>
        <v>459384</v>
      </c>
    </row>
    <row r="120" spans="1:5" ht="21" x14ac:dyDescent="0.25">
      <c r="A120" s="18"/>
      <c r="B120" s="8"/>
      <c r="C120" s="9"/>
      <c r="D120" s="9">
        <v>458221</v>
      </c>
      <c r="E120" s="9">
        <f t="shared" si="1"/>
        <v>1163</v>
      </c>
    </row>
    <row r="121" spans="1:5" ht="21" x14ac:dyDescent="0.25">
      <c r="A121" s="18"/>
      <c r="B121" s="8"/>
      <c r="C121" s="9"/>
      <c r="D121" s="9">
        <v>15.75</v>
      </c>
      <c r="E121" s="9">
        <f t="shared" si="1"/>
        <v>1147.25</v>
      </c>
    </row>
    <row r="122" spans="1:5" ht="21" x14ac:dyDescent="0.25">
      <c r="A122" s="18">
        <v>45647</v>
      </c>
      <c r="B122" s="8" t="s">
        <v>727</v>
      </c>
      <c r="C122" s="9">
        <v>625882</v>
      </c>
      <c r="D122" s="9"/>
      <c r="E122" s="9">
        <f t="shared" si="1"/>
        <v>627029.25</v>
      </c>
    </row>
    <row r="123" spans="1:5" ht="21" x14ac:dyDescent="0.25">
      <c r="A123" s="18">
        <v>45647</v>
      </c>
      <c r="B123" s="8" t="s">
        <v>2060</v>
      </c>
      <c r="C123" s="9"/>
      <c r="D123" s="9">
        <v>52467</v>
      </c>
      <c r="E123" s="9">
        <f t="shared" si="1"/>
        <v>574562.25</v>
      </c>
    </row>
    <row r="124" spans="1:5" ht="21" x14ac:dyDescent="0.25">
      <c r="A124" s="18">
        <v>45647</v>
      </c>
      <c r="B124" s="8" t="s">
        <v>1986</v>
      </c>
      <c r="C124" s="9"/>
      <c r="D124" s="9">
        <v>354227</v>
      </c>
      <c r="E124" s="9">
        <f t="shared" si="1"/>
        <v>220335.25</v>
      </c>
    </row>
    <row r="125" spans="1:5" ht="21" x14ac:dyDescent="0.25">
      <c r="A125" s="18">
        <v>45647</v>
      </c>
      <c r="B125" s="8" t="s">
        <v>1986</v>
      </c>
      <c r="C125" s="9"/>
      <c r="D125" s="9">
        <v>218179</v>
      </c>
      <c r="E125" s="9">
        <f t="shared" si="1"/>
        <v>2156.25</v>
      </c>
    </row>
    <row r="126" spans="1:5" ht="21" x14ac:dyDescent="0.25">
      <c r="A126" s="18">
        <v>45647</v>
      </c>
      <c r="B126" s="8" t="s">
        <v>150</v>
      </c>
      <c r="C126" s="9"/>
      <c r="D126" s="9">
        <v>31.5</v>
      </c>
      <c r="E126" s="9">
        <f t="shared" si="1"/>
        <v>2124.75</v>
      </c>
    </row>
    <row r="127" spans="1:5" ht="21" x14ac:dyDescent="0.25">
      <c r="A127" s="18">
        <v>45652</v>
      </c>
      <c r="B127" s="8" t="s">
        <v>2109</v>
      </c>
      <c r="C127" s="9">
        <v>999950</v>
      </c>
      <c r="D127" s="9"/>
      <c r="E127" s="9">
        <f t="shared" si="1"/>
        <v>1002074.75</v>
      </c>
    </row>
    <row r="128" spans="1:5" ht="21" x14ac:dyDescent="0.25">
      <c r="A128" s="18">
        <v>45652</v>
      </c>
      <c r="B128" s="8" t="s">
        <v>2037</v>
      </c>
      <c r="C128" s="9"/>
      <c r="D128" s="9">
        <v>499983</v>
      </c>
      <c r="E128" s="9">
        <f t="shared" si="1"/>
        <v>502091.75</v>
      </c>
    </row>
    <row r="129" spans="1:6" ht="21" x14ac:dyDescent="0.25">
      <c r="A129" s="18">
        <v>45652</v>
      </c>
      <c r="B129" s="8" t="s">
        <v>2037</v>
      </c>
      <c r="C129" s="9"/>
      <c r="D129" s="9">
        <v>499997</v>
      </c>
      <c r="E129" s="9">
        <f t="shared" si="1"/>
        <v>2094.75</v>
      </c>
    </row>
    <row r="130" spans="1:6" ht="21" x14ac:dyDescent="0.25">
      <c r="A130" s="18">
        <v>45652</v>
      </c>
      <c r="B130" s="8" t="s">
        <v>362</v>
      </c>
      <c r="C130" s="9"/>
      <c r="D130" s="9">
        <v>31.5</v>
      </c>
      <c r="E130" s="9">
        <f t="shared" si="1"/>
        <v>2063.25</v>
      </c>
    </row>
    <row r="131" spans="1:6" ht="21" x14ac:dyDescent="0.25">
      <c r="A131" s="18">
        <v>45653</v>
      </c>
      <c r="B131" s="8" t="s">
        <v>727</v>
      </c>
      <c r="C131" s="9">
        <v>132481</v>
      </c>
      <c r="D131" s="9"/>
      <c r="E131" s="9">
        <f t="shared" si="1"/>
        <v>134544.25</v>
      </c>
    </row>
    <row r="132" spans="1:6" ht="21" x14ac:dyDescent="0.25">
      <c r="A132" s="18">
        <v>45653</v>
      </c>
      <c r="B132" s="8" t="s">
        <v>1983</v>
      </c>
      <c r="C132" s="9">
        <v>80521</v>
      </c>
      <c r="D132" s="9"/>
      <c r="E132" s="9">
        <f t="shared" si="1"/>
        <v>215065.25</v>
      </c>
    </row>
    <row r="133" spans="1:6" ht="21" x14ac:dyDescent="0.25">
      <c r="A133" s="18">
        <v>45653</v>
      </c>
      <c r="B133" s="8" t="s">
        <v>2113</v>
      </c>
      <c r="C133" s="9"/>
      <c r="D133" s="9">
        <v>213000</v>
      </c>
      <c r="E133" s="9">
        <f t="shared" si="1"/>
        <v>2065.25</v>
      </c>
    </row>
    <row r="134" spans="1:6" ht="21" x14ac:dyDescent="0.25">
      <c r="A134" s="18">
        <v>45653</v>
      </c>
      <c r="B134" s="8" t="s">
        <v>150</v>
      </c>
      <c r="C134" s="9"/>
      <c r="D134" s="9">
        <v>15.75</v>
      </c>
      <c r="E134" s="9">
        <f t="shared" ref="E134:E197" si="2">E133+C134-D134</f>
        <v>2049.5</v>
      </c>
    </row>
    <row r="135" spans="1:6" ht="21" x14ac:dyDescent="0.25">
      <c r="A135" s="18">
        <v>45656</v>
      </c>
      <c r="B135" s="8" t="s">
        <v>727</v>
      </c>
      <c r="C135" s="9">
        <v>750081</v>
      </c>
      <c r="D135" s="9"/>
      <c r="E135" s="9">
        <f t="shared" si="2"/>
        <v>752130.5</v>
      </c>
    </row>
    <row r="136" spans="1:6" ht="21" x14ac:dyDescent="0.25">
      <c r="A136" s="18">
        <v>45656</v>
      </c>
      <c r="B136" s="8" t="s">
        <v>1781</v>
      </c>
      <c r="C136" s="9"/>
      <c r="D136" s="9">
        <v>380119</v>
      </c>
      <c r="E136" s="9">
        <f t="shared" si="2"/>
        <v>372011.5</v>
      </c>
    </row>
    <row r="137" spans="1:6" ht="21" x14ac:dyDescent="0.25">
      <c r="A137" s="18">
        <v>45656</v>
      </c>
      <c r="B137" s="8" t="s">
        <v>362</v>
      </c>
      <c r="C137" s="9"/>
      <c r="D137" s="9">
        <v>15.75</v>
      </c>
      <c r="E137" s="9">
        <f t="shared" si="2"/>
        <v>371995.75</v>
      </c>
    </row>
    <row r="138" spans="1:6" ht="21" x14ac:dyDescent="0.25">
      <c r="A138" s="18">
        <v>45656</v>
      </c>
      <c r="B138" s="8" t="s">
        <v>1781</v>
      </c>
      <c r="C138" s="9"/>
      <c r="D138" s="9">
        <v>370412</v>
      </c>
      <c r="E138" s="9">
        <f t="shared" si="2"/>
        <v>1583.75</v>
      </c>
    </row>
    <row r="139" spans="1:6" ht="21" x14ac:dyDescent="0.25">
      <c r="A139" s="18">
        <v>45656</v>
      </c>
      <c r="B139" s="8" t="s">
        <v>362</v>
      </c>
      <c r="C139" s="9"/>
      <c r="D139" s="9">
        <v>15.75</v>
      </c>
      <c r="E139" s="9">
        <f t="shared" si="2"/>
        <v>1568</v>
      </c>
    </row>
    <row r="140" spans="1:6" ht="21" x14ac:dyDescent="0.25">
      <c r="A140" s="18">
        <v>45657</v>
      </c>
      <c r="B140" s="8" t="s">
        <v>2003</v>
      </c>
      <c r="C140" s="9">
        <v>999950</v>
      </c>
      <c r="D140" s="9"/>
      <c r="E140" s="9">
        <f t="shared" si="2"/>
        <v>1001518</v>
      </c>
    </row>
    <row r="141" spans="1:6" ht="21" x14ac:dyDescent="0.25">
      <c r="A141" s="18">
        <v>45657</v>
      </c>
      <c r="B141" s="8" t="s">
        <v>1781</v>
      </c>
      <c r="C141" s="9"/>
      <c r="D141" s="9">
        <v>499228</v>
      </c>
      <c r="E141" s="9">
        <f t="shared" si="2"/>
        <v>502290</v>
      </c>
    </row>
    <row r="142" spans="1:6" ht="21" x14ac:dyDescent="0.25">
      <c r="A142" s="18">
        <v>45657</v>
      </c>
      <c r="B142" s="8" t="s">
        <v>1781</v>
      </c>
      <c r="C142" s="9"/>
      <c r="D142" s="9">
        <v>498544</v>
      </c>
      <c r="E142" s="9">
        <f t="shared" si="2"/>
        <v>3746</v>
      </c>
    </row>
    <row r="143" spans="1:6" ht="21" x14ac:dyDescent="0.25">
      <c r="A143" s="18">
        <v>45657</v>
      </c>
      <c r="B143" s="8" t="s">
        <v>362</v>
      </c>
      <c r="C143" s="9"/>
      <c r="D143" s="9">
        <v>31.5</v>
      </c>
      <c r="E143" s="9">
        <f t="shared" si="2"/>
        <v>3714.5</v>
      </c>
    </row>
    <row r="144" spans="1:6" ht="21" x14ac:dyDescent="0.25">
      <c r="A144" s="18">
        <v>45293</v>
      </c>
      <c r="B144" s="8" t="s">
        <v>1962</v>
      </c>
      <c r="C144" s="9">
        <v>910500</v>
      </c>
      <c r="D144" s="9"/>
      <c r="E144" s="9">
        <f t="shared" si="2"/>
        <v>914214.5</v>
      </c>
      <c r="F144">
        <v>914067</v>
      </c>
    </row>
    <row r="145" spans="1:6" ht="21" x14ac:dyDescent="0.25">
      <c r="A145" s="18">
        <v>45659</v>
      </c>
      <c r="B145" s="8" t="s">
        <v>2037</v>
      </c>
      <c r="C145" s="9"/>
      <c r="D145" s="9">
        <v>499781</v>
      </c>
      <c r="E145" s="9">
        <f t="shared" si="2"/>
        <v>414433.5</v>
      </c>
    </row>
    <row r="146" spans="1:6" ht="21" x14ac:dyDescent="0.25">
      <c r="A146" s="18">
        <v>45659</v>
      </c>
      <c r="B146" s="8" t="s">
        <v>2037</v>
      </c>
      <c r="C146" s="9"/>
      <c r="D146" s="9">
        <v>412338</v>
      </c>
      <c r="E146" s="9">
        <f t="shared" si="2"/>
        <v>2095.5</v>
      </c>
    </row>
    <row r="147" spans="1:6" ht="21" x14ac:dyDescent="0.25">
      <c r="A147" s="18">
        <v>45659</v>
      </c>
      <c r="B147" s="8" t="s">
        <v>362</v>
      </c>
      <c r="C147" s="9"/>
      <c r="D147" s="9">
        <v>31.5</v>
      </c>
      <c r="E147" s="9">
        <f t="shared" si="2"/>
        <v>2064</v>
      </c>
    </row>
    <row r="148" spans="1:6" ht="21" x14ac:dyDescent="0.25">
      <c r="A148" s="18">
        <v>45660</v>
      </c>
      <c r="B148" s="8" t="s">
        <v>2003</v>
      </c>
      <c r="C148" s="9">
        <v>999500</v>
      </c>
      <c r="D148" s="9"/>
      <c r="E148" s="9">
        <f t="shared" si="2"/>
        <v>1001564</v>
      </c>
      <c r="F148">
        <v>999506.31</v>
      </c>
    </row>
    <row r="149" spans="1:6" ht="21" x14ac:dyDescent="0.25">
      <c r="A149" s="18">
        <v>45660</v>
      </c>
      <c r="B149" s="8" t="s">
        <v>2137</v>
      </c>
      <c r="C149" s="9"/>
      <c r="D149" s="9">
        <v>6700</v>
      </c>
      <c r="E149" s="9">
        <f t="shared" si="2"/>
        <v>994864</v>
      </c>
    </row>
    <row r="150" spans="1:6" ht="21" x14ac:dyDescent="0.25">
      <c r="A150" s="18">
        <v>45660</v>
      </c>
      <c r="B150" s="8" t="s">
        <v>2138</v>
      </c>
      <c r="C150" s="9"/>
      <c r="D150" s="9">
        <v>435458</v>
      </c>
      <c r="E150" s="9">
        <f t="shared" si="2"/>
        <v>559406</v>
      </c>
    </row>
    <row r="151" spans="1:6" ht="21" x14ac:dyDescent="0.25">
      <c r="A151" s="18">
        <v>45660</v>
      </c>
      <c r="B151" s="8" t="s">
        <v>362</v>
      </c>
      <c r="C151" s="9"/>
      <c r="D151" s="9">
        <v>15.75</v>
      </c>
      <c r="E151" s="9">
        <f t="shared" si="2"/>
        <v>559390.25</v>
      </c>
    </row>
    <row r="152" spans="1:6" ht="21" x14ac:dyDescent="0.25">
      <c r="A152" s="18">
        <v>45660</v>
      </c>
      <c r="B152" s="8" t="s">
        <v>2139</v>
      </c>
      <c r="C152" s="9"/>
      <c r="D152" s="9">
        <v>499250</v>
      </c>
      <c r="E152" s="9">
        <f t="shared" si="2"/>
        <v>60140.25</v>
      </c>
    </row>
    <row r="153" spans="1:6" ht="21" x14ac:dyDescent="0.25">
      <c r="A153" s="18">
        <v>45660</v>
      </c>
      <c r="B153" s="8" t="s">
        <v>2139</v>
      </c>
      <c r="C153" s="9"/>
      <c r="D153" s="9">
        <v>56012</v>
      </c>
      <c r="E153" s="9">
        <f t="shared" si="2"/>
        <v>4128.25</v>
      </c>
    </row>
    <row r="154" spans="1:6" ht="21" x14ac:dyDescent="0.25">
      <c r="A154" s="18">
        <v>45660</v>
      </c>
      <c r="B154" s="8" t="s">
        <v>2332</v>
      </c>
      <c r="C154" s="9"/>
      <c r="D154" s="9">
        <v>1895</v>
      </c>
      <c r="E154" s="9">
        <f t="shared" si="2"/>
        <v>2233.25</v>
      </c>
      <c r="F154">
        <v>2039.81</v>
      </c>
    </row>
    <row r="155" spans="1:6" ht="21" x14ac:dyDescent="0.25">
      <c r="A155" s="18">
        <v>45665</v>
      </c>
      <c r="B155" s="8" t="s">
        <v>1707</v>
      </c>
      <c r="C155">
        <v>790228</v>
      </c>
      <c r="D155" s="9"/>
      <c r="E155" s="9">
        <f t="shared" si="2"/>
        <v>792461.25</v>
      </c>
    </row>
    <row r="156" spans="1:6" ht="21" x14ac:dyDescent="0.25">
      <c r="A156" s="18">
        <v>45665</v>
      </c>
      <c r="B156" s="8" t="s">
        <v>2004</v>
      </c>
      <c r="C156" s="9"/>
      <c r="D156" s="9">
        <v>400119</v>
      </c>
      <c r="E156" s="9">
        <f t="shared" si="2"/>
        <v>392342.25</v>
      </c>
    </row>
    <row r="157" spans="1:6" ht="21" x14ac:dyDescent="0.25">
      <c r="A157" s="18">
        <v>45665</v>
      </c>
      <c r="B157" s="8" t="s">
        <v>2004</v>
      </c>
      <c r="C157" s="9"/>
      <c r="D157" s="9">
        <v>390338</v>
      </c>
      <c r="E157" s="9">
        <f t="shared" si="2"/>
        <v>2004.25</v>
      </c>
    </row>
    <row r="158" spans="1:6" ht="21" x14ac:dyDescent="0.25">
      <c r="A158" s="18">
        <v>45665</v>
      </c>
      <c r="B158" s="8" t="s">
        <v>362</v>
      </c>
      <c r="C158" s="9"/>
      <c r="D158" s="9">
        <v>31.5</v>
      </c>
      <c r="E158" s="9">
        <f t="shared" si="2"/>
        <v>1972.75</v>
      </c>
    </row>
    <row r="159" spans="1:6" ht="21" x14ac:dyDescent="0.25">
      <c r="A159" s="18">
        <v>45666</v>
      </c>
      <c r="B159" s="8" t="s">
        <v>1707</v>
      </c>
      <c r="C159" s="9">
        <v>10132</v>
      </c>
      <c r="D159" s="9"/>
      <c r="E159" s="9">
        <f t="shared" si="2"/>
        <v>12104.75</v>
      </c>
    </row>
    <row r="160" spans="1:6" ht="21" x14ac:dyDescent="0.25">
      <c r="A160" s="18">
        <v>45666</v>
      </c>
      <c r="B160" s="8" t="s">
        <v>1707</v>
      </c>
      <c r="C160" s="9">
        <v>431983</v>
      </c>
      <c r="D160" s="9"/>
      <c r="E160" s="9">
        <f t="shared" si="2"/>
        <v>444087.75</v>
      </c>
    </row>
    <row r="161" spans="1:6" ht="21" x14ac:dyDescent="0.25">
      <c r="A161" s="18">
        <v>45666</v>
      </c>
      <c r="B161" s="8" t="s">
        <v>2004</v>
      </c>
      <c r="C161" s="9"/>
      <c r="D161" s="9">
        <v>429968</v>
      </c>
      <c r="E161" s="9">
        <f t="shared" si="2"/>
        <v>14119.75</v>
      </c>
    </row>
    <row r="162" spans="1:6" ht="21" x14ac:dyDescent="0.25">
      <c r="A162" s="18">
        <v>45666</v>
      </c>
      <c r="B162" s="8" t="s">
        <v>362</v>
      </c>
      <c r="C162" s="9"/>
      <c r="D162" s="9">
        <v>15.75</v>
      </c>
      <c r="E162" s="9">
        <f t="shared" si="2"/>
        <v>14104</v>
      </c>
      <c r="F162">
        <v>13909</v>
      </c>
    </row>
    <row r="163" spans="1:6" ht="21" x14ac:dyDescent="0.25">
      <c r="A163" s="18">
        <v>45668</v>
      </c>
      <c r="B163" s="8" t="s">
        <v>2084</v>
      </c>
      <c r="C163" s="9"/>
      <c r="D163" s="9">
        <v>11600</v>
      </c>
      <c r="E163" s="9">
        <f t="shared" si="2"/>
        <v>2504</v>
      </c>
    </row>
    <row r="164" spans="1:6" ht="21" x14ac:dyDescent="0.25">
      <c r="A164" s="18">
        <v>45668</v>
      </c>
      <c r="B164" s="8" t="s">
        <v>1155</v>
      </c>
      <c r="C164" s="9"/>
      <c r="D164" s="9">
        <v>597.04999999999995</v>
      </c>
      <c r="E164" s="9">
        <f t="shared" si="2"/>
        <v>1906.95</v>
      </c>
    </row>
    <row r="165" spans="1:6" ht="21" x14ac:dyDescent="0.25">
      <c r="A165" s="18">
        <v>45685</v>
      </c>
      <c r="B165" s="8" t="s">
        <v>362</v>
      </c>
      <c r="C165" s="9"/>
      <c r="D165" s="9">
        <v>472.5</v>
      </c>
      <c r="E165" s="9">
        <f t="shared" si="2"/>
        <v>1434.45</v>
      </c>
    </row>
    <row r="166" spans="1:6" ht="21" x14ac:dyDescent="0.25">
      <c r="A166" s="18">
        <v>45685</v>
      </c>
      <c r="B166" s="8" t="s">
        <v>2003</v>
      </c>
      <c r="C166" s="9">
        <v>999950</v>
      </c>
      <c r="D166" s="9"/>
      <c r="E166" s="9">
        <f t="shared" si="2"/>
        <v>1001384.45</v>
      </c>
    </row>
    <row r="167" spans="1:6" ht="21" x14ac:dyDescent="0.25">
      <c r="A167" s="18">
        <v>45685</v>
      </c>
      <c r="B167" s="8" t="s">
        <v>1781</v>
      </c>
      <c r="C167" s="9"/>
      <c r="D167" s="9">
        <v>499837</v>
      </c>
      <c r="E167" s="9">
        <f t="shared" si="2"/>
        <v>501547.44999999995</v>
      </c>
    </row>
    <row r="168" spans="1:6" ht="21" x14ac:dyDescent="0.25">
      <c r="A168" s="18">
        <v>45685</v>
      </c>
      <c r="B168" s="8" t="s">
        <v>1781</v>
      </c>
      <c r="C168" s="9"/>
      <c r="D168" s="9">
        <v>499973</v>
      </c>
      <c r="E168" s="9">
        <f t="shared" si="2"/>
        <v>1574.4499999999534</v>
      </c>
    </row>
    <row r="169" spans="1:6" ht="21" x14ac:dyDescent="0.25">
      <c r="A169" s="18">
        <v>45685</v>
      </c>
      <c r="B169" s="8" t="s">
        <v>150</v>
      </c>
      <c r="C169" s="9"/>
      <c r="D169" s="9">
        <v>31.5</v>
      </c>
      <c r="E169" s="9">
        <f t="shared" si="2"/>
        <v>1542.9499999999534</v>
      </c>
      <c r="F169">
        <v>1542.95</v>
      </c>
    </row>
    <row r="170" spans="1:6" ht="21" x14ac:dyDescent="0.25">
      <c r="A170" s="18">
        <v>45687</v>
      </c>
      <c r="B170" s="8" t="s">
        <v>2003</v>
      </c>
      <c r="C170" s="9">
        <v>999890</v>
      </c>
      <c r="D170" s="9"/>
      <c r="E170" s="9">
        <f t="shared" si="2"/>
        <v>1001432.95</v>
      </c>
    </row>
    <row r="171" spans="1:6" ht="21" x14ac:dyDescent="0.25">
      <c r="A171" s="18">
        <v>45687</v>
      </c>
      <c r="B171" s="8" t="s">
        <v>2059</v>
      </c>
      <c r="C171" s="9"/>
      <c r="D171" s="9">
        <v>499851</v>
      </c>
      <c r="E171" s="9">
        <f t="shared" si="2"/>
        <v>501581.94999999995</v>
      </c>
    </row>
    <row r="172" spans="1:6" ht="21" x14ac:dyDescent="0.25">
      <c r="A172" s="18"/>
      <c r="B172" s="8"/>
      <c r="C172" s="9"/>
      <c r="D172" s="9">
        <v>22000</v>
      </c>
      <c r="E172" s="9">
        <f t="shared" si="2"/>
        <v>479581.94999999995</v>
      </c>
    </row>
    <row r="173" spans="1:6" ht="21" x14ac:dyDescent="0.25">
      <c r="A173" s="18"/>
      <c r="B173" s="8"/>
      <c r="C173" s="9"/>
      <c r="D173" s="9">
        <v>20544</v>
      </c>
      <c r="E173" s="9">
        <f t="shared" si="2"/>
        <v>459037.94999999995</v>
      </c>
    </row>
    <row r="174" spans="1:6" ht="21" x14ac:dyDescent="0.25">
      <c r="A174" s="18">
        <v>45689</v>
      </c>
      <c r="B174" s="8" t="s">
        <v>1962</v>
      </c>
      <c r="C174" s="9">
        <v>124100</v>
      </c>
      <c r="D174" s="9"/>
      <c r="E174" s="9">
        <f t="shared" si="2"/>
        <v>583137.94999999995</v>
      </c>
    </row>
    <row r="175" spans="1:6" ht="21" x14ac:dyDescent="0.25">
      <c r="A175" s="18">
        <v>45689</v>
      </c>
      <c r="B175" s="8" t="s">
        <v>2004</v>
      </c>
      <c r="C175" s="9"/>
      <c r="D175" s="9">
        <v>102116</v>
      </c>
      <c r="E175" s="9">
        <f t="shared" si="2"/>
        <v>481021.94999999995</v>
      </c>
    </row>
    <row r="176" spans="1:6" ht="21" x14ac:dyDescent="0.25">
      <c r="A176" s="18">
        <v>45689</v>
      </c>
      <c r="B176" s="8" t="s">
        <v>150</v>
      </c>
      <c r="C176" s="9"/>
      <c r="D176" s="9">
        <v>15.75</v>
      </c>
      <c r="E176" s="9">
        <f t="shared" si="2"/>
        <v>481006.19999999995</v>
      </c>
    </row>
    <row r="177" spans="1:5" ht="21" x14ac:dyDescent="0.25">
      <c r="A177" s="18">
        <v>45689</v>
      </c>
      <c r="B177" s="8" t="s">
        <v>2004</v>
      </c>
      <c r="C177" s="9"/>
      <c r="D177" s="9">
        <v>478231</v>
      </c>
      <c r="E177" s="9">
        <f t="shared" si="2"/>
        <v>2775.1999999999534</v>
      </c>
    </row>
    <row r="178" spans="1:5" ht="21" x14ac:dyDescent="0.25">
      <c r="A178" s="18">
        <v>45689</v>
      </c>
      <c r="B178" s="8" t="s">
        <v>362</v>
      </c>
      <c r="C178" s="9"/>
      <c r="D178" s="9">
        <v>15.75</v>
      </c>
      <c r="E178" s="9">
        <f t="shared" si="2"/>
        <v>2759.4499999999534</v>
      </c>
    </row>
    <row r="179" spans="1:5" ht="21" x14ac:dyDescent="0.25">
      <c r="A179" s="18">
        <v>45691</v>
      </c>
      <c r="B179" s="8" t="s">
        <v>1894</v>
      </c>
      <c r="C179" s="9">
        <v>20000</v>
      </c>
      <c r="D179" s="9"/>
      <c r="E179" s="9">
        <f t="shared" si="2"/>
        <v>22759.449999999953</v>
      </c>
    </row>
    <row r="180" spans="1:5" ht="21" x14ac:dyDescent="0.25">
      <c r="A180" s="18">
        <v>45691</v>
      </c>
      <c r="B180" s="8" t="s">
        <v>1995</v>
      </c>
      <c r="C180" s="9"/>
      <c r="D180" s="9">
        <v>20554</v>
      </c>
      <c r="E180" s="9">
        <f t="shared" si="2"/>
        <v>2205.4499999999534</v>
      </c>
    </row>
    <row r="181" spans="1:5" ht="21" x14ac:dyDescent="0.25">
      <c r="A181" s="18">
        <v>45692</v>
      </c>
      <c r="B181" s="8" t="s">
        <v>1962</v>
      </c>
      <c r="C181" s="9">
        <v>999890</v>
      </c>
      <c r="D181" s="9"/>
      <c r="E181" s="9">
        <f t="shared" si="2"/>
        <v>1002095.45</v>
      </c>
    </row>
    <row r="182" spans="1:5" ht="21" x14ac:dyDescent="0.25">
      <c r="A182" s="18">
        <v>45692</v>
      </c>
      <c r="B182" s="8" t="s">
        <v>2201</v>
      </c>
      <c r="C182" s="9"/>
      <c r="D182" s="9">
        <v>150931</v>
      </c>
      <c r="E182" s="9">
        <f t="shared" si="2"/>
        <v>851164.45</v>
      </c>
    </row>
    <row r="183" spans="1:5" ht="21" x14ac:dyDescent="0.25">
      <c r="A183" s="18">
        <v>45692</v>
      </c>
      <c r="B183" s="8" t="s">
        <v>2202</v>
      </c>
      <c r="C183" s="9"/>
      <c r="D183" s="9">
        <v>90000</v>
      </c>
      <c r="E183" s="9">
        <f t="shared" si="2"/>
        <v>761164.45</v>
      </c>
    </row>
    <row r="184" spans="1:5" ht="21" x14ac:dyDescent="0.25">
      <c r="A184" s="18">
        <v>45692</v>
      </c>
      <c r="B184" s="8" t="s">
        <v>2203</v>
      </c>
      <c r="C184" s="9"/>
      <c r="D184" s="9">
        <v>184119</v>
      </c>
      <c r="E184" s="9">
        <f t="shared" si="2"/>
        <v>577045.44999999995</v>
      </c>
    </row>
    <row r="185" spans="1:5" ht="21" x14ac:dyDescent="0.25">
      <c r="A185" s="18">
        <v>45692</v>
      </c>
      <c r="B185" s="8" t="s">
        <v>2204</v>
      </c>
      <c r="C185" s="9"/>
      <c r="D185" s="9">
        <v>167821</v>
      </c>
      <c r="E185" s="9">
        <f t="shared" si="2"/>
        <v>409224.44999999995</v>
      </c>
    </row>
    <row r="186" spans="1:5" ht="21" x14ac:dyDescent="0.25">
      <c r="A186" s="18">
        <v>45692</v>
      </c>
      <c r="B186" s="8" t="s">
        <v>362</v>
      </c>
      <c r="C186" s="9"/>
      <c r="D186" s="9">
        <v>45.75</v>
      </c>
      <c r="E186" s="9">
        <f t="shared" si="2"/>
        <v>409178.69999999995</v>
      </c>
    </row>
    <row r="187" spans="1:5" ht="21" x14ac:dyDescent="0.25">
      <c r="A187" s="18">
        <v>45692</v>
      </c>
      <c r="B187" s="8" t="s">
        <v>2004</v>
      </c>
      <c r="C187" s="9"/>
      <c r="D187" s="9">
        <v>406995</v>
      </c>
      <c r="E187" s="9">
        <f t="shared" si="2"/>
        <v>2183.6999999999534</v>
      </c>
    </row>
    <row r="188" spans="1:5" ht="21" x14ac:dyDescent="0.25">
      <c r="A188" s="18">
        <v>45693</v>
      </c>
      <c r="B188" s="8" t="s">
        <v>2003</v>
      </c>
      <c r="C188" s="9">
        <v>999980</v>
      </c>
      <c r="D188" s="9"/>
      <c r="E188" s="9">
        <f t="shared" si="2"/>
        <v>1002163.7</v>
      </c>
    </row>
    <row r="189" spans="1:5" ht="21" x14ac:dyDescent="0.25">
      <c r="A189" s="18">
        <v>45693</v>
      </c>
      <c r="B189" s="8" t="s">
        <v>2060</v>
      </c>
      <c r="C189" s="9"/>
      <c r="D189" s="9">
        <v>350114</v>
      </c>
      <c r="E189" s="9">
        <f t="shared" si="2"/>
        <v>652049.69999999995</v>
      </c>
    </row>
    <row r="190" spans="1:5" ht="21" x14ac:dyDescent="0.25">
      <c r="A190" s="18">
        <v>45693</v>
      </c>
      <c r="B190" s="8" t="s">
        <v>1611</v>
      </c>
      <c r="C190" s="9"/>
      <c r="D190" s="9">
        <v>252474.04</v>
      </c>
      <c r="E190" s="9">
        <f t="shared" si="2"/>
        <v>399575.65999999992</v>
      </c>
    </row>
    <row r="191" spans="1:5" ht="21" x14ac:dyDescent="0.25">
      <c r="A191" s="18">
        <v>45693</v>
      </c>
      <c r="B191" s="8" t="s">
        <v>1939</v>
      </c>
      <c r="C191" s="9"/>
      <c r="D191" s="9">
        <v>10000</v>
      </c>
      <c r="E191" s="9">
        <f t="shared" si="2"/>
        <v>389575.65999999992</v>
      </c>
    </row>
    <row r="192" spans="1:5" ht="21" x14ac:dyDescent="0.25">
      <c r="A192" s="18">
        <v>45693</v>
      </c>
      <c r="B192" s="8" t="s">
        <v>1781</v>
      </c>
      <c r="C192" s="9"/>
      <c r="D192" s="9">
        <v>387223</v>
      </c>
      <c r="E192" s="9">
        <f t="shared" si="2"/>
        <v>2352.6599999999162</v>
      </c>
    </row>
    <row r="193" spans="1:5" ht="21" x14ac:dyDescent="0.25">
      <c r="A193" s="18">
        <v>45693</v>
      </c>
      <c r="B193" s="8" t="s">
        <v>362</v>
      </c>
      <c r="C193" s="9"/>
      <c r="D193" s="9">
        <v>45.75</v>
      </c>
      <c r="E193" s="9">
        <f t="shared" si="2"/>
        <v>2306.9099999999162</v>
      </c>
    </row>
    <row r="194" spans="1:5" ht="21" x14ac:dyDescent="0.25">
      <c r="A194" s="18">
        <v>45705</v>
      </c>
      <c r="B194" s="8" t="s">
        <v>1657</v>
      </c>
      <c r="C194" s="9">
        <v>300527</v>
      </c>
      <c r="D194" s="9"/>
      <c r="E194" s="9">
        <f>E193+C194-D194</f>
        <v>302833.90999999992</v>
      </c>
    </row>
    <row r="195" spans="1:5" ht="21" x14ac:dyDescent="0.25">
      <c r="A195" s="18">
        <v>45705</v>
      </c>
      <c r="B195" s="8" t="s">
        <v>1939</v>
      </c>
      <c r="C195" s="9"/>
      <c r="D195" s="9">
        <v>300200</v>
      </c>
      <c r="E195" s="9">
        <f t="shared" si="2"/>
        <v>2633.9099999999162</v>
      </c>
    </row>
    <row r="196" spans="1:5" ht="21" x14ac:dyDescent="0.25">
      <c r="A196" s="18">
        <v>45705</v>
      </c>
      <c r="B196" s="8" t="s">
        <v>150</v>
      </c>
      <c r="C196" s="9"/>
      <c r="D196" s="9">
        <v>15.75</v>
      </c>
      <c r="E196" s="9">
        <f t="shared" si="2"/>
        <v>2618.1599999999162</v>
      </c>
    </row>
    <row r="197" spans="1:5" ht="21" x14ac:dyDescent="0.25">
      <c r="A197" s="18">
        <v>45695</v>
      </c>
      <c r="B197" s="51" t="s">
        <v>2211</v>
      </c>
      <c r="C197" s="25">
        <v>50300</v>
      </c>
      <c r="D197" s="25"/>
      <c r="E197" s="9">
        <f t="shared" si="2"/>
        <v>52918.159999999916</v>
      </c>
    </row>
    <row r="198" spans="1:5" ht="21" x14ac:dyDescent="0.25">
      <c r="A198" s="18">
        <v>45695</v>
      </c>
      <c r="B198" s="51" t="s">
        <v>1995</v>
      </c>
      <c r="C198" s="25"/>
      <c r="D198" s="25">
        <v>47324</v>
      </c>
      <c r="E198" s="9">
        <f t="shared" ref="E198:E214" si="3">E197+C198-D198</f>
        <v>5594.1599999999162</v>
      </c>
    </row>
    <row r="199" spans="1:5" ht="21" x14ac:dyDescent="0.25">
      <c r="A199" s="18">
        <v>45695</v>
      </c>
      <c r="B199" s="51" t="s">
        <v>2212</v>
      </c>
      <c r="C199" s="25"/>
      <c r="D199" s="25">
        <v>2075</v>
      </c>
      <c r="E199" s="9">
        <f t="shared" si="3"/>
        <v>3519.1599999999162</v>
      </c>
    </row>
    <row r="200" spans="1:5" ht="21" x14ac:dyDescent="0.25">
      <c r="A200" s="18">
        <v>45695</v>
      </c>
      <c r="B200" s="51" t="s">
        <v>150</v>
      </c>
      <c r="C200" s="25"/>
      <c r="D200" s="25">
        <v>15.75</v>
      </c>
      <c r="E200" s="9">
        <f t="shared" si="3"/>
        <v>3503.4099999999162</v>
      </c>
    </row>
    <row r="201" spans="1:5" ht="21" x14ac:dyDescent="0.25">
      <c r="A201" s="18">
        <v>45699</v>
      </c>
      <c r="B201" s="51" t="s">
        <v>727</v>
      </c>
      <c r="C201" s="25">
        <v>50114</v>
      </c>
      <c r="E201" s="9">
        <f t="shared" si="3"/>
        <v>53617.409999999916</v>
      </c>
    </row>
    <row r="202" spans="1:5" ht="21" x14ac:dyDescent="0.25">
      <c r="A202" s="18">
        <v>45699</v>
      </c>
      <c r="B202" s="51" t="s">
        <v>2215</v>
      </c>
      <c r="C202" s="25"/>
      <c r="D202" s="25">
        <v>50266</v>
      </c>
      <c r="E202" s="9">
        <f t="shared" si="3"/>
        <v>3351.4099999999162</v>
      </c>
    </row>
    <row r="203" spans="1:5" ht="21" x14ac:dyDescent="0.25">
      <c r="A203" s="18">
        <v>45701</v>
      </c>
      <c r="B203" s="51" t="s">
        <v>727</v>
      </c>
      <c r="C203" s="25">
        <v>313108</v>
      </c>
      <c r="E203" s="9">
        <f t="shared" si="3"/>
        <v>316459.40999999992</v>
      </c>
    </row>
    <row r="204" spans="1:5" ht="21" x14ac:dyDescent="0.25">
      <c r="A204" s="18">
        <v>45701</v>
      </c>
      <c r="B204" s="51" t="s">
        <v>1781</v>
      </c>
      <c r="C204" s="25"/>
      <c r="D204" s="25">
        <v>312869</v>
      </c>
      <c r="E204" s="9">
        <f t="shared" si="3"/>
        <v>3590.4099999999162</v>
      </c>
    </row>
    <row r="205" spans="1:5" ht="21" x14ac:dyDescent="0.25">
      <c r="A205" s="18">
        <v>45701</v>
      </c>
      <c r="B205" s="51" t="s">
        <v>362</v>
      </c>
      <c r="C205" s="25"/>
      <c r="D205">
        <v>15.75</v>
      </c>
      <c r="E205" s="9">
        <f t="shared" si="3"/>
        <v>3574.6599999999162</v>
      </c>
    </row>
    <row r="206" spans="1:5" ht="21" x14ac:dyDescent="0.25">
      <c r="A206" s="18">
        <v>45709</v>
      </c>
      <c r="B206" s="8" t="s">
        <v>1707</v>
      </c>
      <c r="C206" s="9">
        <v>39108</v>
      </c>
      <c r="D206" s="9"/>
      <c r="E206" s="9">
        <f t="shared" si="3"/>
        <v>42682.659999999916</v>
      </c>
    </row>
    <row r="207" spans="1:5" ht="21" x14ac:dyDescent="0.25">
      <c r="A207" s="18">
        <v>45709</v>
      </c>
      <c r="B207" s="8" t="s">
        <v>2004</v>
      </c>
      <c r="C207" s="9"/>
      <c r="D207" s="9">
        <v>41812</v>
      </c>
      <c r="E207" s="9">
        <f t="shared" si="3"/>
        <v>870.65999999991618</v>
      </c>
    </row>
    <row r="208" spans="1:5" ht="21" x14ac:dyDescent="0.25">
      <c r="A208" s="18">
        <v>45709</v>
      </c>
      <c r="B208" s="51" t="s">
        <v>362</v>
      </c>
      <c r="C208" s="25"/>
      <c r="D208" s="25">
        <v>15.75</v>
      </c>
      <c r="E208" s="9">
        <f t="shared" si="3"/>
        <v>854.90999999991618</v>
      </c>
    </row>
    <row r="209" spans="1:5" ht="21" x14ac:dyDescent="0.25">
      <c r="A209" s="18">
        <v>45714</v>
      </c>
      <c r="B209" s="51" t="s">
        <v>1707</v>
      </c>
      <c r="C209" s="25">
        <v>200139</v>
      </c>
      <c r="E209" s="9">
        <f t="shared" si="3"/>
        <v>200993.90999999992</v>
      </c>
    </row>
    <row r="210" spans="1:5" ht="21" x14ac:dyDescent="0.25">
      <c r="A210" s="18">
        <v>45714</v>
      </c>
      <c r="B210" s="51" t="s">
        <v>1781</v>
      </c>
      <c r="C210" s="25"/>
      <c r="D210" s="25">
        <v>200054</v>
      </c>
      <c r="E210" s="9">
        <f t="shared" si="3"/>
        <v>939.90999999991618</v>
      </c>
    </row>
    <row r="211" spans="1:5" ht="21" x14ac:dyDescent="0.25">
      <c r="A211" s="18">
        <v>45714</v>
      </c>
      <c r="B211" s="51" t="s">
        <v>150</v>
      </c>
      <c r="C211" s="25"/>
      <c r="D211">
        <v>15.75</v>
      </c>
      <c r="E211" s="9">
        <f t="shared" si="3"/>
        <v>924.15999999991618</v>
      </c>
    </row>
    <row r="212" spans="1:5" ht="21" x14ac:dyDescent="0.25">
      <c r="A212" s="18">
        <v>45715</v>
      </c>
      <c r="B212" s="51" t="s">
        <v>727</v>
      </c>
      <c r="C212" s="25">
        <v>155534</v>
      </c>
      <c r="D212" s="25"/>
      <c r="E212" s="9">
        <f t="shared" si="3"/>
        <v>156458.15999999992</v>
      </c>
    </row>
    <row r="213" spans="1:5" ht="21" x14ac:dyDescent="0.25">
      <c r="A213" s="18">
        <v>45715</v>
      </c>
      <c r="B213" s="51" t="s">
        <v>1781</v>
      </c>
      <c r="C213" s="25"/>
      <c r="D213">
        <v>154998</v>
      </c>
      <c r="E213" s="9">
        <f t="shared" si="3"/>
        <v>1460.1599999999162</v>
      </c>
    </row>
    <row r="214" spans="1:5" ht="21" x14ac:dyDescent="0.25">
      <c r="A214" s="18">
        <v>45715</v>
      </c>
      <c r="B214" s="51" t="s">
        <v>362</v>
      </c>
      <c r="C214" s="25"/>
      <c r="D214" s="25">
        <v>15.75</v>
      </c>
      <c r="E214" s="9">
        <f t="shared" si="3"/>
        <v>1444.4099999999162</v>
      </c>
    </row>
    <row r="215" spans="1:5" ht="21" x14ac:dyDescent="0.25">
      <c r="A215" s="18">
        <v>45719</v>
      </c>
      <c r="B215" s="51" t="s">
        <v>727</v>
      </c>
      <c r="C215" s="9">
        <v>26765</v>
      </c>
      <c r="E215" s="9">
        <f t="shared" ref="E215:E216" si="4">E214+C215-D215</f>
        <v>28209.409999999916</v>
      </c>
    </row>
    <row r="216" spans="1:5" ht="21" x14ac:dyDescent="0.25">
      <c r="A216" s="18">
        <v>45719</v>
      </c>
      <c r="B216" s="51" t="s">
        <v>2138</v>
      </c>
      <c r="C216" s="25"/>
      <c r="D216" s="25">
        <v>27652</v>
      </c>
      <c r="E216" s="9">
        <f t="shared" si="4"/>
        <v>557.40999999991618</v>
      </c>
    </row>
    <row r="217" spans="1:5" ht="21" x14ac:dyDescent="0.25">
      <c r="A217" s="18">
        <v>45719</v>
      </c>
      <c r="B217" s="51" t="s">
        <v>727</v>
      </c>
      <c r="C217" s="9">
        <v>354125</v>
      </c>
      <c r="E217" s="9">
        <f t="shared" ref="E217:E280" si="5">E216+C217-D217</f>
        <v>354682.40999999992</v>
      </c>
    </row>
    <row r="218" spans="1:5" ht="22.5" customHeight="1" x14ac:dyDescent="0.25">
      <c r="A218" s="18">
        <v>45719</v>
      </c>
      <c r="B218" s="51" t="s">
        <v>2250</v>
      </c>
      <c r="D218" s="25">
        <v>353458</v>
      </c>
      <c r="E218" s="9">
        <f t="shared" si="5"/>
        <v>1224.4099999999162</v>
      </c>
    </row>
    <row r="219" spans="1:5" ht="21" x14ac:dyDescent="0.25">
      <c r="A219" s="18">
        <v>45722</v>
      </c>
      <c r="B219" s="8" t="s">
        <v>2003</v>
      </c>
      <c r="C219" s="9">
        <v>999980</v>
      </c>
      <c r="D219" s="25"/>
      <c r="E219" s="9">
        <f t="shared" si="5"/>
        <v>1001204.4099999999</v>
      </c>
    </row>
    <row r="220" spans="1:5" ht="21" x14ac:dyDescent="0.25">
      <c r="A220" s="18">
        <v>45722</v>
      </c>
      <c r="B220" s="8" t="s">
        <v>2201</v>
      </c>
      <c r="D220">
        <v>498547</v>
      </c>
      <c r="E220" s="9">
        <f t="shared" si="5"/>
        <v>502657.40999999992</v>
      </c>
    </row>
    <row r="221" spans="1:5" ht="21" x14ac:dyDescent="0.25">
      <c r="A221" s="18">
        <v>45722</v>
      </c>
      <c r="B221" s="8" t="s">
        <v>2201</v>
      </c>
      <c r="C221" s="25"/>
      <c r="D221" s="25">
        <v>263453</v>
      </c>
      <c r="E221" s="9">
        <f t="shared" si="5"/>
        <v>239204.40999999992</v>
      </c>
    </row>
    <row r="222" spans="1:5" ht="21" x14ac:dyDescent="0.25">
      <c r="A222" s="18">
        <v>45722</v>
      </c>
      <c r="B222" s="51" t="s">
        <v>2269</v>
      </c>
      <c r="C222" s="25"/>
      <c r="D222" s="25">
        <v>237945</v>
      </c>
      <c r="E222" s="9">
        <f t="shared" si="5"/>
        <v>1259.4099999999162</v>
      </c>
    </row>
    <row r="223" spans="1:5" ht="21" x14ac:dyDescent="0.25">
      <c r="A223" s="18">
        <v>45726</v>
      </c>
      <c r="B223" s="51" t="s">
        <v>2276</v>
      </c>
      <c r="C223" s="9">
        <v>11600</v>
      </c>
      <c r="E223" s="9">
        <f t="shared" si="5"/>
        <v>12859.409999999916</v>
      </c>
    </row>
    <row r="224" spans="1:5" ht="21" x14ac:dyDescent="0.25">
      <c r="A224" s="18">
        <v>45726</v>
      </c>
      <c r="B224" s="8" t="s">
        <v>2282</v>
      </c>
      <c r="C224" s="25"/>
      <c r="D224" s="25">
        <v>11600</v>
      </c>
      <c r="E224" s="9">
        <f t="shared" si="5"/>
        <v>1259.4099999999162</v>
      </c>
    </row>
    <row r="225" spans="1:5" ht="21" x14ac:dyDescent="0.25">
      <c r="A225" s="18">
        <v>45727</v>
      </c>
      <c r="B225" s="8" t="s">
        <v>2003</v>
      </c>
      <c r="C225" s="9">
        <v>999980</v>
      </c>
      <c r="D225" s="25"/>
      <c r="E225" s="9">
        <f t="shared" si="5"/>
        <v>1001239.4099999999</v>
      </c>
    </row>
    <row r="226" spans="1:5" ht="21" x14ac:dyDescent="0.25">
      <c r="A226" s="18">
        <v>45727</v>
      </c>
      <c r="B226" s="51" t="s">
        <v>2250</v>
      </c>
      <c r="D226" s="25">
        <v>236150</v>
      </c>
      <c r="E226" s="9">
        <f t="shared" si="5"/>
        <v>765089.40999999992</v>
      </c>
    </row>
    <row r="227" spans="1:5" ht="21" x14ac:dyDescent="0.25">
      <c r="A227" s="18">
        <v>45727</v>
      </c>
      <c r="B227" s="51" t="s">
        <v>2250</v>
      </c>
      <c r="C227" s="25"/>
      <c r="D227" s="25">
        <v>498450</v>
      </c>
      <c r="E227" s="9">
        <f t="shared" si="5"/>
        <v>266639.40999999992</v>
      </c>
    </row>
    <row r="228" spans="1:5" ht="21" x14ac:dyDescent="0.25">
      <c r="A228" s="18">
        <v>45727</v>
      </c>
      <c r="B228" s="51" t="s">
        <v>1781</v>
      </c>
      <c r="C228" s="25"/>
      <c r="D228" s="25">
        <v>265370</v>
      </c>
      <c r="E228" s="9">
        <f t="shared" si="5"/>
        <v>1269.4099999999162</v>
      </c>
    </row>
    <row r="229" spans="1:5" ht="21" x14ac:dyDescent="0.25">
      <c r="A229" s="18">
        <v>45728</v>
      </c>
      <c r="B229" s="51" t="s">
        <v>2287</v>
      </c>
      <c r="C229" s="9">
        <v>39940</v>
      </c>
      <c r="E229" s="9">
        <f t="shared" si="5"/>
        <v>41209.409999999916</v>
      </c>
    </row>
    <row r="230" spans="1:5" ht="21" x14ac:dyDescent="0.25">
      <c r="A230" s="18">
        <v>45728</v>
      </c>
      <c r="B230" s="51" t="s">
        <v>2288</v>
      </c>
      <c r="D230" s="25">
        <v>37500</v>
      </c>
      <c r="E230" s="9">
        <f t="shared" si="5"/>
        <v>3709.4099999999162</v>
      </c>
    </row>
    <row r="231" spans="1:5" ht="21" x14ac:dyDescent="0.25">
      <c r="A231" s="18">
        <v>45728</v>
      </c>
      <c r="B231" s="51" t="s">
        <v>2288</v>
      </c>
      <c r="D231" s="25">
        <v>2000</v>
      </c>
      <c r="E231" s="9">
        <f t="shared" si="5"/>
        <v>1709.4099999999162</v>
      </c>
    </row>
    <row r="232" spans="1:5" ht="21" x14ac:dyDescent="0.25">
      <c r="A232" s="18">
        <v>45731</v>
      </c>
      <c r="B232" s="51" t="s">
        <v>2287</v>
      </c>
      <c r="C232" s="9">
        <v>684000</v>
      </c>
      <c r="D232" s="25"/>
      <c r="E232" s="9">
        <f t="shared" si="5"/>
        <v>685709.40999999992</v>
      </c>
    </row>
    <row r="233" spans="1:5" ht="21" x14ac:dyDescent="0.25">
      <c r="A233" s="18">
        <v>45733</v>
      </c>
      <c r="B233" s="51" t="s">
        <v>2307</v>
      </c>
      <c r="C233" s="9">
        <v>301998</v>
      </c>
      <c r="D233" s="25"/>
      <c r="E233" s="9">
        <f t="shared" si="5"/>
        <v>987707.40999999992</v>
      </c>
    </row>
    <row r="234" spans="1:5" ht="21" x14ac:dyDescent="0.25">
      <c r="A234" s="18">
        <v>45733</v>
      </c>
      <c r="B234" s="51" t="s">
        <v>1781</v>
      </c>
      <c r="D234" s="25">
        <v>489450</v>
      </c>
      <c r="E234" s="9">
        <f t="shared" si="5"/>
        <v>498257.40999999992</v>
      </c>
    </row>
    <row r="235" spans="1:5" ht="24" x14ac:dyDescent="0.3">
      <c r="A235" s="18">
        <v>45733</v>
      </c>
      <c r="B235" s="51" t="s">
        <v>1781</v>
      </c>
      <c r="D235" s="31">
        <v>495550</v>
      </c>
      <c r="E235" s="9">
        <f t="shared" si="5"/>
        <v>2707.4099999999162</v>
      </c>
    </row>
    <row r="236" spans="1:5" ht="21" x14ac:dyDescent="0.25">
      <c r="A236" s="18">
        <v>45733</v>
      </c>
      <c r="B236" s="51" t="s">
        <v>362</v>
      </c>
      <c r="D236">
        <v>159.44</v>
      </c>
      <c r="E236" s="9">
        <f t="shared" si="5"/>
        <v>2547.9699999999161</v>
      </c>
    </row>
    <row r="237" spans="1:5" ht="24" x14ac:dyDescent="0.3">
      <c r="A237" s="18">
        <v>45734</v>
      </c>
      <c r="B237" s="8" t="s">
        <v>2003</v>
      </c>
      <c r="C237" s="31">
        <v>999980</v>
      </c>
      <c r="E237" s="9">
        <f t="shared" si="5"/>
        <v>1002527.97</v>
      </c>
    </row>
    <row r="238" spans="1:5" ht="21" x14ac:dyDescent="0.25">
      <c r="A238" s="18">
        <v>45734</v>
      </c>
      <c r="B238" s="51" t="s">
        <v>2312</v>
      </c>
      <c r="D238" s="25">
        <v>249980</v>
      </c>
      <c r="E238" s="9">
        <f t="shared" si="5"/>
        <v>752547.97</v>
      </c>
    </row>
    <row r="239" spans="1:5" ht="21" x14ac:dyDescent="0.25">
      <c r="A239" s="18">
        <v>45734</v>
      </c>
      <c r="B239" s="51" t="s">
        <v>1781</v>
      </c>
      <c r="D239">
        <v>498500</v>
      </c>
      <c r="E239" s="9">
        <f t="shared" si="5"/>
        <v>254047.96999999997</v>
      </c>
    </row>
    <row r="240" spans="1:5" ht="21" x14ac:dyDescent="0.25">
      <c r="A240" s="18">
        <v>45734</v>
      </c>
      <c r="B240" s="25" t="s">
        <v>1781</v>
      </c>
      <c r="C240" s="25"/>
      <c r="D240" s="25">
        <v>249998</v>
      </c>
      <c r="E240" s="9">
        <f t="shared" si="5"/>
        <v>4049.9699999999721</v>
      </c>
    </row>
    <row r="241" spans="1:5" ht="21" x14ac:dyDescent="0.25">
      <c r="A241" s="18">
        <v>45736</v>
      </c>
      <c r="B241" t="s">
        <v>2318</v>
      </c>
      <c r="D241" s="25">
        <v>365</v>
      </c>
      <c r="E241" s="9">
        <f t="shared" si="5"/>
        <v>3684.9699999999721</v>
      </c>
    </row>
    <row r="242" spans="1:5" ht="21" x14ac:dyDescent="0.25">
      <c r="A242" s="18">
        <v>45736</v>
      </c>
      <c r="B242" s="25" t="s">
        <v>2317</v>
      </c>
      <c r="C242" s="25"/>
      <c r="D242" s="25">
        <v>480.75</v>
      </c>
      <c r="E242" s="9">
        <f t="shared" si="5"/>
        <v>3204.2199999999721</v>
      </c>
    </row>
    <row r="243" spans="1:5" ht="21" x14ac:dyDescent="0.25">
      <c r="A243" s="18">
        <v>45738</v>
      </c>
      <c r="B243" s="25" t="s">
        <v>2326</v>
      </c>
      <c r="C243" s="25">
        <v>270415</v>
      </c>
      <c r="D243" s="25"/>
      <c r="E243" s="9">
        <f t="shared" si="5"/>
        <v>273619.21999999997</v>
      </c>
    </row>
    <row r="244" spans="1:5" ht="21" x14ac:dyDescent="0.25">
      <c r="A244" s="18">
        <v>45738</v>
      </c>
      <c r="B244" s="25" t="s">
        <v>2327</v>
      </c>
      <c r="C244" s="25"/>
      <c r="D244" s="25">
        <v>271995</v>
      </c>
      <c r="E244" s="9">
        <f t="shared" si="5"/>
        <v>1624.2199999999721</v>
      </c>
    </row>
    <row r="245" spans="1:5" ht="24" x14ac:dyDescent="0.3">
      <c r="A245" s="18">
        <v>45738</v>
      </c>
      <c r="B245" s="25" t="s">
        <v>2328</v>
      </c>
      <c r="C245" s="25">
        <v>238650</v>
      </c>
      <c r="D245" s="31"/>
      <c r="E245" s="9">
        <f t="shared" si="5"/>
        <v>240274.21999999997</v>
      </c>
    </row>
    <row r="246" spans="1:5" ht="21" x14ac:dyDescent="0.25">
      <c r="A246" s="18">
        <v>45738</v>
      </c>
      <c r="B246" s="25" t="s">
        <v>2329</v>
      </c>
      <c r="C246" s="25"/>
      <c r="D246">
        <v>238450</v>
      </c>
      <c r="E246" s="9">
        <f t="shared" si="5"/>
        <v>1824.2199999999721</v>
      </c>
    </row>
    <row r="247" spans="1:5" ht="21" x14ac:dyDescent="0.25">
      <c r="A247" s="18">
        <v>45741</v>
      </c>
      <c r="B247" s="51" t="s">
        <v>362</v>
      </c>
      <c r="C247" s="25"/>
      <c r="D247">
        <v>48</v>
      </c>
      <c r="E247" s="9">
        <f t="shared" si="5"/>
        <v>1776.2199999999721</v>
      </c>
    </row>
    <row r="248" spans="1:5" ht="21" x14ac:dyDescent="0.25">
      <c r="A248" s="18">
        <v>45742</v>
      </c>
      <c r="B248" s="25" t="s">
        <v>2328</v>
      </c>
      <c r="C248" s="9">
        <v>300250</v>
      </c>
      <c r="D248" s="25"/>
      <c r="E248" s="9">
        <f t="shared" si="5"/>
        <v>302026.21999999997</v>
      </c>
    </row>
    <row r="249" spans="1:5" ht="21" x14ac:dyDescent="0.25">
      <c r="A249" s="18">
        <v>45742</v>
      </c>
      <c r="B249" s="51" t="s">
        <v>1781</v>
      </c>
      <c r="C249" s="25"/>
      <c r="D249">
        <v>295124</v>
      </c>
      <c r="E249" s="9">
        <f t="shared" si="5"/>
        <v>6902.2199999999721</v>
      </c>
    </row>
    <row r="250" spans="1:5" ht="24" x14ac:dyDescent="0.3">
      <c r="A250" s="18">
        <v>45742</v>
      </c>
      <c r="B250" s="8" t="s">
        <v>2345</v>
      </c>
      <c r="C250" s="31"/>
      <c r="D250">
        <v>3500</v>
      </c>
      <c r="E250" s="9">
        <f t="shared" si="5"/>
        <v>3402.2199999999721</v>
      </c>
    </row>
    <row r="251" spans="1:5" ht="21" x14ac:dyDescent="0.25">
      <c r="A251" s="18">
        <v>45744</v>
      </c>
      <c r="B251" s="51" t="s">
        <v>2328</v>
      </c>
      <c r="C251">
        <v>420100</v>
      </c>
      <c r="D251" s="25"/>
      <c r="E251" s="9">
        <f t="shared" si="5"/>
        <v>423502.22</v>
      </c>
    </row>
    <row r="252" spans="1:5" ht="21" x14ac:dyDescent="0.25">
      <c r="A252" s="18">
        <v>45744</v>
      </c>
      <c r="B252" s="51" t="s">
        <v>2347</v>
      </c>
      <c r="C252" s="9"/>
      <c r="D252" s="25">
        <v>419995</v>
      </c>
      <c r="E252" s="9">
        <f t="shared" si="5"/>
        <v>3507.2199999999721</v>
      </c>
    </row>
    <row r="253" spans="1:5" ht="21" x14ac:dyDescent="0.25">
      <c r="A253" s="18">
        <v>45744</v>
      </c>
      <c r="B253" s="25" t="s">
        <v>362</v>
      </c>
      <c r="C253" s="9"/>
      <c r="D253" s="25">
        <v>131.25</v>
      </c>
      <c r="E253" s="9">
        <f t="shared" si="5"/>
        <v>3375.9699999999721</v>
      </c>
    </row>
    <row r="254" spans="1:5" ht="21" x14ac:dyDescent="0.25">
      <c r="A254" s="18">
        <v>45749</v>
      </c>
      <c r="B254" t="s">
        <v>362</v>
      </c>
      <c r="D254" s="25">
        <v>15.75</v>
      </c>
      <c r="E254" s="9">
        <f t="shared" si="5"/>
        <v>3360.2199999999721</v>
      </c>
    </row>
    <row r="255" spans="1:5" ht="24" x14ac:dyDescent="0.3">
      <c r="A255" s="18">
        <v>45749</v>
      </c>
      <c r="B255" s="25" t="s">
        <v>362</v>
      </c>
      <c r="D255" s="31">
        <v>15.75</v>
      </c>
      <c r="E255" s="9">
        <f t="shared" si="5"/>
        <v>3344.4699999999721</v>
      </c>
    </row>
    <row r="256" spans="1:5" ht="21" x14ac:dyDescent="0.25">
      <c r="A256" s="18">
        <v>45749</v>
      </c>
      <c r="B256" s="25" t="s">
        <v>362</v>
      </c>
      <c r="D256">
        <v>15.75</v>
      </c>
      <c r="E256" s="9">
        <f t="shared" si="5"/>
        <v>3328.7199999999721</v>
      </c>
    </row>
    <row r="257" spans="1:5" ht="24" x14ac:dyDescent="0.3">
      <c r="A257" s="18">
        <v>45750</v>
      </c>
      <c r="B257" s="25" t="s">
        <v>2354</v>
      </c>
      <c r="C257" s="31">
        <v>334185</v>
      </c>
      <c r="E257" s="9">
        <f t="shared" si="5"/>
        <v>337513.72</v>
      </c>
    </row>
    <row r="258" spans="1:5" ht="21" x14ac:dyDescent="0.25">
      <c r="A258" s="18">
        <v>45750</v>
      </c>
      <c r="B258" s="51" t="s">
        <v>1781</v>
      </c>
      <c r="D258" s="25">
        <v>335142</v>
      </c>
      <c r="E258" s="9">
        <f t="shared" si="5"/>
        <v>2371.7199999999721</v>
      </c>
    </row>
    <row r="259" spans="1:5" ht="21" x14ac:dyDescent="0.25">
      <c r="A259" s="18">
        <v>45751</v>
      </c>
      <c r="B259" s="51" t="s">
        <v>2328</v>
      </c>
      <c r="C259">
        <v>412200</v>
      </c>
      <c r="E259" s="9">
        <f t="shared" si="5"/>
        <v>414571.72</v>
      </c>
    </row>
    <row r="260" spans="1:5" ht="21" x14ac:dyDescent="0.25">
      <c r="A260" s="18">
        <v>45751</v>
      </c>
      <c r="B260" s="25" t="s">
        <v>2358</v>
      </c>
      <c r="C260" s="9"/>
      <c r="D260" s="25">
        <v>410128</v>
      </c>
      <c r="E260" s="9">
        <f t="shared" si="5"/>
        <v>4443.7199999999721</v>
      </c>
    </row>
    <row r="261" spans="1:5" ht="21" x14ac:dyDescent="0.25">
      <c r="A261" s="18">
        <v>45754</v>
      </c>
      <c r="B261" s="25" t="s">
        <v>2307</v>
      </c>
      <c r="C261" s="9">
        <v>504969</v>
      </c>
      <c r="D261" s="25"/>
      <c r="E261" s="9">
        <f t="shared" si="5"/>
        <v>509412.72</v>
      </c>
    </row>
    <row r="262" spans="1:5" ht="21" x14ac:dyDescent="0.25">
      <c r="A262" s="18">
        <v>45751</v>
      </c>
      <c r="B262" s="51" t="s">
        <v>1781</v>
      </c>
      <c r="D262" s="86">
        <v>451270</v>
      </c>
      <c r="E262" s="9">
        <f t="shared" si="5"/>
        <v>58142.719999999972</v>
      </c>
    </row>
    <row r="263" spans="1:5" ht="24" x14ac:dyDescent="0.3">
      <c r="A263" s="18">
        <v>45751</v>
      </c>
      <c r="B263" s="51" t="s">
        <v>1781</v>
      </c>
      <c r="D263" s="31">
        <v>53462</v>
      </c>
      <c r="E263" s="9">
        <f t="shared" si="5"/>
        <v>4680.7199999999721</v>
      </c>
    </row>
    <row r="264" spans="1:5" ht="21" x14ac:dyDescent="0.25">
      <c r="A264" s="18">
        <v>45757</v>
      </c>
      <c r="B264" s="51" t="s">
        <v>2369</v>
      </c>
      <c r="C264" s="9">
        <v>499998</v>
      </c>
      <c r="E264" s="9">
        <f t="shared" si="5"/>
        <v>504678.72</v>
      </c>
    </row>
    <row r="265" spans="1:5" ht="21" x14ac:dyDescent="0.25">
      <c r="A265" s="18">
        <v>45757</v>
      </c>
      <c r="B265" s="51" t="s">
        <v>2137</v>
      </c>
      <c r="D265" s="93">
        <v>235145</v>
      </c>
      <c r="E265" s="9">
        <f t="shared" si="5"/>
        <v>269533.71999999997</v>
      </c>
    </row>
    <row r="266" spans="1:5" ht="21" x14ac:dyDescent="0.25">
      <c r="A266" s="18">
        <v>45757</v>
      </c>
      <c r="B266" s="51" t="s">
        <v>2137</v>
      </c>
      <c r="C266" s="93"/>
      <c r="D266" s="93">
        <v>265854</v>
      </c>
      <c r="E266" s="9">
        <f t="shared" si="5"/>
        <v>3679.7199999999721</v>
      </c>
    </row>
    <row r="267" spans="1:5" ht="21" x14ac:dyDescent="0.25">
      <c r="A267" s="18">
        <v>45758</v>
      </c>
      <c r="B267" s="25" t="s">
        <v>362</v>
      </c>
      <c r="C267" s="93"/>
      <c r="D267" s="86">
        <v>47.11</v>
      </c>
      <c r="E267" s="9">
        <f t="shared" si="5"/>
        <v>3632.6099999999719</v>
      </c>
    </row>
    <row r="268" spans="1:5" ht="24" x14ac:dyDescent="0.3">
      <c r="A268" s="18">
        <v>45758</v>
      </c>
      <c r="B268" s="51" t="s">
        <v>2369</v>
      </c>
      <c r="C268" s="93">
        <v>494500</v>
      </c>
      <c r="D268" s="31"/>
      <c r="E268" s="9">
        <f t="shared" si="5"/>
        <v>498132.61</v>
      </c>
    </row>
    <row r="269" spans="1:5" ht="21" x14ac:dyDescent="0.25">
      <c r="A269" s="18">
        <v>45758</v>
      </c>
      <c r="B269" s="51" t="s">
        <v>2288</v>
      </c>
      <c r="C269" s="93"/>
      <c r="D269" s="86">
        <v>495102</v>
      </c>
      <c r="E269" s="9">
        <f t="shared" si="5"/>
        <v>3030.609999999986</v>
      </c>
    </row>
    <row r="270" spans="1:5" ht="21" x14ac:dyDescent="0.25">
      <c r="A270" s="18">
        <v>45758</v>
      </c>
      <c r="B270" s="51" t="s">
        <v>2373</v>
      </c>
      <c r="C270" s="93">
        <v>14741</v>
      </c>
      <c r="D270" s="86"/>
      <c r="E270" s="9">
        <f t="shared" si="5"/>
        <v>17771.609999999986</v>
      </c>
    </row>
    <row r="271" spans="1:5" ht="21" x14ac:dyDescent="0.25">
      <c r="A271" s="18">
        <v>45758</v>
      </c>
      <c r="B271" s="51" t="s">
        <v>2137</v>
      </c>
      <c r="C271" s="93"/>
      <c r="D271" s="86">
        <v>15471</v>
      </c>
      <c r="E271" s="9">
        <f t="shared" si="5"/>
        <v>2300.609999999986</v>
      </c>
    </row>
    <row r="272" spans="1:5" ht="21" x14ac:dyDescent="0.25">
      <c r="A272" s="18">
        <v>45759</v>
      </c>
      <c r="B272" s="51" t="s">
        <v>2374</v>
      </c>
      <c r="C272" s="86">
        <v>499998</v>
      </c>
      <c r="D272" s="86"/>
      <c r="E272" s="9">
        <f t="shared" si="5"/>
        <v>502298.61</v>
      </c>
    </row>
    <row r="273" spans="1:5" ht="21" x14ac:dyDescent="0.25">
      <c r="A273" s="18">
        <v>45759</v>
      </c>
      <c r="B273" s="25" t="s">
        <v>2354</v>
      </c>
      <c r="C273" s="93">
        <v>369850</v>
      </c>
      <c r="D273" s="86"/>
      <c r="E273" s="9">
        <f>E272+C273-D273</f>
        <v>872148.61</v>
      </c>
    </row>
    <row r="274" spans="1:5" ht="21" x14ac:dyDescent="0.25">
      <c r="A274" s="18">
        <v>45759</v>
      </c>
      <c r="B274" s="51" t="s">
        <v>2274</v>
      </c>
      <c r="D274" s="86">
        <v>498784</v>
      </c>
      <c r="E274" s="9">
        <f>E273+C274-D274</f>
        <v>373364.61</v>
      </c>
    </row>
    <row r="275" spans="1:5" ht="21" x14ac:dyDescent="0.25">
      <c r="A275" s="18">
        <v>45759</v>
      </c>
      <c r="B275" s="25" t="s">
        <v>2354</v>
      </c>
      <c r="C275" s="93">
        <v>36850</v>
      </c>
      <c r="D275" s="86"/>
      <c r="E275" s="9">
        <f t="shared" si="5"/>
        <v>410214.61</v>
      </c>
    </row>
    <row r="276" spans="1:5" ht="21" x14ac:dyDescent="0.25">
      <c r="A276" s="18">
        <v>45759</v>
      </c>
      <c r="B276" s="51" t="s">
        <v>2337</v>
      </c>
      <c r="D276" s="93">
        <v>407998</v>
      </c>
      <c r="E276" s="9">
        <f t="shared" si="5"/>
        <v>2216.609999999986</v>
      </c>
    </row>
    <row r="277" spans="1:5" ht="21" x14ac:dyDescent="0.25">
      <c r="A277" s="18">
        <v>45759</v>
      </c>
      <c r="B277" s="25" t="s">
        <v>362</v>
      </c>
      <c r="D277">
        <v>15.75</v>
      </c>
      <c r="E277" s="9">
        <f t="shared" si="5"/>
        <v>2200.859999999986</v>
      </c>
    </row>
    <row r="278" spans="1:5" ht="21" x14ac:dyDescent="0.25">
      <c r="A278" s="18">
        <v>45759</v>
      </c>
      <c r="B278" s="51" t="s">
        <v>2316</v>
      </c>
      <c r="C278" s="9">
        <v>450472</v>
      </c>
      <c r="E278" s="9">
        <f t="shared" si="5"/>
        <v>452672.86</v>
      </c>
    </row>
    <row r="279" spans="1:5" ht="21" x14ac:dyDescent="0.25">
      <c r="A279" s="18">
        <v>45762</v>
      </c>
      <c r="B279" s="51" t="s">
        <v>1532</v>
      </c>
      <c r="D279" s="93">
        <v>44998</v>
      </c>
      <c r="E279" s="9">
        <f t="shared" si="5"/>
        <v>407674.86</v>
      </c>
    </row>
    <row r="280" spans="1:5" ht="21" x14ac:dyDescent="0.25">
      <c r="A280" s="18">
        <v>45762</v>
      </c>
      <c r="B280" s="51" t="s">
        <v>1532</v>
      </c>
      <c r="D280" s="93">
        <v>5102</v>
      </c>
      <c r="E280" s="9">
        <f t="shared" si="5"/>
        <v>402572.86</v>
      </c>
    </row>
    <row r="281" spans="1:5" ht="21" x14ac:dyDescent="0.25">
      <c r="A281" s="18">
        <v>45762</v>
      </c>
      <c r="B281" s="25" t="s">
        <v>362</v>
      </c>
      <c r="D281" s="93">
        <v>15.75</v>
      </c>
      <c r="E281" s="9">
        <f t="shared" ref="E281:E344" si="6">E280+C281-D281</f>
        <v>402557.11</v>
      </c>
    </row>
    <row r="282" spans="1:5" ht="21" x14ac:dyDescent="0.25">
      <c r="A282" s="18">
        <v>45762</v>
      </c>
      <c r="B282" s="51" t="s">
        <v>362</v>
      </c>
      <c r="D282" s="93">
        <v>15.75</v>
      </c>
      <c r="E282" s="9">
        <f t="shared" si="6"/>
        <v>402541.36</v>
      </c>
    </row>
    <row r="283" spans="1:5" ht="21" x14ac:dyDescent="0.25">
      <c r="A283" s="18">
        <v>45762</v>
      </c>
      <c r="B283" s="51" t="s">
        <v>1781</v>
      </c>
      <c r="D283" s="93">
        <v>399998</v>
      </c>
      <c r="E283" s="9">
        <f t="shared" si="6"/>
        <v>2543.359999999986</v>
      </c>
    </row>
    <row r="284" spans="1:5" ht="21" x14ac:dyDescent="0.25">
      <c r="A284" s="18">
        <v>45763</v>
      </c>
      <c r="B284" s="51" t="s">
        <v>1155</v>
      </c>
      <c r="D284" s="93">
        <v>480.75</v>
      </c>
      <c r="E284" s="9">
        <f t="shared" si="6"/>
        <v>2062.609999999986</v>
      </c>
    </row>
    <row r="285" spans="1:5" ht="21" x14ac:dyDescent="0.25">
      <c r="A285" s="18">
        <v>45764</v>
      </c>
      <c r="B285" s="51" t="s">
        <v>2373</v>
      </c>
      <c r="C285" s="16">
        <v>251041</v>
      </c>
      <c r="E285" s="9">
        <f t="shared" si="6"/>
        <v>253103.61</v>
      </c>
    </row>
    <row r="286" spans="1:5" ht="21" x14ac:dyDescent="0.25">
      <c r="A286" s="18">
        <v>45764</v>
      </c>
      <c r="B286" s="51" t="s">
        <v>2388</v>
      </c>
      <c r="D286" s="93">
        <v>252145</v>
      </c>
      <c r="E286" s="9">
        <f t="shared" si="6"/>
        <v>958.60999999998603</v>
      </c>
    </row>
    <row r="287" spans="1:5" ht="21" x14ac:dyDescent="0.25">
      <c r="A287" s="18">
        <v>45764</v>
      </c>
      <c r="B287" t="s">
        <v>2393</v>
      </c>
      <c r="D287" s="93">
        <v>208.95</v>
      </c>
      <c r="E287" s="9">
        <f t="shared" si="6"/>
        <v>749.65999999998598</v>
      </c>
    </row>
    <row r="288" spans="1:5" ht="21" x14ac:dyDescent="0.25">
      <c r="A288" s="18">
        <v>45764</v>
      </c>
      <c r="B288" s="94" t="s">
        <v>2392</v>
      </c>
      <c r="D288" s="93">
        <v>494.38</v>
      </c>
      <c r="E288" s="9">
        <f t="shared" si="6"/>
        <v>255.27999999998599</v>
      </c>
    </row>
    <row r="289" spans="1:5" ht="21" x14ac:dyDescent="0.25">
      <c r="A289" s="91">
        <v>45768</v>
      </c>
      <c r="B289" s="94" t="s">
        <v>2395</v>
      </c>
      <c r="C289" s="9">
        <v>497142</v>
      </c>
      <c r="E289" s="9">
        <f t="shared" si="6"/>
        <v>497397.27999999997</v>
      </c>
    </row>
    <row r="290" spans="1:5" ht="21" x14ac:dyDescent="0.25">
      <c r="A290" s="91">
        <v>45769</v>
      </c>
      <c r="B290" s="94" t="s">
        <v>2406</v>
      </c>
      <c r="D290" s="93">
        <v>5104</v>
      </c>
      <c r="E290" s="9">
        <f t="shared" si="6"/>
        <v>492293.27999999997</v>
      </c>
    </row>
    <row r="291" spans="1:5" ht="21" x14ac:dyDescent="0.25">
      <c r="A291" s="91">
        <v>45769</v>
      </c>
      <c r="B291" s="51" t="s">
        <v>1781</v>
      </c>
      <c r="D291" s="93">
        <v>489998</v>
      </c>
      <c r="E291" s="9">
        <f t="shared" si="6"/>
        <v>2295.2799999999697</v>
      </c>
    </row>
    <row r="292" spans="1:5" ht="21" x14ac:dyDescent="0.25">
      <c r="A292" s="91">
        <v>45769</v>
      </c>
      <c r="B292" s="51" t="s">
        <v>362</v>
      </c>
      <c r="D292" s="93">
        <v>15.75</v>
      </c>
      <c r="E292" s="9">
        <f t="shared" si="6"/>
        <v>2279.5299999999697</v>
      </c>
    </row>
    <row r="293" spans="1:5" ht="21" x14ac:dyDescent="0.25">
      <c r="A293" s="91">
        <v>45769</v>
      </c>
      <c r="B293" s="51" t="s">
        <v>362</v>
      </c>
      <c r="D293" s="93">
        <v>15.75</v>
      </c>
      <c r="E293" s="9">
        <f t="shared" si="6"/>
        <v>2263.7799999999697</v>
      </c>
    </row>
    <row r="294" spans="1:5" ht="21" x14ac:dyDescent="0.25">
      <c r="A294" s="91">
        <v>45769</v>
      </c>
      <c r="B294" s="51" t="s">
        <v>362</v>
      </c>
      <c r="D294" s="93">
        <v>15.75</v>
      </c>
      <c r="E294" s="9">
        <f t="shared" si="6"/>
        <v>2248.0299999999697</v>
      </c>
    </row>
    <row r="295" spans="1:5" ht="24" x14ac:dyDescent="0.3">
      <c r="A295" s="91">
        <v>45769</v>
      </c>
      <c r="B295" s="51" t="s">
        <v>1532</v>
      </c>
      <c r="C295" s="31">
        <v>459998</v>
      </c>
      <c r="E295" s="9">
        <f t="shared" si="6"/>
        <v>462246.02999999997</v>
      </c>
    </row>
    <row r="296" spans="1:5" ht="21" x14ac:dyDescent="0.25">
      <c r="A296" s="91">
        <v>45769</v>
      </c>
      <c r="B296" s="51" t="s">
        <v>2407</v>
      </c>
      <c r="D296" s="93">
        <v>368415</v>
      </c>
      <c r="E296" s="9">
        <f t="shared" si="6"/>
        <v>93831.02999999997</v>
      </c>
    </row>
    <row r="297" spans="1:5" ht="21" x14ac:dyDescent="0.25">
      <c r="A297" s="91">
        <v>45770</v>
      </c>
      <c r="B297" s="51" t="s">
        <v>1781</v>
      </c>
      <c r="D297" s="93">
        <v>92987</v>
      </c>
      <c r="E297" s="9">
        <f t="shared" si="6"/>
        <v>844.02999999996973</v>
      </c>
    </row>
    <row r="298" spans="1:5" ht="21" x14ac:dyDescent="0.25">
      <c r="A298" s="91">
        <v>45770</v>
      </c>
      <c r="B298" s="51" t="s">
        <v>362</v>
      </c>
      <c r="D298" s="93">
        <v>15.75</v>
      </c>
      <c r="E298" s="9">
        <f t="shared" si="6"/>
        <v>828.27999999996973</v>
      </c>
    </row>
    <row r="299" spans="1:5" ht="21" x14ac:dyDescent="0.25">
      <c r="A299" s="91">
        <v>45771</v>
      </c>
      <c r="B299" s="51" t="s">
        <v>2417</v>
      </c>
      <c r="C299" s="96">
        <v>9124</v>
      </c>
      <c r="E299" s="9">
        <f t="shared" si="6"/>
        <v>9952.2799999999697</v>
      </c>
    </row>
    <row r="300" spans="1:5" ht="21" x14ac:dyDescent="0.25">
      <c r="A300" s="91">
        <v>45771</v>
      </c>
      <c r="B300" s="51" t="s">
        <v>2418</v>
      </c>
      <c r="D300" s="96">
        <v>9741</v>
      </c>
      <c r="E300" s="9">
        <f t="shared" si="6"/>
        <v>211.27999999996973</v>
      </c>
    </row>
    <row r="301" spans="1:5" ht="21" x14ac:dyDescent="0.25">
      <c r="A301" s="91">
        <v>45771</v>
      </c>
      <c r="B301" s="51" t="s">
        <v>362</v>
      </c>
      <c r="D301" s="93">
        <v>15.75</v>
      </c>
      <c r="E301" s="9">
        <f t="shared" si="6"/>
        <v>195.52999999996973</v>
      </c>
    </row>
    <row r="302" spans="1:5" ht="21" x14ac:dyDescent="0.25">
      <c r="A302" s="91">
        <v>45771</v>
      </c>
      <c r="B302" s="51" t="s">
        <v>362</v>
      </c>
      <c r="D302" s="93">
        <v>15.75</v>
      </c>
      <c r="E302" s="9">
        <f t="shared" si="6"/>
        <v>179.77999999996973</v>
      </c>
    </row>
    <row r="303" spans="1:5" ht="21" x14ac:dyDescent="0.25">
      <c r="A303" s="91">
        <v>45813</v>
      </c>
      <c r="B303" s="51" t="s">
        <v>2461</v>
      </c>
      <c r="C303" s="93">
        <v>186415</v>
      </c>
      <c r="E303" s="9">
        <f t="shared" si="6"/>
        <v>186594.77999999997</v>
      </c>
    </row>
    <row r="304" spans="1:5" ht="21" x14ac:dyDescent="0.25">
      <c r="A304" s="91">
        <v>45813</v>
      </c>
      <c r="B304" s="51" t="s">
        <v>2462</v>
      </c>
      <c r="D304" s="96">
        <v>20000</v>
      </c>
      <c r="E304" s="9">
        <f t="shared" si="6"/>
        <v>166594.77999999997</v>
      </c>
    </row>
    <row r="305" spans="1:6" ht="21" x14ac:dyDescent="0.25">
      <c r="A305" s="91">
        <v>45813</v>
      </c>
      <c r="B305" s="51" t="s">
        <v>362</v>
      </c>
      <c r="D305" s="96">
        <v>131.25</v>
      </c>
      <c r="E305" s="9">
        <f t="shared" si="6"/>
        <v>166463.52999999997</v>
      </c>
      <c r="F305">
        <v>166463.53</v>
      </c>
    </row>
    <row r="306" spans="1:6" ht="21" x14ac:dyDescent="0.25">
      <c r="A306" s="91">
        <v>45843</v>
      </c>
      <c r="B306" s="51" t="s">
        <v>1781</v>
      </c>
      <c r="D306" s="96">
        <v>56412</v>
      </c>
      <c r="E306" s="9">
        <f t="shared" si="6"/>
        <v>110051.52999999997</v>
      </c>
      <c r="F306" s="77">
        <f>E305-F305</f>
        <v>0</v>
      </c>
    </row>
    <row r="307" spans="1:6" ht="21" x14ac:dyDescent="0.25">
      <c r="A307" s="91">
        <v>45843</v>
      </c>
      <c r="B307" s="51" t="s">
        <v>2463</v>
      </c>
      <c r="D307" s="96">
        <v>109412</v>
      </c>
      <c r="E307" s="9">
        <f>E306+C307-D307</f>
        <v>639.52999999996973</v>
      </c>
    </row>
    <row r="308" spans="1:6" ht="21" x14ac:dyDescent="0.25">
      <c r="A308" s="91">
        <v>45874</v>
      </c>
      <c r="B308" s="51" t="s">
        <v>2331</v>
      </c>
      <c r="C308">
        <v>498200</v>
      </c>
      <c r="E308" s="9">
        <f>E307+C308-D308</f>
        <v>498839.52999999997</v>
      </c>
    </row>
    <row r="309" spans="1:6" ht="21" x14ac:dyDescent="0.25">
      <c r="A309" s="91">
        <v>45874</v>
      </c>
      <c r="B309" s="51" t="s">
        <v>1781</v>
      </c>
      <c r="D309" s="96">
        <v>497995</v>
      </c>
      <c r="E309" s="9">
        <f>E308+C309-D309</f>
        <v>844.52999999996973</v>
      </c>
    </row>
    <row r="310" spans="1:6" ht="21" x14ac:dyDescent="0.25">
      <c r="A310" s="91">
        <v>45874</v>
      </c>
      <c r="B310" s="51" t="s">
        <v>1532</v>
      </c>
      <c r="C310" s="13">
        <v>6000</v>
      </c>
      <c r="E310" s="9">
        <f t="shared" si="6"/>
        <v>6844.5299999999697</v>
      </c>
    </row>
    <row r="311" spans="1:6" ht="21" x14ac:dyDescent="0.25">
      <c r="A311" s="91">
        <v>45874</v>
      </c>
      <c r="B311" s="51" t="s">
        <v>2407</v>
      </c>
      <c r="D311" s="96">
        <v>6514</v>
      </c>
      <c r="E311" s="9">
        <f t="shared" si="6"/>
        <v>330.52999999996973</v>
      </c>
    </row>
    <row r="312" spans="1:6" ht="21" x14ac:dyDescent="0.25">
      <c r="A312" s="91">
        <v>45905</v>
      </c>
      <c r="B312" s="51" t="s">
        <v>2467</v>
      </c>
      <c r="C312" s="96">
        <v>2400</v>
      </c>
      <c r="E312" s="9">
        <f t="shared" si="6"/>
        <v>2730.5299999999697</v>
      </c>
    </row>
    <row r="313" spans="1:6" ht="21" x14ac:dyDescent="0.25">
      <c r="A313" s="91">
        <v>45905</v>
      </c>
      <c r="B313" s="51" t="s">
        <v>98</v>
      </c>
      <c r="C313" s="96">
        <v>9998</v>
      </c>
      <c r="E313" s="9">
        <f t="shared" si="6"/>
        <v>12728.52999999997</v>
      </c>
    </row>
    <row r="314" spans="1:6" ht="21" x14ac:dyDescent="0.25">
      <c r="A314" s="91">
        <v>45935</v>
      </c>
      <c r="B314" s="51" t="s">
        <v>2469</v>
      </c>
      <c r="C314" s="96"/>
      <c r="D314">
        <v>11600</v>
      </c>
      <c r="E314" s="9">
        <f t="shared" si="6"/>
        <v>1128.5299999999697</v>
      </c>
    </row>
    <row r="315" spans="1:6" ht="21" x14ac:dyDescent="0.25">
      <c r="A315" s="114" t="s">
        <v>2473</v>
      </c>
      <c r="B315" s="51" t="s">
        <v>1532</v>
      </c>
      <c r="C315" s="96">
        <v>496990</v>
      </c>
      <c r="E315" s="9">
        <f t="shared" si="6"/>
        <v>498118.52999999997</v>
      </c>
    </row>
    <row r="316" spans="1:6" ht="21" x14ac:dyDescent="0.25">
      <c r="A316" s="114" t="s">
        <v>2473</v>
      </c>
      <c r="B316" s="51" t="s">
        <v>1781</v>
      </c>
      <c r="D316">
        <v>497074</v>
      </c>
      <c r="E316" s="9">
        <f t="shared" si="6"/>
        <v>1044.5299999999697</v>
      </c>
    </row>
    <row r="317" spans="1:6" ht="21" x14ac:dyDescent="0.25">
      <c r="A317" s="51" t="s">
        <v>2476</v>
      </c>
      <c r="B317" s="51" t="s">
        <v>1532</v>
      </c>
      <c r="C317" s="96">
        <v>100412</v>
      </c>
      <c r="E317" s="9">
        <f t="shared" si="6"/>
        <v>101456.52999999997</v>
      </c>
    </row>
    <row r="318" spans="1:6" ht="21" x14ac:dyDescent="0.25">
      <c r="A318" s="51" t="s">
        <v>2476</v>
      </c>
      <c r="B318" s="51" t="s">
        <v>2478</v>
      </c>
      <c r="C318" s="96">
        <v>249998</v>
      </c>
      <c r="E318" s="9">
        <f t="shared" si="6"/>
        <v>351454.52999999997</v>
      </c>
    </row>
    <row r="319" spans="1:6" ht="21" x14ac:dyDescent="0.25">
      <c r="A319" s="51" t="s">
        <v>2476</v>
      </c>
      <c r="B319" s="51" t="s">
        <v>2331</v>
      </c>
      <c r="C319" s="96">
        <v>280940</v>
      </c>
      <c r="D319" s="13"/>
      <c r="E319" s="9">
        <f t="shared" si="6"/>
        <v>632394.53</v>
      </c>
    </row>
    <row r="320" spans="1:6" ht="21" x14ac:dyDescent="0.25">
      <c r="A320" s="51" t="s">
        <v>2476</v>
      </c>
      <c r="B320" s="51" t="s">
        <v>1781</v>
      </c>
      <c r="D320" s="96">
        <v>349985</v>
      </c>
      <c r="E320" s="9">
        <f t="shared" si="6"/>
        <v>282409.53000000003</v>
      </c>
    </row>
    <row r="321" spans="1:7" ht="21" x14ac:dyDescent="0.25">
      <c r="A321" s="51" t="s">
        <v>2476</v>
      </c>
      <c r="B321" s="51" t="s">
        <v>1781</v>
      </c>
      <c r="D321" s="96">
        <v>280559</v>
      </c>
      <c r="E321" s="9">
        <f t="shared" si="6"/>
        <v>1850.5300000000279</v>
      </c>
    </row>
    <row r="322" spans="1:7" ht="21" x14ac:dyDescent="0.25">
      <c r="A322" s="51" t="s">
        <v>2476</v>
      </c>
      <c r="B322" s="51" t="s">
        <v>362</v>
      </c>
      <c r="C322" s="96"/>
      <c r="D322" s="96">
        <v>79.45</v>
      </c>
      <c r="E322" s="9">
        <f t="shared" si="6"/>
        <v>1771.0800000000279</v>
      </c>
    </row>
    <row r="323" spans="1:7" ht="21" x14ac:dyDescent="0.25">
      <c r="A323" s="51" t="s">
        <v>2480</v>
      </c>
      <c r="B323" s="51" t="s">
        <v>2487</v>
      </c>
      <c r="C323" s="96">
        <v>84415</v>
      </c>
      <c r="D323" s="96"/>
      <c r="E323" s="9">
        <f t="shared" si="6"/>
        <v>86186.080000000031</v>
      </c>
      <c r="F323">
        <v>1771.08</v>
      </c>
      <c r="G323" s="77">
        <f>E323-F323</f>
        <v>84415.000000000029</v>
      </c>
    </row>
    <row r="324" spans="1:7" ht="21" x14ac:dyDescent="0.25">
      <c r="A324" s="51" t="s">
        <v>2480</v>
      </c>
      <c r="B324" s="51" t="s">
        <v>1532</v>
      </c>
      <c r="C324" s="96">
        <v>661100</v>
      </c>
      <c r="D324" s="96"/>
      <c r="E324" s="9">
        <f t="shared" si="6"/>
        <v>747286.08000000007</v>
      </c>
    </row>
    <row r="325" spans="1:7" ht="21" x14ac:dyDescent="0.25">
      <c r="A325" s="51" t="s">
        <v>2480</v>
      </c>
      <c r="B325" s="51" t="s">
        <v>2381</v>
      </c>
      <c r="C325" s="96"/>
      <c r="D325" s="96">
        <v>334454</v>
      </c>
      <c r="E325" s="9">
        <f t="shared" si="6"/>
        <v>412832.08000000007</v>
      </c>
    </row>
    <row r="326" spans="1:7" ht="21" x14ac:dyDescent="0.25">
      <c r="A326" s="51" t="s">
        <v>2480</v>
      </c>
      <c r="B326" s="51" t="s">
        <v>1781</v>
      </c>
      <c r="C326" s="96"/>
      <c r="D326" s="96">
        <v>411450</v>
      </c>
      <c r="E326" s="9">
        <f t="shared" si="6"/>
        <v>1382.0800000000745</v>
      </c>
    </row>
    <row r="327" spans="1:7" ht="21" x14ac:dyDescent="0.25">
      <c r="A327" s="51" t="s">
        <v>2480</v>
      </c>
      <c r="B327" s="51" t="s">
        <v>2395</v>
      </c>
      <c r="C327" s="96">
        <v>158741</v>
      </c>
      <c r="D327" s="96"/>
      <c r="E327" s="9">
        <f t="shared" si="6"/>
        <v>160123.08000000007</v>
      </c>
    </row>
    <row r="328" spans="1:7" ht="21" x14ac:dyDescent="0.25">
      <c r="A328" s="51" t="s">
        <v>2480</v>
      </c>
      <c r="B328" s="51" t="s">
        <v>362</v>
      </c>
      <c r="D328" s="96">
        <v>15.75</v>
      </c>
      <c r="E328" s="9">
        <f t="shared" si="6"/>
        <v>160107.33000000007</v>
      </c>
    </row>
    <row r="329" spans="1:7" ht="21" x14ac:dyDescent="0.25">
      <c r="A329" s="51" t="s">
        <v>2480</v>
      </c>
      <c r="B329" s="51" t="s">
        <v>362</v>
      </c>
      <c r="D329" s="96">
        <v>15.75</v>
      </c>
      <c r="E329" s="9">
        <f t="shared" si="6"/>
        <v>160091.58000000007</v>
      </c>
    </row>
    <row r="330" spans="1:7" ht="21" x14ac:dyDescent="0.25">
      <c r="A330" s="51" t="s">
        <v>2488</v>
      </c>
      <c r="B330" s="51" t="s">
        <v>2490</v>
      </c>
      <c r="C330" s="96">
        <v>217550</v>
      </c>
      <c r="E330" s="9">
        <f t="shared" si="6"/>
        <v>377641.58000000007</v>
      </c>
    </row>
    <row r="331" spans="1:7" ht="21" x14ac:dyDescent="0.25">
      <c r="A331" s="51" t="s">
        <v>2488</v>
      </c>
      <c r="B331" s="51" t="s">
        <v>2139</v>
      </c>
      <c r="C331" s="96"/>
      <c r="D331" s="96">
        <v>354845</v>
      </c>
      <c r="E331" s="9">
        <f t="shared" si="6"/>
        <v>22796.580000000075</v>
      </c>
    </row>
    <row r="332" spans="1:7" ht="21" x14ac:dyDescent="0.25">
      <c r="A332" s="51" t="s">
        <v>2488</v>
      </c>
      <c r="B332" s="51" t="s">
        <v>2139</v>
      </c>
      <c r="D332" s="96">
        <v>15475</v>
      </c>
      <c r="E332" s="9">
        <f t="shared" si="6"/>
        <v>7321.5800000000745</v>
      </c>
    </row>
    <row r="333" spans="1:7" ht="21" x14ac:dyDescent="0.25">
      <c r="A333" s="51" t="s">
        <v>2488</v>
      </c>
      <c r="B333" s="51" t="s">
        <v>362</v>
      </c>
      <c r="C333" s="96"/>
      <c r="D333" s="96">
        <v>15.75</v>
      </c>
      <c r="E333" s="9">
        <f t="shared" si="6"/>
        <v>7305.8300000000745</v>
      </c>
    </row>
    <row r="334" spans="1:7" ht="21" x14ac:dyDescent="0.25">
      <c r="A334" s="51" t="s">
        <v>2488</v>
      </c>
      <c r="B334" s="51" t="s">
        <v>362</v>
      </c>
      <c r="C334" s="96"/>
      <c r="D334" s="96">
        <v>15.75</v>
      </c>
      <c r="E334" s="9">
        <f t="shared" si="6"/>
        <v>7290.0800000000745</v>
      </c>
    </row>
    <row r="335" spans="1:7" ht="24" x14ac:dyDescent="0.3">
      <c r="A335" s="51" t="s">
        <v>2496</v>
      </c>
      <c r="B335" s="51" t="s">
        <v>2354</v>
      </c>
      <c r="C335" s="31">
        <v>199500</v>
      </c>
      <c r="E335" s="9">
        <f t="shared" si="6"/>
        <v>206790.08000000007</v>
      </c>
    </row>
    <row r="336" spans="1:7" ht="21" x14ac:dyDescent="0.25">
      <c r="A336" s="51" t="s">
        <v>2496</v>
      </c>
      <c r="B336" s="51" t="s">
        <v>2139</v>
      </c>
      <c r="D336" s="96">
        <v>205145</v>
      </c>
      <c r="E336" s="9">
        <f t="shared" si="6"/>
        <v>1645.0800000000745</v>
      </c>
    </row>
    <row r="337" spans="1:5" ht="24" x14ac:dyDescent="0.3">
      <c r="A337" s="51" t="s">
        <v>2501</v>
      </c>
      <c r="B337" s="51" t="s">
        <v>2502</v>
      </c>
      <c r="C337" s="31"/>
      <c r="D337" s="96">
        <v>210</v>
      </c>
      <c r="E337" s="9">
        <f t="shared" si="6"/>
        <v>1435.0800000000745</v>
      </c>
    </row>
    <row r="338" spans="1:5" ht="24" x14ac:dyDescent="0.3">
      <c r="A338" s="51" t="s">
        <v>2501</v>
      </c>
      <c r="B338" s="51" t="s">
        <v>2503</v>
      </c>
      <c r="C338" s="31"/>
      <c r="D338" s="96">
        <v>480.75</v>
      </c>
      <c r="E338" s="9">
        <f t="shared" si="6"/>
        <v>954.33000000007451</v>
      </c>
    </row>
    <row r="339" spans="1:5" ht="24" x14ac:dyDescent="0.3">
      <c r="A339" s="51" t="s">
        <v>2505</v>
      </c>
      <c r="B339" s="51" t="s">
        <v>2331</v>
      </c>
      <c r="C339" s="31">
        <v>295450</v>
      </c>
      <c r="E339" s="9">
        <f t="shared" si="6"/>
        <v>296404.33000000007</v>
      </c>
    </row>
    <row r="340" spans="1:5" ht="24" x14ac:dyDescent="0.3">
      <c r="A340" s="51" t="s">
        <v>2505</v>
      </c>
      <c r="B340" s="51" t="s">
        <v>2407</v>
      </c>
      <c r="C340" s="31"/>
      <c r="D340" s="96">
        <v>210214</v>
      </c>
      <c r="E340" s="9">
        <f t="shared" si="6"/>
        <v>86190.330000000075</v>
      </c>
    </row>
    <row r="341" spans="1:5" ht="24" x14ac:dyDescent="0.3">
      <c r="A341" s="51" t="s">
        <v>2505</v>
      </c>
      <c r="B341" s="51" t="s">
        <v>2381</v>
      </c>
      <c r="C341" s="31"/>
      <c r="D341" s="96">
        <v>85678</v>
      </c>
      <c r="E341" s="9">
        <f t="shared" si="6"/>
        <v>512.33000000007451</v>
      </c>
    </row>
    <row r="342" spans="1:5" ht="24" x14ac:dyDescent="0.3">
      <c r="A342" s="51" t="s">
        <v>2507</v>
      </c>
      <c r="B342" s="51" t="s">
        <v>2490</v>
      </c>
      <c r="C342" s="31">
        <v>732620</v>
      </c>
      <c r="E342" s="9">
        <f t="shared" si="6"/>
        <v>733132.33000000007</v>
      </c>
    </row>
    <row r="343" spans="1:5" ht="24" x14ac:dyDescent="0.3">
      <c r="A343" s="51" t="s">
        <v>2507</v>
      </c>
      <c r="B343" s="51" t="s">
        <v>2381</v>
      </c>
      <c r="C343" s="31"/>
      <c r="D343" s="96">
        <v>451845</v>
      </c>
      <c r="E343" s="9">
        <f t="shared" si="6"/>
        <v>281287.33000000007</v>
      </c>
    </row>
    <row r="344" spans="1:5" ht="24" x14ac:dyDescent="0.3">
      <c r="A344" s="51" t="s">
        <v>2507</v>
      </c>
      <c r="B344" s="51" t="s">
        <v>2381</v>
      </c>
      <c r="C344" s="31"/>
      <c r="D344" s="96">
        <v>279415</v>
      </c>
      <c r="E344" s="9">
        <f t="shared" si="6"/>
        <v>1872.3300000000745</v>
      </c>
    </row>
    <row r="345" spans="1:5" ht="24" x14ac:dyDescent="0.3">
      <c r="A345" s="51" t="s">
        <v>2507</v>
      </c>
      <c r="B345" s="51" t="s">
        <v>2407</v>
      </c>
      <c r="C345" s="31">
        <v>36412</v>
      </c>
      <c r="E345" s="9">
        <f t="shared" ref="E345:E401" si="7">E344+C345-D345</f>
        <v>38284.330000000075</v>
      </c>
    </row>
    <row r="346" spans="1:5" ht="24" x14ac:dyDescent="0.3">
      <c r="A346" s="51" t="s">
        <v>2507</v>
      </c>
      <c r="B346" s="94" t="s">
        <v>2373</v>
      </c>
      <c r="C346" s="31">
        <v>16542</v>
      </c>
      <c r="E346" s="9">
        <f t="shared" si="7"/>
        <v>54826.330000000075</v>
      </c>
    </row>
    <row r="347" spans="1:5" ht="24" x14ac:dyDescent="0.3">
      <c r="A347" s="51" t="s">
        <v>2507</v>
      </c>
      <c r="B347" s="94" t="s">
        <v>2139</v>
      </c>
      <c r="C347" s="31"/>
      <c r="D347" s="96">
        <v>53412</v>
      </c>
      <c r="E347" s="9">
        <f t="shared" si="7"/>
        <v>1414.3300000000745</v>
      </c>
    </row>
    <row r="348" spans="1:5" ht="24" x14ac:dyDescent="0.3">
      <c r="A348" s="51" t="s">
        <v>2520</v>
      </c>
      <c r="B348" s="94" t="s">
        <v>2523</v>
      </c>
      <c r="C348" s="31">
        <v>92500</v>
      </c>
      <c r="E348" s="9">
        <f t="shared" si="7"/>
        <v>93914.330000000075</v>
      </c>
    </row>
    <row r="349" spans="1:5" ht="24" x14ac:dyDescent="0.3">
      <c r="A349" s="51" t="s">
        <v>2520</v>
      </c>
      <c r="B349" s="94" t="s">
        <v>2354</v>
      </c>
      <c r="C349" s="31">
        <v>93012</v>
      </c>
      <c r="E349" s="9">
        <f t="shared" si="7"/>
        <v>186926.33000000007</v>
      </c>
    </row>
    <row r="350" spans="1:5" ht="24" x14ac:dyDescent="0.3">
      <c r="A350" s="51" t="s">
        <v>2520</v>
      </c>
      <c r="B350" s="51" t="s">
        <v>2407</v>
      </c>
      <c r="D350" s="120">
        <v>185412</v>
      </c>
      <c r="E350" s="80">
        <f t="shared" si="7"/>
        <v>1514.3300000000745</v>
      </c>
    </row>
    <row r="351" spans="1:5" ht="24" x14ac:dyDescent="0.3">
      <c r="A351" s="8" t="s">
        <v>2520</v>
      </c>
      <c r="B351" s="8" t="s">
        <v>2276</v>
      </c>
      <c r="C351" s="121">
        <v>90000</v>
      </c>
      <c r="D351" s="31"/>
      <c r="E351" s="9">
        <f t="shared" si="7"/>
        <v>91514.330000000075</v>
      </c>
    </row>
    <row r="352" spans="1:5" ht="24" x14ac:dyDescent="0.3">
      <c r="A352" s="8" t="s">
        <v>2520</v>
      </c>
      <c r="B352" s="8" t="s">
        <v>2525</v>
      </c>
      <c r="C352" s="121">
        <v>734124</v>
      </c>
      <c r="D352" s="31"/>
      <c r="E352" s="9">
        <f t="shared" si="7"/>
        <v>825638.33000000007</v>
      </c>
    </row>
    <row r="353" spans="1:5" ht="24" x14ac:dyDescent="0.3">
      <c r="A353" s="8" t="s">
        <v>2520</v>
      </c>
      <c r="B353" s="8" t="s">
        <v>2407</v>
      </c>
      <c r="C353" s="17"/>
      <c r="D353" s="31">
        <v>452514</v>
      </c>
      <c r="E353" s="9">
        <f t="shared" si="7"/>
        <v>373124.33000000007</v>
      </c>
    </row>
    <row r="354" spans="1:5" ht="24" x14ac:dyDescent="0.3">
      <c r="A354" s="8" t="s">
        <v>2520</v>
      </c>
      <c r="B354" s="8" t="s">
        <v>2139</v>
      </c>
      <c r="C354" s="17"/>
      <c r="D354" s="31">
        <v>371402</v>
      </c>
      <c r="E354" s="9">
        <f t="shared" si="7"/>
        <v>1722.3300000000745</v>
      </c>
    </row>
    <row r="355" spans="1:5" ht="24" x14ac:dyDescent="0.3">
      <c r="A355" s="26">
        <v>45722</v>
      </c>
      <c r="B355" s="8" t="s">
        <v>2527</v>
      </c>
      <c r="C355" s="121">
        <v>60840</v>
      </c>
      <c r="D355" s="31"/>
      <c r="E355" s="9">
        <f t="shared" si="7"/>
        <v>62562.330000000075</v>
      </c>
    </row>
    <row r="356" spans="1:5" ht="24" x14ac:dyDescent="0.3">
      <c r="A356" s="26">
        <v>45722</v>
      </c>
      <c r="B356" s="8" t="s">
        <v>2525</v>
      </c>
      <c r="C356" s="121">
        <v>230450</v>
      </c>
      <c r="D356" s="31"/>
      <c r="E356" s="9">
        <f t="shared" si="7"/>
        <v>293012.33000000007</v>
      </c>
    </row>
    <row r="357" spans="1:5" ht="24" x14ac:dyDescent="0.3">
      <c r="A357" s="26">
        <v>45722</v>
      </c>
      <c r="B357" s="8" t="s">
        <v>2139</v>
      </c>
      <c r="C357" s="121"/>
      <c r="D357" s="31">
        <v>61880</v>
      </c>
      <c r="E357" s="9">
        <f t="shared" si="7"/>
        <v>231132.33000000007</v>
      </c>
    </row>
    <row r="358" spans="1:5" ht="24" x14ac:dyDescent="0.3">
      <c r="A358" s="26">
        <v>45722</v>
      </c>
      <c r="B358" s="8" t="s">
        <v>2139</v>
      </c>
      <c r="C358" s="17"/>
      <c r="D358" s="31">
        <v>230122</v>
      </c>
      <c r="E358" s="9">
        <f t="shared" si="7"/>
        <v>1010.3300000000745</v>
      </c>
    </row>
    <row r="359" spans="1:5" ht="24" x14ac:dyDescent="0.3">
      <c r="A359" s="26">
        <v>45722</v>
      </c>
      <c r="B359" s="8" t="s">
        <v>362</v>
      </c>
      <c r="C359" s="17"/>
      <c r="D359" s="31">
        <v>241</v>
      </c>
      <c r="E359" s="9">
        <f t="shared" si="7"/>
        <v>769.33000000007451</v>
      </c>
    </row>
    <row r="360" spans="1:5" ht="24" x14ac:dyDescent="0.3">
      <c r="A360" s="26">
        <v>45753</v>
      </c>
      <c r="B360" s="8" t="s">
        <v>2418</v>
      </c>
      <c r="C360" s="31">
        <v>539485</v>
      </c>
      <c r="D360" s="17"/>
      <c r="E360" s="9">
        <f t="shared" si="7"/>
        <v>540254.33000000007</v>
      </c>
    </row>
    <row r="361" spans="1:5" ht="24" x14ac:dyDescent="0.3">
      <c r="A361" s="26">
        <v>45753</v>
      </c>
      <c r="B361" s="8" t="s">
        <v>2139</v>
      </c>
      <c r="C361" s="17"/>
      <c r="D361" s="121">
        <v>450124</v>
      </c>
      <c r="E361" s="9">
        <f t="shared" si="7"/>
        <v>90130.330000000075</v>
      </c>
    </row>
    <row r="362" spans="1:5" ht="24" x14ac:dyDescent="0.3">
      <c r="A362" s="26">
        <v>45753</v>
      </c>
      <c r="B362" s="8" t="s">
        <v>2531</v>
      </c>
      <c r="C362" s="17"/>
      <c r="D362" s="121">
        <v>89950</v>
      </c>
      <c r="E362" s="9">
        <f t="shared" si="7"/>
        <v>180.33000000007451</v>
      </c>
    </row>
    <row r="363" spans="1:5" ht="24" x14ac:dyDescent="0.3">
      <c r="A363" s="26">
        <v>45753</v>
      </c>
      <c r="B363" s="8" t="s">
        <v>2490</v>
      </c>
      <c r="C363" s="121">
        <v>248850</v>
      </c>
      <c r="D363" s="17"/>
      <c r="E363" s="9">
        <f t="shared" si="7"/>
        <v>249030.33000000007</v>
      </c>
    </row>
    <row r="364" spans="1:5" ht="24" x14ac:dyDescent="0.3">
      <c r="A364" s="26">
        <v>45753</v>
      </c>
      <c r="B364" s="8" t="s">
        <v>2425</v>
      </c>
      <c r="C364" s="121">
        <v>179450</v>
      </c>
      <c r="D364" s="17"/>
      <c r="E364" s="9">
        <f t="shared" si="7"/>
        <v>428480.33000000007</v>
      </c>
    </row>
    <row r="365" spans="1:5" ht="24" x14ac:dyDescent="0.3">
      <c r="A365" s="26">
        <v>45753</v>
      </c>
      <c r="B365" s="8" t="s">
        <v>2139</v>
      </c>
      <c r="C365" s="17"/>
      <c r="D365" s="121">
        <v>427460</v>
      </c>
      <c r="E365" s="9">
        <f t="shared" si="7"/>
        <v>1020.3300000000745</v>
      </c>
    </row>
    <row r="366" spans="1:5" ht="24" x14ac:dyDescent="0.3">
      <c r="A366" s="26">
        <v>45753</v>
      </c>
      <c r="B366" s="8" t="s">
        <v>362</v>
      </c>
      <c r="C366" s="17"/>
      <c r="D366" s="121">
        <f>15.75+15.75</f>
        <v>31.5</v>
      </c>
      <c r="E366" s="9">
        <f t="shared" si="7"/>
        <v>988.83000000007451</v>
      </c>
    </row>
    <row r="367" spans="1:5" ht="24" x14ac:dyDescent="0.3">
      <c r="A367" s="26">
        <v>45967</v>
      </c>
      <c r="B367" s="8" t="s">
        <v>2425</v>
      </c>
      <c r="C367" s="121">
        <v>142057</v>
      </c>
      <c r="D367" s="121"/>
      <c r="E367" s="9">
        <f t="shared" si="7"/>
        <v>143045.83000000007</v>
      </c>
    </row>
    <row r="368" spans="1:5" ht="24" x14ac:dyDescent="0.3">
      <c r="A368" s="26">
        <v>45967</v>
      </c>
      <c r="B368" s="8" t="s">
        <v>2139</v>
      </c>
      <c r="C368" s="121"/>
      <c r="D368" s="121">
        <v>142899</v>
      </c>
      <c r="E368" s="9">
        <f t="shared" si="7"/>
        <v>146.83000000007451</v>
      </c>
    </row>
    <row r="369" spans="1:5" ht="24" x14ac:dyDescent="0.3">
      <c r="A369" s="26">
        <v>45997</v>
      </c>
      <c r="B369" s="8" t="s">
        <v>2425</v>
      </c>
      <c r="C369" s="121">
        <v>148300</v>
      </c>
      <c r="D369" s="121"/>
      <c r="E369" s="9">
        <f t="shared" si="7"/>
        <v>148446.83000000007</v>
      </c>
    </row>
    <row r="370" spans="1:5" ht="24" x14ac:dyDescent="0.3">
      <c r="A370" s="26">
        <v>45997</v>
      </c>
      <c r="B370" s="8" t="s">
        <v>2139</v>
      </c>
      <c r="D370" s="121">
        <v>147845</v>
      </c>
      <c r="E370" s="9">
        <f t="shared" si="7"/>
        <v>601.83000000007451</v>
      </c>
    </row>
    <row r="371" spans="1:5" ht="24" x14ac:dyDescent="0.3">
      <c r="A371" s="26" t="s">
        <v>2542</v>
      </c>
      <c r="B371" s="51" t="s">
        <v>2189</v>
      </c>
      <c r="C371" s="121">
        <v>345812</v>
      </c>
      <c r="D371" s="121"/>
      <c r="E371" s="9">
        <f t="shared" si="7"/>
        <v>346413.83000000007</v>
      </c>
    </row>
    <row r="372" spans="1:5" ht="24" x14ac:dyDescent="0.3">
      <c r="A372" s="26" t="s">
        <v>2542</v>
      </c>
      <c r="B372" s="8" t="s">
        <v>2139</v>
      </c>
      <c r="C372" s="121"/>
      <c r="D372" s="121">
        <v>345998</v>
      </c>
      <c r="E372" s="9">
        <f t="shared" si="7"/>
        <v>415.83000000007451</v>
      </c>
    </row>
    <row r="373" spans="1:5" ht="24" x14ac:dyDescent="0.3">
      <c r="A373" s="26" t="s">
        <v>2543</v>
      </c>
      <c r="B373" s="8" t="s">
        <v>2189</v>
      </c>
      <c r="C373" s="121">
        <v>99124</v>
      </c>
      <c r="D373" s="121"/>
      <c r="E373" s="9">
        <f t="shared" si="7"/>
        <v>99539.830000000075</v>
      </c>
    </row>
    <row r="374" spans="1:5" ht="24" x14ac:dyDescent="0.3">
      <c r="A374" s="26" t="s">
        <v>2543</v>
      </c>
      <c r="B374" s="8" t="s">
        <v>2527</v>
      </c>
      <c r="C374" s="121">
        <v>100415</v>
      </c>
      <c r="D374" s="121"/>
      <c r="E374" s="9">
        <f t="shared" si="7"/>
        <v>199954.83000000007</v>
      </c>
    </row>
    <row r="375" spans="1:5" ht="24" x14ac:dyDescent="0.3">
      <c r="A375" s="26" t="s">
        <v>2543</v>
      </c>
      <c r="B375" s="8" t="s">
        <v>2381</v>
      </c>
      <c r="C375" s="17"/>
      <c r="D375" s="121">
        <v>199421</v>
      </c>
      <c r="E375" s="9">
        <f t="shared" si="7"/>
        <v>533.83000000007451</v>
      </c>
    </row>
    <row r="376" spans="1:5" ht="24" x14ac:dyDescent="0.3">
      <c r="A376" s="26" t="s">
        <v>2543</v>
      </c>
      <c r="B376" s="8" t="s">
        <v>2276</v>
      </c>
      <c r="C376" s="121">
        <f>24500+30000+20500</f>
        <v>75000</v>
      </c>
      <c r="D376" s="17"/>
      <c r="E376" s="9">
        <f t="shared" si="7"/>
        <v>75533.830000000075</v>
      </c>
    </row>
    <row r="377" spans="1:5" ht="24" x14ac:dyDescent="0.3">
      <c r="A377" s="26" t="s">
        <v>2543</v>
      </c>
      <c r="B377" s="8" t="s">
        <v>2373</v>
      </c>
      <c r="C377" s="121">
        <v>75125</v>
      </c>
      <c r="D377" s="17"/>
      <c r="E377" s="9">
        <f t="shared" si="7"/>
        <v>150658.83000000007</v>
      </c>
    </row>
    <row r="378" spans="1:5" ht="24" x14ac:dyDescent="0.3">
      <c r="A378" s="26" t="s">
        <v>2543</v>
      </c>
      <c r="B378" s="8" t="s">
        <v>2527</v>
      </c>
      <c r="C378" s="121">
        <v>125874</v>
      </c>
      <c r="D378" s="17"/>
      <c r="E378" s="9">
        <f t="shared" si="7"/>
        <v>276532.83000000007</v>
      </c>
    </row>
    <row r="379" spans="1:5" ht="24" x14ac:dyDescent="0.3">
      <c r="A379" s="26" t="s">
        <v>2543</v>
      </c>
      <c r="B379" s="8" t="s">
        <v>2381</v>
      </c>
      <c r="C379" s="17"/>
      <c r="D379" s="121">
        <v>275998</v>
      </c>
      <c r="E379" s="9">
        <f t="shared" si="7"/>
        <v>534.83000000007451</v>
      </c>
    </row>
    <row r="380" spans="1:5" ht="24" x14ac:dyDescent="0.3">
      <c r="A380" s="26" t="s">
        <v>2564</v>
      </c>
      <c r="B380" s="8" t="s">
        <v>2418</v>
      </c>
      <c r="C380" s="121">
        <v>366988</v>
      </c>
      <c r="D380" s="121"/>
      <c r="E380" s="9">
        <f t="shared" si="7"/>
        <v>367522.83000000007</v>
      </c>
    </row>
    <row r="381" spans="1:5" ht="24" x14ac:dyDescent="0.3">
      <c r="A381" s="26" t="s">
        <v>2564</v>
      </c>
      <c r="B381" s="8" t="s">
        <v>2381</v>
      </c>
      <c r="C381" s="121"/>
      <c r="D381" s="121">
        <v>366945</v>
      </c>
      <c r="E381" s="9">
        <f t="shared" si="7"/>
        <v>577.83000000007451</v>
      </c>
    </row>
    <row r="382" spans="1:5" ht="24" x14ac:dyDescent="0.3">
      <c r="A382" s="26" t="s">
        <v>2564</v>
      </c>
      <c r="B382" s="8" t="s">
        <v>2189</v>
      </c>
      <c r="C382" s="121">
        <v>43998</v>
      </c>
      <c r="D382" s="121"/>
      <c r="E382" s="9">
        <f t="shared" si="7"/>
        <v>44575.830000000075</v>
      </c>
    </row>
    <row r="383" spans="1:5" ht="24" x14ac:dyDescent="0.3">
      <c r="A383" s="26" t="s">
        <v>2564</v>
      </c>
      <c r="B383" s="8" t="s">
        <v>2381</v>
      </c>
      <c r="C383" s="121"/>
      <c r="D383" s="121">
        <v>43945</v>
      </c>
      <c r="E383" s="9">
        <f t="shared" si="7"/>
        <v>630.83000000007451</v>
      </c>
    </row>
    <row r="384" spans="1:5" ht="21" x14ac:dyDescent="0.25">
      <c r="A384" s="26" t="s">
        <v>2564</v>
      </c>
      <c r="B384" s="8" t="s">
        <v>2418</v>
      </c>
      <c r="C384" s="89">
        <v>381214</v>
      </c>
      <c r="D384" s="17"/>
      <c r="E384" s="9">
        <f t="shared" si="7"/>
        <v>381844.83000000007</v>
      </c>
    </row>
    <row r="385" spans="1:5" ht="24" x14ac:dyDescent="0.3">
      <c r="A385" s="26" t="s">
        <v>2564</v>
      </c>
      <c r="B385" s="8" t="s">
        <v>2381</v>
      </c>
      <c r="C385" s="121"/>
      <c r="D385" s="121">
        <v>379451</v>
      </c>
      <c r="E385" s="9">
        <f t="shared" si="7"/>
        <v>2393.8300000000745</v>
      </c>
    </row>
    <row r="386" spans="1:5" ht="24" x14ac:dyDescent="0.3">
      <c r="A386" s="26" t="s">
        <v>2573</v>
      </c>
      <c r="B386" s="17" t="s">
        <v>2418</v>
      </c>
      <c r="C386" s="121">
        <v>86011</v>
      </c>
      <c r="D386" s="121"/>
      <c r="E386" s="9">
        <f t="shared" si="7"/>
        <v>88404.830000000075</v>
      </c>
    </row>
    <row r="387" spans="1:5" ht="21" x14ac:dyDescent="0.25">
      <c r="A387" s="26" t="s">
        <v>2573</v>
      </c>
      <c r="B387" s="51" t="s">
        <v>2541</v>
      </c>
      <c r="C387" s="89">
        <v>52987</v>
      </c>
      <c r="D387" s="89"/>
      <c r="E387" s="9">
        <f t="shared" si="7"/>
        <v>141391.83000000007</v>
      </c>
    </row>
    <row r="388" spans="1:5" ht="24" x14ac:dyDescent="0.3">
      <c r="A388" s="26" t="s">
        <v>2573</v>
      </c>
      <c r="B388" s="8" t="s">
        <v>2381</v>
      </c>
      <c r="C388" s="121"/>
      <c r="D388" s="121">
        <v>140874</v>
      </c>
      <c r="E388" s="9">
        <f t="shared" si="7"/>
        <v>517.83000000007451</v>
      </c>
    </row>
    <row r="389" spans="1:5" ht="24" x14ac:dyDescent="0.3">
      <c r="A389" s="26" t="s">
        <v>2573</v>
      </c>
      <c r="B389" s="51" t="s">
        <v>2418</v>
      </c>
      <c r="C389" s="121">
        <v>131540</v>
      </c>
      <c r="D389" s="121"/>
      <c r="E389" s="9">
        <f t="shared" si="7"/>
        <v>132057.83000000007</v>
      </c>
    </row>
    <row r="390" spans="1:5" ht="21" x14ac:dyDescent="0.25">
      <c r="A390" s="26" t="s">
        <v>2573</v>
      </c>
      <c r="B390" s="8" t="s">
        <v>2189</v>
      </c>
      <c r="C390" s="89">
        <v>74874</v>
      </c>
      <c r="D390" s="89"/>
      <c r="E390" s="9">
        <f t="shared" si="7"/>
        <v>206931.83000000007</v>
      </c>
    </row>
    <row r="391" spans="1:5" ht="24" x14ac:dyDescent="0.3">
      <c r="A391" s="26" t="s">
        <v>2573</v>
      </c>
      <c r="B391" s="51" t="s">
        <v>2541</v>
      </c>
      <c r="C391" s="121">
        <v>136998</v>
      </c>
      <c r="D391" s="113"/>
      <c r="E391" s="9">
        <f t="shared" si="7"/>
        <v>343929.83000000007</v>
      </c>
    </row>
    <row r="392" spans="1:5" ht="24" x14ac:dyDescent="0.3">
      <c r="A392" s="26" t="s">
        <v>2573</v>
      </c>
      <c r="B392" s="8" t="s">
        <v>2381</v>
      </c>
      <c r="C392" s="121"/>
      <c r="D392" s="113">
        <v>341214</v>
      </c>
      <c r="E392" s="9">
        <f t="shared" si="7"/>
        <v>2715.8300000000745</v>
      </c>
    </row>
    <row r="393" spans="1:5" ht="21" x14ac:dyDescent="0.25">
      <c r="A393" s="26" t="s">
        <v>2573</v>
      </c>
      <c r="B393" s="51" t="s">
        <v>362</v>
      </c>
      <c r="C393" s="89"/>
      <c r="D393" s="89">
        <v>157.30000000000001</v>
      </c>
      <c r="E393" s="9">
        <f t="shared" si="7"/>
        <v>2558.5300000000743</v>
      </c>
    </row>
    <row r="394" spans="1:5" ht="21" x14ac:dyDescent="0.25">
      <c r="A394" s="26" t="s">
        <v>2582</v>
      </c>
      <c r="B394" s="51" t="s">
        <v>362</v>
      </c>
      <c r="D394" s="89">
        <v>131.25</v>
      </c>
      <c r="E394" s="9">
        <f t="shared" si="7"/>
        <v>2427.2800000000743</v>
      </c>
    </row>
    <row r="395" spans="1:5" ht="26" x14ac:dyDescent="0.3">
      <c r="A395" s="26" t="s">
        <v>2582</v>
      </c>
      <c r="B395" s="51" t="s">
        <v>2583</v>
      </c>
      <c r="C395" s="110">
        <v>56014.11</v>
      </c>
      <c r="D395" s="13"/>
      <c r="E395" s="9">
        <f t="shared" si="7"/>
        <v>58441.390000000072</v>
      </c>
    </row>
    <row r="396" spans="1:5" ht="26" x14ac:dyDescent="0.3">
      <c r="A396" s="26" t="s">
        <v>2582</v>
      </c>
      <c r="B396" s="51" t="s">
        <v>2418</v>
      </c>
      <c r="C396" s="110">
        <v>249512</v>
      </c>
      <c r="D396" s="13"/>
      <c r="E396" s="9">
        <f t="shared" si="7"/>
        <v>307953.39000000007</v>
      </c>
    </row>
    <row r="397" spans="1:5" ht="26" x14ac:dyDescent="0.3">
      <c r="A397" s="124" t="s">
        <v>2587</v>
      </c>
      <c r="B397" s="51" t="s">
        <v>2358</v>
      </c>
      <c r="C397" s="110">
        <v>522546</v>
      </c>
      <c r="D397" s="13"/>
      <c r="E397" s="9">
        <f t="shared" si="7"/>
        <v>830499.39000000013</v>
      </c>
    </row>
    <row r="398" spans="1:5" ht="26" x14ac:dyDescent="0.3">
      <c r="A398" s="125">
        <v>45664</v>
      </c>
      <c r="B398" s="8" t="s">
        <v>2381</v>
      </c>
      <c r="D398" s="110">
        <v>329451</v>
      </c>
      <c r="E398" s="9">
        <f t="shared" si="7"/>
        <v>501048.39000000013</v>
      </c>
    </row>
    <row r="399" spans="1:5" ht="26" x14ac:dyDescent="0.3">
      <c r="A399" s="125">
        <v>45664</v>
      </c>
      <c r="B399" s="8" t="s">
        <v>2381</v>
      </c>
      <c r="D399" s="110">
        <v>499412</v>
      </c>
      <c r="E399" s="9">
        <f t="shared" si="7"/>
        <v>1636.3900000001304</v>
      </c>
    </row>
    <row r="400" spans="1:5" ht="26" x14ac:dyDescent="0.3">
      <c r="A400" s="125">
        <v>45907</v>
      </c>
      <c r="B400" s="51" t="s">
        <v>2541</v>
      </c>
      <c r="C400" s="129">
        <v>25845</v>
      </c>
      <c r="D400" s="110"/>
      <c r="E400" s="9">
        <f t="shared" si="7"/>
        <v>27481.39000000013</v>
      </c>
    </row>
    <row r="401" spans="1:5" ht="26" x14ac:dyDescent="0.3">
      <c r="A401" s="125">
        <v>45907</v>
      </c>
      <c r="B401" s="51" t="s">
        <v>2139</v>
      </c>
      <c r="D401" s="110">
        <v>15200</v>
      </c>
      <c r="E401" s="9">
        <f t="shared" si="7"/>
        <v>12281.39000000013</v>
      </c>
    </row>
    <row r="402" spans="1:5" x14ac:dyDescent="0.2">
      <c r="A402" s="125">
        <v>45907</v>
      </c>
    </row>
  </sheetData>
  <autoFilter ref="A3:H284" xr:uid="{00000000-0009-0000-0000-0000A2000000}"/>
  <mergeCells count="2">
    <mergeCell ref="A1:E1"/>
    <mergeCell ref="A2:E2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 codeName="Sheet170"/>
  <dimension ref="A1:H112"/>
  <sheetViews>
    <sheetView topLeftCell="A13" workbookViewId="0">
      <selection activeCell="B13" sqref="B13"/>
    </sheetView>
  </sheetViews>
  <sheetFormatPr baseColWidth="10" defaultColWidth="8.83203125" defaultRowHeight="15" x14ac:dyDescent="0.2"/>
  <cols>
    <col min="1" max="1" width="16.33203125" customWidth="1"/>
    <col min="2" max="2" width="55.83203125" bestFit="1" customWidth="1"/>
    <col min="3" max="3" width="24.5" customWidth="1"/>
    <col min="4" max="4" width="20.5" bestFit="1" customWidth="1"/>
    <col min="5" max="5" width="19.5" bestFit="1" customWidth="1"/>
    <col min="7" max="7" width="9.5" bestFit="1" customWidth="1"/>
  </cols>
  <sheetData>
    <row r="1" spans="1:7" ht="29" x14ac:dyDescent="0.35">
      <c r="A1" s="160" t="s">
        <v>1808</v>
      </c>
      <c r="B1" s="160"/>
      <c r="C1" s="160"/>
      <c r="D1" s="160"/>
      <c r="E1" s="160"/>
    </row>
    <row r="2" spans="1:7" ht="26" x14ac:dyDescent="0.3">
      <c r="A2" s="161" t="s">
        <v>1809</v>
      </c>
      <c r="B2" s="161"/>
      <c r="C2" s="161"/>
      <c r="D2" s="161"/>
      <c r="E2" s="161"/>
    </row>
    <row r="3" spans="1:7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7" ht="21" x14ac:dyDescent="0.25">
      <c r="A4" s="18" t="s">
        <v>2638</v>
      </c>
      <c r="B4" s="8" t="s">
        <v>2401</v>
      </c>
      <c r="C4" s="9"/>
      <c r="D4" s="9"/>
      <c r="E4" s="9">
        <v>-378.92</v>
      </c>
    </row>
    <row r="5" spans="1:7" ht="21" x14ac:dyDescent="0.25">
      <c r="A5" s="18"/>
      <c r="B5" s="8"/>
      <c r="C5" s="16"/>
      <c r="D5" s="9"/>
      <c r="E5" s="9">
        <f>E4+C5-D5</f>
        <v>-378.92</v>
      </c>
    </row>
    <row r="6" spans="1:7" ht="21" x14ac:dyDescent="0.25">
      <c r="A6" s="18" t="s">
        <v>2749</v>
      </c>
      <c r="B6" s="8" t="s">
        <v>259</v>
      </c>
      <c r="C6" s="9"/>
      <c r="D6" s="9">
        <v>359</v>
      </c>
      <c r="E6" s="9">
        <f t="shared" ref="E6:E69" si="0">E5+C6-D6</f>
        <v>-737.92000000000007</v>
      </c>
    </row>
    <row r="7" spans="1:7" ht="21" x14ac:dyDescent="0.25">
      <c r="A7" s="18" t="s">
        <v>2749</v>
      </c>
      <c r="B7" s="8" t="s">
        <v>259</v>
      </c>
      <c r="C7" s="9"/>
      <c r="D7" s="9">
        <v>14.57</v>
      </c>
      <c r="E7" s="9">
        <f t="shared" si="0"/>
        <v>-752.49000000000012</v>
      </c>
    </row>
    <row r="8" spans="1:7" ht="21" x14ac:dyDescent="0.25">
      <c r="A8" s="18" t="s">
        <v>2761</v>
      </c>
      <c r="B8" s="8" t="s">
        <v>259</v>
      </c>
      <c r="C8" s="9"/>
      <c r="D8" s="9">
        <f>350+17.5</f>
        <v>367.5</v>
      </c>
      <c r="E8" s="9">
        <f t="shared" si="0"/>
        <v>-1119.9900000000002</v>
      </c>
    </row>
    <row r="9" spans="1:7" ht="21" x14ac:dyDescent="0.25">
      <c r="A9" s="18" t="s">
        <v>2761</v>
      </c>
      <c r="B9" s="8" t="s">
        <v>259</v>
      </c>
      <c r="C9" s="9"/>
      <c r="D9" s="9">
        <v>12.08</v>
      </c>
      <c r="E9" s="9">
        <f t="shared" si="0"/>
        <v>-1132.0700000000002</v>
      </c>
    </row>
    <row r="10" spans="1:7" ht="21" x14ac:dyDescent="0.25">
      <c r="A10" s="18" t="s">
        <v>2856</v>
      </c>
      <c r="B10" s="8" t="s">
        <v>2751</v>
      </c>
      <c r="C10" s="9">
        <v>100000</v>
      </c>
      <c r="D10" s="9"/>
      <c r="E10" s="9">
        <f t="shared" si="0"/>
        <v>98867.93</v>
      </c>
    </row>
    <row r="11" spans="1:7" ht="21" x14ac:dyDescent="0.25">
      <c r="A11" s="18" t="s">
        <v>2856</v>
      </c>
      <c r="B11" s="8" t="s">
        <v>2672</v>
      </c>
      <c r="C11" s="9">
        <v>40283</v>
      </c>
      <c r="D11" s="9"/>
      <c r="E11" s="9">
        <f t="shared" si="0"/>
        <v>139150.93</v>
      </c>
    </row>
    <row r="12" spans="1:7" ht="21" x14ac:dyDescent="0.25">
      <c r="A12" s="18" t="s">
        <v>2856</v>
      </c>
      <c r="B12" s="8" t="s">
        <v>2672</v>
      </c>
      <c r="C12" s="9">
        <v>2063</v>
      </c>
      <c r="D12" s="9"/>
      <c r="E12" s="9">
        <f t="shared" si="0"/>
        <v>141213.93</v>
      </c>
    </row>
    <row r="13" spans="1:7" ht="21" x14ac:dyDescent="0.25">
      <c r="A13" s="18" t="s">
        <v>2856</v>
      </c>
      <c r="B13" s="8" t="s">
        <v>2858</v>
      </c>
      <c r="C13" s="9"/>
      <c r="D13" s="9">
        <v>139610</v>
      </c>
      <c r="E13" s="9">
        <f t="shared" si="0"/>
        <v>1603.929999999993</v>
      </c>
      <c r="G13" s="77"/>
    </row>
    <row r="14" spans="1:7" ht="21" x14ac:dyDescent="0.25">
      <c r="A14" s="18" t="s">
        <v>2970</v>
      </c>
      <c r="B14" s="8" t="s">
        <v>2977</v>
      </c>
      <c r="C14" s="9">
        <v>47691</v>
      </c>
      <c r="D14" s="9"/>
      <c r="E14" s="9">
        <f t="shared" si="0"/>
        <v>49294.929999999993</v>
      </c>
    </row>
    <row r="15" spans="1:7" ht="21" x14ac:dyDescent="0.25">
      <c r="A15" s="18" t="s">
        <v>2979</v>
      </c>
      <c r="B15" s="8" t="s">
        <v>2980</v>
      </c>
      <c r="C15" s="9"/>
      <c r="D15" s="9">
        <v>47845</v>
      </c>
      <c r="E15" s="9">
        <f t="shared" si="0"/>
        <v>1449.929999999993</v>
      </c>
    </row>
    <row r="16" spans="1:7" ht="21" x14ac:dyDescent="0.25">
      <c r="A16" s="18" t="s">
        <v>2994</v>
      </c>
      <c r="B16" s="8" t="s">
        <v>2996</v>
      </c>
      <c r="C16" s="9">
        <v>40590</v>
      </c>
      <c r="D16" s="9"/>
      <c r="E16" s="9">
        <f t="shared" si="0"/>
        <v>42039.929999999993</v>
      </c>
    </row>
    <row r="17" spans="1:5" ht="21" x14ac:dyDescent="0.25">
      <c r="A17" s="18" t="s">
        <v>2994</v>
      </c>
      <c r="B17" s="8" t="s">
        <v>2751</v>
      </c>
      <c r="C17" s="9">
        <v>49500</v>
      </c>
      <c r="D17" s="9"/>
      <c r="E17" s="9">
        <f t="shared" si="0"/>
        <v>91539.93</v>
      </c>
    </row>
    <row r="18" spans="1:5" ht="21" x14ac:dyDescent="0.25">
      <c r="A18" s="18" t="s">
        <v>2998</v>
      </c>
      <c r="B18" s="8" t="s">
        <v>2999</v>
      </c>
      <c r="C18" s="9"/>
      <c r="D18" s="9">
        <v>13439.2</v>
      </c>
      <c r="E18" s="9">
        <f t="shared" si="0"/>
        <v>78100.73</v>
      </c>
    </row>
    <row r="19" spans="1:5" ht="21" x14ac:dyDescent="0.25">
      <c r="A19" s="18" t="s">
        <v>2998</v>
      </c>
      <c r="B19" s="8" t="s">
        <v>3000</v>
      </c>
      <c r="C19" s="9"/>
      <c r="D19" s="9">
        <v>76830</v>
      </c>
      <c r="E19" s="9">
        <f t="shared" si="0"/>
        <v>1270.7299999999959</v>
      </c>
    </row>
    <row r="20" spans="1:5" ht="21" x14ac:dyDescent="0.25">
      <c r="A20" s="18" t="s">
        <v>2998</v>
      </c>
      <c r="B20" s="8" t="s">
        <v>259</v>
      </c>
      <c r="C20" s="9"/>
      <c r="D20" s="9">
        <f>350+17.5+1.75</f>
        <v>369.25</v>
      </c>
      <c r="E20" s="9">
        <f t="shared" si="0"/>
        <v>901.47999999999593</v>
      </c>
    </row>
    <row r="21" spans="1:5" ht="21" x14ac:dyDescent="0.25">
      <c r="A21" s="18" t="s">
        <v>3005</v>
      </c>
      <c r="B21" s="8" t="s">
        <v>3007</v>
      </c>
      <c r="C21" s="9">
        <v>145131</v>
      </c>
      <c r="D21" s="9"/>
      <c r="E21" s="9">
        <f t="shared" si="0"/>
        <v>146032.47999999998</v>
      </c>
    </row>
    <row r="22" spans="1:5" ht="21" x14ac:dyDescent="0.25">
      <c r="A22" s="18" t="s">
        <v>3005</v>
      </c>
      <c r="B22" s="8" t="s">
        <v>2858</v>
      </c>
      <c r="C22" s="9"/>
      <c r="D22" s="9">
        <v>145004</v>
      </c>
      <c r="E22" s="9">
        <f t="shared" si="0"/>
        <v>1028.4799999999814</v>
      </c>
    </row>
    <row r="23" spans="1:5" ht="21" x14ac:dyDescent="0.25">
      <c r="A23" s="18" t="s">
        <v>3045</v>
      </c>
      <c r="B23" s="8" t="s">
        <v>2672</v>
      </c>
      <c r="C23" s="9">
        <v>16023</v>
      </c>
      <c r="D23" s="9"/>
      <c r="E23" s="9">
        <f t="shared" si="0"/>
        <v>17051.479999999981</v>
      </c>
    </row>
    <row r="24" spans="1:5" ht="21" x14ac:dyDescent="0.25">
      <c r="A24" s="18" t="s">
        <v>3052</v>
      </c>
      <c r="B24" s="8" t="s">
        <v>3053</v>
      </c>
      <c r="C24" s="9"/>
      <c r="D24" s="9">
        <v>16211.15</v>
      </c>
      <c r="E24" s="9">
        <f t="shared" si="0"/>
        <v>840.32999999998174</v>
      </c>
    </row>
    <row r="25" spans="1:5" ht="21" x14ac:dyDescent="0.25">
      <c r="A25" s="18" t="s">
        <v>3081</v>
      </c>
      <c r="B25" s="8" t="s">
        <v>2673</v>
      </c>
      <c r="C25" s="9">
        <v>226019</v>
      </c>
      <c r="D25" s="9"/>
      <c r="E25" s="9">
        <f t="shared" si="0"/>
        <v>226859.33</v>
      </c>
    </row>
    <row r="26" spans="1:5" ht="21" x14ac:dyDescent="0.25">
      <c r="A26" s="18" t="s">
        <v>3081</v>
      </c>
      <c r="B26" s="8" t="s">
        <v>2858</v>
      </c>
      <c r="C26" s="9"/>
      <c r="D26" s="9">
        <v>225400</v>
      </c>
      <c r="E26" s="9">
        <f t="shared" si="0"/>
        <v>1459.3299999999872</v>
      </c>
    </row>
    <row r="27" spans="1:5" ht="21" x14ac:dyDescent="0.25">
      <c r="A27" s="18" t="s">
        <v>3122</v>
      </c>
      <c r="B27" s="8" t="s">
        <v>2751</v>
      </c>
      <c r="C27" s="9">
        <v>100000</v>
      </c>
      <c r="D27" s="9"/>
      <c r="E27" s="9">
        <f t="shared" si="0"/>
        <v>101459.32999999999</v>
      </c>
    </row>
    <row r="28" spans="1:5" ht="21" x14ac:dyDescent="0.25">
      <c r="A28" s="18" t="s">
        <v>3122</v>
      </c>
      <c r="B28" s="8" t="s">
        <v>3124</v>
      </c>
      <c r="C28" s="9"/>
      <c r="D28" s="9">
        <v>100349</v>
      </c>
      <c r="E28" s="9">
        <f t="shared" si="0"/>
        <v>1110.3299999999872</v>
      </c>
    </row>
    <row r="29" spans="1:5" ht="21" x14ac:dyDescent="0.25">
      <c r="A29" s="18" t="s">
        <v>3122</v>
      </c>
      <c r="B29" s="8" t="s">
        <v>259</v>
      </c>
      <c r="C29" s="9"/>
      <c r="D29" s="9">
        <v>350</v>
      </c>
      <c r="E29" s="9">
        <f t="shared" si="0"/>
        <v>760.32999999998719</v>
      </c>
    </row>
    <row r="30" spans="1:5" ht="21" x14ac:dyDescent="0.25">
      <c r="A30" s="18" t="s">
        <v>3122</v>
      </c>
      <c r="B30" s="8" t="s">
        <v>259</v>
      </c>
      <c r="C30" s="9"/>
      <c r="D30" s="9">
        <v>17.5</v>
      </c>
      <c r="E30" s="9">
        <f t="shared" si="0"/>
        <v>742.82999999998719</v>
      </c>
    </row>
    <row r="31" spans="1:5" ht="21" x14ac:dyDescent="0.25">
      <c r="A31" s="18" t="s">
        <v>3122</v>
      </c>
      <c r="B31" s="8" t="s">
        <v>259</v>
      </c>
      <c r="C31" s="9"/>
      <c r="D31" s="9">
        <v>27.3</v>
      </c>
      <c r="E31" s="9">
        <f t="shared" si="0"/>
        <v>715.52999999998724</v>
      </c>
    </row>
    <row r="32" spans="1:5" ht="21" x14ac:dyDescent="0.25">
      <c r="A32" s="18" t="s">
        <v>3128</v>
      </c>
      <c r="B32" s="8" t="s">
        <v>2673</v>
      </c>
      <c r="C32" s="9">
        <v>9520</v>
      </c>
      <c r="D32" s="9"/>
      <c r="E32" s="9">
        <f t="shared" si="0"/>
        <v>10235.529999999988</v>
      </c>
    </row>
    <row r="33" spans="1:5" ht="21" x14ac:dyDescent="0.25">
      <c r="A33" s="18" t="s">
        <v>3128</v>
      </c>
      <c r="B33" s="8" t="s">
        <v>3130</v>
      </c>
      <c r="C33" s="9"/>
      <c r="D33" s="9">
        <v>10000</v>
      </c>
      <c r="E33" s="9">
        <f t="shared" si="0"/>
        <v>235.52999999998792</v>
      </c>
    </row>
    <row r="34" spans="1:5" ht="21" x14ac:dyDescent="0.25">
      <c r="A34" s="17"/>
      <c r="B34" s="8"/>
      <c r="C34" s="9"/>
      <c r="D34" s="9"/>
      <c r="E34" s="9">
        <f t="shared" si="0"/>
        <v>235.52999999998792</v>
      </c>
    </row>
    <row r="35" spans="1:5" ht="21" x14ac:dyDescent="0.25">
      <c r="A35" s="17"/>
      <c r="B35" s="17"/>
      <c r="C35" s="9"/>
      <c r="D35" s="9"/>
      <c r="E35" s="9">
        <f t="shared" si="0"/>
        <v>235.52999999998792</v>
      </c>
    </row>
    <row r="36" spans="1:5" ht="21" x14ac:dyDescent="0.25">
      <c r="A36" s="17"/>
      <c r="B36" s="17"/>
      <c r="C36" s="9"/>
      <c r="D36" s="9"/>
      <c r="E36" s="9">
        <f t="shared" si="0"/>
        <v>235.52999999998792</v>
      </c>
    </row>
    <row r="37" spans="1:5" ht="21" x14ac:dyDescent="0.25">
      <c r="A37" s="17"/>
      <c r="B37" s="17"/>
      <c r="C37" s="9"/>
      <c r="D37" s="9"/>
      <c r="E37" s="9">
        <f t="shared" si="0"/>
        <v>235.52999999998792</v>
      </c>
    </row>
    <row r="38" spans="1:5" ht="21" x14ac:dyDescent="0.25">
      <c r="A38" s="17"/>
      <c r="B38" s="17"/>
      <c r="C38" s="9"/>
      <c r="D38" s="9"/>
      <c r="E38" s="9">
        <f t="shared" si="0"/>
        <v>235.52999999998792</v>
      </c>
    </row>
    <row r="39" spans="1:5" ht="21" x14ac:dyDescent="0.25">
      <c r="A39" s="17"/>
      <c r="B39" s="17"/>
      <c r="C39" s="9"/>
      <c r="D39" s="9"/>
      <c r="E39" s="9">
        <f t="shared" si="0"/>
        <v>235.52999999998792</v>
      </c>
    </row>
    <row r="40" spans="1:5" ht="21" x14ac:dyDescent="0.25">
      <c r="A40" s="17"/>
      <c r="B40" s="17"/>
      <c r="C40" s="9"/>
      <c r="D40" s="9"/>
      <c r="E40" s="9">
        <f t="shared" si="0"/>
        <v>235.52999999998792</v>
      </c>
    </row>
    <row r="41" spans="1:5" ht="21" x14ac:dyDescent="0.25">
      <c r="A41" s="17"/>
      <c r="B41" s="17"/>
      <c r="C41" s="9"/>
      <c r="D41" s="9"/>
      <c r="E41" s="9">
        <f t="shared" si="0"/>
        <v>235.52999999998792</v>
      </c>
    </row>
    <row r="42" spans="1:5" ht="21" x14ac:dyDescent="0.25">
      <c r="A42" s="17"/>
      <c r="B42" s="17"/>
      <c r="C42" s="9"/>
      <c r="D42" s="9"/>
      <c r="E42" s="9">
        <f t="shared" si="0"/>
        <v>235.52999999998792</v>
      </c>
    </row>
    <row r="43" spans="1:5" ht="21" x14ac:dyDescent="0.25">
      <c r="A43" s="17"/>
      <c r="B43" s="17"/>
      <c r="C43" s="9"/>
      <c r="D43" s="9"/>
      <c r="E43" s="9">
        <f t="shared" si="0"/>
        <v>235.52999999998792</v>
      </c>
    </row>
    <row r="44" spans="1:5" ht="21" x14ac:dyDescent="0.25">
      <c r="A44" s="17"/>
      <c r="B44" s="17"/>
      <c r="C44" s="9"/>
      <c r="D44" s="9"/>
      <c r="E44" s="9">
        <f t="shared" si="0"/>
        <v>235.52999999998792</v>
      </c>
    </row>
    <row r="45" spans="1:5" ht="21" x14ac:dyDescent="0.25">
      <c r="A45" s="17"/>
      <c r="B45" s="17"/>
      <c r="C45" s="9"/>
      <c r="D45" s="9"/>
      <c r="E45" s="9">
        <f t="shared" si="0"/>
        <v>235.52999999998792</v>
      </c>
    </row>
    <row r="46" spans="1:5" ht="21" x14ac:dyDescent="0.25">
      <c r="A46" s="17"/>
      <c r="B46" s="17"/>
      <c r="C46" s="9"/>
      <c r="D46" s="9"/>
      <c r="E46" s="9">
        <f t="shared" si="0"/>
        <v>235.52999999998792</v>
      </c>
    </row>
    <row r="47" spans="1:5" ht="21" x14ac:dyDescent="0.25">
      <c r="A47" s="17"/>
      <c r="B47" s="17"/>
      <c r="C47" s="9"/>
      <c r="D47" s="9"/>
      <c r="E47" s="9">
        <f t="shared" si="0"/>
        <v>235.52999999998792</v>
      </c>
    </row>
    <row r="48" spans="1:5" ht="21" x14ac:dyDescent="0.25">
      <c r="A48" s="17"/>
      <c r="B48" s="17"/>
      <c r="C48" s="9"/>
      <c r="D48" s="9"/>
      <c r="E48" s="9">
        <f t="shared" si="0"/>
        <v>235.52999999998792</v>
      </c>
    </row>
    <row r="49" spans="1:5" ht="21" x14ac:dyDescent="0.25">
      <c r="A49" s="17"/>
      <c r="B49" s="17"/>
      <c r="C49" s="9"/>
      <c r="D49" s="9"/>
      <c r="E49" s="9">
        <f t="shared" si="0"/>
        <v>235.52999999998792</v>
      </c>
    </row>
    <row r="50" spans="1:5" ht="21" x14ac:dyDescent="0.25">
      <c r="A50" s="17"/>
      <c r="B50" s="17"/>
      <c r="C50" s="9"/>
      <c r="D50" s="9"/>
      <c r="E50" s="9">
        <f t="shared" si="0"/>
        <v>235.52999999998792</v>
      </c>
    </row>
    <row r="51" spans="1:5" ht="21" x14ac:dyDescent="0.25">
      <c r="A51" s="17"/>
      <c r="B51" s="17"/>
      <c r="C51" s="9"/>
      <c r="D51" s="9"/>
      <c r="E51" s="9">
        <f t="shared" si="0"/>
        <v>235.52999999998792</v>
      </c>
    </row>
    <row r="52" spans="1:5" ht="21" x14ac:dyDescent="0.25">
      <c r="A52" s="17"/>
      <c r="B52" s="17"/>
      <c r="C52" s="9"/>
      <c r="D52" s="9"/>
      <c r="E52" s="9">
        <f t="shared" si="0"/>
        <v>235.52999999998792</v>
      </c>
    </row>
    <row r="53" spans="1:5" ht="21" x14ac:dyDescent="0.25">
      <c r="A53" s="17"/>
      <c r="B53" s="17"/>
      <c r="C53" s="17"/>
      <c r="D53" s="9"/>
      <c r="E53" s="9">
        <f t="shared" si="0"/>
        <v>235.52999999998792</v>
      </c>
    </row>
    <row r="54" spans="1:5" ht="21" x14ac:dyDescent="0.25">
      <c r="A54" s="17"/>
      <c r="B54" s="17"/>
      <c r="C54" s="17"/>
      <c r="D54" s="9"/>
      <c r="E54" s="9">
        <f t="shared" si="0"/>
        <v>235.52999999998792</v>
      </c>
    </row>
    <row r="55" spans="1:5" ht="21" x14ac:dyDescent="0.25">
      <c r="A55" s="17"/>
      <c r="B55" s="17"/>
      <c r="C55" s="17"/>
      <c r="D55" s="9"/>
      <c r="E55" s="9">
        <f t="shared" si="0"/>
        <v>235.52999999998792</v>
      </c>
    </row>
    <row r="56" spans="1:5" ht="21" x14ac:dyDescent="0.25">
      <c r="A56" s="17"/>
      <c r="B56" s="17"/>
      <c r="C56" s="17"/>
      <c r="D56" s="9"/>
      <c r="E56" s="9">
        <f t="shared" si="0"/>
        <v>235.52999999998792</v>
      </c>
    </row>
    <row r="57" spans="1:5" ht="21" x14ac:dyDescent="0.25">
      <c r="A57" s="17"/>
      <c r="B57" s="17"/>
      <c r="C57" s="17"/>
      <c r="D57" s="9"/>
      <c r="E57" s="9">
        <f t="shared" si="0"/>
        <v>235.52999999998792</v>
      </c>
    </row>
    <row r="58" spans="1:5" ht="21" x14ac:dyDescent="0.25">
      <c r="A58" s="17"/>
      <c r="B58" s="17"/>
      <c r="C58" s="17"/>
      <c r="D58" s="9"/>
      <c r="E58" s="9">
        <f t="shared" si="0"/>
        <v>235.52999999998792</v>
      </c>
    </row>
    <row r="59" spans="1:5" ht="21" x14ac:dyDescent="0.25">
      <c r="A59" s="17"/>
      <c r="B59" s="17"/>
      <c r="C59" s="17"/>
      <c r="D59" s="9"/>
      <c r="E59" s="9">
        <f t="shared" si="0"/>
        <v>235.52999999998792</v>
      </c>
    </row>
    <row r="60" spans="1:5" ht="21" x14ac:dyDescent="0.25">
      <c r="A60" s="17"/>
      <c r="B60" s="17"/>
      <c r="C60" s="17"/>
      <c r="D60" s="9"/>
      <c r="E60" s="9">
        <f t="shared" si="0"/>
        <v>235.52999999998792</v>
      </c>
    </row>
    <row r="61" spans="1:5" ht="21" x14ac:dyDescent="0.25">
      <c r="A61" s="17"/>
      <c r="B61" s="17"/>
      <c r="C61" s="17"/>
      <c r="D61" s="9"/>
      <c r="E61" s="9">
        <f t="shared" si="0"/>
        <v>235.52999999998792</v>
      </c>
    </row>
    <row r="62" spans="1:5" ht="21" x14ac:dyDescent="0.25">
      <c r="A62" s="17"/>
      <c r="B62" s="17"/>
      <c r="C62" s="17"/>
      <c r="D62" s="9"/>
      <c r="E62" s="9">
        <f t="shared" si="0"/>
        <v>235.52999999998792</v>
      </c>
    </row>
    <row r="63" spans="1:5" ht="21" x14ac:dyDescent="0.25">
      <c r="A63" s="17"/>
      <c r="B63" s="17"/>
      <c r="C63" s="17"/>
      <c r="D63" s="9"/>
      <c r="E63" s="9">
        <f t="shared" si="0"/>
        <v>235.52999999998792</v>
      </c>
    </row>
    <row r="64" spans="1:5" ht="21" x14ac:dyDescent="0.25">
      <c r="A64" s="17"/>
      <c r="B64" s="17"/>
      <c r="C64" s="17"/>
      <c r="D64" s="9"/>
      <c r="E64" s="9">
        <f t="shared" si="0"/>
        <v>235.52999999998792</v>
      </c>
    </row>
    <row r="65" spans="1:8" ht="21" x14ac:dyDescent="0.25">
      <c r="A65" s="17"/>
      <c r="B65" s="17"/>
      <c r="C65" s="17"/>
      <c r="D65" s="9"/>
      <c r="E65" s="9">
        <f t="shared" si="0"/>
        <v>235.52999999998792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235.52999999998792</v>
      </c>
    </row>
    <row r="67" spans="1:8" ht="21" x14ac:dyDescent="0.25">
      <c r="A67" s="17"/>
      <c r="B67" s="17"/>
      <c r="C67" s="17"/>
      <c r="D67" s="9"/>
      <c r="E67" s="9">
        <f t="shared" si="0"/>
        <v>235.52999999998792</v>
      </c>
    </row>
    <row r="68" spans="1:8" ht="21" x14ac:dyDescent="0.25">
      <c r="A68" s="17"/>
      <c r="B68" s="17"/>
      <c r="C68" s="17"/>
      <c r="D68" s="9"/>
      <c r="E68" s="9">
        <f t="shared" si="0"/>
        <v>235.52999999998792</v>
      </c>
    </row>
    <row r="69" spans="1:8" ht="21" x14ac:dyDescent="0.25">
      <c r="A69" s="17"/>
      <c r="B69" s="17"/>
      <c r="C69" s="17"/>
      <c r="D69" s="9"/>
      <c r="E69" s="9">
        <f t="shared" si="0"/>
        <v>235.52999999998792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235.52999999998792</v>
      </c>
    </row>
    <row r="71" spans="1:8" ht="21" x14ac:dyDescent="0.25">
      <c r="A71" s="17"/>
      <c r="B71" s="17"/>
      <c r="C71" s="17"/>
      <c r="D71" s="9"/>
      <c r="E71" s="9">
        <f t="shared" si="1"/>
        <v>235.52999999998792</v>
      </c>
    </row>
    <row r="72" spans="1:8" ht="21" x14ac:dyDescent="0.25">
      <c r="A72" s="17"/>
      <c r="B72" s="17"/>
      <c r="C72" s="17"/>
      <c r="D72" s="9"/>
      <c r="E72" s="9">
        <f t="shared" si="1"/>
        <v>235.52999999998792</v>
      </c>
    </row>
    <row r="73" spans="1:8" ht="21" x14ac:dyDescent="0.25">
      <c r="A73" s="17"/>
      <c r="B73" s="17"/>
      <c r="C73" s="17"/>
      <c r="D73" s="9"/>
      <c r="E73" s="9">
        <f t="shared" si="1"/>
        <v>235.52999999998792</v>
      </c>
    </row>
    <row r="74" spans="1:8" ht="21" x14ac:dyDescent="0.25">
      <c r="A74" s="17"/>
      <c r="B74" s="17"/>
      <c r="C74" s="17"/>
      <c r="D74" s="9"/>
      <c r="E74" s="9">
        <f t="shared" si="1"/>
        <v>235.52999999998792</v>
      </c>
    </row>
    <row r="75" spans="1:8" ht="21" x14ac:dyDescent="0.25">
      <c r="A75" s="17"/>
      <c r="B75" s="17"/>
      <c r="C75" s="17"/>
      <c r="D75" s="9"/>
      <c r="E75" s="9">
        <f t="shared" si="1"/>
        <v>235.52999999998792</v>
      </c>
    </row>
    <row r="76" spans="1:8" ht="21" x14ac:dyDescent="0.25">
      <c r="A76" s="17"/>
      <c r="B76" s="17"/>
      <c r="C76" s="17"/>
      <c r="D76" s="9"/>
      <c r="E76" s="9">
        <f t="shared" si="1"/>
        <v>235.52999999998792</v>
      </c>
    </row>
    <row r="77" spans="1:8" ht="21" x14ac:dyDescent="0.25">
      <c r="A77" s="17"/>
      <c r="B77" s="17"/>
      <c r="C77" s="17"/>
      <c r="D77" s="9"/>
      <c r="E77" s="9">
        <f t="shared" si="1"/>
        <v>235.52999999998792</v>
      </c>
    </row>
    <row r="78" spans="1:8" ht="21" x14ac:dyDescent="0.25">
      <c r="A78" s="17"/>
      <c r="B78" s="17"/>
      <c r="C78" s="17"/>
      <c r="D78" s="9"/>
      <c r="E78" s="9">
        <f t="shared" si="1"/>
        <v>235.52999999998792</v>
      </c>
    </row>
    <row r="79" spans="1:8" ht="21" x14ac:dyDescent="0.25">
      <c r="A79" s="17"/>
      <c r="B79" s="17"/>
      <c r="C79" s="17"/>
      <c r="D79" s="9"/>
      <c r="E79" s="9">
        <f t="shared" si="1"/>
        <v>235.52999999998792</v>
      </c>
    </row>
    <row r="80" spans="1:8" ht="21" x14ac:dyDescent="0.25">
      <c r="A80" s="17"/>
      <c r="B80" s="17"/>
      <c r="C80" s="17"/>
      <c r="D80" s="9"/>
      <c r="E80" s="9">
        <f t="shared" si="1"/>
        <v>235.52999999998792</v>
      </c>
    </row>
    <row r="81" spans="1:5" ht="21" x14ac:dyDescent="0.25">
      <c r="A81" s="17"/>
      <c r="B81" s="17"/>
      <c r="C81" s="17"/>
      <c r="D81" s="9"/>
      <c r="E81" s="9">
        <f t="shared" si="1"/>
        <v>235.52999999998792</v>
      </c>
    </row>
    <row r="82" spans="1:5" ht="21" x14ac:dyDescent="0.25">
      <c r="A82" s="17"/>
      <c r="B82" s="17"/>
      <c r="C82" s="17"/>
      <c r="D82" s="9"/>
      <c r="E82" s="9">
        <f t="shared" si="1"/>
        <v>235.52999999998792</v>
      </c>
    </row>
    <row r="83" spans="1:5" ht="21" x14ac:dyDescent="0.25">
      <c r="A83" s="17"/>
      <c r="B83" s="17"/>
      <c r="C83" s="17"/>
      <c r="D83" s="9"/>
      <c r="E83" s="9">
        <f t="shared" si="1"/>
        <v>235.52999999998792</v>
      </c>
    </row>
    <row r="84" spans="1:5" ht="21" x14ac:dyDescent="0.25">
      <c r="A84" s="17"/>
      <c r="B84" s="17"/>
      <c r="C84" s="17"/>
      <c r="D84" s="9"/>
      <c r="E84" s="9">
        <f t="shared" si="1"/>
        <v>235.52999999998792</v>
      </c>
    </row>
    <row r="85" spans="1:5" ht="21" x14ac:dyDescent="0.25">
      <c r="A85" s="17"/>
      <c r="B85" s="17"/>
      <c r="C85" s="17"/>
      <c r="D85" s="9"/>
      <c r="E85" s="9">
        <f t="shared" si="1"/>
        <v>235.52999999998792</v>
      </c>
    </row>
    <row r="86" spans="1:5" ht="21" x14ac:dyDescent="0.25">
      <c r="A86" s="17"/>
      <c r="B86" s="17"/>
      <c r="C86" s="17"/>
      <c r="D86" s="9"/>
      <c r="E86" s="9">
        <f t="shared" si="1"/>
        <v>235.52999999998792</v>
      </c>
    </row>
    <row r="87" spans="1:5" ht="21" x14ac:dyDescent="0.25">
      <c r="A87" s="17"/>
      <c r="B87" s="17"/>
      <c r="C87" s="17"/>
      <c r="D87" s="9"/>
      <c r="E87" s="9">
        <f t="shared" si="1"/>
        <v>235.52999999998792</v>
      </c>
    </row>
    <row r="88" spans="1:5" ht="21" x14ac:dyDescent="0.25">
      <c r="A88" s="17"/>
      <c r="B88" s="17"/>
      <c r="C88" s="17"/>
      <c r="D88" s="9"/>
      <c r="E88" s="9">
        <f t="shared" si="1"/>
        <v>235.52999999998792</v>
      </c>
    </row>
    <row r="89" spans="1:5" ht="21" x14ac:dyDescent="0.25">
      <c r="A89" s="17"/>
      <c r="B89" s="17"/>
      <c r="C89" s="17"/>
      <c r="D89" s="9"/>
      <c r="E89" s="9">
        <f t="shared" si="1"/>
        <v>235.52999999998792</v>
      </c>
    </row>
    <row r="90" spans="1:5" ht="21" x14ac:dyDescent="0.25">
      <c r="A90" s="17"/>
      <c r="B90" s="17"/>
      <c r="C90" s="17"/>
      <c r="D90" s="9"/>
      <c r="E90" s="9">
        <f t="shared" si="1"/>
        <v>235.52999999998792</v>
      </c>
    </row>
    <row r="91" spans="1:5" ht="21" x14ac:dyDescent="0.25">
      <c r="A91" s="17"/>
      <c r="B91" s="17"/>
      <c r="C91" s="17"/>
      <c r="D91" s="9"/>
      <c r="E91" s="9">
        <f t="shared" si="1"/>
        <v>235.52999999998792</v>
      </c>
    </row>
    <row r="92" spans="1:5" ht="21" x14ac:dyDescent="0.25">
      <c r="A92" s="17"/>
      <c r="B92" s="17"/>
      <c r="C92" s="17"/>
      <c r="D92" s="9"/>
      <c r="E92" s="9">
        <f t="shared" si="1"/>
        <v>235.52999999998792</v>
      </c>
    </row>
    <row r="93" spans="1:5" ht="21" x14ac:dyDescent="0.25">
      <c r="A93" s="17"/>
      <c r="B93" s="17"/>
      <c r="C93" s="17"/>
      <c r="D93" s="9"/>
      <c r="E93" s="9">
        <f t="shared" si="1"/>
        <v>235.52999999998792</v>
      </c>
    </row>
    <row r="94" spans="1:5" ht="21" x14ac:dyDescent="0.25">
      <c r="A94" s="17"/>
      <c r="B94" s="17"/>
      <c r="C94" s="17"/>
      <c r="D94" s="9"/>
      <c r="E94" s="9">
        <f t="shared" si="1"/>
        <v>235.52999999998792</v>
      </c>
    </row>
    <row r="95" spans="1:5" ht="21" x14ac:dyDescent="0.25">
      <c r="A95" s="17"/>
      <c r="B95" s="17"/>
      <c r="C95" s="17"/>
      <c r="D95" s="9"/>
      <c r="E95" s="9">
        <f t="shared" si="1"/>
        <v>235.52999999998792</v>
      </c>
    </row>
    <row r="96" spans="1:5" ht="21" x14ac:dyDescent="0.25">
      <c r="A96" s="17"/>
      <c r="B96" s="17"/>
      <c r="C96" s="17"/>
      <c r="D96" s="9"/>
      <c r="E96" s="9">
        <f t="shared" si="1"/>
        <v>235.52999999998792</v>
      </c>
    </row>
    <row r="97" spans="1:5" ht="21" x14ac:dyDescent="0.25">
      <c r="A97" s="17"/>
      <c r="B97" s="17"/>
      <c r="C97" s="17"/>
      <c r="D97" s="9"/>
      <c r="E97" s="9">
        <f t="shared" si="1"/>
        <v>235.52999999998792</v>
      </c>
    </row>
    <row r="98" spans="1:5" ht="21" x14ac:dyDescent="0.25">
      <c r="A98" s="17"/>
      <c r="B98" s="17"/>
      <c r="C98" s="17"/>
      <c r="D98" s="9"/>
      <c r="E98" s="9">
        <f t="shared" si="1"/>
        <v>235.52999999998792</v>
      </c>
    </row>
    <row r="99" spans="1:5" ht="21" x14ac:dyDescent="0.25">
      <c r="A99" s="17"/>
      <c r="B99" s="17"/>
      <c r="C99" s="17"/>
      <c r="D99" s="9"/>
      <c r="E99" s="9">
        <f t="shared" si="1"/>
        <v>235.52999999998792</v>
      </c>
    </row>
    <row r="100" spans="1:5" ht="21" x14ac:dyDescent="0.25">
      <c r="A100" s="17"/>
      <c r="B100" s="17"/>
      <c r="C100" s="17"/>
      <c r="D100" s="9"/>
      <c r="E100" s="9">
        <f t="shared" si="1"/>
        <v>235.52999999998792</v>
      </c>
    </row>
    <row r="101" spans="1:5" ht="21" x14ac:dyDescent="0.25">
      <c r="A101" s="17"/>
      <c r="B101" s="17"/>
      <c r="C101" s="17"/>
      <c r="D101" s="9"/>
      <c r="E101" s="9">
        <f t="shared" si="1"/>
        <v>235.52999999998792</v>
      </c>
    </row>
    <row r="102" spans="1:5" ht="21" x14ac:dyDescent="0.25">
      <c r="A102" s="17"/>
      <c r="B102" s="17"/>
      <c r="C102" s="17"/>
      <c r="D102" s="9"/>
      <c r="E102" s="9">
        <f t="shared" si="1"/>
        <v>235.52999999998792</v>
      </c>
    </row>
    <row r="103" spans="1:5" ht="21" x14ac:dyDescent="0.25">
      <c r="A103" s="17"/>
      <c r="B103" s="17"/>
      <c r="C103" s="17"/>
      <c r="D103" s="9"/>
      <c r="E103" s="9">
        <f t="shared" si="1"/>
        <v>235.52999999998792</v>
      </c>
    </row>
    <row r="104" spans="1:5" ht="21" x14ac:dyDescent="0.25">
      <c r="A104" s="17"/>
      <c r="B104" s="17"/>
      <c r="C104" s="17"/>
      <c r="D104" s="9"/>
      <c r="E104" s="9">
        <f t="shared" si="1"/>
        <v>235.52999999998792</v>
      </c>
    </row>
    <row r="105" spans="1:5" ht="21" x14ac:dyDescent="0.25">
      <c r="A105" s="17"/>
      <c r="B105" s="17"/>
      <c r="C105" s="17"/>
      <c r="D105" s="17"/>
      <c r="E105" s="9">
        <f t="shared" si="1"/>
        <v>235.52999999998792</v>
      </c>
    </row>
    <row r="106" spans="1:5" ht="21" x14ac:dyDescent="0.25">
      <c r="A106" s="17"/>
      <c r="B106" s="17"/>
      <c r="C106" s="17"/>
      <c r="D106" s="17"/>
      <c r="E106" s="9">
        <f t="shared" si="1"/>
        <v>235.52999999998792</v>
      </c>
    </row>
    <row r="107" spans="1:5" ht="21" x14ac:dyDescent="0.25">
      <c r="A107" s="17"/>
      <c r="B107" s="17"/>
      <c r="C107" s="17"/>
      <c r="D107" s="17"/>
      <c r="E107" s="9">
        <f t="shared" si="1"/>
        <v>235.52999999998792</v>
      </c>
    </row>
    <row r="108" spans="1:5" ht="21" x14ac:dyDescent="0.25">
      <c r="A108" s="17"/>
      <c r="B108" s="17"/>
      <c r="C108" s="17"/>
      <c r="D108" s="17"/>
      <c r="E108" s="9">
        <f t="shared" si="1"/>
        <v>235.52999999998792</v>
      </c>
    </row>
    <row r="109" spans="1:5" ht="21" x14ac:dyDescent="0.25">
      <c r="A109" s="17"/>
      <c r="B109" s="17"/>
      <c r="C109" s="17"/>
      <c r="D109" s="17"/>
      <c r="E109" s="9">
        <f t="shared" si="1"/>
        <v>235.52999999998792</v>
      </c>
    </row>
    <row r="110" spans="1:5" ht="21" x14ac:dyDescent="0.25">
      <c r="A110" s="17"/>
      <c r="B110" s="17"/>
      <c r="C110" s="17"/>
      <c r="D110" s="17"/>
      <c r="E110" s="9">
        <f t="shared" si="1"/>
        <v>235.52999999998792</v>
      </c>
    </row>
    <row r="111" spans="1:5" ht="21" x14ac:dyDescent="0.25">
      <c r="A111" s="17"/>
      <c r="B111" s="17"/>
      <c r="C111" s="17"/>
      <c r="D111" s="17"/>
      <c r="E111" s="9">
        <f t="shared" si="1"/>
        <v>235.52999999998792</v>
      </c>
    </row>
    <row r="112" spans="1:5" ht="21" x14ac:dyDescent="0.25">
      <c r="A112" s="17"/>
      <c r="B112" s="17"/>
      <c r="C112" s="17"/>
      <c r="D112" s="17"/>
      <c r="E112" s="9">
        <f t="shared" si="1"/>
        <v>235.52999999998792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Sheet171"/>
  <dimension ref="A1:H112"/>
  <sheetViews>
    <sheetView workbookViewId="0">
      <selection activeCell="A15" sqref="A15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1808</v>
      </c>
      <c r="B1" s="160"/>
      <c r="C1" s="160"/>
      <c r="D1" s="160"/>
      <c r="E1" s="160"/>
    </row>
    <row r="2" spans="1:5" ht="26" x14ac:dyDescent="0.3">
      <c r="A2" s="161" t="s">
        <v>1778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45563</v>
      </c>
      <c r="B5" s="8" t="s">
        <v>1812</v>
      </c>
      <c r="C5" s="16">
        <v>10100</v>
      </c>
      <c r="D5" s="9"/>
      <c r="E5" s="9">
        <f>E4+C5-D5</f>
        <v>10100</v>
      </c>
    </row>
    <row r="6" spans="1:5" ht="21" x14ac:dyDescent="0.25">
      <c r="A6" s="18">
        <v>45565</v>
      </c>
      <c r="B6" s="8" t="s">
        <v>362</v>
      </c>
      <c r="C6" s="9"/>
      <c r="D6" s="9">
        <v>131.25</v>
      </c>
      <c r="E6" s="9">
        <f t="shared" ref="E6:E69" si="0">E5+C6-D6</f>
        <v>9968.75</v>
      </c>
    </row>
    <row r="7" spans="1:5" ht="21" x14ac:dyDescent="0.25">
      <c r="A7" s="18">
        <v>45565</v>
      </c>
      <c r="B7" s="8" t="s">
        <v>362</v>
      </c>
      <c r="C7" s="9"/>
      <c r="D7" s="9">
        <v>131.25</v>
      </c>
      <c r="E7" s="9">
        <f t="shared" si="0"/>
        <v>9837.5</v>
      </c>
    </row>
    <row r="8" spans="1:5" ht="21" x14ac:dyDescent="0.25">
      <c r="A8" s="18">
        <v>45565</v>
      </c>
      <c r="B8" s="8" t="s">
        <v>362</v>
      </c>
      <c r="C8" s="9"/>
      <c r="D8" s="9">
        <v>131.25</v>
      </c>
      <c r="E8" s="9">
        <f t="shared" si="0"/>
        <v>9706.25</v>
      </c>
    </row>
    <row r="9" spans="1:5" ht="21" x14ac:dyDescent="0.25">
      <c r="A9" s="18">
        <v>45565</v>
      </c>
      <c r="B9" s="8" t="s">
        <v>362</v>
      </c>
      <c r="C9" s="9"/>
      <c r="D9" s="9">
        <v>131.25</v>
      </c>
      <c r="E9" s="9">
        <f t="shared" si="0"/>
        <v>9575</v>
      </c>
    </row>
    <row r="10" spans="1:5" ht="21" x14ac:dyDescent="0.25">
      <c r="A10" s="18"/>
      <c r="B10" s="8"/>
      <c r="C10" s="9"/>
      <c r="D10" s="9">
        <v>7550</v>
      </c>
      <c r="E10" s="9">
        <f t="shared" si="0"/>
        <v>2025</v>
      </c>
    </row>
    <row r="11" spans="1:5" ht="21" x14ac:dyDescent="0.25">
      <c r="A11" s="18"/>
      <c r="B11" s="8"/>
      <c r="C11" s="9"/>
      <c r="D11" s="9">
        <v>131.25</v>
      </c>
      <c r="E11" s="9">
        <f t="shared" si="0"/>
        <v>1893.75</v>
      </c>
    </row>
    <row r="12" spans="1:5" ht="21" x14ac:dyDescent="0.25">
      <c r="A12" s="18">
        <v>45624</v>
      </c>
      <c r="B12" s="8" t="s">
        <v>722</v>
      </c>
      <c r="C12" s="9"/>
      <c r="D12" s="9">
        <v>472.5</v>
      </c>
      <c r="E12" s="9">
        <f t="shared" si="0"/>
        <v>1421.25</v>
      </c>
    </row>
    <row r="13" spans="1:5" ht="21" x14ac:dyDescent="0.25">
      <c r="A13" s="18"/>
      <c r="B13" s="8"/>
      <c r="C13" s="9"/>
      <c r="D13" s="9">
        <v>472.5</v>
      </c>
      <c r="E13" s="9">
        <f t="shared" si="0"/>
        <v>948.75</v>
      </c>
    </row>
    <row r="14" spans="1:5" ht="21" x14ac:dyDescent="0.25">
      <c r="A14" s="18">
        <v>46019</v>
      </c>
      <c r="B14" s="8"/>
      <c r="C14" s="9"/>
      <c r="D14" s="9">
        <v>472.5</v>
      </c>
      <c r="E14" s="9">
        <f t="shared" si="0"/>
        <v>476.25</v>
      </c>
    </row>
    <row r="15" spans="1:5" ht="21" x14ac:dyDescent="0.25">
      <c r="A15" s="18">
        <v>46019</v>
      </c>
      <c r="B15" s="8" t="s">
        <v>722</v>
      </c>
      <c r="C15" s="9"/>
      <c r="D15" s="9">
        <v>472.5</v>
      </c>
      <c r="E15" s="9">
        <f t="shared" si="0"/>
        <v>3.75</v>
      </c>
    </row>
    <row r="16" spans="1:5" ht="21" x14ac:dyDescent="0.25">
      <c r="A16" s="18"/>
      <c r="B16" s="8"/>
      <c r="C16" s="9"/>
      <c r="D16" s="9"/>
      <c r="E16" s="9">
        <f t="shared" si="0"/>
        <v>3.75</v>
      </c>
    </row>
    <row r="17" spans="1:5" ht="21" x14ac:dyDescent="0.25">
      <c r="A17" s="18"/>
      <c r="B17" s="8"/>
      <c r="C17" s="9"/>
      <c r="D17" s="9"/>
      <c r="E17" s="9">
        <f t="shared" si="0"/>
        <v>3.75</v>
      </c>
    </row>
    <row r="18" spans="1:5" ht="21" x14ac:dyDescent="0.25">
      <c r="A18" s="18"/>
      <c r="B18" s="8"/>
      <c r="C18" s="9"/>
      <c r="D18" s="9"/>
      <c r="E18" s="9">
        <f t="shared" si="0"/>
        <v>3.75</v>
      </c>
    </row>
    <row r="19" spans="1:5" ht="21" x14ac:dyDescent="0.25">
      <c r="A19" s="18"/>
      <c r="B19" s="8"/>
      <c r="C19" s="9"/>
      <c r="D19" s="9"/>
      <c r="E19" s="9">
        <f t="shared" si="0"/>
        <v>3.75</v>
      </c>
    </row>
    <row r="20" spans="1:5" ht="21" x14ac:dyDescent="0.25">
      <c r="A20" s="18"/>
      <c r="B20" s="8"/>
      <c r="C20" s="9"/>
      <c r="D20" s="9"/>
      <c r="E20" s="9">
        <f t="shared" si="0"/>
        <v>3.75</v>
      </c>
    </row>
    <row r="21" spans="1:5" ht="21" x14ac:dyDescent="0.25">
      <c r="A21" s="18"/>
      <c r="B21" s="8"/>
      <c r="C21" s="9"/>
      <c r="D21" s="9"/>
      <c r="E21" s="9">
        <f t="shared" si="0"/>
        <v>3.75</v>
      </c>
    </row>
    <row r="22" spans="1:5" ht="21" x14ac:dyDescent="0.25">
      <c r="A22" s="18"/>
      <c r="B22" s="8"/>
      <c r="C22" s="9"/>
      <c r="D22" s="9"/>
      <c r="E22" s="9">
        <f t="shared" si="0"/>
        <v>3.75</v>
      </c>
    </row>
    <row r="23" spans="1:5" ht="21" x14ac:dyDescent="0.25">
      <c r="A23" s="18"/>
      <c r="B23" s="8"/>
      <c r="C23" s="9"/>
      <c r="D23" s="9"/>
      <c r="E23" s="9">
        <f t="shared" si="0"/>
        <v>3.75</v>
      </c>
    </row>
    <row r="24" spans="1:5" ht="21" x14ac:dyDescent="0.25">
      <c r="A24" s="18"/>
      <c r="B24" s="8"/>
      <c r="C24" s="9"/>
      <c r="D24" s="9"/>
      <c r="E24" s="9">
        <f t="shared" si="0"/>
        <v>3.75</v>
      </c>
    </row>
    <row r="25" spans="1:5" ht="21" x14ac:dyDescent="0.25">
      <c r="A25" s="18"/>
      <c r="B25" s="8"/>
      <c r="C25" s="9"/>
      <c r="D25" s="9"/>
      <c r="E25" s="9">
        <f t="shared" si="0"/>
        <v>3.75</v>
      </c>
    </row>
    <row r="26" spans="1:5" ht="21" x14ac:dyDescent="0.25">
      <c r="A26" s="18"/>
      <c r="B26" s="8"/>
      <c r="C26" s="9"/>
      <c r="D26" s="9"/>
      <c r="E26" s="9">
        <f t="shared" si="0"/>
        <v>3.75</v>
      </c>
    </row>
    <row r="27" spans="1:5" ht="21" x14ac:dyDescent="0.25">
      <c r="A27" s="18"/>
      <c r="B27" s="8"/>
      <c r="C27" s="9"/>
      <c r="D27" s="9"/>
      <c r="E27" s="9">
        <f t="shared" si="0"/>
        <v>3.75</v>
      </c>
    </row>
    <row r="28" spans="1:5" ht="21" x14ac:dyDescent="0.25">
      <c r="A28" s="18"/>
      <c r="B28" s="8"/>
      <c r="C28" s="9"/>
      <c r="D28" s="9"/>
      <c r="E28" s="9">
        <f t="shared" si="0"/>
        <v>3.75</v>
      </c>
    </row>
    <row r="29" spans="1:5" ht="21" x14ac:dyDescent="0.25">
      <c r="A29" s="18"/>
      <c r="B29" s="8"/>
      <c r="C29" s="9"/>
      <c r="D29" s="9"/>
      <c r="E29" s="9">
        <f t="shared" si="0"/>
        <v>3.75</v>
      </c>
    </row>
    <row r="30" spans="1:5" ht="21" x14ac:dyDescent="0.25">
      <c r="A30" s="18"/>
      <c r="B30" s="8"/>
      <c r="C30" s="9"/>
      <c r="D30" s="9"/>
      <c r="E30" s="9">
        <f t="shared" si="0"/>
        <v>3.75</v>
      </c>
    </row>
    <row r="31" spans="1:5" ht="21" x14ac:dyDescent="0.25">
      <c r="A31" s="18"/>
      <c r="B31" s="8"/>
      <c r="C31" s="9"/>
      <c r="D31" s="9"/>
      <c r="E31" s="9">
        <f t="shared" si="0"/>
        <v>3.75</v>
      </c>
    </row>
    <row r="32" spans="1:5" ht="21" x14ac:dyDescent="0.25">
      <c r="A32" s="18"/>
      <c r="B32" s="8"/>
      <c r="C32" s="9"/>
      <c r="D32" s="9"/>
      <c r="E32" s="9">
        <f t="shared" si="0"/>
        <v>3.75</v>
      </c>
    </row>
    <row r="33" spans="1:5" ht="21" x14ac:dyDescent="0.25">
      <c r="A33" s="17"/>
      <c r="B33" s="8"/>
      <c r="C33" s="9"/>
      <c r="D33" s="9"/>
      <c r="E33" s="9">
        <f t="shared" si="0"/>
        <v>3.75</v>
      </c>
    </row>
    <row r="34" spans="1:5" ht="21" x14ac:dyDescent="0.25">
      <c r="A34" s="17"/>
      <c r="B34" s="8"/>
      <c r="C34" s="9"/>
      <c r="D34" s="9"/>
      <c r="E34" s="9">
        <f t="shared" si="0"/>
        <v>3.75</v>
      </c>
    </row>
    <row r="35" spans="1:5" ht="21" x14ac:dyDescent="0.25">
      <c r="A35" s="17"/>
      <c r="B35" s="17"/>
      <c r="C35" s="9"/>
      <c r="D35" s="9"/>
      <c r="E35" s="9">
        <f t="shared" si="0"/>
        <v>3.75</v>
      </c>
    </row>
    <row r="36" spans="1:5" ht="21" x14ac:dyDescent="0.25">
      <c r="A36" s="17"/>
      <c r="B36" s="17"/>
      <c r="C36" s="9"/>
      <c r="D36" s="9"/>
      <c r="E36" s="9">
        <f t="shared" si="0"/>
        <v>3.75</v>
      </c>
    </row>
    <row r="37" spans="1:5" ht="21" x14ac:dyDescent="0.25">
      <c r="A37" s="17"/>
      <c r="B37" s="17"/>
      <c r="C37" s="9"/>
      <c r="D37" s="9"/>
      <c r="E37" s="9">
        <f t="shared" si="0"/>
        <v>3.75</v>
      </c>
    </row>
    <row r="38" spans="1:5" ht="21" x14ac:dyDescent="0.25">
      <c r="A38" s="17"/>
      <c r="B38" s="17"/>
      <c r="C38" s="9"/>
      <c r="D38" s="9"/>
      <c r="E38" s="9">
        <f t="shared" si="0"/>
        <v>3.75</v>
      </c>
    </row>
    <row r="39" spans="1:5" ht="21" x14ac:dyDescent="0.25">
      <c r="A39" s="17"/>
      <c r="B39" s="17"/>
      <c r="C39" s="9"/>
      <c r="D39" s="9"/>
      <c r="E39" s="9">
        <f t="shared" si="0"/>
        <v>3.75</v>
      </c>
    </row>
    <row r="40" spans="1:5" ht="21" x14ac:dyDescent="0.25">
      <c r="A40" s="17"/>
      <c r="B40" s="17"/>
      <c r="C40" s="9"/>
      <c r="D40" s="9"/>
      <c r="E40" s="9">
        <f t="shared" si="0"/>
        <v>3.75</v>
      </c>
    </row>
    <row r="41" spans="1:5" ht="21" x14ac:dyDescent="0.25">
      <c r="A41" s="17"/>
      <c r="B41" s="17"/>
      <c r="C41" s="9"/>
      <c r="D41" s="9"/>
      <c r="E41" s="9">
        <f t="shared" si="0"/>
        <v>3.75</v>
      </c>
    </row>
    <row r="42" spans="1:5" ht="21" x14ac:dyDescent="0.25">
      <c r="A42" s="17"/>
      <c r="B42" s="17"/>
      <c r="C42" s="9"/>
      <c r="D42" s="9"/>
      <c r="E42" s="9">
        <f t="shared" si="0"/>
        <v>3.75</v>
      </c>
    </row>
    <row r="43" spans="1:5" ht="21" x14ac:dyDescent="0.25">
      <c r="A43" s="17"/>
      <c r="B43" s="17"/>
      <c r="C43" s="9"/>
      <c r="D43" s="9"/>
      <c r="E43" s="9">
        <f t="shared" si="0"/>
        <v>3.75</v>
      </c>
    </row>
    <row r="44" spans="1:5" ht="21" x14ac:dyDescent="0.25">
      <c r="A44" s="17"/>
      <c r="B44" s="17"/>
      <c r="C44" s="9"/>
      <c r="D44" s="9"/>
      <c r="E44" s="9">
        <f t="shared" si="0"/>
        <v>3.75</v>
      </c>
    </row>
    <row r="45" spans="1:5" ht="21" x14ac:dyDescent="0.25">
      <c r="A45" s="17"/>
      <c r="B45" s="17"/>
      <c r="C45" s="9"/>
      <c r="D45" s="9"/>
      <c r="E45" s="9">
        <f t="shared" si="0"/>
        <v>3.75</v>
      </c>
    </row>
    <row r="46" spans="1:5" ht="21" x14ac:dyDescent="0.25">
      <c r="A46" s="17"/>
      <c r="B46" s="17"/>
      <c r="C46" s="9"/>
      <c r="D46" s="9"/>
      <c r="E46" s="9">
        <f t="shared" si="0"/>
        <v>3.75</v>
      </c>
    </row>
    <row r="47" spans="1:5" ht="21" x14ac:dyDescent="0.25">
      <c r="A47" s="17"/>
      <c r="B47" s="17"/>
      <c r="C47" s="9"/>
      <c r="D47" s="9"/>
      <c r="E47" s="9">
        <f t="shared" si="0"/>
        <v>3.75</v>
      </c>
    </row>
    <row r="48" spans="1:5" ht="21" x14ac:dyDescent="0.25">
      <c r="A48" s="17"/>
      <c r="B48" s="17"/>
      <c r="C48" s="9"/>
      <c r="D48" s="9"/>
      <c r="E48" s="9">
        <f t="shared" si="0"/>
        <v>3.75</v>
      </c>
    </row>
    <row r="49" spans="1:5" ht="21" x14ac:dyDescent="0.25">
      <c r="A49" s="17"/>
      <c r="B49" s="17"/>
      <c r="C49" s="9"/>
      <c r="D49" s="9"/>
      <c r="E49" s="9">
        <f t="shared" si="0"/>
        <v>3.75</v>
      </c>
    </row>
    <row r="50" spans="1:5" ht="21" x14ac:dyDescent="0.25">
      <c r="A50" s="17"/>
      <c r="B50" s="17"/>
      <c r="C50" s="9"/>
      <c r="D50" s="9"/>
      <c r="E50" s="9">
        <f t="shared" si="0"/>
        <v>3.75</v>
      </c>
    </row>
    <row r="51" spans="1:5" ht="21" x14ac:dyDescent="0.25">
      <c r="A51" s="17"/>
      <c r="B51" s="17"/>
      <c r="C51" s="9"/>
      <c r="D51" s="9"/>
      <c r="E51" s="9">
        <f t="shared" si="0"/>
        <v>3.75</v>
      </c>
    </row>
    <row r="52" spans="1:5" ht="21" x14ac:dyDescent="0.25">
      <c r="A52" s="17"/>
      <c r="B52" s="17"/>
      <c r="C52" s="9"/>
      <c r="D52" s="9"/>
      <c r="E52" s="9">
        <f t="shared" si="0"/>
        <v>3.75</v>
      </c>
    </row>
    <row r="53" spans="1:5" ht="21" x14ac:dyDescent="0.25">
      <c r="A53" s="17"/>
      <c r="B53" s="17"/>
      <c r="C53" s="17"/>
      <c r="D53" s="9"/>
      <c r="E53" s="9">
        <f t="shared" si="0"/>
        <v>3.75</v>
      </c>
    </row>
    <row r="54" spans="1:5" ht="21" x14ac:dyDescent="0.25">
      <c r="A54" s="17"/>
      <c r="B54" s="17"/>
      <c r="C54" s="17"/>
      <c r="D54" s="9"/>
      <c r="E54" s="9">
        <f t="shared" si="0"/>
        <v>3.75</v>
      </c>
    </row>
    <row r="55" spans="1:5" ht="21" x14ac:dyDescent="0.25">
      <c r="A55" s="17"/>
      <c r="B55" s="17"/>
      <c r="C55" s="17"/>
      <c r="D55" s="9"/>
      <c r="E55" s="9">
        <f t="shared" si="0"/>
        <v>3.75</v>
      </c>
    </row>
    <row r="56" spans="1:5" ht="21" x14ac:dyDescent="0.25">
      <c r="A56" s="17"/>
      <c r="B56" s="17"/>
      <c r="C56" s="17"/>
      <c r="D56" s="9"/>
      <c r="E56" s="9">
        <f t="shared" si="0"/>
        <v>3.75</v>
      </c>
    </row>
    <row r="57" spans="1:5" ht="21" x14ac:dyDescent="0.25">
      <c r="A57" s="17"/>
      <c r="B57" s="17"/>
      <c r="C57" s="17"/>
      <c r="D57" s="9"/>
      <c r="E57" s="9">
        <f t="shared" si="0"/>
        <v>3.75</v>
      </c>
    </row>
    <row r="58" spans="1:5" ht="21" x14ac:dyDescent="0.25">
      <c r="A58" s="17"/>
      <c r="B58" s="17"/>
      <c r="C58" s="17"/>
      <c r="D58" s="9"/>
      <c r="E58" s="9">
        <f t="shared" si="0"/>
        <v>3.75</v>
      </c>
    </row>
    <row r="59" spans="1:5" ht="21" x14ac:dyDescent="0.25">
      <c r="A59" s="17"/>
      <c r="B59" s="17"/>
      <c r="C59" s="17"/>
      <c r="D59" s="9"/>
      <c r="E59" s="9">
        <f t="shared" si="0"/>
        <v>3.75</v>
      </c>
    </row>
    <row r="60" spans="1:5" ht="21" x14ac:dyDescent="0.25">
      <c r="A60" s="17"/>
      <c r="B60" s="17"/>
      <c r="C60" s="17"/>
      <c r="D60" s="9"/>
      <c r="E60" s="9">
        <f t="shared" si="0"/>
        <v>3.75</v>
      </c>
    </row>
    <row r="61" spans="1:5" ht="21" x14ac:dyDescent="0.25">
      <c r="A61" s="17"/>
      <c r="B61" s="17"/>
      <c r="C61" s="17"/>
      <c r="D61" s="9"/>
      <c r="E61" s="9">
        <f t="shared" si="0"/>
        <v>3.75</v>
      </c>
    </row>
    <row r="62" spans="1:5" ht="21" x14ac:dyDescent="0.25">
      <c r="A62" s="17"/>
      <c r="B62" s="17"/>
      <c r="C62" s="17"/>
      <c r="D62" s="9"/>
      <c r="E62" s="9">
        <f t="shared" si="0"/>
        <v>3.75</v>
      </c>
    </row>
    <row r="63" spans="1:5" ht="21" x14ac:dyDescent="0.25">
      <c r="A63" s="17"/>
      <c r="B63" s="17"/>
      <c r="C63" s="17"/>
      <c r="D63" s="9"/>
      <c r="E63" s="9">
        <f t="shared" si="0"/>
        <v>3.75</v>
      </c>
    </row>
    <row r="64" spans="1:5" ht="21" x14ac:dyDescent="0.25">
      <c r="A64" s="17"/>
      <c r="B64" s="17"/>
      <c r="C64" s="17"/>
      <c r="D64" s="9"/>
      <c r="E64" s="9">
        <f t="shared" si="0"/>
        <v>3.75</v>
      </c>
    </row>
    <row r="65" spans="1:8" ht="21" x14ac:dyDescent="0.25">
      <c r="A65" s="17"/>
      <c r="B65" s="17"/>
      <c r="C65" s="17"/>
      <c r="D65" s="9"/>
      <c r="E65" s="9">
        <f t="shared" si="0"/>
        <v>3.75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3.75</v>
      </c>
    </row>
    <row r="67" spans="1:8" ht="21" x14ac:dyDescent="0.25">
      <c r="A67" s="17"/>
      <c r="B67" s="17"/>
      <c r="C67" s="17"/>
      <c r="D67" s="9"/>
      <c r="E67" s="9">
        <f t="shared" si="0"/>
        <v>3.75</v>
      </c>
    </row>
    <row r="68" spans="1:8" ht="21" x14ac:dyDescent="0.25">
      <c r="A68" s="17"/>
      <c r="B68" s="17"/>
      <c r="C68" s="17"/>
      <c r="D68" s="9"/>
      <c r="E68" s="9">
        <f t="shared" si="0"/>
        <v>3.75</v>
      </c>
    </row>
    <row r="69" spans="1:8" ht="21" x14ac:dyDescent="0.25">
      <c r="A69" s="17"/>
      <c r="B69" s="17"/>
      <c r="C69" s="17"/>
      <c r="D69" s="9"/>
      <c r="E69" s="9">
        <f t="shared" si="0"/>
        <v>3.75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3.75</v>
      </c>
    </row>
    <row r="71" spans="1:8" ht="21" x14ac:dyDescent="0.25">
      <c r="A71" s="17"/>
      <c r="B71" s="17"/>
      <c r="C71" s="17"/>
      <c r="D71" s="9"/>
      <c r="E71" s="9">
        <f t="shared" si="1"/>
        <v>3.75</v>
      </c>
    </row>
    <row r="72" spans="1:8" ht="21" x14ac:dyDescent="0.25">
      <c r="A72" s="17"/>
      <c r="B72" s="17"/>
      <c r="C72" s="17"/>
      <c r="D72" s="9"/>
      <c r="E72" s="9">
        <f t="shared" si="1"/>
        <v>3.75</v>
      </c>
    </row>
    <row r="73" spans="1:8" ht="21" x14ac:dyDescent="0.25">
      <c r="A73" s="17"/>
      <c r="B73" s="17"/>
      <c r="C73" s="17"/>
      <c r="D73" s="9"/>
      <c r="E73" s="9">
        <f t="shared" si="1"/>
        <v>3.75</v>
      </c>
    </row>
    <row r="74" spans="1:8" ht="21" x14ac:dyDescent="0.25">
      <c r="A74" s="17"/>
      <c r="B74" s="17"/>
      <c r="C74" s="17"/>
      <c r="D74" s="9"/>
      <c r="E74" s="9">
        <f t="shared" si="1"/>
        <v>3.75</v>
      </c>
    </row>
    <row r="75" spans="1:8" ht="21" x14ac:dyDescent="0.25">
      <c r="A75" s="17"/>
      <c r="B75" s="17"/>
      <c r="C75" s="17"/>
      <c r="D75" s="9"/>
      <c r="E75" s="9">
        <f t="shared" si="1"/>
        <v>3.75</v>
      </c>
    </row>
    <row r="76" spans="1:8" ht="21" x14ac:dyDescent="0.25">
      <c r="A76" s="17"/>
      <c r="B76" s="17"/>
      <c r="C76" s="17"/>
      <c r="D76" s="9"/>
      <c r="E76" s="9">
        <f t="shared" si="1"/>
        <v>3.75</v>
      </c>
    </row>
    <row r="77" spans="1:8" ht="21" x14ac:dyDescent="0.25">
      <c r="A77" s="17"/>
      <c r="B77" s="17"/>
      <c r="C77" s="17"/>
      <c r="D77" s="9"/>
      <c r="E77" s="9">
        <f t="shared" si="1"/>
        <v>3.75</v>
      </c>
    </row>
    <row r="78" spans="1:8" ht="21" x14ac:dyDescent="0.25">
      <c r="A78" s="17"/>
      <c r="B78" s="17"/>
      <c r="C78" s="17"/>
      <c r="D78" s="9"/>
      <c r="E78" s="9">
        <f t="shared" si="1"/>
        <v>3.75</v>
      </c>
    </row>
    <row r="79" spans="1:8" ht="21" x14ac:dyDescent="0.25">
      <c r="A79" s="17"/>
      <c r="B79" s="17"/>
      <c r="C79" s="17"/>
      <c r="D79" s="9"/>
      <c r="E79" s="9">
        <f t="shared" si="1"/>
        <v>3.75</v>
      </c>
    </row>
    <row r="80" spans="1:8" ht="21" x14ac:dyDescent="0.25">
      <c r="A80" s="17"/>
      <c r="B80" s="17"/>
      <c r="C80" s="17"/>
      <c r="D80" s="9"/>
      <c r="E80" s="9">
        <f t="shared" si="1"/>
        <v>3.75</v>
      </c>
    </row>
    <row r="81" spans="1:5" ht="21" x14ac:dyDescent="0.25">
      <c r="A81" s="17"/>
      <c r="B81" s="17"/>
      <c r="C81" s="17"/>
      <c r="D81" s="9"/>
      <c r="E81" s="9">
        <f t="shared" si="1"/>
        <v>3.75</v>
      </c>
    </row>
    <row r="82" spans="1:5" ht="21" x14ac:dyDescent="0.25">
      <c r="A82" s="17"/>
      <c r="B82" s="17"/>
      <c r="C82" s="17"/>
      <c r="D82" s="9"/>
      <c r="E82" s="9">
        <f t="shared" si="1"/>
        <v>3.75</v>
      </c>
    </row>
    <row r="83" spans="1:5" ht="21" x14ac:dyDescent="0.25">
      <c r="A83" s="17"/>
      <c r="B83" s="17"/>
      <c r="C83" s="17"/>
      <c r="D83" s="9"/>
      <c r="E83" s="9">
        <f t="shared" si="1"/>
        <v>3.75</v>
      </c>
    </row>
    <row r="84" spans="1:5" ht="21" x14ac:dyDescent="0.25">
      <c r="A84" s="17"/>
      <c r="B84" s="17"/>
      <c r="C84" s="17"/>
      <c r="D84" s="9"/>
      <c r="E84" s="9">
        <f t="shared" si="1"/>
        <v>3.75</v>
      </c>
    </row>
    <row r="85" spans="1:5" ht="21" x14ac:dyDescent="0.25">
      <c r="A85" s="17"/>
      <c r="B85" s="17"/>
      <c r="C85" s="17"/>
      <c r="D85" s="9"/>
      <c r="E85" s="9">
        <f t="shared" si="1"/>
        <v>3.75</v>
      </c>
    </row>
    <row r="86" spans="1:5" ht="21" x14ac:dyDescent="0.25">
      <c r="A86" s="17"/>
      <c r="B86" s="17"/>
      <c r="C86" s="17"/>
      <c r="D86" s="9"/>
      <c r="E86" s="9">
        <f t="shared" si="1"/>
        <v>3.75</v>
      </c>
    </row>
    <row r="87" spans="1:5" ht="21" x14ac:dyDescent="0.25">
      <c r="A87" s="17"/>
      <c r="B87" s="17"/>
      <c r="C87" s="17"/>
      <c r="D87" s="9"/>
      <c r="E87" s="9">
        <f t="shared" si="1"/>
        <v>3.75</v>
      </c>
    </row>
    <row r="88" spans="1:5" ht="21" x14ac:dyDescent="0.25">
      <c r="A88" s="17"/>
      <c r="B88" s="17"/>
      <c r="C88" s="17"/>
      <c r="D88" s="9"/>
      <c r="E88" s="9">
        <f t="shared" si="1"/>
        <v>3.75</v>
      </c>
    </row>
    <row r="89" spans="1:5" ht="21" x14ac:dyDescent="0.25">
      <c r="A89" s="17"/>
      <c r="B89" s="17"/>
      <c r="C89" s="17"/>
      <c r="D89" s="9"/>
      <c r="E89" s="9">
        <f t="shared" si="1"/>
        <v>3.75</v>
      </c>
    </row>
    <row r="90" spans="1:5" ht="21" x14ac:dyDescent="0.25">
      <c r="A90" s="17"/>
      <c r="B90" s="17"/>
      <c r="C90" s="17"/>
      <c r="D90" s="9"/>
      <c r="E90" s="9">
        <f t="shared" si="1"/>
        <v>3.75</v>
      </c>
    </row>
    <row r="91" spans="1:5" ht="21" x14ac:dyDescent="0.25">
      <c r="A91" s="17"/>
      <c r="B91" s="17"/>
      <c r="C91" s="17"/>
      <c r="D91" s="9"/>
      <c r="E91" s="9">
        <f t="shared" si="1"/>
        <v>3.75</v>
      </c>
    </row>
    <row r="92" spans="1:5" ht="21" x14ac:dyDescent="0.25">
      <c r="A92" s="17"/>
      <c r="B92" s="17"/>
      <c r="C92" s="17"/>
      <c r="D92" s="9"/>
      <c r="E92" s="9">
        <f t="shared" si="1"/>
        <v>3.75</v>
      </c>
    </row>
    <row r="93" spans="1:5" ht="21" x14ac:dyDescent="0.25">
      <c r="A93" s="17"/>
      <c r="B93" s="17"/>
      <c r="C93" s="17"/>
      <c r="D93" s="9"/>
      <c r="E93" s="9">
        <f t="shared" si="1"/>
        <v>3.75</v>
      </c>
    </row>
    <row r="94" spans="1:5" ht="21" x14ac:dyDescent="0.25">
      <c r="A94" s="17"/>
      <c r="B94" s="17"/>
      <c r="C94" s="17"/>
      <c r="D94" s="9"/>
      <c r="E94" s="9">
        <f t="shared" si="1"/>
        <v>3.75</v>
      </c>
    </row>
    <row r="95" spans="1:5" ht="21" x14ac:dyDescent="0.25">
      <c r="A95" s="17"/>
      <c r="B95" s="17"/>
      <c r="C95" s="17"/>
      <c r="D95" s="9"/>
      <c r="E95" s="9">
        <f t="shared" si="1"/>
        <v>3.75</v>
      </c>
    </row>
    <row r="96" spans="1:5" ht="21" x14ac:dyDescent="0.25">
      <c r="A96" s="17"/>
      <c r="B96" s="17"/>
      <c r="C96" s="17"/>
      <c r="D96" s="9"/>
      <c r="E96" s="9">
        <f t="shared" si="1"/>
        <v>3.75</v>
      </c>
    </row>
    <row r="97" spans="1:5" ht="21" x14ac:dyDescent="0.25">
      <c r="A97" s="17"/>
      <c r="B97" s="17"/>
      <c r="C97" s="17"/>
      <c r="D97" s="9"/>
      <c r="E97" s="9">
        <f t="shared" si="1"/>
        <v>3.75</v>
      </c>
    </row>
    <row r="98" spans="1:5" ht="21" x14ac:dyDescent="0.25">
      <c r="A98" s="17"/>
      <c r="B98" s="17"/>
      <c r="C98" s="17"/>
      <c r="D98" s="9"/>
      <c r="E98" s="9">
        <f t="shared" si="1"/>
        <v>3.75</v>
      </c>
    </row>
    <row r="99" spans="1:5" ht="21" x14ac:dyDescent="0.25">
      <c r="A99" s="17"/>
      <c r="B99" s="17"/>
      <c r="C99" s="17"/>
      <c r="D99" s="9"/>
      <c r="E99" s="9">
        <f t="shared" si="1"/>
        <v>3.75</v>
      </c>
    </row>
    <row r="100" spans="1:5" ht="21" x14ac:dyDescent="0.25">
      <c r="A100" s="17"/>
      <c r="B100" s="17"/>
      <c r="C100" s="17"/>
      <c r="D100" s="9"/>
      <c r="E100" s="9">
        <f t="shared" si="1"/>
        <v>3.75</v>
      </c>
    </row>
    <row r="101" spans="1:5" ht="21" x14ac:dyDescent="0.25">
      <c r="A101" s="17"/>
      <c r="B101" s="17"/>
      <c r="C101" s="17"/>
      <c r="D101" s="9"/>
      <c r="E101" s="9">
        <f t="shared" si="1"/>
        <v>3.75</v>
      </c>
    </row>
    <row r="102" spans="1:5" ht="21" x14ac:dyDescent="0.25">
      <c r="A102" s="17"/>
      <c r="B102" s="17"/>
      <c r="C102" s="17"/>
      <c r="D102" s="9"/>
      <c r="E102" s="9">
        <f t="shared" si="1"/>
        <v>3.75</v>
      </c>
    </row>
    <row r="103" spans="1:5" ht="21" x14ac:dyDescent="0.25">
      <c r="A103" s="17"/>
      <c r="B103" s="17"/>
      <c r="C103" s="17"/>
      <c r="D103" s="9"/>
      <c r="E103" s="9">
        <f t="shared" si="1"/>
        <v>3.75</v>
      </c>
    </row>
    <row r="104" spans="1:5" ht="21" x14ac:dyDescent="0.25">
      <c r="A104" s="17"/>
      <c r="B104" s="17"/>
      <c r="C104" s="17"/>
      <c r="D104" s="9"/>
      <c r="E104" s="9">
        <f t="shared" si="1"/>
        <v>3.75</v>
      </c>
    </row>
    <row r="105" spans="1:5" ht="21" x14ac:dyDescent="0.25">
      <c r="A105" s="17"/>
      <c r="B105" s="17"/>
      <c r="C105" s="17"/>
      <c r="D105" s="17"/>
      <c r="E105" s="9">
        <f t="shared" si="1"/>
        <v>3.75</v>
      </c>
    </row>
    <row r="106" spans="1:5" ht="21" x14ac:dyDescent="0.25">
      <c r="A106" s="17"/>
      <c r="B106" s="17"/>
      <c r="C106" s="17"/>
      <c r="D106" s="17"/>
      <c r="E106" s="9">
        <f t="shared" si="1"/>
        <v>3.75</v>
      </c>
    </row>
    <row r="107" spans="1:5" ht="21" x14ac:dyDescent="0.25">
      <c r="A107" s="17"/>
      <c r="B107" s="17"/>
      <c r="C107" s="17"/>
      <c r="D107" s="17"/>
      <c r="E107" s="9">
        <f t="shared" si="1"/>
        <v>3.75</v>
      </c>
    </row>
    <row r="108" spans="1:5" ht="21" x14ac:dyDescent="0.25">
      <c r="A108" s="17"/>
      <c r="B108" s="17"/>
      <c r="C108" s="17"/>
      <c r="D108" s="17"/>
      <c r="E108" s="9">
        <f t="shared" si="1"/>
        <v>3.75</v>
      </c>
    </row>
    <row r="109" spans="1:5" ht="21" x14ac:dyDescent="0.25">
      <c r="A109" s="17"/>
      <c r="B109" s="17"/>
      <c r="C109" s="17"/>
      <c r="D109" s="17"/>
      <c r="E109" s="9">
        <f t="shared" si="1"/>
        <v>3.75</v>
      </c>
    </row>
    <row r="110" spans="1:5" ht="21" x14ac:dyDescent="0.25">
      <c r="A110" s="17"/>
      <c r="B110" s="17"/>
      <c r="C110" s="17"/>
      <c r="D110" s="17"/>
      <c r="E110" s="9">
        <f t="shared" si="1"/>
        <v>3.75</v>
      </c>
    </row>
    <row r="111" spans="1:5" ht="21" x14ac:dyDescent="0.25">
      <c r="A111" s="17"/>
      <c r="B111" s="17"/>
      <c r="C111" s="17"/>
      <c r="D111" s="17"/>
      <c r="E111" s="9">
        <f t="shared" si="1"/>
        <v>3.75</v>
      </c>
    </row>
    <row r="112" spans="1:5" ht="21" x14ac:dyDescent="0.25">
      <c r="A112" s="17"/>
      <c r="B112" s="17"/>
      <c r="C112" s="17"/>
      <c r="D112" s="17"/>
      <c r="E112" s="9">
        <f t="shared" si="1"/>
        <v>3.75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Sheet172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1808</v>
      </c>
      <c r="B1" s="160"/>
      <c r="C1" s="160"/>
      <c r="D1" s="160"/>
      <c r="E1" s="160"/>
    </row>
    <row r="2" spans="1:5" ht="26" x14ac:dyDescent="0.3">
      <c r="A2" s="161" t="s">
        <v>1810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>
        <v>45998</v>
      </c>
      <c r="B4" s="8" t="s">
        <v>2401</v>
      </c>
      <c r="C4" s="9"/>
      <c r="D4" s="9"/>
      <c r="E4" s="9">
        <v>-1420.85</v>
      </c>
    </row>
    <row r="5" spans="1:5" ht="21" x14ac:dyDescent="0.25">
      <c r="A5" s="18" t="s">
        <v>2761</v>
      </c>
      <c r="B5" s="8" t="s">
        <v>259</v>
      </c>
      <c r="C5" s="16"/>
      <c r="D5" s="9">
        <v>288.75</v>
      </c>
      <c r="E5" s="9">
        <f>E4+C5-D5</f>
        <v>-1709.6</v>
      </c>
    </row>
    <row r="6" spans="1:5" ht="21" x14ac:dyDescent="0.25">
      <c r="A6" s="18" t="s">
        <v>2761</v>
      </c>
      <c r="B6" s="8" t="s">
        <v>259</v>
      </c>
      <c r="C6" s="9"/>
      <c r="D6" s="9">
        <v>288.75</v>
      </c>
      <c r="E6" s="9">
        <f t="shared" ref="E6:E69" si="0">E5+C6-D6</f>
        <v>-1998.35</v>
      </c>
    </row>
    <row r="7" spans="1:5" ht="21" x14ac:dyDescent="0.25">
      <c r="A7" s="18"/>
      <c r="B7" s="8"/>
      <c r="C7" s="9"/>
      <c r="D7" s="9"/>
      <c r="E7" s="9">
        <f t="shared" si="0"/>
        <v>-1998.35</v>
      </c>
    </row>
    <row r="8" spans="1:5" ht="21" x14ac:dyDescent="0.25">
      <c r="A8" s="18"/>
      <c r="B8" s="8"/>
      <c r="C8" s="9"/>
      <c r="D8" s="9"/>
      <c r="E8" s="9">
        <f t="shared" si="0"/>
        <v>-1998.35</v>
      </c>
    </row>
    <row r="9" spans="1:5" ht="21" x14ac:dyDescent="0.25">
      <c r="A9" s="18"/>
      <c r="B9" s="8"/>
      <c r="C9" s="9"/>
      <c r="D9" s="9"/>
      <c r="E9" s="9">
        <f t="shared" si="0"/>
        <v>-1998.35</v>
      </c>
    </row>
    <row r="10" spans="1:5" ht="21" x14ac:dyDescent="0.25">
      <c r="A10" s="18"/>
      <c r="B10" s="8"/>
      <c r="C10" s="9"/>
      <c r="D10" s="9"/>
      <c r="E10" s="9">
        <f t="shared" si="0"/>
        <v>-1998.35</v>
      </c>
    </row>
    <row r="11" spans="1:5" ht="21" x14ac:dyDescent="0.25">
      <c r="A11" s="18"/>
      <c r="B11" s="8"/>
      <c r="C11" s="9"/>
      <c r="D11" s="9"/>
      <c r="E11" s="9">
        <f t="shared" si="0"/>
        <v>-1998.35</v>
      </c>
    </row>
    <row r="12" spans="1:5" ht="21" x14ac:dyDescent="0.25">
      <c r="A12" s="18"/>
      <c r="B12" s="8"/>
      <c r="C12" s="9"/>
      <c r="D12" s="9"/>
      <c r="E12" s="9">
        <f t="shared" si="0"/>
        <v>-1998.35</v>
      </c>
    </row>
    <row r="13" spans="1:5" ht="21" x14ac:dyDescent="0.25">
      <c r="A13" s="18"/>
      <c r="B13" s="8"/>
      <c r="C13" s="9"/>
      <c r="D13" s="9"/>
      <c r="E13" s="9">
        <f t="shared" si="0"/>
        <v>-1998.35</v>
      </c>
    </row>
    <row r="14" spans="1:5" ht="21" x14ac:dyDescent="0.25">
      <c r="A14" s="18"/>
      <c r="B14" s="8"/>
      <c r="C14" s="9"/>
      <c r="D14" s="9"/>
      <c r="E14" s="9">
        <f t="shared" si="0"/>
        <v>-1998.35</v>
      </c>
    </row>
    <row r="15" spans="1:5" ht="21" x14ac:dyDescent="0.25">
      <c r="A15" s="18"/>
      <c r="B15" s="8"/>
      <c r="C15" s="9"/>
      <c r="D15" s="9"/>
      <c r="E15" s="9">
        <f t="shared" si="0"/>
        <v>-1998.35</v>
      </c>
    </row>
    <row r="16" spans="1:5" ht="21" x14ac:dyDescent="0.25">
      <c r="A16" s="18"/>
      <c r="B16" s="8"/>
      <c r="C16" s="9"/>
      <c r="D16" s="9"/>
      <c r="E16" s="9">
        <f t="shared" si="0"/>
        <v>-1998.35</v>
      </c>
    </row>
    <row r="17" spans="1:5" ht="21" x14ac:dyDescent="0.25">
      <c r="A17" s="18"/>
      <c r="B17" s="8"/>
      <c r="C17" s="9"/>
      <c r="D17" s="9"/>
      <c r="E17" s="9">
        <f t="shared" si="0"/>
        <v>-1998.35</v>
      </c>
    </row>
    <row r="18" spans="1:5" ht="21" x14ac:dyDescent="0.25">
      <c r="A18" s="18"/>
      <c r="B18" s="8"/>
      <c r="C18" s="9"/>
      <c r="D18" s="9"/>
      <c r="E18" s="9">
        <f t="shared" si="0"/>
        <v>-1998.35</v>
      </c>
    </row>
    <row r="19" spans="1:5" ht="21" x14ac:dyDescent="0.25">
      <c r="A19" s="18"/>
      <c r="B19" s="8"/>
      <c r="C19" s="9"/>
      <c r="D19" s="9"/>
      <c r="E19" s="9">
        <f t="shared" si="0"/>
        <v>-1998.35</v>
      </c>
    </row>
    <row r="20" spans="1:5" ht="21" x14ac:dyDescent="0.25">
      <c r="A20" s="18"/>
      <c r="B20" s="8"/>
      <c r="C20" s="9"/>
      <c r="D20" s="9"/>
      <c r="E20" s="9">
        <f t="shared" si="0"/>
        <v>-1998.35</v>
      </c>
    </row>
    <row r="21" spans="1:5" ht="21" x14ac:dyDescent="0.25">
      <c r="A21" s="18"/>
      <c r="B21" s="8"/>
      <c r="C21" s="9"/>
      <c r="D21" s="9"/>
      <c r="E21" s="9">
        <f t="shared" si="0"/>
        <v>-1998.35</v>
      </c>
    </row>
    <row r="22" spans="1:5" ht="21" x14ac:dyDescent="0.25">
      <c r="A22" s="18"/>
      <c r="B22" s="8"/>
      <c r="C22" s="9"/>
      <c r="D22" s="9"/>
      <c r="E22" s="9">
        <f t="shared" si="0"/>
        <v>-1998.35</v>
      </c>
    </row>
    <row r="23" spans="1:5" ht="21" x14ac:dyDescent="0.25">
      <c r="A23" s="18"/>
      <c r="B23" s="8"/>
      <c r="C23" s="9"/>
      <c r="D23" s="9"/>
      <c r="E23" s="9">
        <f t="shared" si="0"/>
        <v>-1998.35</v>
      </c>
    </row>
    <row r="24" spans="1:5" ht="21" x14ac:dyDescent="0.25">
      <c r="A24" s="18"/>
      <c r="B24" s="8"/>
      <c r="C24" s="9"/>
      <c r="D24" s="9"/>
      <c r="E24" s="9">
        <f t="shared" si="0"/>
        <v>-1998.35</v>
      </c>
    </row>
    <row r="25" spans="1:5" ht="21" x14ac:dyDescent="0.25">
      <c r="A25" s="18"/>
      <c r="B25" s="8"/>
      <c r="C25" s="9"/>
      <c r="D25" s="9"/>
      <c r="E25" s="9">
        <f t="shared" si="0"/>
        <v>-1998.35</v>
      </c>
    </row>
    <row r="26" spans="1:5" ht="21" x14ac:dyDescent="0.25">
      <c r="A26" s="18"/>
      <c r="B26" s="8"/>
      <c r="C26" s="9"/>
      <c r="D26" s="9"/>
      <c r="E26" s="9">
        <f t="shared" si="0"/>
        <v>-1998.35</v>
      </c>
    </row>
    <row r="27" spans="1:5" ht="21" x14ac:dyDescent="0.25">
      <c r="A27" s="18"/>
      <c r="B27" s="8"/>
      <c r="C27" s="9"/>
      <c r="D27" s="9"/>
      <c r="E27" s="9">
        <f t="shared" si="0"/>
        <v>-1998.35</v>
      </c>
    </row>
    <row r="28" spans="1:5" ht="21" x14ac:dyDescent="0.25">
      <c r="A28" s="18"/>
      <c r="B28" s="8"/>
      <c r="C28" s="9"/>
      <c r="D28" s="9"/>
      <c r="E28" s="9">
        <f t="shared" si="0"/>
        <v>-1998.35</v>
      </c>
    </row>
    <row r="29" spans="1:5" ht="21" x14ac:dyDescent="0.25">
      <c r="A29" s="18"/>
      <c r="B29" s="8"/>
      <c r="C29" s="9"/>
      <c r="D29" s="9"/>
      <c r="E29" s="9">
        <f t="shared" si="0"/>
        <v>-1998.35</v>
      </c>
    </row>
    <row r="30" spans="1:5" ht="21" x14ac:dyDescent="0.25">
      <c r="A30" s="18"/>
      <c r="B30" s="8"/>
      <c r="C30" s="9"/>
      <c r="D30" s="9"/>
      <c r="E30" s="9">
        <f t="shared" si="0"/>
        <v>-1998.35</v>
      </c>
    </row>
    <row r="31" spans="1:5" ht="21" x14ac:dyDescent="0.25">
      <c r="A31" s="18"/>
      <c r="B31" s="8"/>
      <c r="C31" s="9"/>
      <c r="D31" s="9"/>
      <c r="E31" s="9">
        <f t="shared" si="0"/>
        <v>-1998.35</v>
      </c>
    </row>
    <row r="32" spans="1:5" ht="21" x14ac:dyDescent="0.25">
      <c r="A32" s="18"/>
      <c r="B32" s="8"/>
      <c r="C32" s="9"/>
      <c r="D32" s="9"/>
      <c r="E32" s="9">
        <f t="shared" si="0"/>
        <v>-1998.35</v>
      </c>
    </row>
    <row r="33" spans="1:5" ht="21" x14ac:dyDescent="0.25">
      <c r="A33" s="17"/>
      <c r="B33" s="8"/>
      <c r="C33" s="9"/>
      <c r="D33" s="9"/>
      <c r="E33" s="9">
        <f t="shared" si="0"/>
        <v>-1998.35</v>
      </c>
    </row>
    <row r="34" spans="1:5" ht="21" x14ac:dyDescent="0.25">
      <c r="A34" s="17"/>
      <c r="B34" s="8"/>
      <c r="C34" s="9"/>
      <c r="D34" s="9"/>
      <c r="E34" s="9">
        <f t="shared" si="0"/>
        <v>-1998.35</v>
      </c>
    </row>
    <row r="35" spans="1:5" ht="21" x14ac:dyDescent="0.25">
      <c r="A35" s="17"/>
      <c r="B35" s="17"/>
      <c r="C35" s="9"/>
      <c r="D35" s="9"/>
      <c r="E35" s="9">
        <f t="shared" si="0"/>
        <v>-1998.35</v>
      </c>
    </row>
    <row r="36" spans="1:5" ht="21" x14ac:dyDescent="0.25">
      <c r="A36" s="17"/>
      <c r="B36" s="17"/>
      <c r="C36" s="9"/>
      <c r="D36" s="9"/>
      <c r="E36" s="9">
        <f t="shared" si="0"/>
        <v>-1998.35</v>
      </c>
    </row>
    <row r="37" spans="1:5" ht="21" x14ac:dyDescent="0.25">
      <c r="A37" s="17"/>
      <c r="B37" s="17"/>
      <c r="C37" s="9"/>
      <c r="D37" s="9"/>
      <c r="E37" s="9">
        <f t="shared" si="0"/>
        <v>-1998.35</v>
      </c>
    </row>
    <row r="38" spans="1:5" ht="21" x14ac:dyDescent="0.25">
      <c r="A38" s="17"/>
      <c r="B38" s="17"/>
      <c r="C38" s="9"/>
      <c r="D38" s="9"/>
      <c r="E38" s="9">
        <f t="shared" si="0"/>
        <v>-1998.35</v>
      </c>
    </row>
    <row r="39" spans="1:5" ht="21" x14ac:dyDescent="0.25">
      <c r="A39" s="17"/>
      <c r="B39" s="17"/>
      <c r="C39" s="9"/>
      <c r="D39" s="9"/>
      <c r="E39" s="9">
        <f t="shared" si="0"/>
        <v>-1998.35</v>
      </c>
    </row>
    <row r="40" spans="1:5" ht="21" x14ac:dyDescent="0.25">
      <c r="A40" s="17"/>
      <c r="B40" s="17"/>
      <c r="C40" s="9"/>
      <c r="D40" s="9"/>
      <c r="E40" s="9">
        <f t="shared" si="0"/>
        <v>-1998.35</v>
      </c>
    </row>
    <row r="41" spans="1:5" ht="21" x14ac:dyDescent="0.25">
      <c r="A41" s="17"/>
      <c r="B41" s="17"/>
      <c r="C41" s="9"/>
      <c r="D41" s="9"/>
      <c r="E41" s="9">
        <f t="shared" si="0"/>
        <v>-1998.35</v>
      </c>
    </row>
    <row r="42" spans="1:5" ht="21" x14ac:dyDescent="0.25">
      <c r="A42" s="17"/>
      <c r="B42" s="17"/>
      <c r="C42" s="9"/>
      <c r="D42" s="9"/>
      <c r="E42" s="9">
        <f t="shared" si="0"/>
        <v>-1998.35</v>
      </c>
    </row>
    <row r="43" spans="1:5" ht="21" x14ac:dyDescent="0.25">
      <c r="A43" s="17"/>
      <c r="B43" s="17"/>
      <c r="C43" s="9"/>
      <c r="D43" s="9"/>
      <c r="E43" s="9">
        <f t="shared" si="0"/>
        <v>-1998.35</v>
      </c>
    </row>
    <row r="44" spans="1:5" ht="21" x14ac:dyDescent="0.25">
      <c r="A44" s="17"/>
      <c r="B44" s="17"/>
      <c r="C44" s="9"/>
      <c r="D44" s="9"/>
      <c r="E44" s="9">
        <f t="shared" si="0"/>
        <v>-1998.35</v>
      </c>
    </row>
    <row r="45" spans="1:5" ht="21" x14ac:dyDescent="0.25">
      <c r="A45" s="17"/>
      <c r="B45" s="17"/>
      <c r="C45" s="9"/>
      <c r="D45" s="9"/>
      <c r="E45" s="9">
        <f t="shared" si="0"/>
        <v>-1998.35</v>
      </c>
    </row>
    <row r="46" spans="1:5" ht="21" x14ac:dyDescent="0.25">
      <c r="A46" s="17"/>
      <c r="B46" s="17"/>
      <c r="C46" s="9"/>
      <c r="D46" s="9"/>
      <c r="E46" s="9">
        <f t="shared" si="0"/>
        <v>-1998.35</v>
      </c>
    </row>
    <row r="47" spans="1:5" ht="21" x14ac:dyDescent="0.25">
      <c r="A47" s="17"/>
      <c r="B47" s="17"/>
      <c r="C47" s="9"/>
      <c r="D47" s="9"/>
      <c r="E47" s="9">
        <f t="shared" si="0"/>
        <v>-1998.35</v>
      </c>
    </row>
    <row r="48" spans="1:5" ht="21" x14ac:dyDescent="0.25">
      <c r="A48" s="17"/>
      <c r="B48" s="17"/>
      <c r="C48" s="9"/>
      <c r="D48" s="9"/>
      <c r="E48" s="9">
        <f t="shared" si="0"/>
        <v>-1998.35</v>
      </c>
    </row>
    <row r="49" spans="1:5" ht="21" x14ac:dyDescent="0.25">
      <c r="A49" s="17"/>
      <c r="B49" s="17"/>
      <c r="C49" s="9"/>
      <c r="D49" s="9"/>
      <c r="E49" s="9">
        <f t="shared" si="0"/>
        <v>-1998.35</v>
      </c>
    </row>
    <row r="50" spans="1:5" ht="21" x14ac:dyDescent="0.25">
      <c r="A50" s="17"/>
      <c r="B50" s="17"/>
      <c r="C50" s="9"/>
      <c r="D50" s="9"/>
      <c r="E50" s="9">
        <f t="shared" si="0"/>
        <v>-1998.35</v>
      </c>
    </row>
    <row r="51" spans="1:5" ht="21" x14ac:dyDescent="0.25">
      <c r="A51" s="17"/>
      <c r="B51" s="17"/>
      <c r="C51" s="9"/>
      <c r="D51" s="9"/>
      <c r="E51" s="9">
        <f t="shared" si="0"/>
        <v>-1998.35</v>
      </c>
    </row>
    <row r="52" spans="1:5" ht="21" x14ac:dyDescent="0.25">
      <c r="A52" s="17"/>
      <c r="B52" s="17"/>
      <c r="C52" s="9"/>
      <c r="D52" s="9"/>
      <c r="E52" s="9">
        <f t="shared" si="0"/>
        <v>-1998.35</v>
      </c>
    </row>
    <row r="53" spans="1:5" ht="21" x14ac:dyDescent="0.25">
      <c r="A53" s="17"/>
      <c r="B53" s="17"/>
      <c r="C53" s="17"/>
      <c r="D53" s="9"/>
      <c r="E53" s="9">
        <f t="shared" si="0"/>
        <v>-1998.35</v>
      </c>
    </row>
    <row r="54" spans="1:5" ht="21" x14ac:dyDescent="0.25">
      <c r="A54" s="17"/>
      <c r="B54" s="17"/>
      <c r="C54" s="17"/>
      <c r="D54" s="9"/>
      <c r="E54" s="9">
        <f t="shared" si="0"/>
        <v>-1998.35</v>
      </c>
    </row>
    <row r="55" spans="1:5" ht="21" x14ac:dyDescent="0.25">
      <c r="A55" s="17"/>
      <c r="B55" s="17"/>
      <c r="C55" s="17"/>
      <c r="D55" s="9"/>
      <c r="E55" s="9">
        <f t="shared" si="0"/>
        <v>-1998.35</v>
      </c>
    </row>
    <row r="56" spans="1:5" ht="21" x14ac:dyDescent="0.25">
      <c r="A56" s="17"/>
      <c r="B56" s="17"/>
      <c r="C56" s="17"/>
      <c r="D56" s="9"/>
      <c r="E56" s="9">
        <f t="shared" si="0"/>
        <v>-1998.35</v>
      </c>
    </row>
    <row r="57" spans="1:5" ht="21" x14ac:dyDescent="0.25">
      <c r="A57" s="17"/>
      <c r="B57" s="17"/>
      <c r="C57" s="17"/>
      <c r="D57" s="9"/>
      <c r="E57" s="9">
        <f t="shared" si="0"/>
        <v>-1998.35</v>
      </c>
    </row>
    <row r="58" spans="1:5" ht="21" x14ac:dyDescent="0.25">
      <c r="A58" s="17"/>
      <c r="B58" s="17"/>
      <c r="C58" s="17"/>
      <c r="D58" s="9"/>
      <c r="E58" s="9">
        <f t="shared" si="0"/>
        <v>-1998.35</v>
      </c>
    </row>
    <row r="59" spans="1:5" ht="21" x14ac:dyDescent="0.25">
      <c r="A59" s="17"/>
      <c r="B59" s="17"/>
      <c r="C59" s="17"/>
      <c r="D59" s="9"/>
      <c r="E59" s="9">
        <f t="shared" si="0"/>
        <v>-1998.35</v>
      </c>
    </row>
    <row r="60" spans="1:5" ht="21" x14ac:dyDescent="0.25">
      <c r="A60" s="17"/>
      <c r="B60" s="17"/>
      <c r="C60" s="17"/>
      <c r="D60" s="9"/>
      <c r="E60" s="9">
        <f t="shared" si="0"/>
        <v>-1998.35</v>
      </c>
    </row>
    <row r="61" spans="1:5" ht="21" x14ac:dyDescent="0.25">
      <c r="A61" s="17"/>
      <c r="B61" s="17"/>
      <c r="C61" s="17"/>
      <c r="D61" s="9"/>
      <c r="E61" s="9">
        <f t="shared" si="0"/>
        <v>-1998.35</v>
      </c>
    </row>
    <row r="62" spans="1:5" ht="21" x14ac:dyDescent="0.25">
      <c r="A62" s="17"/>
      <c r="B62" s="17"/>
      <c r="C62" s="17"/>
      <c r="D62" s="9"/>
      <c r="E62" s="9">
        <f t="shared" si="0"/>
        <v>-1998.35</v>
      </c>
    </row>
    <row r="63" spans="1:5" ht="21" x14ac:dyDescent="0.25">
      <c r="A63" s="17"/>
      <c r="B63" s="17"/>
      <c r="C63" s="17"/>
      <c r="D63" s="9"/>
      <c r="E63" s="9">
        <f t="shared" si="0"/>
        <v>-1998.35</v>
      </c>
    </row>
    <row r="64" spans="1:5" ht="21" x14ac:dyDescent="0.25">
      <c r="A64" s="17"/>
      <c r="B64" s="17"/>
      <c r="C64" s="17"/>
      <c r="D64" s="9"/>
      <c r="E64" s="9">
        <f t="shared" si="0"/>
        <v>-1998.35</v>
      </c>
    </row>
    <row r="65" spans="1:8" ht="21" x14ac:dyDescent="0.25">
      <c r="A65" s="17"/>
      <c r="B65" s="17"/>
      <c r="C65" s="17"/>
      <c r="D65" s="9"/>
      <c r="E65" s="9">
        <f t="shared" si="0"/>
        <v>-1998.35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-1998.35</v>
      </c>
    </row>
    <row r="67" spans="1:8" ht="21" x14ac:dyDescent="0.25">
      <c r="A67" s="17"/>
      <c r="B67" s="17"/>
      <c r="C67" s="17"/>
      <c r="D67" s="9"/>
      <c r="E67" s="9">
        <f t="shared" si="0"/>
        <v>-1998.35</v>
      </c>
    </row>
    <row r="68" spans="1:8" ht="21" x14ac:dyDescent="0.25">
      <c r="A68" s="17"/>
      <c r="B68" s="17"/>
      <c r="C68" s="17"/>
      <c r="D68" s="9"/>
      <c r="E68" s="9">
        <f t="shared" si="0"/>
        <v>-1998.35</v>
      </c>
    </row>
    <row r="69" spans="1:8" ht="21" x14ac:dyDescent="0.25">
      <c r="A69" s="17"/>
      <c r="B69" s="17"/>
      <c r="C69" s="17"/>
      <c r="D69" s="9"/>
      <c r="E69" s="9">
        <f t="shared" si="0"/>
        <v>-1998.35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-1998.35</v>
      </c>
    </row>
    <row r="71" spans="1:8" ht="21" x14ac:dyDescent="0.25">
      <c r="A71" s="17"/>
      <c r="B71" s="17"/>
      <c r="C71" s="17"/>
      <c r="D71" s="9"/>
      <c r="E71" s="9">
        <f t="shared" si="1"/>
        <v>-1998.35</v>
      </c>
    </row>
    <row r="72" spans="1:8" ht="21" x14ac:dyDescent="0.25">
      <c r="A72" s="17"/>
      <c r="B72" s="17"/>
      <c r="C72" s="17"/>
      <c r="D72" s="9"/>
      <c r="E72" s="9">
        <f t="shared" si="1"/>
        <v>-1998.35</v>
      </c>
    </row>
    <row r="73" spans="1:8" ht="21" x14ac:dyDescent="0.25">
      <c r="A73" s="17"/>
      <c r="B73" s="17"/>
      <c r="C73" s="17"/>
      <c r="D73" s="9"/>
      <c r="E73" s="9">
        <f t="shared" si="1"/>
        <v>-1998.35</v>
      </c>
    </row>
    <row r="74" spans="1:8" ht="21" x14ac:dyDescent="0.25">
      <c r="A74" s="17"/>
      <c r="B74" s="17"/>
      <c r="C74" s="17"/>
      <c r="D74" s="9"/>
      <c r="E74" s="9">
        <f t="shared" si="1"/>
        <v>-1998.35</v>
      </c>
    </row>
    <row r="75" spans="1:8" ht="21" x14ac:dyDescent="0.25">
      <c r="A75" s="17"/>
      <c r="B75" s="17"/>
      <c r="C75" s="17"/>
      <c r="D75" s="9"/>
      <c r="E75" s="9">
        <f t="shared" si="1"/>
        <v>-1998.35</v>
      </c>
    </row>
    <row r="76" spans="1:8" ht="21" x14ac:dyDescent="0.25">
      <c r="A76" s="17"/>
      <c r="B76" s="17"/>
      <c r="C76" s="17"/>
      <c r="D76" s="9"/>
      <c r="E76" s="9">
        <f t="shared" si="1"/>
        <v>-1998.35</v>
      </c>
    </row>
    <row r="77" spans="1:8" ht="21" x14ac:dyDescent="0.25">
      <c r="A77" s="17"/>
      <c r="B77" s="17"/>
      <c r="C77" s="17"/>
      <c r="D77" s="9"/>
      <c r="E77" s="9">
        <f t="shared" si="1"/>
        <v>-1998.35</v>
      </c>
    </row>
    <row r="78" spans="1:8" ht="21" x14ac:dyDescent="0.25">
      <c r="A78" s="17"/>
      <c r="B78" s="17"/>
      <c r="C78" s="17"/>
      <c r="D78" s="9"/>
      <c r="E78" s="9">
        <f t="shared" si="1"/>
        <v>-1998.35</v>
      </c>
    </row>
    <row r="79" spans="1:8" ht="21" x14ac:dyDescent="0.25">
      <c r="A79" s="17"/>
      <c r="B79" s="17"/>
      <c r="C79" s="17"/>
      <c r="D79" s="9"/>
      <c r="E79" s="9">
        <f t="shared" si="1"/>
        <v>-1998.35</v>
      </c>
      <c r="H79">
        <v>420</v>
      </c>
    </row>
    <row r="80" spans="1:8" ht="21" x14ac:dyDescent="0.25">
      <c r="A80" s="17"/>
      <c r="B80" s="17"/>
      <c r="C80" s="17"/>
      <c r="D80" s="9"/>
      <c r="E80" s="9">
        <f t="shared" si="1"/>
        <v>-1998.35</v>
      </c>
    </row>
    <row r="81" spans="1:5" ht="21" x14ac:dyDescent="0.25">
      <c r="A81" s="17"/>
      <c r="B81" s="17"/>
      <c r="C81" s="17"/>
      <c r="D81" s="9"/>
      <c r="E81" s="9">
        <f t="shared" si="1"/>
        <v>-1998.35</v>
      </c>
    </row>
    <row r="82" spans="1:5" ht="21" x14ac:dyDescent="0.25">
      <c r="A82" s="17"/>
      <c r="B82" s="17"/>
      <c r="C82" s="17"/>
      <c r="D82" s="9"/>
      <c r="E82" s="9">
        <f t="shared" si="1"/>
        <v>-1998.35</v>
      </c>
    </row>
    <row r="83" spans="1:5" ht="21" x14ac:dyDescent="0.25">
      <c r="A83" s="17"/>
      <c r="B83" s="17"/>
      <c r="C83" s="17"/>
      <c r="D83" s="9"/>
      <c r="E83" s="9">
        <f t="shared" si="1"/>
        <v>-1998.35</v>
      </c>
    </row>
    <row r="84" spans="1:5" ht="21" x14ac:dyDescent="0.25">
      <c r="A84" s="17"/>
      <c r="B84" s="17"/>
      <c r="C84" s="17"/>
      <c r="D84" s="9"/>
      <c r="E84" s="9">
        <f t="shared" si="1"/>
        <v>-1998.35</v>
      </c>
    </row>
    <row r="85" spans="1:5" ht="21" x14ac:dyDescent="0.25">
      <c r="A85" s="17"/>
      <c r="B85" s="17"/>
      <c r="C85" s="17"/>
      <c r="D85" s="9"/>
      <c r="E85" s="9">
        <f t="shared" si="1"/>
        <v>-1998.35</v>
      </c>
    </row>
    <row r="86" spans="1:5" ht="21" x14ac:dyDescent="0.25">
      <c r="A86" s="17"/>
      <c r="B86" s="17"/>
      <c r="C86" s="17"/>
      <c r="D86" s="9"/>
      <c r="E86" s="9">
        <f t="shared" si="1"/>
        <v>-1998.35</v>
      </c>
    </row>
    <row r="87" spans="1:5" ht="21" x14ac:dyDescent="0.25">
      <c r="A87" s="17"/>
      <c r="B87" s="17"/>
      <c r="C87" s="17"/>
      <c r="D87" s="9"/>
      <c r="E87" s="9">
        <f t="shared" si="1"/>
        <v>-1998.35</v>
      </c>
    </row>
    <row r="88" spans="1:5" ht="21" x14ac:dyDescent="0.25">
      <c r="A88" s="17"/>
      <c r="B88" s="17"/>
      <c r="C88" s="17"/>
      <c r="D88" s="9"/>
      <c r="E88" s="9">
        <f t="shared" si="1"/>
        <v>-1998.35</v>
      </c>
    </row>
    <row r="89" spans="1:5" ht="21" x14ac:dyDescent="0.25">
      <c r="A89" s="17"/>
      <c r="B89" s="17"/>
      <c r="C89" s="17"/>
      <c r="D89" s="9"/>
      <c r="E89" s="9">
        <f t="shared" si="1"/>
        <v>-1998.35</v>
      </c>
    </row>
    <row r="90" spans="1:5" ht="21" x14ac:dyDescent="0.25">
      <c r="A90" s="17"/>
      <c r="B90" s="17"/>
      <c r="C90" s="17"/>
      <c r="D90" s="9"/>
      <c r="E90" s="9">
        <f t="shared" si="1"/>
        <v>-1998.35</v>
      </c>
    </row>
    <row r="91" spans="1:5" ht="21" x14ac:dyDescent="0.25">
      <c r="A91" s="17"/>
      <c r="B91" s="17"/>
      <c r="C91" s="17"/>
      <c r="D91" s="9"/>
      <c r="E91" s="9">
        <f t="shared" si="1"/>
        <v>-1998.35</v>
      </c>
    </row>
    <row r="92" spans="1:5" ht="21" x14ac:dyDescent="0.25">
      <c r="A92" s="17"/>
      <c r="B92" s="17"/>
      <c r="C92" s="17"/>
      <c r="D92" s="9"/>
      <c r="E92" s="9">
        <f t="shared" si="1"/>
        <v>-1998.35</v>
      </c>
    </row>
    <row r="93" spans="1:5" ht="21" x14ac:dyDescent="0.25">
      <c r="A93" s="17"/>
      <c r="B93" s="17"/>
      <c r="C93" s="17"/>
      <c r="D93" s="9"/>
      <c r="E93" s="9">
        <f t="shared" si="1"/>
        <v>-1998.35</v>
      </c>
    </row>
    <row r="94" spans="1:5" ht="21" x14ac:dyDescent="0.25">
      <c r="A94" s="17"/>
      <c r="B94" s="17"/>
      <c r="C94" s="17"/>
      <c r="D94" s="9"/>
      <c r="E94" s="9">
        <f t="shared" si="1"/>
        <v>-1998.35</v>
      </c>
    </row>
    <row r="95" spans="1:5" ht="21" x14ac:dyDescent="0.25">
      <c r="A95" s="17"/>
      <c r="B95" s="17"/>
      <c r="C95" s="17"/>
      <c r="D95" s="9"/>
      <c r="E95" s="9">
        <f t="shared" si="1"/>
        <v>-1998.35</v>
      </c>
    </row>
    <row r="96" spans="1:5" ht="21" x14ac:dyDescent="0.25">
      <c r="A96" s="17"/>
      <c r="B96" s="17"/>
      <c r="C96" s="17"/>
      <c r="D96" s="9"/>
      <c r="E96" s="9">
        <f t="shared" si="1"/>
        <v>-1998.35</v>
      </c>
    </row>
    <row r="97" spans="1:5" ht="21" x14ac:dyDescent="0.25">
      <c r="A97" s="17"/>
      <c r="B97" s="17"/>
      <c r="C97" s="17"/>
      <c r="D97" s="9"/>
      <c r="E97" s="9">
        <f t="shared" si="1"/>
        <v>-1998.35</v>
      </c>
    </row>
    <row r="98" spans="1:5" ht="21" x14ac:dyDescent="0.25">
      <c r="A98" s="17"/>
      <c r="B98" s="17"/>
      <c r="C98" s="17"/>
      <c r="D98" s="9"/>
      <c r="E98" s="9">
        <f t="shared" si="1"/>
        <v>-1998.35</v>
      </c>
    </row>
    <row r="99" spans="1:5" ht="21" x14ac:dyDescent="0.25">
      <c r="A99" s="17"/>
      <c r="B99" s="17"/>
      <c r="C99" s="17"/>
      <c r="D99" s="9"/>
      <c r="E99" s="9">
        <f t="shared" si="1"/>
        <v>-1998.35</v>
      </c>
    </row>
    <row r="100" spans="1:5" ht="21" x14ac:dyDescent="0.25">
      <c r="A100" s="17"/>
      <c r="B100" s="17"/>
      <c r="C100" s="17"/>
      <c r="D100" s="9"/>
      <c r="E100" s="9">
        <f t="shared" si="1"/>
        <v>-1998.35</v>
      </c>
    </row>
    <row r="101" spans="1:5" ht="21" x14ac:dyDescent="0.25">
      <c r="A101" s="17"/>
      <c r="B101" s="17"/>
      <c r="C101" s="17"/>
      <c r="D101" s="9"/>
      <c r="E101" s="9">
        <f t="shared" si="1"/>
        <v>-1998.35</v>
      </c>
    </row>
    <row r="102" spans="1:5" ht="21" x14ac:dyDescent="0.25">
      <c r="A102" s="17"/>
      <c r="B102" s="17"/>
      <c r="C102" s="17"/>
      <c r="D102" s="9"/>
      <c r="E102" s="9">
        <f t="shared" si="1"/>
        <v>-1998.35</v>
      </c>
    </row>
    <row r="103" spans="1:5" ht="21" x14ac:dyDescent="0.25">
      <c r="A103" s="17"/>
      <c r="B103" s="17"/>
      <c r="C103" s="17"/>
      <c r="D103" s="9"/>
      <c r="E103" s="9">
        <f t="shared" si="1"/>
        <v>-1998.35</v>
      </c>
    </row>
    <row r="104" spans="1:5" ht="21" x14ac:dyDescent="0.25">
      <c r="A104" s="17"/>
      <c r="B104" s="17"/>
      <c r="C104" s="17"/>
      <c r="D104" s="9"/>
      <c r="E104" s="9">
        <f t="shared" si="1"/>
        <v>-1998.35</v>
      </c>
    </row>
    <row r="105" spans="1:5" ht="21" x14ac:dyDescent="0.25">
      <c r="A105" s="17"/>
      <c r="B105" s="17"/>
      <c r="C105" s="17"/>
      <c r="D105" s="17"/>
      <c r="E105" s="9">
        <f t="shared" si="1"/>
        <v>-1998.35</v>
      </c>
    </row>
    <row r="106" spans="1:5" ht="21" x14ac:dyDescent="0.25">
      <c r="A106" s="17"/>
      <c r="B106" s="17"/>
      <c r="C106" s="17"/>
      <c r="D106" s="17"/>
      <c r="E106" s="9">
        <f t="shared" si="1"/>
        <v>-1998.35</v>
      </c>
    </row>
    <row r="107" spans="1:5" ht="21" x14ac:dyDescent="0.25">
      <c r="A107" s="17"/>
      <c r="B107" s="17"/>
      <c r="C107" s="17"/>
      <c r="D107" s="17"/>
      <c r="E107" s="9">
        <f t="shared" si="1"/>
        <v>-1998.35</v>
      </c>
    </row>
    <row r="108" spans="1:5" ht="21" x14ac:dyDescent="0.25">
      <c r="A108" s="17"/>
      <c r="B108" s="17"/>
      <c r="C108" s="17"/>
      <c r="D108" s="17"/>
      <c r="E108" s="9">
        <f t="shared" si="1"/>
        <v>-1998.35</v>
      </c>
    </row>
    <row r="109" spans="1:5" ht="21" x14ac:dyDescent="0.25">
      <c r="A109" s="17"/>
      <c r="B109" s="17"/>
      <c r="C109" s="17"/>
      <c r="D109" s="17"/>
      <c r="E109" s="9">
        <f t="shared" si="1"/>
        <v>-1998.35</v>
      </c>
    </row>
    <row r="110" spans="1:5" ht="21" x14ac:dyDescent="0.25">
      <c r="A110" s="17"/>
      <c r="B110" s="17"/>
      <c r="C110" s="17"/>
      <c r="D110" s="17"/>
      <c r="E110" s="9">
        <f t="shared" si="1"/>
        <v>-1998.35</v>
      </c>
    </row>
    <row r="111" spans="1:5" ht="21" x14ac:dyDescent="0.25">
      <c r="A111" s="17"/>
      <c r="B111" s="17"/>
      <c r="C111" s="17"/>
      <c r="D111" s="17"/>
      <c r="E111" s="9">
        <f t="shared" si="1"/>
        <v>-1998.35</v>
      </c>
    </row>
    <row r="112" spans="1:5" ht="21" x14ac:dyDescent="0.25">
      <c r="A112" s="17"/>
      <c r="B112" s="17"/>
      <c r="C112" s="17"/>
      <c r="D112" s="17"/>
      <c r="E112" s="9">
        <f t="shared" si="1"/>
        <v>-1998.35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 codeName="Sheet173"/>
  <dimension ref="A1:H112"/>
  <sheetViews>
    <sheetView zoomScaleNormal="100" workbookViewId="0">
      <selection activeCell="D14" sqref="D14"/>
    </sheetView>
  </sheetViews>
  <sheetFormatPr baseColWidth="10" defaultColWidth="8.83203125" defaultRowHeight="15" x14ac:dyDescent="0.2"/>
  <cols>
    <col min="1" max="1" width="16.33203125" customWidth="1"/>
    <col min="2" max="2" width="57.332031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1808</v>
      </c>
      <c r="B1" s="160"/>
      <c r="C1" s="160"/>
      <c r="D1" s="160"/>
      <c r="E1" s="160"/>
    </row>
    <row r="2" spans="1:5" ht="26" x14ac:dyDescent="0.3">
      <c r="A2" s="161" t="s">
        <v>1811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2709.48</v>
      </c>
    </row>
    <row r="5" spans="1:5" ht="21" x14ac:dyDescent="0.25">
      <c r="A5" s="18">
        <v>45877</v>
      </c>
      <c r="B5" s="8" t="s">
        <v>2783</v>
      </c>
      <c r="C5" s="16">
        <v>20301</v>
      </c>
      <c r="D5" s="9"/>
      <c r="E5" s="9">
        <f>E4+C5-D5</f>
        <v>23010.48</v>
      </c>
    </row>
    <row r="6" spans="1:5" ht="21" x14ac:dyDescent="0.25">
      <c r="A6" s="18">
        <v>45877</v>
      </c>
      <c r="B6" s="8" t="s">
        <v>2784</v>
      </c>
      <c r="C6" s="9"/>
      <c r="D6" s="9">
        <v>20317</v>
      </c>
      <c r="E6" s="9">
        <f t="shared" ref="E6:E69" si="0">E5+C6-D6</f>
        <v>2693.4799999999996</v>
      </c>
    </row>
    <row r="7" spans="1:5" ht="21" x14ac:dyDescent="0.25">
      <c r="A7" s="18">
        <v>45938</v>
      </c>
      <c r="B7" s="8" t="s">
        <v>259</v>
      </c>
      <c r="C7" s="9"/>
      <c r="D7" s="9">
        <v>99</v>
      </c>
      <c r="E7" s="9">
        <f t="shared" si="0"/>
        <v>2594.4799999999996</v>
      </c>
    </row>
    <row r="8" spans="1:5" ht="21" x14ac:dyDescent="0.25">
      <c r="A8" s="18" t="s">
        <v>2834</v>
      </c>
      <c r="B8" s="8" t="s">
        <v>2783</v>
      </c>
      <c r="C8" s="9">
        <v>49113</v>
      </c>
      <c r="D8" s="9"/>
      <c r="E8" s="9">
        <f t="shared" si="0"/>
        <v>51707.479999999996</v>
      </c>
    </row>
    <row r="9" spans="1:5" ht="21" x14ac:dyDescent="0.25">
      <c r="A9" s="18" t="s">
        <v>2834</v>
      </c>
      <c r="B9" s="8" t="s">
        <v>2835</v>
      </c>
      <c r="C9" s="9"/>
      <c r="D9" s="9">
        <f>47645.4+52.5</f>
        <v>47697.9</v>
      </c>
      <c r="E9" s="9">
        <f t="shared" si="0"/>
        <v>4009.5799999999945</v>
      </c>
    </row>
    <row r="10" spans="1:5" ht="21" x14ac:dyDescent="0.25">
      <c r="A10" s="18" t="s">
        <v>2871</v>
      </c>
      <c r="B10" s="8" t="s">
        <v>2783</v>
      </c>
      <c r="C10" s="9">
        <v>22510</v>
      </c>
      <c r="D10" s="9"/>
      <c r="E10" s="9">
        <f t="shared" si="0"/>
        <v>26519.579999999994</v>
      </c>
    </row>
    <row r="11" spans="1:5" ht="21" x14ac:dyDescent="0.25">
      <c r="A11" s="18" t="s">
        <v>2871</v>
      </c>
      <c r="B11" s="8" t="s">
        <v>2875</v>
      </c>
      <c r="C11" s="9"/>
      <c r="D11" s="9">
        <v>24724.6</v>
      </c>
      <c r="E11" s="9">
        <f t="shared" si="0"/>
        <v>1794.9799999999959</v>
      </c>
    </row>
    <row r="12" spans="1:5" ht="21" x14ac:dyDescent="0.25">
      <c r="A12" s="18" t="s">
        <v>2871</v>
      </c>
      <c r="B12" s="8" t="s">
        <v>259</v>
      </c>
      <c r="C12" s="9"/>
      <c r="D12" s="9">
        <v>99</v>
      </c>
      <c r="E12" s="9">
        <f t="shared" si="0"/>
        <v>1695.9799999999959</v>
      </c>
    </row>
    <row r="13" spans="1:5" ht="21" x14ac:dyDescent="0.25">
      <c r="A13" s="18" t="s">
        <v>3028</v>
      </c>
      <c r="B13" s="8" t="s">
        <v>2783</v>
      </c>
      <c r="C13" s="9">
        <v>26524</v>
      </c>
      <c r="D13" s="9"/>
      <c r="E13" s="9">
        <f t="shared" si="0"/>
        <v>28219.979999999996</v>
      </c>
    </row>
    <row r="14" spans="1:5" ht="21" x14ac:dyDescent="0.25">
      <c r="A14" s="18" t="s">
        <v>3028</v>
      </c>
      <c r="B14" s="8" t="s">
        <v>3029</v>
      </c>
      <c r="C14" s="9"/>
      <c r="D14" s="9">
        <v>26445.599999999999</v>
      </c>
      <c r="E14" s="9">
        <f t="shared" si="0"/>
        <v>1774.3799999999974</v>
      </c>
    </row>
    <row r="15" spans="1:5" ht="21" x14ac:dyDescent="0.25">
      <c r="A15" s="18" t="s">
        <v>3028</v>
      </c>
      <c r="B15" s="8" t="s">
        <v>259</v>
      </c>
      <c r="C15" s="9"/>
      <c r="D15" s="9">
        <v>115.5</v>
      </c>
      <c r="E15" s="9">
        <f t="shared" si="0"/>
        <v>1658.8799999999974</v>
      </c>
    </row>
    <row r="16" spans="1:5" ht="21" x14ac:dyDescent="0.25">
      <c r="A16" s="18"/>
      <c r="B16" s="8"/>
      <c r="C16" s="9"/>
      <c r="D16" s="9">
        <v>99</v>
      </c>
      <c r="E16" s="9">
        <f t="shared" si="0"/>
        <v>1559.8799999999974</v>
      </c>
    </row>
    <row r="17" spans="1:5" ht="21" x14ac:dyDescent="0.25">
      <c r="A17" s="18"/>
      <c r="B17" s="8"/>
      <c r="C17" s="9"/>
      <c r="D17" s="9"/>
      <c r="E17" s="9">
        <f t="shared" si="0"/>
        <v>1559.8799999999974</v>
      </c>
    </row>
    <row r="18" spans="1:5" ht="21" x14ac:dyDescent="0.25">
      <c r="A18" s="18"/>
      <c r="B18" s="8"/>
      <c r="C18" s="9"/>
      <c r="D18" s="9"/>
      <c r="E18" s="9">
        <f t="shared" si="0"/>
        <v>1559.8799999999974</v>
      </c>
    </row>
    <row r="19" spans="1:5" ht="21" x14ac:dyDescent="0.25">
      <c r="A19" s="18"/>
      <c r="B19" s="8"/>
      <c r="C19" s="9"/>
      <c r="D19" s="9"/>
      <c r="E19" s="9">
        <f t="shared" si="0"/>
        <v>1559.8799999999974</v>
      </c>
    </row>
    <row r="20" spans="1:5" ht="21" x14ac:dyDescent="0.25">
      <c r="A20" s="18"/>
      <c r="B20" s="8"/>
      <c r="C20" s="9"/>
      <c r="D20" s="9"/>
      <c r="E20" s="9">
        <f t="shared" si="0"/>
        <v>1559.8799999999974</v>
      </c>
    </row>
    <row r="21" spans="1:5" ht="21" x14ac:dyDescent="0.25">
      <c r="A21" s="18"/>
      <c r="B21" s="8"/>
      <c r="C21" s="9"/>
      <c r="D21" s="9"/>
      <c r="E21" s="9">
        <f t="shared" si="0"/>
        <v>1559.8799999999974</v>
      </c>
    </row>
    <row r="22" spans="1:5" ht="21" x14ac:dyDescent="0.25">
      <c r="A22" s="18"/>
      <c r="B22" s="8"/>
      <c r="C22" s="9"/>
      <c r="D22" s="9"/>
      <c r="E22" s="9">
        <f t="shared" si="0"/>
        <v>1559.8799999999974</v>
      </c>
    </row>
    <row r="23" spans="1:5" ht="21" x14ac:dyDescent="0.25">
      <c r="A23" s="18"/>
      <c r="B23" s="8"/>
      <c r="C23" s="9"/>
      <c r="D23" s="9"/>
      <c r="E23" s="9">
        <f t="shared" si="0"/>
        <v>1559.8799999999974</v>
      </c>
    </row>
    <row r="24" spans="1:5" ht="21" x14ac:dyDescent="0.25">
      <c r="A24" s="18"/>
      <c r="B24" s="8"/>
      <c r="C24" s="9"/>
      <c r="D24" s="9"/>
      <c r="E24" s="9">
        <f t="shared" si="0"/>
        <v>1559.8799999999974</v>
      </c>
    </row>
    <row r="25" spans="1:5" ht="21" x14ac:dyDescent="0.25">
      <c r="A25" s="18"/>
      <c r="B25" s="8"/>
      <c r="C25" s="9"/>
      <c r="D25" s="9"/>
      <c r="E25" s="9">
        <f t="shared" si="0"/>
        <v>1559.8799999999974</v>
      </c>
    </row>
    <row r="26" spans="1:5" ht="21" x14ac:dyDescent="0.25">
      <c r="A26" s="18"/>
      <c r="B26" s="8"/>
      <c r="C26" s="9"/>
      <c r="D26" s="9"/>
      <c r="E26" s="9">
        <f t="shared" si="0"/>
        <v>1559.8799999999974</v>
      </c>
    </row>
    <row r="27" spans="1:5" ht="21" x14ac:dyDescent="0.25">
      <c r="A27" s="18"/>
      <c r="B27" s="8"/>
      <c r="C27" s="9"/>
      <c r="D27" s="9"/>
      <c r="E27" s="9">
        <f t="shared" si="0"/>
        <v>1559.8799999999974</v>
      </c>
    </row>
    <row r="28" spans="1:5" ht="21" x14ac:dyDescent="0.25">
      <c r="A28" s="18"/>
      <c r="B28" s="8"/>
      <c r="C28" s="9"/>
      <c r="D28" s="9"/>
      <c r="E28" s="9">
        <f t="shared" si="0"/>
        <v>1559.8799999999974</v>
      </c>
    </row>
    <row r="29" spans="1:5" ht="21" x14ac:dyDescent="0.25">
      <c r="A29" s="18"/>
      <c r="B29" s="8"/>
      <c r="C29" s="9"/>
      <c r="D29" s="9"/>
      <c r="E29" s="9">
        <f t="shared" si="0"/>
        <v>1559.8799999999974</v>
      </c>
    </row>
    <row r="30" spans="1:5" ht="21" x14ac:dyDescent="0.25">
      <c r="A30" s="18"/>
      <c r="B30" s="8"/>
      <c r="C30" s="9"/>
      <c r="D30" s="9"/>
      <c r="E30" s="9">
        <f t="shared" si="0"/>
        <v>1559.8799999999974</v>
      </c>
    </row>
    <row r="31" spans="1:5" ht="21" x14ac:dyDescent="0.25">
      <c r="A31" s="18"/>
      <c r="B31" s="8"/>
      <c r="C31" s="9"/>
      <c r="D31" s="9"/>
      <c r="E31" s="9">
        <f t="shared" si="0"/>
        <v>1559.8799999999974</v>
      </c>
    </row>
    <row r="32" spans="1:5" ht="21" x14ac:dyDescent="0.25">
      <c r="A32" s="18"/>
      <c r="B32" s="8"/>
      <c r="C32" s="9"/>
      <c r="D32" s="9"/>
      <c r="E32" s="9">
        <f t="shared" si="0"/>
        <v>1559.8799999999974</v>
      </c>
    </row>
    <row r="33" spans="1:5" ht="21" x14ac:dyDescent="0.25">
      <c r="A33" s="17"/>
      <c r="B33" s="8"/>
      <c r="C33" s="9"/>
      <c r="D33" s="9"/>
      <c r="E33" s="9">
        <f t="shared" si="0"/>
        <v>1559.8799999999974</v>
      </c>
    </row>
    <row r="34" spans="1:5" ht="21" x14ac:dyDescent="0.25">
      <c r="A34" s="17"/>
      <c r="B34" s="8"/>
      <c r="C34" s="9"/>
      <c r="D34" s="9"/>
      <c r="E34" s="9">
        <f t="shared" si="0"/>
        <v>1559.8799999999974</v>
      </c>
    </row>
    <row r="35" spans="1:5" ht="21" x14ac:dyDescent="0.25">
      <c r="A35" s="17"/>
      <c r="B35" s="17"/>
      <c r="C35" s="9"/>
      <c r="D35" s="9"/>
      <c r="E35" s="9">
        <f t="shared" si="0"/>
        <v>1559.8799999999974</v>
      </c>
    </row>
    <row r="36" spans="1:5" ht="21" x14ac:dyDescent="0.25">
      <c r="A36" s="17"/>
      <c r="B36" s="17"/>
      <c r="C36" s="9"/>
      <c r="D36" s="9"/>
      <c r="E36" s="9">
        <f t="shared" si="0"/>
        <v>1559.8799999999974</v>
      </c>
    </row>
    <row r="37" spans="1:5" ht="21" x14ac:dyDescent="0.25">
      <c r="A37" s="17"/>
      <c r="B37" s="17"/>
      <c r="C37" s="9"/>
      <c r="D37" s="9"/>
      <c r="E37" s="9">
        <f t="shared" si="0"/>
        <v>1559.8799999999974</v>
      </c>
    </row>
    <row r="38" spans="1:5" ht="21" x14ac:dyDescent="0.25">
      <c r="A38" s="17"/>
      <c r="B38" s="17"/>
      <c r="C38" s="9"/>
      <c r="D38" s="9"/>
      <c r="E38" s="9">
        <f t="shared" si="0"/>
        <v>1559.8799999999974</v>
      </c>
    </row>
    <row r="39" spans="1:5" ht="21" x14ac:dyDescent="0.25">
      <c r="A39" s="17"/>
      <c r="B39" s="17"/>
      <c r="C39" s="9"/>
      <c r="D39" s="9"/>
      <c r="E39" s="9">
        <f t="shared" si="0"/>
        <v>1559.8799999999974</v>
      </c>
    </row>
    <row r="40" spans="1:5" ht="21" x14ac:dyDescent="0.25">
      <c r="A40" s="17"/>
      <c r="B40" s="17"/>
      <c r="C40" s="9"/>
      <c r="D40" s="9"/>
      <c r="E40" s="9">
        <f t="shared" si="0"/>
        <v>1559.8799999999974</v>
      </c>
    </row>
    <row r="41" spans="1:5" ht="21" x14ac:dyDescent="0.25">
      <c r="A41" s="17"/>
      <c r="B41" s="17"/>
      <c r="C41" s="9"/>
      <c r="D41" s="9"/>
      <c r="E41" s="9">
        <f t="shared" si="0"/>
        <v>1559.8799999999974</v>
      </c>
    </row>
    <row r="42" spans="1:5" ht="21" x14ac:dyDescent="0.25">
      <c r="A42" s="17"/>
      <c r="B42" s="17"/>
      <c r="C42" s="9"/>
      <c r="D42" s="9"/>
      <c r="E42" s="9">
        <f t="shared" si="0"/>
        <v>1559.8799999999974</v>
      </c>
    </row>
    <row r="43" spans="1:5" ht="21" x14ac:dyDescent="0.25">
      <c r="A43" s="17"/>
      <c r="B43" s="17"/>
      <c r="C43" s="9"/>
      <c r="D43" s="9"/>
      <c r="E43" s="9">
        <f t="shared" si="0"/>
        <v>1559.8799999999974</v>
      </c>
    </row>
    <row r="44" spans="1:5" ht="21" x14ac:dyDescent="0.25">
      <c r="A44" s="17"/>
      <c r="B44" s="17"/>
      <c r="C44" s="9"/>
      <c r="D44" s="9"/>
      <c r="E44" s="9">
        <f t="shared" si="0"/>
        <v>1559.8799999999974</v>
      </c>
    </row>
    <row r="45" spans="1:5" ht="21" x14ac:dyDescent="0.25">
      <c r="A45" s="17"/>
      <c r="B45" s="17"/>
      <c r="C45" s="9"/>
      <c r="D45" s="9"/>
      <c r="E45" s="9">
        <f t="shared" si="0"/>
        <v>1559.8799999999974</v>
      </c>
    </row>
    <row r="46" spans="1:5" ht="21" x14ac:dyDescent="0.25">
      <c r="A46" s="17"/>
      <c r="B46" s="17"/>
      <c r="C46" s="9"/>
      <c r="D46" s="9"/>
      <c r="E46" s="9">
        <f t="shared" si="0"/>
        <v>1559.8799999999974</v>
      </c>
    </row>
    <row r="47" spans="1:5" ht="21" x14ac:dyDescent="0.25">
      <c r="A47" s="17"/>
      <c r="B47" s="17"/>
      <c r="C47" s="9"/>
      <c r="D47" s="9"/>
      <c r="E47" s="9">
        <f t="shared" si="0"/>
        <v>1559.8799999999974</v>
      </c>
    </row>
    <row r="48" spans="1:5" ht="21" x14ac:dyDescent="0.25">
      <c r="A48" s="17"/>
      <c r="B48" s="17"/>
      <c r="C48" s="9"/>
      <c r="D48" s="9"/>
      <c r="E48" s="9">
        <f t="shared" si="0"/>
        <v>1559.8799999999974</v>
      </c>
    </row>
    <row r="49" spans="1:5" ht="21" x14ac:dyDescent="0.25">
      <c r="A49" s="17"/>
      <c r="B49" s="17"/>
      <c r="C49" s="9"/>
      <c r="D49" s="9"/>
      <c r="E49" s="9">
        <f t="shared" si="0"/>
        <v>1559.8799999999974</v>
      </c>
    </row>
    <row r="50" spans="1:5" ht="21" x14ac:dyDescent="0.25">
      <c r="A50" s="17"/>
      <c r="B50" s="17"/>
      <c r="C50" s="9"/>
      <c r="D50" s="9"/>
      <c r="E50" s="9">
        <f t="shared" si="0"/>
        <v>1559.8799999999974</v>
      </c>
    </row>
    <row r="51" spans="1:5" ht="21" x14ac:dyDescent="0.25">
      <c r="A51" s="17"/>
      <c r="B51" s="17"/>
      <c r="C51" s="9"/>
      <c r="D51" s="9"/>
      <c r="E51" s="9">
        <f t="shared" si="0"/>
        <v>1559.8799999999974</v>
      </c>
    </row>
    <row r="52" spans="1:5" ht="21" x14ac:dyDescent="0.25">
      <c r="A52" s="17"/>
      <c r="B52" s="17"/>
      <c r="C52" s="9"/>
      <c r="D52" s="9"/>
      <c r="E52" s="9">
        <f t="shared" si="0"/>
        <v>1559.8799999999974</v>
      </c>
    </row>
    <row r="53" spans="1:5" ht="21" x14ac:dyDescent="0.25">
      <c r="A53" s="17"/>
      <c r="B53" s="17"/>
      <c r="C53" s="17"/>
      <c r="D53" s="9"/>
      <c r="E53" s="9">
        <f t="shared" si="0"/>
        <v>1559.8799999999974</v>
      </c>
    </row>
    <row r="54" spans="1:5" ht="21" x14ac:dyDescent="0.25">
      <c r="A54" s="17"/>
      <c r="B54" s="17"/>
      <c r="C54" s="17"/>
      <c r="D54" s="9"/>
      <c r="E54" s="9">
        <f t="shared" si="0"/>
        <v>1559.8799999999974</v>
      </c>
    </row>
    <row r="55" spans="1:5" ht="21" x14ac:dyDescent="0.25">
      <c r="A55" s="17"/>
      <c r="B55" s="17"/>
      <c r="C55" s="17"/>
      <c r="D55" s="9"/>
      <c r="E55" s="9">
        <f t="shared" si="0"/>
        <v>1559.8799999999974</v>
      </c>
    </row>
    <row r="56" spans="1:5" ht="21" x14ac:dyDescent="0.25">
      <c r="A56" s="17"/>
      <c r="B56" s="17"/>
      <c r="C56" s="17"/>
      <c r="D56" s="9"/>
      <c r="E56" s="9">
        <f t="shared" si="0"/>
        <v>1559.8799999999974</v>
      </c>
    </row>
    <row r="57" spans="1:5" ht="21" x14ac:dyDescent="0.25">
      <c r="A57" s="17"/>
      <c r="B57" s="17"/>
      <c r="C57" s="17"/>
      <c r="D57" s="9"/>
      <c r="E57" s="9">
        <f t="shared" si="0"/>
        <v>1559.8799999999974</v>
      </c>
    </row>
    <row r="58" spans="1:5" ht="21" x14ac:dyDescent="0.25">
      <c r="A58" s="17"/>
      <c r="B58" s="17"/>
      <c r="C58" s="17"/>
      <c r="D58" s="9"/>
      <c r="E58" s="9">
        <f t="shared" si="0"/>
        <v>1559.8799999999974</v>
      </c>
    </row>
    <row r="59" spans="1:5" ht="21" x14ac:dyDescent="0.25">
      <c r="A59" s="17"/>
      <c r="B59" s="17"/>
      <c r="C59" s="17"/>
      <c r="D59" s="9"/>
      <c r="E59" s="9">
        <f t="shared" si="0"/>
        <v>1559.8799999999974</v>
      </c>
    </row>
    <row r="60" spans="1:5" ht="21" x14ac:dyDescent="0.25">
      <c r="A60" s="17"/>
      <c r="B60" s="17"/>
      <c r="C60" s="17"/>
      <c r="D60" s="9"/>
      <c r="E60" s="9">
        <f t="shared" si="0"/>
        <v>1559.8799999999974</v>
      </c>
    </row>
    <row r="61" spans="1:5" ht="21" x14ac:dyDescent="0.25">
      <c r="A61" s="17"/>
      <c r="B61" s="17"/>
      <c r="C61" s="17"/>
      <c r="D61" s="9"/>
      <c r="E61" s="9">
        <f t="shared" si="0"/>
        <v>1559.8799999999974</v>
      </c>
    </row>
    <row r="62" spans="1:5" ht="21" x14ac:dyDescent="0.25">
      <c r="A62" s="17"/>
      <c r="B62" s="17"/>
      <c r="C62" s="17"/>
      <c r="D62" s="9"/>
      <c r="E62" s="9">
        <f t="shared" si="0"/>
        <v>1559.8799999999974</v>
      </c>
    </row>
    <row r="63" spans="1:5" ht="21" x14ac:dyDescent="0.25">
      <c r="A63" s="17"/>
      <c r="B63" s="17"/>
      <c r="C63" s="17"/>
      <c r="D63" s="9"/>
      <c r="E63" s="9">
        <f t="shared" si="0"/>
        <v>1559.8799999999974</v>
      </c>
    </row>
    <row r="64" spans="1:5" ht="21" x14ac:dyDescent="0.25">
      <c r="A64" s="17"/>
      <c r="B64" s="17"/>
      <c r="C64" s="17"/>
      <c r="D64" s="9"/>
      <c r="E64" s="9">
        <f t="shared" si="0"/>
        <v>1559.8799999999974</v>
      </c>
    </row>
    <row r="65" spans="1:8" ht="21" x14ac:dyDescent="0.25">
      <c r="A65" s="17"/>
      <c r="B65" s="17"/>
      <c r="C65" s="17"/>
      <c r="D65" s="9"/>
      <c r="E65" s="9">
        <f t="shared" si="0"/>
        <v>1559.8799999999974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1559.8799999999974</v>
      </c>
    </row>
    <row r="67" spans="1:8" ht="21" x14ac:dyDescent="0.25">
      <c r="A67" s="17"/>
      <c r="B67" s="17"/>
      <c r="C67" s="17"/>
      <c r="D67" s="9"/>
      <c r="E67" s="9">
        <f t="shared" si="0"/>
        <v>1559.8799999999974</v>
      </c>
    </row>
    <row r="68" spans="1:8" ht="21" x14ac:dyDescent="0.25">
      <c r="A68" s="17"/>
      <c r="B68" s="17"/>
      <c r="C68" s="17"/>
      <c r="D68" s="9"/>
      <c r="E68" s="9">
        <f t="shared" si="0"/>
        <v>1559.8799999999974</v>
      </c>
    </row>
    <row r="69" spans="1:8" ht="21" x14ac:dyDescent="0.25">
      <c r="A69" s="17"/>
      <c r="B69" s="17"/>
      <c r="C69" s="17"/>
      <c r="D69" s="9"/>
      <c r="E69" s="9">
        <f t="shared" si="0"/>
        <v>1559.8799999999974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1559.8799999999974</v>
      </c>
    </row>
    <row r="71" spans="1:8" ht="21" x14ac:dyDescent="0.25">
      <c r="A71" s="17"/>
      <c r="B71" s="17"/>
      <c r="C71" s="17"/>
      <c r="D71" s="9"/>
      <c r="E71" s="9">
        <f t="shared" si="1"/>
        <v>1559.8799999999974</v>
      </c>
    </row>
    <row r="72" spans="1:8" ht="21" x14ac:dyDescent="0.25">
      <c r="A72" s="17"/>
      <c r="B72" s="17"/>
      <c r="C72" s="17"/>
      <c r="D72" s="9"/>
      <c r="E72" s="9">
        <f t="shared" si="1"/>
        <v>1559.8799999999974</v>
      </c>
    </row>
    <row r="73" spans="1:8" ht="21" x14ac:dyDescent="0.25">
      <c r="A73" s="17"/>
      <c r="B73" s="17"/>
      <c r="C73" s="17"/>
      <c r="D73" s="9"/>
      <c r="E73" s="9">
        <f t="shared" si="1"/>
        <v>1559.8799999999974</v>
      </c>
    </row>
    <row r="74" spans="1:8" ht="21" x14ac:dyDescent="0.25">
      <c r="A74" s="17"/>
      <c r="B74" s="17"/>
      <c r="C74" s="17"/>
      <c r="D74" s="9"/>
      <c r="E74" s="9">
        <f t="shared" si="1"/>
        <v>1559.8799999999974</v>
      </c>
    </row>
    <row r="75" spans="1:8" ht="21" x14ac:dyDescent="0.25">
      <c r="A75" s="17"/>
      <c r="B75" s="17"/>
      <c r="C75" s="17"/>
      <c r="D75" s="9"/>
      <c r="E75" s="9">
        <f t="shared" si="1"/>
        <v>1559.8799999999974</v>
      </c>
    </row>
    <row r="76" spans="1:8" ht="21" x14ac:dyDescent="0.25">
      <c r="A76" s="17"/>
      <c r="B76" s="17"/>
      <c r="C76" s="17"/>
      <c r="D76" s="9"/>
      <c r="E76" s="9">
        <f t="shared" si="1"/>
        <v>1559.8799999999974</v>
      </c>
    </row>
    <row r="77" spans="1:8" ht="21" x14ac:dyDescent="0.25">
      <c r="A77" s="17"/>
      <c r="B77" s="17"/>
      <c r="C77" s="17"/>
      <c r="D77" s="9"/>
      <c r="E77" s="9">
        <f t="shared" si="1"/>
        <v>1559.8799999999974</v>
      </c>
    </row>
    <row r="78" spans="1:8" ht="21" x14ac:dyDescent="0.25">
      <c r="A78" s="17"/>
      <c r="B78" s="17"/>
      <c r="C78" s="17"/>
      <c r="D78" s="9"/>
      <c r="E78" s="9">
        <f t="shared" si="1"/>
        <v>1559.8799999999974</v>
      </c>
    </row>
    <row r="79" spans="1:8" ht="21" x14ac:dyDescent="0.25">
      <c r="A79" s="17"/>
      <c r="B79" s="17"/>
      <c r="C79" s="17"/>
      <c r="D79" s="9"/>
      <c r="E79" s="9">
        <f t="shared" si="1"/>
        <v>1559.8799999999974</v>
      </c>
    </row>
    <row r="80" spans="1:8" ht="21" x14ac:dyDescent="0.25">
      <c r="A80" s="17"/>
      <c r="B80" s="17"/>
      <c r="C80" s="17"/>
      <c r="D80" s="9"/>
      <c r="E80" s="9">
        <f t="shared" si="1"/>
        <v>1559.8799999999974</v>
      </c>
    </row>
    <row r="81" spans="1:5" ht="21" x14ac:dyDescent="0.25">
      <c r="A81" s="17"/>
      <c r="B81" s="17"/>
      <c r="C81" s="17"/>
      <c r="D81" s="9"/>
      <c r="E81" s="9">
        <f t="shared" si="1"/>
        <v>1559.8799999999974</v>
      </c>
    </row>
    <row r="82" spans="1:5" ht="21" x14ac:dyDescent="0.25">
      <c r="A82" s="17"/>
      <c r="B82" s="17"/>
      <c r="C82" s="17"/>
      <c r="D82" s="9"/>
      <c r="E82" s="9">
        <f t="shared" si="1"/>
        <v>1559.8799999999974</v>
      </c>
    </row>
    <row r="83" spans="1:5" ht="21" x14ac:dyDescent="0.25">
      <c r="A83" s="17"/>
      <c r="B83" s="17"/>
      <c r="C83" s="17"/>
      <c r="D83" s="9"/>
      <c r="E83" s="9">
        <f t="shared" si="1"/>
        <v>1559.8799999999974</v>
      </c>
    </row>
    <row r="84" spans="1:5" ht="21" x14ac:dyDescent="0.25">
      <c r="A84" s="17"/>
      <c r="B84" s="17"/>
      <c r="C84" s="17"/>
      <c r="D84" s="9"/>
      <c r="E84" s="9">
        <f t="shared" si="1"/>
        <v>1559.8799999999974</v>
      </c>
    </row>
    <row r="85" spans="1:5" ht="21" x14ac:dyDescent="0.25">
      <c r="A85" s="17"/>
      <c r="B85" s="17"/>
      <c r="C85" s="17"/>
      <c r="D85" s="9"/>
      <c r="E85" s="9">
        <f t="shared" si="1"/>
        <v>1559.8799999999974</v>
      </c>
    </row>
    <row r="86" spans="1:5" ht="21" x14ac:dyDescent="0.25">
      <c r="A86" s="17"/>
      <c r="B86" s="17"/>
      <c r="C86" s="17"/>
      <c r="D86" s="9"/>
      <c r="E86" s="9">
        <f t="shared" si="1"/>
        <v>1559.8799999999974</v>
      </c>
    </row>
    <row r="87" spans="1:5" ht="21" x14ac:dyDescent="0.25">
      <c r="A87" s="17"/>
      <c r="B87" s="17"/>
      <c r="C87" s="17"/>
      <c r="D87" s="9"/>
      <c r="E87" s="9">
        <f t="shared" si="1"/>
        <v>1559.8799999999974</v>
      </c>
    </row>
    <row r="88" spans="1:5" ht="21" x14ac:dyDescent="0.25">
      <c r="A88" s="17"/>
      <c r="B88" s="17"/>
      <c r="C88" s="17"/>
      <c r="D88" s="9"/>
      <c r="E88" s="9">
        <f t="shared" si="1"/>
        <v>1559.8799999999974</v>
      </c>
    </row>
    <row r="89" spans="1:5" ht="21" x14ac:dyDescent="0.25">
      <c r="A89" s="17"/>
      <c r="B89" s="17"/>
      <c r="C89" s="17"/>
      <c r="D89" s="9"/>
      <c r="E89" s="9">
        <f t="shared" si="1"/>
        <v>1559.8799999999974</v>
      </c>
    </row>
    <row r="90" spans="1:5" ht="21" x14ac:dyDescent="0.25">
      <c r="A90" s="17"/>
      <c r="B90" s="17"/>
      <c r="C90" s="17"/>
      <c r="D90" s="9"/>
      <c r="E90" s="9">
        <f t="shared" si="1"/>
        <v>1559.8799999999974</v>
      </c>
    </row>
    <row r="91" spans="1:5" ht="21" x14ac:dyDescent="0.25">
      <c r="A91" s="17"/>
      <c r="B91" s="17"/>
      <c r="C91" s="17"/>
      <c r="D91" s="9"/>
      <c r="E91" s="9">
        <f t="shared" si="1"/>
        <v>1559.8799999999974</v>
      </c>
    </row>
    <row r="92" spans="1:5" ht="21" x14ac:dyDescent="0.25">
      <c r="A92" s="17"/>
      <c r="B92" s="17"/>
      <c r="C92" s="17"/>
      <c r="D92" s="9"/>
      <c r="E92" s="9">
        <f t="shared" si="1"/>
        <v>1559.8799999999974</v>
      </c>
    </row>
    <row r="93" spans="1:5" ht="21" x14ac:dyDescent="0.25">
      <c r="A93" s="17"/>
      <c r="B93" s="17"/>
      <c r="C93" s="17"/>
      <c r="D93" s="9"/>
      <c r="E93" s="9">
        <f t="shared" si="1"/>
        <v>1559.8799999999974</v>
      </c>
    </row>
    <row r="94" spans="1:5" ht="21" x14ac:dyDescent="0.25">
      <c r="A94" s="17"/>
      <c r="B94" s="17"/>
      <c r="C94" s="17"/>
      <c r="D94" s="9"/>
      <c r="E94" s="9">
        <f t="shared" si="1"/>
        <v>1559.8799999999974</v>
      </c>
    </row>
    <row r="95" spans="1:5" ht="21" x14ac:dyDescent="0.25">
      <c r="A95" s="17"/>
      <c r="B95" s="17"/>
      <c r="C95" s="17"/>
      <c r="D95" s="9"/>
      <c r="E95" s="9">
        <f t="shared" si="1"/>
        <v>1559.8799999999974</v>
      </c>
    </row>
    <row r="96" spans="1:5" ht="21" x14ac:dyDescent="0.25">
      <c r="A96" s="17"/>
      <c r="B96" s="17"/>
      <c r="C96" s="17"/>
      <c r="D96" s="9"/>
      <c r="E96" s="9">
        <f t="shared" si="1"/>
        <v>1559.8799999999974</v>
      </c>
    </row>
    <row r="97" spans="1:5" ht="21" x14ac:dyDescent="0.25">
      <c r="A97" s="17"/>
      <c r="B97" s="17"/>
      <c r="C97" s="17"/>
      <c r="D97" s="9"/>
      <c r="E97" s="9">
        <f t="shared" si="1"/>
        <v>1559.8799999999974</v>
      </c>
    </row>
    <row r="98" spans="1:5" ht="21" x14ac:dyDescent="0.25">
      <c r="A98" s="17"/>
      <c r="B98" s="17"/>
      <c r="C98" s="17"/>
      <c r="D98" s="9"/>
      <c r="E98" s="9">
        <f t="shared" si="1"/>
        <v>1559.8799999999974</v>
      </c>
    </row>
    <row r="99" spans="1:5" ht="21" x14ac:dyDescent="0.25">
      <c r="A99" s="17"/>
      <c r="B99" s="17"/>
      <c r="C99" s="17"/>
      <c r="D99" s="9"/>
      <c r="E99" s="9">
        <f t="shared" si="1"/>
        <v>1559.8799999999974</v>
      </c>
    </row>
    <row r="100" spans="1:5" ht="21" x14ac:dyDescent="0.25">
      <c r="A100" s="17"/>
      <c r="B100" s="17"/>
      <c r="C100" s="17"/>
      <c r="D100" s="9"/>
      <c r="E100" s="9">
        <f t="shared" si="1"/>
        <v>1559.8799999999974</v>
      </c>
    </row>
    <row r="101" spans="1:5" ht="21" x14ac:dyDescent="0.25">
      <c r="A101" s="17"/>
      <c r="B101" s="17"/>
      <c r="C101" s="17"/>
      <c r="D101" s="9"/>
      <c r="E101" s="9">
        <f t="shared" si="1"/>
        <v>1559.8799999999974</v>
      </c>
    </row>
    <row r="102" spans="1:5" ht="21" x14ac:dyDescent="0.25">
      <c r="A102" s="17"/>
      <c r="B102" s="17"/>
      <c r="C102" s="17"/>
      <c r="D102" s="9"/>
      <c r="E102" s="9">
        <f t="shared" si="1"/>
        <v>1559.8799999999974</v>
      </c>
    </row>
    <row r="103" spans="1:5" ht="21" x14ac:dyDescent="0.25">
      <c r="A103" s="17"/>
      <c r="B103" s="17"/>
      <c r="C103" s="17"/>
      <c r="D103" s="9"/>
      <c r="E103" s="9">
        <f t="shared" si="1"/>
        <v>1559.8799999999974</v>
      </c>
    </row>
    <row r="104" spans="1:5" ht="21" x14ac:dyDescent="0.25">
      <c r="A104" s="17"/>
      <c r="B104" s="17"/>
      <c r="C104" s="17"/>
      <c r="D104" s="9"/>
      <c r="E104" s="9">
        <f t="shared" si="1"/>
        <v>1559.8799999999974</v>
      </c>
    </row>
    <row r="105" spans="1:5" ht="21" x14ac:dyDescent="0.25">
      <c r="A105" s="17"/>
      <c r="B105" s="17"/>
      <c r="C105" s="17"/>
      <c r="D105" s="17"/>
      <c r="E105" s="9">
        <f t="shared" si="1"/>
        <v>1559.8799999999974</v>
      </c>
    </row>
    <row r="106" spans="1:5" ht="21" x14ac:dyDescent="0.25">
      <c r="A106" s="17"/>
      <c r="B106" s="17"/>
      <c r="C106" s="17"/>
      <c r="D106" s="17"/>
      <c r="E106" s="9">
        <f t="shared" si="1"/>
        <v>1559.8799999999974</v>
      </c>
    </row>
    <row r="107" spans="1:5" ht="21" x14ac:dyDescent="0.25">
      <c r="A107" s="17"/>
      <c r="B107" s="17"/>
      <c r="C107" s="17"/>
      <c r="D107" s="17"/>
      <c r="E107" s="9">
        <f t="shared" si="1"/>
        <v>1559.8799999999974</v>
      </c>
    </row>
    <row r="108" spans="1:5" ht="21" x14ac:dyDescent="0.25">
      <c r="A108" s="17"/>
      <c r="B108" s="17"/>
      <c r="C108" s="17"/>
      <c r="D108" s="17"/>
      <c r="E108" s="9">
        <f t="shared" si="1"/>
        <v>1559.8799999999974</v>
      </c>
    </row>
    <row r="109" spans="1:5" ht="21" x14ac:dyDescent="0.25">
      <c r="A109" s="17"/>
      <c r="B109" s="17"/>
      <c r="C109" s="17"/>
      <c r="D109" s="17"/>
      <c r="E109" s="9">
        <f t="shared" si="1"/>
        <v>1559.8799999999974</v>
      </c>
    </row>
    <row r="110" spans="1:5" ht="21" x14ac:dyDescent="0.25">
      <c r="A110" s="17"/>
      <c r="B110" s="17"/>
      <c r="C110" s="17"/>
      <c r="D110" s="17"/>
      <c r="E110" s="9">
        <f t="shared" si="1"/>
        <v>1559.8799999999974</v>
      </c>
    </row>
    <row r="111" spans="1:5" ht="21" x14ac:dyDescent="0.25">
      <c r="A111" s="17"/>
      <c r="B111" s="17"/>
      <c r="C111" s="17"/>
      <c r="D111" s="17"/>
      <c r="E111" s="9">
        <f t="shared" si="1"/>
        <v>1559.8799999999974</v>
      </c>
    </row>
    <row r="112" spans="1:5" ht="21" x14ac:dyDescent="0.25">
      <c r="A112" s="17"/>
      <c r="B112" s="17"/>
      <c r="C112" s="17"/>
      <c r="D112" s="17"/>
      <c r="E112" s="9">
        <f t="shared" si="1"/>
        <v>1559.8799999999974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 codeName="Sheet174"/>
  <dimension ref="A1:E112"/>
  <sheetViews>
    <sheetView topLeftCell="A62" workbookViewId="0">
      <selection activeCell="B80" sqref="B80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1816</v>
      </c>
      <c r="B1" s="160"/>
      <c r="C1" s="160"/>
      <c r="D1" s="160"/>
      <c r="E1" s="160"/>
    </row>
    <row r="2" spans="1:5" ht="26" x14ac:dyDescent="0.3">
      <c r="A2" s="161" t="s">
        <v>1811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45563</v>
      </c>
      <c r="B5" s="8" t="s">
        <v>1814</v>
      </c>
      <c r="C5" s="16">
        <v>2010</v>
      </c>
      <c r="D5" s="9"/>
      <c r="E5" s="9">
        <f>E4+C5-D5</f>
        <v>2010</v>
      </c>
    </row>
    <row r="6" spans="1:5" ht="21" x14ac:dyDescent="0.25">
      <c r="A6" s="18">
        <v>45574</v>
      </c>
      <c r="B6" s="8" t="s">
        <v>1665</v>
      </c>
      <c r="C6" s="9"/>
      <c r="D6" s="9">
        <v>99</v>
      </c>
      <c r="E6" s="9">
        <f t="shared" ref="E6:E69" si="0">E5+C6-D6</f>
        <v>1911</v>
      </c>
    </row>
    <row r="7" spans="1:5" ht="21" x14ac:dyDescent="0.25">
      <c r="A7" s="18">
        <v>45605</v>
      </c>
      <c r="B7" s="8" t="s">
        <v>1665</v>
      </c>
      <c r="C7" s="9"/>
      <c r="D7" s="9">
        <v>99</v>
      </c>
      <c r="E7" s="9">
        <f t="shared" si="0"/>
        <v>1812</v>
      </c>
    </row>
    <row r="8" spans="1:5" ht="21" x14ac:dyDescent="0.25">
      <c r="A8" s="18">
        <v>45611</v>
      </c>
      <c r="B8" s="8" t="s">
        <v>1958</v>
      </c>
      <c r="C8" s="9">
        <v>1275016.78</v>
      </c>
      <c r="D8" s="9"/>
      <c r="E8" s="9">
        <f t="shared" si="0"/>
        <v>1276828.78</v>
      </c>
    </row>
    <row r="9" spans="1:5" ht="21" x14ac:dyDescent="0.25">
      <c r="A9" s="18">
        <v>45611</v>
      </c>
      <c r="B9" s="8" t="s">
        <v>1775</v>
      </c>
      <c r="C9" s="9"/>
      <c r="D9" s="9">
        <v>750000</v>
      </c>
      <c r="E9" s="9">
        <f t="shared" si="0"/>
        <v>526828.78</v>
      </c>
    </row>
    <row r="10" spans="1:5" ht="21" x14ac:dyDescent="0.25">
      <c r="A10" s="18">
        <v>45612</v>
      </c>
      <c r="B10" s="8" t="s">
        <v>1775</v>
      </c>
      <c r="C10" s="9"/>
      <c r="D10" s="9">
        <v>523500</v>
      </c>
      <c r="E10" s="9">
        <f t="shared" si="0"/>
        <v>3328.7800000000279</v>
      </c>
    </row>
    <row r="11" spans="1:5" ht="21" x14ac:dyDescent="0.25">
      <c r="A11" s="18">
        <v>45618</v>
      </c>
      <c r="B11" s="8" t="s">
        <v>1990</v>
      </c>
      <c r="C11" s="9">
        <v>1415363.25</v>
      </c>
      <c r="D11" s="9"/>
      <c r="E11" s="9">
        <f t="shared" si="0"/>
        <v>1418692.03</v>
      </c>
    </row>
    <row r="12" spans="1:5" ht="21" x14ac:dyDescent="0.25">
      <c r="A12" s="18">
        <v>45618</v>
      </c>
      <c r="B12" s="8" t="s">
        <v>1775</v>
      </c>
      <c r="C12" s="9"/>
      <c r="D12" s="9">
        <v>750000</v>
      </c>
      <c r="E12" s="9">
        <f t="shared" si="0"/>
        <v>668692.03</v>
      </c>
    </row>
    <row r="13" spans="1:5" ht="21" x14ac:dyDescent="0.25">
      <c r="A13" s="18">
        <v>45618</v>
      </c>
      <c r="B13" s="8" t="s">
        <v>1775</v>
      </c>
      <c r="C13" s="9"/>
      <c r="D13" s="9">
        <v>666200</v>
      </c>
      <c r="E13" s="9">
        <f t="shared" si="0"/>
        <v>2492.0300000000279</v>
      </c>
    </row>
    <row r="14" spans="1:5" ht="24" x14ac:dyDescent="0.3">
      <c r="A14" s="18">
        <v>45621</v>
      </c>
      <c r="B14" s="8" t="s">
        <v>2002</v>
      </c>
      <c r="C14" s="31">
        <v>848850.8</v>
      </c>
      <c r="D14" s="9"/>
      <c r="E14" s="9">
        <f t="shared" si="0"/>
        <v>851342.83000000007</v>
      </c>
    </row>
    <row r="15" spans="1:5" ht="21" x14ac:dyDescent="0.25">
      <c r="A15" s="18">
        <v>45621</v>
      </c>
      <c r="B15" s="8" t="s">
        <v>1775</v>
      </c>
      <c r="C15" s="9"/>
      <c r="D15" s="9">
        <v>750000</v>
      </c>
      <c r="E15" s="9">
        <f t="shared" si="0"/>
        <v>101342.83000000007</v>
      </c>
    </row>
    <row r="16" spans="1:5" ht="21" x14ac:dyDescent="0.25">
      <c r="A16" s="18">
        <v>45621</v>
      </c>
      <c r="B16" s="8" t="s">
        <v>2009</v>
      </c>
      <c r="C16" s="9"/>
      <c r="D16" s="9">
        <v>890.76</v>
      </c>
      <c r="E16" s="9">
        <f t="shared" si="0"/>
        <v>100452.07000000008</v>
      </c>
    </row>
    <row r="17" spans="1:5" ht="21" x14ac:dyDescent="0.25">
      <c r="A17" s="18">
        <v>45622</v>
      </c>
      <c r="B17" s="8" t="s">
        <v>2014</v>
      </c>
      <c r="C17" s="9"/>
      <c r="D17" s="9">
        <v>99986</v>
      </c>
      <c r="E17" s="9">
        <f t="shared" si="0"/>
        <v>466.07000000007974</v>
      </c>
    </row>
    <row r="18" spans="1:5" ht="21" x14ac:dyDescent="0.25">
      <c r="A18" s="18">
        <v>45624</v>
      </c>
      <c r="B18" s="8" t="s">
        <v>1990</v>
      </c>
      <c r="C18" s="9">
        <v>1510087.95</v>
      </c>
      <c r="D18" s="9"/>
      <c r="E18" s="9">
        <f t="shared" si="0"/>
        <v>1510554.02</v>
      </c>
    </row>
    <row r="19" spans="1:5" ht="21" x14ac:dyDescent="0.25">
      <c r="A19" s="18">
        <v>45624</v>
      </c>
      <c r="B19" s="8" t="s">
        <v>1775</v>
      </c>
      <c r="C19" s="9"/>
      <c r="D19" s="9">
        <v>749500</v>
      </c>
      <c r="E19" s="9">
        <f t="shared" si="0"/>
        <v>761054.02</v>
      </c>
    </row>
    <row r="20" spans="1:5" ht="21" x14ac:dyDescent="0.25">
      <c r="A20" s="18">
        <v>45624</v>
      </c>
      <c r="B20" s="8" t="s">
        <v>230</v>
      </c>
      <c r="C20" s="9"/>
      <c r="D20" s="9">
        <v>99</v>
      </c>
      <c r="E20" s="9">
        <f t="shared" si="0"/>
        <v>760955.02</v>
      </c>
    </row>
    <row r="21" spans="1:5" ht="21" x14ac:dyDescent="0.25">
      <c r="A21" s="18">
        <v>45625</v>
      </c>
      <c r="B21" s="8" t="s">
        <v>1775</v>
      </c>
      <c r="C21" s="9"/>
      <c r="D21" s="9">
        <v>750000</v>
      </c>
      <c r="E21" s="9">
        <f t="shared" si="0"/>
        <v>10955.020000000019</v>
      </c>
    </row>
    <row r="22" spans="1:5" ht="21" x14ac:dyDescent="0.25">
      <c r="A22" s="18">
        <v>45626</v>
      </c>
      <c r="B22" s="8" t="s">
        <v>1990</v>
      </c>
      <c r="C22" s="9">
        <v>743111.6</v>
      </c>
      <c r="D22" s="9"/>
      <c r="E22" s="9">
        <f t="shared" si="0"/>
        <v>754066.62</v>
      </c>
    </row>
    <row r="23" spans="1:5" ht="21" x14ac:dyDescent="0.25">
      <c r="A23" s="18">
        <v>45626</v>
      </c>
      <c r="B23" s="8" t="s">
        <v>1775</v>
      </c>
      <c r="C23" s="9"/>
      <c r="D23" s="9">
        <v>749800</v>
      </c>
      <c r="E23" s="9">
        <f t="shared" si="0"/>
        <v>4266.6199999999953</v>
      </c>
    </row>
    <row r="24" spans="1:5" ht="21" x14ac:dyDescent="0.25">
      <c r="A24" s="18">
        <v>45626</v>
      </c>
      <c r="B24" s="8" t="s">
        <v>1990</v>
      </c>
      <c r="C24" s="9">
        <v>2060812.95</v>
      </c>
      <c r="D24" s="9"/>
      <c r="E24" s="9">
        <f t="shared" si="0"/>
        <v>2065079.5699999998</v>
      </c>
    </row>
    <row r="25" spans="1:5" ht="21" x14ac:dyDescent="0.25">
      <c r="A25" s="18">
        <v>45600</v>
      </c>
      <c r="B25" s="8" t="s">
        <v>2041</v>
      </c>
      <c r="C25" s="9"/>
      <c r="D25" s="9">
        <v>749680</v>
      </c>
      <c r="E25" s="9">
        <f t="shared" si="0"/>
        <v>1315399.5699999998</v>
      </c>
    </row>
    <row r="26" spans="1:5" ht="21" x14ac:dyDescent="0.25">
      <c r="A26" s="18">
        <v>45600</v>
      </c>
      <c r="B26" s="8" t="s">
        <v>2041</v>
      </c>
      <c r="C26" s="9"/>
      <c r="D26" s="9">
        <v>1312445</v>
      </c>
      <c r="E26" s="9">
        <f t="shared" si="0"/>
        <v>2954.5699999998324</v>
      </c>
    </row>
    <row r="27" spans="1:5" ht="21" x14ac:dyDescent="0.25">
      <c r="A27" s="18">
        <v>45600</v>
      </c>
      <c r="B27" s="8" t="s">
        <v>1990</v>
      </c>
      <c r="C27" s="9">
        <v>1716059.1</v>
      </c>
      <c r="D27" s="9"/>
      <c r="E27" s="9">
        <f t="shared" si="0"/>
        <v>1719013.67</v>
      </c>
    </row>
    <row r="28" spans="1:5" ht="21" x14ac:dyDescent="0.25">
      <c r="A28" s="18"/>
      <c r="B28" s="8"/>
      <c r="C28" s="9"/>
      <c r="D28" s="9">
        <v>935500</v>
      </c>
      <c r="E28" s="9">
        <f t="shared" si="0"/>
        <v>783513.66999999993</v>
      </c>
    </row>
    <row r="29" spans="1:5" ht="21" x14ac:dyDescent="0.25">
      <c r="A29" s="18">
        <v>45631</v>
      </c>
      <c r="B29" s="8" t="s">
        <v>1775</v>
      </c>
      <c r="C29" s="9"/>
      <c r="D29" s="9">
        <v>782868</v>
      </c>
      <c r="E29" s="9">
        <f t="shared" si="0"/>
        <v>645.66999999992549</v>
      </c>
    </row>
    <row r="30" spans="1:5" ht="21" x14ac:dyDescent="0.25">
      <c r="A30" s="18">
        <v>45631</v>
      </c>
      <c r="B30" s="8" t="s">
        <v>2052</v>
      </c>
      <c r="C30" s="9">
        <v>1569184</v>
      </c>
      <c r="D30" s="9"/>
      <c r="E30" s="9">
        <f t="shared" si="0"/>
        <v>1569829.67</v>
      </c>
    </row>
    <row r="31" spans="1:5" ht="21" x14ac:dyDescent="0.25">
      <c r="A31" s="18">
        <v>45631</v>
      </c>
      <c r="B31" s="8" t="s">
        <v>2014</v>
      </c>
      <c r="C31" s="9"/>
      <c r="D31" s="9">
        <v>999878</v>
      </c>
      <c r="E31" s="9">
        <f t="shared" si="0"/>
        <v>569951.66999999993</v>
      </c>
    </row>
    <row r="32" spans="1:5" ht="21" x14ac:dyDescent="0.25">
      <c r="A32" s="18">
        <v>45631</v>
      </c>
      <c r="B32" s="8" t="s">
        <v>2053</v>
      </c>
      <c r="C32" s="9"/>
      <c r="D32" s="9">
        <v>568866</v>
      </c>
      <c r="E32" s="9">
        <f t="shared" si="0"/>
        <v>1085.6699999999255</v>
      </c>
    </row>
    <row r="33" spans="1:5" ht="21" x14ac:dyDescent="0.25">
      <c r="A33" s="18">
        <v>45572</v>
      </c>
      <c r="B33" s="8" t="s">
        <v>1990</v>
      </c>
      <c r="C33" s="9">
        <v>1617662.9</v>
      </c>
      <c r="D33" s="9"/>
      <c r="E33" s="9">
        <f t="shared" si="0"/>
        <v>1618748.5699999998</v>
      </c>
    </row>
    <row r="34" spans="1:5" ht="21" x14ac:dyDescent="0.25">
      <c r="A34" s="18">
        <v>45572</v>
      </c>
      <c r="B34" s="8" t="s">
        <v>1775</v>
      </c>
      <c r="C34" s="9"/>
      <c r="D34" s="9">
        <v>995500</v>
      </c>
      <c r="E34" s="9">
        <f t="shared" si="0"/>
        <v>623248.56999999983</v>
      </c>
    </row>
    <row r="35" spans="1:5" ht="21" x14ac:dyDescent="0.25">
      <c r="A35" s="18">
        <v>45572</v>
      </c>
      <c r="B35" s="8" t="s">
        <v>2041</v>
      </c>
      <c r="C35" s="9"/>
      <c r="D35" s="9">
        <v>599983</v>
      </c>
      <c r="E35" s="9">
        <f t="shared" si="0"/>
        <v>23265.569999999832</v>
      </c>
    </row>
    <row r="36" spans="1:5" ht="21" x14ac:dyDescent="0.25">
      <c r="A36" s="18">
        <v>45572</v>
      </c>
      <c r="B36" s="8" t="s">
        <v>2064</v>
      </c>
      <c r="C36" s="9">
        <v>147750</v>
      </c>
      <c r="D36" s="9"/>
      <c r="E36" s="9">
        <f t="shared" si="0"/>
        <v>171015.56999999983</v>
      </c>
    </row>
    <row r="37" spans="1:5" ht="21" x14ac:dyDescent="0.25">
      <c r="A37" s="18">
        <v>45635</v>
      </c>
      <c r="B37" s="8" t="s">
        <v>2067</v>
      </c>
      <c r="C37" s="9"/>
      <c r="D37" s="9">
        <v>170860</v>
      </c>
      <c r="E37" s="9">
        <f t="shared" si="0"/>
        <v>155.56999999983236</v>
      </c>
    </row>
    <row r="38" spans="1:5" ht="21" x14ac:dyDescent="0.25">
      <c r="A38" s="18">
        <v>45652</v>
      </c>
      <c r="B38" s="8" t="s">
        <v>1990</v>
      </c>
      <c r="C38" s="9">
        <v>1317701.3500000001</v>
      </c>
      <c r="D38" s="9"/>
      <c r="E38" s="9">
        <f t="shared" si="0"/>
        <v>1317856.92</v>
      </c>
    </row>
    <row r="39" spans="1:5" ht="21" x14ac:dyDescent="0.25">
      <c r="A39" s="18">
        <v>45652</v>
      </c>
      <c r="B39" s="8" t="s">
        <v>1775</v>
      </c>
      <c r="C39" s="9"/>
      <c r="D39" s="9">
        <v>999950</v>
      </c>
      <c r="E39" s="9">
        <f t="shared" si="0"/>
        <v>317906.91999999993</v>
      </c>
    </row>
    <row r="40" spans="1:5" ht="21" x14ac:dyDescent="0.25">
      <c r="A40" s="18">
        <v>45652</v>
      </c>
      <c r="B40" s="8" t="s">
        <v>2041</v>
      </c>
      <c r="C40" s="9"/>
      <c r="D40" s="9">
        <v>315244</v>
      </c>
      <c r="E40" s="9">
        <f t="shared" si="0"/>
        <v>2662.9199999999255</v>
      </c>
    </row>
    <row r="41" spans="1:5" ht="21" x14ac:dyDescent="0.25">
      <c r="A41" s="18">
        <v>45657</v>
      </c>
      <c r="B41" s="8" t="s">
        <v>1913</v>
      </c>
      <c r="C41" s="9">
        <v>1739005.98</v>
      </c>
      <c r="D41" s="9"/>
      <c r="E41" s="9">
        <f t="shared" si="0"/>
        <v>1741668.9</v>
      </c>
    </row>
    <row r="42" spans="1:5" ht="21" x14ac:dyDescent="0.25">
      <c r="A42" s="18">
        <v>45657</v>
      </c>
      <c r="B42" s="8" t="s">
        <v>2121</v>
      </c>
      <c r="C42" s="9"/>
      <c r="D42" s="9">
        <v>999950</v>
      </c>
      <c r="E42" s="9">
        <f t="shared" si="0"/>
        <v>741718.89999999991</v>
      </c>
    </row>
    <row r="43" spans="1:5" ht="21" x14ac:dyDescent="0.25">
      <c r="A43" s="18">
        <v>45657</v>
      </c>
      <c r="B43" s="8" t="s">
        <v>1689</v>
      </c>
      <c r="C43" s="9"/>
      <c r="D43" s="9">
        <v>738229</v>
      </c>
      <c r="E43" s="9">
        <f t="shared" si="0"/>
        <v>3489.8999999999069</v>
      </c>
    </row>
    <row r="44" spans="1:5" ht="21" x14ac:dyDescent="0.25">
      <c r="A44" s="18">
        <v>45659</v>
      </c>
      <c r="B44" s="8" t="s">
        <v>1990</v>
      </c>
      <c r="C44" s="9">
        <v>1054087.6499999999</v>
      </c>
      <c r="D44" s="9"/>
      <c r="E44" s="9">
        <f t="shared" si="0"/>
        <v>1057577.5499999998</v>
      </c>
    </row>
    <row r="45" spans="1:5" ht="21" x14ac:dyDescent="0.25">
      <c r="A45" s="18">
        <v>45659</v>
      </c>
      <c r="B45" s="8" t="s">
        <v>1775</v>
      </c>
      <c r="C45" s="9"/>
      <c r="D45" s="9">
        <v>910500</v>
      </c>
      <c r="E45" s="9">
        <f t="shared" si="0"/>
        <v>147077.54999999981</v>
      </c>
    </row>
    <row r="46" spans="1:5" ht="21" x14ac:dyDescent="0.25">
      <c r="A46" s="18">
        <v>45659</v>
      </c>
      <c r="B46" s="8" t="s">
        <v>1689</v>
      </c>
      <c r="C46" s="9"/>
      <c r="D46" s="9">
        <v>145218</v>
      </c>
      <c r="E46" s="9">
        <f t="shared" si="0"/>
        <v>1859.5499999998137</v>
      </c>
    </row>
    <row r="47" spans="1:5" ht="21" x14ac:dyDescent="0.25">
      <c r="A47" s="18">
        <v>45660</v>
      </c>
      <c r="B47" s="8" t="s">
        <v>1990</v>
      </c>
      <c r="C47" s="9">
        <v>1159092.55</v>
      </c>
      <c r="D47" s="9"/>
      <c r="E47" s="9">
        <f t="shared" si="0"/>
        <v>1160952.0999999999</v>
      </c>
    </row>
    <row r="48" spans="1:5" ht="21" x14ac:dyDescent="0.25">
      <c r="A48" s="18">
        <v>45660</v>
      </c>
      <c r="B48" s="8" t="s">
        <v>2121</v>
      </c>
      <c r="C48" s="9"/>
      <c r="D48" s="9">
        <v>999500</v>
      </c>
      <c r="E48" s="9">
        <f t="shared" si="0"/>
        <v>161452.09999999986</v>
      </c>
    </row>
    <row r="49" spans="1:5" ht="21" x14ac:dyDescent="0.25">
      <c r="A49" s="18">
        <v>45660</v>
      </c>
      <c r="B49" s="8" t="s">
        <v>1876</v>
      </c>
      <c r="C49" s="9"/>
      <c r="D49" s="9">
        <v>159500</v>
      </c>
      <c r="E49" s="9">
        <f t="shared" si="0"/>
        <v>1952.0999999998603</v>
      </c>
    </row>
    <row r="50" spans="1:5" ht="21" x14ac:dyDescent="0.25">
      <c r="A50" s="18">
        <v>45660</v>
      </c>
      <c r="B50" s="8" t="s">
        <v>362</v>
      </c>
      <c r="C50" s="9"/>
      <c r="D50" s="9">
        <v>99</v>
      </c>
      <c r="E50" s="9">
        <f t="shared" si="0"/>
        <v>1853.0999999998603</v>
      </c>
    </row>
    <row r="51" spans="1:5" ht="21" x14ac:dyDescent="0.25">
      <c r="A51" s="18">
        <v>45685</v>
      </c>
      <c r="B51" s="8" t="s">
        <v>1990</v>
      </c>
      <c r="C51" s="9">
        <v>1379382.55</v>
      </c>
      <c r="D51" s="9"/>
      <c r="E51" s="9">
        <f t="shared" si="0"/>
        <v>1381235.65</v>
      </c>
    </row>
    <row r="52" spans="1:5" ht="21" x14ac:dyDescent="0.25">
      <c r="A52" s="18">
        <v>45685</v>
      </c>
      <c r="B52" s="8" t="s">
        <v>1775</v>
      </c>
      <c r="C52" s="9"/>
      <c r="D52" s="9">
        <v>999950</v>
      </c>
      <c r="E52" s="9">
        <f t="shared" si="0"/>
        <v>381285.64999999991</v>
      </c>
    </row>
    <row r="53" spans="1:5" ht="21" x14ac:dyDescent="0.25">
      <c r="A53" s="18">
        <v>45685</v>
      </c>
      <c r="B53" s="8" t="s">
        <v>1689</v>
      </c>
      <c r="C53" s="17"/>
      <c r="D53" s="9">
        <v>379581</v>
      </c>
      <c r="E53" s="9">
        <f t="shared" si="0"/>
        <v>1704.6499999999069</v>
      </c>
    </row>
    <row r="54" spans="1:5" ht="21" x14ac:dyDescent="0.25">
      <c r="A54" s="18">
        <v>45687</v>
      </c>
      <c r="B54" s="8" t="s">
        <v>1990</v>
      </c>
      <c r="C54" s="9">
        <v>1123479</v>
      </c>
      <c r="D54" s="9"/>
      <c r="E54" s="9">
        <f t="shared" si="0"/>
        <v>1125183.6499999999</v>
      </c>
    </row>
    <row r="55" spans="1:5" ht="21" x14ac:dyDescent="0.25">
      <c r="A55" s="18">
        <v>45687</v>
      </c>
      <c r="B55" s="8" t="s">
        <v>1775</v>
      </c>
      <c r="C55" s="9"/>
      <c r="D55" s="9">
        <v>999890</v>
      </c>
      <c r="E55" s="9">
        <f t="shared" si="0"/>
        <v>125293.64999999991</v>
      </c>
    </row>
    <row r="56" spans="1:5" ht="21" x14ac:dyDescent="0.25">
      <c r="A56" s="18">
        <v>45689</v>
      </c>
      <c r="B56" s="8" t="s">
        <v>1775</v>
      </c>
      <c r="C56" s="9"/>
      <c r="D56" s="9">
        <v>124100</v>
      </c>
      <c r="E56" s="9">
        <f t="shared" si="0"/>
        <v>1193.6499999999069</v>
      </c>
    </row>
    <row r="57" spans="1:5" ht="21" x14ac:dyDescent="0.25">
      <c r="A57" s="18">
        <v>45692</v>
      </c>
      <c r="B57" s="8" t="s">
        <v>1990</v>
      </c>
      <c r="C57" s="9">
        <v>1230319.6499999999</v>
      </c>
      <c r="D57" s="9"/>
      <c r="E57" s="9">
        <f t="shared" si="0"/>
        <v>1231513.2999999998</v>
      </c>
    </row>
    <row r="58" spans="1:5" ht="21" x14ac:dyDescent="0.25">
      <c r="A58" s="18">
        <v>45692</v>
      </c>
      <c r="B58" s="8" t="s">
        <v>1775</v>
      </c>
      <c r="C58" s="9"/>
      <c r="D58" s="9">
        <v>999890</v>
      </c>
      <c r="E58" s="9">
        <f t="shared" si="0"/>
        <v>231623.29999999981</v>
      </c>
    </row>
    <row r="59" spans="1:5" ht="21" x14ac:dyDescent="0.25">
      <c r="A59" s="18">
        <v>45692</v>
      </c>
      <c r="B59" s="8" t="s">
        <v>1689</v>
      </c>
      <c r="C59" s="9"/>
      <c r="D59" s="9">
        <v>229889</v>
      </c>
      <c r="E59" s="9">
        <f t="shared" si="0"/>
        <v>1734.2999999998137</v>
      </c>
    </row>
    <row r="60" spans="1:5" ht="21" x14ac:dyDescent="0.25">
      <c r="A60" s="18">
        <v>45693</v>
      </c>
      <c r="B60" s="8" t="s">
        <v>1990</v>
      </c>
      <c r="C60" s="9">
        <v>1078319.55</v>
      </c>
      <c r="D60" s="9"/>
      <c r="E60" s="9">
        <f t="shared" si="0"/>
        <v>1080053.8499999999</v>
      </c>
    </row>
    <row r="61" spans="1:5" ht="21" x14ac:dyDescent="0.25">
      <c r="A61" s="18">
        <v>45693</v>
      </c>
      <c r="B61" s="8" t="s">
        <v>1775</v>
      </c>
      <c r="C61" s="9"/>
      <c r="D61" s="9">
        <v>999980</v>
      </c>
      <c r="E61" s="9">
        <f t="shared" si="0"/>
        <v>80073.84999999986</v>
      </c>
    </row>
    <row r="62" spans="1:5" ht="21" x14ac:dyDescent="0.25">
      <c r="A62" s="18">
        <v>45693</v>
      </c>
      <c r="B62" s="8" t="s">
        <v>1689</v>
      </c>
      <c r="C62" s="9"/>
      <c r="D62" s="9">
        <v>78117</v>
      </c>
      <c r="E62" s="9">
        <f t="shared" si="0"/>
        <v>1956.8499999998603</v>
      </c>
    </row>
    <row r="63" spans="1:5" ht="21" x14ac:dyDescent="0.25">
      <c r="A63" s="18">
        <v>45716</v>
      </c>
      <c r="B63" s="8" t="s">
        <v>1990</v>
      </c>
      <c r="C63" s="9">
        <v>1542342</v>
      </c>
      <c r="D63" s="9"/>
      <c r="E63" s="9">
        <f t="shared" si="0"/>
        <v>1544298.8499999999</v>
      </c>
    </row>
    <row r="64" spans="1:5" ht="21" x14ac:dyDescent="0.25">
      <c r="A64" s="18">
        <v>45716</v>
      </c>
      <c r="B64" s="8" t="s">
        <v>1689</v>
      </c>
      <c r="C64" s="9"/>
      <c r="D64" s="9">
        <v>1539145</v>
      </c>
      <c r="E64" s="9">
        <f t="shared" si="0"/>
        <v>5153.8499999998603</v>
      </c>
    </row>
    <row r="65" spans="1:5" ht="21" x14ac:dyDescent="0.25">
      <c r="A65" s="18">
        <v>45722</v>
      </c>
      <c r="B65" s="8" t="s">
        <v>1990</v>
      </c>
      <c r="C65" s="9">
        <v>1732746</v>
      </c>
      <c r="D65" s="9"/>
      <c r="E65" s="9">
        <f t="shared" si="0"/>
        <v>1737899.8499999999</v>
      </c>
    </row>
    <row r="66" spans="1:5" ht="21" x14ac:dyDescent="0.25">
      <c r="A66" s="18">
        <v>45722</v>
      </c>
      <c r="B66" s="8" t="s">
        <v>1775</v>
      </c>
      <c r="C66" s="9"/>
      <c r="D66" s="9">
        <v>999980</v>
      </c>
      <c r="E66" s="9">
        <f t="shared" si="0"/>
        <v>737919.84999999986</v>
      </c>
    </row>
    <row r="67" spans="1:5" ht="21" x14ac:dyDescent="0.25">
      <c r="A67" s="18">
        <v>45722</v>
      </c>
      <c r="B67" s="8" t="s">
        <v>1689</v>
      </c>
      <c r="C67" s="9"/>
      <c r="D67" s="9">
        <v>736124</v>
      </c>
      <c r="E67" s="9">
        <f t="shared" si="0"/>
        <v>1795.8499999998603</v>
      </c>
    </row>
    <row r="68" spans="1:5" ht="24" x14ac:dyDescent="0.3">
      <c r="A68" s="18">
        <v>45727</v>
      </c>
      <c r="B68" s="8" t="s">
        <v>1990</v>
      </c>
      <c r="C68" s="31">
        <v>1235992</v>
      </c>
      <c r="D68" s="9"/>
      <c r="E68" s="9">
        <f t="shared" si="0"/>
        <v>1237787.8499999999</v>
      </c>
    </row>
    <row r="69" spans="1:5" ht="21" x14ac:dyDescent="0.25">
      <c r="A69" s="18">
        <v>45727</v>
      </c>
      <c r="B69" s="8" t="s">
        <v>1689</v>
      </c>
      <c r="C69" s="9"/>
      <c r="D69" s="9">
        <v>999980</v>
      </c>
      <c r="E69" s="9">
        <f t="shared" si="0"/>
        <v>237807.84999999986</v>
      </c>
    </row>
    <row r="70" spans="1:5" ht="21" x14ac:dyDescent="0.25">
      <c r="A70" s="18">
        <v>45727</v>
      </c>
      <c r="B70" s="8" t="s">
        <v>1775</v>
      </c>
      <c r="C70" s="9"/>
      <c r="D70" s="9">
        <v>236498</v>
      </c>
      <c r="E70" s="9">
        <f t="shared" ref="E70:E112" si="1">E69+C70-D70</f>
        <v>1309.8499999998603</v>
      </c>
    </row>
    <row r="71" spans="1:5" ht="21" x14ac:dyDescent="0.25">
      <c r="A71" s="18">
        <v>45734</v>
      </c>
      <c r="B71" s="8" t="s">
        <v>1990</v>
      </c>
      <c r="C71" s="9">
        <v>1669063.9</v>
      </c>
      <c r="D71" s="9"/>
      <c r="E71" s="9">
        <f t="shared" si="1"/>
        <v>1670373.7499999998</v>
      </c>
    </row>
    <row r="72" spans="1:5" ht="21" x14ac:dyDescent="0.25">
      <c r="A72" s="18">
        <v>45734</v>
      </c>
      <c r="B72" s="8" t="s">
        <v>1775</v>
      </c>
      <c r="C72" s="9"/>
      <c r="D72" s="9">
        <v>999980</v>
      </c>
      <c r="E72" s="9">
        <f t="shared" si="1"/>
        <v>670393.74999999977</v>
      </c>
    </row>
    <row r="73" spans="1:5" ht="21" x14ac:dyDescent="0.25">
      <c r="A73" s="18">
        <v>45734</v>
      </c>
      <c r="B73" s="8" t="s">
        <v>1689</v>
      </c>
      <c r="C73" s="9"/>
      <c r="D73" s="9">
        <v>668940</v>
      </c>
      <c r="E73" s="9">
        <f t="shared" si="1"/>
        <v>1453.7499999997672</v>
      </c>
    </row>
    <row r="74" spans="1:5" ht="21" x14ac:dyDescent="0.25">
      <c r="A74" s="18" t="s">
        <v>2476</v>
      </c>
      <c r="B74" s="8" t="s">
        <v>2292</v>
      </c>
      <c r="C74" s="112">
        <f>100000+49500+50000+50000</f>
        <v>249500</v>
      </c>
      <c r="D74" s="9"/>
      <c r="E74" s="9">
        <f t="shared" si="1"/>
        <v>250953.74999999977</v>
      </c>
    </row>
    <row r="75" spans="1:5" ht="21" x14ac:dyDescent="0.25">
      <c r="A75" s="18" t="s">
        <v>2476</v>
      </c>
      <c r="B75" s="8" t="s">
        <v>1775</v>
      </c>
      <c r="C75" s="9"/>
      <c r="D75" s="9">
        <v>249998</v>
      </c>
      <c r="E75" s="9">
        <f t="shared" si="1"/>
        <v>955.74999999976717</v>
      </c>
    </row>
    <row r="76" spans="1:5" ht="21" x14ac:dyDescent="0.25">
      <c r="A76" s="18" t="s">
        <v>2520</v>
      </c>
      <c r="B76" s="8" t="s">
        <v>2292</v>
      </c>
      <c r="C76" s="9">
        <v>93000</v>
      </c>
      <c r="D76" s="9"/>
      <c r="E76" s="9">
        <f t="shared" si="1"/>
        <v>93955.749999999767</v>
      </c>
    </row>
    <row r="77" spans="1:5" ht="21" x14ac:dyDescent="0.25">
      <c r="A77" s="18" t="s">
        <v>2520</v>
      </c>
      <c r="B77" s="8" t="s">
        <v>2292</v>
      </c>
      <c r="C77" s="9">
        <v>57000</v>
      </c>
      <c r="D77" s="9"/>
      <c r="E77" s="9">
        <f t="shared" si="1"/>
        <v>150955.74999999977</v>
      </c>
    </row>
    <row r="78" spans="1:5" ht="21" x14ac:dyDescent="0.25">
      <c r="A78" s="18" t="s">
        <v>2520</v>
      </c>
      <c r="B78" s="8" t="s">
        <v>1775</v>
      </c>
      <c r="C78" s="9"/>
      <c r="D78" s="9">
        <v>92500</v>
      </c>
      <c r="E78" s="9">
        <f t="shared" si="1"/>
        <v>58455.749999999767</v>
      </c>
    </row>
    <row r="79" spans="1:5" ht="21" x14ac:dyDescent="0.25">
      <c r="A79" s="18" t="s">
        <v>2582</v>
      </c>
      <c r="B79" s="8" t="s">
        <v>1775</v>
      </c>
      <c r="C79" s="9"/>
      <c r="D79" s="9">
        <v>58005.05</v>
      </c>
      <c r="E79" s="9">
        <f t="shared" si="1"/>
        <v>450.69999999976426</v>
      </c>
    </row>
    <row r="80" spans="1:5" ht="21" x14ac:dyDescent="0.25">
      <c r="A80" s="18" t="s">
        <v>2582</v>
      </c>
      <c r="B80" s="8" t="s">
        <v>362</v>
      </c>
      <c r="C80" s="9"/>
      <c r="D80" s="9">
        <v>450.7</v>
      </c>
      <c r="E80" s="9">
        <f t="shared" si="1"/>
        <v>-2.3572965801577084E-10</v>
      </c>
    </row>
    <row r="81" spans="1:5" ht="21" x14ac:dyDescent="0.25">
      <c r="A81" s="18"/>
      <c r="B81" s="8"/>
      <c r="C81" s="9"/>
      <c r="D81" s="9"/>
      <c r="E81" s="9">
        <f t="shared" si="1"/>
        <v>-2.3572965801577084E-10</v>
      </c>
    </row>
    <row r="82" spans="1:5" ht="21" x14ac:dyDescent="0.25">
      <c r="A82" s="18"/>
      <c r="B82" s="8"/>
      <c r="C82" s="9"/>
      <c r="D82" s="9"/>
      <c r="E82" s="9">
        <f t="shared" si="1"/>
        <v>-2.3572965801577084E-10</v>
      </c>
    </row>
    <row r="83" spans="1:5" ht="21" x14ac:dyDescent="0.25">
      <c r="A83" s="18"/>
      <c r="B83" s="8"/>
      <c r="C83" s="9"/>
      <c r="D83" s="9"/>
      <c r="E83" s="9">
        <f t="shared" si="1"/>
        <v>-2.3572965801577084E-10</v>
      </c>
    </row>
    <row r="84" spans="1:5" ht="21" x14ac:dyDescent="0.25">
      <c r="A84" s="18"/>
      <c r="B84" s="8"/>
      <c r="C84" s="9"/>
      <c r="D84" s="9"/>
      <c r="E84" s="9">
        <f t="shared" si="1"/>
        <v>-2.3572965801577084E-10</v>
      </c>
    </row>
    <row r="85" spans="1:5" ht="21" x14ac:dyDescent="0.25">
      <c r="A85" s="18"/>
      <c r="B85" s="8"/>
      <c r="C85" s="9"/>
      <c r="D85" s="9"/>
      <c r="E85" s="9">
        <f t="shared" si="1"/>
        <v>-2.3572965801577084E-10</v>
      </c>
    </row>
    <row r="86" spans="1:5" ht="21" x14ac:dyDescent="0.25">
      <c r="A86" s="18"/>
      <c r="B86" s="8"/>
      <c r="C86" s="9"/>
      <c r="D86" s="9"/>
      <c r="E86" s="9">
        <f t="shared" si="1"/>
        <v>-2.3572965801577084E-10</v>
      </c>
    </row>
    <row r="87" spans="1:5" ht="21" x14ac:dyDescent="0.25">
      <c r="A87" s="18"/>
      <c r="B87" s="8"/>
      <c r="C87" s="9"/>
      <c r="D87" s="9"/>
      <c r="E87" s="9">
        <f t="shared" si="1"/>
        <v>-2.3572965801577084E-10</v>
      </c>
    </row>
    <row r="88" spans="1:5" ht="21" x14ac:dyDescent="0.25">
      <c r="A88" s="18"/>
      <c r="B88" s="8"/>
      <c r="C88" s="9"/>
      <c r="D88" s="9"/>
      <c r="E88" s="9">
        <f t="shared" si="1"/>
        <v>-2.3572965801577084E-10</v>
      </c>
    </row>
    <row r="89" spans="1:5" ht="21" x14ac:dyDescent="0.25">
      <c r="A89" s="18"/>
      <c r="B89" s="8"/>
      <c r="C89" s="9"/>
      <c r="D89" s="9"/>
      <c r="E89" s="9">
        <f t="shared" si="1"/>
        <v>-2.3572965801577084E-10</v>
      </c>
    </row>
    <row r="90" spans="1:5" ht="21" x14ac:dyDescent="0.25">
      <c r="A90" s="18"/>
      <c r="B90" s="8"/>
      <c r="C90" s="9"/>
      <c r="D90" s="9"/>
      <c r="E90" s="9">
        <f t="shared" si="1"/>
        <v>-2.3572965801577084E-10</v>
      </c>
    </row>
    <row r="91" spans="1:5" ht="21" x14ac:dyDescent="0.25">
      <c r="A91" s="18"/>
      <c r="B91" s="8"/>
      <c r="C91" s="9"/>
      <c r="D91" s="9"/>
      <c r="E91" s="9">
        <f t="shared" si="1"/>
        <v>-2.3572965801577084E-10</v>
      </c>
    </row>
    <row r="92" spans="1:5" ht="21" x14ac:dyDescent="0.25">
      <c r="A92" s="18"/>
      <c r="B92" s="8"/>
      <c r="C92" s="9"/>
      <c r="D92" s="9"/>
      <c r="E92" s="9">
        <f t="shared" si="1"/>
        <v>-2.3572965801577084E-10</v>
      </c>
    </row>
    <row r="93" spans="1:5" ht="21" x14ac:dyDescent="0.25">
      <c r="A93" s="18"/>
      <c r="B93" s="8"/>
      <c r="C93" s="9"/>
      <c r="D93" s="9"/>
      <c r="E93" s="9">
        <f t="shared" si="1"/>
        <v>-2.3572965801577084E-10</v>
      </c>
    </row>
    <row r="94" spans="1:5" ht="21" x14ac:dyDescent="0.25">
      <c r="A94" s="18"/>
      <c r="B94" s="8"/>
      <c r="C94" s="9"/>
      <c r="D94" s="9"/>
      <c r="E94" s="9">
        <f t="shared" si="1"/>
        <v>-2.3572965801577084E-10</v>
      </c>
    </row>
    <row r="95" spans="1:5" ht="21" x14ac:dyDescent="0.25">
      <c r="A95" s="18"/>
      <c r="B95" s="8"/>
      <c r="C95" s="9"/>
      <c r="D95" s="9"/>
      <c r="E95" s="9">
        <f t="shared" si="1"/>
        <v>-2.3572965801577084E-10</v>
      </c>
    </row>
    <row r="96" spans="1:5" ht="21" x14ac:dyDescent="0.25">
      <c r="A96" s="18"/>
      <c r="B96" s="8"/>
      <c r="C96" s="9"/>
      <c r="D96" s="9"/>
      <c r="E96" s="9">
        <f t="shared" si="1"/>
        <v>-2.3572965801577084E-10</v>
      </c>
    </row>
    <row r="97" spans="1:5" ht="21" x14ac:dyDescent="0.25">
      <c r="A97" s="17"/>
      <c r="B97" s="8"/>
      <c r="C97" s="9"/>
      <c r="D97" s="9"/>
      <c r="E97" s="9">
        <f t="shared" si="1"/>
        <v>-2.3572965801577084E-10</v>
      </c>
    </row>
    <row r="98" spans="1:5" ht="21" x14ac:dyDescent="0.25">
      <c r="A98" s="17"/>
      <c r="B98" s="8"/>
      <c r="C98" s="9"/>
      <c r="D98" s="9"/>
      <c r="E98" s="9">
        <f t="shared" si="1"/>
        <v>-2.3572965801577084E-10</v>
      </c>
    </row>
    <row r="99" spans="1:5" ht="21" x14ac:dyDescent="0.25">
      <c r="A99" s="17"/>
      <c r="B99" s="8"/>
      <c r="C99" s="9"/>
      <c r="D99" s="9"/>
      <c r="E99" s="9">
        <f t="shared" si="1"/>
        <v>-2.3572965801577084E-10</v>
      </c>
    </row>
    <row r="100" spans="1:5" ht="21" x14ac:dyDescent="0.25">
      <c r="A100" s="17"/>
      <c r="B100" s="8"/>
      <c r="C100" s="9"/>
      <c r="D100" s="9"/>
      <c r="E100" s="9">
        <f t="shared" si="1"/>
        <v>-2.3572965801577084E-10</v>
      </c>
    </row>
    <row r="101" spans="1:5" ht="21" x14ac:dyDescent="0.25">
      <c r="A101" s="17"/>
      <c r="B101" s="8"/>
      <c r="C101" s="9"/>
      <c r="D101" s="9"/>
      <c r="E101" s="9">
        <f t="shared" si="1"/>
        <v>-2.3572965801577084E-10</v>
      </c>
    </row>
    <row r="102" spans="1:5" ht="21" x14ac:dyDescent="0.25">
      <c r="A102" s="17"/>
      <c r="B102" s="8"/>
      <c r="C102" s="9"/>
      <c r="D102" s="9"/>
      <c r="E102" s="9">
        <f t="shared" si="1"/>
        <v>-2.3572965801577084E-10</v>
      </c>
    </row>
    <row r="103" spans="1:5" ht="21" x14ac:dyDescent="0.25">
      <c r="A103" s="17"/>
      <c r="B103" s="8"/>
      <c r="C103" s="17"/>
      <c r="D103" s="9"/>
      <c r="E103" s="9">
        <f t="shared" si="1"/>
        <v>-2.3572965801577084E-10</v>
      </c>
    </row>
    <row r="104" spans="1:5" ht="21" x14ac:dyDescent="0.25">
      <c r="A104" s="17"/>
      <c r="B104" s="8"/>
      <c r="C104" s="17"/>
      <c r="D104" s="9"/>
      <c r="E104" s="9">
        <f t="shared" si="1"/>
        <v>-2.3572965801577084E-10</v>
      </c>
    </row>
    <row r="105" spans="1:5" ht="21" x14ac:dyDescent="0.25">
      <c r="A105" s="17"/>
      <c r="B105" s="8"/>
      <c r="C105" s="17"/>
      <c r="D105" s="17"/>
      <c r="E105" s="9">
        <f t="shared" si="1"/>
        <v>-2.3572965801577084E-10</v>
      </c>
    </row>
    <row r="106" spans="1:5" ht="21" x14ac:dyDescent="0.25">
      <c r="A106" s="17"/>
      <c r="B106" s="8"/>
      <c r="C106" s="17"/>
      <c r="D106" s="17"/>
      <c r="E106" s="9">
        <f t="shared" si="1"/>
        <v>-2.3572965801577084E-10</v>
      </c>
    </row>
    <row r="107" spans="1:5" ht="21" x14ac:dyDescent="0.25">
      <c r="A107" s="17"/>
      <c r="B107" s="8"/>
      <c r="C107" s="17"/>
      <c r="D107" s="17"/>
      <c r="E107" s="9">
        <f t="shared" si="1"/>
        <v>-2.3572965801577084E-10</v>
      </c>
    </row>
    <row r="108" spans="1:5" ht="21" x14ac:dyDescent="0.25">
      <c r="A108" s="17"/>
      <c r="B108" s="8"/>
      <c r="C108" s="17"/>
      <c r="D108" s="17"/>
      <c r="E108" s="9">
        <f t="shared" si="1"/>
        <v>-2.3572965801577084E-10</v>
      </c>
    </row>
    <row r="109" spans="1:5" ht="21" x14ac:dyDescent="0.25">
      <c r="A109" s="17"/>
      <c r="B109" s="17"/>
      <c r="C109" s="17"/>
      <c r="D109" s="17"/>
      <c r="E109" s="9">
        <f t="shared" si="1"/>
        <v>-2.3572965801577084E-10</v>
      </c>
    </row>
    <row r="110" spans="1:5" ht="21" x14ac:dyDescent="0.25">
      <c r="A110" s="17"/>
      <c r="B110" s="17"/>
      <c r="C110" s="17"/>
      <c r="D110" s="17"/>
      <c r="E110" s="9">
        <f t="shared" si="1"/>
        <v>-2.3572965801577084E-10</v>
      </c>
    </row>
    <row r="111" spans="1:5" ht="21" x14ac:dyDescent="0.25">
      <c r="A111" s="17"/>
      <c r="B111" s="17"/>
      <c r="C111" s="17"/>
      <c r="D111" s="17"/>
      <c r="E111" s="9">
        <f t="shared" si="1"/>
        <v>-2.3572965801577084E-10</v>
      </c>
    </row>
    <row r="112" spans="1:5" ht="21" x14ac:dyDescent="0.25">
      <c r="A112" s="17"/>
      <c r="B112" s="17"/>
      <c r="C112" s="17"/>
      <c r="D112" s="17"/>
      <c r="E112" s="9">
        <f t="shared" si="1"/>
        <v>-2.3572965801577084E-10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heet175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1816</v>
      </c>
      <c r="B1" s="160"/>
      <c r="C1" s="160"/>
      <c r="D1" s="160"/>
      <c r="E1" s="160"/>
    </row>
    <row r="2" spans="1:5" ht="26" x14ac:dyDescent="0.3">
      <c r="A2" s="161" t="s">
        <v>1811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45611</v>
      </c>
      <c r="B5" s="8" t="s">
        <v>1890</v>
      </c>
      <c r="C5" s="16">
        <v>346950.66</v>
      </c>
      <c r="D5" s="9"/>
      <c r="E5" s="9">
        <f>E4+C5-D5</f>
        <v>346950.66</v>
      </c>
    </row>
    <row r="6" spans="1:5" ht="21" x14ac:dyDescent="0.25">
      <c r="A6" s="18">
        <v>45611</v>
      </c>
      <c r="B6" s="8" t="s">
        <v>1957</v>
      </c>
      <c r="C6" s="9"/>
      <c r="D6" s="9">
        <v>346860</v>
      </c>
      <c r="E6" s="9">
        <f t="shared" ref="E6:E69" si="0">E5+C6-D6</f>
        <v>90.659999999974389</v>
      </c>
    </row>
    <row r="7" spans="1:5" ht="21" x14ac:dyDescent="0.25">
      <c r="A7" s="18">
        <v>45618</v>
      </c>
      <c r="B7" s="8" t="s">
        <v>1890</v>
      </c>
      <c r="C7" s="9">
        <v>385564.5</v>
      </c>
      <c r="D7" s="9"/>
      <c r="E7" s="9">
        <f t="shared" si="0"/>
        <v>385655.16</v>
      </c>
    </row>
    <row r="8" spans="1:5" ht="21" x14ac:dyDescent="0.25">
      <c r="A8" s="18">
        <v>45618</v>
      </c>
      <c r="B8" s="8" t="s">
        <v>1991</v>
      </c>
      <c r="C8" s="9"/>
      <c r="D8" s="9">
        <v>385500</v>
      </c>
      <c r="E8" s="9">
        <f t="shared" si="0"/>
        <v>155.15999999997439</v>
      </c>
    </row>
    <row r="9" spans="1:5" ht="21" x14ac:dyDescent="0.25">
      <c r="A9" s="18">
        <v>45618</v>
      </c>
      <c r="B9" s="8" t="s">
        <v>1890</v>
      </c>
      <c r="C9" s="9">
        <v>231324.5</v>
      </c>
      <c r="D9" s="9"/>
      <c r="E9" s="9">
        <f t="shared" si="0"/>
        <v>231479.65999999997</v>
      </c>
    </row>
    <row r="10" spans="1:5" ht="21" x14ac:dyDescent="0.25">
      <c r="A10" s="18">
        <v>45621</v>
      </c>
      <c r="B10" s="8" t="s">
        <v>1991</v>
      </c>
      <c r="C10" s="9"/>
      <c r="D10" s="9">
        <v>231200</v>
      </c>
      <c r="E10" s="9">
        <f t="shared" si="0"/>
        <v>279.65999999997439</v>
      </c>
    </row>
    <row r="11" spans="1:5" ht="21" x14ac:dyDescent="0.25">
      <c r="A11" s="18">
        <v>45624</v>
      </c>
      <c r="B11" s="8" t="s">
        <v>1890</v>
      </c>
      <c r="C11" s="9">
        <v>411214.5</v>
      </c>
      <c r="D11" s="9"/>
      <c r="E11" s="9">
        <f t="shared" si="0"/>
        <v>411494.16</v>
      </c>
    </row>
    <row r="12" spans="1:5" ht="21" x14ac:dyDescent="0.25">
      <c r="A12" s="18">
        <v>45624</v>
      </c>
      <c r="B12" s="8" t="s">
        <v>2027</v>
      </c>
      <c r="C12" s="9"/>
      <c r="D12" s="9">
        <v>411300</v>
      </c>
      <c r="E12" s="9">
        <f t="shared" si="0"/>
        <v>194.15999999997439</v>
      </c>
    </row>
    <row r="13" spans="1:5" ht="21" x14ac:dyDescent="0.25">
      <c r="A13" s="18">
        <v>45625</v>
      </c>
      <c r="B13" s="8" t="s">
        <v>1890</v>
      </c>
      <c r="C13" s="9">
        <v>411214.5</v>
      </c>
      <c r="D13" s="9"/>
      <c r="E13" s="9">
        <f t="shared" si="0"/>
        <v>411408.66</v>
      </c>
    </row>
    <row r="14" spans="1:5" ht="21" x14ac:dyDescent="0.25">
      <c r="A14" s="18">
        <v>45625</v>
      </c>
      <c r="B14" s="8" t="s">
        <v>1890</v>
      </c>
      <c r="C14" s="9">
        <v>352464.5</v>
      </c>
      <c r="D14" s="9"/>
      <c r="E14" s="9">
        <f t="shared" si="0"/>
        <v>763873.15999999992</v>
      </c>
    </row>
    <row r="15" spans="1:5" ht="21" x14ac:dyDescent="0.25">
      <c r="A15" s="18">
        <v>45626</v>
      </c>
      <c r="B15" s="8" t="s">
        <v>1991</v>
      </c>
      <c r="C15" s="9"/>
      <c r="D15" s="9">
        <v>202400</v>
      </c>
      <c r="E15" s="9">
        <f t="shared" si="0"/>
        <v>561473.15999999992</v>
      </c>
    </row>
    <row r="16" spans="1:5" ht="21" x14ac:dyDescent="0.25">
      <c r="A16" s="18">
        <v>45626</v>
      </c>
      <c r="B16" s="8" t="s">
        <v>1991</v>
      </c>
      <c r="C16" s="9"/>
      <c r="D16" s="9">
        <v>561300</v>
      </c>
      <c r="E16" s="9">
        <f t="shared" si="0"/>
        <v>173.15999999991618</v>
      </c>
    </row>
    <row r="17" spans="1:7" ht="21" x14ac:dyDescent="0.25">
      <c r="A17" s="18">
        <v>45629</v>
      </c>
      <c r="B17" s="8" t="s">
        <v>1890</v>
      </c>
      <c r="C17" s="9">
        <v>467389.5</v>
      </c>
      <c r="D17" s="9"/>
      <c r="E17" s="9">
        <f t="shared" si="0"/>
        <v>467562.65999999992</v>
      </c>
    </row>
    <row r="18" spans="1:7" ht="21" x14ac:dyDescent="0.25">
      <c r="A18" s="18">
        <v>45630</v>
      </c>
      <c r="B18" s="8" t="s">
        <v>1991</v>
      </c>
      <c r="C18" s="9"/>
      <c r="D18" s="9">
        <v>467400</v>
      </c>
      <c r="E18" s="9">
        <f t="shared" si="0"/>
        <v>162.65999999991618</v>
      </c>
    </row>
    <row r="19" spans="1:7" ht="21" x14ac:dyDescent="0.25">
      <c r="A19" s="18">
        <v>45631</v>
      </c>
      <c r="B19" s="8" t="s">
        <v>1890</v>
      </c>
      <c r="C19" s="9">
        <v>427324.5</v>
      </c>
      <c r="D19" s="9"/>
      <c r="E19" s="9">
        <f t="shared" si="0"/>
        <v>427487.15999999992</v>
      </c>
    </row>
    <row r="20" spans="1:7" ht="21" x14ac:dyDescent="0.25">
      <c r="A20" s="18">
        <v>45631</v>
      </c>
      <c r="B20" s="8" t="s">
        <v>351</v>
      </c>
      <c r="C20" s="9"/>
      <c r="D20" s="9">
        <v>90.66</v>
      </c>
      <c r="E20" s="9">
        <f t="shared" si="0"/>
        <v>427396.49999999994</v>
      </c>
      <c r="G20" s="14"/>
    </row>
    <row r="21" spans="1:7" ht="21" x14ac:dyDescent="0.25">
      <c r="A21" s="18">
        <v>45631</v>
      </c>
      <c r="B21" s="8" t="s">
        <v>2051</v>
      </c>
      <c r="C21" s="9"/>
      <c r="D21" s="9">
        <v>427396.5</v>
      </c>
      <c r="E21" s="9">
        <f t="shared" si="0"/>
        <v>0</v>
      </c>
    </row>
    <row r="22" spans="1:7" ht="21" x14ac:dyDescent="0.25">
      <c r="A22" s="18">
        <v>45633</v>
      </c>
      <c r="B22" s="8" t="s">
        <v>1890</v>
      </c>
      <c r="C22" s="9">
        <v>440679.5</v>
      </c>
      <c r="D22" s="9"/>
      <c r="E22" s="9">
        <f t="shared" si="0"/>
        <v>440679.5</v>
      </c>
    </row>
    <row r="23" spans="1:7" ht="21" x14ac:dyDescent="0.25">
      <c r="A23" s="18">
        <v>45633</v>
      </c>
      <c r="B23" s="8" t="s">
        <v>2027</v>
      </c>
      <c r="C23" s="9"/>
      <c r="D23" s="9">
        <v>440600</v>
      </c>
      <c r="E23" s="9">
        <f t="shared" si="0"/>
        <v>79.5</v>
      </c>
    </row>
    <row r="24" spans="1:7" ht="21" x14ac:dyDescent="0.25">
      <c r="A24" s="18">
        <v>45650</v>
      </c>
      <c r="B24" s="8" t="s">
        <v>1890</v>
      </c>
      <c r="C24" s="9">
        <v>358839.5</v>
      </c>
      <c r="D24" s="9"/>
      <c r="E24" s="9">
        <f t="shared" si="0"/>
        <v>358919</v>
      </c>
    </row>
    <row r="25" spans="1:7" ht="21" x14ac:dyDescent="0.25">
      <c r="A25" s="18">
        <v>45650</v>
      </c>
      <c r="B25" s="8" t="s">
        <v>1991</v>
      </c>
      <c r="C25" s="9"/>
      <c r="D25" s="9">
        <v>358900</v>
      </c>
      <c r="E25" s="9">
        <f t="shared" si="0"/>
        <v>19</v>
      </c>
    </row>
    <row r="26" spans="1:7" ht="21" x14ac:dyDescent="0.25">
      <c r="A26" s="18">
        <v>45650</v>
      </c>
      <c r="B26" s="8" t="s">
        <v>1890</v>
      </c>
      <c r="C26" s="9">
        <v>473679.5</v>
      </c>
      <c r="D26" s="9"/>
      <c r="E26" s="9">
        <f t="shared" si="0"/>
        <v>473698.5</v>
      </c>
    </row>
    <row r="27" spans="1:7" ht="21" x14ac:dyDescent="0.25">
      <c r="A27" s="18">
        <v>45657</v>
      </c>
      <c r="B27" s="8" t="s">
        <v>1957</v>
      </c>
      <c r="C27" s="9"/>
      <c r="D27" s="9">
        <v>473650</v>
      </c>
      <c r="E27" s="9">
        <f t="shared" si="0"/>
        <v>48.5</v>
      </c>
    </row>
    <row r="28" spans="1:7" ht="21" x14ac:dyDescent="0.25">
      <c r="A28" s="18">
        <v>45658</v>
      </c>
      <c r="B28" s="8" t="s">
        <v>1890</v>
      </c>
      <c r="C28" s="9">
        <v>287064.5</v>
      </c>
      <c r="D28" s="9"/>
      <c r="E28" s="9">
        <f t="shared" si="0"/>
        <v>287113</v>
      </c>
    </row>
    <row r="29" spans="1:7" ht="21" x14ac:dyDescent="0.25">
      <c r="A29" s="18">
        <v>45658</v>
      </c>
      <c r="B29" s="8" t="s">
        <v>1991</v>
      </c>
      <c r="C29" s="9"/>
      <c r="D29" s="9">
        <v>287100</v>
      </c>
      <c r="E29" s="9">
        <f t="shared" si="0"/>
        <v>13</v>
      </c>
    </row>
    <row r="30" spans="1:7" ht="21" x14ac:dyDescent="0.25">
      <c r="A30" s="18">
        <v>45659</v>
      </c>
      <c r="B30" s="8" t="s">
        <v>1890</v>
      </c>
      <c r="C30" s="9">
        <v>315774</v>
      </c>
      <c r="D30" s="9"/>
      <c r="E30" s="9">
        <f t="shared" si="0"/>
        <v>315787</v>
      </c>
    </row>
    <row r="31" spans="1:7" ht="21" x14ac:dyDescent="0.25">
      <c r="A31" s="18">
        <v>45659</v>
      </c>
      <c r="B31" s="8" t="s">
        <v>1991</v>
      </c>
      <c r="C31" s="9"/>
      <c r="D31" s="9">
        <v>315700</v>
      </c>
      <c r="E31" s="9">
        <f t="shared" si="0"/>
        <v>87</v>
      </c>
    </row>
    <row r="32" spans="1:7" ht="21" x14ac:dyDescent="0.25">
      <c r="A32" s="18">
        <v>45685</v>
      </c>
      <c r="B32" s="8" t="s">
        <v>1890</v>
      </c>
      <c r="C32" s="9">
        <v>375639.5</v>
      </c>
      <c r="D32" s="9"/>
      <c r="E32" s="9">
        <f t="shared" si="0"/>
        <v>375726.5</v>
      </c>
    </row>
    <row r="33" spans="1:5" ht="21" x14ac:dyDescent="0.25">
      <c r="A33" s="18">
        <v>45685</v>
      </c>
      <c r="B33" s="8" t="s">
        <v>1991</v>
      </c>
      <c r="C33" s="9"/>
      <c r="D33" s="9">
        <v>375700</v>
      </c>
      <c r="E33" s="9">
        <f t="shared" si="0"/>
        <v>26.5</v>
      </c>
    </row>
    <row r="34" spans="1:5" ht="21" x14ac:dyDescent="0.25">
      <c r="A34" s="18">
        <v>45687</v>
      </c>
      <c r="B34" s="8" t="s">
        <v>1890</v>
      </c>
      <c r="C34" s="9">
        <v>306029.5</v>
      </c>
      <c r="D34" s="9"/>
      <c r="E34" s="9">
        <f t="shared" si="0"/>
        <v>306056</v>
      </c>
    </row>
    <row r="35" spans="1:5" ht="21" x14ac:dyDescent="0.25">
      <c r="A35" s="18">
        <v>45687</v>
      </c>
      <c r="B35" s="8" t="s">
        <v>1991</v>
      </c>
      <c r="C35" s="9"/>
      <c r="D35" s="9">
        <v>306000</v>
      </c>
      <c r="E35" s="9">
        <f t="shared" si="0"/>
        <v>56</v>
      </c>
    </row>
    <row r="36" spans="1:5" ht="21" x14ac:dyDescent="0.25">
      <c r="A36" s="18">
        <v>45692</v>
      </c>
      <c r="B36" s="8" t="s">
        <v>1890</v>
      </c>
      <c r="C36" s="9">
        <v>335064.5</v>
      </c>
      <c r="D36" s="9"/>
      <c r="E36" s="9">
        <f t="shared" si="0"/>
        <v>335120.5</v>
      </c>
    </row>
    <row r="37" spans="1:5" ht="21" x14ac:dyDescent="0.25">
      <c r="A37" s="18">
        <v>45692</v>
      </c>
      <c r="B37" s="8" t="s">
        <v>1715</v>
      </c>
      <c r="C37" s="9"/>
      <c r="D37" s="9">
        <v>335100</v>
      </c>
      <c r="E37" s="9">
        <f t="shared" si="0"/>
        <v>20.5</v>
      </c>
    </row>
    <row r="38" spans="1:5" ht="21" x14ac:dyDescent="0.25">
      <c r="A38" s="18">
        <v>45693</v>
      </c>
      <c r="B38" s="8" t="s">
        <v>1890</v>
      </c>
      <c r="C38" s="9">
        <v>293724.5</v>
      </c>
      <c r="D38" s="9"/>
      <c r="E38" s="9">
        <f t="shared" si="0"/>
        <v>293745</v>
      </c>
    </row>
    <row r="39" spans="1:5" ht="21" x14ac:dyDescent="0.25">
      <c r="A39" s="18">
        <v>45693</v>
      </c>
      <c r="B39" s="8" t="s">
        <v>1715</v>
      </c>
      <c r="C39" s="9"/>
      <c r="D39" s="9">
        <v>293700</v>
      </c>
      <c r="E39" s="9">
        <f t="shared" si="0"/>
        <v>45</v>
      </c>
    </row>
    <row r="40" spans="1:5" ht="21" x14ac:dyDescent="0.25">
      <c r="A40" s="18">
        <v>45716</v>
      </c>
      <c r="B40" s="8" t="s">
        <v>1890</v>
      </c>
      <c r="C40" s="9">
        <v>420839.5</v>
      </c>
      <c r="D40" s="9"/>
      <c r="E40" s="9">
        <f t="shared" si="0"/>
        <v>420884.5</v>
      </c>
    </row>
    <row r="41" spans="1:5" ht="21" x14ac:dyDescent="0.25">
      <c r="A41" s="18">
        <v>45716</v>
      </c>
      <c r="B41" s="8" t="s">
        <v>1715</v>
      </c>
      <c r="C41" s="9"/>
      <c r="D41" s="9">
        <v>420085</v>
      </c>
      <c r="E41" s="9">
        <f>E40+C41-D41</f>
        <v>799.5</v>
      </c>
    </row>
    <row r="42" spans="1:5" ht="21" x14ac:dyDescent="0.25">
      <c r="A42" s="18">
        <v>45722</v>
      </c>
      <c r="B42" s="8" t="s">
        <v>1890</v>
      </c>
      <c r="C42" s="9">
        <v>471344.5</v>
      </c>
      <c r="D42" s="9"/>
      <c r="E42" s="9">
        <f>E41+C42-D42</f>
        <v>472144</v>
      </c>
    </row>
    <row r="43" spans="1:5" ht="21" x14ac:dyDescent="0.25">
      <c r="A43" s="18">
        <v>45722</v>
      </c>
      <c r="B43" s="8" t="s">
        <v>1715</v>
      </c>
      <c r="C43" s="9"/>
      <c r="D43" s="9">
        <v>471945</v>
      </c>
      <c r="E43" s="9">
        <f t="shared" si="0"/>
        <v>199</v>
      </c>
    </row>
    <row r="44" spans="1:5" ht="21" x14ac:dyDescent="0.25">
      <c r="A44" s="18">
        <v>45727</v>
      </c>
      <c r="B44" s="8" t="s">
        <v>1890</v>
      </c>
      <c r="C44" s="9">
        <v>336664.5</v>
      </c>
      <c r="D44" s="9"/>
      <c r="E44" s="9">
        <f t="shared" si="0"/>
        <v>336863.5</v>
      </c>
    </row>
    <row r="45" spans="1:5" ht="21" x14ac:dyDescent="0.25">
      <c r="A45" s="18">
        <v>45727</v>
      </c>
      <c r="B45" s="8" t="s">
        <v>1715</v>
      </c>
      <c r="C45" s="9"/>
      <c r="D45" s="9">
        <v>336645</v>
      </c>
      <c r="E45" s="9">
        <f t="shared" si="0"/>
        <v>218.5</v>
      </c>
    </row>
    <row r="46" spans="1:5" ht="21" x14ac:dyDescent="0.25">
      <c r="A46" s="18">
        <v>45734</v>
      </c>
      <c r="B46" s="8" t="s">
        <v>1890</v>
      </c>
      <c r="C46" s="9">
        <v>454509.5</v>
      </c>
      <c r="D46" s="9"/>
      <c r="E46" s="9">
        <f t="shared" si="0"/>
        <v>454728</v>
      </c>
    </row>
    <row r="47" spans="1:5" ht="21" x14ac:dyDescent="0.25">
      <c r="A47" s="18">
        <v>45734</v>
      </c>
      <c r="B47" s="8" t="s">
        <v>1715</v>
      </c>
      <c r="C47" s="9"/>
      <c r="D47" s="9">
        <v>454600</v>
      </c>
      <c r="E47" s="9">
        <f t="shared" si="0"/>
        <v>128</v>
      </c>
    </row>
    <row r="48" spans="1:5" ht="21" x14ac:dyDescent="0.25">
      <c r="A48" s="18"/>
      <c r="B48" s="8"/>
      <c r="C48" s="9"/>
      <c r="D48" s="9"/>
      <c r="E48" s="9">
        <f t="shared" si="0"/>
        <v>128</v>
      </c>
    </row>
    <row r="49" spans="1:5" ht="21" x14ac:dyDescent="0.25">
      <c r="A49" s="18"/>
      <c r="B49" s="8"/>
      <c r="C49" s="9"/>
      <c r="D49" s="9"/>
      <c r="E49" s="9">
        <f t="shared" si="0"/>
        <v>128</v>
      </c>
    </row>
    <row r="50" spans="1:5" ht="21" x14ac:dyDescent="0.25">
      <c r="A50" s="18"/>
      <c r="B50" s="8"/>
      <c r="C50" s="9"/>
      <c r="D50" s="9"/>
      <c r="E50" s="9">
        <f t="shared" si="0"/>
        <v>128</v>
      </c>
    </row>
    <row r="51" spans="1:5" ht="21" x14ac:dyDescent="0.25">
      <c r="A51" s="18"/>
      <c r="B51" s="8"/>
      <c r="C51" s="9"/>
      <c r="D51" s="9"/>
      <c r="E51" s="9">
        <f t="shared" si="0"/>
        <v>128</v>
      </c>
    </row>
    <row r="52" spans="1:5" ht="21" x14ac:dyDescent="0.25">
      <c r="A52" s="18"/>
      <c r="B52" s="8"/>
      <c r="C52" s="9"/>
      <c r="D52" s="9"/>
      <c r="E52" s="9">
        <f t="shared" si="0"/>
        <v>128</v>
      </c>
    </row>
    <row r="53" spans="1:5" ht="21" x14ac:dyDescent="0.25">
      <c r="A53" s="18"/>
      <c r="B53" s="8"/>
      <c r="C53" s="17"/>
      <c r="D53" s="9"/>
      <c r="E53" s="9">
        <f t="shared" si="0"/>
        <v>128</v>
      </c>
    </row>
    <row r="54" spans="1:5" ht="21" x14ac:dyDescent="0.25">
      <c r="A54" s="18"/>
      <c r="B54" s="8"/>
      <c r="C54" s="17"/>
      <c r="D54" s="9"/>
      <c r="E54" s="9">
        <f t="shared" si="0"/>
        <v>128</v>
      </c>
    </row>
    <row r="55" spans="1:5" ht="21" x14ac:dyDescent="0.25">
      <c r="A55" s="18"/>
      <c r="B55" s="8"/>
      <c r="C55" s="17"/>
      <c r="D55" s="9"/>
      <c r="E55" s="9">
        <f t="shared" si="0"/>
        <v>128</v>
      </c>
    </row>
    <row r="56" spans="1:5" ht="21" x14ac:dyDescent="0.25">
      <c r="A56" s="18"/>
      <c r="B56" s="8"/>
      <c r="C56" s="17"/>
      <c r="D56" s="9"/>
      <c r="E56" s="9">
        <f t="shared" si="0"/>
        <v>128</v>
      </c>
    </row>
    <row r="57" spans="1:5" ht="21" x14ac:dyDescent="0.25">
      <c r="A57" s="18"/>
      <c r="B57" s="8"/>
      <c r="C57" s="17"/>
      <c r="D57" s="9"/>
      <c r="E57" s="9">
        <f t="shared" si="0"/>
        <v>128</v>
      </c>
    </row>
    <row r="58" spans="1:5" ht="21" x14ac:dyDescent="0.25">
      <c r="A58" s="18"/>
      <c r="B58" s="8"/>
      <c r="C58" s="17"/>
      <c r="D58" s="9"/>
      <c r="E58" s="9">
        <f t="shared" si="0"/>
        <v>128</v>
      </c>
    </row>
    <row r="59" spans="1:5" ht="21" x14ac:dyDescent="0.25">
      <c r="A59" s="18"/>
      <c r="B59" s="8"/>
      <c r="C59" s="17"/>
      <c r="D59" s="9"/>
      <c r="E59" s="9">
        <f t="shared" si="0"/>
        <v>128</v>
      </c>
    </row>
    <row r="60" spans="1:5" ht="21" x14ac:dyDescent="0.25">
      <c r="A60" s="18"/>
      <c r="B60" s="8"/>
      <c r="C60" s="17"/>
      <c r="D60" s="9"/>
      <c r="E60" s="9">
        <f t="shared" si="0"/>
        <v>128</v>
      </c>
    </row>
    <row r="61" spans="1:5" ht="21" x14ac:dyDescent="0.25">
      <c r="A61" s="18"/>
      <c r="B61" s="8"/>
      <c r="C61" s="17"/>
      <c r="D61" s="9"/>
      <c r="E61" s="9">
        <f t="shared" si="0"/>
        <v>128</v>
      </c>
    </row>
    <row r="62" spans="1:5" ht="21" x14ac:dyDescent="0.25">
      <c r="A62" s="18"/>
      <c r="B62" s="8"/>
      <c r="C62" s="17"/>
      <c r="D62" s="9"/>
      <c r="E62" s="9">
        <f t="shared" si="0"/>
        <v>128</v>
      </c>
    </row>
    <row r="63" spans="1:5" ht="21" x14ac:dyDescent="0.25">
      <c r="A63" s="17"/>
      <c r="B63" s="8"/>
      <c r="C63" s="17"/>
      <c r="D63" s="9"/>
      <c r="E63" s="9">
        <f t="shared" si="0"/>
        <v>128</v>
      </c>
    </row>
    <row r="64" spans="1:5" ht="21" x14ac:dyDescent="0.25">
      <c r="A64" s="17"/>
      <c r="B64" s="8"/>
      <c r="C64" s="17"/>
      <c r="D64" s="9"/>
      <c r="E64" s="9">
        <f t="shared" si="0"/>
        <v>128</v>
      </c>
    </row>
    <row r="65" spans="1:8" ht="21" x14ac:dyDescent="0.25">
      <c r="A65" s="17"/>
      <c r="B65" s="8"/>
      <c r="C65" s="17"/>
      <c r="D65" s="9"/>
      <c r="E65" s="9">
        <f t="shared" si="0"/>
        <v>128</v>
      </c>
      <c r="H65">
        <v>999962</v>
      </c>
    </row>
    <row r="66" spans="1:8" ht="21" x14ac:dyDescent="0.25">
      <c r="A66" s="17"/>
      <c r="B66" s="8"/>
      <c r="C66" s="17"/>
      <c r="D66" s="9"/>
      <c r="E66" s="9">
        <f t="shared" si="0"/>
        <v>128</v>
      </c>
    </row>
    <row r="67" spans="1:8" ht="21" x14ac:dyDescent="0.25">
      <c r="A67" s="17"/>
      <c r="B67" s="8"/>
      <c r="C67" s="17"/>
      <c r="D67" s="9"/>
      <c r="E67" s="9">
        <f t="shared" si="0"/>
        <v>128</v>
      </c>
    </row>
    <row r="68" spans="1:8" ht="21" x14ac:dyDescent="0.25">
      <c r="A68" s="17"/>
      <c r="B68" s="8"/>
      <c r="C68" s="17"/>
      <c r="D68" s="9"/>
      <c r="E68" s="9">
        <f t="shared" si="0"/>
        <v>128</v>
      </c>
    </row>
    <row r="69" spans="1:8" ht="21" x14ac:dyDescent="0.25">
      <c r="A69" s="17"/>
      <c r="B69" s="8"/>
      <c r="C69" s="17"/>
      <c r="D69" s="9"/>
      <c r="E69" s="9">
        <f t="shared" si="0"/>
        <v>128</v>
      </c>
    </row>
    <row r="70" spans="1:8" ht="21" x14ac:dyDescent="0.25">
      <c r="A70" s="17"/>
      <c r="B70" s="8"/>
      <c r="C70" s="17"/>
      <c r="D70" s="9"/>
      <c r="E70" s="9">
        <f t="shared" ref="E70:E112" si="1">E69+C70-D70</f>
        <v>128</v>
      </c>
    </row>
    <row r="71" spans="1:8" ht="21" x14ac:dyDescent="0.25">
      <c r="A71" s="17"/>
      <c r="B71" s="8"/>
      <c r="C71" s="17"/>
      <c r="D71" s="9"/>
      <c r="E71" s="9">
        <f t="shared" si="1"/>
        <v>128</v>
      </c>
    </row>
    <row r="72" spans="1:8" ht="21" x14ac:dyDescent="0.25">
      <c r="A72" s="17"/>
      <c r="B72" s="8"/>
      <c r="C72" s="17"/>
      <c r="D72" s="9"/>
      <c r="E72" s="9">
        <f t="shared" si="1"/>
        <v>128</v>
      </c>
    </row>
    <row r="73" spans="1:8" ht="21" x14ac:dyDescent="0.25">
      <c r="A73" s="17"/>
      <c r="B73" s="8"/>
      <c r="C73" s="17"/>
      <c r="D73" s="9"/>
      <c r="E73" s="9">
        <f t="shared" si="1"/>
        <v>128</v>
      </c>
    </row>
    <row r="74" spans="1:8" ht="21" x14ac:dyDescent="0.25">
      <c r="A74" s="17"/>
      <c r="B74" s="8"/>
      <c r="C74" s="17"/>
      <c r="D74" s="9"/>
      <c r="E74" s="9">
        <f t="shared" si="1"/>
        <v>128</v>
      </c>
    </row>
    <row r="75" spans="1:8" ht="21" x14ac:dyDescent="0.25">
      <c r="A75" s="17"/>
      <c r="B75" s="8"/>
      <c r="C75" s="17"/>
      <c r="D75" s="9"/>
      <c r="E75" s="9">
        <f t="shared" si="1"/>
        <v>128</v>
      </c>
    </row>
    <row r="76" spans="1:8" ht="21" x14ac:dyDescent="0.25">
      <c r="A76" s="17"/>
      <c r="B76" s="8"/>
      <c r="C76" s="17"/>
      <c r="D76" s="9"/>
      <c r="E76" s="9">
        <f t="shared" si="1"/>
        <v>128</v>
      </c>
    </row>
    <row r="77" spans="1:8" ht="21" x14ac:dyDescent="0.25">
      <c r="A77" s="17"/>
      <c r="B77" s="8"/>
      <c r="C77" s="17"/>
      <c r="D77" s="9"/>
      <c r="E77" s="9">
        <f t="shared" si="1"/>
        <v>128</v>
      </c>
    </row>
    <row r="78" spans="1:8" ht="21" x14ac:dyDescent="0.25">
      <c r="A78" s="17"/>
      <c r="B78" s="8"/>
      <c r="C78" s="17"/>
      <c r="D78" s="9"/>
      <c r="E78" s="9">
        <f t="shared" si="1"/>
        <v>128</v>
      </c>
    </row>
    <row r="79" spans="1:8" ht="21" x14ac:dyDescent="0.25">
      <c r="A79" s="17"/>
      <c r="B79" s="8"/>
      <c r="C79" s="17"/>
      <c r="D79" s="9"/>
      <c r="E79" s="9">
        <f t="shared" si="1"/>
        <v>128</v>
      </c>
    </row>
    <row r="80" spans="1:8" ht="21" x14ac:dyDescent="0.25">
      <c r="A80" s="17"/>
      <c r="B80" s="8"/>
      <c r="C80" s="17"/>
      <c r="D80" s="9"/>
      <c r="E80" s="9">
        <f t="shared" si="1"/>
        <v>128</v>
      </c>
    </row>
    <row r="81" spans="1:5" ht="21" x14ac:dyDescent="0.25">
      <c r="A81" s="17"/>
      <c r="B81" s="8"/>
      <c r="C81" s="17"/>
      <c r="D81" s="9"/>
      <c r="E81" s="9">
        <f t="shared" si="1"/>
        <v>128</v>
      </c>
    </row>
    <row r="82" spans="1:5" ht="21" x14ac:dyDescent="0.25">
      <c r="A82" s="17"/>
      <c r="B82" s="8"/>
      <c r="C82" s="17"/>
      <c r="D82" s="9"/>
      <c r="E82" s="9">
        <f t="shared" si="1"/>
        <v>128</v>
      </c>
    </row>
    <row r="83" spans="1:5" ht="21" x14ac:dyDescent="0.25">
      <c r="A83" s="17"/>
      <c r="B83" s="8"/>
      <c r="C83" s="17"/>
      <c r="D83" s="9"/>
      <c r="E83" s="9">
        <f t="shared" si="1"/>
        <v>128</v>
      </c>
    </row>
    <row r="84" spans="1:5" ht="21" x14ac:dyDescent="0.25">
      <c r="A84" s="17"/>
      <c r="B84" s="8"/>
      <c r="C84" s="17"/>
      <c r="D84" s="9"/>
      <c r="E84" s="9">
        <f t="shared" si="1"/>
        <v>128</v>
      </c>
    </row>
    <row r="85" spans="1:5" ht="21" x14ac:dyDescent="0.25">
      <c r="A85" s="17"/>
      <c r="B85" s="8"/>
      <c r="C85" s="17"/>
      <c r="D85" s="9"/>
      <c r="E85" s="9">
        <f t="shared" si="1"/>
        <v>128</v>
      </c>
    </row>
    <row r="86" spans="1:5" ht="21" x14ac:dyDescent="0.25">
      <c r="A86" s="17"/>
      <c r="B86" s="8"/>
      <c r="C86" s="17"/>
      <c r="D86" s="9"/>
      <c r="E86" s="9">
        <f t="shared" si="1"/>
        <v>128</v>
      </c>
    </row>
    <row r="87" spans="1:5" ht="21" x14ac:dyDescent="0.25">
      <c r="A87" s="17"/>
      <c r="B87" s="8"/>
      <c r="C87" s="17"/>
      <c r="D87" s="9"/>
      <c r="E87" s="9">
        <f t="shared" si="1"/>
        <v>128</v>
      </c>
    </row>
    <row r="88" spans="1:5" ht="21" x14ac:dyDescent="0.25">
      <c r="A88" s="17"/>
      <c r="B88" s="8"/>
      <c r="C88" s="17"/>
      <c r="D88" s="9"/>
      <c r="E88" s="9">
        <f t="shared" si="1"/>
        <v>128</v>
      </c>
    </row>
    <row r="89" spans="1:5" ht="21" x14ac:dyDescent="0.25">
      <c r="A89" s="17"/>
      <c r="B89" s="8"/>
      <c r="C89" s="17"/>
      <c r="D89" s="9"/>
      <c r="E89" s="9">
        <f t="shared" si="1"/>
        <v>128</v>
      </c>
    </row>
    <row r="90" spans="1:5" ht="21" x14ac:dyDescent="0.25">
      <c r="A90" s="17"/>
      <c r="B90" s="8"/>
      <c r="C90" s="17"/>
      <c r="D90" s="9"/>
      <c r="E90" s="9">
        <f t="shared" si="1"/>
        <v>128</v>
      </c>
    </row>
    <row r="91" spans="1:5" ht="21" x14ac:dyDescent="0.25">
      <c r="A91" s="17"/>
      <c r="B91" s="8"/>
      <c r="C91" s="17"/>
      <c r="D91" s="9"/>
      <c r="E91" s="9">
        <f t="shared" si="1"/>
        <v>128</v>
      </c>
    </row>
    <row r="92" spans="1:5" ht="21" x14ac:dyDescent="0.25">
      <c r="A92" s="17"/>
      <c r="B92" s="8"/>
      <c r="C92" s="17"/>
      <c r="D92" s="9"/>
      <c r="E92" s="9">
        <f t="shared" si="1"/>
        <v>128</v>
      </c>
    </row>
    <row r="93" spans="1:5" ht="21" x14ac:dyDescent="0.25">
      <c r="A93" s="17"/>
      <c r="B93" s="8"/>
      <c r="C93" s="17"/>
      <c r="D93" s="9"/>
      <c r="E93" s="9">
        <f t="shared" si="1"/>
        <v>128</v>
      </c>
    </row>
    <row r="94" spans="1:5" ht="21" x14ac:dyDescent="0.25">
      <c r="A94" s="17"/>
      <c r="B94" s="8"/>
      <c r="C94" s="17"/>
      <c r="D94" s="9"/>
      <c r="E94" s="9">
        <f t="shared" si="1"/>
        <v>128</v>
      </c>
    </row>
    <row r="95" spans="1:5" ht="21" x14ac:dyDescent="0.25">
      <c r="A95" s="17"/>
      <c r="B95" s="8"/>
      <c r="C95" s="17"/>
      <c r="D95" s="9"/>
      <c r="E95" s="9">
        <f t="shared" si="1"/>
        <v>128</v>
      </c>
    </row>
    <row r="96" spans="1:5" ht="21" x14ac:dyDescent="0.25">
      <c r="A96" s="17"/>
      <c r="B96" s="8"/>
      <c r="C96" s="17"/>
      <c r="D96" s="9"/>
      <c r="E96" s="9">
        <f t="shared" si="1"/>
        <v>128</v>
      </c>
    </row>
    <row r="97" spans="1:5" ht="21" x14ac:dyDescent="0.25">
      <c r="A97" s="17"/>
      <c r="B97" s="8"/>
      <c r="C97" s="17"/>
      <c r="D97" s="9"/>
      <c r="E97" s="9">
        <f t="shared" si="1"/>
        <v>128</v>
      </c>
    </row>
    <row r="98" spans="1:5" ht="21" x14ac:dyDescent="0.25">
      <c r="A98" s="17"/>
      <c r="B98" s="8"/>
      <c r="C98" s="17"/>
      <c r="D98" s="9"/>
      <c r="E98" s="9">
        <f t="shared" si="1"/>
        <v>128</v>
      </c>
    </row>
    <row r="99" spans="1:5" ht="21" x14ac:dyDescent="0.25">
      <c r="A99" s="17"/>
      <c r="B99" s="8"/>
      <c r="C99" s="17"/>
      <c r="D99" s="9"/>
      <c r="E99" s="9">
        <f t="shared" si="1"/>
        <v>128</v>
      </c>
    </row>
    <row r="100" spans="1:5" ht="21" x14ac:dyDescent="0.25">
      <c r="A100" s="17"/>
      <c r="B100" s="8"/>
      <c r="C100" s="17"/>
      <c r="D100" s="9"/>
      <c r="E100" s="9">
        <f t="shared" si="1"/>
        <v>128</v>
      </c>
    </row>
    <row r="101" spans="1:5" ht="21" x14ac:dyDescent="0.25">
      <c r="A101" s="17"/>
      <c r="B101" s="8"/>
      <c r="C101" s="17"/>
      <c r="D101" s="9"/>
      <c r="E101" s="9">
        <f t="shared" si="1"/>
        <v>128</v>
      </c>
    </row>
    <row r="102" spans="1:5" ht="21" x14ac:dyDescent="0.25">
      <c r="A102" s="17"/>
      <c r="B102" s="8"/>
      <c r="C102" s="17"/>
      <c r="D102" s="9"/>
      <c r="E102" s="9">
        <f t="shared" si="1"/>
        <v>128</v>
      </c>
    </row>
    <row r="103" spans="1:5" ht="21" x14ac:dyDescent="0.25">
      <c r="A103" s="17"/>
      <c r="B103" s="17"/>
      <c r="C103" s="17"/>
      <c r="D103" s="9"/>
      <c r="E103" s="9">
        <f t="shared" si="1"/>
        <v>128</v>
      </c>
    </row>
    <row r="104" spans="1:5" ht="21" x14ac:dyDescent="0.25">
      <c r="A104" s="17"/>
      <c r="B104" s="17"/>
      <c r="C104" s="17"/>
      <c r="D104" s="9"/>
      <c r="E104" s="9">
        <f t="shared" si="1"/>
        <v>128</v>
      </c>
    </row>
    <row r="105" spans="1:5" ht="21" x14ac:dyDescent="0.25">
      <c r="A105" s="17"/>
      <c r="B105" s="17"/>
      <c r="C105" s="17"/>
      <c r="D105" s="17"/>
      <c r="E105" s="9">
        <f t="shared" si="1"/>
        <v>128</v>
      </c>
    </row>
    <row r="106" spans="1:5" ht="21" x14ac:dyDescent="0.25">
      <c r="A106" s="17"/>
      <c r="B106" s="17"/>
      <c r="C106" s="17"/>
      <c r="D106" s="17"/>
      <c r="E106" s="9">
        <f t="shared" si="1"/>
        <v>128</v>
      </c>
    </row>
    <row r="107" spans="1:5" ht="21" x14ac:dyDescent="0.25">
      <c r="A107" s="17"/>
      <c r="B107" s="17"/>
      <c r="C107" s="17"/>
      <c r="D107" s="17"/>
      <c r="E107" s="9">
        <f t="shared" si="1"/>
        <v>128</v>
      </c>
    </row>
    <row r="108" spans="1:5" ht="21" x14ac:dyDescent="0.25">
      <c r="A108" s="17"/>
      <c r="B108" s="17"/>
      <c r="C108" s="17"/>
      <c r="D108" s="17"/>
      <c r="E108" s="9">
        <f t="shared" si="1"/>
        <v>128</v>
      </c>
    </row>
    <row r="109" spans="1:5" ht="21" x14ac:dyDescent="0.25">
      <c r="A109" s="17"/>
      <c r="B109" s="17"/>
      <c r="C109" s="17"/>
      <c r="D109" s="17"/>
      <c r="E109" s="9">
        <f t="shared" si="1"/>
        <v>128</v>
      </c>
    </row>
    <row r="110" spans="1:5" ht="21" x14ac:dyDescent="0.25">
      <c r="A110" s="17"/>
      <c r="B110" s="17"/>
      <c r="C110" s="17"/>
      <c r="D110" s="17"/>
      <c r="E110" s="9">
        <f t="shared" si="1"/>
        <v>128</v>
      </c>
    </row>
    <row r="111" spans="1:5" ht="21" x14ac:dyDescent="0.25">
      <c r="A111" s="17"/>
      <c r="B111" s="17"/>
      <c r="C111" s="17"/>
      <c r="D111" s="17"/>
      <c r="E111" s="9">
        <f t="shared" si="1"/>
        <v>128</v>
      </c>
    </row>
    <row r="112" spans="1:5" ht="21" x14ac:dyDescent="0.25">
      <c r="A112" s="17"/>
      <c r="B112" s="17"/>
      <c r="C112" s="17"/>
      <c r="D112" s="17"/>
      <c r="E112" s="9">
        <f t="shared" si="1"/>
        <v>128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Sheet176"/>
  <dimension ref="A1:J112"/>
  <sheetViews>
    <sheetView topLeftCell="A30" workbookViewId="0">
      <selection activeCell="B45" sqref="B45:B46"/>
    </sheetView>
  </sheetViews>
  <sheetFormatPr baseColWidth="10" defaultColWidth="8.83203125" defaultRowHeight="15" x14ac:dyDescent="0.2"/>
  <cols>
    <col min="1" max="1" width="16.33203125" customWidth="1"/>
    <col min="2" max="2" width="91.6640625" bestFit="1" customWidth="1"/>
    <col min="3" max="3" width="24.5" customWidth="1"/>
    <col min="4" max="4" width="20.5" bestFit="1" customWidth="1"/>
    <col min="5" max="5" width="19.5" bestFit="1" customWidth="1"/>
    <col min="10" max="10" width="11.5" bestFit="1" customWidth="1"/>
  </cols>
  <sheetData>
    <row r="1" spans="1:10" ht="29" x14ac:dyDescent="0.35">
      <c r="A1" s="160" t="s">
        <v>2062</v>
      </c>
      <c r="B1" s="160"/>
      <c r="C1" s="160"/>
      <c r="D1" s="160"/>
      <c r="E1" s="160"/>
    </row>
    <row r="2" spans="1:10" ht="26" x14ac:dyDescent="0.3">
      <c r="A2" s="161" t="s">
        <v>1898</v>
      </c>
      <c r="B2" s="161"/>
      <c r="C2" s="161"/>
      <c r="D2" s="161"/>
      <c r="E2" s="161"/>
    </row>
    <row r="3" spans="1:10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10" ht="21" x14ac:dyDescent="0.25">
      <c r="A4" s="18" t="s">
        <v>2638</v>
      </c>
      <c r="B4" s="8" t="s">
        <v>2401</v>
      </c>
      <c r="C4" s="9"/>
      <c r="D4" s="9"/>
      <c r="E4" s="9">
        <v>-1794.01</v>
      </c>
    </row>
    <row r="5" spans="1:10" ht="21" x14ac:dyDescent="0.25">
      <c r="A5" s="18" t="s">
        <v>2871</v>
      </c>
      <c r="B5" s="8" t="s">
        <v>2872</v>
      </c>
      <c r="C5" s="9">
        <v>1500</v>
      </c>
      <c r="D5" s="9"/>
      <c r="E5" s="9">
        <f>E4+C5-D5</f>
        <v>-294.01</v>
      </c>
    </row>
    <row r="6" spans="1:10" ht="21" x14ac:dyDescent="0.25">
      <c r="A6" s="18" t="s">
        <v>2871</v>
      </c>
      <c r="B6" s="8" t="s">
        <v>2872</v>
      </c>
      <c r="C6" s="9">
        <v>1500</v>
      </c>
      <c r="D6" s="9"/>
      <c r="E6" s="9">
        <f t="shared" ref="E6:E69" si="0">E5+C6-D6</f>
        <v>1205.99</v>
      </c>
    </row>
    <row r="7" spans="1:10" ht="21" x14ac:dyDescent="0.25">
      <c r="A7" s="18" t="s">
        <v>2871</v>
      </c>
      <c r="B7" s="8" t="s">
        <v>2873</v>
      </c>
      <c r="C7" s="9"/>
      <c r="D7" s="9">
        <v>500</v>
      </c>
      <c r="E7" s="9">
        <f t="shared" si="0"/>
        <v>705.99</v>
      </c>
    </row>
    <row r="8" spans="1:10" ht="21" x14ac:dyDescent="0.25">
      <c r="A8" s="18" t="s">
        <v>2871</v>
      </c>
      <c r="B8" s="8" t="s">
        <v>396</v>
      </c>
      <c r="C8" s="9"/>
      <c r="D8" s="9">
        <v>367.95</v>
      </c>
      <c r="E8" s="9">
        <f t="shared" si="0"/>
        <v>338.04</v>
      </c>
      <c r="J8" s="14"/>
    </row>
    <row r="9" spans="1:10" ht="21" x14ac:dyDescent="0.25">
      <c r="A9" s="18" t="s">
        <v>3005</v>
      </c>
      <c r="B9" s="8" t="s">
        <v>259</v>
      </c>
      <c r="C9" s="9"/>
      <c r="D9" s="9">
        <f>273.79+27.5+35+1.75</f>
        <v>338.04</v>
      </c>
      <c r="E9" s="9">
        <f t="shared" si="0"/>
        <v>0</v>
      </c>
    </row>
    <row r="10" spans="1:10" ht="21" x14ac:dyDescent="0.25">
      <c r="A10" s="18" t="s">
        <v>3059</v>
      </c>
      <c r="B10" s="8" t="s">
        <v>2751</v>
      </c>
      <c r="C10" s="9">
        <v>27000</v>
      </c>
      <c r="D10" s="9"/>
      <c r="E10" s="9">
        <f t="shared" si="0"/>
        <v>27000</v>
      </c>
    </row>
    <row r="11" spans="1:10" ht="21" x14ac:dyDescent="0.25">
      <c r="A11" s="18" t="s">
        <v>3059</v>
      </c>
      <c r="B11" s="8" t="s">
        <v>3065</v>
      </c>
      <c r="C11" s="9"/>
      <c r="D11" s="9">
        <v>25363.95</v>
      </c>
      <c r="E11" s="9">
        <f t="shared" si="0"/>
        <v>1636.0499999999993</v>
      </c>
    </row>
    <row r="12" spans="1:10" ht="21" x14ac:dyDescent="0.25">
      <c r="A12" s="18" t="s">
        <v>3059</v>
      </c>
      <c r="B12" s="8" t="s">
        <v>259</v>
      </c>
      <c r="C12" s="9"/>
      <c r="D12" s="9">
        <v>52.5</v>
      </c>
      <c r="E12" s="9">
        <f t="shared" si="0"/>
        <v>1583.5499999999993</v>
      </c>
    </row>
    <row r="13" spans="1:10" ht="21" x14ac:dyDescent="0.25">
      <c r="A13" s="18" t="s">
        <v>3173</v>
      </c>
      <c r="B13" s="8" t="s">
        <v>2872</v>
      </c>
      <c r="C13" s="9">
        <v>284500</v>
      </c>
      <c r="D13" s="9"/>
      <c r="E13" s="9">
        <f t="shared" si="0"/>
        <v>286083.55</v>
      </c>
    </row>
    <row r="14" spans="1:10" ht="21" x14ac:dyDescent="0.25">
      <c r="A14" s="18" t="s">
        <v>3173</v>
      </c>
      <c r="B14" s="8" t="s">
        <v>3177</v>
      </c>
      <c r="C14" s="9"/>
      <c r="D14" s="9">
        <v>283965.40999999997</v>
      </c>
      <c r="E14" s="9">
        <f t="shared" si="0"/>
        <v>2118.140000000014</v>
      </c>
    </row>
    <row r="15" spans="1:10" ht="21" x14ac:dyDescent="0.25">
      <c r="A15" s="18" t="s">
        <v>3201</v>
      </c>
      <c r="B15" s="8" t="s">
        <v>259</v>
      </c>
      <c r="C15" s="9"/>
      <c r="D15" s="9">
        <f>550+27.5+35+1.75+276.21+550+27.5+35+1.75</f>
        <v>1504.71</v>
      </c>
      <c r="E15" s="9">
        <f t="shared" si="0"/>
        <v>613.43000000001393</v>
      </c>
    </row>
    <row r="16" spans="1:10" ht="21" x14ac:dyDescent="0.25">
      <c r="A16" s="18" t="s">
        <v>3128</v>
      </c>
      <c r="B16" s="8" t="s">
        <v>396</v>
      </c>
      <c r="C16" s="9">
        <v>1049510</v>
      </c>
      <c r="D16" s="9"/>
      <c r="E16" s="9">
        <f t="shared" si="0"/>
        <v>1050123.43</v>
      </c>
    </row>
    <row r="17" spans="1:7" ht="21" x14ac:dyDescent="0.25">
      <c r="A17" s="18" t="s">
        <v>3128</v>
      </c>
      <c r="B17" s="8" t="s">
        <v>396</v>
      </c>
      <c r="C17" s="9">
        <v>100</v>
      </c>
      <c r="D17" s="9"/>
      <c r="E17" s="9">
        <f t="shared" si="0"/>
        <v>1050223.43</v>
      </c>
    </row>
    <row r="18" spans="1:7" ht="21" x14ac:dyDescent="0.25">
      <c r="A18" s="18" t="s">
        <v>3128</v>
      </c>
      <c r="B18" s="8" t="s">
        <v>2873</v>
      </c>
      <c r="C18" s="9"/>
      <c r="D18" s="9">
        <v>550136</v>
      </c>
      <c r="E18" s="9">
        <f t="shared" si="0"/>
        <v>500087.42999999993</v>
      </c>
    </row>
    <row r="19" spans="1:7" ht="21" x14ac:dyDescent="0.25">
      <c r="A19" s="18" t="s">
        <v>3128</v>
      </c>
      <c r="B19" s="8" t="s">
        <v>259</v>
      </c>
      <c r="C19" s="9"/>
      <c r="D19" s="9">
        <v>4.2</v>
      </c>
      <c r="E19" s="9">
        <f t="shared" si="0"/>
        <v>500083.22999999992</v>
      </c>
    </row>
    <row r="20" spans="1:7" ht="21" x14ac:dyDescent="0.25">
      <c r="A20" s="18" t="s">
        <v>3128</v>
      </c>
      <c r="B20" s="8" t="s">
        <v>2873</v>
      </c>
      <c r="C20" s="9"/>
      <c r="D20" s="9">
        <v>499023</v>
      </c>
      <c r="E20" s="9">
        <f t="shared" si="0"/>
        <v>1060.2299999999232</v>
      </c>
      <c r="G20" s="14"/>
    </row>
    <row r="21" spans="1:7" ht="21" x14ac:dyDescent="0.25">
      <c r="A21" s="18" t="s">
        <v>3128</v>
      </c>
      <c r="B21" s="8" t="s">
        <v>259</v>
      </c>
      <c r="C21" s="9"/>
      <c r="D21" s="9">
        <v>4.2</v>
      </c>
      <c r="E21" s="9">
        <f t="shared" si="0"/>
        <v>1056.0299999999231</v>
      </c>
    </row>
    <row r="22" spans="1:7" ht="21" x14ac:dyDescent="0.25">
      <c r="A22" s="18" t="s">
        <v>3302</v>
      </c>
      <c r="B22" s="8" t="s">
        <v>259</v>
      </c>
      <c r="C22" s="9"/>
      <c r="D22" s="9">
        <v>614.25</v>
      </c>
      <c r="E22" s="9">
        <f t="shared" si="0"/>
        <v>441.77999999992312</v>
      </c>
      <c r="F22" s="14">
        <f>+E22-441.78</f>
        <v>-7.6852302299812436E-11</v>
      </c>
    </row>
    <row r="23" spans="1:7" ht="21" x14ac:dyDescent="0.25">
      <c r="A23" s="18" t="s">
        <v>3359</v>
      </c>
      <c r="B23" s="8" t="s">
        <v>3360</v>
      </c>
      <c r="C23" s="9">
        <v>49940</v>
      </c>
      <c r="D23" s="9"/>
      <c r="E23" s="9">
        <f t="shared" si="0"/>
        <v>50381.779999999926</v>
      </c>
    </row>
    <row r="24" spans="1:7" ht="21" x14ac:dyDescent="0.25">
      <c r="A24" s="18" t="s">
        <v>3359</v>
      </c>
      <c r="B24" s="8" t="s">
        <v>3360</v>
      </c>
      <c r="C24" s="9">
        <v>49940</v>
      </c>
      <c r="D24" s="9"/>
      <c r="E24" s="9">
        <f t="shared" si="0"/>
        <v>100321.77999999993</v>
      </c>
    </row>
    <row r="25" spans="1:7" ht="21" x14ac:dyDescent="0.25">
      <c r="A25" s="18" t="s">
        <v>3359</v>
      </c>
      <c r="B25" s="8" t="s">
        <v>2873</v>
      </c>
      <c r="C25" s="9"/>
      <c r="D25" s="9">
        <v>100000</v>
      </c>
      <c r="E25" s="9">
        <f t="shared" si="0"/>
        <v>321.77999999992608</v>
      </c>
    </row>
    <row r="26" spans="1:7" ht="21" x14ac:dyDescent="0.25">
      <c r="A26" s="18" t="s">
        <v>3359</v>
      </c>
      <c r="B26" s="8" t="s">
        <v>259</v>
      </c>
      <c r="C26" s="9"/>
      <c r="D26" s="9">
        <v>4.2</v>
      </c>
      <c r="E26" s="9">
        <f t="shared" si="0"/>
        <v>317.57999999992609</v>
      </c>
    </row>
    <row r="27" spans="1:7" ht="21" x14ac:dyDescent="0.25">
      <c r="A27" s="18" t="s">
        <v>3479</v>
      </c>
      <c r="B27" s="8" t="s">
        <v>259</v>
      </c>
      <c r="C27" s="9"/>
      <c r="D27" s="9">
        <v>317.58</v>
      </c>
      <c r="E27" s="9">
        <f t="shared" si="0"/>
        <v>-7.3896444519050419E-11</v>
      </c>
    </row>
    <row r="28" spans="1:7" ht="21" x14ac:dyDescent="0.25">
      <c r="A28" s="18" t="s">
        <v>3482</v>
      </c>
      <c r="B28" s="8" t="s">
        <v>3007</v>
      </c>
      <c r="C28" s="9">
        <v>2000</v>
      </c>
      <c r="D28" s="9"/>
      <c r="E28" s="9">
        <f t="shared" si="0"/>
        <v>1999.9999999999261</v>
      </c>
    </row>
    <row r="29" spans="1:7" ht="21" x14ac:dyDescent="0.25">
      <c r="A29" s="18" t="s">
        <v>3482</v>
      </c>
      <c r="B29" s="8" t="s">
        <v>259</v>
      </c>
      <c r="C29" s="9"/>
      <c r="D29" s="9">
        <v>910.92</v>
      </c>
      <c r="E29" s="9">
        <f t="shared" si="0"/>
        <v>1089.0799999999263</v>
      </c>
    </row>
    <row r="30" spans="1:7" ht="21" x14ac:dyDescent="0.25">
      <c r="A30" s="18" t="s">
        <v>3482</v>
      </c>
      <c r="B30" s="8" t="s">
        <v>3007</v>
      </c>
      <c r="C30" s="9">
        <v>1000</v>
      </c>
      <c r="D30" s="9"/>
      <c r="E30" s="9">
        <f t="shared" si="0"/>
        <v>2089.0799999999263</v>
      </c>
    </row>
    <row r="31" spans="1:7" ht="21" x14ac:dyDescent="0.25">
      <c r="A31" s="18" t="s">
        <v>3482</v>
      </c>
      <c r="B31" s="8" t="s">
        <v>3485</v>
      </c>
      <c r="C31" s="9"/>
      <c r="D31" s="9">
        <v>1194.6500000000001</v>
      </c>
      <c r="E31" s="9">
        <f t="shared" si="0"/>
        <v>894.42999999992617</v>
      </c>
    </row>
    <row r="32" spans="1:7" ht="21" x14ac:dyDescent="0.25">
      <c r="A32" s="18" t="s">
        <v>3482</v>
      </c>
      <c r="B32" s="8" t="s">
        <v>259</v>
      </c>
      <c r="C32" s="9"/>
      <c r="D32" s="9">
        <v>3.15</v>
      </c>
      <c r="E32" s="9">
        <f t="shared" si="0"/>
        <v>891.27999999992619</v>
      </c>
    </row>
    <row r="33" spans="1:5" ht="21" x14ac:dyDescent="0.25">
      <c r="A33" s="18" t="s">
        <v>3547</v>
      </c>
      <c r="B33" s="8" t="s">
        <v>2872</v>
      </c>
      <c r="C33" s="9"/>
      <c r="D33" s="9">
        <v>100</v>
      </c>
      <c r="E33" s="9">
        <f t="shared" si="0"/>
        <v>791.27999999992619</v>
      </c>
    </row>
    <row r="34" spans="1:5" ht="21" x14ac:dyDescent="0.25">
      <c r="A34" s="18" t="s">
        <v>3635</v>
      </c>
      <c r="B34" s="8" t="s">
        <v>259</v>
      </c>
      <c r="C34" s="9"/>
      <c r="D34" s="9">
        <v>614.28</v>
      </c>
      <c r="E34" s="9">
        <f t="shared" si="0"/>
        <v>176.99999999992622</v>
      </c>
    </row>
    <row r="35" spans="1:5" ht="21" x14ac:dyDescent="0.25">
      <c r="A35" s="18" t="s">
        <v>3643</v>
      </c>
      <c r="B35" s="8" t="s">
        <v>3161</v>
      </c>
      <c r="C35" s="9"/>
      <c r="D35" s="9">
        <v>100</v>
      </c>
      <c r="E35" s="9">
        <f t="shared" si="0"/>
        <v>76.999999999926217</v>
      </c>
    </row>
    <row r="36" spans="1:5" ht="21" x14ac:dyDescent="0.25">
      <c r="A36" s="18" t="s">
        <v>3696</v>
      </c>
      <c r="B36" s="8" t="s">
        <v>396</v>
      </c>
      <c r="C36" s="9">
        <v>100</v>
      </c>
      <c r="D36" s="9"/>
      <c r="E36" s="9">
        <f t="shared" si="0"/>
        <v>176.99999999992622</v>
      </c>
    </row>
    <row r="37" spans="1:5" ht="21" x14ac:dyDescent="0.25">
      <c r="A37" s="18" t="s">
        <v>3696</v>
      </c>
      <c r="B37" s="8" t="s">
        <v>396</v>
      </c>
      <c r="C37" s="9">
        <v>1831.2</v>
      </c>
      <c r="D37" s="9"/>
      <c r="E37" s="9">
        <f t="shared" si="0"/>
        <v>2008.1999999999261</v>
      </c>
    </row>
    <row r="38" spans="1:5" ht="21" x14ac:dyDescent="0.25">
      <c r="A38" s="18" t="s">
        <v>3696</v>
      </c>
      <c r="B38" s="8" t="s">
        <v>259</v>
      </c>
      <c r="C38" s="9"/>
      <c r="D38" s="9">
        <v>64.22</v>
      </c>
      <c r="E38" s="9">
        <f t="shared" si="0"/>
        <v>1943.9799999999261</v>
      </c>
    </row>
    <row r="39" spans="1:5" ht="21" x14ac:dyDescent="0.25">
      <c r="A39" s="18" t="s">
        <v>3696</v>
      </c>
      <c r="B39" s="8" t="s">
        <v>396</v>
      </c>
      <c r="C39" s="9">
        <v>366240</v>
      </c>
      <c r="D39" s="9"/>
      <c r="E39" s="9">
        <f t="shared" si="0"/>
        <v>368183.97999999992</v>
      </c>
    </row>
    <row r="40" spans="1:5" ht="21" x14ac:dyDescent="0.25">
      <c r="A40" s="18" t="s">
        <v>3696</v>
      </c>
      <c r="B40" s="8" t="s">
        <v>3161</v>
      </c>
      <c r="C40" s="9"/>
      <c r="D40" s="9">
        <v>365000</v>
      </c>
      <c r="E40" s="9">
        <f t="shared" si="0"/>
        <v>3183.9799999999232</v>
      </c>
    </row>
    <row r="41" spans="1:5" ht="21" x14ac:dyDescent="0.25">
      <c r="A41" s="18" t="s">
        <v>3696</v>
      </c>
      <c r="B41" s="8" t="s">
        <v>259</v>
      </c>
      <c r="C41" s="9"/>
      <c r="D41" s="9">
        <v>4.2</v>
      </c>
      <c r="E41" s="9">
        <f t="shared" si="0"/>
        <v>3179.7799999999233</v>
      </c>
    </row>
    <row r="42" spans="1:5" ht="21" x14ac:dyDescent="0.25">
      <c r="A42" s="18" t="s">
        <v>3696</v>
      </c>
      <c r="B42" s="8" t="s">
        <v>396</v>
      </c>
      <c r="C42" s="9">
        <v>1279767.08</v>
      </c>
      <c r="D42" s="9"/>
      <c r="E42" s="9">
        <f t="shared" si="0"/>
        <v>1282946.8600000001</v>
      </c>
    </row>
    <row r="43" spans="1:5" ht="21" x14ac:dyDescent="0.25">
      <c r="A43" s="18" t="s">
        <v>3696</v>
      </c>
      <c r="B43" s="8" t="s">
        <v>3161</v>
      </c>
      <c r="C43" s="9"/>
      <c r="D43" s="9">
        <v>640000</v>
      </c>
      <c r="E43" s="9">
        <f t="shared" si="0"/>
        <v>642946.8600000001</v>
      </c>
    </row>
    <row r="44" spans="1:5" ht="21" x14ac:dyDescent="0.25">
      <c r="A44" s="18" t="s">
        <v>3696</v>
      </c>
      <c r="B44" s="8" t="s">
        <v>259</v>
      </c>
      <c r="C44" s="9"/>
      <c r="D44" s="9">
        <v>4.2</v>
      </c>
      <c r="E44" s="9">
        <f t="shared" si="0"/>
        <v>642942.66000000015</v>
      </c>
    </row>
    <row r="45" spans="1:5" ht="21" x14ac:dyDescent="0.25">
      <c r="A45" s="18" t="s">
        <v>3696</v>
      </c>
      <c r="B45" s="8" t="s">
        <v>3161</v>
      </c>
      <c r="C45" s="9"/>
      <c r="D45" s="9">
        <v>641000</v>
      </c>
      <c r="E45" s="9">
        <f t="shared" si="0"/>
        <v>1942.660000000149</v>
      </c>
    </row>
    <row r="46" spans="1:5" ht="21" x14ac:dyDescent="0.25">
      <c r="A46" s="18" t="s">
        <v>3696</v>
      </c>
      <c r="B46" s="8" t="s">
        <v>259</v>
      </c>
      <c r="C46" s="9"/>
      <c r="D46" s="9">
        <v>4.2</v>
      </c>
      <c r="E46" s="9">
        <f t="shared" si="0"/>
        <v>1938.460000000149</v>
      </c>
    </row>
    <row r="47" spans="1:5" ht="21" x14ac:dyDescent="0.25">
      <c r="A47" s="18"/>
      <c r="B47" s="8"/>
      <c r="C47" s="9"/>
      <c r="D47" s="9"/>
      <c r="E47" s="9">
        <f t="shared" si="0"/>
        <v>1938.460000000149</v>
      </c>
    </row>
    <row r="48" spans="1:5" ht="21" x14ac:dyDescent="0.25">
      <c r="A48" s="18"/>
      <c r="B48" s="8"/>
      <c r="C48" s="9"/>
      <c r="D48" s="9"/>
      <c r="E48" s="9">
        <f t="shared" si="0"/>
        <v>1938.460000000149</v>
      </c>
    </row>
    <row r="49" spans="1:5" ht="21" x14ac:dyDescent="0.25">
      <c r="A49" s="18"/>
      <c r="B49" s="8"/>
      <c r="C49" s="9"/>
      <c r="D49" s="9"/>
      <c r="E49" s="9">
        <f t="shared" si="0"/>
        <v>1938.460000000149</v>
      </c>
    </row>
    <row r="50" spans="1:5" ht="21" x14ac:dyDescent="0.25">
      <c r="A50" s="18"/>
      <c r="B50" s="8"/>
      <c r="C50" s="9"/>
      <c r="D50" s="9"/>
      <c r="E50" s="9">
        <f t="shared" si="0"/>
        <v>1938.460000000149</v>
      </c>
    </row>
    <row r="51" spans="1:5" ht="21" x14ac:dyDescent="0.25">
      <c r="A51" s="18"/>
      <c r="B51" s="8"/>
      <c r="C51" s="9"/>
      <c r="D51" s="9"/>
      <c r="E51" s="9">
        <f t="shared" si="0"/>
        <v>1938.460000000149</v>
      </c>
    </row>
    <row r="52" spans="1:5" ht="21" x14ac:dyDescent="0.25">
      <c r="A52" s="18"/>
      <c r="B52" s="8"/>
      <c r="C52" s="9"/>
      <c r="D52" s="9"/>
      <c r="E52" s="9">
        <f t="shared" si="0"/>
        <v>1938.460000000149</v>
      </c>
    </row>
    <row r="53" spans="1:5" ht="21" x14ac:dyDescent="0.25">
      <c r="A53" s="18"/>
      <c r="B53" s="8"/>
      <c r="C53" s="17"/>
      <c r="D53" s="9"/>
      <c r="E53" s="9">
        <f t="shared" si="0"/>
        <v>1938.460000000149</v>
      </c>
    </row>
    <row r="54" spans="1:5" ht="21" x14ac:dyDescent="0.25">
      <c r="A54" s="18"/>
      <c r="B54" s="8"/>
      <c r="C54" s="17"/>
      <c r="D54" s="9"/>
      <c r="E54" s="9">
        <f t="shared" si="0"/>
        <v>1938.460000000149</v>
      </c>
    </row>
    <row r="55" spans="1:5" ht="21" x14ac:dyDescent="0.25">
      <c r="A55" s="18"/>
      <c r="B55" s="8"/>
      <c r="C55" s="17"/>
      <c r="D55" s="9"/>
      <c r="E55" s="9">
        <f t="shared" si="0"/>
        <v>1938.460000000149</v>
      </c>
    </row>
    <row r="56" spans="1:5" ht="21" x14ac:dyDescent="0.25">
      <c r="A56" s="18"/>
      <c r="B56" s="8"/>
      <c r="C56" s="17"/>
      <c r="D56" s="9"/>
      <c r="E56" s="9">
        <f t="shared" si="0"/>
        <v>1938.460000000149</v>
      </c>
    </row>
    <row r="57" spans="1:5" ht="21" x14ac:dyDescent="0.25">
      <c r="A57" s="18"/>
      <c r="B57" s="17"/>
      <c r="C57" s="17"/>
      <c r="D57" s="9"/>
      <c r="E57" s="9">
        <f t="shared" si="0"/>
        <v>1938.460000000149</v>
      </c>
    </row>
    <row r="58" spans="1:5" ht="21" x14ac:dyDescent="0.25">
      <c r="A58" s="17"/>
      <c r="B58" s="17"/>
      <c r="C58" s="17"/>
      <c r="D58" s="9"/>
      <c r="E58" s="9">
        <f t="shared" si="0"/>
        <v>1938.460000000149</v>
      </c>
    </row>
    <row r="59" spans="1:5" ht="21" x14ac:dyDescent="0.25">
      <c r="A59" s="17"/>
      <c r="B59" s="17"/>
      <c r="C59" s="17"/>
      <c r="D59" s="9"/>
      <c r="E59" s="9">
        <f t="shared" si="0"/>
        <v>1938.460000000149</v>
      </c>
    </row>
    <row r="60" spans="1:5" ht="21" x14ac:dyDescent="0.25">
      <c r="A60" s="17"/>
      <c r="B60" s="17"/>
      <c r="C60" s="17"/>
      <c r="D60" s="9"/>
      <c r="E60" s="9">
        <f t="shared" si="0"/>
        <v>1938.460000000149</v>
      </c>
    </row>
    <row r="61" spans="1:5" ht="21" x14ac:dyDescent="0.25">
      <c r="A61" s="17"/>
      <c r="B61" s="17"/>
      <c r="C61" s="17"/>
      <c r="D61" s="9"/>
      <c r="E61" s="9">
        <f t="shared" si="0"/>
        <v>1938.460000000149</v>
      </c>
    </row>
    <row r="62" spans="1:5" ht="21" x14ac:dyDescent="0.25">
      <c r="A62" s="17"/>
      <c r="B62" s="17"/>
      <c r="C62" s="17"/>
      <c r="D62" s="9"/>
      <c r="E62" s="9">
        <f t="shared" si="0"/>
        <v>1938.460000000149</v>
      </c>
    </row>
    <row r="63" spans="1:5" ht="21" x14ac:dyDescent="0.25">
      <c r="A63" s="17"/>
      <c r="B63" s="17"/>
      <c r="C63" s="17"/>
      <c r="D63" s="9"/>
      <c r="E63" s="9">
        <f t="shared" si="0"/>
        <v>1938.460000000149</v>
      </c>
    </row>
    <row r="64" spans="1:5" ht="21" x14ac:dyDescent="0.25">
      <c r="A64" s="17"/>
      <c r="B64" s="17"/>
      <c r="C64" s="17"/>
      <c r="D64" s="9"/>
      <c r="E64" s="9">
        <f t="shared" si="0"/>
        <v>1938.460000000149</v>
      </c>
    </row>
    <row r="65" spans="1:8" ht="21" x14ac:dyDescent="0.25">
      <c r="A65" s="17"/>
      <c r="B65" s="17"/>
      <c r="C65" s="17"/>
      <c r="D65" s="9"/>
      <c r="E65" s="9">
        <f t="shared" si="0"/>
        <v>1938.460000000149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1938.460000000149</v>
      </c>
    </row>
    <row r="67" spans="1:8" ht="21" x14ac:dyDescent="0.25">
      <c r="A67" s="17"/>
      <c r="B67" s="17"/>
      <c r="C67" s="17"/>
      <c r="D67" s="9"/>
      <c r="E67" s="9">
        <f t="shared" si="0"/>
        <v>1938.460000000149</v>
      </c>
    </row>
    <row r="68" spans="1:8" ht="21" x14ac:dyDescent="0.25">
      <c r="A68" s="17"/>
      <c r="B68" s="17"/>
      <c r="C68" s="17"/>
      <c r="D68" s="9"/>
      <c r="E68" s="9">
        <f t="shared" si="0"/>
        <v>1938.460000000149</v>
      </c>
    </row>
    <row r="69" spans="1:8" ht="21" x14ac:dyDescent="0.25">
      <c r="A69" s="17"/>
      <c r="B69" s="17"/>
      <c r="C69" s="17"/>
      <c r="D69" s="9"/>
      <c r="E69" s="9">
        <f t="shared" si="0"/>
        <v>1938.460000000149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1938.460000000149</v>
      </c>
    </row>
    <row r="71" spans="1:8" ht="21" x14ac:dyDescent="0.25">
      <c r="A71" s="17"/>
      <c r="B71" s="17"/>
      <c r="C71" s="17"/>
      <c r="D71" s="9"/>
      <c r="E71" s="9">
        <f t="shared" si="1"/>
        <v>1938.460000000149</v>
      </c>
    </row>
    <row r="72" spans="1:8" ht="21" x14ac:dyDescent="0.25">
      <c r="A72" s="17"/>
      <c r="B72" s="17"/>
      <c r="C72" s="17"/>
      <c r="D72" s="9"/>
      <c r="E72" s="9">
        <f t="shared" si="1"/>
        <v>1938.460000000149</v>
      </c>
    </row>
    <row r="73" spans="1:8" ht="21" x14ac:dyDescent="0.25">
      <c r="A73" s="17"/>
      <c r="B73" s="17"/>
      <c r="C73" s="17"/>
      <c r="D73" s="9"/>
      <c r="E73" s="9">
        <f t="shared" si="1"/>
        <v>1938.460000000149</v>
      </c>
    </row>
    <row r="74" spans="1:8" ht="21" x14ac:dyDescent="0.25">
      <c r="A74" s="17"/>
      <c r="B74" s="17"/>
      <c r="C74" s="17"/>
      <c r="D74" s="9"/>
      <c r="E74" s="9">
        <f t="shared" si="1"/>
        <v>1938.460000000149</v>
      </c>
    </row>
    <row r="75" spans="1:8" ht="21" x14ac:dyDescent="0.25">
      <c r="A75" s="17"/>
      <c r="B75" s="17"/>
      <c r="C75" s="17"/>
      <c r="D75" s="9"/>
      <c r="E75" s="9">
        <f t="shared" si="1"/>
        <v>1938.460000000149</v>
      </c>
    </row>
    <row r="76" spans="1:8" ht="21" x14ac:dyDescent="0.25">
      <c r="A76" s="17"/>
      <c r="B76" s="17"/>
      <c r="C76" s="17"/>
      <c r="D76" s="9"/>
      <c r="E76" s="9">
        <f t="shared" si="1"/>
        <v>1938.460000000149</v>
      </c>
    </row>
    <row r="77" spans="1:8" ht="21" x14ac:dyDescent="0.25">
      <c r="A77" s="17"/>
      <c r="B77" s="17"/>
      <c r="C77" s="17"/>
      <c r="D77" s="9"/>
      <c r="E77" s="9">
        <f t="shared" si="1"/>
        <v>1938.460000000149</v>
      </c>
    </row>
    <row r="78" spans="1:8" ht="21" x14ac:dyDescent="0.25">
      <c r="A78" s="17"/>
      <c r="B78" s="17"/>
      <c r="C78" s="17"/>
      <c r="D78" s="9"/>
      <c r="E78" s="9">
        <f t="shared" si="1"/>
        <v>1938.460000000149</v>
      </c>
    </row>
    <row r="79" spans="1:8" ht="21" x14ac:dyDescent="0.25">
      <c r="A79" s="17"/>
      <c r="B79" s="17"/>
      <c r="C79" s="17"/>
      <c r="D79" s="9"/>
      <c r="E79" s="9">
        <f t="shared" si="1"/>
        <v>1938.460000000149</v>
      </c>
    </row>
    <row r="80" spans="1:8" ht="21" x14ac:dyDescent="0.25">
      <c r="A80" s="17"/>
      <c r="B80" s="17"/>
      <c r="C80" s="17"/>
      <c r="D80" s="9"/>
      <c r="E80" s="9">
        <f t="shared" si="1"/>
        <v>1938.460000000149</v>
      </c>
    </row>
    <row r="81" spans="1:5" ht="21" x14ac:dyDescent="0.25">
      <c r="A81" s="17"/>
      <c r="B81" s="17"/>
      <c r="C81" s="17"/>
      <c r="D81" s="9"/>
      <c r="E81" s="9">
        <f t="shared" si="1"/>
        <v>1938.460000000149</v>
      </c>
    </row>
    <row r="82" spans="1:5" ht="21" x14ac:dyDescent="0.25">
      <c r="A82" s="17"/>
      <c r="B82" s="17"/>
      <c r="C82" s="17"/>
      <c r="D82" s="9"/>
      <c r="E82" s="9">
        <f t="shared" si="1"/>
        <v>1938.460000000149</v>
      </c>
    </row>
    <row r="83" spans="1:5" ht="21" x14ac:dyDescent="0.25">
      <c r="A83" s="17"/>
      <c r="B83" s="17"/>
      <c r="C83" s="17"/>
      <c r="D83" s="9"/>
      <c r="E83" s="9">
        <f t="shared" si="1"/>
        <v>1938.460000000149</v>
      </c>
    </row>
    <row r="84" spans="1:5" ht="21" x14ac:dyDescent="0.25">
      <c r="A84" s="17"/>
      <c r="B84" s="17"/>
      <c r="C84" s="17"/>
      <c r="D84" s="9"/>
      <c r="E84" s="9">
        <f t="shared" si="1"/>
        <v>1938.460000000149</v>
      </c>
    </row>
    <row r="85" spans="1:5" ht="21" x14ac:dyDescent="0.25">
      <c r="A85" s="17"/>
      <c r="B85" s="17"/>
      <c r="C85" s="17"/>
      <c r="D85" s="9"/>
      <c r="E85" s="9">
        <f t="shared" si="1"/>
        <v>1938.460000000149</v>
      </c>
    </row>
    <row r="86" spans="1:5" ht="21" x14ac:dyDescent="0.25">
      <c r="A86" s="17"/>
      <c r="B86" s="17"/>
      <c r="C86" s="17"/>
      <c r="D86" s="9"/>
      <c r="E86" s="9">
        <f t="shared" si="1"/>
        <v>1938.460000000149</v>
      </c>
    </row>
    <row r="87" spans="1:5" ht="21" x14ac:dyDescent="0.25">
      <c r="A87" s="17"/>
      <c r="B87" s="17"/>
      <c r="C87" s="17"/>
      <c r="D87" s="9"/>
      <c r="E87" s="9">
        <f t="shared" si="1"/>
        <v>1938.460000000149</v>
      </c>
    </row>
    <row r="88" spans="1:5" ht="21" x14ac:dyDescent="0.25">
      <c r="A88" s="17"/>
      <c r="B88" s="17"/>
      <c r="C88" s="17"/>
      <c r="D88" s="9"/>
      <c r="E88" s="9">
        <f t="shared" si="1"/>
        <v>1938.460000000149</v>
      </c>
    </row>
    <row r="89" spans="1:5" ht="21" x14ac:dyDescent="0.25">
      <c r="A89" s="17"/>
      <c r="B89" s="17"/>
      <c r="C89" s="17"/>
      <c r="D89" s="9"/>
      <c r="E89" s="9">
        <f t="shared" si="1"/>
        <v>1938.460000000149</v>
      </c>
    </row>
    <row r="90" spans="1:5" ht="21" x14ac:dyDescent="0.25">
      <c r="A90" s="17"/>
      <c r="B90" s="17"/>
      <c r="C90" s="17"/>
      <c r="D90" s="9"/>
      <c r="E90" s="9">
        <f t="shared" si="1"/>
        <v>1938.460000000149</v>
      </c>
    </row>
    <row r="91" spans="1:5" ht="21" x14ac:dyDescent="0.25">
      <c r="A91" s="17"/>
      <c r="B91" s="17"/>
      <c r="C91" s="17"/>
      <c r="D91" s="9"/>
      <c r="E91" s="9">
        <f t="shared" si="1"/>
        <v>1938.460000000149</v>
      </c>
    </row>
    <row r="92" spans="1:5" ht="21" x14ac:dyDescent="0.25">
      <c r="A92" s="17"/>
      <c r="B92" s="17"/>
      <c r="C92" s="17"/>
      <c r="D92" s="9"/>
      <c r="E92" s="9">
        <f t="shared" si="1"/>
        <v>1938.460000000149</v>
      </c>
    </row>
    <row r="93" spans="1:5" ht="21" x14ac:dyDescent="0.25">
      <c r="A93" s="17"/>
      <c r="B93" s="17"/>
      <c r="C93" s="17"/>
      <c r="D93" s="9"/>
      <c r="E93" s="9">
        <f t="shared" si="1"/>
        <v>1938.460000000149</v>
      </c>
    </row>
    <row r="94" spans="1:5" ht="21" x14ac:dyDescent="0.25">
      <c r="A94" s="17"/>
      <c r="B94" s="17"/>
      <c r="C94" s="17"/>
      <c r="D94" s="9"/>
      <c r="E94" s="9">
        <f t="shared" si="1"/>
        <v>1938.460000000149</v>
      </c>
    </row>
    <row r="95" spans="1:5" ht="21" x14ac:dyDescent="0.25">
      <c r="A95" s="17"/>
      <c r="B95" s="17"/>
      <c r="C95" s="17"/>
      <c r="D95" s="9"/>
      <c r="E95" s="9">
        <f t="shared" si="1"/>
        <v>1938.460000000149</v>
      </c>
    </row>
    <row r="96" spans="1:5" ht="21" x14ac:dyDescent="0.25">
      <c r="A96" s="17"/>
      <c r="B96" s="17"/>
      <c r="C96" s="17"/>
      <c r="D96" s="9"/>
      <c r="E96" s="9">
        <f t="shared" si="1"/>
        <v>1938.460000000149</v>
      </c>
    </row>
    <row r="97" spans="1:5" ht="21" x14ac:dyDescent="0.25">
      <c r="A97" s="17"/>
      <c r="B97" s="17"/>
      <c r="C97" s="17"/>
      <c r="D97" s="9"/>
      <c r="E97" s="9">
        <f t="shared" si="1"/>
        <v>1938.460000000149</v>
      </c>
    </row>
    <row r="98" spans="1:5" ht="21" x14ac:dyDescent="0.25">
      <c r="A98" s="17"/>
      <c r="B98" s="17"/>
      <c r="C98" s="17"/>
      <c r="D98" s="9"/>
      <c r="E98" s="9">
        <f t="shared" si="1"/>
        <v>1938.460000000149</v>
      </c>
    </row>
    <row r="99" spans="1:5" ht="21" x14ac:dyDescent="0.25">
      <c r="A99" s="17"/>
      <c r="B99" s="17"/>
      <c r="C99" s="17"/>
      <c r="D99" s="9"/>
      <c r="E99" s="9">
        <f t="shared" si="1"/>
        <v>1938.460000000149</v>
      </c>
    </row>
    <row r="100" spans="1:5" ht="21" x14ac:dyDescent="0.25">
      <c r="A100" s="17"/>
      <c r="B100" s="17"/>
      <c r="C100" s="17"/>
      <c r="D100" s="9"/>
      <c r="E100" s="9">
        <f t="shared" si="1"/>
        <v>1938.460000000149</v>
      </c>
    </row>
    <row r="101" spans="1:5" ht="21" x14ac:dyDescent="0.25">
      <c r="A101" s="17"/>
      <c r="B101" s="17"/>
      <c r="C101" s="17"/>
      <c r="D101" s="9"/>
      <c r="E101" s="9">
        <f t="shared" si="1"/>
        <v>1938.460000000149</v>
      </c>
    </row>
    <row r="102" spans="1:5" ht="21" x14ac:dyDescent="0.25">
      <c r="A102" s="17"/>
      <c r="B102" s="17"/>
      <c r="C102" s="17"/>
      <c r="D102" s="9"/>
      <c r="E102" s="9">
        <f t="shared" si="1"/>
        <v>1938.460000000149</v>
      </c>
    </row>
    <row r="103" spans="1:5" ht="21" x14ac:dyDescent="0.25">
      <c r="A103" s="17"/>
      <c r="B103" s="17"/>
      <c r="C103" s="17"/>
      <c r="D103" s="9"/>
      <c r="E103" s="9">
        <f t="shared" si="1"/>
        <v>1938.460000000149</v>
      </c>
    </row>
    <row r="104" spans="1:5" ht="21" x14ac:dyDescent="0.25">
      <c r="A104" s="17"/>
      <c r="B104" s="17"/>
      <c r="C104" s="17"/>
      <c r="D104" s="9"/>
      <c r="E104" s="9">
        <f t="shared" si="1"/>
        <v>1938.460000000149</v>
      </c>
    </row>
    <row r="105" spans="1:5" ht="21" x14ac:dyDescent="0.25">
      <c r="A105" s="17"/>
      <c r="B105" s="17"/>
      <c r="C105" s="17"/>
      <c r="D105" s="17"/>
      <c r="E105" s="9">
        <f t="shared" si="1"/>
        <v>1938.460000000149</v>
      </c>
    </row>
    <row r="106" spans="1:5" ht="21" x14ac:dyDescent="0.25">
      <c r="A106" s="17"/>
      <c r="B106" s="17"/>
      <c r="C106" s="17"/>
      <c r="D106" s="17"/>
      <c r="E106" s="9">
        <f t="shared" si="1"/>
        <v>1938.460000000149</v>
      </c>
    </row>
    <row r="107" spans="1:5" ht="21" x14ac:dyDescent="0.25">
      <c r="A107" s="17"/>
      <c r="B107" s="17"/>
      <c r="C107" s="17"/>
      <c r="D107" s="17"/>
      <c r="E107" s="9">
        <f t="shared" si="1"/>
        <v>1938.460000000149</v>
      </c>
    </row>
    <row r="108" spans="1:5" ht="21" x14ac:dyDescent="0.25">
      <c r="A108" s="17"/>
      <c r="B108" s="17"/>
      <c r="C108" s="17"/>
      <c r="D108" s="17"/>
      <c r="E108" s="9">
        <f t="shared" si="1"/>
        <v>1938.460000000149</v>
      </c>
    </row>
    <row r="109" spans="1:5" ht="21" x14ac:dyDescent="0.25">
      <c r="A109" s="17"/>
      <c r="B109" s="17"/>
      <c r="C109" s="17"/>
      <c r="D109" s="17"/>
      <c r="E109" s="9">
        <f t="shared" si="1"/>
        <v>1938.460000000149</v>
      </c>
    </row>
    <row r="110" spans="1:5" ht="21" x14ac:dyDescent="0.25">
      <c r="A110" s="17"/>
      <c r="B110" s="17"/>
      <c r="C110" s="17"/>
      <c r="D110" s="17"/>
      <c r="E110" s="9">
        <f t="shared" si="1"/>
        <v>1938.460000000149</v>
      </c>
    </row>
    <row r="111" spans="1:5" ht="21" x14ac:dyDescent="0.25">
      <c r="A111" s="17"/>
      <c r="B111" s="17"/>
      <c r="C111" s="17"/>
      <c r="D111" s="17"/>
      <c r="E111" s="9">
        <f t="shared" si="1"/>
        <v>1938.460000000149</v>
      </c>
    </row>
    <row r="112" spans="1:5" ht="21" x14ac:dyDescent="0.25">
      <c r="A112" s="17"/>
      <c r="B112" s="17"/>
      <c r="C112" s="17"/>
      <c r="D112" s="17"/>
      <c r="E112" s="9">
        <f t="shared" si="1"/>
        <v>1938.460000000149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Sheet177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62.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1822</v>
      </c>
      <c r="B1" s="160"/>
      <c r="C1" s="160"/>
      <c r="D1" s="160"/>
      <c r="E1" s="160"/>
    </row>
    <row r="2" spans="1:5" ht="26" x14ac:dyDescent="0.3">
      <c r="A2" s="161" t="s">
        <v>1821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74.099999999999994</v>
      </c>
    </row>
    <row r="5" spans="1:5" ht="21" x14ac:dyDescent="0.25">
      <c r="A5" s="18"/>
      <c r="B5" s="8"/>
      <c r="C5" s="16"/>
      <c r="D5" s="9"/>
      <c r="E5" s="9">
        <f>E4+C5-D5</f>
        <v>74.099999999999994</v>
      </c>
    </row>
    <row r="6" spans="1:5" ht="21" x14ac:dyDescent="0.25">
      <c r="A6" s="18"/>
      <c r="B6" s="8"/>
      <c r="C6" s="9"/>
      <c r="D6" s="9"/>
      <c r="E6" s="9">
        <f t="shared" ref="E6:E69" si="0">E5+C6-D6</f>
        <v>74.099999999999994</v>
      </c>
    </row>
    <row r="7" spans="1:5" ht="21" x14ac:dyDescent="0.25">
      <c r="A7" s="18"/>
      <c r="B7" s="8"/>
      <c r="C7" s="9"/>
      <c r="D7" s="9"/>
      <c r="E7" s="9">
        <f t="shared" si="0"/>
        <v>74.099999999999994</v>
      </c>
    </row>
    <row r="8" spans="1:5" ht="21" x14ac:dyDescent="0.25">
      <c r="A8" s="18"/>
      <c r="B8" s="8"/>
      <c r="C8" s="9"/>
      <c r="D8" s="9"/>
      <c r="E8" s="9">
        <f t="shared" si="0"/>
        <v>74.099999999999994</v>
      </c>
    </row>
    <row r="9" spans="1:5" ht="21" x14ac:dyDescent="0.25">
      <c r="A9" s="18"/>
      <c r="B9" s="8"/>
      <c r="C9" s="9"/>
      <c r="D9" s="9"/>
      <c r="E9" s="9">
        <f t="shared" si="0"/>
        <v>74.099999999999994</v>
      </c>
    </row>
    <row r="10" spans="1:5" ht="21" x14ac:dyDescent="0.25">
      <c r="A10" s="18"/>
      <c r="B10" s="8"/>
      <c r="C10" s="9"/>
      <c r="D10" s="9"/>
      <c r="E10" s="9">
        <f t="shared" si="0"/>
        <v>74.099999999999994</v>
      </c>
    </row>
    <row r="11" spans="1:5" ht="21" x14ac:dyDescent="0.25">
      <c r="A11" s="18"/>
      <c r="B11" s="8"/>
      <c r="C11" s="9"/>
      <c r="D11" s="9"/>
      <c r="E11" s="9">
        <f>E10+C11-D11</f>
        <v>74.099999999999994</v>
      </c>
    </row>
    <row r="12" spans="1:5" ht="21" x14ac:dyDescent="0.25">
      <c r="A12" s="18"/>
      <c r="B12" s="8"/>
      <c r="C12" s="9"/>
      <c r="D12" s="9"/>
      <c r="E12" s="9">
        <f>E11+C12-D12</f>
        <v>74.099999999999994</v>
      </c>
    </row>
    <row r="13" spans="1:5" ht="21" x14ac:dyDescent="0.25">
      <c r="A13" s="18"/>
      <c r="B13" s="8"/>
      <c r="C13" s="9"/>
      <c r="D13" s="9"/>
      <c r="E13" s="9">
        <f t="shared" si="0"/>
        <v>74.099999999999994</v>
      </c>
    </row>
    <row r="14" spans="1:5" ht="21" x14ac:dyDescent="0.25">
      <c r="A14" s="18"/>
      <c r="B14" s="8"/>
      <c r="C14" s="9"/>
      <c r="D14" s="9"/>
      <c r="E14" s="9">
        <f t="shared" si="0"/>
        <v>74.099999999999994</v>
      </c>
    </row>
    <row r="15" spans="1:5" ht="21" x14ac:dyDescent="0.25">
      <c r="A15" s="18"/>
      <c r="B15" s="8"/>
      <c r="C15" s="9"/>
      <c r="D15" s="9"/>
      <c r="E15" s="9">
        <f t="shared" si="0"/>
        <v>74.099999999999994</v>
      </c>
    </row>
    <row r="16" spans="1:5" ht="21" x14ac:dyDescent="0.25">
      <c r="A16" s="18"/>
      <c r="B16" s="8"/>
      <c r="C16" s="9"/>
      <c r="D16" s="9"/>
      <c r="E16" s="9">
        <f t="shared" si="0"/>
        <v>74.099999999999994</v>
      </c>
    </row>
    <row r="17" spans="1:5" ht="21" x14ac:dyDescent="0.25">
      <c r="A17" s="18"/>
      <c r="B17" s="8"/>
      <c r="C17" s="9"/>
      <c r="D17" s="9"/>
      <c r="E17" s="9">
        <f t="shared" si="0"/>
        <v>74.099999999999994</v>
      </c>
    </row>
    <row r="18" spans="1:5" ht="21" x14ac:dyDescent="0.25">
      <c r="A18" s="18"/>
      <c r="B18" s="8"/>
      <c r="C18" s="9"/>
      <c r="D18" s="9"/>
      <c r="E18" s="9">
        <f t="shared" si="0"/>
        <v>74.099999999999994</v>
      </c>
    </row>
    <row r="19" spans="1:5" ht="21" x14ac:dyDescent="0.25">
      <c r="A19" s="18"/>
      <c r="B19" s="8"/>
      <c r="C19" s="9"/>
      <c r="D19" s="9"/>
      <c r="E19" s="9">
        <f t="shared" si="0"/>
        <v>74.099999999999994</v>
      </c>
    </row>
    <row r="20" spans="1:5" ht="21" x14ac:dyDescent="0.25">
      <c r="A20" s="18"/>
      <c r="B20" s="8"/>
      <c r="C20" s="9"/>
      <c r="D20" s="9"/>
      <c r="E20" s="9">
        <f t="shared" si="0"/>
        <v>74.099999999999994</v>
      </c>
    </row>
    <row r="21" spans="1:5" ht="21" x14ac:dyDescent="0.25">
      <c r="A21" s="18"/>
      <c r="B21" s="8"/>
      <c r="C21" s="9"/>
      <c r="D21" s="9"/>
      <c r="E21" s="9">
        <f t="shared" si="0"/>
        <v>74.099999999999994</v>
      </c>
    </row>
    <row r="22" spans="1:5" ht="21" x14ac:dyDescent="0.25">
      <c r="A22" s="18"/>
      <c r="B22" s="8"/>
      <c r="C22" s="9"/>
      <c r="D22" s="9"/>
      <c r="E22" s="9">
        <f t="shared" si="0"/>
        <v>74.099999999999994</v>
      </c>
    </row>
    <row r="23" spans="1:5" ht="21" x14ac:dyDescent="0.25">
      <c r="A23" s="18"/>
      <c r="B23" s="8"/>
      <c r="C23" s="9"/>
      <c r="D23" s="9"/>
      <c r="E23" s="9">
        <f t="shared" si="0"/>
        <v>74.099999999999994</v>
      </c>
    </row>
    <row r="24" spans="1:5" ht="21" x14ac:dyDescent="0.25">
      <c r="A24" s="18"/>
      <c r="B24" s="8"/>
      <c r="C24" s="9"/>
      <c r="D24" s="9"/>
      <c r="E24" s="9">
        <f t="shared" si="0"/>
        <v>74.099999999999994</v>
      </c>
    </row>
    <row r="25" spans="1:5" ht="21" x14ac:dyDescent="0.25">
      <c r="A25" s="18"/>
      <c r="B25" s="8"/>
      <c r="C25" s="9"/>
      <c r="D25" s="9"/>
      <c r="E25" s="9">
        <f t="shared" si="0"/>
        <v>74.099999999999994</v>
      </c>
    </row>
    <row r="26" spans="1:5" ht="21" x14ac:dyDescent="0.25">
      <c r="A26" s="18"/>
      <c r="B26" s="8"/>
      <c r="C26" s="9"/>
      <c r="D26" s="9"/>
      <c r="E26" s="9">
        <f t="shared" si="0"/>
        <v>74.099999999999994</v>
      </c>
    </row>
    <row r="27" spans="1:5" ht="21" x14ac:dyDescent="0.25">
      <c r="A27" s="18"/>
      <c r="B27" s="8"/>
      <c r="C27" s="9"/>
      <c r="D27" s="9"/>
      <c r="E27" s="9">
        <f t="shared" si="0"/>
        <v>74.099999999999994</v>
      </c>
    </row>
    <row r="28" spans="1:5" ht="21" x14ac:dyDescent="0.25">
      <c r="A28" s="18"/>
      <c r="B28" s="8"/>
      <c r="C28" s="9"/>
      <c r="D28" s="9"/>
      <c r="E28" s="9">
        <f t="shared" si="0"/>
        <v>74.099999999999994</v>
      </c>
    </row>
    <row r="29" spans="1:5" ht="21" x14ac:dyDescent="0.25">
      <c r="A29" s="18"/>
      <c r="B29" s="8"/>
      <c r="C29" s="9"/>
      <c r="D29" s="9"/>
      <c r="E29" s="9">
        <f t="shared" si="0"/>
        <v>74.099999999999994</v>
      </c>
    </row>
    <row r="30" spans="1:5" ht="21" x14ac:dyDescent="0.25">
      <c r="A30" s="18"/>
      <c r="B30" s="8"/>
      <c r="C30" s="9"/>
      <c r="D30" s="9"/>
      <c r="E30" s="9">
        <f t="shared" si="0"/>
        <v>74.099999999999994</v>
      </c>
    </row>
    <row r="31" spans="1:5" ht="21" x14ac:dyDescent="0.25">
      <c r="A31" s="18"/>
      <c r="B31" s="8"/>
      <c r="C31" s="9"/>
      <c r="D31" s="9"/>
      <c r="E31" s="9">
        <f t="shared" si="0"/>
        <v>74.099999999999994</v>
      </c>
    </row>
    <row r="32" spans="1:5" ht="21" x14ac:dyDescent="0.25">
      <c r="A32" s="18"/>
      <c r="B32" s="8"/>
      <c r="C32" s="9"/>
      <c r="D32" s="9"/>
      <c r="E32" s="9">
        <f t="shared" si="0"/>
        <v>74.099999999999994</v>
      </c>
    </row>
    <row r="33" spans="1:5" ht="21" x14ac:dyDescent="0.25">
      <c r="A33" s="17"/>
      <c r="B33" s="8"/>
      <c r="C33" s="9"/>
      <c r="D33" s="9"/>
      <c r="E33" s="9">
        <f t="shared" si="0"/>
        <v>74.099999999999994</v>
      </c>
    </row>
    <row r="34" spans="1:5" ht="21" x14ac:dyDescent="0.25">
      <c r="A34" s="17"/>
      <c r="B34" s="8"/>
      <c r="C34" s="9"/>
      <c r="D34" s="9"/>
      <c r="E34" s="9">
        <f t="shared" si="0"/>
        <v>74.099999999999994</v>
      </c>
    </row>
    <row r="35" spans="1:5" ht="21" x14ac:dyDescent="0.25">
      <c r="A35" s="17"/>
      <c r="B35" s="17"/>
      <c r="C35" s="9"/>
      <c r="D35" s="9"/>
      <c r="E35" s="9">
        <f t="shared" si="0"/>
        <v>74.099999999999994</v>
      </c>
    </row>
    <row r="36" spans="1:5" ht="21" x14ac:dyDescent="0.25">
      <c r="A36" s="17"/>
      <c r="B36" s="17"/>
      <c r="C36" s="9"/>
      <c r="D36" s="9"/>
      <c r="E36" s="9">
        <f t="shared" si="0"/>
        <v>74.099999999999994</v>
      </c>
    </row>
    <row r="37" spans="1:5" ht="21" x14ac:dyDescent="0.25">
      <c r="A37" s="17"/>
      <c r="B37" s="17"/>
      <c r="C37" s="9"/>
      <c r="D37" s="9"/>
      <c r="E37" s="9">
        <f t="shared" si="0"/>
        <v>74.099999999999994</v>
      </c>
    </row>
    <row r="38" spans="1:5" ht="21" x14ac:dyDescent="0.25">
      <c r="A38" s="17"/>
      <c r="B38" s="17"/>
      <c r="C38" s="9"/>
      <c r="D38" s="9"/>
      <c r="E38" s="9">
        <f t="shared" si="0"/>
        <v>74.099999999999994</v>
      </c>
    </row>
    <row r="39" spans="1:5" ht="21" x14ac:dyDescent="0.25">
      <c r="A39" s="17"/>
      <c r="B39" s="17"/>
      <c r="C39" s="9"/>
      <c r="D39" s="9"/>
      <c r="E39" s="9">
        <f t="shared" si="0"/>
        <v>74.099999999999994</v>
      </c>
    </row>
    <row r="40" spans="1:5" ht="21" x14ac:dyDescent="0.25">
      <c r="A40" s="17"/>
      <c r="B40" s="17"/>
      <c r="C40" s="9"/>
      <c r="D40" s="9"/>
      <c r="E40" s="9">
        <f t="shared" si="0"/>
        <v>74.099999999999994</v>
      </c>
    </row>
    <row r="41" spans="1:5" ht="21" x14ac:dyDescent="0.25">
      <c r="A41" s="17"/>
      <c r="B41" s="17"/>
      <c r="C41" s="9"/>
      <c r="D41" s="9"/>
      <c r="E41" s="9">
        <f t="shared" si="0"/>
        <v>74.099999999999994</v>
      </c>
    </row>
    <row r="42" spans="1:5" ht="21" x14ac:dyDescent="0.25">
      <c r="A42" s="17"/>
      <c r="B42" s="17"/>
      <c r="C42" s="9"/>
      <c r="D42" s="9"/>
      <c r="E42" s="9">
        <f t="shared" si="0"/>
        <v>74.099999999999994</v>
      </c>
    </row>
    <row r="43" spans="1:5" ht="21" x14ac:dyDescent="0.25">
      <c r="A43" s="17"/>
      <c r="B43" s="17"/>
      <c r="C43" s="9"/>
      <c r="D43" s="9"/>
      <c r="E43" s="9">
        <f t="shared" si="0"/>
        <v>74.099999999999994</v>
      </c>
    </row>
    <row r="44" spans="1:5" ht="21" x14ac:dyDescent="0.25">
      <c r="A44" s="17"/>
      <c r="B44" s="17"/>
      <c r="C44" s="9"/>
      <c r="D44" s="9"/>
      <c r="E44" s="9">
        <f t="shared" si="0"/>
        <v>74.099999999999994</v>
      </c>
    </row>
    <row r="45" spans="1:5" ht="21" x14ac:dyDescent="0.25">
      <c r="A45" s="17"/>
      <c r="B45" s="17"/>
      <c r="C45" s="9"/>
      <c r="D45" s="9"/>
      <c r="E45" s="9">
        <f t="shared" si="0"/>
        <v>74.099999999999994</v>
      </c>
    </row>
    <row r="46" spans="1:5" ht="21" x14ac:dyDescent="0.25">
      <c r="A46" s="17"/>
      <c r="B46" s="17"/>
      <c r="C46" s="9"/>
      <c r="D46" s="9"/>
      <c r="E46" s="9">
        <f t="shared" si="0"/>
        <v>74.099999999999994</v>
      </c>
    </row>
    <row r="47" spans="1:5" ht="21" x14ac:dyDescent="0.25">
      <c r="A47" s="17"/>
      <c r="B47" s="17"/>
      <c r="C47" s="9"/>
      <c r="D47" s="9"/>
      <c r="E47" s="9">
        <f t="shared" si="0"/>
        <v>74.099999999999994</v>
      </c>
    </row>
    <row r="48" spans="1:5" ht="21" x14ac:dyDescent="0.25">
      <c r="A48" s="17"/>
      <c r="B48" s="17"/>
      <c r="C48" s="9"/>
      <c r="D48" s="9"/>
      <c r="E48" s="9">
        <f t="shared" si="0"/>
        <v>74.099999999999994</v>
      </c>
    </row>
    <row r="49" spans="1:5" ht="21" x14ac:dyDescent="0.25">
      <c r="A49" s="17"/>
      <c r="B49" s="17"/>
      <c r="C49" s="9"/>
      <c r="D49" s="9"/>
      <c r="E49" s="9">
        <f t="shared" si="0"/>
        <v>74.099999999999994</v>
      </c>
    </row>
    <row r="50" spans="1:5" ht="21" x14ac:dyDescent="0.25">
      <c r="A50" s="17"/>
      <c r="B50" s="17"/>
      <c r="C50" s="9"/>
      <c r="D50" s="9"/>
      <c r="E50" s="9">
        <f t="shared" si="0"/>
        <v>74.099999999999994</v>
      </c>
    </row>
    <row r="51" spans="1:5" ht="21" x14ac:dyDescent="0.25">
      <c r="A51" s="17"/>
      <c r="B51" s="17"/>
      <c r="C51" s="9"/>
      <c r="D51" s="9"/>
      <c r="E51" s="9">
        <f t="shared" si="0"/>
        <v>74.099999999999994</v>
      </c>
    </row>
    <row r="52" spans="1:5" ht="21" x14ac:dyDescent="0.25">
      <c r="A52" s="17"/>
      <c r="B52" s="17"/>
      <c r="C52" s="9"/>
      <c r="D52" s="9"/>
      <c r="E52" s="9">
        <f t="shared" si="0"/>
        <v>74.099999999999994</v>
      </c>
    </row>
    <row r="53" spans="1:5" ht="21" x14ac:dyDescent="0.25">
      <c r="A53" s="17"/>
      <c r="B53" s="17"/>
      <c r="C53" s="17"/>
      <c r="D53" s="9"/>
      <c r="E53" s="9">
        <f t="shared" si="0"/>
        <v>74.099999999999994</v>
      </c>
    </row>
    <row r="54" spans="1:5" ht="21" x14ac:dyDescent="0.25">
      <c r="A54" s="17"/>
      <c r="B54" s="17"/>
      <c r="C54" s="17"/>
      <c r="D54" s="9"/>
      <c r="E54" s="9">
        <f t="shared" si="0"/>
        <v>74.099999999999994</v>
      </c>
    </row>
    <row r="55" spans="1:5" ht="21" x14ac:dyDescent="0.25">
      <c r="A55" s="17"/>
      <c r="B55" s="17"/>
      <c r="C55" s="17"/>
      <c r="D55" s="9"/>
      <c r="E55" s="9">
        <f t="shared" si="0"/>
        <v>74.099999999999994</v>
      </c>
    </row>
    <row r="56" spans="1:5" ht="21" x14ac:dyDescent="0.25">
      <c r="A56" s="17"/>
      <c r="B56" s="17"/>
      <c r="C56" s="17"/>
      <c r="D56" s="9"/>
      <c r="E56" s="9">
        <f t="shared" si="0"/>
        <v>74.099999999999994</v>
      </c>
    </row>
    <row r="57" spans="1:5" ht="21" x14ac:dyDescent="0.25">
      <c r="A57" s="17"/>
      <c r="B57" s="17"/>
      <c r="C57" s="17"/>
      <c r="D57" s="9"/>
      <c r="E57" s="9">
        <f t="shared" si="0"/>
        <v>74.099999999999994</v>
      </c>
    </row>
    <row r="58" spans="1:5" ht="21" x14ac:dyDescent="0.25">
      <c r="A58" s="17"/>
      <c r="B58" s="17"/>
      <c r="C58" s="17"/>
      <c r="D58" s="9"/>
      <c r="E58" s="9">
        <f t="shared" si="0"/>
        <v>74.099999999999994</v>
      </c>
    </row>
    <row r="59" spans="1:5" ht="21" x14ac:dyDescent="0.25">
      <c r="A59" s="17"/>
      <c r="B59" s="17"/>
      <c r="C59" s="17"/>
      <c r="D59" s="9"/>
      <c r="E59" s="9">
        <f t="shared" si="0"/>
        <v>74.099999999999994</v>
      </c>
    </row>
    <row r="60" spans="1:5" ht="21" x14ac:dyDescent="0.25">
      <c r="A60" s="17"/>
      <c r="B60" s="17"/>
      <c r="C60" s="17"/>
      <c r="D60" s="9"/>
      <c r="E60" s="9">
        <f t="shared" si="0"/>
        <v>74.099999999999994</v>
      </c>
    </row>
    <row r="61" spans="1:5" ht="21" x14ac:dyDescent="0.25">
      <c r="A61" s="17"/>
      <c r="B61" s="17"/>
      <c r="C61" s="17"/>
      <c r="D61" s="9"/>
      <c r="E61" s="9">
        <f t="shared" si="0"/>
        <v>74.099999999999994</v>
      </c>
    </row>
    <row r="62" spans="1:5" ht="21" x14ac:dyDescent="0.25">
      <c r="A62" s="17"/>
      <c r="B62" s="17"/>
      <c r="C62" s="17"/>
      <c r="D62" s="9"/>
      <c r="E62" s="9">
        <f t="shared" si="0"/>
        <v>74.099999999999994</v>
      </c>
    </row>
    <row r="63" spans="1:5" ht="21" x14ac:dyDescent="0.25">
      <c r="A63" s="17"/>
      <c r="B63" s="17"/>
      <c r="C63" s="17"/>
      <c r="D63" s="9"/>
      <c r="E63" s="9">
        <f t="shared" si="0"/>
        <v>74.099999999999994</v>
      </c>
    </row>
    <row r="64" spans="1:5" ht="21" x14ac:dyDescent="0.25">
      <c r="A64" s="17"/>
      <c r="B64" s="17"/>
      <c r="C64" s="17"/>
      <c r="D64" s="9"/>
      <c r="E64" s="9">
        <f t="shared" si="0"/>
        <v>74.099999999999994</v>
      </c>
    </row>
    <row r="65" spans="1:8" ht="21" x14ac:dyDescent="0.25">
      <c r="A65" s="17"/>
      <c r="B65" s="17"/>
      <c r="C65" s="17"/>
      <c r="D65" s="9"/>
      <c r="E65" s="9">
        <f t="shared" si="0"/>
        <v>74.099999999999994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74.099999999999994</v>
      </c>
    </row>
    <row r="67" spans="1:8" ht="21" x14ac:dyDescent="0.25">
      <c r="A67" s="17"/>
      <c r="B67" s="17"/>
      <c r="C67" s="17"/>
      <c r="D67" s="9"/>
      <c r="E67" s="9">
        <f t="shared" si="0"/>
        <v>74.099999999999994</v>
      </c>
    </row>
    <row r="68" spans="1:8" ht="21" x14ac:dyDescent="0.25">
      <c r="A68" s="17"/>
      <c r="B68" s="17"/>
      <c r="C68" s="17"/>
      <c r="D68" s="9"/>
      <c r="E68" s="9">
        <f t="shared" si="0"/>
        <v>74.099999999999994</v>
      </c>
    </row>
    <row r="69" spans="1:8" ht="21" x14ac:dyDescent="0.25">
      <c r="A69" s="17"/>
      <c r="B69" s="17"/>
      <c r="C69" s="17"/>
      <c r="D69" s="9"/>
      <c r="E69" s="9">
        <f t="shared" si="0"/>
        <v>74.099999999999994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74.099999999999994</v>
      </c>
    </row>
    <row r="71" spans="1:8" ht="21" x14ac:dyDescent="0.25">
      <c r="A71" s="17"/>
      <c r="B71" s="17"/>
      <c r="C71" s="17"/>
      <c r="D71" s="9"/>
      <c r="E71" s="9">
        <f t="shared" si="1"/>
        <v>74.099999999999994</v>
      </c>
    </row>
    <row r="72" spans="1:8" ht="21" x14ac:dyDescent="0.25">
      <c r="A72" s="17"/>
      <c r="B72" s="17"/>
      <c r="C72" s="17"/>
      <c r="D72" s="9"/>
      <c r="E72" s="9">
        <f t="shared" si="1"/>
        <v>74.099999999999994</v>
      </c>
    </row>
    <row r="73" spans="1:8" ht="21" x14ac:dyDescent="0.25">
      <c r="A73" s="17"/>
      <c r="B73" s="17"/>
      <c r="C73" s="17"/>
      <c r="D73" s="9"/>
      <c r="E73" s="9">
        <f t="shared" si="1"/>
        <v>74.099999999999994</v>
      </c>
    </row>
    <row r="74" spans="1:8" ht="21" x14ac:dyDescent="0.25">
      <c r="A74" s="17"/>
      <c r="B74" s="17"/>
      <c r="C74" s="17"/>
      <c r="D74" s="9"/>
      <c r="E74" s="9">
        <f t="shared" si="1"/>
        <v>74.099999999999994</v>
      </c>
    </row>
    <row r="75" spans="1:8" ht="21" x14ac:dyDescent="0.25">
      <c r="A75" s="17"/>
      <c r="B75" s="17"/>
      <c r="C75" s="17"/>
      <c r="D75" s="9"/>
      <c r="E75" s="9">
        <f t="shared" si="1"/>
        <v>74.099999999999994</v>
      </c>
    </row>
    <row r="76" spans="1:8" ht="21" x14ac:dyDescent="0.25">
      <c r="A76" s="17"/>
      <c r="B76" s="17"/>
      <c r="C76" s="17"/>
      <c r="D76" s="9"/>
      <c r="E76" s="9">
        <f t="shared" si="1"/>
        <v>74.099999999999994</v>
      </c>
    </row>
    <row r="77" spans="1:8" ht="21" x14ac:dyDescent="0.25">
      <c r="A77" s="17"/>
      <c r="B77" s="17"/>
      <c r="C77" s="17"/>
      <c r="D77" s="9"/>
      <c r="E77" s="9">
        <f t="shared" si="1"/>
        <v>74.099999999999994</v>
      </c>
    </row>
    <row r="78" spans="1:8" ht="21" x14ac:dyDescent="0.25">
      <c r="A78" s="17"/>
      <c r="B78" s="17"/>
      <c r="C78" s="17"/>
      <c r="D78" s="9"/>
      <c r="E78" s="9">
        <f t="shared" si="1"/>
        <v>74.099999999999994</v>
      </c>
    </row>
    <row r="79" spans="1:8" ht="21" x14ac:dyDescent="0.25">
      <c r="A79" s="17"/>
      <c r="B79" s="17"/>
      <c r="C79" s="17"/>
      <c r="D79" s="9"/>
      <c r="E79" s="9">
        <f t="shared" si="1"/>
        <v>74.099999999999994</v>
      </c>
    </row>
    <row r="80" spans="1:8" ht="21" x14ac:dyDescent="0.25">
      <c r="A80" s="17"/>
      <c r="B80" s="17"/>
      <c r="C80" s="17"/>
      <c r="D80" s="9"/>
      <c r="E80" s="9">
        <f t="shared" si="1"/>
        <v>74.099999999999994</v>
      </c>
    </row>
    <row r="81" spans="1:5" ht="21" x14ac:dyDescent="0.25">
      <c r="A81" s="17"/>
      <c r="B81" s="17"/>
      <c r="C81" s="17"/>
      <c r="D81" s="9"/>
      <c r="E81" s="9">
        <f t="shared" si="1"/>
        <v>74.099999999999994</v>
      </c>
    </row>
    <row r="82" spans="1:5" ht="21" x14ac:dyDescent="0.25">
      <c r="A82" s="17"/>
      <c r="B82" s="17"/>
      <c r="C82" s="17"/>
      <c r="D82" s="9"/>
      <c r="E82" s="9">
        <f t="shared" si="1"/>
        <v>74.099999999999994</v>
      </c>
    </row>
    <row r="83" spans="1:5" ht="21" x14ac:dyDescent="0.25">
      <c r="A83" s="17"/>
      <c r="B83" s="17"/>
      <c r="C83" s="17"/>
      <c r="D83" s="9"/>
      <c r="E83" s="9">
        <f t="shared" si="1"/>
        <v>74.099999999999994</v>
      </c>
    </row>
    <row r="84" spans="1:5" ht="21" x14ac:dyDescent="0.25">
      <c r="A84" s="17"/>
      <c r="B84" s="17"/>
      <c r="C84" s="17"/>
      <c r="D84" s="9"/>
      <c r="E84" s="9">
        <f t="shared" si="1"/>
        <v>74.099999999999994</v>
      </c>
    </row>
    <row r="85" spans="1:5" ht="21" x14ac:dyDescent="0.25">
      <c r="A85" s="17"/>
      <c r="B85" s="17"/>
      <c r="C85" s="17"/>
      <c r="D85" s="9"/>
      <c r="E85" s="9">
        <f t="shared" si="1"/>
        <v>74.099999999999994</v>
      </c>
    </row>
    <row r="86" spans="1:5" ht="21" x14ac:dyDescent="0.25">
      <c r="A86" s="17"/>
      <c r="B86" s="17"/>
      <c r="C86" s="17"/>
      <c r="D86" s="9"/>
      <c r="E86" s="9">
        <f t="shared" si="1"/>
        <v>74.099999999999994</v>
      </c>
    </row>
    <row r="87" spans="1:5" ht="21" x14ac:dyDescent="0.25">
      <c r="A87" s="17"/>
      <c r="B87" s="17"/>
      <c r="C87" s="17"/>
      <c r="D87" s="9"/>
      <c r="E87" s="9">
        <f t="shared" si="1"/>
        <v>74.099999999999994</v>
      </c>
    </row>
    <row r="88" spans="1:5" ht="21" x14ac:dyDescent="0.25">
      <c r="A88" s="17"/>
      <c r="B88" s="17"/>
      <c r="C88" s="17"/>
      <c r="D88" s="9"/>
      <c r="E88" s="9">
        <f t="shared" si="1"/>
        <v>74.099999999999994</v>
      </c>
    </row>
    <row r="89" spans="1:5" ht="21" x14ac:dyDescent="0.25">
      <c r="A89" s="17"/>
      <c r="B89" s="17"/>
      <c r="C89" s="17"/>
      <c r="D89" s="9"/>
      <c r="E89" s="9">
        <f t="shared" si="1"/>
        <v>74.099999999999994</v>
      </c>
    </row>
    <row r="90" spans="1:5" ht="21" x14ac:dyDescent="0.25">
      <c r="A90" s="17"/>
      <c r="B90" s="17"/>
      <c r="C90" s="17"/>
      <c r="D90" s="9"/>
      <c r="E90" s="9">
        <f t="shared" si="1"/>
        <v>74.099999999999994</v>
      </c>
    </row>
    <row r="91" spans="1:5" ht="21" x14ac:dyDescent="0.25">
      <c r="A91" s="17"/>
      <c r="B91" s="17"/>
      <c r="C91" s="17"/>
      <c r="D91" s="9"/>
      <c r="E91" s="9">
        <f t="shared" si="1"/>
        <v>74.099999999999994</v>
      </c>
    </row>
    <row r="92" spans="1:5" ht="21" x14ac:dyDescent="0.25">
      <c r="A92" s="17"/>
      <c r="B92" s="17"/>
      <c r="C92" s="17"/>
      <c r="D92" s="9"/>
      <c r="E92" s="9">
        <f t="shared" si="1"/>
        <v>74.099999999999994</v>
      </c>
    </row>
    <row r="93" spans="1:5" ht="21" x14ac:dyDescent="0.25">
      <c r="A93" s="17"/>
      <c r="B93" s="17"/>
      <c r="C93" s="17"/>
      <c r="D93" s="9"/>
      <c r="E93" s="9">
        <f t="shared" si="1"/>
        <v>74.099999999999994</v>
      </c>
    </row>
    <row r="94" spans="1:5" ht="21" x14ac:dyDescent="0.25">
      <c r="A94" s="17"/>
      <c r="B94" s="17"/>
      <c r="C94" s="17"/>
      <c r="D94" s="9"/>
      <c r="E94" s="9">
        <f t="shared" si="1"/>
        <v>74.099999999999994</v>
      </c>
    </row>
    <row r="95" spans="1:5" ht="21" x14ac:dyDescent="0.25">
      <c r="A95" s="17"/>
      <c r="B95" s="17"/>
      <c r="C95" s="17"/>
      <c r="D95" s="9"/>
      <c r="E95" s="9">
        <f t="shared" si="1"/>
        <v>74.099999999999994</v>
      </c>
    </row>
    <row r="96" spans="1:5" ht="21" x14ac:dyDescent="0.25">
      <c r="A96" s="17"/>
      <c r="B96" s="17"/>
      <c r="C96" s="17"/>
      <c r="D96" s="9"/>
      <c r="E96" s="9">
        <f t="shared" si="1"/>
        <v>74.099999999999994</v>
      </c>
    </row>
    <row r="97" spans="1:5" ht="21" x14ac:dyDescent="0.25">
      <c r="A97" s="17"/>
      <c r="B97" s="17"/>
      <c r="C97" s="17"/>
      <c r="D97" s="9"/>
      <c r="E97" s="9">
        <f t="shared" si="1"/>
        <v>74.099999999999994</v>
      </c>
    </row>
    <row r="98" spans="1:5" ht="21" x14ac:dyDescent="0.25">
      <c r="A98" s="17"/>
      <c r="B98" s="17"/>
      <c r="C98" s="17"/>
      <c r="D98" s="9"/>
      <c r="E98" s="9">
        <f t="shared" si="1"/>
        <v>74.099999999999994</v>
      </c>
    </row>
    <row r="99" spans="1:5" ht="21" x14ac:dyDescent="0.25">
      <c r="A99" s="17"/>
      <c r="B99" s="17"/>
      <c r="C99" s="17"/>
      <c r="D99" s="9"/>
      <c r="E99" s="9">
        <f t="shared" si="1"/>
        <v>74.099999999999994</v>
      </c>
    </row>
    <row r="100" spans="1:5" ht="21" x14ac:dyDescent="0.25">
      <c r="A100" s="17"/>
      <c r="B100" s="17"/>
      <c r="C100" s="17"/>
      <c r="D100" s="9"/>
      <c r="E100" s="9">
        <f t="shared" si="1"/>
        <v>74.099999999999994</v>
      </c>
    </row>
    <row r="101" spans="1:5" ht="21" x14ac:dyDescent="0.25">
      <c r="A101" s="17"/>
      <c r="B101" s="17"/>
      <c r="C101" s="17"/>
      <c r="D101" s="9"/>
      <c r="E101" s="9">
        <f t="shared" si="1"/>
        <v>74.099999999999994</v>
      </c>
    </row>
    <row r="102" spans="1:5" ht="21" x14ac:dyDescent="0.25">
      <c r="A102" s="17"/>
      <c r="B102" s="17"/>
      <c r="C102" s="17"/>
      <c r="D102" s="9"/>
      <c r="E102" s="9">
        <f t="shared" si="1"/>
        <v>74.099999999999994</v>
      </c>
    </row>
    <row r="103" spans="1:5" ht="21" x14ac:dyDescent="0.25">
      <c r="A103" s="17"/>
      <c r="B103" s="17"/>
      <c r="C103" s="17"/>
      <c r="D103" s="9"/>
      <c r="E103" s="9">
        <f t="shared" si="1"/>
        <v>74.099999999999994</v>
      </c>
    </row>
    <row r="104" spans="1:5" ht="21" x14ac:dyDescent="0.25">
      <c r="A104" s="17"/>
      <c r="B104" s="17"/>
      <c r="C104" s="17"/>
      <c r="D104" s="9"/>
      <c r="E104" s="9">
        <f t="shared" si="1"/>
        <v>74.099999999999994</v>
      </c>
    </row>
    <row r="105" spans="1:5" ht="21" x14ac:dyDescent="0.25">
      <c r="A105" s="17"/>
      <c r="B105" s="17"/>
      <c r="C105" s="17"/>
      <c r="D105" s="17"/>
      <c r="E105" s="9">
        <f t="shared" si="1"/>
        <v>74.099999999999994</v>
      </c>
    </row>
    <row r="106" spans="1:5" ht="21" x14ac:dyDescent="0.25">
      <c r="A106" s="17"/>
      <c r="B106" s="17"/>
      <c r="C106" s="17"/>
      <c r="D106" s="17"/>
      <c r="E106" s="9">
        <f t="shared" si="1"/>
        <v>74.099999999999994</v>
      </c>
    </row>
    <row r="107" spans="1:5" ht="21" x14ac:dyDescent="0.25">
      <c r="A107" s="17"/>
      <c r="B107" s="17"/>
      <c r="C107" s="17"/>
      <c r="D107" s="17"/>
      <c r="E107" s="9">
        <f t="shared" si="1"/>
        <v>74.099999999999994</v>
      </c>
    </row>
    <row r="108" spans="1:5" ht="21" x14ac:dyDescent="0.25">
      <c r="A108" s="17"/>
      <c r="B108" s="17"/>
      <c r="C108" s="17"/>
      <c r="D108" s="17"/>
      <c r="E108" s="9">
        <f t="shared" si="1"/>
        <v>74.099999999999994</v>
      </c>
    </row>
    <row r="109" spans="1:5" ht="21" x14ac:dyDescent="0.25">
      <c r="A109" s="17"/>
      <c r="B109" s="17"/>
      <c r="C109" s="17"/>
      <c r="D109" s="17"/>
      <c r="E109" s="9">
        <f t="shared" si="1"/>
        <v>74.099999999999994</v>
      </c>
    </row>
    <row r="110" spans="1:5" ht="21" x14ac:dyDescent="0.25">
      <c r="A110" s="17"/>
      <c r="B110" s="17"/>
      <c r="C110" s="17"/>
      <c r="D110" s="17"/>
      <c r="E110" s="9">
        <f t="shared" si="1"/>
        <v>74.099999999999994</v>
      </c>
    </row>
    <row r="111" spans="1:5" ht="21" x14ac:dyDescent="0.25">
      <c r="A111" s="17"/>
      <c r="B111" s="17"/>
      <c r="C111" s="17"/>
      <c r="D111" s="17"/>
      <c r="E111" s="9">
        <f t="shared" si="1"/>
        <v>74.099999999999994</v>
      </c>
    </row>
    <row r="112" spans="1:5" ht="21" x14ac:dyDescent="0.25">
      <c r="A112" s="17"/>
      <c r="B112" s="17"/>
      <c r="C112" s="17"/>
      <c r="D112" s="17"/>
      <c r="E112" s="9">
        <f t="shared" si="1"/>
        <v>74.099999999999994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 codeName="Sheet178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67.33203125" customWidth="1"/>
    <col min="3" max="3" width="24.5" customWidth="1"/>
    <col min="4" max="4" width="23.5" customWidth="1"/>
    <col min="5" max="5" width="25.83203125" customWidth="1"/>
  </cols>
  <sheetData>
    <row r="1" spans="1:5" ht="29" x14ac:dyDescent="0.35">
      <c r="A1" s="160" t="s">
        <v>1829</v>
      </c>
      <c r="B1" s="160"/>
      <c r="C1" s="160"/>
      <c r="D1" s="160"/>
      <c r="E1" s="160"/>
    </row>
    <row r="2" spans="1:5" ht="26" x14ac:dyDescent="0.3">
      <c r="A2" s="161" t="s">
        <v>1830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0</v>
      </c>
    </row>
    <row r="5" spans="1:5" ht="21" x14ac:dyDescent="0.25">
      <c r="A5" s="18"/>
      <c r="B5" s="8"/>
      <c r="C5" s="16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7"/>
      <c r="B33" s="8"/>
      <c r="C33" s="9"/>
      <c r="D33" s="9"/>
      <c r="E33" s="9">
        <f t="shared" si="0"/>
        <v>0</v>
      </c>
    </row>
    <row r="34" spans="1:5" ht="21" x14ac:dyDescent="0.25">
      <c r="A34" s="17"/>
      <c r="B34" s="8"/>
      <c r="C34" s="9"/>
      <c r="D34" s="9"/>
      <c r="E34" s="9">
        <f t="shared" si="0"/>
        <v>0</v>
      </c>
    </row>
    <row r="35" spans="1:5" ht="21" x14ac:dyDescent="0.25">
      <c r="A35" s="17"/>
      <c r="B35" s="17"/>
      <c r="C35" s="9"/>
      <c r="D35" s="9"/>
      <c r="E35" s="9">
        <f t="shared" si="0"/>
        <v>0</v>
      </c>
    </row>
    <row r="36" spans="1:5" ht="21" x14ac:dyDescent="0.25">
      <c r="A36" s="17"/>
      <c r="B36" s="17"/>
      <c r="C36" s="9"/>
      <c r="D36" s="9"/>
      <c r="E36" s="9">
        <f t="shared" si="0"/>
        <v>0</v>
      </c>
    </row>
    <row r="37" spans="1:5" ht="21" x14ac:dyDescent="0.25">
      <c r="A37" s="17"/>
      <c r="B37" s="17"/>
      <c r="C37" s="9"/>
      <c r="D37" s="9"/>
      <c r="E37" s="9">
        <f t="shared" si="0"/>
        <v>0</v>
      </c>
    </row>
    <row r="38" spans="1:5" ht="21" x14ac:dyDescent="0.25">
      <c r="A38" s="17"/>
      <c r="B38" s="17"/>
      <c r="C38" s="9"/>
      <c r="D38" s="9"/>
      <c r="E38" s="9">
        <f t="shared" si="0"/>
        <v>0</v>
      </c>
    </row>
    <row r="39" spans="1:5" ht="21" x14ac:dyDescent="0.25">
      <c r="A39" s="17"/>
      <c r="B39" s="17"/>
      <c r="C39" s="9"/>
      <c r="D39" s="9"/>
      <c r="E39" s="9">
        <f t="shared" si="0"/>
        <v>0</v>
      </c>
    </row>
    <row r="40" spans="1:5" ht="21" x14ac:dyDescent="0.25">
      <c r="A40" s="17"/>
      <c r="B40" s="17"/>
      <c r="C40" s="9"/>
      <c r="D40" s="9"/>
      <c r="E40" s="9">
        <f t="shared" si="0"/>
        <v>0</v>
      </c>
    </row>
    <row r="41" spans="1:5" ht="21" x14ac:dyDescent="0.25">
      <c r="A41" s="17"/>
      <c r="B41" s="17"/>
      <c r="C41" s="9"/>
      <c r="D41" s="9"/>
      <c r="E41" s="9">
        <f t="shared" si="0"/>
        <v>0</v>
      </c>
    </row>
    <row r="42" spans="1:5" ht="21" x14ac:dyDescent="0.25">
      <c r="A42" s="17"/>
      <c r="B42" s="17"/>
      <c r="C42" s="9"/>
      <c r="D42" s="9"/>
      <c r="E42" s="9">
        <f t="shared" si="0"/>
        <v>0</v>
      </c>
    </row>
    <row r="43" spans="1:5" ht="21" x14ac:dyDescent="0.25">
      <c r="A43" s="17"/>
      <c r="B43" s="17"/>
      <c r="C43" s="9"/>
      <c r="D43" s="9"/>
      <c r="E43" s="9">
        <f t="shared" si="0"/>
        <v>0</v>
      </c>
    </row>
    <row r="44" spans="1:5" ht="21" x14ac:dyDescent="0.25">
      <c r="A44" s="17"/>
      <c r="B44" s="17"/>
      <c r="C44" s="9"/>
      <c r="D44" s="9"/>
      <c r="E44" s="9">
        <f t="shared" si="0"/>
        <v>0</v>
      </c>
    </row>
    <row r="45" spans="1:5" ht="21" x14ac:dyDescent="0.25">
      <c r="A45" s="17"/>
      <c r="B45" s="17"/>
      <c r="C45" s="9"/>
      <c r="D45" s="9"/>
      <c r="E45" s="9">
        <f t="shared" si="0"/>
        <v>0</v>
      </c>
    </row>
    <row r="46" spans="1:5" ht="21" x14ac:dyDescent="0.25">
      <c r="A46" s="17"/>
      <c r="B46" s="17"/>
      <c r="C46" s="9"/>
      <c r="D46" s="9"/>
      <c r="E46" s="9">
        <f t="shared" si="0"/>
        <v>0</v>
      </c>
    </row>
    <row r="47" spans="1:5" ht="21" x14ac:dyDescent="0.25">
      <c r="A47" s="17"/>
      <c r="B47" s="17"/>
      <c r="C47" s="9"/>
      <c r="D47" s="9"/>
      <c r="E47" s="9">
        <f t="shared" si="0"/>
        <v>0</v>
      </c>
    </row>
    <row r="48" spans="1:5" ht="21" x14ac:dyDescent="0.25">
      <c r="A48" s="17"/>
      <c r="B48" s="17"/>
      <c r="C48" s="9"/>
      <c r="D48" s="9"/>
      <c r="E48" s="9">
        <f t="shared" si="0"/>
        <v>0</v>
      </c>
    </row>
    <row r="49" spans="1:5" ht="21" x14ac:dyDescent="0.25">
      <c r="A49" s="17"/>
      <c r="B49" s="17"/>
      <c r="C49" s="9"/>
      <c r="D49" s="9"/>
      <c r="E49" s="9">
        <f t="shared" si="0"/>
        <v>0</v>
      </c>
    </row>
    <row r="50" spans="1:5" ht="21" x14ac:dyDescent="0.25">
      <c r="A50" s="17"/>
      <c r="B50" s="17"/>
      <c r="C50" s="9"/>
      <c r="D50" s="9"/>
      <c r="E50" s="9">
        <f t="shared" si="0"/>
        <v>0</v>
      </c>
    </row>
    <row r="51" spans="1:5" ht="21" x14ac:dyDescent="0.25">
      <c r="A51" s="17"/>
      <c r="B51" s="17"/>
      <c r="C51" s="9"/>
      <c r="D51" s="9"/>
      <c r="E51" s="9">
        <f t="shared" si="0"/>
        <v>0</v>
      </c>
    </row>
    <row r="52" spans="1:5" ht="21" x14ac:dyDescent="0.25">
      <c r="A52" s="17"/>
      <c r="B52" s="17"/>
      <c r="C52" s="9"/>
      <c r="D52" s="9"/>
      <c r="E52" s="9">
        <f t="shared" si="0"/>
        <v>0</v>
      </c>
    </row>
    <row r="53" spans="1:5" ht="21" x14ac:dyDescent="0.25">
      <c r="A53" s="17"/>
      <c r="B53" s="17"/>
      <c r="C53" s="17"/>
      <c r="D53" s="9"/>
      <c r="E53" s="9">
        <f t="shared" si="0"/>
        <v>0</v>
      </c>
    </row>
    <row r="54" spans="1:5" ht="21" x14ac:dyDescent="0.25">
      <c r="A54" s="17"/>
      <c r="B54" s="17"/>
      <c r="C54" s="17"/>
      <c r="D54" s="9"/>
      <c r="E54" s="9">
        <f t="shared" si="0"/>
        <v>0</v>
      </c>
    </row>
    <row r="55" spans="1:5" ht="21" x14ac:dyDescent="0.25">
      <c r="A55" s="17"/>
      <c r="B55" s="17"/>
      <c r="C55" s="17"/>
      <c r="D55" s="9"/>
      <c r="E55" s="9">
        <f t="shared" si="0"/>
        <v>0</v>
      </c>
    </row>
    <row r="56" spans="1:5" ht="21" x14ac:dyDescent="0.25">
      <c r="A56" s="17"/>
      <c r="B56" s="17"/>
      <c r="C56" s="17"/>
      <c r="D56" s="9"/>
      <c r="E56" s="9">
        <f t="shared" si="0"/>
        <v>0</v>
      </c>
    </row>
    <row r="57" spans="1:5" ht="21" x14ac:dyDescent="0.25">
      <c r="A57" s="17"/>
      <c r="B57" s="17"/>
      <c r="C57" s="17"/>
      <c r="D57" s="9"/>
      <c r="E57" s="9">
        <f t="shared" si="0"/>
        <v>0</v>
      </c>
    </row>
    <row r="58" spans="1:5" ht="21" x14ac:dyDescent="0.25">
      <c r="A58" s="17"/>
      <c r="B58" s="17"/>
      <c r="C58" s="17"/>
      <c r="D58" s="9"/>
      <c r="E58" s="9">
        <f t="shared" si="0"/>
        <v>0</v>
      </c>
    </row>
    <row r="59" spans="1:5" ht="21" x14ac:dyDescent="0.25">
      <c r="A59" s="17"/>
      <c r="B59" s="17"/>
      <c r="C59" s="17"/>
      <c r="D59" s="9"/>
      <c r="E59" s="9">
        <f t="shared" si="0"/>
        <v>0</v>
      </c>
    </row>
    <row r="60" spans="1:5" ht="21" x14ac:dyDescent="0.25">
      <c r="A60" s="17"/>
      <c r="B60" s="17"/>
      <c r="C60" s="17"/>
      <c r="D60" s="9"/>
      <c r="E60" s="9">
        <f t="shared" si="0"/>
        <v>0</v>
      </c>
    </row>
    <row r="61" spans="1:5" ht="21" x14ac:dyDescent="0.25">
      <c r="A61" s="17"/>
      <c r="B61" s="17"/>
      <c r="C61" s="17"/>
      <c r="D61" s="9"/>
      <c r="E61" s="9">
        <f t="shared" si="0"/>
        <v>0</v>
      </c>
    </row>
    <row r="62" spans="1:5" ht="21" x14ac:dyDescent="0.25">
      <c r="A62" s="17"/>
      <c r="B62" s="17"/>
      <c r="C62" s="17"/>
      <c r="D62" s="9"/>
      <c r="E62" s="9">
        <f t="shared" si="0"/>
        <v>0</v>
      </c>
    </row>
    <row r="63" spans="1:5" ht="21" x14ac:dyDescent="0.25">
      <c r="A63" s="17"/>
      <c r="B63" s="17"/>
      <c r="C63" s="17"/>
      <c r="D63" s="9"/>
      <c r="E63" s="9">
        <f t="shared" si="0"/>
        <v>0</v>
      </c>
    </row>
    <row r="64" spans="1:5" ht="21" x14ac:dyDescent="0.25">
      <c r="A64" s="17"/>
      <c r="B64" s="17"/>
      <c r="C64" s="17"/>
      <c r="D64" s="9"/>
      <c r="E64" s="9">
        <f t="shared" si="0"/>
        <v>0</v>
      </c>
    </row>
    <row r="65" spans="1:8" ht="21" x14ac:dyDescent="0.25">
      <c r="A65" s="17"/>
      <c r="B65" s="17"/>
      <c r="C65" s="17"/>
      <c r="D65" s="9"/>
      <c r="E65" s="9">
        <f t="shared" si="0"/>
        <v>0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0</v>
      </c>
    </row>
    <row r="67" spans="1:8" ht="21" x14ac:dyDescent="0.25">
      <c r="A67" s="17"/>
      <c r="B67" s="17"/>
      <c r="C67" s="17"/>
      <c r="D67" s="9"/>
      <c r="E67" s="9">
        <f t="shared" si="0"/>
        <v>0</v>
      </c>
    </row>
    <row r="68" spans="1:8" ht="21" x14ac:dyDescent="0.25">
      <c r="A68" s="17"/>
      <c r="B68" s="17"/>
      <c r="C68" s="17"/>
      <c r="D68" s="9"/>
      <c r="E68" s="9">
        <f t="shared" si="0"/>
        <v>0</v>
      </c>
    </row>
    <row r="69" spans="1:8" ht="21" x14ac:dyDescent="0.25">
      <c r="A69" s="17"/>
      <c r="B69" s="17"/>
      <c r="C69" s="17"/>
      <c r="D69" s="9"/>
      <c r="E69" s="9">
        <f t="shared" si="0"/>
        <v>0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0</v>
      </c>
    </row>
    <row r="71" spans="1:8" ht="21" x14ac:dyDescent="0.25">
      <c r="A71" s="17"/>
      <c r="B71" s="17"/>
      <c r="C71" s="17"/>
      <c r="D71" s="9"/>
      <c r="E71" s="9">
        <f t="shared" si="1"/>
        <v>0</v>
      </c>
    </row>
    <row r="72" spans="1:8" ht="21" x14ac:dyDescent="0.25">
      <c r="A72" s="17"/>
      <c r="B72" s="17"/>
      <c r="C72" s="17"/>
      <c r="D72" s="9"/>
      <c r="E72" s="9">
        <f t="shared" si="1"/>
        <v>0</v>
      </c>
    </row>
    <row r="73" spans="1:8" ht="21" x14ac:dyDescent="0.25">
      <c r="A73" s="17"/>
      <c r="B73" s="17"/>
      <c r="C73" s="17"/>
      <c r="D73" s="9"/>
      <c r="E73" s="9">
        <f t="shared" si="1"/>
        <v>0</v>
      </c>
    </row>
    <row r="74" spans="1:8" ht="21" x14ac:dyDescent="0.25">
      <c r="A74" s="17"/>
      <c r="B74" s="17"/>
      <c r="C74" s="17"/>
      <c r="D74" s="9"/>
      <c r="E74" s="9">
        <f t="shared" si="1"/>
        <v>0</v>
      </c>
    </row>
    <row r="75" spans="1:8" ht="21" x14ac:dyDescent="0.25">
      <c r="A75" s="17"/>
      <c r="B75" s="17"/>
      <c r="C75" s="17"/>
      <c r="D75" s="9"/>
      <c r="E75" s="9">
        <f t="shared" si="1"/>
        <v>0</v>
      </c>
    </row>
    <row r="76" spans="1:8" ht="21" x14ac:dyDescent="0.25">
      <c r="A76" s="17"/>
      <c r="B76" s="17"/>
      <c r="C76" s="17"/>
      <c r="D76" s="9"/>
      <c r="E76" s="9">
        <f t="shared" si="1"/>
        <v>0</v>
      </c>
    </row>
    <row r="77" spans="1:8" ht="21" x14ac:dyDescent="0.25">
      <c r="A77" s="17"/>
      <c r="B77" s="17"/>
      <c r="C77" s="17"/>
      <c r="D77" s="9"/>
      <c r="E77" s="9">
        <f t="shared" si="1"/>
        <v>0</v>
      </c>
    </row>
    <row r="78" spans="1:8" ht="21" x14ac:dyDescent="0.25">
      <c r="A78" s="17"/>
      <c r="B78" s="17"/>
      <c r="C78" s="17"/>
      <c r="D78" s="9"/>
      <c r="E78" s="9">
        <f t="shared" si="1"/>
        <v>0</v>
      </c>
    </row>
    <row r="79" spans="1:8" ht="21" x14ac:dyDescent="0.25">
      <c r="A79" s="17"/>
      <c r="B79" s="17"/>
      <c r="C79" s="17"/>
      <c r="D79" s="9"/>
      <c r="E79" s="9">
        <f t="shared" si="1"/>
        <v>0</v>
      </c>
    </row>
    <row r="80" spans="1:8" ht="21" x14ac:dyDescent="0.25">
      <c r="A80" s="17"/>
      <c r="B80" s="17"/>
      <c r="C80" s="17"/>
      <c r="D80" s="9"/>
      <c r="E80" s="9">
        <f t="shared" si="1"/>
        <v>0</v>
      </c>
    </row>
    <row r="81" spans="1:5" ht="21" x14ac:dyDescent="0.25">
      <c r="A81" s="17"/>
      <c r="B81" s="17"/>
      <c r="C81" s="17"/>
      <c r="D81" s="9"/>
      <c r="E81" s="9">
        <f t="shared" si="1"/>
        <v>0</v>
      </c>
    </row>
    <row r="82" spans="1:5" ht="21" x14ac:dyDescent="0.25">
      <c r="A82" s="17"/>
      <c r="B82" s="17"/>
      <c r="C82" s="17"/>
      <c r="D82" s="9"/>
      <c r="E82" s="9">
        <f t="shared" si="1"/>
        <v>0</v>
      </c>
    </row>
    <row r="83" spans="1:5" ht="21" x14ac:dyDescent="0.25">
      <c r="A83" s="17"/>
      <c r="B83" s="17"/>
      <c r="C83" s="17"/>
      <c r="D83" s="9"/>
      <c r="E83" s="9">
        <f t="shared" si="1"/>
        <v>0</v>
      </c>
    </row>
    <row r="84" spans="1:5" ht="21" x14ac:dyDescent="0.25">
      <c r="A84" s="17"/>
      <c r="B84" s="17"/>
      <c r="C84" s="17"/>
      <c r="D84" s="9"/>
      <c r="E84" s="9">
        <f t="shared" si="1"/>
        <v>0</v>
      </c>
    </row>
    <row r="85" spans="1:5" ht="21" x14ac:dyDescent="0.25">
      <c r="A85" s="17"/>
      <c r="B85" s="17"/>
      <c r="C85" s="17"/>
      <c r="D85" s="9"/>
      <c r="E85" s="9">
        <f t="shared" si="1"/>
        <v>0</v>
      </c>
    </row>
    <row r="86" spans="1:5" ht="21" x14ac:dyDescent="0.25">
      <c r="A86" s="17"/>
      <c r="B86" s="17"/>
      <c r="C86" s="17"/>
      <c r="D86" s="9"/>
      <c r="E86" s="9">
        <f t="shared" si="1"/>
        <v>0</v>
      </c>
    </row>
    <row r="87" spans="1:5" ht="21" x14ac:dyDescent="0.25">
      <c r="A87" s="17"/>
      <c r="B87" s="17"/>
      <c r="C87" s="17"/>
      <c r="D87" s="9"/>
      <c r="E87" s="9">
        <f t="shared" si="1"/>
        <v>0</v>
      </c>
    </row>
    <row r="88" spans="1:5" ht="21" x14ac:dyDescent="0.25">
      <c r="A88" s="17"/>
      <c r="B88" s="17"/>
      <c r="C88" s="17"/>
      <c r="D88" s="9"/>
      <c r="E88" s="9">
        <f t="shared" si="1"/>
        <v>0</v>
      </c>
    </row>
    <row r="89" spans="1:5" ht="21" x14ac:dyDescent="0.25">
      <c r="A89" s="17"/>
      <c r="B89" s="17"/>
      <c r="C89" s="17"/>
      <c r="D89" s="9"/>
      <c r="E89" s="9">
        <f t="shared" si="1"/>
        <v>0</v>
      </c>
    </row>
    <row r="90" spans="1:5" ht="21" x14ac:dyDescent="0.25">
      <c r="A90" s="17"/>
      <c r="B90" s="17"/>
      <c r="C90" s="17"/>
      <c r="D90" s="9"/>
      <c r="E90" s="9">
        <f t="shared" si="1"/>
        <v>0</v>
      </c>
    </row>
    <row r="91" spans="1:5" ht="21" x14ac:dyDescent="0.25">
      <c r="A91" s="17"/>
      <c r="B91" s="17"/>
      <c r="C91" s="17"/>
      <c r="D91" s="9"/>
      <c r="E91" s="9">
        <f t="shared" si="1"/>
        <v>0</v>
      </c>
    </row>
    <row r="92" spans="1:5" ht="21" x14ac:dyDescent="0.25">
      <c r="A92" s="17"/>
      <c r="B92" s="17"/>
      <c r="C92" s="17"/>
      <c r="D92" s="9"/>
      <c r="E92" s="9">
        <f t="shared" si="1"/>
        <v>0</v>
      </c>
    </row>
    <row r="93" spans="1:5" ht="21" x14ac:dyDescent="0.25">
      <c r="A93" s="17"/>
      <c r="B93" s="17"/>
      <c r="C93" s="17"/>
      <c r="D93" s="9"/>
      <c r="E93" s="9">
        <f t="shared" si="1"/>
        <v>0</v>
      </c>
    </row>
    <row r="94" spans="1:5" ht="21" x14ac:dyDescent="0.25">
      <c r="A94" s="17"/>
      <c r="B94" s="17"/>
      <c r="C94" s="17"/>
      <c r="D94" s="9"/>
      <c r="E94" s="9">
        <f t="shared" si="1"/>
        <v>0</v>
      </c>
    </row>
    <row r="95" spans="1:5" ht="21" x14ac:dyDescent="0.25">
      <c r="A95" s="17"/>
      <c r="B95" s="17"/>
      <c r="C95" s="17"/>
      <c r="D95" s="9"/>
      <c r="E95" s="9">
        <f t="shared" si="1"/>
        <v>0</v>
      </c>
    </row>
    <row r="96" spans="1:5" ht="21" x14ac:dyDescent="0.25">
      <c r="A96" s="17"/>
      <c r="B96" s="17"/>
      <c r="C96" s="17"/>
      <c r="D96" s="9"/>
      <c r="E96" s="9">
        <f t="shared" si="1"/>
        <v>0</v>
      </c>
    </row>
    <row r="97" spans="1:5" ht="21" x14ac:dyDescent="0.25">
      <c r="A97" s="17"/>
      <c r="B97" s="17"/>
      <c r="C97" s="17"/>
      <c r="D97" s="9"/>
      <c r="E97" s="9">
        <f t="shared" si="1"/>
        <v>0</v>
      </c>
    </row>
    <row r="98" spans="1:5" ht="21" x14ac:dyDescent="0.25">
      <c r="A98" s="17"/>
      <c r="B98" s="17"/>
      <c r="C98" s="17"/>
      <c r="D98" s="9"/>
      <c r="E98" s="9">
        <f t="shared" si="1"/>
        <v>0</v>
      </c>
    </row>
    <row r="99" spans="1:5" ht="21" x14ac:dyDescent="0.25">
      <c r="A99" s="17"/>
      <c r="B99" s="17"/>
      <c r="C99" s="17"/>
      <c r="D99" s="9"/>
      <c r="E99" s="9">
        <f t="shared" si="1"/>
        <v>0</v>
      </c>
    </row>
    <row r="100" spans="1:5" ht="21" x14ac:dyDescent="0.25">
      <c r="A100" s="17"/>
      <c r="B100" s="17"/>
      <c r="C100" s="17"/>
      <c r="D100" s="9"/>
      <c r="E100" s="9">
        <f t="shared" si="1"/>
        <v>0</v>
      </c>
    </row>
    <row r="101" spans="1:5" ht="21" x14ac:dyDescent="0.25">
      <c r="A101" s="17"/>
      <c r="B101" s="17"/>
      <c r="C101" s="17"/>
      <c r="D101" s="9"/>
      <c r="E101" s="9">
        <f t="shared" si="1"/>
        <v>0</v>
      </c>
    </row>
    <row r="102" spans="1:5" ht="21" x14ac:dyDescent="0.25">
      <c r="A102" s="17"/>
      <c r="B102" s="17"/>
      <c r="C102" s="17"/>
      <c r="D102" s="9"/>
      <c r="E102" s="9">
        <f t="shared" si="1"/>
        <v>0</v>
      </c>
    </row>
    <row r="103" spans="1:5" ht="21" x14ac:dyDescent="0.25">
      <c r="A103" s="17"/>
      <c r="B103" s="17"/>
      <c r="C103" s="17"/>
      <c r="D103" s="9"/>
      <c r="E103" s="9">
        <f t="shared" si="1"/>
        <v>0</v>
      </c>
    </row>
    <row r="104" spans="1:5" ht="21" x14ac:dyDescent="0.25">
      <c r="A104" s="17"/>
      <c r="B104" s="17"/>
      <c r="C104" s="17"/>
      <c r="D104" s="9"/>
      <c r="E104" s="9">
        <f t="shared" si="1"/>
        <v>0</v>
      </c>
    </row>
    <row r="105" spans="1:5" ht="21" x14ac:dyDescent="0.25">
      <c r="A105" s="17"/>
      <c r="B105" s="17"/>
      <c r="C105" s="17"/>
      <c r="D105" s="17"/>
      <c r="E105" s="9">
        <f t="shared" si="1"/>
        <v>0</v>
      </c>
    </row>
    <row r="106" spans="1:5" ht="21" x14ac:dyDescent="0.25">
      <c r="A106" s="17"/>
      <c r="B106" s="17"/>
      <c r="C106" s="17"/>
      <c r="D106" s="17"/>
      <c r="E106" s="9">
        <f t="shared" si="1"/>
        <v>0</v>
      </c>
    </row>
    <row r="107" spans="1:5" ht="21" x14ac:dyDescent="0.25">
      <c r="A107" s="17"/>
      <c r="B107" s="17"/>
      <c r="C107" s="17"/>
      <c r="D107" s="17"/>
      <c r="E107" s="9">
        <f t="shared" si="1"/>
        <v>0</v>
      </c>
    </row>
    <row r="108" spans="1:5" ht="21" x14ac:dyDescent="0.25">
      <c r="A108" s="17"/>
      <c r="B108" s="17"/>
      <c r="C108" s="17"/>
      <c r="D108" s="17"/>
      <c r="E108" s="9">
        <f t="shared" si="1"/>
        <v>0</v>
      </c>
    </row>
    <row r="109" spans="1:5" ht="21" x14ac:dyDescent="0.25">
      <c r="A109" s="17"/>
      <c r="B109" s="17"/>
      <c r="C109" s="17"/>
      <c r="D109" s="17"/>
      <c r="E109" s="9">
        <f t="shared" si="1"/>
        <v>0</v>
      </c>
    </row>
    <row r="110" spans="1:5" ht="21" x14ac:dyDescent="0.25">
      <c r="A110" s="17"/>
      <c r="B110" s="17"/>
      <c r="C110" s="17"/>
      <c r="D110" s="17"/>
      <c r="E110" s="9">
        <f t="shared" si="1"/>
        <v>0</v>
      </c>
    </row>
    <row r="111" spans="1:5" ht="21" x14ac:dyDescent="0.25">
      <c r="A111" s="17"/>
      <c r="B111" s="17"/>
      <c r="C111" s="17"/>
      <c r="D111" s="17"/>
      <c r="E111" s="9">
        <f t="shared" si="1"/>
        <v>0</v>
      </c>
    </row>
    <row r="112" spans="1:5" ht="21" x14ac:dyDescent="0.25">
      <c r="A112" s="17"/>
      <c r="B112" s="17"/>
      <c r="C112" s="17"/>
      <c r="D112" s="17"/>
      <c r="E112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Sheet179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1831</v>
      </c>
      <c r="B1" s="160"/>
      <c r="C1" s="160"/>
      <c r="D1" s="160"/>
      <c r="E1" s="160"/>
    </row>
    <row r="2" spans="1:5" ht="26" x14ac:dyDescent="0.3">
      <c r="A2" s="161" t="s">
        <v>1810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>
        <v>45998</v>
      </c>
      <c r="B4" s="8" t="s">
        <v>2619</v>
      </c>
      <c r="C4" s="9"/>
      <c r="D4" s="9"/>
      <c r="E4" s="9">
        <v>-3025.3</v>
      </c>
    </row>
    <row r="5" spans="1:5" ht="21" x14ac:dyDescent="0.25">
      <c r="A5" s="18" t="s">
        <v>2761</v>
      </c>
      <c r="B5" s="8" t="s">
        <v>259</v>
      </c>
      <c r="C5" s="16"/>
      <c r="D5" s="9">
        <v>446.25</v>
      </c>
      <c r="E5" s="9">
        <f>E4+C5-D5</f>
        <v>-3471.55</v>
      </c>
    </row>
    <row r="6" spans="1:5" ht="21" x14ac:dyDescent="0.25">
      <c r="A6" s="18" t="s">
        <v>2761</v>
      </c>
      <c r="B6" s="8" t="s">
        <v>259</v>
      </c>
      <c r="C6" s="9"/>
      <c r="D6" s="9">
        <v>500.25</v>
      </c>
      <c r="E6" s="9">
        <f t="shared" ref="E6:E69" si="0">E5+C6-D6</f>
        <v>-3971.8</v>
      </c>
    </row>
    <row r="7" spans="1:5" ht="21" x14ac:dyDescent="0.25">
      <c r="A7" s="18" t="s">
        <v>3042</v>
      </c>
      <c r="B7" s="8" t="s">
        <v>259</v>
      </c>
      <c r="C7" s="9"/>
      <c r="D7" s="9">
        <v>392.25</v>
      </c>
      <c r="E7" s="9">
        <f t="shared" si="0"/>
        <v>-4364.05</v>
      </c>
    </row>
    <row r="8" spans="1:5" ht="21" x14ac:dyDescent="0.25">
      <c r="A8" s="18"/>
      <c r="B8" s="8"/>
      <c r="C8" s="9"/>
      <c r="D8" s="9"/>
      <c r="E8" s="9">
        <f t="shared" si="0"/>
        <v>-4364.05</v>
      </c>
    </row>
    <row r="9" spans="1:5" ht="21" x14ac:dyDescent="0.25">
      <c r="A9" s="18"/>
      <c r="B9" s="8"/>
      <c r="C9" s="9"/>
      <c r="D9" s="9"/>
      <c r="E9" s="9">
        <f t="shared" si="0"/>
        <v>-4364.05</v>
      </c>
    </row>
    <row r="10" spans="1:5" ht="21" x14ac:dyDescent="0.25">
      <c r="A10" s="18"/>
      <c r="B10" s="8"/>
      <c r="C10" s="9"/>
      <c r="D10" s="9"/>
      <c r="E10" s="9">
        <f t="shared" si="0"/>
        <v>-4364.05</v>
      </c>
    </row>
    <row r="11" spans="1:5" ht="21" x14ac:dyDescent="0.25">
      <c r="A11" s="18"/>
      <c r="B11" s="8"/>
      <c r="C11" s="9"/>
      <c r="D11" s="9"/>
      <c r="E11" s="9">
        <f t="shared" si="0"/>
        <v>-4364.05</v>
      </c>
    </row>
    <row r="12" spans="1:5" ht="21" x14ac:dyDescent="0.25">
      <c r="A12" s="18"/>
      <c r="B12" s="8"/>
      <c r="C12" s="9"/>
      <c r="D12" s="9"/>
      <c r="E12" s="9">
        <f t="shared" si="0"/>
        <v>-4364.05</v>
      </c>
    </row>
    <row r="13" spans="1:5" ht="21" x14ac:dyDescent="0.25">
      <c r="A13" s="18"/>
      <c r="B13" s="8"/>
      <c r="C13" s="9"/>
      <c r="D13" s="9"/>
      <c r="E13" s="9">
        <f t="shared" si="0"/>
        <v>-4364.05</v>
      </c>
    </row>
    <row r="14" spans="1:5" ht="21" x14ac:dyDescent="0.25">
      <c r="A14" s="18"/>
      <c r="B14" s="8"/>
      <c r="C14" s="9"/>
      <c r="D14" s="9"/>
      <c r="E14" s="9">
        <f t="shared" si="0"/>
        <v>-4364.05</v>
      </c>
    </row>
    <row r="15" spans="1:5" ht="21" x14ac:dyDescent="0.25">
      <c r="A15" s="18"/>
      <c r="B15" s="8"/>
      <c r="C15" s="9"/>
      <c r="D15" s="9"/>
      <c r="E15" s="9">
        <f t="shared" si="0"/>
        <v>-4364.05</v>
      </c>
    </row>
    <row r="16" spans="1:5" ht="21" x14ac:dyDescent="0.25">
      <c r="A16" s="18"/>
      <c r="B16" s="8"/>
      <c r="C16" s="9"/>
      <c r="D16" s="9"/>
      <c r="E16" s="9">
        <f t="shared" si="0"/>
        <v>-4364.05</v>
      </c>
    </row>
    <row r="17" spans="1:5" ht="21" x14ac:dyDescent="0.25">
      <c r="A17" s="18"/>
      <c r="B17" s="8"/>
      <c r="C17" s="9"/>
      <c r="D17" s="9"/>
      <c r="E17" s="9">
        <f t="shared" si="0"/>
        <v>-4364.05</v>
      </c>
    </row>
    <row r="18" spans="1:5" ht="21" x14ac:dyDescent="0.25">
      <c r="A18" s="18"/>
      <c r="B18" s="8"/>
      <c r="C18" s="9"/>
      <c r="D18" s="9"/>
      <c r="E18" s="9">
        <f t="shared" si="0"/>
        <v>-4364.05</v>
      </c>
    </row>
    <row r="19" spans="1:5" ht="21" x14ac:dyDescent="0.25">
      <c r="A19" s="18"/>
      <c r="B19" s="8"/>
      <c r="C19" s="9"/>
      <c r="D19" s="9"/>
      <c r="E19" s="9">
        <f t="shared" si="0"/>
        <v>-4364.05</v>
      </c>
    </row>
    <row r="20" spans="1:5" ht="21" x14ac:dyDescent="0.25">
      <c r="A20" s="18"/>
      <c r="B20" s="8"/>
      <c r="C20" s="9"/>
      <c r="D20" s="9"/>
      <c r="E20" s="9">
        <f t="shared" si="0"/>
        <v>-4364.05</v>
      </c>
    </row>
    <row r="21" spans="1:5" ht="21" x14ac:dyDescent="0.25">
      <c r="A21" s="18"/>
      <c r="B21" s="8"/>
      <c r="C21" s="9"/>
      <c r="D21" s="9"/>
      <c r="E21" s="9">
        <f t="shared" si="0"/>
        <v>-4364.05</v>
      </c>
    </row>
    <row r="22" spans="1:5" ht="21" x14ac:dyDescent="0.25">
      <c r="A22" s="18"/>
      <c r="B22" s="8"/>
      <c r="C22" s="9"/>
      <c r="D22" s="9"/>
      <c r="E22" s="9">
        <f t="shared" si="0"/>
        <v>-4364.05</v>
      </c>
    </row>
    <row r="23" spans="1:5" ht="21" x14ac:dyDescent="0.25">
      <c r="A23" s="18"/>
      <c r="B23" s="8"/>
      <c r="C23" s="9"/>
      <c r="D23" s="9"/>
      <c r="E23" s="9">
        <f t="shared" si="0"/>
        <v>-4364.05</v>
      </c>
    </row>
    <row r="24" spans="1:5" ht="21" x14ac:dyDescent="0.25">
      <c r="A24" s="18"/>
      <c r="B24" s="8"/>
      <c r="C24" s="9"/>
      <c r="D24" s="9"/>
      <c r="E24" s="9">
        <f t="shared" si="0"/>
        <v>-4364.05</v>
      </c>
    </row>
    <row r="25" spans="1:5" ht="21" x14ac:dyDescent="0.25">
      <c r="A25" s="18"/>
      <c r="B25" s="8"/>
      <c r="C25" s="9"/>
      <c r="D25" s="9"/>
      <c r="E25" s="9">
        <f t="shared" si="0"/>
        <v>-4364.05</v>
      </c>
    </row>
    <row r="26" spans="1:5" ht="21" x14ac:dyDescent="0.25">
      <c r="A26" s="18"/>
      <c r="B26" s="8"/>
      <c r="C26" s="9"/>
      <c r="D26" s="9"/>
      <c r="E26" s="9">
        <f t="shared" si="0"/>
        <v>-4364.05</v>
      </c>
    </row>
    <row r="27" spans="1:5" ht="21" x14ac:dyDescent="0.25">
      <c r="A27" s="18"/>
      <c r="B27" s="8"/>
      <c r="C27" s="9"/>
      <c r="D27" s="9"/>
      <c r="E27" s="9">
        <f t="shared" si="0"/>
        <v>-4364.05</v>
      </c>
    </row>
    <row r="28" spans="1:5" ht="21" x14ac:dyDescent="0.25">
      <c r="A28" s="18"/>
      <c r="B28" s="8"/>
      <c r="C28" s="9"/>
      <c r="D28" s="9"/>
      <c r="E28" s="9">
        <f t="shared" si="0"/>
        <v>-4364.05</v>
      </c>
    </row>
    <row r="29" spans="1:5" ht="21" x14ac:dyDescent="0.25">
      <c r="A29" s="18"/>
      <c r="B29" s="8"/>
      <c r="C29" s="9"/>
      <c r="D29" s="9"/>
      <c r="E29" s="9">
        <f t="shared" si="0"/>
        <v>-4364.05</v>
      </c>
    </row>
    <row r="30" spans="1:5" ht="21" x14ac:dyDescent="0.25">
      <c r="A30" s="18"/>
      <c r="B30" s="8"/>
      <c r="C30" s="9"/>
      <c r="D30" s="9"/>
      <c r="E30" s="9">
        <f t="shared" si="0"/>
        <v>-4364.05</v>
      </c>
    </row>
    <row r="31" spans="1:5" ht="21" x14ac:dyDescent="0.25">
      <c r="A31" s="18"/>
      <c r="B31" s="8"/>
      <c r="C31" s="9"/>
      <c r="D31" s="9"/>
      <c r="E31" s="9">
        <f t="shared" si="0"/>
        <v>-4364.05</v>
      </c>
    </row>
    <row r="32" spans="1:5" ht="21" x14ac:dyDescent="0.25">
      <c r="A32" s="18"/>
      <c r="B32" s="8"/>
      <c r="C32" s="9"/>
      <c r="D32" s="9"/>
      <c r="E32" s="9">
        <f t="shared" si="0"/>
        <v>-4364.05</v>
      </c>
    </row>
    <row r="33" spans="1:5" ht="21" x14ac:dyDescent="0.25">
      <c r="A33" s="17"/>
      <c r="B33" s="8"/>
      <c r="C33" s="9"/>
      <c r="D33" s="9"/>
      <c r="E33" s="9">
        <f t="shared" si="0"/>
        <v>-4364.05</v>
      </c>
    </row>
    <row r="34" spans="1:5" ht="21" x14ac:dyDescent="0.25">
      <c r="A34" s="17"/>
      <c r="B34" s="8"/>
      <c r="C34" s="9"/>
      <c r="D34" s="9"/>
      <c r="E34" s="9">
        <f t="shared" si="0"/>
        <v>-4364.05</v>
      </c>
    </row>
    <row r="35" spans="1:5" ht="21" x14ac:dyDescent="0.25">
      <c r="A35" s="17"/>
      <c r="B35" s="17"/>
      <c r="C35" s="9"/>
      <c r="D35" s="9"/>
      <c r="E35" s="9">
        <f t="shared" si="0"/>
        <v>-4364.05</v>
      </c>
    </row>
    <row r="36" spans="1:5" ht="21" x14ac:dyDescent="0.25">
      <c r="A36" s="17"/>
      <c r="B36" s="17"/>
      <c r="C36" s="9"/>
      <c r="D36" s="9"/>
      <c r="E36" s="9">
        <f t="shared" si="0"/>
        <v>-4364.05</v>
      </c>
    </row>
    <row r="37" spans="1:5" ht="21" x14ac:dyDescent="0.25">
      <c r="A37" s="17"/>
      <c r="B37" s="17"/>
      <c r="C37" s="9"/>
      <c r="D37" s="9"/>
      <c r="E37" s="9">
        <f t="shared" si="0"/>
        <v>-4364.05</v>
      </c>
    </row>
    <row r="38" spans="1:5" ht="21" x14ac:dyDescent="0.25">
      <c r="A38" s="17"/>
      <c r="B38" s="17"/>
      <c r="C38" s="9"/>
      <c r="D38" s="9"/>
      <c r="E38" s="9">
        <f t="shared" si="0"/>
        <v>-4364.05</v>
      </c>
    </row>
    <row r="39" spans="1:5" ht="21" x14ac:dyDescent="0.25">
      <c r="A39" s="17"/>
      <c r="B39" s="17"/>
      <c r="C39" s="9"/>
      <c r="D39" s="9"/>
      <c r="E39" s="9">
        <f t="shared" si="0"/>
        <v>-4364.05</v>
      </c>
    </row>
    <row r="40" spans="1:5" ht="21" x14ac:dyDescent="0.25">
      <c r="A40" s="17"/>
      <c r="B40" s="17"/>
      <c r="C40" s="9"/>
      <c r="D40" s="9"/>
      <c r="E40" s="9">
        <f t="shared" si="0"/>
        <v>-4364.05</v>
      </c>
    </row>
    <row r="41" spans="1:5" ht="21" x14ac:dyDescent="0.25">
      <c r="A41" s="17"/>
      <c r="B41" s="17"/>
      <c r="C41" s="9"/>
      <c r="D41" s="9"/>
      <c r="E41" s="9">
        <f t="shared" si="0"/>
        <v>-4364.05</v>
      </c>
    </row>
    <row r="42" spans="1:5" ht="21" x14ac:dyDescent="0.25">
      <c r="A42" s="17"/>
      <c r="B42" s="17"/>
      <c r="C42" s="9"/>
      <c r="D42" s="9"/>
      <c r="E42" s="9">
        <f t="shared" si="0"/>
        <v>-4364.05</v>
      </c>
    </row>
    <row r="43" spans="1:5" ht="21" x14ac:dyDescent="0.25">
      <c r="A43" s="17"/>
      <c r="B43" s="17"/>
      <c r="C43" s="9"/>
      <c r="D43" s="9"/>
      <c r="E43" s="9">
        <f t="shared" si="0"/>
        <v>-4364.05</v>
      </c>
    </row>
    <row r="44" spans="1:5" ht="21" x14ac:dyDescent="0.25">
      <c r="A44" s="17"/>
      <c r="B44" s="17"/>
      <c r="C44" s="9"/>
      <c r="D44" s="9"/>
      <c r="E44" s="9">
        <f t="shared" si="0"/>
        <v>-4364.05</v>
      </c>
    </row>
    <row r="45" spans="1:5" ht="21" x14ac:dyDescent="0.25">
      <c r="A45" s="17"/>
      <c r="B45" s="17"/>
      <c r="C45" s="9"/>
      <c r="D45" s="9"/>
      <c r="E45" s="9">
        <f t="shared" si="0"/>
        <v>-4364.05</v>
      </c>
    </row>
    <row r="46" spans="1:5" ht="21" x14ac:dyDescent="0.25">
      <c r="A46" s="17"/>
      <c r="B46" s="17"/>
      <c r="C46" s="9"/>
      <c r="D46" s="9"/>
      <c r="E46" s="9">
        <f t="shared" si="0"/>
        <v>-4364.05</v>
      </c>
    </row>
    <row r="47" spans="1:5" ht="21" x14ac:dyDescent="0.25">
      <c r="A47" s="17"/>
      <c r="B47" s="17"/>
      <c r="C47" s="9"/>
      <c r="D47" s="9"/>
      <c r="E47" s="9">
        <f t="shared" si="0"/>
        <v>-4364.05</v>
      </c>
    </row>
    <row r="48" spans="1:5" ht="21" x14ac:dyDescent="0.25">
      <c r="A48" s="17"/>
      <c r="B48" s="17"/>
      <c r="C48" s="9"/>
      <c r="D48" s="9"/>
      <c r="E48" s="9">
        <f t="shared" si="0"/>
        <v>-4364.05</v>
      </c>
    </row>
    <row r="49" spans="1:5" ht="21" x14ac:dyDescent="0.25">
      <c r="A49" s="17"/>
      <c r="B49" s="17"/>
      <c r="C49" s="9"/>
      <c r="D49" s="9"/>
      <c r="E49" s="9">
        <f t="shared" si="0"/>
        <v>-4364.05</v>
      </c>
    </row>
    <row r="50" spans="1:5" ht="21" x14ac:dyDescent="0.25">
      <c r="A50" s="17"/>
      <c r="B50" s="17"/>
      <c r="C50" s="9"/>
      <c r="D50" s="9"/>
      <c r="E50" s="9">
        <f t="shared" si="0"/>
        <v>-4364.05</v>
      </c>
    </row>
    <row r="51" spans="1:5" ht="21" x14ac:dyDescent="0.25">
      <c r="A51" s="17"/>
      <c r="B51" s="17"/>
      <c r="C51" s="9"/>
      <c r="D51" s="9"/>
      <c r="E51" s="9">
        <f t="shared" si="0"/>
        <v>-4364.05</v>
      </c>
    </row>
    <row r="52" spans="1:5" ht="21" x14ac:dyDescent="0.25">
      <c r="A52" s="17"/>
      <c r="B52" s="17"/>
      <c r="C52" s="9"/>
      <c r="D52" s="9"/>
      <c r="E52" s="9">
        <f t="shared" si="0"/>
        <v>-4364.05</v>
      </c>
    </row>
    <row r="53" spans="1:5" ht="21" x14ac:dyDescent="0.25">
      <c r="A53" s="17"/>
      <c r="B53" s="17"/>
      <c r="C53" s="17"/>
      <c r="D53" s="9"/>
      <c r="E53" s="9">
        <f t="shared" si="0"/>
        <v>-4364.05</v>
      </c>
    </row>
    <row r="54" spans="1:5" ht="21" x14ac:dyDescent="0.25">
      <c r="A54" s="17"/>
      <c r="B54" s="17"/>
      <c r="C54" s="17"/>
      <c r="D54" s="9"/>
      <c r="E54" s="9">
        <f t="shared" si="0"/>
        <v>-4364.05</v>
      </c>
    </row>
    <row r="55" spans="1:5" ht="21" x14ac:dyDescent="0.25">
      <c r="A55" s="17"/>
      <c r="B55" s="17"/>
      <c r="C55" s="17"/>
      <c r="D55" s="9"/>
      <c r="E55" s="9">
        <f t="shared" si="0"/>
        <v>-4364.05</v>
      </c>
    </row>
    <row r="56" spans="1:5" ht="21" x14ac:dyDescent="0.25">
      <c r="A56" s="17"/>
      <c r="B56" s="17"/>
      <c r="C56" s="17"/>
      <c r="D56" s="9"/>
      <c r="E56" s="9">
        <f t="shared" si="0"/>
        <v>-4364.05</v>
      </c>
    </row>
    <row r="57" spans="1:5" ht="21" x14ac:dyDescent="0.25">
      <c r="A57" s="17"/>
      <c r="B57" s="17"/>
      <c r="C57" s="17"/>
      <c r="D57" s="9"/>
      <c r="E57" s="9">
        <f t="shared" si="0"/>
        <v>-4364.05</v>
      </c>
    </row>
    <row r="58" spans="1:5" ht="21" x14ac:dyDescent="0.25">
      <c r="A58" s="17"/>
      <c r="B58" s="17"/>
      <c r="C58" s="17"/>
      <c r="D58" s="9"/>
      <c r="E58" s="9">
        <f t="shared" si="0"/>
        <v>-4364.05</v>
      </c>
    </row>
    <row r="59" spans="1:5" ht="21" x14ac:dyDescent="0.25">
      <c r="A59" s="17"/>
      <c r="B59" s="17"/>
      <c r="C59" s="17"/>
      <c r="D59" s="9"/>
      <c r="E59" s="9">
        <f t="shared" si="0"/>
        <v>-4364.05</v>
      </c>
    </row>
    <row r="60" spans="1:5" ht="21" x14ac:dyDescent="0.25">
      <c r="A60" s="17"/>
      <c r="B60" s="17"/>
      <c r="C60" s="17"/>
      <c r="D60" s="9"/>
      <c r="E60" s="9">
        <f t="shared" si="0"/>
        <v>-4364.05</v>
      </c>
    </row>
    <row r="61" spans="1:5" ht="21" x14ac:dyDescent="0.25">
      <c r="A61" s="17"/>
      <c r="B61" s="17"/>
      <c r="C61" s="17"/>
      <c r="D61" s="9"/>
      <c r="E61" s="9">
        <f t="shared" si="0"/>
        <v>-4364.05</v>
      </c>
    </row>
    <row r="62" spans="1:5" ht="21" x14ac:dyDescent="0.25">
      <c r="A62" s="17"/>
      <c r="B62" s="17"/>
      <c r="C62" s="17"/>
      <c r="D62" s="9"/>
      <c r="E62" s="9">
        <f t="shared" si="0"/>
        <v>-4364.05</v>
      </c>
    </row>
    <row r="63" spans="1:5" ht="21" x14ac:dyDescent="0.25">
      <c r="A63" s="17"/>
      <c r="B63" s="17"/>
      <c r="C63" s="17"/>
      <c r="D63" s="9"/>
      <c r="E63" s="9">
        <f t="shared" si="0"/>
        <v>-4364.05</v>
      </c>
    </row>
    <row r="64" spans="1:5" ht="21" x14ac:dyDescent="0.25">
      <c r="A64" s="17"/>
      <c r="B64" s="17"/>
      <c r="C64" s="17"/>
      <c r="D64" s="9"/>
      <c r="E64" s="9">
        <f t="shared" si="0"/>
        <v>-4364.05</v>
      </c>
    </row>
    <row r="65" spans="1:8" ht="21" x14ac:dyDescent="0.25">
      <c r="A65" s="17"/>
      <c r="B65" s="17"/>
      <c r="C65" s="17"/>
      <c r="D65" s="9"/>
      <c r="E65" s="9">
        <f t="shared" si="0"/>
        <v>-4364.05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-4364.05</v>
      </c>
    </row>
    <row r="67" spans="1:8" ht="21" x14ac:dyDescent="0.25">
      <c r="A67" s="17"/>
      <c r="B67" s="17"/>
      <c r="C67" s="17"/>
      <c r="D67" s="9"/>
      <c r="E67" s="9">
        <f t="shared" si="0"/>
        <v>-4364.05</v>
      </c>
    </row>
    <row r="68" spans="1:8" ht="21" x14ac:dyDescent="0.25">
      <c r="A68" s="17"/>
      <c r="B68" s="17"/>
      <c r="C68" s="17"/>
      <c r="D68" s="9"/>
      <c r="E68" s="9">
        <f t="shared" si="0"/>
        <v>-4364.05</v>
      </c>
    </row>
    <row r="69" spans="1:8" ht="21" x14ac:dyDescent="0.25">
      <c r="A69" s="17"/>
      <c r="B69" s="17"/>
      <c r="C69" s="17"/>
      <c r="D69" s="9"/>
      <c r="E69" s="9">
        <f t="shared" si="0"/>
        <v>-4364.05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-4364.05</v>
      </c>
    </row>
    <row r="71" spans="1:8" ht="21" x14ac:dyDescent="0.25">
      <c r="A71" s="17"/>
      <c r="B71" s="17"/>
      <c r="C71" s="17"/>
      <c r="D71" s="9"/>
      <c r="E71" s="9">
        <f t="shared" si="1"/>
        <v>-4364.05</v>
      </c>
    </row>
    <row r="72" spans="1:8" ht="21" x14ac:dyDescent="0.25">
      <c r="A72" s="17"/>
      <c r="B72" s="17"/>
      <c r="C72" s="17"/>
      <c r="D72" s="9"/>
      <c r="E72" s="9">
        <f t="shared" si="1"/>
        <v>-4364.05</v>
      </c>
    </row>
    <row r="73" spans="1:8" ht="21" x14ac:dyDescent="0.25">
      <c r="A73" s="17"/>
      <c r="B73" s="17"/>
      <c r="C73" s="17"/>
      <c r="D73" s="9"/>
      <c r="E73" s="9">
        <f t="shared" si="1"/>
        <v>-4364.05</v>
      </c>
    </row>
    <row r="74" spans="1:8" ht="21" x14ac:dyDescent="0.25">
      <c r="A74" s="17"/>
      <c r="B74" s="17"/>
      <c r="C74" s="17"/>
      <c r="D74" s="9"/>
      <c r="E74" s="9">
        <f t="shared" si="1"/>
        <v>-4364.05</v>
      </c>
    </row>
    <row r="75" spans="1:8" ht="21" x14ac:dyDescent="0.25">
      <c r="A75" s="17"/>
      <c r="B75" s="17"/>
      <c r="C75" s="17"/>
      <c r="D75" s="9"/>
      <c r="E75" s="9">
        <f t="shared" si="1"/>
        <v>-4364.05</v>
      </c>
    </row>
    <row r="76" spans="1:8" ht="21" x14ac:dyDescent="0.25">
      <c r="A76" s="17"/>
      <c r="B76" s="17"/>
      <c r="C76" s="17"/>
      <c r="D76" s="9"/>
      <c r="E76" s="9">
        <f t="shared" si="1"/>
        <v>-4364.05</v>
      </c>
    </row>
    <row r="77" spans="1:8" ht="21" x14ac:dyDescent="0.25">
      <c r="A77" s="17"/>
      <c r="B77" s="17"/>
      <c r="C77" s="17"/>
      <c r="D77" s="9"/>
      <c r="E77" s="9">
        <f t="shared" si="1"/>
        <v>-4364.05</v>
      </c>
    </row>
    <row r="78" spans="1:8" ht="21" x14ac:dyDescent="0.25">
      <c r="A78" s="17"/>
      <c r="B78" s="17"/>
      <c r="C78" s="17"/>
      <c r="D78" s="9"/>
      <c r="E78" s="9">
        <f t="shared" si="1"/>
        <v>-4364.05</v>
      </c>
    </row>
    <row r="79" spans="1:8" ht="21" x14ac:dyDescent="0.25">
      <c r="A79" s="17"/>
      <c r="B79" s="17"/>
      <c r="C79" s="17"/>
      <c r="D79" s="9"/>
      <c r="E79" s="9">
        <f t="shared" si="1"/>
        <v>-4364.05</v>
      </c>
    </row>
    <row r="80" spans="1:8" ht="21" x14ac:dyDescent="0.25">
      <c r="A80" s="17"/>
      <c r="B80" s="17"/>
      <c r="C80" s="17"/>
      <c r="D80" s="9"/>
      <c r="E80" s="9">
        <f t="shared" si="1"/>
        <v>-4364.05</v>
      </c>
    </row>
    <row r="81" spans="1:5" ht="21" x14ac:dyDescent="0.25">
      <c r="A81" s="17"/>
      <c r="B81" s="17"/>
      <c r="C81" s="17"/>
      <c r="D81" s="9"/>
      <c r="E81" s="9">
        <f t="shared" si="1"/>
        <v>-4364.05</v>
      </c>
    </row>
    <row r="82" spans="1:5" ht="21" x14ac:dyDescent="0.25">
      <c r="A82" s="17"/>
      <c r="B82" s="17"/>
      <c r="C82" s="17"/>
      <c r="D82" s="9"/>
      <c r="E82" s="9">
        <f t="shared" si="1"/>
        <v>-4364.05</v>
      </c>
    </row>
    <row r="83" spans="1:5" ht="21" x14ac:dyDescent="0.25">
      <c r="A83" s="17"/>
      <c r="B83" s="17"/>
      <c r="C83" s="17"/>
      <c r="D83" s="9"/>
      <c r="E83" s="9">
        <f t="shared" si="1"/>
        <v>-4364.05</v>
      </c>
    </row>
    <row r="84" spans="1:5" ht="21" x14ac:dyDescent="0.25">
      <c r="A84" s="17"/>
      <c r="B84" s="17"/>
      <c r="C84" s="17"/>
      <c r="D84" s="9"/>
      <c r="E84" s="9">
        <f t="shared" si="1"/>
        <v>-4364.05</v>
      </c>
    </row>
    <row r="85" spans="1:5" ht="21" x14ac:dyDescent="0.25">
      <c r="A85" s="17"/>
      <c r="B85" s="17"/>
      <c r="C85" s="17"/>
      <c r="D85" s="9"/>
      <c r="E85" s="9">
        <f t="shared" si="1"/>
        <v>-4364.05</v>
      </c>
    </row>
    <row r="86" spans="1:5" ht="21" x14ac:dyDescent="0.25">
      <c r="A86" s="17"/>
      <c r="B86" s="17"/>
      <c r="C86" s="17"/>
      <c r="D86" s="9"/>
      <c r="E86" s="9">
        <f t="shared" si="1"/>
        <v>-4364.05</v>
      </c>
    </row>
    <row r="87" spans="1:5" ht="21" x14ac:dyDescent="0.25">
      <c r="A87" s="17"/>
      <c r="B87" s="17"/>
      <c r="C87" s="17"/>
      <c r="D87" s="9"/>
      <c r="E87" s="9">
        <f t="shared" si="1"/>
        <v>-4364.05</v>
      </c>
    </row>
    <row r="88" spans="1:5" ht="21" x14ac:dyDescent="0.25">
      <c r="A88" s="17"/>
      <c r="B88" s="17"/>
      <c r="C88" s="17"/>
      <c r="D88" s="9"/>
      <c r="E88" s="9">
        <f t="shared" si="1"/>
        <v>-4364.05</v>
      </c>
    </row>
    <row r="89" spans="1:5" ht="21" x14ac:dyDescent="0.25">
      <c r="A89" s="17"/>
      <c r="B89" s="17"/>
      <c r="C89" s="17"/>
      <c r="D89" s="9"/>
      <c r="E89" s="9">
        <f t="shared" si="1"/>
        <v>-4364.05</v>
      </c>
    </row>
    <row r="90" spans="1:5" ht="21" x14ac:dyDescent="0.25">
      <c r="A90" s="17"/>
      <c r="B90" s="17"/>
      <c r="C90" s="17"/>
      <c r="D90" s="9"/>
      <c r="E90" s="9">
        <f t="shared" si="1"/>
        <v>-4364.05</v>
      </c>
    </row>
    <row r="91" spans="1:5" ht="21" x14ac:dyDescent="0.25">
      <c r="A91" s="17"/>
      <c r="B91" s="17"/>
      <c r="C91" s="17"/>
      <c r="D91" s="9"/>
      <c r="E91" s="9">
        <f t="shared" si="1"/>
        <v>-4364.05</v>
      </c>
    </row>
    <row r="92" spans="1:5" ht="21" x14ac:dyDescent="0.25">
      <c r="A92" s="17"/>
      <c r="B92" s="17"/>
      <c r="C92" s="17"/>
      <c r="D92" s="9"/>
      <c r="E92" s="9">
        <f t="shared" si="1"/>
        <v>-4364.05</v>
      </c>
    </row>
    <row r="93" spans="1:5" ht="21" x14ac:dyDescent="0.25">
      <c r="A93" s="17"/>
      <c r="B93" s="17"/>
      <c r="C93" s="17"/>
      <c r="D93" s="9"/>
      <c r="E93" s="9">
        <f t="shared" si="1"/>
        <v>-4364.05</v>
      </c>
    </row>
    <row r="94" spans="1:5" ht="21" x14ac:dyDescent="0.25">
      <c r="A94" s="17"/>
      <c r="B94" s="17"/>
      <c r="C94" s="17"/>
      <c r="D94" s="9"/>
      <c r="E94" s="9">
        <f t="shared" si="1"/>
        <v>-4364.05</v>
      </c>
    </row>
    <row r="95" spans="1:5" ht="21" x14ac:dyDescent="0.25">
      <c r="A95" s="17"/>
      <c r="B95" s="17"/>
      <c r="C95" s="17"/>
      <c r="D95" s="9"/>
      <c r="E95" s="9">
        <f t="shared" si="1"/>
        <v>-4364.05</v>
      </c>
    </row>
    <row r="96" spans="1:5" ht="21" x14ac:dyDescent="0.25">
      <c r="A96" s="17"/>
      <c r="B96" s="17"/>
      <c r="C96" s="17"/>
      <c r="D96" s="9"/>
      <c r="E96" s="9">
        <f t="shared" si="1"/>
        <v>-4364.05</v>
      </c>
    </row>
    <row r="97" spans="1:5" ht="21" x14ac:dyDescent="0.25">
      <c r="A97" s="17"/>
      <c r="B97" s="17"/>
      <c r="C97" s="17"/>
      <c r="D97" s="9"/>
      <c r="E97" s="9">
        <f t="shared" si="1"/>
        <v>-4364.05</v>
      </c>
    </row>
    <row r="98" spans="1:5" ht="21" x14ac:dyDescent="0.25">
      <c r="A98" s="17"/>
      <c r="B98" s="17"/>
      <c r="C98" s="17"/>
      <c r="D98" s="9"/>
      <c r="E98" s="9">
        <f t="shared" si="1"/>
        <v>-4364.05</v>
      </c>
    </row>
    <row r="99" spans="1:5" ht="21" x14ac:dyDescent="0.25">
      <c r="A99" s="17"/>
      <c r="B99" s="17"/>
      <c r="C99" s="17"/>
      <c r="D99" s="9"/>
      <c r="E99" s="9">
        <f t="shared" si="1"/>
        <v>-4364.05</v>
      </c>
    </row>
    <row r="100" spans="1:5" ht="21" x14ac:dyDescent="0.25">
      <c r="A100" s="17"/>
      <c r="B100" s="17"/>
      <c r="C100" s="17"/>
      <c r="D100" s="9"/>
      <c r="E100" s="9">
        <f t="shared" si="1"/>
        <v>-4364.05</v>
      </c>
    </row>
    <row r="101" spans="1:5" ht="21" x14ac:dyDescent="0.25">
      <c r="A101" s="17"/>
      <c r="B101" s="17"/>
      <c r="C101" s="17"/>
      <c r="D101" s="9"/>
      <c r="E101" s="9">
        <f t="shared" si="1"/>
        <v>-4364.05</v>
      </c>
    </row>
    <row r="102" spans="1:5" ht="21" x14ac:dyDescent="0.25">
      <c r="A102" s="17"/>
      <c r="B102" s="17"/>
      <c r="C102" s="17"/>
      <c r="D102" s="9"/>
      <c r="E102" s="9">
        <f t="shared" si="1"/>
        <v>-4364.05</v>
      </c>
    </row>
    <row r="103" spans="1:5" ht="21" x14ac:dyDescent="0.25">
      <c r="A103" s="17"/>
      <c r="B103" s="17"/>
      <c r="C103" s="17"/>
      <c r="D103" s="9"/>
      <c r="E103" s="9">
        <f t="shared" si="1"/>
        <v>-4364.05</v>
      </c>
    </row>
    <row r="104" spans="1:5" ht="21" x14ac:dyDescent="0.25">
      <c r="A104" s="17"/>
      <c r="B104" s="17"/>
      <c r="C104" s="17"/>
      <c r="D104" s="9"/>
      <c r="E104" s="9">
        <f t="shared" si="1"/>
        <v>-4364.05</v>
      </c>
    </row>
    <row r="105" spans="1:5" ht="21" x14ac:dyDescent="0.25">
      <c r="A105" s="17"/>
      <c r="B105" s="17"/>
      <c r="C105" s="17"/>
      <c r="D105" s="17"/>
      <c r="E105" s="9">
        <f t="shared" si="1"/>
        <v>-4364.05</v>
      </c>
    </row>
    <row r="106" spans="1:5" ht="21" x14ac:dyDescent="0.25">
      <c r="A106" s="17"/>
      <c r="B106" s="17"/>
      <c r="C106" s="17"/>
      <c r="D106" s="17"/>
      <c r="E106" s="9">
        <f t="shared" si="1"/>
        <v>-4364.05</v>
      </c>
    </row>
    <row r="107" spans="1:5" ht="21" x14ac:dyDescent="0.25">
      <c r="A107" s="17"/>
      <c r="B107" s="17"/>
      <c r="C107" s="17"/>
      <c r="D107" s="17"/>
      <c r="E107" s="9">
        <f t="shared" si="1"/>
        <v>-4364.05</v>
      </c>
    </row>
    <row r="108" spans="1:5" ht="21" x14ac:dyDescent="0.25">
      <c r="A108" s="17"/>
      <c r="B108" s="17"/>
      <c r="C108" s="17"/>
      <c r="D108" s="17"/>
      <c r="E108" s="9">
        <f t="shared" si="1"/>
        <v>-4364.05</v>
      </c>
    </row>
    <row r="109" spans="1:5" ht="21" x14ac:dyDescent="0.25">
      <c r="A109" s="17"/>
      <c r="B109" s="17"/>
      <c r="C109" s="17"/>
      <c r="D109" s="17"/>
      <c r="E109" s="9">
        <f t="shared" si="1"/>
        <v>-4364.05</v>
      </c>
    </row>
    <row r="110" spans="1:5" ht="21" x14ac:dyDescent="0.25">
      <c r="A110" s="17"/>
      <c r="B110" s="17"/>
      <c r="C110" s="17"/>
      <c r="D110" s="17"/>
      <c r="E110" s="9">
        <f t="shared" si="1"/>
        <v>-4364.05</v>
      </c>
    </row>
    <row r="111" spans="1:5" ht="21" x14ac:dyDescent="0.25">
      <c r="A111" s="17"/>
      <c r="B111" s="17"/>
      <c r="C111" s="17"/>
      <c r="D111" s="17"/>
      <c r="E111" s="9">
        <f t="shared" si="1"/>
        <v>-4364.05</v>
      </c>
    </row>
    <row r="112" spans="1:5" ht="21" x14ac:dyDescent="0.25">
      <c r="A112" s="17"/>
      <c r="B112" s="17"/>
      <c r="C112" s="17"/>
      <c r="D112" s="17"/>
      <c r="E112" s="9">
        <f t="shared" si="1"/>
        <v>-4364.05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Sheet180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1832</v>
      </c>
      <c r="B1" s="160"/>
      <c r="C1" s="160"/>
      <c r="D1" s="160"/>
      <c r="E1" s="160"/>
    </row>
    <row r="2" spans="1:5" ht="26" x14ac:dyDescent="0.3">
      <c r="A2" s="161" t="s">
        <v>1821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45332</v>
      </c>
      <c r="B5" s="8" t="s">
        <v>1844</v>
      </c>
      <c r="C5" s="16">
        <v>3150</v>
      </c>
      <c r="D5" s="9"/>
      <c r="E5" s="9">
        <f>E4+C5-D5</f>
        <v>3150</v>
      </c>
    </row>
    <row r="6" spans="1:5" ht="21" x14ac:dyDescent="0.25">
      <c r="A6" s="18">
        <v>45332</v>
      </c>
      <c r="B6" s="8" t="s">
        <v>386</v>
      </c>
      <c r="C6" s="9"/>
      <c r="D6" s="9">
        <v>1470</v>
      </c>
      <c r="E6" s="9">
        <f t="shared" ref="E6:E69" si="0">E5+C6-D6</f>
        <v>1680</v>
      </c>
    </row>
    <row r="7" spans="1:5" ht="21" x14ac:dyDescent="0.25">
      <c r="A7" s="18"/>
      <c r="B7" s="8"/>
      <c r="C7" s="9"/>
      <c r="D7" s="9">
        <v>367.5</v>
      </c>
      <c r="E7" s="9">
        <f t="shared" si="0"/>
        <v>1312.5</v>
      </c>
    </row>
    <row r="8" spans="1:5" ht="21" x14ac:dyDescent="0.25">
      <c r="A8" s="18">
        <v>45624</v>
      </c>
      <c r="B8" s="8" t="s">
        <v>722</v>
      </c>
      <c r="C8" s="9"/>
      <c r="D8" s="9">
        <v>472.5</v>
      </c>
      <c r="E8" s="9">
        <f t="shared" si="0"/>
        <v>840</v>
      </c>
    </row>
    <row r="9" spans="1:5" ht="21" x14ac:dyDescent="0.25">
      <c r="A9" s="18"/>
      <c r="B9" s="8"/>
      <c r="C9" s="9"/>
      <c r="D9" s="9">
        <v>472.5</v>
      </c>
      <c r="E9" s="9">
        <f t="shared" si="0"/>
        <v>367.5</v>
      </c>
    </row>
    <row r="10" spans="1:5" ht="21" x14ac:dyDescent="0.25">
      <c r="A10" s="18"/>
      <c r="B10" s="8"/>
      <c r="C10" s="9"/>
      <c r="D10" s="9"/>
      <c r="E10" s="9">
        <f t="shared" si="0"/>
        <v>367.5</v>
      </c>
    </row>
    <row r="11" spans="1:5" ht="21" x14ac:dyDescent="0.25">
      <c r="A11" s="18"/>
      <c r="B11" s="8"/>
      <c r="C11" s="9"/>
      <c r="D11" s="9"/>
      <c r="E11" s="9">
        <f t="shared" si="0"/>
        <v>367.5</v>
      </c>
    </row>
    <row r="12" spans="1:5" ht="21" x14ac:dyDescent="0.25">
      <c r="A12" s="18"/>
      <c r="B12" s="8"/>
      <c r="C12" s="9"/>
      <c r="D12" s="9"/>
      <c r="E12" s="9">
        <f t="shared" si="0"/>
        <v>367.5</v>
      </c>
    </row>
    <row r="13" spans="1:5" ht="21" x14ac:dyDescent="0.25">
      <c r="A13" s="18"/>
      <c r="B13" s="8"/>
      <c r="C13" s="9"/>
      <c r="D13" s="9"/>
      <c r="E13" s="9">
        <f t="shared" si="0"/>
        <v>367.5</v>
      </c>
    </row>
    <row r="14" spans="1:5" ht="21" x14ac:dyDescent="0.25">
      <c r="A14" s="18"/>
      <c r="B14" s="8"/>
      <c r="C14" s="9"/>
      <c r="D14" s="9"/>
      <c r="E14" s="9">
        <f t="shared" si="0"/>
        <v>367.5</v>
      </c>
    </row>
    <row r="15" spans="1:5" ht="21" x14ac:dyDescent="0.25">
      <c r="A15" s="18"/>
      <c r="B15" s="8"/>
      <c r="C15" s="9"/>
      <c r="D15" s="9"/>
      <c r="E15" s="9">
        <f t="shared" si="0"/>
        <v>367.5</v>
      </c>
    </row>
    <row r="16" spans="1:5" ht="21" x14ac:dyDescent="0.25">
      <c r="A16" s="18"/>
      <c r="B16" s="8"/>
      <c r="C16" s="9"/>
      <c r="D16" s="9"/>
      <c r="E16" s="9">
        <f t="shared" si="0"/>
        <v>367.5</v>
      </c>
    </row>
    <row r="17" spans="1:5" ht="21" x14ac:dyDescent="0.25">
      <c r="A17" s="18"/>
      <c r="B17" s="8"/>
      <c r="C17" s="9"/>
      <c r="D17" s="9"/>
      <c r="E17" s="9">
        <f t="shared" si="0"/>
        <v>367.5</v>
      </c>
    </row>
    <row r="18" spans="1:5" ht="21" x14ac:dyDescent="0.25">
      <c r="A18" s="18"/>
      <c r="B18" s="8"/>
      <c r="C18" s="9"/>
      <c r="D18" s="9"/>
      <c r="E18" s="9">
        <f t="shared" si="0"/>
        <v>367.5</v>
      </c>
    </row>
    <row r="19" spans="1:5" ht="21" x14ac:dyDescent="0.25">
      <c r="A19" s="18"/>
      <c r="B19" s="8"/>
      <c r="C19" s="9"/>
      <c r="D19" s="9"/>
      <c r="E19" s="9">
        <f t="shared" si="0"/>
        <v>367.5</v>
      </c>
    </row>
    <row r="20" spans="1:5" ht="21" x14ac:dyDescent="0.25">
      <c r="A20" s="18"/>
      <c r="B20" s="8"/>
      <c r="C20" s="9"/>
      <c r="D20" s="9"/>
      <c r="E20" s="9">
        <f t="shared" si="0"/>
        <v>367.5</v>
      </c>
    </row>
    <row r="21" spans="1:5" ht="21" x14ac:dyDescent="0.25">
      <c r="A21" s="18"/>
      <c r="B21" s="8"/>
      <c r="C21" s="9"/>
      <c r="D21" s="9"/>
      <c r="E21" s="9">
        <f t="shared" si="0"/>
        <v>367.5</v>
      </c>
    </row>
    <row r="22" spans="1:5" ht="21" x14ac:dyDescent="0.25">
      <c r="A22" s="18"/>
      <c r="B22" s="8"/>
      <c r="C22" s="9"/>
      <c r="D22" s="9"/>
      <c r="E22" s="9">
        <f t="shared" si="0"/>
        <v>367.5</v>
      </c>
    </row>
    <row r="23" spans="1:5" ht="21" x14ac:dyDescent="0.25">
      <c r="A23" s="18"/>
      <c r="B23" s="8"/>
      <c r="C23" s="9"/>
      <c r="D23" s="9"/>
      <c r="E23" s="9">
        <f t="shared" si="0"/>
        <v>367.5</v>
      </c>
    </row>
    <row r="24" spans="1:5" ht="21" x14ac:dyDescent="0.25">
      <c r="A24" s="18"/>
      <c r="B24" s="8"/>
      <c r="C24" s="9"/>
      <c r="D24" s="9"/>
      <c r="E24" s="9">
        <f t="shared" si="0"/>
        <v>367.5</v>
      </c>
    </row>
    <row r="25" spans="1:5" ht="21" x14ac:dyDescent="0.25">
      <c r="A25" s="18"/>
      <c r="B25" s="8"/>
      <c r="C25" s="9"/>
      <c r="D25" s="9"/>
      <c r="E25" s="9">
        <f t="shared" si="0"/>
        <v>367.5</v>
      </c>
    </row>
    <row r="26" spans="1:5" ht="21" x14ac:dyDescent="0.25">
      <c r="A26" s="18"/>
      <c r="B26" s="8"/>
      <c r="C26" s="9"/>
      <c r="D26" s="9"/>
      <c r="E26" s="9">
        <f t="shared" si="0"/>
        <v>367.5</v>
      </c>
    </row>
    <row r="27" spans="1:5" ht="21" x14ac:dyDescent="0.25">
      <c r="A27" s="18"/>
      <c r="B27" s="8"/>
      <c r="C27" s="9"/>
      <c r="D27" s="9"/>
      <c r="E27" s="9">
        <f t="shared" si="0"/>
        <v>367.5</v>
      </c>
    </row>
    <row r="28" spans="1:5" ht="21" x14ac:dyDescent="0.25">
      <c r="A28" s="18"/>
      <c r="B28" s="8"/>
      <c r="C28" s="9"/>
      <c r="D28" s="9"/>
      <c r="E28" s="9">
        <f t="shared" si="0"/>
        <v>367.5</v>
      </c>
    </row>
    <row r="29" spans="1:5" ht="21" x14ac:dyDescent="0.25">
      <c r="A29" s="18"/>
      <c r="B29" s="8"/>
      <c r="C29" s="9"/>
      <c r="D29" s="9"/>
      <c r="E29" s="9">
        <f t="shared" si="0"/>
        <v>367.5</v>
      </c>
    </row>
    <row r="30" spans="1:5" ht="21" x14ac:dyDescent="0.25">
      <c r="A30" s="18"/>
      <c r="B30" s="8"/>
      <c r="C30" s="9"/>
      <c r="D30" s="9"/>
      <c r="E30" s="9">
        <f t="shared" si="0"/>
        <v>367.5</v>
      </c>
    </row>
    <row r="31" spans="1:5" ht="21" x14ac:dyDescent="0.25">
      <c r="A31" s="18"/>
      <c r="B31" s="8"/>
      <c r="C31" s="9"/>
      <c r="D31" s="9"/>
      <c r="E31" s="9">
        <f t="shared" si="0"/>
        <v>367.5</v>
      </c>
    </row>
    <row r="32" spans="1:5" ht="21" x14ac:dyDescent="0.25">
      <c r="A32" s="18"/>
      <c r="B32" s="8"/>
      <c r="C32" s="9"/>
      <c r="D32" s="9"/>
      <c r="E32" s="9">
        <f t="shared" si="0"/>
        <v>367.5</v>
      </c>
    </row>
    <row r="33" spans="1:5" ht="21" x14ac:dyDescent="0.25">
      <c r="A33" s="17"/>
      <c r="B33" s="8"/>
      <c r="C33" s="9"/>
      <c r="D33" s="9"/>
      <c r="E33" s="9">
        <f t="shared" si="0"/>
        <v>367.5</v>
      </c>
    </row>
    <row r="34" spans="1:5" ht="21" x14ac:dyDescent="0.25">
      <c r="A34" s="17"/>
      <c r="B34" s="8"/>
      <c r="C34" s="9"/>
      <c r="D34" s="9"/>
      <c r="E34" s="9">
        <f t="shared" si="0"/>
        <v>367.5</v>
      </c>
    </row>
    <row r="35" spans="1:5" ht="21" x14ac:dyDescent="0.25">
      <c r="A35" s="17"/>
      <c r="B35" s="17"/>
      <c r="C35" s="9"/>
      <c r="D35" s="9"/>
      <c r="E35" s="9">
        <f t="shared" si="0"/>
        <v>367.5</v>
      </c>
    </row>
    <row r="36" spans="1:5" ht="21" x14ac:dyDescent="0.25">
      <c r="A36" s="17"/>
      <c r="B36" s="17"/>
      <c r="C36" s="9"/>
      <c r="D36" s="9"/>
      <c r="E36" s="9">
        <f t="shared" si="0"/>
        <v>367.5</v>
      </c>
    </row>
    <row r="37" spans="1:5" ht="21" x14ac:dyDescent="0.25">
      <c r="A37" s="17"/>
      <c r="B37" s="17"/>
      <c r="C37" s="9"/>
      <c r="D37" s="9"/>
      <c r="E37" s="9">
        <f t="shared" si="0"/>
        <v>367.5</v>
      </c>
    </row>
    <row r="38" spans="1:5" ht="21" x14ac:dyDescent="0.25">
      <c r="A38" s="17"/>
      <c r="B38" s="17"/>
      <c r="C38" s="9"/>
      <c r="D38" s="9"/>
      <c r="E38" s="9">
        <f t="shared" si="0"/>
        <v>367.5</v>
      </c>
    </row>
    <row r="39" spans="1:5" ht="21" x14ac:dyDescent="0.25">
      <c r="A39" s="17"/>
      <c r="B39" s="17"/>
      <c r="C39" s="9"/>
      <c r="D39" s="9"/>
      <c r="E39" s="9">
        <f t="shared" si="0"/>
        <v>367.5</v>
      </c>
    </row>
    <row r="40" spans="1:5" ht="21" x14ac:dyDescent="0.25">
      <c r="A40" s="17"/>
      <c r="B40" s="17"/>
      <c r="C40" s="9"/>
      <c r="D40" s="9"/>
      <c r="E40" s="9">
        <f t="shared" si="0"/>
        <v>367.5</v>
      </c>
    </row>
    <row r="41" spans="1:5" ht="21" x14ac:dyDescent="0.25">
      <c r="A41" s="17"/>
      <c r="B41" s="17"/>
      <c r="C41" s="9"/>
      <c r="D41" s="9"/>
      <c r="E41" s="9">
        <f t="shared" si="0"/>
        <v>367.5</v>
      </c>
    </row>
    <row r="42" spans="1:5" ht="21" x14ac:dyDescent="0.25">
      <c r="A42" s="17"/>
      <c r="B42" s="17"/>
      <c r="C42" s="9"/>
      <c r="D42" s="9"/>
      <c r="E42" s="9">
        <f t="shared" si="0"/>
        <v>367.5</v>
      </c>
    </row>
    <row r="43" spans="1:5" ht="21" x14ac:dyDescent="0.25">
      <c r="A43" s="17"/>
      <c r="B43" s="17"/>
      <c r="C43" s="9"/>
      <c r="D43" s="9"/>
      <c r="E43" s="9">
        <f t="shared" si="0"/>
        <v>367.5</v>
      </c>
    </row>
    <row r="44" spans="1:5" ht="21" x14ac:dyDescent="0.25">
      <c r="A44" s="17"/>
      <c r="B44" s="17"/>
      <c r="C44" s="9"/>
      <c r="D44" s="9"/>
      <c r="E44" s="9">
        <f t="shared" si="0"/>
        <v>367.5</v>
      </c>
    </row>
    <row r="45" spans="1:5" ht="21" x14ac:dyDescent="0.25">
      <c r="A45" s="17"/>
      <c r="B45" s="17"/>
      <c r="C45" s="9"/>
      <c r="D45" s="9"/>
      <c r="E45" s="9">
        <f t="shared" si="0"/>
        <v>367.5</v>
      </c>
    </row>
    <row r="46" spans="1:5" ht="21" x14ac:dyDescent="0.25">
      <c r="A46" s="17"/>
      <c r="B46" s="17"/>
      <c r="C46" s="9"/>
      <c r="D46" s="9"/>
      <c r="E46" s="9">
        <f t="shared" si="0"/>
        <v>367.5</v>
      </c>
    </row>
    <row r="47" spans="1:5" ht="21" x14ac:dyDescent="0.25">
      <c r="A47" s="17"/>
      <c r="B47" s="17"/>
      <c r="C47" s="9"/>
      <c r="D47" s="9"/>
      <c r="E47" s="9">
        <f t="shared" si="0"/>
        <v>367.5</v>
      </c>
    </row>
    <row r="48" spans="1:5" ht="21" x14ac:dyDescent="0.25">
      <c r="A48" s="17"/>
      <c r="B48" s="17"/>
      <c r="C48" s="9"/>
      <c r="D48" s="9"/>
      <c r="E48" s="9">
        <f t="shared" si="0"/>
        <v>367.5</v>
      </c>
    </row>
    <row r="49" spans="1:5" ht="21" x14ac:dyDescent="0.25">
      <c r="A49" s="17"/>
      <c r="B49" s="17"/>
      <c r="C49" s="9"/>
      <c r="D49" s="9"/>
      <c r="E49" s="9">
        <f t="shared" si="0"/>
        <v>367.5</v>
      </c>
    </row>
    <row r="50" spans="1:5" ht="21" x14ac:dyDescent="0.25">
      <c r="A50" s="17"/>
      <c r="B50" s="17"/>
      <c r="C50" s="9"/>
      <c r="D50" s="9"/>
      <c r="E50" s="9">
        <f t="shared" si="0"/>
        <v>367.5</v>
      </c>
    </row>
    <row r="51" spans="1:5" ht="21" x14ac:dyDescent="0.25">
      <c r="A51" s="17"/>
      <c r="B51" s="17"/>
      <c r="C51" s="9"/>
      <c r="D51" s="9"/>
      <c r="E51" s="9">
        <f t="shared" si="0"/>
        <v>367.5</v>
      </c>
    </row>
    <row r="52" spans="1:5" ht="21" x14ac:dyDescent="0.25">
      <c r="A52" s="17"/>
      <c r="B52" s="17"/>
      <c r="C52" s="9"/>
      <c r="D52" s="9"/>
      <c r="E52" s="9">
        <f t="shared" si="0"/>
        <v>367.5</v>
      </c>
    </row>
    <row r="53" spans="1:5" ht="21" x14ac:dyDescent="0.25">
      <c r="A53" s="17"/>
      <c r="B53" s="17"/>
      <c r="C53" s="17"/>
      <c r="D53" s="9"/>
      <c r="E53" s="9">
        <f t="shared" si="0"/>
        <v>367.5</v>
      </c>
    </row>
    <row r="54" spans="1:5" ht="21" x14ac:dyDescent="0.25">
      <c r="A54" s="17"/>
      <c r="B54" s="17"/>
      <c r="C54" s="17"/>
      <c r="D54" s="9"/>
      <c r="E54" s="9">
        <f t="shared" si="0"/>
        <v>367.5</v>
      </c>
    </row>
    <row r="55" spans="1:5" ht="21" x14ac:dyDescent="0.25">
      <c r="A55" s="17"/>
      <c r="B55" s="17"/>
      <c r="C55" s="17"/>
      <c r="D55" s="9"/>
      <c r="E55" s="9">
        <f t="shared" si="0"/>
        <v>367.5</v>
      </c>
    </row>
    <row r="56" spans="1:5" ht="21" x14ac:dyDescent="0.25">
      <c r="A56" s="17"/>
      <c r="B56" s="17"/>
      <c r="C56" s="17"/>
      <c r="D56" s="9"/>
      <c r="E56" s="9">
        <f t="shared" si="0"/>
        <v>367.5</v>
      </c>
    </row>
    <row r="57" spans="1:5" ht="21" x14ac:dyDescent="0.25">
      <c r="A57" s="17"/>
      <c r="B57" s="17"/>
      <c r="C57" s="17"/>
      <c r="D57" s="9"/>
      <c r="E57" s="9">
        <f t="shared" si="0"/>
        <v>367.5</v>
      </c>
    </row>
    <row r="58" spans="1:5" ht="21" x14ac:dyDescent="0.25">
      <c r="A58" s="17"/>
      <c r="B58" s="17"/>
      <c r="C58" s="17"/>
      <c r="D58" s="9"/>
      <c r="E58" s="9">
        <f t="shared" si="0"/>
        <v>367.5</v>
      </c>
    </row>
    <row r="59" spans="1:5" ht="21" x14ac:dyDescent="0.25">
      <c r="A59" s="17"/>
      <c r="B59" s="17"/>
      <c r="C59" s="17"/>
      <c r="D59" s="9"/>
      <c r="E59" s="9">
        <f t="shared" si="0"/>
        <v>367.5</v>
      </c>
    </row>
    <row r="60" spans="1:5" ht="21" x14ac:dyDescent="0.25">
      <c r="A60" s="17"/>
      <c r="B60" s="17"/>
      <c r="C60" s="17"/>
      <c r="D60" s="9"/>
      <c r="E60" s="9">
        <f t="shared" si="0"/>
        <v>367.5</v>
      </c>
    </row>
    <row r="61" spans="1:5" ht="21" x14ac:dyDescent="0.25">
      <c r="A61" s="17"/>
      <c r="B61" s="17"/>
      <c r="C61" s="17"/>
      <c r="D61" s="9"/>
      <c r="E61" s="9">
        <f t="shared" si="0"/>
        <v>367.5</v>
      </c>
    </row>
    <row r="62" spans="1:5" ht="21" x14ac:dyDescent="0.25">
      <c r="A62" s="17"/>
      <c r="B62" s="17"/>
      <c r="C62" s="17"/>
      <c r="D62" s="9"/>
      <c r="E62" s="9">
        <f t="shared" si="0"/>
        <v>367.5</v>
      </c>
    </row>
    <row r="63" spans="1:5" ht="21" x14ac:dyDescent="0.25">
      <c r="A63" s="17"/>
      <c r="B63" s="17"/>
      <c r="C63" s="17"/>
      <c r="D63" s="9"/>
      <c r="E63" s="9">
        <f t="shared" si="0"/>
        <v>367.5</v>
      </c>
    </row>
    <row r="64" spans="1:5" ht="21" x14ac:dyDescent="0.25">
      <c r="A64" s="17"/>
      <c r="B64" s="17"/>
      <c r="C64" s="17"/>
      <c r="D64" s="9"/>
      <c r="E64" s="9">
        <f t="shared" si="0"/>
        <v>367.5</v>
      </c>
    </row>
    <row r="65" spans="1:8" ht="21" x14ac:dyDescent="0.25">
      <c r="A65" s="17"/>
      <c r="B65" s="17"/>
      <c r="C65" s="17"/>
      <c r="D65" s="9"/>
      <c r="E65" s="9">
        <f t="shared" si="0"/>
        <v>367.5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367.5</v>
      </c>
    </row>
    <row r="67" spans="1:8" ht="21" x14ac:dyDescent="0.25">
      <c r="A67" s="17"/>
      <c r="B67" s="17"/>
      <c r="C67" s="17"/>
      <c r="D67" s="9"/>
      <c r="E67" s="9">
        <f t="shared" si="0"/>
        <v>367.5</v>
      </c>
    </row>
    <row r="68" spans="1:8" ht="21" x14ac:dyDescent="0.25">
      <c r="A68" s="17"/>
      <c r="B68" s="17"/>
      <c r="C68" s="17"/>
      <c r="D68" s="9"/>
      <c r="E68" s="9">
        <f t="shared" si="0"/>
        <v>367.5</v>
      </c>
    </row>
    <row r="69" spans="1:8" ht="21" x14ac:dyDescent="0.25">
      <c r="A69" s="17"/>
      <c r="B69" s="17"/>
      <c r="C69" s="17"/>
      <c r="D69" s="9"/>
      <c r="E69" s="9">
        <f t="shared" si="0"/>
        <v>367.5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367.5</v>
      </c>
    </row>
    <row r="71" spans="1:8" ht="21" x14ac:dyDescent="0.25">
      <c r="A71" s="17"/>
      <c r="B71" s="17"/>
      <c r="C71" s="17"/>
      <c r="D71" s="9"/>
      <c r="E71" s="9">
        <f t="shared" si="1"/>
        <v>367.5</v>
      </c>
    </row>
    <row r="72" spans="1:8" ht="21" x14ac:dyDescent="0.25">
      <c r="A72" s="17"/>
      <c r="B72" s="17"/>
      <c r="C72" s="17"/>
      <c r="D72" s="9"/>
      <c r="E72" s="9">
        <f t="shared" si="1"/>
        <v>367.5</v>
      </c>
    </row>
    <row r="73" spans="1:8" ht="21" x14ac:dyDescent="0.25">
      <c r="A73" s="17"/>
      <c r="B73" s="17"/>
      <c r="C73" s="17"/>
      <c r="D73" s="9"/>
      <c r="E73" s="9">
        <f t="shared" si="1"/>
        <v>367.5</v>
      </c>
    </row>
    <row r="74" spans="1:8" ht="21" x14ac:dyDescent="0.25">
      <c r="A74" s="17"/>
      <c r="B74" s="17"/>
      <c r="C74" s="17"/>
      <c r="D74" s="9"/>
      <c r="E74" s="9">
        <f t="shared" si="1"/>
        <v>367.5</v>
      </c>
    </row>
    <row r="75" spans="1:8" ht="21" x14ac:dyDescent="0.25">
      <c r="A75" s="17"/>
      <c r="B75" s="17"/>
      <c r="C75" s="17"/>
      <c r="D75" s="9"/>
      <c r="E75" s="9">
        <f t="shared" si="1"/>
        <v>367.5</v>
      </c>
    </row>
    <row r="76" spans="1:8" ht="21" x14ac:dyDescent="0.25">
      <c r="A76" s="17"/>
      <c r="B76" s="17"/>
      <c r="C76" s="17"/>
      <c r="D76" s="9"/>
      <c r="E76" s="9">
        <f t="shared" si="1"/>
        <v>367.5</v>
      </c>
    </row>
    <row r="77" spans="1:8" ht="21" x14ac:dyDescent="0.25">
      <c r="A77" s="17"/>
      <c r="B77" s="17"/>
      <c r="C77" s="17"/>
      <c r="D77" s="9"/>
      <c r="E77" s="9">
        <f t="shared" si="1"/>
        <v>367.5</v>
      </c>
    </row>
    <row r="78" spans="1:8" ht="21" x14ac:dyDescent="0.25">
      <c r="A78" s="17"/>
      <c r="B78" s="17"/>
      <c r="C78" s="17"/>
      <c r="D78" s="9"/>
      <c r="E78" s="9">
        <f t="shared" si="1"/>
        <v>367.5</v>
      </c>
    </row>
    <row r="79" spans="1:8" ht="21" x14ac:dyDescent="0.25">
      <c r="A79" s="17"/>
      <c r="B79" s="17"/>
      <c r="C79" s="17"/>
      <c r="D79" s="9"/>
      <c r="E79" s="9">
        <f t="shared" si="1"/>
        <v>367.5</v>
      </c>
    </row>
    <row r="80" spans="1:8" ht="21" x14ac:dyDescent="0.25">
      <c r="A80" s="17"/>
      <c r="B80" s="17"/>
      <c r="C80" s="17"/>
      <c r="D80" s="9"/>
      <c r="E80" s="9">
        <f t="shared" si="1"/>
        <v>367.5</v>
      </c>
    </row>
    <row r="81" spans="1:5" ht="21" x14ac:dyDescent="0.25">
      <c r="A81" s="17"/>
      <c r="B81" s="17"/>
      <c r="C81" s="17"/>
      <c r="D81" s="9"/>
      <c r="E81" s="9">
        <f t="shared" si="1"/>
        <v>367.5</v>
      </c>
    </row>
    <row r="82" spans="1:5" ht="21" x14ac:dyDescent="0.25">
      <c r="A82" s="17"/>
      <c r="B82" s="17"/>
      <c r="C82" s="17"/>
      <c r="D82" s="9"/>
      <c r="E82" s="9">
        <f t="shared" si="1"/>
        <v>367.5</v>
      </c>
    </row>
    <row r="83" spans="1:5" ht="21" x14ac:dyDescent="0.25">
      <c r="A83" s="17"/>
      <c r="B83" s="17"/>
      <c r="C83" s="17"/>
      <c r="D83" s="9"/>
      <c r="E83" s="9">
        <f t="shared" si="1"/>
        <v>367.5</v>
      </c>
    </row>
    <row r="84" spans="1:5" ht="21" x14ac:dyDescent="0.25">
      <c r="A84" s="17"/>
      <c r="B84" s="17"/>
      <c r="C84" s="17"/>
      <c r="D84" s="9"/>
      <c r="E84" s="9">
        <f t="shared" si="1"/>
        <v>367.5</v>
      </c>
    </row>
    <row r="85" spans="1:5" ht="21" x14ac:dyDescent="0.25">
      <c r="A85" s="17"/>
      <c r="B85" s="17"/>
      <c r="C85" s="17"/>
      <c r="D85" s="9"/>
      <c r="E85" s="9">
        <f t="shared" si="1"/>
        <v>367.5</v>
      </c>
    </row>
    <row r="86" spans="1:5" ht="21" x14ac:dyDescent="0.25">
      <c r="A86" s="17"/>
      <c r="B86" s="17"/>
      <c r="C86" s="17"/>
      <c r="D86" s="9"/>
      <c r="E86" s="9">
        <f t="shared" si="1"/>
        <v>367.5</v>
      </c>
    </row>
    <row r="87" spans="1:5" ht="21" x14ac:dyDescent="0.25">
      <c r="A87" s="17"/>
      <c r="B87" s="17"/>
      <c r="C87" s="17"/>
      <c r="D87" s="9"/>
      <c r="E87" s="9">
        <f t="shared" si="1"/>
        <v>367.5</v>
      </c>
    </row>
    <row r="88" spans="1:5" ht="21" x14ac:dyDescent="0.25">
      <c r="A88" s="17"/>
      <c r="B88" s="17"/>
      <c r="C88" s="17"/>
      <c r="D88" s="9"/>
      <c r="E88" s="9">
        <f t="shared" si="1"/>
        <v>367.5</v>
      </c>
    </row>
    <row r="89" spans="1:5" ht="21" x14ac:dyDescent="0.25">
      <c r="A89" s="17"/>
      <c r="B89" s="17"/>
      <c r="C89" s="17"/>
      <c r="D89" s="9"/>
      <c r="E89" s="9">
        <f t="shared" si="1"/>
        <v>367.5</v>
      </c>
    </row>
    <row r="90" spans="1:5" ht="21" x14ac:dyDescent="0.25">
      <c r="A90" s="17"/>
      <c r="B90" s="17"/>
      <c r="C90" s="17"/>
      <c r="D90" s="9"/>
      <c r="E90" s="9">
        <f t="shared" si="1"/>
        <v>367.5</v>
      </c>
    </row>
    <row r="91" spans="1:5" ht="21" x14ac:dyDescent="0.25">
      <c r="A91" s="17"/>
      <c r="B91" s="17"/>
      <c r="C91" s="17"/>
      <c r="D91" s="9"/>
      <c r="E91" s="9">
        <f t="shared" si="1"/>
        <v>367.5</v>
      </c>
    </row>
    <row r="92" spans="1:5" ht="21" x14ac:dyDescent="0.25">
      <c r="A92" s="17"/>
      <c r="B92" s="17"/>
      <c r="C92" s="17"/>
      <c r="D92" s="9"/>
      <c r="E92" s="9">
        <f t="shared" si="1"/>
        <v>367.5</v>
      </c>
    </row>
    <row r="93" spans="1:5" ht="21" x14ac:dyDescent="0.25">
      <c r="A93" s="17"/>
      <c r="B93" s="17"/>
      <c r="C93" s="17"/>
      <c r="D93" s="9"/>
      <c r="E93" s="9">
        <f t="shared" si="1"/>
        <v>367.5</v>
      </c>
    </row>
    <row r="94" spans="1:5" ht="21" x14ac:dyDescent="0.25">
      <c r="A94" s="17"/>
      <c r="B94" s="17"/>
      <c r="C94" s="17"/>
      <c r="D94" s="9"/>
      <c r="E94" s="9">
        <f t="shared" si="1"/>
        <v>367.5</v>
      </c>
    </row>
    <row r="95" spans="1:5" ht="21" x14ac:dyDescent="0.25">
      <c r="A95" s="17"/>
      <c r="B95" s="17"/>
      <c r="C95" s="17"/>
      <c r="D95" s="9"/>
      <c r="E95" s="9">
        <f t="shared" si="1"/>
        <v>367.5</v>
      </c>
    </row>
    <row r="96" spans="1:5" ht="21" x14ac:dyDescent="0.25">
      <c r="A96" s="17"/>
      <c r="B96" s="17"/>
      <c r="C96" s="17"/>
      <c r="D96" s="9"/>
      <c r="E96" s="9">
        <f t="shared" si="1"/>
        <v>367.5</v>
      </c>
    </row>
    <row r="97" spans="1:5" ht="21" x14ac:dyDescent="0.25">
      <c r="A97" s="17"/>
      <c r="B97" s="17"/>
      <c r="C97" s="17"/>
      <c r="D97" s="9"/>
      <c r="E97" s="9">
        <f t="shared" si="1"/>
        <v>367.5</v>
      </c>
    </row>
    <row r="98" spans="1:5" ht="21" x14ac:dyDescent="0.25">
      <c r="A98" s="17"/>
      <c r="B98" s="17"/>
      <c r="C98" s="17"/>
      <c r="D98" s="9"/>
      <c r="E98" s="9">
        <f t="shared" si="1"/>
        <v>367.5</v>
      </c>
    </row>
    <row r="99" spans="1:5" ht="21" x14ac:dyDescent="0.25">
      <c r="A99" s="17"/>
      <c r="B99" s="17"/>
      <c r="C99" s="17"/>
      <c r="D99" s="9"/>
      <c r="E99" s="9">
        <f t="shared" si="1"/>
        <v>367.5</v>
      </c>
    </row>
    <row r="100" spans="1:5" ht="21" x14ac:dyDescent="0.25">
      <c r="A100" s="17"/>
      <c r="B100" s="17"/>
      <c r="C100" s="17"/>
      <c r="D100" s="9"/>
      <c r="E100" s="9">
        <f t="shared" si="1"/>
        <v>367.5</v>
      </c>
    </row>
    <row r="101" spans="1:5" ht="21" x14ac:dyDescent="0.25">
      <c r="A101" s="17"/>
      <c r="B101" s="17"/>
      <c r="C101" s="17"/>
      <c r="D101" s="9"/>
      <c r="E101" s="9">
        <f t="shared" si="1"/>
        <v>367.5</v>
      </c>
    </row>
    <row r="102" spans="1:5" ht="21" x14ac:dyDescent="0.25">
      <c r="A102" s="17"/>
      <c r="B102" s="17"/>
      <c r="C102" s="17"/>
      <c r="D102" s="9"/>
      <c r="E102" s="9">
        <f t="shared" si="1"/>
        <v>367.5</v>
      </c>
    </row>
    <row r="103" spans="1:5" ht="21" x14ac:dyDescent="0.25">
      <c r="A103" s="17"/>
      <c r="B103" s="17"/>
      <c r="C103" s="17"/>
      <c r="D103" s="9"/>
      <c r="E103" s="9">
        <f t="shared" si="1"/>
        <v>367.5</v>
      </c>
    </row>
    <row r="104" spans="1:5" ht="21" x14ac:dyDescent="0.25">
      <c r="A104" s="17"/>
      <c r="B104" s="17"/>
      <c r="C104" s="17"/>
      <c r="D104" s="9"/>
      <c r="E104" s="9">
        <f t="shared" si="1"/>
        <v>367.5</v>
      </c>
    </row>
    <row r="105" spans="1:5" ht="21" x14ac:dyDescent="0.25">
      <c r="A105" s="17"/>
      <c r="B105" s="17"/>
      <c r="C105" s="17"/>
      <c r="D105" s="17"/>
      <c r="E105" s="9">
        <f t="shared" si="1"/>
        <v>367.5</v>
      </c>
    </row>
    <row r="106" spans="1:5" ht="21" x14ac:dyDescent="0.25">
      <c r="A106" s="17"/>
      <c r="B106" s="17"/>
      <c r="C106" s="17"/>
      <c r="D106" s="17"/>
      <c r="E106" s="9">
        <f t="shared" si="1"/>
        <v>367.5</v>
      </c>
    </row>
    <row r="107" spans="1:5" ht="21" x14ac:dyDescent="0.25">
      <c r="A107" s="17"/>
      <c r="B107" s="17"/>
      <c r="C107" s="17"/>
      <c r="D107" s="17"/>
      <c r="E107" s="9">
        <f t="shared" si="1"/>
        <v>367.5</v>
      </c>
    </row>
    <row r="108" spans="1:5" ht="21" x14ac:dyDescent="0.25">
      <c r="A108" s="17"/>
      <c r="B108" s="17"/>
      <c r="C108" s="17"/>
      <c r="D108" s="17"/>
      <c r="E108" s="9">
        <f t="shared" si="1"/>
        <v>367.5</v>
      </c>
    </row>
    <row r="109" spans="1:5" ht="21" x14ac:dyDescent="0.25">
      <c r="A109" s="17"/>
      <c r="B109" s="17"/>
      <c r="C109" s="17"/>
      <c r="D109" s="17"/>
      <c r="E109" s="9">
        <f t="shared" si="1"/>
        <v>367.5</v>
      </c>
    </row>
    <row r="110" spans="1:5" ht="21" x14ac:dyDescent="0.25">
      <c r="A110" s="17"/>
      <c r="B110" s="17"/>
      <c r="C110" s="17"/>
      <c r="D110" s="17"/>
      <c r="E110" s="9">
        <f t="shared" si="1"/>
        <v>367.5</v>
      </c>
    </row>
    <row r="111" spans="1:5" ht="21" x14ac:dyDescent="0.25">
      <c r="A111" s="17"/>
      <c r="B111" s="17"/>
      <c r="C111" s="17"/>
      <c r="D111" s="17"/>
      <c r="E111" s="9">
        <f t="shared" si="1"/>
        <v>367.5</v>
      </c>
    </row>
    <row r="112" spans="1:5" ht="21" x14ac:dyDescent="0.25">
      <c r="A112" s="17"/>
      <c r="B112" s="17"/>
      <c r="C112" s="17"/>
      <c r="D112" s="17"/>
      <c r="E112" s="9">
        <f t="shared" si="1"/>
        <v>367.5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Sheet181"/>
  <dimension ref="A1:I1048576"/>
  <sheetViews>
    <sheetView topLeftCell="A185" workbookViewId="0">
      <selection activeCell="G198" sqref="G198"/>
    </sheetView>
  </sheetViews>
  <sheetFormatPr baseColWidth="10" defaultColWidth="8.83203125" defaultRowHeight="15" x14ac:dyDescent="0.2"/>
  <cols>
    <col min="1" max="1" width="16.33203125" customWidth="1"/>
    <col min="2" max="2" width="86.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1897</v>
      </c>
      <c r="B1" s="160"/>
      <c r="C1" s="160"/>
      <c r="D1" s="160"/>
      <c r="E1" s="160"/>
    </row>
    <row r="2" spans="1:5" ht="26" x14ac:dyDescent="0.3">
      <c r="A2" s="161" t="s">
        <v>1898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45584</v>
      </c>
      <c r="B5" s="8" t="s">
        <v>1642</v>
      </c>
      <c r="C5" s="16">
        <v>2738</v>
      </c>
      <c r="D5" s="9"/>
      <c r="E5" s="9">
        <f>E4+C5-D5</f>
        <v>2738</v>
      </c>
    </row>
    <row r="6" spans="1:5" ht="21" x14ac:dyDescent="0.25">
      <c r="A6" s="18">
        <v>45598</v>
      </c>
      <c r="B6" s="8" t="s">
        <v>1917</v>
      </c>
      <c r="C6" s="9"/>
      <c r="D6" s="9">
        <v>2130</v>
      </c>
      <c r="E6" s="9">
        <f t="shared" ref="E6:E69" si="0">E5+C6-D6</f>
        <v>608</v>
      </c>
    </row>
    <row r="7" spans="1:5" ht="21" x14ac:dyDescent="0.25">
      <c r="A7" s="18">
        <v>45605</v>
      </c>
      <c r="B7" s="8" t="s">
        <v>1642</v>
      </c>
      <c r="C7" s="9">
        <v>56382</v>
      </c>
      <c r="D7" s="9"/>
      <c r="E7" s="9">
        <f t="shared" si="0"/>
        <v>56990</v>
      </c>
    </row>
    <row r="8" spans="1:5" ht="21" x14ac:dyDescent="0.25">
      <c r="A8" s="18">
        <v>45605</v>
      </c>
      <c r="B8" s="8" t="s">
        <v>1943</v>
      </c>
      <c r="C8" s="9"/>
      <c r="D8" s="9">
        <v>55150</v>
      </c>
      <c r="E8" s="9">
        <f t="shared" si="0"/>
        <v>1840</v>
      </c>
    </row>
    <row r="9" spans="1:5" ht="21" x14ac:dyDescent="0.25">
      <c r="A9" s="18">
        <v>45608</v>
      </c>
      <c r="B9" s="8" t="s">
        <v>1950</v>
      </c>
      <c r="C9" s="9">
        <v>750284</v>
      </c>
      <c r="D9" s="9"/>
      <c r="E9" s="9">
        <f t="shared" si="0"/>
        <v>752124</v>
      </c>
    </row>
    <row r="10" spans="1:5" ht="21" x14ac:dyDescent="0.25">
      <c r="A10" s="18">
        <v>45608</v>
      </c>
      <c r="B10" s="8" t="s">
        <v>1951</v>
      </c>
      <c r="C10" s="9"/>
      <c r="D10" s="9">
        <v>748687.06</v>
      </c>
      <c r="E10" s="9">
        <f t="shared" si="0"/>
        <v>3436.9399999999441</v>
      </c>
    </row>
    <row r="11" spans="1:5" ht="21" x14ac:dyDescent="0.25">
      <c r="A11" s="18">
        <v>45608</v>
      </c>
      <c r="B11" s="8" t="s">
        <v>150</v>
      </c>
      <c r="C11" s="9"/>
      <c r="D11" s="9">
        <v>26.25</v>
      </c>
      <c r="E11" s="9">
        <f t="shared" si="0"/>
        <v>3410.6899999999441</v>
      </c>
    </row>
    <row r="12" spans="1:5" ht="21" x14ac:dyDescent="0.25">
      <c r="A12" s="18">
        <v>45611</v>
      </c>
      <c r="B12" s="8" t="s">
        <v>150</v>
      </c>
      <c r="C12" s="9"/>
      <c r="D12" s="9">
        <v>249</v>
      </c>
      <c r="E12" s="9">
        <f t="shared" si="0"/>
        <v>3161.6899999999441</v>
      </c>
    </row>
    <row r="13" spans="1:5" ht="21" x14ac:dyDescent="0.25">
      <c r="A13" s="18">
        <v>45617</v>
      </c>
      <c r="B13" s="8" t="s">
        <v>1642</v>
      </c>
      <c r="C13" s="9">
        <v>749894</v>
      </c>
      <c r="D13" s="9"/>
      <c r="E13" s="9">
        <f t="shared" si="0"/>
        <v>753055.69</v>
      </c>
    </row>
    <row r="14" spans="1:5" ht="21" x14ac:dyDescent="0.25">
      <c r="A14" s="18">
        <v>45617</v>
      </c>
      <c r="B14" s="8" t="s">
        <v>1985</v>
      </c>
      <c r="C14" s="9"/>
      <c r="D14" s="9">
        <v>749816.69</v>
      </c>
      <c r="E14" s="9">
        <f t="shared" si="0"/>
        <v>3239</v>
      </c>
    </row>
    <row r="15" spans="1:5" ht="21" x14ac:dyDescent="0.25">
      <c r="A15" s="18">
        <v>45617</v>
      </c>
      <c r="B15" s="8" t="s">
        <v>150</v>
      </c>
      <c r="C15" s="9"/>
      <c r="D15" s="9">
        <v>26.25</v>
      </c>
      <c r="E15" s="9">
        <f t="shared" si="0"/>
        <v>3212.75</v>
      </c>
    </row>
    <row r="16" spans="1:5" ht="21" x14ac:dyDescent="0.25">
      <c r="A16" s="18">
        <v>45618</v>
      </c>
      <c r="B16" s="8" t="s">
        <v>1975</v>
      </c>
      <c r="C16" s="9">
        <v>749891</v>
      </c>
      <c r="D16" s="9"/>
      <c r="E16" s="9">
        <f t="shared" si="0"/>
        <v>753103.75</v>
      </c>
    </row>
    <row r="17" spans="1:5" ht="21" x14ac:dyDescent="0.25">
      <c r="A17" s="18">
        <v>45618</v>
      </c>
      <c r="B17" s="8" t="s">
        <v>1988</v>
      </c>
      <c r="C17" s="9"/>
      <c r="D17" s="9">
        <v>749890</v>
      </c>
      <c r="E17" s="9">
        <f t="shared" si="0"/>
        <v>3213.75</v>
      </c>
    </row>
    <row r="18" spans="1:5" ht="21" x14ac:dyDescent="0.25">
      <c r="A18" s="18">
        <v>45618</v>
      </c>
      <c r="B18" s="8" t="s">
        <v>150</v>
      </c>
      <c r="C18" s="9"/>
      <c r="D18" s="9">
        <v>26.25</v>
      </c>
      <c r="E18" s="9">
        <f t="shared" si="0"/>
        <v>3187.5</v>
      </c>
    </row>
    <row r="19" spans="1:5" ht="21" x14ac:dyDescent="0.25">
      <c r="A19" s="18">
        <v>45618</v>
      </c>
      <c r="B19" s="8" t="s">
        <v>1642</v>
      </c>
      <c r="C19" s="9">
        <v>6824</v>
      </c>
      <c r="D19" s="9"/>
      <c r="E19" s="9">
        <f t="shared" si="0"/>
        <v>10011.5</v>
      </c>
    </row>
    <row r="20" spans="1:5" ht="21" x14ac:dyDescent="0.25">
      <c r="A20" s="18">
        <v>45619</v>
      </c>
      <c r="B20" s="8" t="s">
        <v>1998</v>
      </c>
      <c r="C20" s="9"/>
      <c r="D20" s="9">
        <v>6750</v>
      </c>
      <c r="E20" s="9">
        <f t="shared" si="0"/>
        <v>3261.5</v>
      </c>
    </row>
    <row r="21" spans="1:5" ht="21" x14ac:dyDescent="0.25">
      <c r="A21" s="18">
        <v>45621</v>
      </c>
      <c r="B21" s="8" t="s">
        <v>1996</v>
      </c>
      <c r="C21" s="9">
        <v>9821</v>
      </c>
      <c r="D21" s="9"/>
      <c r="E21" s="9">
        <f t="shared" si="0"/>
        <v>13082.5</v>
      </c>
    </row>
    <row r="22" spans="1:5" ht="21" x14ac:dyDescent="0.25">
      <c r="A22" s="18">
        <v>45621</v>
      </c>
      <c r="B22" s="8" t="s">
        <v>1977</v>
      </c>
      <c r="C22" s="9">
        <v>741733</v>
      </c>
      <c r="D22" s="9"/>
      <c r="E22" s="9">
        <f t="shared" si="0"/>
        <v>754815.5</v>
      </c>
    </row>
    <row r="23" spans="1:5" ht="21" x14ac:dyDescent="0.25">
      <c r="A23" s="18">
        <v>45621</v>
      </c>
      <c r="B23" s="8" t="s">
        <v>2006</v>
      </c>
      <c r="C23" s="9"/>
      <c r="D23" s="9">
        <v>749522.85</v>
      </c>
      <c r="E23" s="9">
        <f t="shared" si="0"/>
        <v>5292.6500000000233</v>
      </c>
    </row>
    <row r="24" spans="1:5" ht="21" x14ac:dyDescent="0.25">
      <c r="A24" s="18">
        <v>45621</v>
      </c>
      <c r="B24" s="8" t="s">
        <v>362</v>
      </c>
      <c r="C24" s="9"/>
      <c r="D24" s="9">
        <v>26.25</v>
      </c>
      <c r="E24" s="9">
        <f t="shared" si="0"/>
        <v>5266.4000000000233</v>
      </c>
    </row>
    <row r="25" spans="1:5" ht="21" x14ac:dyDescent="0.25">
      <c r="A25" s="18">
        <v>45622</v>
      </c>
      <c r="B25" s="8" t="s">
        <v>2018</v>
      </c>
      <c r="C25" s="9">
        <v>532900</v>
      </c>
      <c r="D25" s="9"/>
      <c r="E25" s="9">
        <f t="shared" si="0"/>
        <v>538166.4</v>
      </c>
    </row>
    <row r="26" spans="1:5" ht="21" x14ac:dyDescent="0.25">
      <c r="A26" s="18">
        <v>45622</v>
      </c>
      <c r="B26" s="8" t="s">
        <v>2019</v>
      </c>
      <c r="C26" s="9">
        <v>201566</v>
      </c>
      <c r="D26" s="9"/>
      <c r="E26" s="9">
        <f t="shared" si="0"/>
        <v>739732.4</v>
      </c>
    </row>
    <row r="27" spans="1:5" ht="21" x14ac:dyDescent="0.25">
      <c r="A27" s="18">
        <v>45623</v>
      </c>
      <c r="B27" s="8" t="s">
        <v>2023</v>
      </c>
      <c r="C27" s="9"/>
      <c r="D27" s="9">
        <v>736300.05</v>
      </c>
      <c r="E27" s="9">
        <f t="shared" si="0"/>
        <v>3432.3499999999767</v>
      </c>
    </row>
    <row r="28" spans="1:5" ht="21" x14ac:dyDescent="0.25">
      <c r="A28" s="18">
        <v>45623</v>
      </c>
      <c r="B28" s="8" t="s">
        <v>362</v>
      </c>
      <c r="C28" s="9"/>
      <c r="D28" s="9">
        <v>26.25</v>
      </c>
      <c r="E28" s="9">
        <f t="shared" si="0"/>
        <v>3406.0999999999767</v>
      </c>
    </row>
    <row r="29" spans="1:5" ht="21" x14ac:dyDescent="0.25">
      <c r="A29" s="18">
        <v>45623</v>
      </c>
      <c r="B29" s="8" t="s">
        <v>2024</v>
      </c>
      <c r="C29" s="9">
        <v>168147</v>
      </c>
      <c r="D29" s="9"/>
      <c r="E29" s="9">
        <f t="shared" si="0"/>
        <v>171553.09999999998</v>
      </c>
    </row>
    <row r="30" spans="1:5" ht="21" x14ac:dyDescent="0.25">
      <c r="A30" s="18">
        <v>45623</v>
      </c>
      <c r="B30" s="8" t="s">
        <v>2025</v>
      </c>
      <c r="C30" s="9">
        <v>18174</v>
      </c>
      <c r="D30" s="9"/>
      <c r="E30" s="9">
        <f t="shared" si="0"/>
        <v>189727.09999999998</v>
      </c>
    </row>
    <row r="31" spans="1:5" ht="21" x14ac:dyDescent="0.25">
      <c r="A31" s="18">
        <v>45624</v>
      </c>
      <c r="B31" s="8" t="s">
        <v>1996</v>
      </c>
      <c r="C31" s="9">
        <v>180046</v>
      </c>
      <c r="D31" s="9"/>
      <c r="E31" s="9">
        <f t="shared" si="0"/>
        <v>369773.1</v>
      </c>
    </row>
    <row r="32" spans="1:5" ht="21" x14ac:dyDescent="0.25">
      <c r="A32" s="18">
        <v>45624</v>
      </c>
      <c r="B32" s="8" t="s">
        <v>1996</v>
      </c>
      <c r="C32" s="9">
        <v>384335</v>
      </c>
      <c r="D32" s="9"/>
      <c r="E32" s="9">
        <f t="shared" si="0"/>
        <v>754108.1</v>
      </c>
    </row>
    <row r="33" spans="1:9" ht="21" x14ac:dyDescent="0.25">
      <c r="A33" s="18">
        <v>45625</v>
      </c>
      <c r="B33" s="8" t="s">
        <v>2032</v>
      </c>
      <c r="C33" s="9"/>
      <c r="D33" s="9">
        <v>749816.69</v>
      </c>
      <c r="E33" s="9">
        <f t="shared" si="0"/>
        <v>4291.4100000000326</v>
      </c>
      <c r="I33">
        <v>34963</v>
      </c>
    </row>
    <row r="34" spans="1:9" ht="21" x14ac:dyDescent="0.25">
      <c r="A34" s="18">
        <v>45625</v>
      </c>
      <c r="B34" s="8" t="s">
        <v>150</v>
      </c>
      <c r="C34" s="9"/>
      <c r="D34" s="9">
        <v>26.25</v>
      </c>
      <c r="E34" s="9">
        <f t="shared" si="0"/>
        <v>4265.1600000000326</v>
      </c>
    </row>
    <row r="35" spans="1:9" ht="21" x14ac:dyDescent="0.25">
      <c r="A35" s="18">
        <v>45626</v>
      </c>
      <c r="B35" s="8" t="s">
        <v>1996</v>
      </c>
      <c r="C35" s="9">
        <v>380117</v>
      </c>
      <c r="D35" s="9"/>
      <c r="E35" s="9">
        <f t="shared" si="0"/>
        <v>384382.16000000003</v>
      </c>
    </row>
    <row r="36" spans="1:9" ht="21" x14ac:dyDescent="0.25">
      <c r="A36" s="18">
        <v>45626</v>
      </c>
      <c r="B36" s="8" t="s">
        <v>1996</v>
      </c>
      <c r="C36" s="9">
        <v>368809</v>
      </c>
      <c r="D36" s="9"/>
      <c r="E36" s="9">
        <f t="shared" si="0"/>
        <v>753191.16</v>
      </c>
    </row>
    <row r="37" spans="1:9" ht="21" x14ac:dyDescent="0.25">
      <c r="A37" s="18">
        <v>45626</v>
      </c>
      <c r="B37" s="8" t="s">
        <v>2040</v>
      </c>
      <c r="C37" s="9"/>
      <c r="D37" s="9">
        <v>749229.01</v>
      </c>
      <c r="E37" s="9">
        <f t="shared" si="0"/>
        <v>3962.1500000000233</v>
      </c>
    </row>
    <row r="38" spans="1:9" ht="21" x14ac:dyDescent="0.25">
      <c r="A38" s="18">
        <v>45626</v>
      </c>
      <c r="B38" s="8" t="s">
        <v>150</v>
      </c>
      <c r="C38" s="9"/>
      <c r="D38" s="9">
        <v>26.25</v>
      </c>
      <c r="E38" s="9">
        <f t="shared" si="0"/>
        <v>3935.9000000000233</v>
      </c>
    </row>
    <row r="39" spans="1:9" ht="21" x14ac:dyDescent="0.25">
      <c r="A39" s="18">
        <v>45630</v>
      </c>
      <c r="B39" s="8" t="s">
        <v>1996</v>
      </c>
      <c r="C39" s="9">
        <v>458229</v>
      </c>
      <c r="D39" s="9"/>
      <c r="E39" s="9">
        <f t="shared" si="0"/>
        <v>462164.9</v>
      </c>
    </row>
    <row r="40" spans="1:9" ht="21" x14ac:dyDescent="0.25">
      <c r="A40" s="18">
        <v>45630</v>
      </c>
      <c r="B40" s="8" t="s">
        <v>1996</v>
      </c>
      <c r="C40" s="9">
        <v>477892</v>
      </c>
      <c r="D40" s="9"/>
      <c r="E40" s="9">
        <f t="shared" si="0"/>
        <v>940056.9</v>
      </c>
    </row>
    <row r="41" spans="1:9" ht="21" x14ac:dyDescent="0.25">
      <c r="A41" s="8"/>
      <c r="B41" s="8"/>
      <c r="C41" s="9"/>
      <c r="D41" s="9">
        <v>937947.75</v>
      </c>
      <c r="E41" s="9">
        <f t="shared" si="0"/>
        <v>2109.1500000000233</v>
      </c>
    </row>
    <row r="42" spans="1:9" ht="21" x14ac:dyDescent="0.25">
      <c r="A42" s="8"/>
      <c r="B42" s="8"/>
      <c r="C42" s="9"/>
      <c r="D42" s="9">
        <v>26.25</v>
      </c>
      <c r="E42" s="9">
        <f t="shared" si="0"/>
        <v>2082.9000000000233</v>
      </c>
    </row>
    <row r="43" spans="1:9" ht="21" x14ac:dyDescent="0.25">
      <c r="A43" s="18">
        <v>45631</v>
      </c>
      <c r="B43" s="8" t="s">
        <v>150</v>
      </c>
      <c r="C43" s="9"/>
      <c r="D43" s="9">
        <v>26.4</v>
      </c>
      <c r="E43" s="9">
        <f t="shared" si="0"/>
        <v>2056.5000000000232</v>
      </c>
    </row>
    <row r="44" spans="1:9" ht="21" x14ac:dyDescent="0.25">
      <c r="A44" s="18">
        <v>45642</v>
      </c>
      <c r="B44" s="8" t="s">
        <v>1989</v>
      </c>
      <c r="C44" s="9">
        <v>1332729</v>
      </c>
      <c r="D44" s="9"/>
      <c r="E44" s="9">
        <f t="shared" si="0"/>
        <v>1334785.5</v>
      </c>
    </row>
    <row r="45" spans="1:9" ht="21" x14ac:dyDescent="0.25">
      <c r="A45" s="18">
        <v>45642</v>
      </c>
      <c r="B45" s="8" t="s">
        <v>1989</v>
      </c>
      <c r="C45" s="9">
        <v>1367221</v>
      </c>
      <c r="D45" s="9"/>
      <c r="E45" s="9">
        <f t="shared" si="0"/>
        <v>2702006.5</v>
      </c>
    </row>
    <row r="46" spans="1:9" ht="21" x14ac:dyDescent="0.25">
      <c r="A46" s="18">
        <v>45642</v>
      </c>
      <c r="B46" s="8" t="s">
        <v>1989</v>
      </c>
      <c r="C46" s="9">
        <v>90114</v>
      </c>
      <c r="D46" s="9"/>
      <c r="E46" s="9">
        <f t="shared" si="0"/>
        <v>2792120.5</v>
      </c>
    </row>
    <row r="47" spans="1:9" ht="21" x14ac:dyDescent="0.25">
      <c r="A47" s="18">
        <v>45642</v>
      </c>
      <c r="B47" s="8" t="s">
        <v>1877</v>
      </c>
      <c r="C47" s="9"/>
      <c r="D47" s="9">
        <v>249</v>
      </c>
      <c r="E47" s="9">
        <f t="shared" si="0"/>
        <v>2791871.5</v>
      </c>
    </row>
    <row r="48" spans="1:9" ht="21" x14ac:dyDescent="0.25">
      <c r="A48" s="18">
        <v>45642</v>
      </c>
      <c r="B48" s="8" t="s">
        <v>2023</v>
      </c>
      <c r="C48" s="9"/>
      <c r="D48" s="9">
        <v>2789323.4</v>
      </c>
      <c r="E48" s="9">
        <f t="shared" si="0"/>
        <v>2548.1000000000931</v>
      </c>
    </row>
    <row r="49" spans="1:5" ht="21" x14ac:dyDescent="0.25">
      <c r="A49" s="18">
        <v>45642</v>
      </c>
      <c r="B49" s="8" t="s">
        <v>362</v>
      </c>
      <c r="C49" s="9"/>
      <c r="D49" s="9">
        <v>26.25</v>
      </c>
      <c r="E49" s="9">
        <f t="shared" si="0"/>
        <v>2521.8500000000931</v>
      </c>
    </row>
    <row r="50" spans="1:5" ht="21" x14ac:dyDescent="0.25">
      <c r="A50" s="18">
        <v>45645</v>
      </c>
      <c r="B50" s="8" t="s">
        <v>2089</v>
      </c>
      <c r="C50" s="9">
        <v>1295250</v>
      </c>
      <c r="D50" s="9"/>
      <c r="E50" s="9">
        <f t="shared" si="0"/>
        <v>1297771.8500000001</v>
      </c>
    </row>
    <row r="51" spans="1:5" ht="21" x14ac:dyDescent="0.25">
      <c r="A51" s="18">
        <v>45645</v>
      </c>
      <c r="B51" s="8" t="s">
        <v>2089</v>
      </c>
      <c r="C51" s="9">
        <v>1304750</v>
      </c>
      <c r="D51" s="9"/>
      <c r="E51" s="9">
        <f t="shared" si="0"/>
        <v>2602521.85</v>
      </c>
    </row>
    <row r="52" spans="1:5" ht="21" x14ac:dyDescent="0.25">
      <c r="A52" s="18">
        <v>45645</v>
      </c>
      <c r="B52" s="8" t="s">
        <v>2090</v>
      </c>
      <c r="C52" s="9"/>
      <c r="D52" s="9">
        <v>2599759.87</v>
      </c>
      <c r="E52" s="9">
        <f t="shared" si="0"/>
        <v>2761.9799999999814</v>
      </c>
    </row>
    <row r="53" spans="1:5" ht="21" x14ac:dyDescent="0.25">
      <c r="A53" s="18">
        <v>45645</v>
      </c>
      <c r="B53" s="8" t="s">
        <v>150</v>
      </c>
      <c r="C53" s="9"/>
      <c r="D53" s="9">
        <v>26.25</v>
      </c>
      <c r="E53" s="9">
        <f t="shared" si="0"/>
        <v>2735.7299999999814</v>
      </c>
    </row>
    <row r="54" spans="1:5" ht="21" x14ac:dyDescent="0.25">
      <c r="A54" s="18">
        <v>45646</v>
      </c>
      <c r="B54" s="8" t="s">
        <v>2089</v>
      </c>
      <c r="C54" s="9">
        <v>755640</v>
      </c>
      <c r="D54" s="9"/>
      <c r="E54" s="9">
        <f t="shared" si="0"/>
        <v>758375.73</v>
      </c>
    </row>
    <row r="55" spans="1:5" ht="21" x14ac:dyDescent="0.25">
      <c r="A55" s="18">
        <v>45646</v>
      </c>
      <c r="B55" s="8" t="s">
        <v>2089</v>
      </c>
      <c r="C55" s="9">
        <v>744360</v>
      </c>
      <c r="D55" s="9"/>
      <c r="E55" s="9">
        <f t="shared" si="0"/>
        <v>1502735.73</v>
      </c>
    </row>
    <row r="56" spans="1:5" ht="21" x14ac:dyDescent="0.25">
      <c r="A56" s="18">
        <v>45646</v>
      </c>
      <c r="B56" s="8" t="s">
        <v>2092</v>
      </c>
      <c r="C56" s="9"/>
      <c r="D56" s="9">
        <v>1501659.94</v>
      </c>
      <c r="E56" s="9">
        <f t="shared" si="0"/>
        <v>1075.7900000000373</v>
      </c>
    </row>
    <row r="57" spans="1:5" ht="21" x14ac:dyDescent="0.25">
      <c r="A57" s="18">
        <v>45646</v>
      </c>
      <c r="B57" s="8" t="s">
        <v>362</v>
      </c>
      <c r="C57" s="9"/>
      <c r="D57" s="9">
        <v>26.25</v>
      </c>
      <c r="E57" s="9">
        <f t="shared" si="0"/>
        <v>1049.5400000000373</v>
      </c>
    </row>
    <row r="58" spans="1:5" ht="21" x14ac:dyDescent="0.25">
      <c r="A58" s="18">
        <v>45647</v>
      </c>
      <c r="B58" s="8" t="s">
        <v>1642</v>
      </c>
      <c r="C58" s="9">
        <v>1155279</v>
      </c>
      <c r="D58" s="9"/>
      <c r="E58" s="9">
        <f t="shared" si="0"/>
        <v>1156328.54</v>
      </c>
    </row>
    <row r="59" spans="1:5" ht="21" x14ac:dyDescent="0.25">
      <c r="A59" s="18">
        <v>45647</v>
      </c>
      <c r="B59" s="8" t="s">
        <v>1996</v>
      </c>
      <c r="C59" s="9">
        <v>354227</v>
      </c>
      <c r="D59" s="9"/>
      <c r="E59" s="9">
        <f t="shared" si="0"/>
        <v>1510555.54</v>
      </c>
    </row>
    <row r="60" spans="1:5" ht="21" x14ac:dyDescent="0.25">
      <c r="A60" s="18">
        <v>45647</v>
      </c>
      <c r="B60" s="8" t="s">
        <v>1996</v>
      </c>
      <c r="C60" s="9">
        <v>218179</v>
      </c>
      <c r="D60" s="9"/>
      <c r="E60" s="9">
        <f t="shared" si="0"/>
        <v>1728734.54</v>
      </c>
    </row>
    <row r="61" spans="1:5" ht="21" x14ac:dyDescent="0.25">
      <c r="A61" s="18">
        <v>45647</v>
      </c>
      <c r="B61" s="8" t="s">
        <v>2096</v>
      </c>
      <c r="C61" s="9"/>
      <c r="D61" s="9">
        <v>1725953.17</v>
      </c>
      <c r="E61" s="9">
        <f t="shared" si="0"/>
        <v>2781.3700000001118</v>
      </c>
    </row>
    <row r="62" spans="1:5" ht="21" x14ac:dyDescent="0.25">
      <c r="A62" s="18">
        <v>45647</v>
      </c>
      <c r="B62" s="8" t="s">
        <v>362</v>
      </c>
      <c r="C62" s="9"/>
      <c r="D62" s="9">
        <v>26.25</v>
      </c>
      <c r="E62" s="9">
        <f t="shared" si="0"/>
        <v>2755.1200000001118</v>
      </c>
    </row>
    <row r="63" spans="1:5" ht="21" x14ac:dyDescent="0.25">
      <c r="A63" s="18">
        <v>45651</v>
      </c>
      <c r="B63" s="8" t="s">
        <v>1981</v>
      </c>
      <c r="C63" s="9">
        <v>2993</v>
      </c>
      <c r="D63" s="9"/>
      <c r="E63" s="9">
        <f t="shared" si="0"/>
        <v>5748.1200000001118</v>
      </c>
    </row>
    <row r="64" spans="1:5" ht="21" x14ac:dyDescent="0.25">
      <c r="A64" s="18">
        <v>45652</v>
      </c>
      <c r="B64" s="8" t="s">
        <v>1996</v>
      </c>
      <c r="C64" s="9">
        <v>499983</v>
      </c>
      <c r="D64" s="9"/>
      <c r="E64" s="9">
        <f t="shared" si="0"/>
        <v>505731.12000000011</v>
      </c>
    </row>
    <row r="65" spans="1:5" ht="21" x14ac:dyDescent="0.25">
      <c r="A65" s="18">
        <v>45652</v>
      </c>
      <c r="B65" s="8" t="s">
        <v>1996</v>
      </c>
      <c r="C65" s="9">
        <v>499997</v>
      </c>
      <c r="D65" s="9"/>
      <c r="E65" s="9">
        <f t="shared" si="0"/>
        <v>1005728.1200000001</v>
      </c>
    </row>
    <row r="66" spans="1:5" ht="21" x14ac:dyDescent="0.25">
      <c r="A66" s="18">
        <v>45652</v>
      </c>
      <c r="B66" s="8" t="s">
        <v>1977</v>
      </c>
      <c r="C66" s="9">
        <v>602479</v>
      </c>
      <c r="D66" s="9"/>
      <c r="E66" s="9">
        <f t="shared" si="0"/>
        <v>1608207.12</v>
      </c>
    </row>
    <row r="67" spans="1:5" ht="21" x14ac:dyDescent="0.25">
      <c r="A67" s="18">
        <v>45652</v>
      </c>
      <c r="B67" s="8" t="s">
        <v>1654</v>
      </c>
      <c r="C67" s="9">
        <v>485927</v>
      </c>
      <c r="D67" s="9"/>
      <c r="E67" s="9">
        <f t="shared" si="0"/>
        <v>2094134.12</v>
      </c>
    </row>
    <row r="68" spans="1:5" ht="21" x14ac:dyDescent="0.25">
      <c r="A68" s="18">
        <v>45652</v>
      </c>
      <c r="B68" s="8" t="s">
        <v>1654</v>
      </c>
      <c r="C68" s="9">
        <v>411021</v>
      </c>
      <c r="D68" s="9"/>
      <c r="E68" s="9">
        <f t="shared" si="0"/>
        <v>2505155.12</v>
      </c>
    </row>
    <row r="69" spans="1:5" ht="21" x14ac:dyDescent="0.25">
      <c r="A69" s="18">
        <v>45652</v>
      </c>
      <c r="B69" s="8" t="s">
        <v>1642</v>
      </c>
      <c r="C69" s="9">
        <v>241574</v>
      </c>
      <c r="D69" s="9"/>
      <c r="E69" s="9">
        <f t="shared" si="0"/>
        <v>2746729.12</v>
      </c>
    </row>
    <row r="70" spans="1:5" ht="21" x14ac:dyDescent="0.25">
      <c r="A70" s="18">
        <v>45652</v>
      </c>
      <c r="B70" s="8" t="s">
        <v>2110</v>
      </c>
      <c r="C70" s="9"/>
      <c r="D70" s="9">
        <v>2739958.28</v>
      </c>
      <c r="E70" s="9">
        <f t="shared" ref="E70:E133" si="1">E69+C70-D70</f>
        <v>6770.8400000003166</v>
      </c>
    </row>
    <row r="71" spans="1:5" ht="21" x14ac:dyDescent="0.25">
      <c r="A71" s="18">
        <v>45652</v>
      </c>
      <c r="B71" s="8" t="s">
        <v>150</v>
      </c>
      <c r="C71" s="9"/>
      <c r="D71" s="9">
        <v>26.25</v>
      </c>
      <c r="E71" s="9">
        <f t="shared" si="1"/>
        <v>6744.5900000003166</v>
      </c>
    </row>
    <row r="72" spans="1:5" ht="21" x14ac:dyDescent="0.25">
      <c r="A72" s="18">
        <v>45653</v>
      </c>
      <c r="B72" s="8" t="s">
        <v>1605</v>
      </c>
      <c r="C72" s="9">
        <v>1204833</v>
      </c>
      <c r="D72" s="9"/>
      <c r="E72" s="9">
        <f t="shared" si="1"/>
        <v>1211577.5900000003</v>
      </c>
    </row>
    <row r="73" spans="1:5" ht="21" x14ac:dyDescent="0.25">
      <c r="A73" s="18">
        <v>45653</v>
      </c>
      <c r="B73" s="8" t="s">
        <v>2023</v>
      </c>
      <c r="C73" s="9"/>
      <c r="D73" s="9">
        <v>1205489.07</v>
      </c>
      <c r="E73" s="9">
        <f t="shared" si="1"/>
        <v>6088.5200000002515</v>
      </c>
    </row>
    <row r="74" spans="1:5" ht="21" x14ac:dyDescent="0.25">
      <c r="A74" s="18">
        <v>45653</v>
      </c>
      <c r="B74" s="8" t="s">
        <v>362</v>
      </c>
      <c r="C74" s="9"/>
      <c r="D74" s="9">
        <v>26.25</v>
      </c>
      <c r="E74" s="9">
        <f t="shared" si="1"/>
        <v>6062.2700000002515</v>
      </c>
    </row>
    <row r="75" spans="1:5" ht="21" x14ac:dyDescent="0.25">
      <c r="A75" s="18">
        <v>45653</v>
      </c>
      <c r="B75" s="8" t="s">
        <v>2114</v>
      </c>
      <c r="C75" s="9"/>
      <c r="D75" s="9">
        <v>3727</v>
      </c>
      <c r="E75" s="9">
        <f t="shared" si="1"/>
        <v>2335.2700000002515</v>
      </c>
    </row>
    <row r="76" spans="1:5" ht="21" x14ac:dyDescent="0.25">
      <c r="A76" s="18">
        <v>45654</v>
      </c>
      <c r="B76" s="8" t="s">
        <v>1642</v>
      </c>
      <c r="C76" s="86">
        <v>1254124</v>
      </c>
      <c r="D76" s="9"/>
      <c r="E76" s="9">
        <f t="shared" si="1"/>
        <v>1256459.2700000003</v>
      </c>
    </row>
    <row r="77" spans="1:5" ht="21" x14ac:dyDescent="0.25">
      <c r="A77" s="18">
        <v>45654</v>
      </c>
      <c r="B77" s="8" t="s">
        <v>1642</v>
      </c>
      <c r="C77" s="86">
        <v>200541</v>
      </c>
      <c r="D77" s="9"/>
      <c r="E77" s="9">
        <f t="shared" si="1"/>
        <v>1457000.2700000003</v>
      </c>
    </row>
    <row r="78" spans="1:5" ht="21" x14ac:dyDescent="0.25">
      <c r="A78" s="18">
        <v>45654</v>
      </c>
      <c r="B78" s="8" t="s">
        <v>2023</v>
      </c>
      <c r="C78" s="9"/>
      <c r="D78" s="9">
        <v>1451290</v>
      </c>
      <c r="E78" s="9">
        <f t="shared" si="1"/>
        <v>5710.2700000002515</v>
      </c>
    </row>
    <row r="79" spans="1:5" ht="21" x14ac:dyDescent="0.25">
      <c r="A79" s="18">
        <v>45654</v>
      </c>
      <c r="B79" s="8" t="s">
        <v>2023</v>
      </c>
      <c r="C79" s="9"/>
      <c r="D79" s="9">
        <v>26.25</v>
      </c>
      <c r="E79" s="9">
        <f t="shared" si="1"/>
        <v>5684.0200000002515</v>
      </c>
    </row>
    <row r="80" spans="1:5" ht="21" x14ac:dyDescent="0.25">
      <c r="A80" s="18">
        <v>45656</v>
      </c>
      <c r="B80" s="8" t="s">
        <v>2118</v>
      </c>
      <c r="C80" s="9">
        <v>999973.75</v>
      </c>
      <c r="D80" s="9"/>
      <c r="E80" s="9">
        <f t="shared" si="1"/>
        <v>1005657.7700000003</v>
      </c>
    </row>
    <row r="81" spans="1:5" ht="21" x14ac:dyDescent="0.25">
      <c r="A81" s="18">
        <v>45656</v>
      </c>
      <c r="B81" s="8" t="s">
        <v>2119</v>
      </c>
      <c r="C81" s="9"/>
      <c r="D81" s="9">
        <v>812255.12</v>
      </c>
      <c r="E81" s="9">
        <f t="shared" si="1"/>
        <v>193402.65000000026</v>
      </c>
    </row>
    <row r="82" spans="1:5" ht="21" x14ac:dyDescent="0.25">
      <c r="A82" s="18">
        <v>45656</v>
      </c>
      <c r="B82" s="8" t="s">
        <v>2120</v>
      </c>
      <c r="C82" s="9"/>
      <c r="D82" s="9">
        <v>191491.86</v>
      </c>
      <c r="E82" s="9">
        <f t="shared" si="1"/>
        <v>1910.7900000002701</v>
      </c>
    </row>
    <row r="83" spans="1:5" ht="21" x14ac:dyDescent="0.25">
      <c r="A83" s="18">
        <v>45656</v>
      </c>
      <c r="B83" s="8" t="s">
        <v>362</v>
      </c>
      <c r="C83" s="9"/>
      <c r="D83" s="9">
        <v>26.25</v>
      </c>
      <c r="E83" s="9">
        <f t="shared" si="1"/>
        <v>1884.5400000002701</v>
      </c>
    </row>
    <row r="84" spans="1:5" ht="21" x14ac:dyDescent="0.25">
      <c r="A84" s="18">
        <v>45656</v>
      </c>
      <c r="B84" s="8" t="s">
        <v>362</v>
      </c>
      <c r="C84" s="9"/>
      <c r="D84" s="9">
        <v>26.25</v>
      </c>
      <c r="E84" s="9">
        <f t="shared" si="1"/>
        <v>1858.2900000002701</v>
      </c>
    </row>
    <row r="85" spans="1:5" ht="21" x14ac:dyDescent="0.25">
      <c r="A85" s="18">
        <v>45657</v>
      </c>
      <c r="B85" s="8" t="s">
        <v>1198</v>
      </c>
      <c r="C85" s="9">
        <v>294883</v>
      </c>
      <c r="D85" s="9"/>
      <c r="E85" s="9">
        <f t="shared" si="1"/>
        <v>296741.29000000027</v>
      </c>
    </row>
    <row r="86" spans="1:5" ht="21" x14ac:dyDescent="0.25">
      <c r="A86" s="18">
        <v>45657</v>
      </c>
      <c r="B86" s="8" t="s">
        <v>1654</v>
      </c>
      <c r="C86" s="9">
        <v>245092</v>
      </c>
      <c r="D86" s="9"/>
      <c r="E86" s="9">
        <f t="shared" si="1"/>
        <v>541833.29000000027</v>
      </c>
    </row>
    <row r="87" spans="1:5" ht="21" x14ac:dyDescent="0.25">
      <c r="A87" s="18">
        <v>45657</v>
      </c>
      <c r="B87" s="8" t="s">
        <v>1148</v>
      </c>
      <c r="C87" s="9">
        <v>1300893</v>
      </c>
      <c r="D87" s="9"/>
      <c r="E87" s="9">
        <f t="shared" si="1"/>
        <v>1842726.2900000003</v>
      </c>
    </row>
    <row r="88" spans="1:5" ht="24" x14ac:dyDescent="0.3">
      <c r="A88" s="18">
        <v>45657</v>
      </c>
      <c r="B88" s="8" t="s">
        <v>2125</v>
      </c>
      <c r="C88" s="9"/>
      <c r="D88" s="31">
        <v>1837134.88</v>
      </c>
      <c r="E88" s="9">
        <f t="shared" si="1"/>
        <v>5591.4100000003818</v>
      </c>
    </row>
    <row r="89" spans="1:5" ht="21" x14ac:dyDescent="0.25">
      <c r="A89" s="18">
        <v>45657</v>
      </c>
      <c r="B89" s="8" t="s">
        <v>150</v>
      </c>
      <c r="C89" s="9"/>
      <c r="D89" s="9">
        <v>26.25</v>
      </c>
      <c r="E89" s="9">
        <f t="shared" si="1"/>
        <v>5565.1600000003818</v>
      </c>
    </row>
    <row r="90" spans="1:5" ht="21" x14ac:dyDescent="0.25">
      <c r="A90" s="18">
        <v>45659</v>
      </c>
      <c r="B90" s="8" t="s">
        <v>1654</v>
      </c>
      <c r="C90" s="9">
        <v>58082</v>
      </c>
      <c r="D90" s="9"/>
      <c r="E90" s="9">
        <f t="shared" si="1"/>
        <v>63647.160000000382</v>
      </c>
    </row>
    <row r="91" spans="1:5" ht="21" x14ac:dyDescent="0.25">
      <c r="A91" s="18">
        <v>45659</v>
      </c>
      <c r="B91" s="8" t="s">
        <v>1609</v>
      </c>
      <c r="C91" s="9">
        <v>460119</v>
      </c>
      <c r="D91" s="9"/>
      <c r="E91" s="9">
        <f t="shared" si="1"/>
        <v>523766.16000000038</v>
      </c>
    </row>
    <row r="92" spans="1:5" ht="21" x14ac:dyDescent="0.25">
      <c r="A92" s="18">
        <v>45659</v>
      </c>
      <c r="B92" s="8" t="s">
        <v>1996</v>
      </c>
      <c r="C92" s="9">
        <v>499781</v>
      </c>
      <c r="D92" s="9"/>
      <c r="E92" s="9">
        <f t="shared" si="1"/>
        <v>1023547.1600000004</v>
      </c>
    </row>
    <row r="93" spans="1:5" ht="21" x14ac:dyDescent="0.25">
      <c r="A93" s="18">
        <v>45659</v>
      </c>
      <c r="B93" s="8" t="s">
        <v>1996</v>
      </c>
      <c r="C93" s="9">
        <v>412338</v>
      </c>
      <c r="D93" s="9"/>
      <c r="E93" s="9">
        <f t="shared" si="1"/>
        <v>1435885.1600000004</v>
      </c>
    </row>
    <row r="94" spans="1:5" ht="21" x14ac:dyDescent="0.25">
      <c r="A94" s="18">
        <v>45659</v>
      </c>
      <c r="B94" s="8" t="s">
        <v>1148</v>
      </c>
      <c r="C94" s="9">
        <v>771227</v>
      </c>
      <c r="D94" s="9"/>
      <c r="E94" s="9">
        <f t="shared" si="1"/>
        <v>2207112.16</v>
      </c>
    </row>
    <row r="95" spans="1:5" ht="21" x14ac:dyDescent="0.25">
      <c r="A95" s="18">
        <v>45659</v>
      </c>
      <c r="B95" s="8" t="s">
        <v>1642</v>
      </c>
      <c r="C95" s="9">
        <v>3188</v>
      </c>
      <c r="D95" s="9"/>
      <c r="E95" s="9">
        <f t="shared" si="1"/>
        <v>2210300.16</v>
      </c>
    </row>
    <row r="96" spans="1:5" ht="21" x14ac:dyDescent="0.25">
      <c r="A96" s="18">
        <v>45659</v>
      </c>
      <c r="B96" s="8" t="s">
        <v>2134</v>
      </c>
      <c r="C96" s="9"/>
      <c r="D96" s="9">
        <v>2204251.23</v>
      </c>
      <c r="E96" s="9">
        <f t="shared" si="1"/>
        <v>6048.9300000001676</v>
      </c>
    </row>
    <row r="97" spans="1:7" ht="21" x14ac:dyDescent="0.25">
      <c r="A97" s="18">
        <v>45659</v>
      </c>
      <c r="B97" s="8" t="s">
        <v>150</v>
      </c>
      <c r="C97" s="9"/>
      <c r="D97" s="9">
        <v>26.25</v>
      </c>
      <c r="E97" s="9">
        <f t="shared" si="1"/>
        <v>6022.6800000001676</v>
      </c>
    </row>
    <row r="98" spans="1:7" ht="21" x14ac:dyDescent="0.25">
      <c r="A98" s="18">
        <v>45659</v>
      </c>
      <c r="B98" s="8" t="s">
        <v>2135</v>
      </c>
      <c r="C98" s="9"/>
      <c r="D98" s="9">
        <v>3305</v>
      </c>
      <c r="E98" s="9">
        <f t="shared" si="1"/>
        <v>2717.6800000001676</v>
      </c>
    </row>
    <row r="99" spans="1:7" ht="21" x14ac:dyDescent="0.25">
      <c r="A99" s="18">
        <v>45659</v>
      </c>
      <c r="B99" s="8" t="s">
        <v>1642</v>
      </c>
      <c r="C99" s="9">
        <v>1769354</v>
      </c>
      <c r="D99" s="9"/>
      <c r="E99" s="9">
        <f t="shared" si="1"/>
        <v>1772071.6800000002</v>
      </c>
    </row>
    <row r="100" spans="1:7" ht="21" x14ac:dyDescent="0.25">
      <c r="A100" s="18">
        <v>45660</v>
      </c>
      <c r="B100" s="8" t="s">
        <v>1996</v>
      </c>
      <c r="C100" s="9">
        <v>435458</v>
      </c>
      <c r="D100" s="9"/>
      <c r="E100" s="9">
        <f t="shared" si="1"/>
        <v>2207529.6800000002</v>
      </c>
    </row>
    <row r="101" spans="1:7" ht="21" x14ac:dyDescent="0.25">
      <c r="A101" s="18">
        <v>45660</v>
      </c>
      <c r="B101" s="8" t="s">
        <v>2134</v>
      </c>
      <c r="C101" s="9"/>
      <c r="D101" s="9">
        <v>2204281.7000000002</v>
      </c>
      <c r="E101" s="9">
        <f t="shared" si="1"/>
        <v>3247.9799999999814</v>
      </c>
      <c r="G101" s="9"/>
    </row>
    <row r="102" spans="1:7" ht="21" x14ac:dyDescent="0.25">
      <c r="A102" s="18">
        <v>45661</v>
      </c>
      <c r="B102" s="8" t="s">
        <v>1497</v>
      </c>
      <c r="C102" s="16">
        <v>845145</v>
      </c>
      <c r="D102" s="9"/>
      <c r="E102" s="9">
        <f t="shared" si="1"/>
        <v>848392.98</v>
      </c>
    </row>
    <row r="103" spans="1:7" ht="21" x14ac:dyDescent="0.25">
      <c r="A103" s="18">
        <v>45661</v>
      </c>
      <c r="B103" s="8" t="s">
        <v>1497</v>
      </c>
      <c r="C103" s="16">
        <v>945127</v>
      </c>
      <c r="D103" s="9"/>
      <c r="E103" s="9">
        <f t="shared" si="1"/>
        <v>1793519.98</v>
      </c>
    </row>
    <row r="104" spans="1:7" ht="21" x14ac:dyDescent="0.25">
      <c r="A104" s="18">
        <v>45661</v>
      </c>
      <c r="B104" s="8" t="s">
        <v>1642</v>
      </c>
      <c r="C104" s="86">
        <v>1146400</v>
      </c>
      <c r="D104" s="9"/>
      <c r="E104" s="9">
        <f t="shared" si="1"/>
        <v>2939919.98</v>
      </c>
    </row>
    <row r="105" spans="1:7" ht="21" x14ac:dyDescent="0.25">
      <c r="A105" s="18">
        <v>45661</v>
      </c>
      <c r="B105" s="8" t="s">
        <v>2134</v>
      </c>
      <c r="C105" s="9"/>
      <c r="D105" s="9">
        <v>2938190</v>
      </c>
      <c r="E105" s="9">
        <f t="shared" si="1"/>
        <v>1729.9799999999814</v>
      </c>
    </row>
    <row r="106" spans="1:7" ht="21" x14ac:dyDescent="0.25">
      <c r="A106" s="18">
        <v>45661</v>
      </c>
      <c r="B106" s="17"/>
      <c r="C106" s="9"/>
      <c r="D106" s="9">
        <v>26.5</v>
      </c>
      <c r="E106" s="9">
        <f t="shared" si="1"/>
        <v>1703.4799999999814</v>
      </c>
    </row>
    <row r="107" spans="1:7" ht="21" x14ac:dyDescent="0.25">
      <c r="A107" s="18">
        <v>45663</v>
      </c>
      <c r="B107" s="8" t="s">
        <v>1148</v>
      </c>
      <c r="C107" s="9">
        <v>827000</v>
      </c>
      <c r="D107" s="9"/>
      <c r="E107" s="9">
        <f t="shared" si="1"/>
        <v>828703.48</v>
      </c>
    </row>
    <row r="108" spans="1:7" ht="21" x14ac:dyDescent="0.25">
      <c r="A108" s="18">
        <v>45663</v>
      </c>
      <c r="B108" s="8" t="s">
        <v>2143</v>
      </c>
      <c r="C108" s="9"/>
      <c r="D108" s="9">
        <v>826425</v>
      </c>
      <c r="E108" s="9">
        <f t="shared" si="1"/>
        <v>2278.4799999999814</v>
      </c>
    </row>
    <row r="109" spans="1:7" ht="21" x14ac:dyDescent="0.25">
      <c r="A109" s="18">
        <v>45664</v>
      </c>
      <c r="B109" s="8" t="s">
        <v>1148</v>
      </c>
      <c r="C109" s="9">
        <v>250124</v>
      </c>
      <c r="D109" s="17"/>
      <c r="E109" s="9">
        <f t="shared" si="1"/>
        <v>252402.47999999998</v>
      </c>
    </row>
    <row r="110" spans="1:7" ht="21" x14ac:dyDescent="0.25">
      <c r="A110" s="18">
        <v>45664</v>
      </c>
      <c r="B110" s="8" t="s">
        <v>1642</v>
      </c>
      <c r="C110" s="9">
        <v>1225124</v>
      </c>
      <c r="D110" s="17"/>
      <c r="E110" s="9">
        <f t="shared" si="1"/>
        <v>1477526.48</v>
      </c>
    </row>
    <row r="111" spans="1:7" ht="21" x14ac:dyDescent="0.25">
      <c r="A111" s="18">
        <v>45664</v>
      </c>
      <c r="B111" s="8" t="s">
        <v>2145</v>
      </c>
      <c r="C111" s="9"/>
      <c r="D111" s="9">
        <v>1290960.33</v>
      </c>
      <c r="E111" s="9">
        <f t="shared" si="1"/>
        <v>186566.14999999991</v>
      </c>
    </row>
    <row r="112" spans="1:7" ht="21" x14ac:dyDescent="0.25">
      <c r="A112" s="18">
        <v>45664</v>
      </c>
      <c r="B112" s="8" t="s">
        <v>2146</v>
      </c>
      <c r="C112" s="9"/>
      <c r="D112" s="9">
        <v>184105</v>
      </c>
      <c r="E112" s="9">
        <f t="shared" si="1"/>
        <v>2461.1499999999069</v>
      </c>
    </row>
    <row r="113" spans="1:5" ht="21" x14ac:dyDescent="0.25">
      <c r="A113" s="18">
        <v>45664</v>
      </c>
      <c r="B113" s="8" t="s">
        <v>150</v>
      </c>
      <c r="C113" s="9"/>
      <c r="D113" s="9">
        <v>2</v>
      </c>
      <c r="E113" s="9">
        <f t="shared" si="1"/>
        <v>2459.1499999999069</v>
      </c>
    </row>
    <row r="114" spans="1:5" ht="21" x14ac:dyDescent="0.25">
      <c r="A114" s="18">
        <v>45665</v>
      </c>
      <c r="B114" s="8" t="s">
        <v>2149</v>
      </c>
      <c r="C114" s="9">
        <v>214998</v>
      </c>
      <c r="D114" s="9"/>
      <c r="E114" s="9">
        <f t="shared" si="1"/>
        <v>217457.14999999991</v>
      </c>
    </row>
    <row r="115" spans="1:5" ht="21" x14ac:dyDescent="0.25">
      <c r="A115" s="18">
        <v>45665</v>
      </c>
      <c r="B115" s="8" t="s">
        <v>1996</v>
      </c>
      <c r="C115" s="9">
        <v>400119</v>
      </c>
      <c r="D115" s="9"/>
      <c r="E115" s="9">
        <f t="shared" si="1"/>
        <v>617576.14999999991</v>
      </c>
    </row>
    <row r="116" spans="1:5" ht="21" x14ac:dyDescent="0.25">
      <c r="A116" s="18">
        <v>45665</v>
      </c>
      <c r="B116" s="8" t="s">
        <v>1996</v>
      </c>
      <c r="C116" s="9">
        <v>390338</v>
      </c>
      <c r="D116" s="9"/>
      <c r="E116" s="9">
        <f t="shared" si="1"/>
        <v>1007914.1499999999</v>
      </c>
    </row>
    <row r="117" spans="1:5" ht="21" x14ac:dyDescent="0.25">
      <c r="A117" s="18">
        <v>45665</v>
      </c>
      <c r="B117" s="8" t="s">
        <v>1642</v>
      </c>
      <c r="C117" s="9">
        <v>375228</v>
      </c>
      <c r="D117" s="9"/>
      <c r="E117" s="9">
        <f t="shared" si="1"/>
        <v>1383142.15</v>
      </c>
    </row>
    <row r="118" spans="1:5" ht="21" x14ac:dyDescent="0.25">
      <c r="A118" s="18">
        <v>45665</v>
      </c>
      <c r="B118" s="8" t="s">
        <v>1148</v>
      </c>
      <c r="C118" s="9">
        <v>256149</v>
      </c>
      <c r="D118" s="9"/>
      <c r="E118" s="9">
        <f t="shared" si="1"/>
        <v>1639291.15</v>
      </c>
    </row>
    <row r="119" spans="1:5" ht="21" x14ac:dyDescent="0.25">
      <c r="A119" s="18">
        <v>45665</v>
      </c>
      <c r="B119" s="8" t="s">
        <v>1605</v>
      </c>
      <c r="C119" s="9">
        <v>200189</v>
      </c>
      <c r="D119" s="9"/>
      <c r="E119" s="9">
        <f t="shared" si="1"/>
        <v>1839480.15</v>
      </c>
    </row>
    <row r="120" spans="1:5" ht="21" x14ac:dyDescent="0.25">
      <c r="A120" s="18">
        <v>45665</v>
      </c>
      <c r="B120" s="8" t="s">
        <v>2150</v>
      </c>
      <c r="C120" s="9"/>
      <c r="D120" s="9">
        <v>1837153.24</v>
      </c>
      <c r="E120" s="9">
        <f t="shared" si="1"/>
        <v>2326.9099999999162</v>
      </c>
    </row>
    <row r="121" spans="1:5" ht="21" x14ac:dyDescent="0.25">
      <c r="A121" s="18">
        <v>45665</v>
      </c>
      <c r="B121" s="8" t="s">
        <v>362</v>
      </c>
      <c r="C121" s="9"/>
      <c r="D121" s="9">
        <v>26.25</v>
      </c>
      <c r="E121" s="9">
        <f t="shared" si="1"/>
        <v>2300.6599999999162</v>
      </c>
    </row>
    <row r="122" spans="1:5" ht="21" x14ac:dyDescent="0.25">
      <c r="A122" s="18">
        <v>45665</v>
      </c>
      <c r="B122" s="8" t="s">
        <v>1642</v>
      </c>
      <c r="C122" s="9">
        <v>367214</v>
      </c>
      <c r="D122" s="9"/>
      <c r="E122" s="9">
        <f t="shared" si="1"/>
        <v>369514.65999999992</v>
      </c>
    </row>
    <row r="123" spans="1:5" ht="21" x14ac:dyDescent="0.25">
      <c r="A123" s="18">
        <v>45665</v>
      </c>
      <c r="B123" s="8" t="s">
        <v>2151</v>
      </c>
      <c r="C123" s="9"/>
      <c r="D123" s="9">
        <v>367677.77</v>
      </c>
      <c r="E123" s="9">
        <f t="shared" si="1"/>
        <v>1836.8899999998976</v>
      </c>
    </row>
    <row r="124" spans="1:5" ht="21" x14ac:dyDescent="0.25">
      <c r="A124" s="18">
        <v>45665</v>
      </c>
      <c r="B124" s="8" t="s">
        <v>362</v>
      </c>
      <c r="C124" s="9"/>
      <c r="D124" s="9">
        <v>26.25</v>
      </c>
      <c r="E124" s="9">
        <f t="shared" si="1"/>
        <v>1810.6399999998976</v>
      </c>
    </row>
    <row r="125" spans="1:5" ht="21" x14ac:dyDescent="0.25">
      <c r="A125" s="18">
        <v>45665</v>
      </c>
      <c r="B125" s="8" t="s">
        <v>1148</v>
      </c>
      <c r="C125" s="9">
        <v>1062118</v>
      </c>
      <c r="D125" s="9"/>
      <c r="E125" s="9">
        <f t="shared" si="1"/>
        <v>1063928.6399999999</v>
      </c>
    </row>
    <row r="126" spans="1:5" ht="21" x14ac:dyDescent="0.25">
      <c r="A126" s="18">
        <v>45666</v>
      </c>
      <c r="B126" s="8" t="s">
        <v>1996</v>
      </c>
      <c r="C126" s="9">
        <v>429968</v>
      </c>
      <c r="D126" s="9"/>
      <c r="E126" s="9">
        <f t="shared" si="1"/>
        <v>1493896.64</v>
      </c>
    </row>
    <row r="127" spans="1:5" ht="21" x14ac:dyDescent="0.25">
      <c r="A127" s="18">
        <v>45666</v>
      </c>
      <c r="B127" s="8" t="s">
        <v>2154</v>
      </c>
      <c r="C127" s="9">
        <v>395521</v>
      </c>
      <c r="D127" s="9"/>
      <c r="E127" s="9">
        <f t="shared" si="1"/>
        <v>1889417.64</v>
      </c>
    </row>
    <row r="128" spans="1:5" ht="21" x14ac:dyDescent="0.25">
      <c r="A128" s="18">
        <v>45666</v>
      </c>
      <c r="B128" s="8"/>
      <c r="C128" s="9"/>
      <c r="D128" s="9">
        <v>1887271.33</v>
      </c>
      <c r="E128" s="9">
        <f t="shared" si="1"/>
        <v>2146.309999999823</v>
      </c>
    </row>
    <row r="129" spans="1:5" ht="21" x14ac:dyDescent="0.25">
      <c r="A129" s="18">
        <v>45666</v>
      </c>
      <c r="B129" s="8"/>
      <c r="C129" s="9"/>
      <c r="D129" s="9">
        <v>52.5</v>
      </c>
      <c r="E129" s="9">
        <f t="shared" si="1"/>
        <v>2093.809999999823</v>
      </c>
    </row>
    <row r="130" spans="1:5" ht="21" x14ac:dyDescent="0.25">
      <c r="A130" s="18">
        <v>45667</v>
      </c>
      <c r="B130" s="8" t="s">
        <v>1148</v>
      </c>
      <c r="C130" s="9">
        <v>2000108</v>
      </c>
      <c r="D130" s="9"/>
      <c r="E130" s="9">
        <f t="shared" si="1"/>
        <v>2002201.8099999998</v>
      </c>
    </row>
    <row r="131" spans="1:5" ht="21" x14ac:dyDescent="0.25">
      <c r="A131" s="18">
        <v>45667</v>
      </c>
      <c r="B131" s="8" t="s">
        <v>1605</v>
      </c>
      <c r="C131" s="9">
        <v>226119</v>
      </c>
      <c r="D131" s="9"/>
      <c r="E131" s="9">
        <f t="shared" si="1"/>
        <v>2228320.8099999996</v>
      </c>
    </row>
    <row r="132" spans="1:5" ht="21" x14ac:dyDescent="0.25">
      <c r="A132" s="18">
        <v>45667</v>
      </c>
      <c r="B132" s="8" t="s">
        <v>2156</v>
      </c>
      <c r="C132" s="9"/>
      <c r="D132" s="9">
        <v>1065657.96</v>
      </c>
      <c r="E132" s="9">
        <f t="shared" si="1"/>
        <v>1162662.8499999996</v>
      </c>
    </row>
    <row r="133" spans="1:5" ht="21" x14ac:dyDescent="0.25">
      <c r="A133" s="18">
        <v>45667</v>
      </c>
      <c r="B133" s="8" t="s">
        <v>2157</v>
      </c>
      <c r="C133" s="9"/>
      <c r="D133" s="9">
        <v>1160347.8999999999</v>
      </c>
      <c r="E133" s="9">
        <f t="shared" si="1"/>
        <v>2314.9499999997206</v>
      </c>
    </row>
    <row r="134" spans="1:5" ht="21" x14ac:dyDescent="0.25">
      <c r="A134" s="18">
        <v>45667</v>
      </c>
      <c r="B134" s="8" t="s">
        <v>362</v>
      </c>
      <c r="C134" s="9"/>
      <c r="D134" s="9">
        <v>52.5</v>
      </c>
      <c r="E134" s="9">
        <f t="shared" ref="E134:E197" si="2">E133+C134-D134</f>
        <v>2262.4499999997206</v>
      </c>
    </row>
    <row r="135" spans="1:5" ht="21" x14ac:dyDescent="0.25">
      <c r="A135" s="18">
        <v>45668</v>
      </c>
      <c r="B135" s="8" t="s">
        <v>2070</v>
      </c>
      <c r="C135" s="9">
        <v>1001362</v>
      </c>
      <c r="D135" s="9"/>
      <c r="E135" s="9">
        <f t="shared" si="2"/>
        <v>1003624.4499999997</v>
      </c>
    </row>
    <row r="136" spans="1:5" ht="21" x14ac:dyDescent="0.25">
      <c r="A136" s="18">
        <v>45668</v>
      </c>
      <c r="B136" s="8" t="s">
        <v>2070</v>
      </c>
      <c r="C136" s="9">
        <v>224981</v>
      </c>
      <c r="D136" s="9"/>
      <c r="E136" s="9">
        <f t="shared" si="2"/>
        <v>1228605.4499999997</v>
      </c>
    </row>
    <row r="137" spans="1:5" ht="21" x14ac:dyDescent="0.25">
      <c r="A137" s="18">
        <v>45668</v>
      </c>
      <c r="B137" s="8" t="s">
        <v>1609</v>
      </c>
      <c r="C137" s="9">
        <v>60189</v>
      </c>
      <c r="D137" s="9"/>
      <c r="E137" s="9">
        <f t="shared" si="2"/>
        <v>1288794.4499999997</v>
      </c>
    </row>
    <row r="138" spans="1:5" ht="21" x14ac:dyDescent="0.25">
      <c r="A138" s="18">
        <v>45668</v>
      </c>
      <c r="B138" s="8" t="s">
        <v>2159</v>
      </c>
      <c r="C138" s="9"/>
      <c r="D138" s="9">
        <v>1286203.24</v>
      </c>
      <c r="E138" s="9">
        <f t="shared" si="2"/>
        <v>2591.2099999997299</v>
      </c>
    </row>
    <row r="139" spans="1:5" ht="21" x14ac:dyDescent="0.25">
      <c r="A139" s="18">
        <v>45668</v>
      </c>
      <c r="B139" s="8" t="s">
        <v>362</v>
      </c>
      <c r="C139" s="9"/>
      <c r="D139" s="9">
        <v>26.25</v>
      </c>
      <c r="E139" s="9">
        <f t="shared" si="2"/>
        <v>2564.9599999997299</v>
      </c>
    </row>
    <row r="140" spans="1:5" ht="21" x14ac:dyDescent="0.25">
      <c r="A140" s="18">
        <v>45671</v>
      </c>
      <c r="B140" s="8" t="s">
        <v>1975</v>
      </c>
      <c r="C140" s="9">
        <v>1469813</v>
      </c>
      <c r="D140" s="9"/>
      <c r="E140" s="9">
        <f t="shared" si="2"/>
        <v>1472377.9599999997</v>
      </c>
    </row>
    <row r="141" spans="1:5" ht="21" x14ac:dyDescent="0.25">
      <c r="A141" s="18">
        <v>45671</v>
      </c>
      <c r="B141" s="8" t="s">
        <v>2160</v>
      </c>
      <c r="C141" s="9"/>
      <c r="D141" s="9">
        <v>1469265.56</v>
      </c>
      <c r="E141" s="9">
        <f t="shared" si="2"/>
        <v>3112.399999999674</v>
      </c>
    </row>
    <row r="142" spans="1:5" ht="21" x14ac:dyDescent="0.25">
      <c r="A142" s="18">
        <v>45671</v>
      </c>
      <c r="B142" s="8" t="s">
        <v>362</v>
      </c>
      <c r="C142" s="9"/>
      <c r="D142" s="9">
        <v>26.25</v>
      </c>
      <c r="E142" s="9">
        <f t="shared" si="2"/>
        <v>3086.149999999674</v>
      </c>
    </row>
    <row r="143" spans="1:5" ht="21" x14ac:dyDescent="0.25">
      <c r="A143" s="18">
        <v>45672</v>
      </c>
      <c r="B143" s="8" t="s">
        <v>230</v>
      </c>
      <c r="C143" s="9"/>
      <c r="D143" s="9">
        <v>249</v>
      </c>
      <c r="E143" s="9">
        <f t="shared" si="2"/>
        <v>2837.149999999674</v>
      </c>
    </row>
    <row r="144" spans="1:5" ht="21" x14ac:dyDescent="0.25">
      <c r="A144" s="18">
        <v>45672</v>
      </c>
      <c r="B144" s="8" t="s">
        <v>1975</v>
      </c>
      <c r="C144" s="9">
        <v>1469722</v>
      </c>
      <c r="D144" s="9"/>
      <c r="E144" s="9">
        <f t="shared" si="2"/>
        <v>1472559.1499999997</v>
      </c>
    </row>
    <row r="145" spans="1:5" ht="21" x14ac:dyDescent="0.25">
      <c r="A145" s="18">
        <v>45672</v>
      </c>
      <c r="B145" s="8" t="s">
        <v>2163</v>
      </c>
      <c r="C145" s="9"/>
      <c r="D145" s="9">
        <v>1469504.31</v>
      </c>
      <c r="E145" s="9">
        <f t="shared" si="2"/>
        <v>3054.8399999996182</v>
      </c>
    </row>
    <row r="146" spans="1:5" ht="21" x14ac:dyDescent="0.25">
      <c r="A146" s="18">
        <v>45672</v>
      </c>
      <c r="B146" s="8" t="s">
        <v>362</v>
      </c>
      <c r="C146" s="9"/>
      <c r="D146" s="9">
        <v>26.25</v>
      </c>
      <c r="E146" s="9">
        <f t="shared" si="2"/>
        <v>3028.5899999996182</v>
      </c>
    </row>
    <row r="147" spans="1:5" ht="21" x14ac:dyDescent="0.25">
      <c r="A147" s="18">
        <v>45673</v>
      </c>
      <c r="B147" s="8" t="s">
        <v>1605</v>
      </c>
      <c r="C147" s="9">
        <v>1664238</v>
      </c>
      <c r="D147" s="9"/>
      <c r="E147" s="9">
        <f t="shared" si="2"/>
        <v>1667266.5899999996</v>
      </c>
    </row>
    <row r="148" spans="1:5" ht="21" x14ac:dyDescent="0.25">
      <c r="A148" s="18">
        <v>45673</v>
      </c>
      <c r="B148" s="8" t="s">
        <v>2131</v>
      </c>
      <c r="C148" s="9"/>
      <c r="D148" s="9">
        <v>110298</v>
      </c>
      <c r="E148" s="9">
        <f t="shared" si="2"/>
        <v>1556968.5899999996</v>
      </c>
    </row>
    <row r="149" spans="1:5" ht="21" x14ac:dyDescent="0.25">
      <c r="A149" s="18">
        <v>45673</v>
      </c>
      <c r="B149" s="8" t="s">
        <v>2165</v>
      </c>
      <c r="C149" s="9"/>
      <c r="D149" s="9">
        <v>1554570.99</v>
      </c>
      <c r="E149" s="9">
        <f t="shared" si="2"/>
        <v>2397.5999999996275</v>
      </c>
    </row>
    <row r="150" spans="1:5" ht="21" x14ac:dyDescent="0.25">
      <c r="A150" s="18">
        <v>45673</v>
      </c>
      <c r="B150" s="8" t="s">
        <v>230</v>
      </c>
      <c r="C150" s="9"/>
      <c r="D150" s="9">
        <v>26.25</v>
      </c>
      <c r="E150" s="9">
        <f t="shared" si="2"/>
        <v>2371.3499999996275</v>
      </c>
    </row>
    <row r="151" spans="1:5" ht="21" x14ac:dyDescent="0.25">
      <c r="A151" s="18">
        <v>45675</v>
      </c>
      <c r="B151" s="8" t="s">
        <v>1989</v>
      </c>
      <c r="C151" s="9">
        <v>641089</v>
      </c>
      <c r="D151" s="9"/>
      <c r="E151" s="9">
        <f t="shared" si="2"/>
        <v>643460.34999999963</v>
      </c>
    </row>
    <row r="152" spans="1:5" ht="21" x14ac:dyDescent="0.25">
      <c r="A152" s="18">
        <v>45675</v>
      </c>
      <c r="B152" s="8" t="s">
        <v>1148</v>
      </c>
      <c r="C152" s="9">
        <v>99571</v>
      </c>
      <c r="D152" s="9"/>
      <c r="E152" s="9">
        <f t="shared" si="2"/>
        <v>743031.34999999963</v>
      </c>
    </row>
    <row r="153" spans="1:5" ht="21" x14ac:dyDescent="0.25">
      <c r="A153" s="18">
        <v>45675</v>
      </c>
      <c r="B153" s="8" t="s">
        <v>2171</v>
      </c>
      <c r="C153" s="9"/>
      <c r="D153" s="9">
        <v>738393.66</v>
      </c>
      <c r="E153" s="9">
        <f t="shared" si="2"/>
        <v>4637.6899999995949</v>
      </c>
    </row>
    <row r="154" spans="1:5" ht="21" x14ac:dyDescent="0.25">
      <c r="A154" s="18">
        <v>45675</v>
      </c>
      <c r="B154" s="8" t="s">
        <v>150</v>
      </c>
      <c r="C154" s="9"/>
      <c r="D154" s="9">
        <v>26.25</v>
      </c>
      <c r="E154" s="9">
        <f t="shared" si="2"/>
        <v>4611.4399999995949</v>
      </c>
    </row>
    <row r="155" spans="1:5" ht="21" x14ac:dyDescent="0.25">
      <c r="A155" s="18">
        <v>45677</v>
      </c>
      <c r="B155" s="8" t="s">
        <v>1605</v>
      </c>
      <c r="C155" s="9">
        <v>968417</v>
      </c>
      <c r="D155" s="9"/>
      <c r="E155" s="9">
        <f t="shared" si="2"/>
        <v>973028.43999999959</v>
      </c>
    </row>
    <row r="156" spans="1:5" ht="21" x14ac:dyDescent="0.25">
      <c r="A156" s="18">
        <v>45677</v>
      </c>
      <c r="B156" s="8" t="s">
        <v>1605</v>
      </c>
      <c r="C156" s="9">
        <v>524493</v>
      </c>
      <c r="D156" s="9"/>
      <c r="E156" s="9">
        <f t="shared" si="2"/>
        <v>1497521.4399999995</v>
      </c>
    </row>
    <row r="157" spans="1:5" ht="21" x14ac:dyDescent="0.25">
      <c r="A157" s="18">
        <v>45677</v>
      </c>
      <c r="B157" s="8" t="s">
        <v>2173</v>
      </c>
      <c r="C157" s="9"/>
      <c r="D157" s="9">
        <v>750441.1</v>
      </c>
      <c r="E157" s="9">
        <f t="shared" si="2"/>
        <v>747080.3399999995</v>
      </c>
    </row>
    <row r="158" spans="1:5" ht="21" x14ac:dyDescent="0.25">
      <c r="A158" s="18">
        <v>45677</v>
      </c>
      <c r="B158" s="8" t="s">
        <v>2174</v>
      </c>
      <c r="C158" s="9"/>
      <c r="D158" s="9">
        <v>742433.96</v>
      </c>
      <c r="E158" s="9">
        <f t="shared" si="2"/>
        <v>4646.379999999539</v>
      </c>
    </row>
    <row r="159" spans="1:5" ht="21" x14ac:dyDescent="0.25">
      <c r="A159" s="18">
        <v>45677</v>
      </c>
      <c r="B159" s="8" t="s">
        <v>362</v>
      </c>
      <c r="C159" s="9"/>
      <c r="D159" s="9">
        <v>26.25</v>
      </c>
      <c r="E159" s="9">
        <f t="shared" si="2"/>
        <v>4620.129999999539</v>
      </c>
    </row>
    <row r="160" spans="1:5" ht="21" x14ac:dyDescent="0.25">
      <c r="A160" s="18">
        <v>45677</v>
      </c>
      <c r="B160" s="8" t="s">
        <v>362</v>
      </c>
      <c r="C160" s="9"/>
      <c r="D160" s="9">
        <v>26.25</v>
      </c>
      <c r="E160" s="9">
        <f t="shared" si="2"/>
        <v>4593.879999999539</v>
      </c>
    </row>
    <row r="161" spans="1:5" ht="21" x14ac:dyDescent="0.25">
      <c r="A161" s="18">
        <v>45678</v>
      </c>
      <c r="B161" s="8" t="s">
        <v>2176</v>
      </c>
      <c r="C161" s="9">
        <v>513596.85</v>
      </c>
      <c r="D161" s="9"/>
      <c r="E161" s="9">
        <f t="shared" si="2"/>
        <v>518190.72999999952</v>
      </c>
    </row>
    <row r="162" spans="1:5" ht="21" x14ac:dyDescent="0.25">
      <c r="A162" s="18">
        <v>45678</v>
      </c>
      <c r="B162" s="8" t="s">
        <v>2131</v>
      </c>
      <c r="C162" s="9"/>
      <c r="D162" s="9">
        <v>513422</v>
      </c>
      <c r="E162" s="9">
        <f t="shared" si="2"/>
        <v>4768.7299999995157</v>
      </c>
    </row>
    <row r="163" spans="1:5" ht="21" x14ac:dyDescent="0.25">
      <c r="A163" s="18">
        <v>45679</v>
      </c>
      <c r="B163" s="8" t="s">
        <v>2176</v>
      </c>
      <c r="C163" s="9">
        <v>599996.85</v>
      </c>
      <c r="D163" s="9"/>
      <c r="E163" s="9">
        <f t="shared" si="2"/>
        <v>604765.57999999949</v>
      </c>
    </row>
    <row r="164" spans="1:5" ht="21" x14ac:dyDescent="0.25">
      <c r="A164" s="18">
        <v>45679</v>
      </c>
      <c r="B164" s="8" t="s">
        <v>2131</v>
      </c>
      <c r="C164" s="9"/>
      <c r="D164" s="9">
        <v>36832</v>
      </c>
      <c r="E164" s="9">
        <f t="shared" si="2"/>
        <v>567933.57999999949</v>
      </c>
    </row>
    <row r="165" spans="1:5" ht="21" x14ac:dyDescent="0.25">
      <c r="A165" s="18">
        <v>45679</v>
      </c>
      <c r="B165" s="8" t="s">
        <v>2131</v>
      </c>
      <c r="C165" s="9"/>
      <c r="D165" s="9">
        <v>563221</v>
      </c>
      <c r="E165" s="9">
        <f t="shared" si="2"/>
        <v>4712.5799999994924</v>
      </c>
    </row>
    <row r="166" spans="1:5" ht="21" x14ac:dyDescent="0.25">
      <c r="A166" s="18">
        <v>45680</v>
      </c>
      <c r="B166" s="8" t="s">
        <v>2176</v>
      </c>
      <c r="C166" s="9">
        <v>499996.25</v>
      </c>
      <c r="D166" s="9"/>
      <c r="E166" s="9">
        <f t="shared" si="2"/>
        <v>504708.82999999949</v>
      </c>
    </row>
    <row r="167" spans="1:5" ht="21" x14ac:dyDescent="0.25">
      <c r="A167" s="18">
        <v>45680</v>
      </c>
      <c r="B167" s="8" t="s">
        <v>2131</v>
      </c>
      <c r="C167" s="9"/>
      <c r="D167" s="9">
        <v>500481</v>
      </c>
      <c r="E167" s="9">
        <f t="shared" si="2"/>
        <v>4227.8299999994924</v>
      </c>
    </row>
    <row r="168" spans="1:5" ht="21" x14ac:dyDescent="0.25">
      <c r="A168" s="18">
        <v>45680</v>
      </c>
      <c r="B168" s="8" t="s">
        <v>2176</v>
      </c>
      <c r="C168" s="9">
        <v>599996.25</v>
      </c>
      <c r="D168" s="9"/>
      <c r="E168" s="9">
        <f t="shared" si="2"/>
        <v>604224.07999999949</v>
      </c>
    </row>
    <row r="169" spans="1:5" ht="21" x14ac:dyDescent="0.25">
      <c r="A169" s="18">
        <v>45680</v>
      </c>
      <c r="B169" s="8" t="s">
        <v>1605</v>
      </c>
      <c r="C169" s="9">
        <v>235341</v>
      </c>
      <c r="D169" s="9"/>
      <c r="E169" s="9">
        <f t="shared" si="2"/>
        <v>839565.07999999949</v>
      </c>
    </row>
    <row r="170" spans="1:5" ht="21" x14ac:dyDescent="0.25">
      <c r="A170" s="18">
        <v>45680</v>
      </c>
      <c r="B170" s="8" t="s">
        <v>2182</v>
      </c>
      <c r="C170" s="9"/>
      <c r="D170" s="9">
        <v>735253.24</v>
      </c>
      <c r="E170" s="9">
        <f t="shared" si="2"/>
        <v>104311.8399999995</v>
      </c>
    </row>
    <row r="171" spans="1:5" ht="21" x14ac:dyDescent="0.25">
      <c r="A171" s="18">
        <v>45680</v>
      </c>
      <c r="B171" s="8" t="s">
        <v>150</v>
      </c>
      <c r="C171" s="9"/>
      <c r="D171" s="9">
        <v>26.25</v>
      </c>
      <c r="E171" s="9">
        <f t="shared" si="2"/>
        <v>104285.5899999995</v>
      </c>
    </row>
    <row r="172" spans="1:5" ht="21" x14ac:dyDescent="0.25">
      <c r="A172" s="18">
        <v>45681</v>
      </c>
      <c r="B172" s="8" t="s">
        <v>2176</v>
      </c>
      <c r="C172" s="9">
        <v>499996.85</v>
      </c>
      <c r="D172" s="9"/>
      <c r="E172" s="9">
        <f t="shared" si="2"/>
        <v>604282.43999999948</v>
      </c>
    </row>
    <row r="173" spans="1:5" ht="21" x14ac:dyDescent="0.25">
      <c r="A173" s="18">
        <v>45681</v>
      </c>
      <c r="B173" s="8" t="s">
        <v>2131</v>
      </c>
      <c r="C173" s="9"/>
      <c r="D173" s="9">
        <v>599997</v>
      </c>
      <c r="E173" s="9">
        <f t="shared" si="2"/>
        <v>4285.4399999994785</v>
      </c>
    </row>
    <row r="174" spans="1:5" ht="21" x14ac:dyDescent="0.25">
      <c r="A174" s="18">
        <v>45681</v>
      </c>
      <c r="B174" s="8" t="s">
        <v>2176</v>
      </c>
      <c r="C174" s="9">
        <v>599996.85</v>
      </c>
      <c r="D174" s="9"/>
      <c r="E174" s="9">
        <f t="shared" si="2"/>
        <v>604282.28999999946</v>
      </c>
    </row>
    <row r="175" spans="1:5" ht="21" x14ac:dyDescent="0.25">
      <c r="A175" s="18">
        <v>45681</v>
      </c>
      <c r="B175" s="8" t="s">
        <v>2131</v>
      </c>
      <c r="C175" s="9"/>
      <c r="D175" s="9">
        <v>599327</v>
      </c>
      <c r="E175" s="9">
        <f t="shared" si="2"/>
        <v>4955.2899999994552</v>
      </c>
    </row>
    <row r="176" spans="1:5" ht="21" x14ac:dyDescent="0.25">
      <c r="A176" s="18">
        <v>45684</v>
      </c>
      <c r="B176" s="8" t="s">
        <v>2176</v>
      </c>
      <c r="C176" s="9">
        <v>599996.85</v>
      </c>
      <c r="D176" s="9"/>
      <c r="E176" s="9">
        <f t="shared" si="2"/>
        <v>604952.13999999943</v>
      </c>
    </row>
    <row r="177" spans="1:5" ht="21" x14ac:dyDescent="0.25">
      <c r="A177" s="18">
        <v>45684</v>
      </c>
      <c r="B177" s="8" t="s">
        <v>1605</v>
      </c>
      <c r="C177" s="9">
        <v>346481</v>
      </c>
      <c r="D177" s="9"/>
      <c r="E177" s="9">
        <f t="shared" si="2"/>
        <v>951433.13999999943</v>
      </c>
    </row>
    <row r="178" spans="1:5" ht="21" x14ac:dyDescent="0.25">
      <c r="A178" s="18">
        <v>45684</v>
      </c>
      <c r="B178" s="8" t="s">
        <v>994</v>
      </c>
      <c r="C178" s="9">
        <v>290077</v>
      </c>
      <c r="D178" s="9"/>
      <c r="E178" s="9">
        <f t="shared" si="2"/>
        <v>1241510.1399999994</v>
      </c>
    </row>
    <row r="179" spans="1:5" ht="21" x14ac:dyDescent="0.25">
      <c r="A179" s="18">
        <v>45684</v>
      </c>
      <c r="B179" s="8" t="s">
        <v>2185</v>
      </c>
      <c r="C179" s="9"/>
      <c r="D179" s="9">
        <v>735892.3</v>
      </c>
      <c r="E179" s="9">
        <f t="shared" si="2"/>
        <v>505617.83999999939</v>
      </c>
    </row>
    <row r="180" spans="1:5" ht="21" x14ac:dyDescent="0.25">
      <c r="A180" s="18">
        <v>45684</v>
      </c>
      <c r="B180" s="8" t="s">
        <v>2176</v>
      </c>
      <c r="C180" s="9">
        <v>487796.85</v>
      </c>
      <c r="D180" s="9"/>
      <c r="E180" s="9">
        <f t="shared" si="2"/>
        <v>993414.68999999936</v>
      </c>
    </row>
    <row r="181" spans="1:5" ht="21" x14ac:dyDescent="0.25">
      <c r="A181" s="18">
        <v>45686</v>
      </c>
      <c r="B181" s="8" t="s">
        <v>2188</v>
      </c>
      <c r="C181" s="9"/>
      <c r="D181" s="9">
        <v>480105.85</v>
      </c>
      <c r="E181" s="9">
        <f t="shared" si="2"/>
        <v>513308.83999999939</v>
      </c>
    </row>
    <row r="182" spans="1:5" ht="21" x14ac:dyDescent="0.25">
      <c r="A182" s="18">
        <v>45686</v>
      </c>
      <c r="B182" s="8" t="s">
        <v>362</v>
      </c>
      <c r="C182" s="9"/>
      <c r="D182" s="9">
        <v>89.25</v>
      </c>
      <c r="E182" s="9">
        <f t="shared" si="2"/>
        <v>513219.58999999939</v>
      </c>
    </row>
    <row r="183" spans="1:5" ht="21" x14ac:dyDescent="0.25">
      <c r="A183" s="18">
        <v>45686</v>
      </c>
      <c r="B183" s="8" t="s">
        <v>2131</v>
      </c>
      <c r="C183" s="9"/>
      <c r="D183" s="9">
        <v>509113</v>
      </c>
      <c r="E183" s="9">
        <f t="shared" si="2"/>
        <v>4106.5899999993853</v>
      </c>
    </row>
    <row r="184" spans="1:5" ht="21" x14ac:dyDescent="0.25">
      <c r="A184" s="18">
        <v>45686</v>
      </c>
      <c r="B184" s="8" t="s">
        <v>2176</v>
      </c>
      <c r="C184" s="9">
        <v>524996.85</v>
      </c>
      <c r="D184" s="9"/>
      <c r="E184" s="9">
        <f t="shared" si="2"/>
        <v>529103.43999999936</v>
      </c>
    </row>
    <row r="185" spans="1:5" ht="21" x14ac:dyDescent="0.25">
      <c r="A185" s="18">
        <v>45686</v>
      </c>
      <c r="B185" s="8" t="s">
        <v>2131</v>
      </c>
      <c r="C185" s="9"/>
      <c r="D185" s="9">
        <v>525122</v>
      </c>
      <c r="E185" s="9">
        <f t="shared" si="2"/>
        <v>3981.439999999362</v>
      </c>
    </row>
    <row r="186" spans="1:5" ht="21" x14ac:dyDescent="0.25">
      <c r="A186" s="18"/>
      <c r="B186" s="8"/>
      <c r="C186" s="9">
        <v>907883</v>
      </c>
      <c r="D186" s="9"/>
      <c r="E186" s="9">
        <f t="shared" si="2"/>
        <v>911864.43999999936</v>
      </c>
    </row>
    <row r="187" spans="1:5" ht="21" x14ac:dyDescent="0.25">
      <c r="A187" s="18"/>
      <c r="B187" s="8"/>
      <c r="C187" s="9">
        <v>343478</v>
      </c>
      <c r="D187" s="9"/>
      <c r="E187" s="9">
        <f t="shared" si="2"/>
        <v>1255342.4399999995</v>
      </c>
    </row>
    <row r="188" spans="1:5" ht="21" x14ac:dyDescent="0.25">
      <c r="A188" s="18"/>
      <c r="B188" s="8"/>
      <c r="C188" s="9"/>
      <c r="D188" s="9">
        <v>11000</v>
      </c>
      <c r="E188" s="9">
        <f t="shared" si="2"/>
        <v>1244342.4399999995</v>
      </c>
    </row>
    <row r="189" spans="1:5" ht="21" x14ac:dyDescent="0.25">
      <c r="A189" s="18"/>
      <c r="B189" s="8"/>
      <c r="C189" s="9"/>
      <c r="D189" s="9">
        <v>1239941.81</v>
      </c>
      <c r="E189" s="9">
        <f t="shared" si="2"/>
        <v>4400.6299999994226</v>
      </c>
    </row>
    <row r="190" spans="1:5" ht="21" x14ac:dyDescent="0.25">
      <c r="A190" s="18"/>
      <c r="B190" s="8"/>
      <c r="C190" s="9"/>
      <c r="D190" s="9">
        <v>26.25</v>
      </c>
      <c r="E190" s="9">
        <f t="shared" si="2"/>
        <v>4374.3799999994226</v>
      </c>
    </row>
    <row r="191" spans="1:5" ht="21" x14ac:dyDescent="0.25">
      <c r="A191" s="18"/>
      <c r="B191" s="8"/>
      <c r="C191" s="9"/>
      <c r="D191" s="9">
        <v>249</v>
      </c>
      <c r="E191" s="9">
        <f t="shared" si="2"/>
        <v>4125.3799999994226</v>
      </c>
    </row>
    <row r="192" spans="1:5" ht="21" x14ac:dyDescent="0.25">
      <c r="A192" s="18">
        <v>45689</v>
      </c>
      <c r="B192" s="8" t="s">
        <v>1975</v>
      </c>
      <c r="C192" s="9">
        <v>398424</v>
      </c>
      <c r="D192" s="9"/>
      <c r="E192" s="9">
        <f t="shared" si="2"/>
        <v>402549.37999999942</v>
      </c>
    </row>
    <row r="193" spans="1:5" ht="21" x14ac:dyDescent="0.25">
      <c r="A193" s="18">
        <v>45689</v>
      </c>
      <c r="B193" s="8" t="s">
        <v>2193</v>
      </c>
      <c r="C193" s="9">
        <v>399833</v>
      </c>
      <c r="D193" s="9"/>
      <c r="E193" s="9">
        <f t="shared" si="2"/>
        <v>802382.37999999942</v>
      </c>
    </row>
    <row r="194" spans="1:5" ht="21" x14ac:dyDescent="0.25">
      <c r="A194" s="18">
        <v>45689</v>
      </c>
      <c r="B194" s="8" t="s">
        <v>1996</v>
      </c>
      <c r="C194" s="9">
        <v>102116</v>
      </c>
      <c r="D194" s="9"/>
      <c r="E194" s="9">
        <f t="shared" si="2"/>
        <v>904498.37999999942</v>
      </c>
    </row>
    <row r="195" spans="1:5" ht="21" x14ac:dyDescent="0.25">
      <c r="A195" s="18">
        <v>45689</v>
      </c>
      <c r="B195" s="8" t="s">
        <v>1996</v>
      </c>
      <c r="C195" s="9">
        <v>478231</v>
      </c>
      <c r="D195" s="9"/>
      <c r="E195" s="9">
        <f t="shared" si="2"/>
        <v>1382729.3799999994</v>
      </c>
    </row>
    <row r="196" spans="1:5" ht="21" x14ac:dyDescent="0.25">
      <c r="A196" s="18">
        <v>45689</v>
      </c>
      <c r="B196" s="8" t="s">
        <v>1654</v>
      </c>
      <c r="C196" s="9">
        <v>72263</v>
      </c>
      <c r="D196" s="9"/>
      <c r="E196" s="9">
        <f t="shared" si="2"/>
        <v>1454992.3799999994</v>
      </c>
    </row>
    <row r="197" spans="1:5" ht="21" x14ac:dyDescent="0.25">
      <c r="A197" s="18">
        <v>45689</v>
      </c>
      <c r="B197" s="8" t="s">
        <v>1148</v>
      </c>
      <c r="C197" s="9">
        <v>338241</v>
      </c>
      <c r="D197" s="9"/>
      <c r="E197" s="9">
        <f t="shared" si="2"/>
        <v>1793233.3799999994</v>
      </c>
    </row>
    <row r="198" spans="1:5" ht="21" x14ac:dyDescent="0.25">
      <c r="A198" s="18">
        <v>45689</v>
      </c>
      <c r="B198" s="8" t="s">
        <v>2194</v>
      </c>
      <c r="C198" s="9">
        <v>50000</v>
      </c>
      <c r="D198" s="9"/>
      <c r="E198" s="9">
        <f t="shared" ref="E198:E261" si="3">E197+C198-D198</f>
        <v>1843233.3799999994</v>
      </c>
    </row>
    <row r="199" spans="1:5" ht="21" x14ac:dyDescent="0.25">
      <c r="A199" s="18">
        <v>45689</v>
      </c>
      <c r="B199" s="8" t="s">
        <v>1417</v>
      </c>
      <c r="C199" s="9">
        <v>735592.37</v>
      </c>
      <c r="D199" s="9"/>
      <c r="E199" s="9">
        <f t="shared" si="3"/>
        <v>2578825.7499999995</v>
      </c>
    </row>
    <row r="200" spans="1:5" ht="21" x14ac:dyDescent="0.25">
      <c r="A200" s="18">
        <v>45689</v>
      </c>
      <c r="B200" s="8" t="s">
        <v>2195</v>
      </c>
      <c r="C200" s="9"/>
      <c r="D200" s="9">
        <v>2552745.4700000002</v>
      </c>
      <c r="E200" s="9">
        <f t="shared" si="3"/>
        <v>26080.279999999329</v>
      </c>
    </row>
    <row r="201" spans="1:5" ht="21" x14ac:dyDescent="0.25">
      <c r="A201" s="18">
        <v>45689</v>
      </c>
      <c r="B201" s="8" t="s">
        <v>362</v>
      </c>
      <c r="C201" s="9"/>
      <c r="D201" s="9">
        <v>26.25</v>
      </c>
      <c r="E201" s="9">
        <f t="shared" si="3"/>
        <v>26054.029999999329</v>
      </c>
    </row>
    <row r="202" spans="1:5" ht="21" x14ac:dyDescent="0.25">
      <c r="A202" s="18">
        <v>45689</v>
      </c>
      <c r="B202" s="8" t="s">
        <v>2196</v>
      </c>
      <c r="C202" s="9"/>
      <c r="D202" s="9">
        <v>22000</v>
      </c>
      <c r="E202" s="9">
        <f t="shared" si="3"/>
        <v>4054.0299999993294</v>
      </c>
    </row>
    <row r="203" spans="1:5" ht="21" x14ac:dyDescent="0.25">
      <c r="A203" s="18">
        <v>45692</v>
      </c>
      <c r="B203" s="8" t="s">
        <v>1996</v>
      </c>
      <c r="C203" s="9">
        <v>406995</v>
      </c>
      <c r="D203" s="9"/>
      <c r="E203" s="9">
        <f t="shared" si="3"/>
        <v>411049.02999999933</v>
      </c>
    </row>
    <row r="204" spans="1:5" ht="21" x14ac:dyDescent="0.25">
      <c r="A204" s="18">
        <v>45692</v>
      </c>
      <c r="B204" s="8" t="s">
        <v>1198</v>
      </c>
      <c r="C204" s="9">
        <v>55228</v>
      </c>
      <c r="D204" s="9"/>
      <c r="E204" s="9">
        <f t="shared" si="3"/>
        <v>466277.02999999933</v>
      </c>
    </row>
    <row r="205" spans="1:5" ht="21" x14ac:dyDescent="0.25">
      <c r="A205" s="18">
        <v>45692</v>
      </c>
      <c r="B205" s="8" t="s">
        <v>2070</v>
      </c>
      <c r="C205" s="9">
        <v>102117</v>
      </c>
      <c r="D205" s="9"/>
      <c r="E205" s="9">
        <f t="shared" si="3"/>
        <v>568394.02999999933</v>
      </c>
    </row>
    <row r="206" spans="1:5" ht="21" x14ac:dyDescent="0.25">
      <c r="A206" s="18">
        <v>45692</v>
      </c>
      <c r="B206" s="8" t="s">
        <v>1148</v>
      </c>
      <c r="C206" s="9">
        <v>100754</v>
      </c>
      <c r="D206" s="9"/>
      <c r="E206" s="9">
        <f t="shared" si="3"/>
        <v>669148.02999999933</v>
      </c>
    </row>
    <row r="207" spans="1:5" ht="21" x14ac:dyDescent="0.25">
      <c r="A207" s="18">
        <v>45692</v>
      </c>
      <c r="B207" s="8" t="s">
        <v>2208</v>
      </c>
      <c r="C207" s="9"/>
      <c r="D207" s="9">
        <v>665245.86</v>
      </c>
      <c r="E207" s="9">
        <f t="shared" si="3"/>
        <v>3902.1699999993434</v>
      </c>
    </row>
    <row r="208" spans="1:5" ht="21" x14ac:dyDescent="0.25">
      <c r="A208" s="18">
        <v>45692</v>
      </c>
      <c r="B208" s="8" t="s">
        <v>362</v>
      </c>
      <c r="C208" s="9"/>
      <c r="D208" s="9">
        <v>26.25</v>
      </c>
      <c r="E208" s="9">
        <f t="shared" si="3"/>
        <v>3875.9199999993434</v>
      </c>
    </row>
    <row r="209" spans="1:5" ht="21" x14ac:dyDescent="0.25">
      <c r="A209" s="18">
        <v>45696</v>
      </c>
      <c r="B209" s="8" t="s">
        <v>1642</v>
      </c>
      <c r="C209" s="9">
        <v>35114</v>
      </c>
      <c r="D209" s="9"/>
      <c r="E209" s="9">
        <f t="shared" si="3"/>
        <v>38989.919999999343</v>
      </c>
    </row>
    <row r="210" spans="1:5" ht="21" x14ac:dyDescent="0.25">
      <c r="A210" s="18">
        <v>45696</v>
      </c>
      <c r="B210" s="8" t="s">
        <v>1983</v>
      </c>
      <c r="C210" s="9">
        <v>550242</v>
      </c>
      <c r="D210" s="9"/>
      <c r="E210" s="9">
        <f t="shared" si="3"/>
        <v>589231.91999999934</v>
      </c>
    </row>
    <row r="211" spans="1:5" ht="21" x14ac:dyDescent="0.25">
      <c r="A211" s="18">
        <v>45696</v>
      </c>
      <c r="B211" s="8" t="s">
        <v>1642</v>
      </c>
      <c r="C211" s="9">
        <v>149325</v>
      </c>
      <c r="D211" s="9"/>
      <c r="E211" s="9">
        <f t="shared" si="3"/>
        <v>738556.91999999934</v>
      </c>
    </row>
    <row r="212" spans="1:5" ht="21" x14ac:dyDescent="0.25">
      <c r="A212" s="18">
        <v>45696</v>
      </c>
      <c r="B212" s="8" t="s">
        <v>2214</v>
      </c>
      <c r="C212" s="9"/>
      <c r="D212" s="9">
        <v>734867.58</v>
      </c>
      <c r="E212" s="9">
        <f t="shared" si="3"/>
        <v>3689.3399999993853</v>
      </c>
    </row>
    <row r="213" spans="1:5" ht="21" x14ac:dyDescent="0.25">
      <c r="A213" s="18">
        <v>45696</v>
      </c>
      <c r="B213" s="8" t="s">
        <v>362</v>
      </c>
      <c r="C213" s="9"/>
      <c r="D213" s="9">
        <v>26.25</v>
      </c>
      <c r="E213" s="9">
        <f t="shared" si="3"/>
        <v>3663.0899999993853</v>
      </c>
    </row>
    <row r="214" spans="1:5" ht="21" x14ac:dyDescent="0.25">
      <c r="A214" s="18">
        <v>45699</v>
      </c>
      <c r="B214" s="8" t="s">
        <v>2176</v>
      </c>
      <c r="C214" s="9">
        <v>464996.85</v>
      </c>
      <c r="D214" s="9"/>
      <c r="E214" s="9">
        <f t="shared" si="3"/>
        <v>468659.93999999936</v>
      </c>
    </row>
    <row r="215" spans="1:5" ht="21" x14ac:dyDescent="0.25">
      <c r="A215" s="18">
        <v>45699</v>
      </c>
      <c r="B215" s="8" t="s">
        <v>641</v>
      </c>
      <c r="C215" s="9"/>
      <c r="D215" s="9">
        <v>350229</v>
      </c>
      <c r="E215" s="9">
        <f t="shared" si="3"/>
        <v>118430.93999999936</v>
      </c>
    </row>
    <row r="216" spans="1:5" ht="21" x14ac:dyDescent="0.25">
      <c r="A216" s="18">
        <v>45700</v>
      </c>
      <c r="B216" s="8" t="s">
        <v>2131</v>
      </c>
      <c r="C216" s="9"/>
      <c r="D216" s="9">
        <v>115087</v>
      </c>
      <c r="E216" s="9">
        <f t="shared" si="3"/>
        <v>3343.939999999362</v>
      </c>
    </row>
    <row r="217" spans="1:5" ht="21" x14ac:dyDescent="0.25">
      <c r="A217" s="18">
        <v>45701</v>
      </c>
      <c r="B217" s="8" t="s">
        <v>2176</v>
      </c>
      <c r="C217" s="9">
        <v>534996.85</v>
      </c>
      <c r="D217" s="9"/>
      <c r="E217" s="9">
        <f t="shared" si="3"/>
        <v>538340.78999999934</v>
      </c>
    </row>
    <row r="218" spans="1:5" ht="21" x14ac:dyDescent="0.25">
      <c r="A218" s="18">
        <v>45701</v>
      </c>
      <c r="B218" s="8" t="s">
        <v>2131</v>
      </c>
      <c r="C218" s="9"/>
      <c r="D218" s="9">
        <v>422711</v>
      </c>
      <c r="E218" s="9">
        <f t="shared" si="3"/>
        <v>115629.78999999934</v>
      </c>
    </row>
    <row r="219" spans="1:5" ht="21" x14ac:dyDescent="0.25">
      <c r="A219" s="18">
        <v>45701</v>
      </c>
      <c r="B219" s="8" t="s">
        <v>641</v>
      </c>
      <c r="C219" s="9"/>
      <c r="D219" s="9">
        <v>112008</v>
      </c>
      <c r="E219" s="9">
        <f t="shared" si="3"/>
        <v>3621.7899999993388</v>
      </c>
    </row>
    <row r="220" spans="1:5" ht="21" x14ac:dyDescent="0.25">
      <c r="A220" s="18">
        <v>45701</v>
      </c>
      <c r="B220" s="8" t="s">
        <v>2219</v>
      </c>
      <c r="C220" s="9">
        <v>1415583.54</v>
      </c>
      <c r="D220" s="9"/>
      <c r="E220" s="9">
        <f t="shared" si="3"/>
        <v>1419205.3299999994</v>
      </c>
    </row>
    <row r="221" spans="1:5" ht="21" x14ac:dyDescent="0.25">
      <c r="A221" s="18">
        <v>45701</v>
      </c>
      <c r="B221" s="8" t="s">
        <v>641</v>
      </c>
      <c r="C221" s="9"/>
      <c r="D221" s="9">
        <v>1415117</v>
      </c>
      <c r="E221" s="9">
        <f t="shared" si="3"/>
        <v>4088.329999999376</v>
      </c>
    </row>
    <row r="222" spans="1:5" ht="21" x14ac:dyDescent="0.25">
      <c r="A222" s="18">
        <v>45701</v>
      </c>
      <c r="B222" s="8" t="s">
        <v>2176</v>
      </c>
      <c r="C222" s="9">
        <v>309996.84999999998</v>
      </c>
      <c r="D222" s="9"/>
      <c r="E222" s="9">
        <f t="shared" si="3"/>
        <v>314085.17999999935</v>
      </c>
    </row>
    <row r="223" spans="1:5" ht="21" x14ac:dyDescent="0.25">
      <c r="A223" s="18">
        <v>45702</v>
      </c>
      <c r="B223" s="8" t="s">
        <v>641</v>
      </c>
      <c r="C223" s="9"/>
      <c r="D223" s="9">
        <v>310127</v>
      </c>
      <c r="E223" s="9">
        <f t="shared" si="3"/>
        <v>3958.1799999993527</v>
      </c>
    </row>
    <row r="224" spans="1:5" ht="21" x14ac:dyDescent="0.25">
      <c r="A224" s="18">
        <v>45703</v>
      </c>
      <c r="B224" s="8" t="s">
        <v>722</v>
      </c>
      <c r="C224" s="9"/>
      <c r="D224" s="9">
        <v>249</v>
      </c>
      <c r="E224" s="9">
        <f t="shared" si="3"/>
        <v>3709.1799999993527</v>
      </c>
    </row>
    <row r="225" spans="1:5" ht="21" x14ac:dyDescent="0.25">
      <c r="A225" s="18">
        <v>45703</v>
      </c>
      <c r="B225" s="8" t="s">
        <v>1155</v>
      </c>
      <c r="C225" s="9"/>
      <c r="D225" s="9">
        <v>1149.75</v>
      </c>
      <c r="E225" s="9">
        <f t="shared" si="3"/>
        <v>2559.4299999993527</v>
      </c>
    </row>
    <row r="226" spans="1:5" ht="21" x14ac:dyDescent="0.25">
      <c r="A226" s="18">
        <v>45707</v>
      </c>
      <c r="B226" s="8" t="s">
        <v>2219</v>
      </c>
      <c r="C226" s="9">
        <v>1946445.73</v>
      </c>
      <c r="D226" s="9"/>
      <c r="E226" s="9">
        <f t="shared" si="3"/>
        <v>1949005.1599999992</v>
      </c>
    </row>
    <row r="227" spans="1:5" ht="21" x14ac:dyDescent="0.25">
      <c r="A227" s="18">
        <v>45707</v>
      </c>
      <c r="B227" s="8" t="s">
        <v>2131</v>
      </c>
      <c r="C227" s="9"/>
      <c r="D227" s="9">
        <v>899876</v>
      </c>
      <c r="E227" s="9">
        <f t="shared" si="3"/>
        <v>1049129.1599999992</v>
      </c>
    </row>
    <row r="228" spans="1:5" ht="21" x14ac:dyDescent="0.25">
      <c r="A228" s="18">
        <v>45707</v>
      </c>
      <c r="B228" s="8" t="s">
        <v>2131</v>
      </c>
      <c r="C228" s="9"/>
      <c r="D228" s="9">
        <v>189544</v>
      </c>
      <c r="E228" s="9">
        <f t="shared" si="3"/>
        <v>859585.15999999922</v>
      </c>
    </row>
    <row r="229" spans="1:5" ht="21" x14ac:dyDescent="0.25">
      <c r="A229" s="18">
        <v>45707</v>
      </c>
      <c r="B229" s="8" t="s">
        <v>2131</v>
      </c>
      <c r="C229" s="9"/>
      <c r="D229" s="9">
        <v>73521</v>
      </c>
      <c r="E229" s="9">
        <f t="shared" si="3"/>
        <v>786064.15999999922</v>
      </c>
    </row>
    <row r="230" spans="1:5" ht="21" x14ac:dyDescent="0.25">
      <c r="A230" s="18">
        <v>45707</v>
      </c>
      <c r="B230" s="8" t="s">
        <v>641</v>
      </c>
      <c r="C230" s="9"/>
      <c r="D230" s="9">
        <v>45677</v>
      </c>
      <c r="E230" s="9">
        <f t="shared" si="3"/>
        <v>740387.15999999922</v>
      </c>
    </row>
    <row r="231" spans="1:5" ht="21" x14ac:dyDescent="0.25">
      <c r="A231" s="18">
        <v>45707</v>
      </c>
      <c r="B231" s="8" t="s">
        <v>641</v>
      </c>
      <c r="C231" s="9"/>
      <c r="D231" s="9">
        <v>201894</v>
      </c>
      <c r="E231" s="9">
        <f t="shared" si="3"/>
        <v>538493.15999999922</v>
      </c>
    </row>
    <row r="232" spans="1:5" ht="21" x14ac:dyDescent="0.25">
      <c r="A232" s="18">
        <v>45708</v>
      </c>
      <c r="B232" s="8" t="s">
        <v>641</v>
      </c>
      <c r="C232" s="9"/>
      <c r="D232" s="9">
        <v>151227</v>
      </c>
      <c r="E232" s="9">
        <f t="shared" si="3"/>
        <v>387266.15999999922</v>
      </c>
    </row>
    <row r="233" spans="1:5" ht="21" x14ac:dyDescent="0.25">
      <c r="A233" s="18">
        <v>45709</v>
      </c>
      <c r="B233" s="8" t="s">
        <v>1996</v>
      </c>
      <c r="C233" s="9">
        <v>41812</v>
      </c>
      <c r="D233" s="9"/>
      <c r="E233" s="9">
        <f t="shared" si="3"/>
        <v>429078.15999999922</v>
      </c>
    </row>
    <row r="234" spans="1:5" ht="21" x14ac:dyDescent="0.25">
      <c r="A234" s="18">
        <v>45709</v>
      </c>
      <c r="B234" s="8" t="s">
        <v>1148</v>
      </c>
      <c r="C234" s="9">
        <v>132114</v>
      </c>
      <c r="D234" s="9"/>
      <c r="E234" s="9">
        <f t="shared" si="3"/>
        <v>561192.15999999922</v>
      </c>
    </row>
    <row r="235" spans="1:5" ht="21" x14ac:dyDescent="0.25">
      <c r="A235" s="18">
        <v>45709</v>
      </c>
      <c r="B235" s="8" t="s">
        <v>1605</v>
      </c>
      <c r="C235" s="9">
        <v>219884</v>
      </c>
      <c r="D235" s="9"/>
      <c r="E235" s="9">
        <f t="shared" si="3"/>
        <v>781076.15999999922</v>
      </c>
    </row>
    <row r="236" spans="1:5" ht="21" x14ac:dyDescent="0.25">
      <c r="A236" s="18">
        <v>45709</v>
      </c>
      <c r="B236" s="8" t="s">
        <v>1255</v>
      </c>
      <c r="C236" s="9">
        <v>220198</v>
      </c>
      <c r="D236" s="9"/>
      <c r="E236" s="9">
        <f t="shared" si="3"/>
        <v>1001274.1599999992</v>
      </c>
    </row>
    <row r="237" spans="1:5" ht="21" x14ac:dyDescent="0.25">
      <c r="A237" s="18">
        <v>45709</v>
      </c>
      <c r="B237" s="8" t="s">
        <v>2233</v>
      </c>
      <c r="C237" s="9"/>
      <c r="D237" s="9">
        <v>991618.18</v>
      </c>
      <c r="E237" s="9">
        <f t="shared" si="3"/>
        <v>9655.9799999991665</v>
      </c>
    </row>
    <row r="238" spans="1:5" ht="21" x14ac:dyDescent="0.25">
      <c r="A238" s="18">
        <v>45709</v>
      </c>
      <c r="B238" s="8" t="s">
        <v>362</v>
      </c>
      <c r="C238" s="9"/>
      <c r="D238" s="9">
        <v>89.25</v>
      </c>
      <c r="E238" s="9">
        <f t="shared" si="3"/>
        <v>9566.7299999991665</v>
      </c>
    </row>
    <row r="239" spans="1:5" ht="21" x14ac:dyDescent="0.25">
      <c r="A239" s="18">
        <v>45716</v>
      </c>
      <c r="B239" s="8" t="s">
        <v>1148</v>
      </c>
      <c r="C239" s="9">
        <v>225142</v>
      </c>
      <c r="D239" s="9"/>
      <c r="E239" s="9">
        <f t="shared" si="3"/>
        <v>234708.72999999917</v>
      </c>
    </row>
    <row r="240" spans="1:5" ht="21" x14ac:dyDescent="0.25">
      <c r="A240" s="18">
        <v>45719</v>
      </c>
      <c r="B240" s="8" t="s">
        <v>2249</v>
      </c>
      <c r="C240" s="9">
        <v>95485</v>
      </c>
      <c r="D240" s="9"/>
      <c r="E240" s="9">
        <f t="shared" si="3"/>
        <v>330193.72999999917</v>
      </c>
    </row>
    <row r="241" spans="1:5" ht="21" x14ac:dyDescent="0.25">
      <c r="A241" s="18">
        <v>45719</v>
      </c>
      <c r="B241" s="8" t="s">
        <v>1996</v>
      </c>
      <c r="C241" s="9">
        <v>27652</v>
      </c>
      <c r="D241" s="9"/>
      <c r="E241" s="9">
        <f t="shared" si="3"/>
        <v>357845.72999999917</v>
      </c>
    </row>
    <row r="242" spans="1:5" ht="21" x14ac:dyDescent="0.25">
      <c r="A242" s="18">
        <v>45719</v>
      </c>
      <c r="B242" s="8" t="s">
        <v>641</v>
      </c>
      <c r="C242" s="9"/>
      <c r="D242" s="9">
        <v>354840</v>
      </c>
      <c r="E242" s="9">
        <f t="shared" si="3"/>
        <v>3005.7299999991665</v>
      </c>
    </row>
    <row r="243" spans="1:5" ht="21" x14ac:dyDescent="0.25">
      <c r="A243" s="18">
        <v>45721</v>
      </c>
      <c r="B243" s="8" t="s">
        <v>2255</v>
      </c>
      <c r="D243" s="9"/>
      <c r="E243" s="9">
        <f t="shared" si="3"/>
        <v>3005.7299999991665</v>
      </c>
    </row>
    <row r="244" spans="1:5" ht="21" x14ac:dyDescent="0.25">
      <c r="A244" s="18">
        <v>45721</v>
      </c>
      <c r="B244" s="8" t="s">
        <v>2219</v>
      </c>
      <c r="C244" s="25">
        <v>367150</v>
      </c>
      <c r="D244" s="9"/>
      <c r="E244" s="9">
        <f t="shared" si="3"/>
        <v>370155.72999999917</v>
      </c>
    </row>
    <row r="245" spans="1:5" ht="21" x14ac:dyDescent="0.25">
      <c r="A245" s="18">
        <v>45721</v>
      </c>
      <c r="B245" s="8" t="s">
        <v>641</v>
      </c>
      <c r="C245" s="9"/>
      <c r="D245" s="9">
        <v>367458</v>
      </c>
      <c r="E245" s="9">
        <f t="shared" si="3"/>
        <v>2697.7299999991665</v>
      </c>
    </row>
    <row r="246" spans="1:5" ht="21" x14ac:dyDescent="0.25">
      <c r="A246" s="18">
        <v>45721</v>
      </c>
      <c r="B246" s="8" t="s">
        <v>2219</v>
      </c>
      <c r="C246" s="9">
        <v>2090552</v>
      </c>
      <c r="D246" s="9"/>
      <c r="E246" s="9">
        <f t="shared" si="3"/>
        <v>2093249.7299999991</v>
      </c>
    </row>
    <row r="247" spans="1:5" ht="21" x14ac:dyDescent="0.25">
      <c r="A247" s="18">
        <v>45721</v>
      </c>
      <c r="B247" s="8" t="s">
        <v>641</v>
      </c>
      <c r="C247" s="9"/>
      <c r="D247" s="9">
        <v>2090125</v>
      </c>
      <c r="E247" s="9">
        <f t="shared" si="3"/>
        <v>3124.7299999990501</v>
      </c>
    </row>
    <row r="248" spans="1:5" ht="21" x14ac:dyDescent="0.25">
      <c r="A248" s="18"/>
      <c r="B248" s="8"/>
      <c r="C248" s="9"/>
      <c r="D248" s="90">
        <v>1971.92</v>
      </c>
      <c r="E248" s="9">
        <f t="shared" si="3"/>
        <v>1152.80999999905</v>
      </c>
    </row>
    <row r="249" spans="1:5" ht="21" x14ac:dyDescent="0.25">
      <c r="A249" s="18">
        <v>45722</v>
      </c>
      <c r="B249" s="8" t="s">
        <v>2266</v>
      </c>
      <c r="C249" s="9">
        <v>974022</v>
      </c>
      <c r="D249" s="9"/>
      <c r="E249" s="9">
        <f t="shared" si="3"/>
        <v>975174.80999999901</v>
      </c>
    </row>
    <row r="250" spans="1:5" ht="21" x14ac:dyDescent="0.25">
      <c r="A250" s="18">
        <v>45722</v>
      </c>
      <c r="B250" s="8" t="s">
        <v>2266</v>
      </c>
      <c r="C250" s="9">
        <v>945184</v>
      </c>
      <c r="D250" s="9"/>
      <c r="E250" s="9">
        <f t="shared" si="3"/>
        <v>1920358.8099999991</v>
      </c>
    </row>
    <row r="251" spans="1:5" ht="21" x14ac:dyDescent="0.25">
      <c r="A251" s="18">
        <v>45722</v>
      </c>
      <c r="B251" s="8" t="s">
        <v>2267</v>
      </c>
      <c r="C251" s="9"/>
      <c r="D251" s="9">
        <v>1103424</v>
      </c>
      <c r="E251" s="9">
        <f t="shared" si="3"/>
        <v>816934.80999999912</v>
      </c>
    </row>
    <row r="252" spans="1:5" ht="21" x14ac:dyDescent="0.25">
      <c r="A252" s="18">
        <v>45722</v>
      </c>
      <c r="B252" s="8" t="s">
        <v>362</v>
      </c>
      <c r="C252" s="9"/>
      <c r="D252" s="9">
        <v>26.25</v>
      </c>
      <c r="E252" s="9">
        <f t="shared" si="3"/>
        <v>816908.55999999912</v>
      </c>
    </row>
    <row r="253" spans="1:5" ht="21" x14ac:dyDescent="0.25">
      <c r="A253" s="18">
        <v>45722</v>
      </c>
      <c r="B253" s="8" t="s">
        <v>2268</v>
      </c>
      <c r="C253" s="9"/>
      <c r="D253" s="9">
        <v>815125</v>
      </c>
      <c r="E253" s="9">
        <f t="shared" si="3"/>
        <v>1783.5599999991246</v>
      </c>
    </row>
    <row r="254" spans="1:5" ht="21" x14ac:dyDescent="0.25">
      <c r="A254" s="18">
        <v>45723</v>
      </c>
      <c r="B254" s="8" t="s">
        <v>2271</v>
      </c>
      <c r="C254" s="9">
        <v>92458</v>
      </c>
      <c r="D254" s="9"/>
      <c r="E254" s="9">
        <f t="shared" si="3"/>
        <v>94241.559999999125</v>
      </c>
    </row>
    <row r="255" spans="1:5" ht="21" x14ac:dyDescent="0.25">
      <c r="A255" s="18">
        <v>45723</v>
      </c>
      <c r="B255" s="8" t="s">
        <v>2272</v>
      </c>
      <c r="C255" s="9"/>
      <c r="D255" s="9">
        <v>92945</v>
      </c>
      <c r="E255" s="9">
        <f t="shared" si="3"/>
        <v>1296.5599999991246</v>
      </c>
    </row>
    <row r="256" spans="1:5" ht="21" x14ac:dyDescent="0.25">
      <c r="A256" s="18">
        <v>45724</v>
      </c>
      <c r="B256" s="8" t="s">
        <v>2273</v>
      </c>
      <c r="C256" s="9">
        <v>200000</v>
      </c>
      <c r="D256" s="9"/>
      <c r="E256" s="9">
        <f t="shared" si="3"/>
        <v>201296.55999999912</v>
      </c>
    </row>
    <row r="257" spans="1:5" ht="21" x14ac:dyDescent="0.25">
      <c r="A257" s="18">
        <v>45724</v>
      </c>
      <c r="B257" s="8" t="s">
        <v>2273</v>
      </c>
      <c r="C257" s="9">
        <v>200000</v>
      </c>
      <c r="D257" s="9"/>
      <c r="E257" s="9">
        <f t="shared" si="3"/>
        <v>401296.55999999912</v>
      </c>
    </row>
    <row r="258" spans="1:5" ht="21" x14ac:dyDescent="0.25">
      <c r="A258" s="18">
        <v>45724</v>
      </c>
      <c r="B258" s="8" t="s">
        <v>2272</v>
      </c>
      <c r="C258" s="9"/>
      <c r="D258" s="9">
        <v>199985</v>
      </c>
      <c r="E258" s="9">
        <f t="shared" si="3"/>
        <v>201311.55999999912</v>
      </c>
    </row>
    <row r="259" spans="1:5" ht="21" x14ac:dyDescent="0.25">
      <c r="A259" s="18">
        <v>45726</v>
      </c>
      <c r="B259" s="8" t="s">
        <v>2273</v>
      </c>
      <c r="C259" s="9">
        <v>600000</v>
      </c>
      <c r="D259" s="9"/>
      <c r="E259" s="9">
        <f t="shared" si="3"/>
        <v>801311.55999999912</v>
      </c>
    </row>
    <row r="260" spans="1:5" ht="21" x14ac:dyDescent="0.25">
      <c r="A260" s="18">
        <v>45726</v>
      </c>
      <c r="B260" s="8" t="s">
        <v>2277</v>
      </c>
      <c r="C260" s="9"/>
      <c r="D260" s="9">
        <v>199984</v>
      </c>
      <c r="E260" s="9">
        <f t="shared" si="3"/>
        <v>601327.55999999912</v>
      </c>
    </row>
    <row r="261" spans="1:5" ht="21" x14ac:dyDescent="0.25">
      <c r="A261" s="18">
        <v>45726</v>
      </c>
      <c r="B261" s="8" t="s">
        <v>2272</v>
      </c>
      <c r="C261" s="9"/>
      <c r="D261" s="9">
        <v>599452</v>
      </c>
      <c r="E261" s="9">
        <f t="shared" si="3"/>
        <v>1875.5599999991246</v>
      </c>
    </row>
    <row r="262" spans="1:5" ht="21" x14ac:dyDescent="0.25">
      <c r="A262" s="18">
        <v>45726</v>
      </c>
      <c r="B262" s="8" t="s">
        <v>2273</v>
      </c>
      <c r="C262" s="9">
        <v>306000</v>
      </c>
      <c r="D262" s="9"/>
      <c r="E262" s="9">
        <f t="shared" ref="E262:E325" si="4">E261+C262-D262</f>
        <v>307875.55999999912</v>
      </c>
    </row>
    <row r="263" spans="1:5" ht="21" x14ac:dyDescent="0.25">
      <c r="A263" s="18">
        <v>45726</v>
      </c>
      <c r="B263" s="8" t="s">
        <v>2273</v>
      </c>
      <c r="C263" s="9">
        <v>530000</v>
      </c>
      <c r="D263" s="9"/>
      <c r="E263" s="9">
        <f t="shared" si="4"/>
        <v>837875.55999999912</v>
      </c>
    </row>
    <row r="264" spans="1:5" ht="21" x14ac:dyDescent="0.25">
      <c r="A264" s="18">
        <v>45726</v>
      </c>
      <c r="B264" s="8" t="s">
        <v>2272</v>
      </c>
      <c r="C264" s="9"/>
      <c r="D264" s="9">
        <v>192458</v>
      </c>
      <c r="E264" s="9">
        <f t="shared" si="4"/>
        <v>645417.55999999912</v>
      </c>
    </row>
    <row r="265" spans="1:5" ht="21" x14ac:dyDescent="0.25">
      <c r="A265" s="18">
        <v>45726</v>
      </c>
      <c r="B265" s="8" t="s">
        <v>2280</v>
      </c>
      <c r="C265" s="9">
        <v>357996.85</v>
      </c>
      <c r="D265" s="9"/>
      <c r="E265" s="9">
        <f t="shared" si="4"/>
        <v>1003414.4099999991</v>
      </c>
    </row>
    <row r="266" spans="1:5" ht="21" x14ac:dyDescent="0.25">
      <c r="A266" s="18">
        <v>45726</v>
      </c>
      <c r="B266" s="8" t="s">
        <v>2281</v>
      </c>
      <c r="C266" s="9"/>
      <c r="D266" s="9">
        <v>916736.75</v>
      </c>
      <c r="E266" s="9">
        <f t="shared" si="4"/>
        <v>86677.659999999101</v>
      </c>
    </row>
    <row r="267" spans="1:5" ht="21" x14ac:dyDescent="0.25">
      <c r="A267" s="18">
        <v>45727</v>
      </c>
      <c r="B267" s="8" t="s">
        <v>2283</v>
      </c>
      <c r="C267" s="9">
        <v>1371450</v>
      </c>
      <c r="D267" s="9"/>
      <c r="E267" s="9">
        <f t="shared" si="4"/>
        <v>1458127.6599999992</v>
      </c>
    </row>
    <row r="268" spans="1:5" ht="21" x14ac:dyDescent="0.25">
      <c r="A268" s="18">
        <v>45727</v>
      </c>
      <c r="B268" s="8" t="s">
        <v>2272</v>
      </c>
      <c r="C268" s="9"/>
      <c r="D268" s="9">
        <v>1135645</v>
      </c>
      <c r="E268" s="9">
        <f t="shared" si="4"/>
        <v>322482.65999999922</v>
      </c>
    </row>
    <row r="269" spans="1:5" ht="21" x14ac:dyDescent="0.25">
      <c r="A269" s="18">
        <v>45727</v>
      </c>
      <c r="B269" s="8" t="s">
        <v>2273</v>
      </c>
      <c r="C269" s="9">
        <v>650000</v>
      </c>
      <c r="D269" s="9"/>
      <c r="E269" s="9">
        <f t="shared" si="4"/>
        <v>972482.65999999922</v>
      </c>
    </row>
    <row r="270" spans="1:5" ht="21" x14ac:dyDescent="0.25">
      <c r="A270" s="18">
        <v>45727</v>
      </c>
      <c r="B270" s="8" t="s">
        <v>2273</v>
      </c>
      <c r="C270" s="9">
        <v>650000</v>
      </c>
      <c r="D270" s="9"/>
      <c r="E270" s="9">
        <f t="shared" si="4"/>
        <v>1622482.6599999992</v>
      </c>
    </row>
    <row r="271" spans="1:5" ht="21" x14ac:dyDescent="0.25">
      <c r="A271" s="18">
        <v>45727</v>
      </c>
      <c r="B271" s="8" t="s">
        <v>2284</v>
      </c>
      <c r="C271" s="9"/>
      <c r="D271" s="9">
        <v>1470280.92</v>
      </c>
      <c r="E271" s="9">
        <f t="shared" si="4"/>
        <v>152201.73999999929</v>
      </c>
    </row>
    <row r="272" spans="1:5" ht="21" x14ac:dyDescent="0.25">
      <c r="A272" s="18">
        <v>45363</v>
      </c>
      <c r="B272" s="8" t="s">
        <v>2272</v>
      </c>
      <c r="C272" s="9"/>
      <c r="D272" s="9">
        <v>150940</v>
      </c>
      <c r="E272" s="9">
        <f t="shared" si="4"/>
        <v>1261.7399999992922</v>
      </c>
    </row>
    <row r="273" spans="1:5" ht="21" x14ac:dyDescent="0.25">
      <c r="A273" s="18">
        <v>45729</v>
      </c>
      <c r="B273" s="8" t="s">
        <v>2291</v>
      </c>
      <c r="C273" s="84">
        <v>395945</v>
      </c>
      <c r="D273" s="9"/>
      <c r="E273" s="9">
        <f t="shared" si="4"/>
        <v>397206.73999999929</v>
      </c>
    </row>
    <row r="274" spans="1:5" ht="21" x14ac:dyDescent="0.25">
      <c r="A274" s="18">
        <v>45729</v>
      </c>
      <c r="B274" s="8" t="s">
        <v>2272</v>
      </c>
      <c r="C274" s="9"/>
      <c r="D274" s="9">
        <v>395998</v>
      </c>
      <c r="E274" s="9">
        <f t="shared" si="4"/>
        <v>1208.7399999992922</v>
      </c>
    </row>
    <row r="275" spans="1:5" ht="21" x14ac:dyDescent="0.25">
      <c r="A275" s="18">
        <v>45730</v>
      </c>
      <c r="B275" s="8" t="s">
        <v>1739</v>
      </c>
      <c r="C275" s="9">
        <v>59000</v>
      </c>
      <c r="D275" s="9"/>
      <c r="E275" s="9">
        <f t="shared" si="4"/>
        <v>60208.739999999292</v>
      </c>
    </row>
    <row r="276" spans="1:5" ht="21" x14ac:dyDescent="0.25">
      <c r="A276" s="18">
        <v>45730</v>
      </c>
      <c r="B276" s="8" t="s">
        <v>1739</v>
      </c>
      <c r="C276" s="9">
        <v>49000</v>
      </c>
      <c r="D276" s="9"/>
      <c r="E276" s="9">
        <f t="shared" si="4"/>
        <v>109208.73999999929</v>
      </c>
    </row>
    <row r="277" spans="1:5" ht="21" x14ac:dyDescent="0.25">
      <c r="A277" s="18">
        <v>45730</v>
      </c>
      <c r="B277" s="8" t="s">
        <v>1739</v>
      </c>
      <c r="C277" s="9">
        <v>51000</v>
      </c>
      <c r="D277" s="9"/>
      <c r="E277" s="9">
        <f t="shared" si="4"/>
        <v>160208.73999999929</v>
      </c>
    </row>
    <row r="278" spans="1:5" ht="21" x14ac:dyDescent="0.25">
      <c r="A278" s="18">
        <v>45730</v>
      </c>
      <c r="B278" s="8" t="s">
        <v>1739</v>
      </c>
      <c r="C278" s="9">
        <v>99000</v>
      </c>
      <c r="D278" s="9"/>
      <c r="E278" s="9">
        <f t="shared" si="4"/>
        <v>259208.73999999929</v>
      </c>
    </row>
    <row r="279" spans="1:5" ht="21" x14ac:dyDescent="0.25">
      <c r="A279" s="18">
        <v>45730</v>
      </c>
      <c r="B279" s="8" t="s">
        <v>1739</v>
      </c>
      <c r="C279" s="9">
        <v>96000</v>
      </c>
      <c r="D279" s="9"/>
      <c r="E279" s="9">
        <f t="shared" si="4"/>
        <v>355208.73999999929</v>
      </c>
    </row>
    <row r="280" spans="1:5" ht="21" x14ac:dyDescent="0.25">
      <c r="A280" s="18">
        <v>45730</v>
      </c>
      <c r="B280" s="8" t="s">
        <v>1739</v>
      </c>
      <c r="C280" s="9">
        <v>97000</v>
      </c>
      <c r="D280" s="9"/>
      <c r="E280" s="9">
        <f t="shared" si="4"/>
        <v>452208.73999999929</v>
      </c>
    </row>
    <row r="281" spans="1:5" ht="21" x14ac:dyDescent="0.25">
      <c r="A281" s="18">
        <v>45730</v>
      </c>
      <c r="B281" s="8" t="s">
        <v>1739</v>
      </c>
      <c r="C281" s="9">
        <v>4000</v>
      </c>
      <c r="D281" s="9"/>
      <c r="E281" s="9">
        <f t="shared" si="4"/>
        <v>456208.73999999929</v>
      </c>
    </row>
    <row r="282" spans="1:5" ht="21" x14ac:dyDescent="0.25">
      <c r="A282" s="18">
        <v>45730</v>
      </c>
      <c r="B282" s="8" t="s">
        <v>1739</v>
      </c>
      <c r="C282" s="9">
        <v>96000</v>
      </c>
      <c r="D282" s="9"/>
      <c r="E282" s="9">
        <f t="shared" si="4"/>
        <v>552208.73999999929</v>
      </c>
    </row>
    <row r="283" spans="1:5" ht="21" x14ac:dyDescent="0.25">
      <c r="A283" s="18">
        <v>45730</v>
      </c>
      <c r="B283" s="8" t="s">
        <v>1739</v>
      </c>
      <c r="C283" s="9">
        <v>2000</v>
      </c>
      <c r="D283" s="9"/>
      <c r="E283" s="9">
        <f t="shared" si="4"/>
        <v>554208.73999999929</v>
      </c>
    </row>
    <row r="284" spans="1:5" ht="21" x14ac:dyDescent="0.25">
      <c r="A284" s="18">
        <v>45730</v>
      </c>
      <c r="B284" s="8" t="s">
        <v>1739</v>
      </c>
      <c r="C284" s="9">
        <v>1000</v>
      </c>
      <c r="D284" s="9"/>
      <c r="E284" s="9">
        <f t="shared" si="4"/>
        <v>555208.73999999929</v>
      </c>
    </row>
    <row r="285" spans="1:5" ht="21" x14ac:dyDescent="0.25">
      <c r="A285" s="18">
        <v>45730</v>
      </c>
      <c r="B285" s="8" t="s">
        <v>2272</v>
      </c>
      <c r="C285" s="9"/>
      <c r="D285" s="9">
        <v>553145</v>
      </c>
      <c r="E285" s="9">
        <f t="shared" si="4"/>
        <v>2063.7399999992922</v>
      </c>
    </row>
    <row r="286" spans="1:5" ht="21" x14ac:dyDescent="0.25">
      <c r="A286" s="18">
        <v>45731</v>
      </c>
      <c r="B286" s="8" t="s">
        <v>362</v>
      </c>
      <c r="C286" s="9"/>
      <c r="D286" s="9">
        <v>249</v>
      </c>
      <c r="E286" s="9">
        <f t="shared" si="4"/>
        <v>1814.7399999992922</v>
      </c>
    </row>
    <row r="287" spans="1:5" ht="21" x14ac:dyDescent="0.25">
      <c r="A287" s="18">
        <v>45731</v>
      </c>
      <c r="B287" s="8" t="s">
        <v>2298</v>
      </c>
      <c r="C287" s="9">
        <v>1891923.95</v>
      </c>
      <c r="D287" s="9"/>
      <c r="E287" s="9">
        <f t="shared" si="4"/>
        <v>1893738.6899999992</v>
      </c>
    </row>
    <row r="288" spans="1:5" ht="21" x14ac:dyDescent="0.25">
      <c r="A288" s="18">
        <v>45731</v>
      </c>
      <c r="B288" s="8" t="s">
        <v>2268</v>
      </c>
      <c r="C288" s="9"/>
      <c r="D288" s="9">
        <v>1125486</v>
      </c>
      <c r="E288" s="9">
        <f t="shared" si="4"/>
        <v>768252.68999999925</v>
      </c>
    </row>
    <row r="289" spans="1:5" ht="21" x14ac:dyDescent="0.25">
      <c r="A289" s="18">
        <v>45731</v>
      </c>
      <c r="B289" s="8" t="s">
        <v>2299</v>
      </c>
      <c r="C289" s="9"/>
      <c r="D289" s="9">
        <v>765452</v>
      </c>
      <c r="E289" s="9">
        <f t="shared" si="4"/>
        <v>2800.6899999992456</v>
      </c>
    </row>
    <row r="290" spans="1:5" ht="21" x14ac:dyDescent="0.25">
      <c r="A290" s="18">
        <v>45734</v>
      </c>
      <c r="B290" s="8" t="s">
        <v>2273</v>
      </c>
      <c r="C290" s="9">
        <v>500000</v>
      </c>
      <c r="D290" s="9"/>
      <c r="E290" s="9">
        <f t="shared" si="4"/>
        <v>502800.68999999925</v>
      </c>
    </row>
    <row r="291" spans="1:5" ht="21" x14ac:dyDescent="0.25">
      <c r="A291" s="18">
        <v>45734</v>
      </c>
      <c r="B291" s="8" t="s">
        <v>2268</v>
      </c>
      <c r="C291" s="9"/>
      <c r="D291" s="9">
        <v>499950</v>
      </c>
      <c r="E291" s="9">
        <f t="shared" si="4"/>
        <v>2850.6899999992456</v>
      </c>
    </row>
    <row r="292" spans="1:5" ht="21" x14ac:dyDescent="0.25">
      <c r="A292" s="18">
        <v>45735</v>
      </c>
      <c r="B292" s="8" t="s">
        <v>2273</v>
      </c>
      <c r="C292" s="9">
        <v>600000</v>
      </c>
      <c r="D292" s="9"/>
      <c r="E292" s="9">
        <f t="shared" si="4"/>
        <v>602850.68999999925</v>
      </c>
    </row>
    <row r="293" spans="1:5" ht="21" x14ac:dyDescent="0.25">
      <c r="A293" s="18">
        <v>45735</v>
      </c>
      <c r="B293" s="8" t="s">
        <v>2274</v>
      </c>
      <c r="C293" s="9"/>
      <c r="D293" s="9">
        <v>499950</v>
      </c>
      <c r="E293" s="9">
        <f t="shared" si="4"/>
        <v>102900.68999999925</v>
      </c>
    </row>
    <row r="294" spans="1:5" ht="21" x14ac:dyDescent="0.25">
      <c r="A294" s="18">
        <v>45735</v>
      </c>
      <c r="B294" s="8" t="s">
        <v>2268</v>
      </c>
      <c r="C294" s="9"/>
      <c r="D294" s="9">
        <v>99950</v>
      </c>
      <c r="E294" s="9">
        <f t="shared" si="4"/>
        <v>2950.6899999992456</v>
      </c>
    </row>
    <row r="295" spans="1:5" ht="21" x14ac:dyDescent="0.25">
      <c r="A295" s="18">
        <v>45735</v>
      </c>
      <c r="B295" s="8" t="s">
        <v>1155</v>
      </c>
      <c r="C295" s="9"/>
      <c r="D295" s="9">
        <v>1149.75</v>
      </c>
      <c r="E295" s="9">
        <f t="shared" si="4"/>
        <v>1800.9399999992456</v>
      </c>
    </row>
    <row r="296" spans="1:5" ht="21" x14ac:dyDescent="0.25">
      <c r="A296" s="18">
        <v>45735</v>
      </c>
      <c r="B296" s="8" t="s">
        <v>2273</v>
      </c>
      <c r="C296" s="9">
        <v>600000</v>
      </c>
      <c r="D296" s="9"/>
      <c r="E296" s="9">
        <f t="shared" si="4"/>
        <v>601800.93999999925</v>
      </c>
    </row>
    <row r="297" spans="1:5" ht="21" x14ac:dyDescent="0.25">
      <c r="A297" s="18">
        <v>45735</v>
      </c>
      <c r="B297" s="8" t="s">
        <v>2268</v>
      </c>
      <c r="C297" s="9"/>
      <c r="D297" s="9">
        <v>599900</v>
      </c>
      <c r="E297" s="9">
        <f t="shared" si="4"/>
        <v>1900.9399999992456</v>
      </c>
    </row>
    <row r="298" spans="1:5" ht="21" x14ac:dyDescent="0.25">
      <c r="A298" s="18">
        <v>45736</v>
      </c>
      <c r="B298" s="8" t="s">
        <v>2273</v>
      </c>
      <c r="C298" s="9">
        <v>300000</v>
      </c>
      <c r="D298" s="9"/>
      <c r="E298" s="9">
        <f t="shared" si="4"/>
        <v>301900.93999999925</v>
      </c>
    </row>
    <row r="299" spans="1:5" ht="21" x14ac:dyDescent="0.25">
      <c r="A299" s="18">
        <v>45736</v>
      </c>
      <c r="B299" s="8" t="s">
        <v>2273</v>
      </c>
      <c r="C299" s="9">
        <v>600000</v>
      </c>
      <c r="D299" s="9"/>
      <c r="E299" s="9">
        <f t="shared" si="4"/>
        <v>901900.93999999925</v>
      </c>
    </row>
    <row r="300" spans="1:5" ht="21" x14ac:dyDescent="0.25">
      <c r="A300" s="18">
        <v>45736</v>
      </c>
      <c r="B300" s="8" t="s">
        <v>2268</v>
      </c>
      <c r="C300" s="9">
        <v>0</v>
      </c>
      <c r="D300" s="9">
        <v>294995</v>
      </c>
      <c r="E300" s="9">
        <f t="shared" si="4"/>
        <v>606905.93999999925</v>
      </c>
    </row>
    <row r="301" spans="1:5" ht="21" x14ac:dyDescent="0.25">
      <c r="A301" s="18">
        <v>45736</v>
      </c>
      <c r="B301" s="8" t="s">
        <v>2268</v>
      </c>
      <c r="C301" s="9"/>
      <c r="D301" s="9">
        <v>594995</v>
      </c>
      <c r="E301" s="9">
        <f t="shared" si="4"/>
        <v>11910.939999999246</v>
      </c>
    </row>
    <row r="302" spans="1:5" ht="21" x14ac:dyDescent="0.25">
      <c r="A302" s="18">
        <v>45736</v>
      </c>
      <c r="B302" s="8" t="s">
        <v>2319</v>
      </c>
      <c r="C302" s="9"/>
      <c r="D302" s="9">
        <v>141.79</v>
      </c>
      <c r="E302" s="9">
        <f t="shared" si="4"/>
        <v>11769.149999999245</v>
      </c>
    </row>
    <row r="303" spans="1:5" ht="21" x14ac:dyDescent="0.25">
      <c r="A303" s="18">
        <v>45736</v>
      </c>
      <c r="B303" s="8" t="s">
        <v>2320</v>
      </c>
      <c r="C303" s="9"/>
      <c r="D303" s="9">
        <v>208.52</v>
      </c>
      <c r="E303" s="9">
        <f t="shared" si="4"/>
        <v>11560.629999999244</v>
      </c>
    </row>
    <row r="304" spans="1:5" ht="21" x14ac:dyDescent="0.25">
      <c r="A304" s="18">
        <v>45736</v>
      </c>
      <c r="B304" s="8" t="s">
        <v>2321</v>
      </c>
      <c r="C304" s="9"/>
      <c r="D304" s="9">
        <v>859.51</v>
      </c>
      <c r="E304" s="9">
        <f t="shared" si="4"/>
        <v>10701.119999999244</v>
      </c>
    </row>
    <row r="305" spans="1:5" ht="21" x14ac:dyDescent="0.25">
      <c r="A305" s="18">
        <v>45736</v>
      </c>
      <c r="B305" s="8" t="s">
        <v>2322</v>
      </c>
      <c r="C305" s="9"/>
      <c r="D305" s="9">
        <v>2596.41</v>
      </c>
      <c r="E305" s="9">
        <f t="shared" si="4"/>
        <v>8104.7099999992442</v>
      </c>
    </row>
    <row r="306" spans="1:5" ht="21" x14ac:dyDescent="0.25">
      <c r="A306" s="18">
        <v>45737</v>
      </c>
      <c r="B306" s="8" t="s">
        <v>2273</v>
      </c>
      <c r="C306" s="9">
        <v>600000</v>
      </c>
      <c r="D306" s="9"/>
      <c r="E306" s="9">
        <f t="shared" si="4"/>
        <v>608104.70999999926</v>
      </c>
    </row>
    <row r="307" spans="1:5" ht="21" x14ac:dyDescent="0.25">
      <c r="A307" s="18">
        <v>45737</v>
      </c>
      <c r="B307" s="8" t="s">
        <v>2268</v>
      </c>
      <c r="C307" s="9"/>
      <c r="D307" s="9">
        <v>223995</v>
      </c>
      <c r="E307" s="9">
        <f t="shared" si="4"/>
        <v>384109.70999999926</v>
      </c>
    </row>
    <row r="308" spans="1:5" ht="21" x14ac:dyDescent="0.25">
      <c r="A308" s="18">
        <v>45737</v>
      </c>
      <c r="B308" s="8" t="s">
        <v>2274</v>
      </c>
      <c r="C308" s="9"/>
      <c r="D308" s="9">
        <v>381945</v>
      </c>
      <c r="E308" s="9">
        <f t="shared" si="4"/>
        <v>2164.7099999992643</v>
      </c>
    </row>
    <row r="309" spans="1:5" ht="21" x14ac:dyDescent="0.25">
      <c r="A309" s="18">
        <v>45738</v>
      </c>
      <c r="B309" s="8" t="s">
        <v>2273</v>
      </c>
      <c r="C309" s="9">
        <v>400000</v>
      </c>
      <c r="D309" s="9"/>
      <c r="E309" s="9">
        <f t="shared" si="4"/>
        <v>402164.70999999926</v>
      </c>
    </row>
    <row r="310" spans="1:5" ht="21" x14ac:dyDescent="0.25">
      <c r="A310" s="18">
        <v>45738</v>
      </c>
      <c r="B310" s="8" t="s">
        <v>2268</v>
      </c>
      <c r="C310" s="9"/>
      <c r="D310" s="9">
        <v>398455</v>
      </c>
      <c r="E310" s="9">
        <f t="shared" si="4"/>
        <v>3709.7099999992643</v>
      </c>
    </row>
    <row r="311" spans="1:5" ht="21" x14ac:dyDescent="0.25">
      <c r="A311" s="18">
        <v>45740</v>
      </c>
      <c r="B311" s="8" t="s">
        <v>2339</v>
      </c>
      <c r="C311" s="9">
        <v>633517.32999999996</v>
      </c>
      <c r="D311" s="9"/>
      <c r="E311" s="9">
        <f t="shared" si="4"/>
        <v>637227.03999999922</v>
      </c>
    </row>
    <row r="312" spans="1:5" ht="21" x14ac:dyDescent="0.25">
      <c r="A312" s="18">
        <v>45740</v>
      </c>
      <c r="B312" s="8" t="s">
        <v>2268</v>
      </c>
      <c r="C312" s="9"/>
      <c r="D312" s="9">
        <v>636995</v>
      </c>
      <c r="E312" s="9">
        <f t="shared" si="4"/>
        <v>232.03999999922235</v>
      </c>
    </row>
    <row r="313" spans="1:5" ht="21" x14ac:dyDescent="0.25">
      <c r="A313" s="18">
        <v>45741</v>
      </c>
      <c r="B313" s="8" t="s">
        <v>1739</v>
      </c>
      <c r="C313" s="9">
        <v>249000</v>
      </c>
      <c r="D313" s="9"/>
      <c r="E313" s="9">
        <f t="shared" si="4"/>
        <v>249232.03999999922</v>
      </c>
    </row>
    <row r="314" spans="1:5" ht="21" x14ac:dyDescent="0.25">
      <c r="A314" s="18">
        <v>45741</v>
      </c>
      <c r="B314" s="8" t="s">
        <v>2268</v>
      </c>
      <c r="C314" s="9"/>
      <c r="D314" s="9">
        <v>245210</v>
      </c>
      <c r="E314" s="9">
        <f t="shared" si="4"/>
        <v>4022.0399999992223</v>
      </c>
    </row>
    <row r="315" spans="1:5" ht="21" x14ac:dyDescent="0.25">
      <c r="A315" s="18">
        <v>45741</v>
      </c>
      <c r="B315" s="8" t="s">
        <v>2343</v>
      </c>
      <c r="C315" s="9"/>
      <c r="D315" s="9">
        <v>3800</v>
      </c>
      <c r="E315" s="9">
        <f t="shared" si="4"/>
        <v>222.03999999922235</v>
      </c>
    </row>
    <row r="316" spans="1:5" ht="21" x14ac:dyDescent="0.25">
      <c r="A316" s="18">
        <v>45742</v>
      </c>
      <c r="B316" s="8" t="s">
        <v>2273</v>
      </c>
      <c r="C316" s="9">
        <v>600000</v>
      </c>
      <c r="D316" s="9"/>
      <c r="E316" s="9">
        <f t="shared" si="4"/>
        <v>600222.03999999922</v>
      </c>
    </row>
    <row r="317" spans="1:5" ht="21" x14ac:dyDescent="0.25">
      <c r="A317" s="18">
        <v>45742</v>
      </c>
      <c r="B317" s="8" t="s">
        <v>2273</v>
      </c>
      <c r="C317" s="9">
        <v>600000</v>
      </c>
      <c r="D317" s="9"/>
      <c r="E317" s="9">
        <f t="shared" si="4"/>
        <v>1200222.0399999991</v>
      </c>
    </row>
    <row r="318" spans="1:5" ht="21" x14ac:dyDescent="0.25">
      <c r="A318" s="18">
        <v>45742</v>
      </c>
      <c r="B318" s="8" t="s">
        <v>2273</v>
      </c>
      <c r="C318" s="9">
        <v>470000</v>
      </c>
      <c r="D318" s="9"/>
      <c r="E318" s="9">
        <f t="shared" si="4"/>
        <v>1670222.0399999991</v>
      </c>
    </row>
    <row r="319" spans="1:5" ht="21" x14ac:dyDescent="0.25">
      <c r="A319" s="18">
        <v>45742</v>
      </c>
      <c r="B319" s="8" t="s">
        <v>2268</v>
      </c>
      <c r="C319" s="9"/>
      <c r="D319" s="9">
        <v>600100</v>
      </c>
      <c r="E319" s="9">
        <f t="shared" si="4"/>
        <v>1070122.0399999991</v>
      </c>
    </row>
    <row r="320" spans="1:5" ht="21" x14ac:dyDescent="0.25">
      <c r="A320" s="18">
        <v>45742</v>
      </c>
      <c r="B320" s="8" t="s">
        <v>2268</v>
      </c>
      <c r="C320" s="9"/>
      <c r="D320" s="9">
        <v>599999</v>
      </c>
      <c r="E320" s="9">
        <f t="shared" si="4"/>
        <v>470123.03999999911</v>
      </c>
    </row>
    <row r="321" spans="1:5" ht="21" x14ac:dyDescent="0.25">
      <c r="A321" s="18">
        <v>45742</v>
      </c>
      <c r="B321" s="8" t="s">
        <v>2274</v>
      </c>
      <c r="C321" s="9"/>
      <c r="D321" s="9">
        <v>470050</v>
      </c>
      <c r="E321" s="9">
        <f t="shared" si="4"/>
        <v>73.03999999910593</v>
      </c>
    </row>
    <row r="322" spans="1:5" ht="21" x14ac:dyDescent="0.25">
      <c r="A322" s="18"/>
      <c r="B322" s="8"/>
      <c r="C322" s="9"/>
      <c r="D322" s="9"/>
      <c r="E322" s="9">
        <f t="shared" si="4"/>
        <v>73.03999999910593</v>
      </c>
    </row>
    <row r="323" spans="1:5" ht="21" x14ac:dyDescent="0.25">
      <c r="A323" s="18"/>
      <c r="B323" s="8"/>
      <c r="C323" s="9"/>
      <c r="D323" s="9"/>
      <c r="E323" s="9">
        <f t="shared" si="4"/>
        <v>73.03999999910593</v>
      </c>
    </row>
    <row r="324" spans="1:5" ht="21" x14ac:dyDescent="0.25">
      <c r="A324" s="18"/>
      <c r="B324" s="8"/>
      <c r="C324" s="9"/>
      <c r="D324" s="9"/>
      <c r="E324" s="9">
        <f t="shared" si="4"/>
        <v>73.03999999910593</v>
      </c>
    </row>
    <row r="325" spans="1:5" ht="21" x14ac:dyDescent="0.25">
      <c r="A325" s="18"/>
      <c r="B325" s="8"/>
      <c r="C325" s="9"/>
      <c r="D325" s="9"/>
      <c r="E325" s="9">
        <f t="shared" si="4"/>
        <v>73.03999999910593</v>
      </c>
    </row>
    <row r="326" spans="1:5" ht="21" x14ac:dyDescent="0.25">
      <c r="A326" s="18"/>
      <c r="B326" s="8"/>
      <c r="C326" s="9"/>
      <c r="D326" s="9"/>
      <c r="E326" s="9">
        <f t="shared" ref="E326:E342" si="5">E325+C326-D326</f>
        <v>73.03999999910593</v>
      </c>
    </row>
    <row r="327" spans="1:5" ht="21" x14ac:dyDescent="0.25">
      <c r="A327" s="18"/>
      <c r="B327" s="8"/>
      <c r="C327" s="9"/>
      <c r="D327" s="9"/>
      <c r="E327" s="9">
        <f t="shared" si="5"/>
        <v>73.03999999910593</v>
      </c>
    </row>
    <row r="328" spans="1:5" ht="21" x14ac:dyDescent="0.25">
      <c r="A328" s="18"/>
      <c r="B328" s="8"/>
      <c r="C328" s="9"/>
      <c r="D328" s="9"/>
      <c r="E328" s="9">
        <f t="shared" si="5"/>
        <v>73.03999999910593</v>
      </c>
    </row>
    <row r="329" spans="1:5" ht="21" x14ac:dyDescent="0.25">
      <c r="A329" s="18"/>
      <c r="B329" s="8"/>
      <c r="C329" s="9"/>
      <c r="D329" s="9"/>
      <c r="E329" s="9">
        <f t="shared" si="5"/>
        <v>73.03999999910593</v>
      </c>
    </row>
    <row r="330" spans="1:5" ht="21" x14ac:dyDescent="0.25">
      <c r="A330" s="18"/>
      <c r="B330" s="8"/>
      <c r="C330" s="9"/>
      <c r="D330" s="9"/>
      <c r="E330" s="9">
        <f t="shared" si="5"/>
        <v>73.03999999910593</v>
      </c>
    </row>
    <row r="331" spans="1:5" ht="21" x14ac:dyDescent="0.25">
      <c r="A331" s="18"/>
      <c r="B331" s="8"/>
      <c r="C331" s="9"/>
      <c r="D331" s="9"/>
      <c r="E331" s="9">
        <f t="shared" si="5"/>
        <v>73.03999999910593</v>
      </c>
    </row>
    <row r="332" spans="1:5" ht="21" x14ac:dyDescent="0.25">
      <c r="A332" s="18"/>
      <c r="B332" s="8"/>
      <c r="C332" s="9"/>
      <c r="D332" s="9"/>
      <c r="E332" s="9">
        <f t="shared" si="5"/>
        <v>73.03999999910593</v>
      </c>
    </row>
    <row r="333" spans="1:5" ht="21" x14ac:dyDescent="0.25">
      <c r="A333" s="18"/>
      <c r="B333" s="8"/>
      <c r="C333" s="9"/>
      <c r="D333" s="9"/>
      <c r="E333" s="9">
        <f t="shared" si="5"/>
        <v>73.03999999910593</v>
      </c>
    </row>
    <row r="334" spans="1:5" ht="21" x14ac:dyDescent="0.25">
      <c r="A334" s="18"/>
      <c r="B334" s="8"/>
      <c r="C334" s="9"/>
      <c r="D334" s="9"/>
      <c r="E334" s="9">
        <f t="shared" si="5"/>
        <v>73.03999999910593</v>
      </c>
    </row>
    <row r="335" spans="1:5" ht="21" x14ac:dyDescent="0.25">
      <c r="A335" s="18"/>
      <c r="B335" s="8"/>
      <c r="C335" s="9"/>
      <c r="D335" s="9"/>
      <c r="E335" s="9">
        <f t="shared" si="5"/>
        <v>73.03999999910593</v>
      </c>
    </row>
    <row r="336" spans="1:5" ht="21" x14ac:dyDescent="0.25">
      <c r="A336" s="18"/>
      <c r="B336" s="8"/>
      <c r="C336" s="9"/>
      <c r="D336" s="9"/>
      <c r="E336" s="9">
        <f t="shared" si="5"/>
        <v>73.03999999910593</v>
      </c>
    </row>
    <row r="337" spans="1:5" ht="21" x14ac:dyDescent="0.25">
      <c r="A337" s="18"/>
      <c r="B337" s="8"/>
      <c r="C337" s="9"/>
      <c r="D337" s="9"/>
      <c r="E337" s="9">
        <f t="shared" si="5"/>
        <v>73.03999999910593</v>
      </c>
    </row>
    <row r="338" spans="1:5" ht="21" x14ac:dyDescent="0.25">
      <c r="A338" s="18"/>
      <c r="B338" s="8"/>
      <c r="C338" s="9"/>
      <c r="D338" s="9"/>
      <c r="E338" s="9">
        <f t="shared" si="5"/>
        <v>73.03999999910593</v>
      </c>
    </row>
    <row r="339" spans="1:5" ht="21" x14ac:dyDescent="0.25">
      <c r="A339" s="18"/>
      <c r="B339" s="8"/>
      <c r="C339" s="9"/>
      <c r="D339" s="9"/>
      <c r="E339" s="9">
        <f t="shared" si="5"/>
        <v>73.03999999910593</v>
      </c>
    </row>
    <row r="340" spans="1:5" ht="21" x14ac:dyDescent="0.25">
      <c r="A340" s="18"/>
      <c r="B340" s="8"/>
      <c r="C340" s="9"/>
      <c r="D340" s="9"/>
      <c r="E340" s="9">
        <f t="shared" si="5"/>
        <v>73.03999999910593</v>
      </c>
    </row>
    <row r="341" spans="1:5" ht="21" x14ac:dyDescent="0.25">
      <c r="A341" s="18"/>
      <c r="B341" s="8"/>
      <c r="C341" s="9"/>
      <c r="D341" s="9"/>
      <c r="E341" s="9">
        <f t="shared" si="5"/>
        <v>73.03999999910593</v>
      </c>
    </row>
    <row r="342" spans="1:5" ht="21" x14ac:dyDescent="0.25">
      <c r="A342" s="18"/>
      <c r="B342" s="8"/>
      <c r="C342" s="9"/>
      <c r="D342" s="9"/>
      <c r="E342" s="9">
        <f t="shared" si="5"/>
        <v>73.03999999910593</v>
      </c>
    </row>
    <row r="343" spans="1:5" ht="21" x14ac:dyDescent="0.25">
      <c r="A343" s="18"/>
      <c r="B343" s="8"/>
      <c r="C343" s="9"/>
      <c r="D343" s="9"/>
      <c r="E343" s="9">
        <f t="shared" ref="E343:E367" si="6">E342+C343-D343</f>
        <v>73.03999999910593</v>
      </c>
    </row>
    <row r="344" spans="1:5" ht="21" x14ac:dyDescent="0.25">
      <c r="A344" s="18"/>
      <c r="B344" s="8"/>
      <c r="C344" s="9"/>
      <c r="D344" s="9"/>
      <c r="E344" s="9">
        <f t="shared" si="6"/>
        <v>73.03999999910593</v>
      </c>
    </row>
    <row r="345" spans="1:5" ht="21" x14ac:dyDescent="0.25">
      <c r="A345" s="18"/>
      <c r="B345" s="8"/>
      <c r="C345" s="9"/>
      <c r="D345" s="9"/>
      <c r="E345" s="9">
        <f t="shared" si="6"/>
        <v>73.03999999910593</v>
      </c>
    </row>
    <row r="346" spans="1:5" ht="21" x14ac:dyDescent="0.25">
      <c r="A346" s="18"/>
      <c r="B346" s="8"/>
      <c r="C346" s="9"/>
      <c r="D346" s="9"/>
      <c r="E346" s="9">
        <f t="shared" si="6"/>
        <v>73.03999999910593</v>
      </c>
    </row>
    <row r="347" spans="1:5" ht="21" x14ac:dyDescent="0.25">
      <c r="A347" s="18"/>
      <c r="B347" s="8"/>
      <c r="C347" s="9"/>
      <c r="D347" s="9"/>
      <c r="E347" s="9">
        <f t="shared" si="6"/>
        <v>73.03999999910593</v>
      </c>
    </row>
    <row r="348" spans="1:5" ht="21" x14ac:dyDescent="0.25">
      <c r="A348" s="18"/>
      <c r="B348" s="8"/>
      <c r="C348" s="9"/>
      <c r="D348" s="9"/>
      <c r="E348" s="9">
        <f t="shared" si="6"/>
        <v>73.03999999910593</v>
      </c>
    </row>
    <row r="349" spans="1:5" ht="21" x14ac:dyDescent="0.25">
      <c r="A349" s="18"/>
      <c r="B349" s="8"/>
      <c r="C349" s="9"/>
      <c r="D349" s="9"/>
      <c r="E349" s="9">
        <f t="shared" si="6"/>
        <v>73.03999999910593</v>
      </c>
    </row>
    <row r="350" spans="1:5" ht="21" x14ac:dyDescent="0.25">
      <c r="A350" s="18"/>
      <c r="B350" s="8"/>
      <c r="C350" s="9"/>
      <c r="D350" s="9"/>
      <c r="E350" s="9">
        <f t="shared" si="6"/>
        <v>73.03999999910593</v>
      </c>
    </row>
    <row r="351" spans="1:5" ht="21" x14ac:dyDescent="0.25">
      <c r="A351" s="18"/>
      <c r="B351" s="8"/>
      <c r="C351" s="9"/>
      <c r="D351" s="9"/>
      <c r="E351" s="9">
        <f t="shared" si="6"/>
        <v>73.03999999910593</v>
      </c>
    </row>
    <row r="352" spans="1:5" ht="21" x14ac:dyDescent="0.25">
      <c r="A352" s="18"/>
      <c r="B352" s="8"/>
      <c r="C352" s="9"/>
      <c r="D352" s="9"/>
      <c r="E352" s="9">
        <f t="shared" si="6"/>
        <v>73.03999999910593</v>
      </c>
    </row>
    <row r="353" spans="1:5" ht="21" x14ac:dyDescent="0.25">
      <c r="A353" s="18"/>
      <c r="B353" s="8"/>
      <c r="C353" s="9"/>
      <c r="D353" s="9"/>
      <c r="E353" s="9">
        <f t="shared" si="6"/>
        <v>73.03999999910593</v>
      </c>
    </row>
    <row r="354" spans="1:5" ht="21" x14ac:dyDescent="0.25">
      <c r="A354" s="18"/>
      <c r="B354" s="8"/>
      <c r="C354" s="9"/>
      <c r="D354" s="9"/>
      <c r="E354" s="9">
        <f t="shared" si="6"/>
        <v>73.03999999910593</v>
      </c>
    </row>
    <row r="355" spans="1:5" ht="21" x14ac:dyDescent="0.25">
      <c r="A355" s="18"/>
      <c r="B355" s="8"/>
      <c r="C355" s="9"/>
      <c r="D355" s="9"/>
      <c r="E355" s="9">
        <f t="shared" si="6"/>
        <v>73.03999999910593</v>
      </c>
    </row>
    <row r="356" spans="1:5" ht="21" x14ac:dyDescent="0.25">
      <c r="A356" s="18"/>
      <c r="B356" s="8"/>
      <c r="C356" s="9"/>
      <c r="D356" s="9"/>
      <c r="E356" s="9">
        <f t="shared" si="6"/>
        <v>73.03999999910593</v>
      </c>
    </row>
    <row r="357" spans="1:5" ht="21" x14ac:dyDescent="0.25">
      <c r="A357" s="18"/>
      <c r="B357" s="8"/>
      <c r="C357" s="9"/>
      <c r="D357" s="9"/>
      <c r="E357" s="9">
        <f t="shared" si="6"/>
        <v>73.03999999910593</v>
      </c>
    </row>
    <row r="358" spans="1:5" ht="21" x14ac:dyDescent="0.25">
      <c r="A358" s="18"/>
      <c r="B358" s="8"/>
      <c r="C358" s="9"/>
      <c r="D358" s="9"/>
      <c r="E358" s="9">
        <f t="shared" si="6"/>
        <v>73.03999999910593</v>
      </c>
    </row>
    <row r="359" spans="1:5" ht="21" x14ac:dyDescent="0.25">
      <c r="A359" s="18"/>
      <c r="B359" s="8"/>
      <c r="C359" s="9"/>
      <c r="D359" s="9"/>
      <c r="E359" s="9">
        <f t="shared" si="6"/>
        <v>73.03999999910593</v>
      </c>
    </row>
    <row r="360" spans="1:5" ht="21" x14ac:dyDescent="0.25">
      <c r="A360" s="18"/>
      <c r="B360" s="8"/>
      <c r="C360" s="9"/>
      <c r="D360" s="9"/>
      <c r="E360" s="9">
        <f t="shared" si="6"/>
        <v>73.03999999910593</v>
      </c>
    </row>
    <row r="361" spans="1:5" ht="21" x14ac:dyDescent="0.25">
      <c r="A361" s="18"/>
      <c r="B361" s="8"/>
      <c r="C361" s="9"/>
      <c r="D361" s="9"/>
      <c r="E361" s="9">
        <f t="shared" si="6"/>
        <v>73.03999999910593</v>
      </c>
    </row>
    <row r="362" spans="1:5" ht="21" x14ac:dyDescent="0.25">
      <c r="A362" s="18"/>
      <c r="B362" s="8"/>
      <c r="C362" s="9"/>
      <c r="D362" s="9"/>
      <c r="E362" s="9">
        <f t="shared" si="6"/>
        <v>73.03999999910593</v>
      </c>
    </row>
    <row r="363" spans="1:5" ht="21" x14ac:dyDescent="0.25">
      <c r="A363" s="18"/>
      <c r="B363" s="8"/>
      <c r="C363" s="9"/>
      <c r="D363" s="9"/>
      <c r="E363" s="9">
        <f t="shared" si="6"/>
        <v>73.03999999910593</v>
      </c>
    </row>
    <row r="364" spans="1:5" ht="21" x14ac:dyDescent="0.25">
      <c r="A364" s="18"/>
      <c r="B364" s="8"/>
      <c r="C364" s="9"/>
      <c r="D364" s="9"/>
      <c r="E364" s="9">
        <f t="shared" si="6"/>
        <v>73.03999999910593</v>
      </c>
    </row>
    <row r="365" spans="1:5" ht="21" x14ac:dyDescent="0.25">
      <c r="A365" s="18"/>
      <c r="B365" s="8"/>
      <c r="C365" s="9"/>
      <c r="D365" s="9"/>
      <c r="E365" s="9">
        <f t="shared" si="6"/>
        <v>73.03999999910593</v>
      </c>
    </row>
    <row r="366" spans="1:5" ht="21" x14ac:dyDescent="0.25">
      <c r="A366" s="18"/>
      <c r="B366" s="8"/>
      <c r="C366" s="9"/>
      <c r="D366" s="9"/>
      <c r="E366" s="9">
        <f t="shared" si="6"/>
        <v>73.03999999910593</v>
      </c>
    </row>
    <row r="367" spans="1:5" ht="21" x14ac:dyDescent="0.25">
      <c r="A367" s="18"/>
      <c r="B367" s="8"/>
      <c r="C367" s="9"/>
      <c r="D367" s="9"/>
      <c r="E367" s="9">
        <f t="shared" si="6"/>
        <v>73.03999999910593</v>
      </c>
    </row>
    <row r="368" spans="1:5" ht="21" x14ac:dyDescent="0.25">
      <c r="A368" s="18"/>
      <c r="B368" s="8"/>
      <c r="C368" s="9"/>
      <c r="D368" s="9"/>
      <c r="E368" s="9">
        <f t="shared" ref="E368:E431" si="7">E367+C368-D368</f>
        <v>73.03999999910593</v>
      </c>
    </row>
    <row r="369" spans="1:5" ht="21" x14ac:dyDescent="0.25">
      <c r="A369" s="18"/>
      <c r="B369" s="8"/>
      <c r="C369" s="9"/>
      <c r="D369" s="9"/>
      <c r="E369" s="9">
        <f t="shared" si="7"/>
        <v>73.03999999910593</v>
      </c>
    </row>
    <row r="370" spans="1:5" ht="21" x14ac:dyDescent="0.25">
      <c r="A370" s="18"/>
      <c r="B370" s="8"/>
      <c r="C370" s="9"/>
      <c r="D370" s="9"/>
      <c r="E370" s="9">
        <f t="shared" si="7"/>
        <v>73.03999999910593</v>
      </c>
    </row>
    <row r="371" spans="1:5" ht="21" x14ac:dyDescent="0.25">
      <c r="A371" s="18"/>
      <c r="B371" s="8"/>
      <c r="C371" s="9"/>
      <c r="D371" s="9"/>
      <c r="E371" s="9">
        <f t="shared" si="7"/>
        <v>73.03999999910593</v>
      </c>
    </row>
    <row r="372" spans="1:5" ht="21" x14ac:dyDescent="0.25">
      <c r="A372" s="18"/>
      <c r="B372" s="8"/>
      <c r="C372" s="9"/>
      <c r="D372" s="9"/>
      <c r="E372" s="9">
        <f t="shared" si="7"/>
        <v>73.03999999910593</v>
      </c>
    </row>
    <row r="373" spans="1:5" ht="21" x14ac:dyDescent="0.25">
      <c r="A373" s="18"/>
      <c r="B373" s="8"/>
      <c r="C373" s="9"/>
      <c r="D373" s="9"/>
      <c r="E373" s="9">
        <f t="shared" si="7"/>
        <v>73.03999999910593</v>
      </c>
    </row>
    <row r="374" spans="1:5" ht="21" x14ac:dyDescent="0.25">
      <c r="A374" s="18"/>
      <c r="B374" s="8"/>
      <c r="C374" s="9"/>
      <c r="D374" s="9"/>
      <c r="E374" s="9">
        <f t="shared" si="7"/>
        <v>73.03999999910593</v>
      </c>
    </row>
    <row r="375" spans="1:5" ht="21" x14ac:dyDescent="0.25">
      <c r="A375" s="18"/>
      <c r="B375" s="8"/>
      <c r="C375" s="9"/>
      <c r="D375" s="9"/>
      <c r="E375" s="9">
        <f t="shared" si="7"/>
        <v>73.03999999910593</v>
      </c>
    </row>
    <row r="376" spans="1:5" ht="21" x14ac:dyDescent="0.25">
      <c r="A376" s="18"/>
      <c r="B376" s="8"/>
      <c r="C376" s="9"/>
      <c r="D376" s="9"/>
      <c r="E376" s="9">
        <f t="shared" si="7"/>
        <v>73.03999999910593</v>
      </c>
    </row>
    <row r="377" spans="1:5" ht="21" x14ac:dyDescent="0.25">
      <c r="A377" s="18"/>
      <c r="B377" s="8"/>
      <c r="C377" s="9"/>
      <c r="D377" s="9"/>
      <c r="E377" s="9">
        <f t="shared" si="7"/>
        <v>73.03999999910593</v>
      </c>
    </row>
    <row r="378" spans="1:5" ht="21" x14ac:dyDescent="0.25">
      <c r="A378" s="18"/>
      <c r="B378" s="8"/>
      <c r="C378" s="9"/>
      <c r="D378" s="9"/>
      <c r="E378" s="9">
        <f t="shared" si="7"/>
        <v>73.03999999910593</v>
      </c>
    </row>
    <row r="379" spans="1:5" ht="21" x14ac:dyDescent="0.25">
      <c r="A379" s="18"/>
      <c r="B379" s="8"/>
      <c r="C379" s="9"/>
      <c r="D379" s="9"/>
      <c r="E379" s="9">
        <f t="shared" si="7"/>
        <v>73.03999999910593</v>
      </c>
    </row>
    <row r="380" spans="1:5" ht="21" x14ac:dyDescent="0.25">
      <c r="A380" s="18"/>
      <c r="B380" s="8"/>
      <c r="C380" s="9"/>
      <c r="D380" s="9"/>
      <c r="E380" s="9">
        <f t="shared" si="7"/>
        <v>73.03999999910593</v>
      </c>
    </row>
    <row r="381" spans="1:5" ht="21" x14ac:dyDescent="0.25">
      <c r="A381" s="18"/>
      <c r="B381" s="8"/>
      <c r="C381" s="9"/>
      <c r="D381" s="9"/>
      <c r="E381" s="9">
        <f t="shared" si="7"/>
        <v>73.03999999910593</v>
      </c>
    </row>
    <row r="382" spans="1:5" ht="21" x14ac:dyDescent="0.25">
      <c r="A382" s="18"/>
      <c r="B382" s="8"/>
      <c r="C382" s="9"/>
      <c r="D382" s="9"/>
      <c r="E382" s="9">
        <f t="shared" si="7"/>
        <v>73.03999999910593</v>
      </c>
    </row>
    <row r="383" spans="1:5" ht="21" x14ac:dyDescent="0.25">
      <c r="A383" s="18"/>
      <c r="B383" s="8"/>
      <c r="C383" s="9"/>
      <c r="D383" s="9"/>
      <c r="E383" s="9">
        <f t="shared" si="7"/>
        <v>73.03999999910593</v>
      </c>
    </row>
    <row r="384" spans="1:5" ht="21" x14ac:dyDescent="0.25">
      <c r="A384" s="18"/>
      <c r="B384" s="8"/>
      <c r="C384" s="9"/>
      <c r="D384" s="9"/>
      <c r="E384" s="9">
        <f t="shared" si="7"/>
        <v>73.03999999910593</v>
      </c>
    </row>
    <row r="385" spans="1:5" ht="21" x14ac:dyDescent="0.25">
      <c r="A385" s="18"/>
      <c r="B385" s="8"/>
      <c r="C385" s="9"/>
      <c r="D385" s="9"/>
      <c r="E385" s="9">
        <f t="shared" si="7"/>
        <v>73.03999999910593</v>
      </c>
    </row>
    <row r="386" spans="1:5" ht="21" x14ac:dyDescent="0.25">
      <c r="A386" s="18"/>
      <c r="B386" s="8"/>
      <c r="C386" s="9"/>
      <c r="D386" s="9"/>
      <c r="E386" s="9">
        <f t="shared" si="7"/>
        <v>73.03999999910593</v>
      </c>
    </row>
    <row r="387" spans="1:5" ht="21" x14ac:dyDescent="0.25">
      <c r="A387" s="18"/>
      <c r="B387" s="8"/>
      <c r="C387" s="9"/>
      <c r="D387" s="9"/>
      <c r="E387" s="9">
        <f t="shared" si="7"/>
        <v>73.03999999910593</v>
      </c>
    </row>
    <row r="388" spans="1:5" ht="21" x14ac:dyDescent="0.25">
      <c r="A388" s="18"/>
      <c r="B388" s="8"/>
      <c r="C388" s="9"/>
      <c r="D388" s="9"/>
      <c r="E388" s="9">
        <f t="shared" si="7"/>
        <v>73.03999999910593</v>
      </c>
    </row>
    <row r="389" spans="1:5" ht="21" x14ac:dyDescent="0.25">
      <c r="A389" s="18"/>
      <c r="B389" s="8"/>
      <c r="C389" s="9"/>
      <c r="D389" s="9"/>
      <c r="E389" s="9">
        <f t="shared" si="7"/>
        <v>73.03999999910593</v>
      </c>
    </row>
    <row r="390" spans="1:5" ht="21" x14ac:dyDescent="0.25">
      <c r="A390" s="18"/>
      <c r="B390" s="8"/>
      <c r="C390" s="9"/>
      <c r="D390" s="9"/>
      <c r="E390" s="9">
        <f t="shared" si="7"/>
        <v>73.03999999910593</v>
      </c>
    </row>
    <row r="391" spans="1:5" ht="21" x14ac:dyDescent="0.25">
      <c r="A391" s="18"/>
      <c r="B391" s="8"/>
      <c r="C391" s="9"/>
      <c r="D391" s="9"/>
      <c r="E391" s="9">
        <f t="shared" si="7"/>
        <v>73.03999999910593</v>
      </c>
    </row>
    <row r="392" spans="1:5" ht="21" x14ac:dyDescent="0.25">
      <c r="A392" s="18"/>
      <c r="B392" s="8"/>
      <c r="C392" s="9"/>
      <c r="D392" s="9"/>
      <c r="E392" s="9">
        <f t="shared" si="7"/>
        <v>73.03999999910593</v>
      </c>
    </row>
    <row r="393" spans="1:5" ht="21" x14ac:dyDescent="0.25">
      <c r="A393" s="18"/>
      <c r="B393" s="8"/>
      <c r="C393" s="9"/>
      <c r="D393" s="9"/>
      <c r="E393" s="9">
        <f t="shared" si="7"/>
        <v>73.03999999910593</v>
      </c>
    </row>
    <row r="394" spans="1:5" ht="21" x14ac:dyDescent="0.25">
      <c r="A394" s="18"/>
      <c r="B394" s="8"/>
      <c r="C394" s="9"/>
      <c r="D394" s="9"/>
      <c r="E394" s="9">
        <f t="shared" si="7"/>
        <v>73.03999999910593</v>
      </c>
    </row>
    <row r="395" spans="1:5" ht="21" x14ac:dyDescent="0.25">
      <c r="A395" s="18"/>
      <c r="B395" s="8"/>
      <c r="C395" s="9"/>
      <c r="D395" s="9"/>
      <c r="E395" s="9">
        <f t="shared" si="7"/>
        <v>73.03999999910593</v>
      </c>
    </row>
    <row r="396" spans="1:5" ht="21" x14ac:dyDescent="0.25">
      <c r="A396" s="18"/>
      <c r="B396" s="8"/>
      <c r="C396" s="9"/>
      <c r="D396" s="9"/>
      <c r="E396" s="9">
        <f t="shared" si="7"/>
        <v>73.03999999910593</v>
      </c>
    </row>
    <row r="397" spans="1:5" ht="21" x14ac:dyDescent="0.25">
      <c r="A397" s="18"/>
      <c r="B397" s="8"/>
      <c r="C397" s="9"/>
      <c r="D397" s="9"/>
      <c r="E397" s="9">
        <f t="shared" si="7"/>
        <v>73.03999999910593</v>
      </c>
    </row>
    <row r="398" spans="1:5" ht="21" x14ac:dyDescent="0.25">
      <c r="A398" s="18"/>
      <c r="B398" s="8"/>
      <c r="C398" s="9"/>
      <c r="D398" s="9"/>
      <c r="E398" s="9">
        <f t="shared" si="7"/>
        <v>73.03999999910593</v>
      </c>
    </row>
    <row r="399" spans="1:5" ht="21" x14ac:dyDescent="0.25">
      <c r="A399" s="18"/>
      <c r="B399" s="8"/>
      <c r="C399" s="9"/>
      <c r="D399" s="9"/>
      <c r="E399" s="9">
        <f t="shared" si="7"/>
        <v>73.03999999910593</v>
      </c>
    </row>
    <row r="400" spans="1:5" ht="21" x14ac:dyDescent="0.25">
      <c r="A400" s="18"/>
      <c r="B400" s="8"/>
      <c r="C400" s="9"/>
      <c r="D400" s="9"/>
      <c r="E400" s="9">
        <f t="shared" si="7"/>
        <v>73.03999999910593</v>
      </c>
    </row>
    <row r="401" spans="1:5" ht="21" x14ac:dyDescent="0.25">
      <c r="A401" s="18"/>
      <c r="B401" s="8"/>
      <c r="C401" s="9"/>
      <c r="D401" s="9"/>
      <c r="E401" s="9">
        <f t="shared" si="7"/>
        <v>73.03999999910593</v>
      </c>
    </row>
    <row r="402" spans="1:5" ht="21" x14ac:dyDescent="0.25">
      <c r="A402" s="18"/>
      <c r="B402" s="8"/>
      <c r="C402" s="9"/>
      <c r="D402" s="9"/>
      <c r="E402" s="9">
        <f t="shared" si="7"/>
        <v>73.03999999910593</v>
      </c>
    </row>
    <row r="403" spans="1:5" ht="21" x14ac:dyDescent="0.25">
      <c r="A403" s="18"/>
      <c r="B403" s="8"/>
      <c r="C403" s="9"/>
      <c r="D403" s="9"/>
      <c r="E403" s="9">
        <f t="shared" si="7"/>
        <v>73.03999999910593</v>
      </c>
    </row>
    <row r="404" spans="1:5" ht="21" x14ac:dyDescent="0.25">
      <c r="A404" s="18"/>
      <c r="B404" s="8"/>
      <c r="C404" s="9"/>
      <c r="D404" s="9"/>
      <c r="E404" s="9">
        <f t="shared" si="7"/>
        <v>73.03999999910593</v>
      </c>
    </row>
    <row r="405" spans="1:5" ht="21" x14ac:dyDescent="0.25">
      <c r="A405" s="18"/>
      <c r="B405" s="8"/>
      <c r="C405" s="9"/>
      <c r="D405" s="9"/>
      <c r="E405" s="9">
        <f t="shared" si="7"/>
        <v>73.03999999910593</v>
      </c>
    </row>
    <row r="406" spans="1:5" ht="21" x14ac:dyDescent="0.25">
      <c r="A406" s="18"/>
      <c r="B406" s="8"/>
      <c r="C406" s="9"/>
      <c r="D406" s="9"/>
      <c r="E406" s="9">
        <f t="shared" si="7"/>
        <v>73.03999999910593</v>
      </c>
    </row>
    <row r="407" spans="1:5" ht="21" x14ac:dyDescent="0.25">
      <c r="A407" s="18"/>
      <c r="B407" s="8"/>
      <c r="C407" s="9"/>
      <c r="D407" s="9"/>
      <c r="E407" s="9">
        <f t="shared" si="7"/>
        <v>73.03999999910593</v>
      </c>
    </row>
    <row r="408" spans="1:5" ht="21" x14ac:dyDescent="0.25">
      <c r="A408" s="18"/>
      <c r="B408" s="8"/>
      <c r="C408" s="9"/>
      <c r="D408" s="9"/>
      <c r="E408" s="9">
        <f t="shared" si="7"/>
        <v>73.03999999910593</v>
      </c>
    </row>
    <row r="409" spans="1:5" ht="21" x14ac:dyDescent="0.25">
      <c r="A409" s="18"/>
      <c r="B409" s="8"/>
      <c r="C409" s="9"/>
      <c r="D409" s="9"/>
      <c r="E409" s="9">
        <f t="shared" si="7"/>
        <v>73.03999999910593</v>
      </c>
    </row>
    <row r="410" spans="1:5" ht="21" x14ac:dyDescent="0.25">
      <c r="A410" s="18"/>
      <c r="B410" s="8"/>
      <c r="C410" s="9"/>
      <c r="D410" s="9"/>
      <c r="E410" s="9">
        <f t="shared" si="7"/>
        <v>73.03999999910593</v>
      </c>
    </row>
    <row r="411" spans="1:5" ht="21" x14ac:dyDescent="0.25">
      <c r="A411" s="18"/>
      <c r="B411" s="8"/>
      <c r="C411" s="9"/>
      <c r="D411" s="9"/>
      <c r="E411" s="9">
        <f t="shared" si="7"/>
        <v>73.03999999910593</v>
      </c>
    </row>
    <row r="412" spans="1:5" ht="21" x14ac:dyDescent="0.25">
      <c r="A412" s="18"/>
      <c r="B412" s="8"/>
      <c r="C412" s="9"/>
      <c r="D412" s="9"/>
      <c r="E412" s="9">
        <f t="shared" si="7"/>
        <v>73.03999999910593</v>
      </c>
    </row>
    <row r="413" spans="1:5" ht="21" x14ac:dyDescent="0.25">
      <c r="A413" s="18"/>
      <c r="B413" s="8"/>
      <c r="C413" s="9"/>
      <c r="D413" s="9"/>
      <c r="E413" s="9">
        <f t="shared" si="7"/>
        <v>73.03999999910593</v>
      </c>
    </row>
    <row r="414" spans="1:5" ht="21" x14ac:dyDescent="0.25">
      <c r="A414" s="18"/>
      <c r="B414" s="8"/>
      <c r="C414" s="9"/>
      <c r="D414" s="9"/>
      <c r="E414" s="9">
        <f t="shared" si="7"/>
        <v>73.03999999910593</v>
      </c>
    </row>
    <row r="415" spans="1:5" ht="21" x14ac:dyDescent="0.25">
      <c r="A415" s="18"/>
      <c r="B415" s="8"/>
      <c r="C415" s="9"/>
      <c r="D415" s="9"/>
      <c r="E415" s="9">
        <f t="shared" si="7"/>
        <v>73.03999999910593</v>
      </c>
    </row>
    <row r="416" spans="1:5" ht="21" x14ac:dyDescent="0.25">
      <c r="A416" s="18"/>
      <c r="B416" s="8"/>
      <c r="C416" s="9"/>
      <c r="D416" s="9"/>
      <c r="E416" s="9">
        <f t="shared" si="7"/>
        <v>73.03999999910593</v>
      </c>
    </row>
    <row r="417" spans="1:5" ht="21" x14ac:dyDescent="0.25">
      <c r="A417" s="18"/>
      <c r="B417" s="8"/>
      <c r="C417" s="9"/>
      <c r="D417" s="9"/>
      <c r="E417" s="9">
        <f t="shared" si="7"/>
        <v>73.03999999910593</v>
      </c>
    </row>
    <row r="418" spans="1:5" ht="21" x14ac:dyDescent="0.25">
      <c r="A418" s="18"/>
      <c r="B418" s="8"/>
      <c r="C418" s="9"/>
      <c r="D418" s="9"/>
      <c r="E418" s="9">
        <f t="shared" si="7"/>
        <v>73.03999999910593</v>
      </c>
    </row>
    <row r="419" spans="1:5" ht="21" x14ac:dyDescent="0.25">
      <c r="A419" s="18"/>
      <c r="B419" s="8"/>
      <c r="C419" s="9"/>
      <c r="D419" s="9"/>
      <c r="E419" s="9">
        <f t="shared" si="7"/>
        <v>73.03999999910593</v>
      </c>
    </row>
    <row r="420" spans="1:5" ht="21" x14ac:dyDescent="0.25">
      <c r="A420" s="18"/>
      <c r="B420" s="8"/>
      <c r="C420" s="9"/>
      <c r="D420" s="9"/>
      <c r="E420" s="9">
        <f t="shared" si="7"/>
        <v>73.03999999910593</v>
      </c>
    </row>
    <row r="421" spans="1:5" ht="21" x14ac:dyDescent="0.25">
      <c r="A421" s="18"/>
      <c r="B421" s="8"/>
      <c r="C421" s="9"/>
      <c r="D421" s="9"/>
      <c r="E421" s="9">
        <f t="shared" si="7"/>
        <v>73.03999999910593</v>
      </c>
    </row>
    <row r="422" spans="1:5" ht="21" x14ac:dyDescent="0.25">
      <c r="A422" s="18"/>
      <c r="B422" s="8"/>
      <c r="C422" s="9"/>
      <c r="D422" s="9"/>
      <c r="E422" s="9">
        <f t="shared" si="7"/>
        <v>73.03999999910593</v>
      </c>
    </row>
    <row r="423" spans="1:5" ht="21" x14ac:dyDescent="0.25">
      <c r="A423" s="18"/>
      <c r="B423" s="8"/>
      <c r="C423" s="9"/>
      <c r="D423" s="9"/>
      <c r="E423" s="9">
        <f t="shared" si="7"/>
        <v>73.03999999910593</v>
      </c>
    </row>
    <row r="424" spans="1:5" ht="21" x14ac:dyDescent="0.25">
      <c r="A424" s="18"/>
      <c r="B424" s="8"/>
      <c r="C424" s="9"/>
      <c r="D424" s="9"/>
      <c r="E424" s="9">
        <f t="shared" si="7"/>
        <v>73.03999999910593</v>
      </c>
    </row>
    <row r="425" spans="1:5" ht="21" x14ac:dyDescent="0.25">
      <c r="A425" s="18"/>
      <c r="B425" s="8"/>
      <c r="C425" s="9"/>
      <c r="D425" s="9"/>
      <c r="E425" s="9">
        <f t="shared" si="7"/>
        <v>73.03999999910593</v>
      </c>
    </row>
    <row r="426" spans="1:5" ht="21" x14ac:dyDescent="0.25">
      <c r="A426" s="18"/>
      <c r="B426" s="8"/>
      <c r="C426" s="9"/>
      <c r="D426" s="9"/>
      <c r="E426" s="9">
        <f t="shared" si="7"/>
        <v>73.03999999910593</v>
      </c>
    </row>
    <row r="427" spans="1:5" ht="21" x14ac:dyDescent="0.25">
      <c r="A427" s="18"/>
      <c r="B427" s="8"/>
      <c r="C427" s="9"/>
      <c r="D427" s="9"/>
      <c r="E427" s="9">
        <f t="shared" si="7"/>
        <v>73.03999999910593</v>
      </c>
    </row>
    <row r="428" spans="1:5" ht="21" x14ac:dyDescent="0.25">
      <c r="A428" s="18"/>
      <c r="B428" s="8"/>
      <c r="C428" s="9"/>
      <c r="D428" s="9"/>
      <c r="E428" s="9">
        <f t="shared" si="7"/>
        <v>73.03999999910593</v>
      </c>
    </row>
    <row r="429" spans="1:5" ht="21" x14ac:dyDescent="0.25">
      <c r="A429" s="18"/>
      <c r="B429" s="8"/>
      <c r="C429" s="9"/>
      <c r="D429" s="9"/>
      <c r="E429" s="9">
        <f t="shared" si="7"/>
        <v>73.03999999910593</v>
      </c>
    </row>
    <row r="430" spans="1:5" ht="21" x14ac:dyDescent="0.25">
      <c r="A430" s="18"/>
      <c r="B430" s="8"/>
      <c r="C430" s="9"/>
      <c r="D430" s="9"/>
      <c r="E430" s="9">
        <f t="shared" si="7"/>
        <v>73.03999999910593</v>
      </c>
    </row>
    <row r="431" spans="1:5" ht="21" x14ac:dyDescent="0.25">
      <c r="A431" s="18"/>
      <c r="B431" s="8"/>
      <c r="C431" s="9"/>
      <c r="D431" s="9"/>
      <c r="E431" s="9">
        <f t="shared" si="7"/>
        <v>73.03999999910593</v>
      </c>
    </row>
    <row r="432" spans="1:5" ht="21" x14ac:dyDescent="0.25">
      <c r="A432" s="18"/>
      <c r="B432" s="8"/>
      <c r="C432" s="9"/>
      <c r="D432" s="9"/>
      <c r="E432" s="9">
        <f t="shared" ref="E432:E495" si="8">E431+C432-D432</f>
        <v>73.03999999910593</v>
      </c>
    </row>
    <row r="433" spans="1:5" ht="21" x14ac:dyDescent="0.25">
      <c r="A433" s="18"/>
      <c r="B433" s="8"/>
      <c r="C433" s="9"/>
      <c r="D433" s="9"/>
      <c r="E433" s="9">
        <f t="shared" si="8"/>
        <v>73.03999999910593</v>
      </c>
    </row>
    <row r="434" spans="1:5" ht="21" x14ac:dyDescent="0.25">
      <c r="A434" s="18"/>
      <c r="B434" s="8"/>
      <c r="C434" s="9"/>
      <c r="D434" s="9"/>
      <c r="E434" s="9">
        <f t="shared" si="8"/>
        <v>73.03999999910593</v>
      </c>
    </row>
    <row r="435" spans="1:5" ht="21" x14ac:dyDescent="0.25">
      <c r="A435" s="18"/>
      <c r="B435" s="8"/>
      <c r="C435" s="9"/>
      <c r="D435" s="9"/>
      <c r="E435" s="9">
        <f t="shared" si="8"/>
        <v>73.03999999910593</v>
      </c>
    </row>
    <row r="436" spans="1:5" ht="21" x14ac:dyDescent="0.25">
      <c r="A436" s="18"/>
      <c r="B436" s="8"/>
      <c r="C436" s="9"/>
      <c r="D436" s="9"/>
      <c r="E436" s="9">
        <f t="shared" si="8"/>
        <v>73.03999999910593</v>
      </c>
    </row>
    <row r="437" spans="1:5" ht="21" x14ac:dyDescent="0.25">
      <c r="A437" s="18"/>
      <c r="B437" s="8"/>
      <c r="C437" s="9"/>
      <c r="D437" s="9"/>
      <c r="E437" s="9">
        <f t="shared" si="8"/>
        <v>73.03999999910593</v>
      </c>
    </row>
    <row r="438" spans="1:5" ht="21" x14ac:dyDescent="0.25">
      <c r="A438" s="18"/>
      <c r="B438" s="8"/>
      <c r="C438" s="9"/>
      <c r="D438" s="9"/>
      <c r="E438" s="9">
        <f t="shared" si="8"/>
        <v>73.03999999910593</v>
      </c>
    </row>
    <row r="439" spans="1:5" ht="21" x14ac:dyDescent="0.25">
      <c r="A439" s="18"/>
      <c r="B439" s="8"/>
      <c r="C439" s="9"/>
      <c r="D439" s="9"/>
      <c r="E439" s="9">
        <f t="shared" si="8"/>
        <v>73.03999999910593</v>
      </c>
    </row>
    <row r="440" spans="1:5" ht="21" x14ac:dyDescent="0.25">
      <c r="A440" s="18"/>
      <c r="B440" s="8"/>
      <c r="C440" s="9"/>
      <c r="D440" s="9"/>
      <c r="E440" s="9">
        <f t="shared" si="8"/>
        <v>73.03999999910593</v>
      </c>
    </row>
    <row r="441" spans="1:5" ht="21" x14ac:dyDescent="0.25">
      <c r="A441" s="18"/>
      <c r="B441" s="8"/>
      <c r="C441" s="9"/>
      <c r="D441" s="9"/>
      <c r="E441" s="9">
        <f t="shared" si="8"/>
        <v>73.03999999910593</v>
      </c>
    </row>
    <row r="442" spans="1:5" ht="21" x14ac:dyDescent="0.25">
      <c r="A442" s="18"/>
      <c r="B442" s="8"/>
      <c r="C442" s="9"/>
      <c r="D442" s="9"/>
      <c r="E442" s="9">
        <f t="shared" si="8"/>
        <v>73.03999999910593</v>
      </c>
    </row>
    <row r="443" spans="1:5" ht="21" x14ac:dyDescent="0.25">
      <c r="A443" s="18"/>
      <c r="B443" s="8"/>
      <c r="C443" s="9"/>
      <c r="D443" s="9"/>
      <c r="E443" s="9">
        <f t="shared" si="8"/>
        <v>73.03999999910593</v>
      </c>
    </row>
    <row r="444" spans="1:5" ht="21" x14ac:dyDescent="0.25">
      <c r="A444" s="18"/>
      <c r="B444" s="8"/>
      <c r="C444" s="9"/>
      <c r="D444" s="9"/>
      <c r="E444" s="9">
        <f t="shared" si="8"/>
        <v>73.03999999910593</v>
      </c>
    </row>
    <row r="445" spans="1:5" ht="21" x14ac:dyDescent="0.25">
      <c r="A445" s="18"/>
      <c r="B445" s="8"/>
      <c r="C445" s="9"/>
      <c r="D445" s="9"/>
      <c r="E445" s="9">
        <f t="shared" si="8"/>
        <v>73.03999999910593</v>
      </c>
    </row>
    <row r="446" spans="1:5" ht="21" x14ac:dyDescent="0.25">
      <c r="A446" s="18"/>
      <c r="B446" s="8"/>
      <c r="C446" s="9"/>
      <c r="D446" s="9"/>
      <c r="E446" s="9">
        <f t="shared" si="8"/>
        <v>73.03999999910593</v>
      </c>
    </row>
    <row r="447" spans="1:5" ht="21" x14ac:dyDescent="0.25">
      <c r="A447" s="18"/>
      <c r="B447" s="8"/>
      <c r="C447" s="9"/>
      <c r="D447" s="9"/>
      <c r="E447" s="9">
        <f t="shared" si="8"/>
        <v>73.03999999910593</v>
      </c>
    </row>
    <row r="448" spans="1:5" ht="21" x14ac:dyDescent="0.25">
      <c r="A448" s="18"/>
      <c r="B448" s="8"/>
      <c r="C448" s="9"/>
      <c r="D448" s="9"/>
      <c r="E448" s="9">
        <f t="shared" si="8"/>
        <v>73.03999999910593</v>
      </c>
    </row>
    <row r="449" spans="1:5" ht="21" x14ac:dyDescent="0.25">
      <c r="A449" s="18"/>
      <c r="B449" s="8"/>
      <c r="C449" s="9"/>
      <c r="D449" s="9"/>
      <c r="E449" s="9">
        <f t="shared" si="8"/>
        <v>73.03999999910593</v>
      </c>
    </row>
    <row r="450" spans="1:5" ht="21" x14ac:dyDescent="0.25">
      <c r="A450" s="18"/>
      <c r="B450" s="8"/>
      <c r="C450" s="9"/>
      <c r="D450" s="9"/>
      <c r="E450" s="9">
        <f t="shared" si="8"/>
        <v>73.03999999910593</v>
      </c>
    </row>
    <row r="451" spans="1:5" ht="21" x14ac:dyDescent="0.25">
      <c r="A451" s="18"/>
      <c r="B451" s="8"/>
      <c r="C451" s="9"/>
      <c r="D451" s="9"/>
      <c r="E451" s="9">
        <f t="shared" si="8"/>
        <v>73.03999999910593</v>
      </c>
    </row>
    <row r="452" spans="1:5" ht="21" x14ac:dyDescent="0.25">
      <c r="A452" s="18"/>
      <c r="B452" s="8"/>
      <c r="C452" s="9"/>
      <c r="D452" s="9"/>
      <c r="E452" s="9">
        <f t="shared" si="8"/>
        <v>73.03999999910593</v>
      </c>
    </row>
    <row r="453" spans="1:5" ht="21" x14ac:dyDescent="0.25">
      <c r="A453" s="18"/>
      <c r="B453" s="8"/>
      <c r="C453" s="9"/>
      <c r="D453" s="9"/>
      <c r="E453" s="9">
        <f t="shared" si="8"/>
        <v>73.03999999910593</v>
      </c>
    </row>
    <row r="454" spans="1:5" ht="21" x14ac:dyDescent="0.25">
      <c r="A454" s="18"/>
      <c r="B454" s="8"/>
      <c r="C454" s="9"/>
      <c r="D454" s="9"/>
      <c r="E454" s="9">
        <f t="shared" si="8"/>
        <v>73.03999999910593</v>
      </c>
    </row>
    <row r="455" spans="1:5" ht="21" x14ac:dyDescent="0.25">
      <c r="A455" s="18"/>
      <c r="B455" s="8"/>
      <c r="C455" s="9"/>
      <c r="D455" s="9"/>
      <c r="E455" s="9">
        <f t="shared" si="8"/>
        <v>73.03999999910593</v>
      </c>
    </row>
    <row r="456" spans="1:5" ht="21" x14ac:dyDescent="0.25">
      <c r="A456" s="18"/>
      <c r="B456" s="8"/>
      <c r="C456" s="9"/>
      <c r="D456" s="9"/>
      <c r="E456" s="9">
        <f t="shared" si="8"/>
        <v>73.03999999910593</v>
      </c>
    </row>
    <row r="457" spans="1:5" ht="21" x14ac:dyDescent="0.25">
      <c r="A457" s="18"/>
      <c r="B457" s="8"/>
      <c r="C457" s="9"/>
      <c r="D457" s="9"/>
      <c r="E457" s="9">
        <f t="shared" si="8"/>
        <v>73.03999999910593</v>
      </c>
    </row>
    <row r="458" spans="1:5" ht="21" x14ac:dyDescent="0.25">
      <c r="A458" s="18"/>
      <c r="B458" s="8"/>
      <c r="C458" s="9"/>
      <c r="D458" s="9"/>
      <c r="E458" s="9">
        <f t="shared" si="8"/>
        <v>73.03999999910593</v>
      </c>
    </row>
    <row r="459" spans="1:5" ht="21" x14ac:dyDescent="0.25">
      <c r="A459" s="18"/>
      <c r="B459" s="8"/>
      <c r="C459" s="9"/>
      <c r="D459" s="9"/>
      <c r="E459" s="9">
        <f t="shared" si="8"/>
        <v>73.03999999910593</v>
      </c>
    </row>
    <row r="460" spans="1:5" ht="21" x14ac:dyDescent="0.25">
      <c r="A460" s="18"/>
      <c r="B460" s="8"/>
      <c r="C460" s="9"/>
      <c r="D460" s="9"/>
      <c r="E460" s="9">
        <f t="shared" si="8"/>
        <v>73.03999999910593</v>
      </c>
    </row>
    <row r="461" spans="1:5" ht="21" x14ac:dyDescent="0.25">
      <c r="A461" s="18"/>
      <c r="B461" s="8"/>
      <c r="C461" s="9"/>
      <c r="D461" s="9"/>
      <c r="E461" s="9">
        <f t="shared" si="8"/>
        <v>73.03999999910593</v>
      </c>
    </row>
    <row r="462" spans="1:5" ht="21" x14ac:dyDescent="0.25">
      <c r="A462" s="18"/>
      <c r="B462" s="8"/>
      <c r="C462" s="9"/>
      <c r="D462" s="9"/>
      <c r="E462" s="9">
        <f t="shared" si="8"/>
        <v>73.03999999910593</v>
      </c>
    </row>
    <row r="463" spans="1:5" ht="21" x14ac:dyDescent="0.25">
      <c r="A463" s="18"/>
      <c r="B463" s="8"/>
      <c r="C463" s="9"/>
      <c r="D463" s="9"/>
      <c r="E463" s="9">
        <f t="shared" si="8"/>
        <v>73.03999999910593</v>
      </c>
    </row>
    <row r="464" spans="1:5" ht="21" x14ac:dyDescent="0.25">
      <c r="A464" s="18"/>
      <c r="B464" s="8"/>
      <c r="C464" s="9"/>
      <c r="D464" s="9"/>
      <c r="E464" s="9">
        <f t="shared" si="8"/>
        <v>73.03999999910593</v>
      </c>
    </row>
    <row r="465" spans="1:5" ht="21" x14ac:dyDescent="0.25">
      <c r="A465" s="18"/>
      <c r="B465" s="8"/>
      <c r="C465" s="9"/>
      <c r="D465" s="9"/>
      <c r="E465" s="9">
        <f t="shared" si="8"/>
        <v>73.03999999910593</v>
      </c>
    </row>
    <row r="466" spans="1:5" ht="21" x14ac:dyDescent="0.25">
      <c r="A466" s="18"/>
      <c r="B466" s="8"/>
      <c r="C466" s="9"/>
      <c r="D466" s="9"/>
      <c r="E466" s="9">
        <f t="shared" si="8"/>
        <v>73.03999999910593</v>
      </c>
    </row>
    <row r="467" spans="1:5" ht="21" x14ac:dyDescent="0.25">
      <c r="A467" s="18"/>
      <c r="B467" s="8"/>
      <c r="C467" s="9"/>
      <c r="D467" s="9"/>
      <c r="E467" s="9">
        <f t="shared" si="8"/>
        <v>73.03999999910593</v>
      </c>
    </row>
    <row r="468" spans="1:5" ht="21" x14ac:dyDescent="0.25">
      <c r="A468" s="18"/>
      <c r="B468" s="8"/>
      <c r="C468" s="9"/>
      <c r="D468" s="9"/>
      <c r="E468" s="9">
        <f t="shared" si="8"/>
        <v>73.03999999910593</v>
      </c>
    </row>
    <row r="469" spans="1:5" ht="21" x14ac:dyDescent="0.25">
      <c r="B469" s="8"/>
      <c r="C469" s="9"/>
      <c r="D469" s="9"/>
      <c r="E469" s="9">
        <f t="shared" si="8"/>
        <v>73.03999999910593</v>
      </c>
    </row>
    <row r="470" spans="1:5" ht="21" x14ac:dyDescent="0.25">
      <c r="B470" s="8"/>
      <c r="C470" s="9"/>
      <c r="D470" s="9"/>
      <c r="E470" s="9">
        <f t="shared" si="8"/>
        <v>73.03999999910593</v>
      </c>
    </row>
    <row r="471" spans="1:5" ht="21" x14ac:dyDescent="0.25">
      <c r="B471" s="8"/>
      <c r="C471" s="9"/>
      <c r="D471" s="9"/>
      <c r="E471" s="9">
        <f t="shared" si="8"/>
        <v>73.03999999910593</v>
      </c>
    </row>
    <row r="472" spans="1:5" ht="21" x14ac:dyDescent="0.25">
      <c r="B472" s="8"/>
      <c r="C472" s="9"/>
      <c r="D472" s="9"/>
      <c r="E472" s="9">
        <f t="shared" si="8"/>
        <v>73.03999999910593</v>
      </c>
    </row>
    <row r="473" spans="1:5" ht="21" x14ac:dyDescent="0.25">
      <c r="B473" s="8"/>
      <c r="C473" s="9"/>
      <c r="D473" s="9"/>
      <c r="E473" s="9">
        <f t="shared" si="8"/>
        <v>73.03999999910593</v>
      </c>
    </row>
    <row r="474" spans="1:5" ht="21" x14ac:dyDescent="0.25">
      <c r="B474" s="8"/>
      <c r="C474" s="9"/>
      <c r="D474" s="9"/>
      <c r="E474" s="9">
        <f t="shared" si="8"/>
        <v>73.03999999910593</v>
      </c>
    </row>
    <row r="475" spans="1:5" ht="21" x14ac:dyDescent="0.25">
      <c r="B475" s="8"/>
      <c r="C475" s="9"/>
      <c r="D475" s="9"/>
      <c r="E475" s="9">
        <f t="shared" si="8"/>
        <v>73.03999999910593</v>
      </c>
    </row>
    <row r="476" spans="1:5" ht="21" x14ac:dyDescent="0.25">
      <c r="B476" s="8"/>
      <c r="C476" s="9"/>
      <c r="D476" s="9"/>
      <c r="E476" s="9">
        <f t="shared" si="8"/>
        <v>73.03999999910593</v>
      </c>
    </row>
    <row r="477" spans="1:5" ht="21" x14ac:dyDescent="0.25">
      <c r="B477" s="8"/>
      <c r="C477" s="9"/>
      <c r="D477" s="9"/>
      <c r="E477" s="9">
        <f t="shared" si="8"/>
        <v>73.03999999910593</v>
      </c>
    </row>
    <row r="478" spans="1:5" ht="21" x14ac:dyDescent="0.25">
      <c r="B478" s="8"/>
      <c r="C478" s="9"/>
      <c r="D478" s="9"/>
      <c r="E478" s="9">
        <f t="shared" si="8"/>
        <v>73.03999999910593</v>
      </c>
    </row>
    <row r="479" spans="1:5" ht="21" x14ac:dyDescent="0.25">
      <c r="B479" s="8"/>
      <c r="C479" s="9"/>
      <c r="D479" s="9"/>
      <c r="E479" s="9">
        <f t="shared" si="8"/>
        <v>73.03999999910593</v>
      </c>
    </row>
    <row r="480" spans="1:5" ht="21" x14ac:dyDescent="0.25">
      <c r="B480" s="8"/>
      <c r="C480" s="9"/>
      <c r="D480" s="9"/>
      <c r="E480" s="9">
        <f t="shared" si="8"/>
        <v>73.03999999910593</v>
      </c>
    </row>
    <row r="481" spans="2:5" ht="21" x14ac:dyDescent="0.25">
      <c r="B481" s="8"/>
      <c r="C481" s="9"/>
      <c r="D481" s="9"/>
      <c r="E481" s="9">
        <f t="shared" si="8"/>
        <v>73.03999999910593</v>
      </c>
    </row>
    <row r="482" spans="2:5" ht="21" x14ac:dyDescent="0.25">
      <c r="B482" s="8"/>
      <c r="C482" s="9"/>
      <c r="D482" s="9"/>
      <c r="E482" s="9">
        <f t="shared" si="8"/>
        <v>73.03999999910593</v>
      </c>
    </row>
    <row r="483" spans="2:5" ht="21" x14ac:dyDescent="0.25">
      <c r="B483" s="8"/>
      <c r="C483" s="9"/>
      <c r="D483" s="9"/>
      <c r="E483" s="9">
        <f t="shared" si="8"/>
        <v>73.03999999910593</v>
      </c>
    </row>
    <row r="484" spans="2:5" ht="21" x14ac:dyDescent="0.25">
      <c r="B484" s="8"/>
      <c r="C484" s="9"/>
      <c r="D484" s="9"/>
      <c r="E484" s="9">
        <f t="shared" si="8"/>
        <v>73.03999999910593</v>
      </c>
    </row>
    <row r="485" spans="2:5" ht="21" x14ac:dyDescent="0.25">
      <c r="B485" s="8"/>
      <c r="C485" s="9"/>
      <c r="D485" s="9"/>
      <c r="E485" s="9">
        <f t="shared" si="8"/>
        <v>73.03999999910593</v>
      </c>
    </row>
    <row r="486" spans="2:5" ht="21" x14ac:dyDescent="0.25">
      <c r="B486" s="8"/>
      <c r="C486" s="9"/>
      <c r="D486" s="9"/>
      <c r="E486" s="9">
        <f t="shared" si="8"/>
        <v>73.03999999910593</v>
      </c>
    </row>
    <row r="487" spans="2:5" ht="21" x14ac:dyDescent="0.25">
      <c r="B487" s="8"/>
      <c r="C487" s="9"/>
      <c r="D487" s="9"/>
      <c r="E487" s="9">
        <f t="shared" si="8"/>
        <v>73.03999999910593</v>
      </c>
    </row>
    <row r="488" spans="2:5" ht="21" x14ac:dyDescent="0.25">
      <c r="B488" s="8"/>
      <c r="C488" s="9"/>
      <c r="D488" s="9"/>
      <c r="E488" s="9">
        <f t="shared" si="8"/>
        <v>73.03999999910593</v>
      </c>
    </row>
    <row r="489" spans="2:5" ht="21" x14ac:dyDescent="0.25">
      <c r="B489" s="8"/>
      <c r="C489" s="9"/>
      <c r="D489" s="9"/>
      <c r="E489" s="9">
        <f t="shared" si="8"/>
        <v>73.03999999910593</v>
      </c>
    </row>
    <row r="490" spans="2:5" ht="21" x14ac:dyDescent="0.25">
      <c r="B490" s="8"/>
      <c r="C490" s="9"/>
      <c r="D490" s="9"/>
      <c r="E490" s="9">
        <f t="shared" si="8"/>
        <v>73.03999999910593</v>
      </c>
    </row>
    <row r="491" spans="2:5" ht="21" x14ac:dyDescent="0.25">
      <c r="B491" s="8"/>
      <c r="C491" s="9"/>
      <c r="D491" s="9"/>
      <c r="E491" s="9">
        <f t="shared" si="8"/>
        <v>73.03999999910593</v>
      </c>
    </row>
    <row r="492" spans="2:5" ht="21" x14ac:dyDescent="0.25">
      <c r="B492" s="8"/>
      <c r="C492" s="9"/>
      <c r="D492" s="9"/>
      <c r="E492" s="9">
        <f t="shared" si="8"/>
        <v>73.03999999910593</v>
      </c>
    </row>
    <row r="493" spans="2:5" ht="21" x14ac:dyDescent="0.25">
      <c r="B493" s="8"/>
      <c r="C493" s="9"/>
      <c r="D493" s="9"/>
      <c r="E493" s="9">
        <f t="shared" si="8"/>
        <v>73.03999999910593</v>
      </c>
    </row>
    <row r="494" spans="2:5" ht="21" x14ac:dyDescent="0.25">
      <c r="B494" s="8"/>
      <c r="C494" s="9"/>
      <c r="D494" s="9"/>
      <c r="E494" s="9">
        <f t="shared" si="8"/>
        <v>73.03999999910593</v>
      </c>
    </row>
    <row r="495" spans="2:5" ht="21" x14ac:dyDescent="0.25">
      <c r="B495" s="8"/>
      <c r="C495" s="9"/>
      <c r="D495" s="9"/>
      <c r="E495" s="9">
        <f t="shared" si="8"/>
        <v>73.03999999910593</v>
      </c>
    </row>
    <row r="496" spans="2:5" ht="21" x14ac:dyDescent="0.25">
      <c r="B496" s="8"/>
      <c r="C496" s="9"/>
      <c r="D496" s="9"/>
      <c r="E496" s="9">
        <f t="shared" ref="E496:E559" si="9">E495+C496-D496</f>
        <v>73.03999999910593</v>
      </c>
    </row>
    <row r="497" spans="2:5" ht="21" x14ac:dyDescent="0.25">
      <c r="B497" s="8"/>
      <c r="C497" s="9"/>
      <c r="D497" s="9"/>
      <c r="E497" s="9">
        <f t="shared" si="9"/>
        <v>73.03999999910593</v>
      </c>
    </row>
    <row r="498" spans="2:5" ht="21" x14ac:dyDescent="0.25">
      <c r="B498" s="8"/>
      <c r="C498" s="9"/>
      <c r="D498" s="9"/>
      <c r="E498" s="9">
        <f t="shared" si="9"/>
        <v>73.03999999910593</v>
      </c>
    </row>
    <row r="499" spans="2:5" ht="21" x14ac:dyDescent="0.25">
      <c r="B499" s="8"/>
      <c r="C499" s="9"/>
      <c r="D499" s="9"/>
      <c r="E499" s="9">
        <f t="shared" si="9"/>
        <v>73.03999999910593</v>
      </c>
    </row>
    <row r="500" spans="2:5" ht="21" x14ac:dyDescent="0.25">
      <c r="B500" s="8"/>
      <c r="C500" s="9"/>
      <c r="D500" s="9"/>
      <c r="E500" s="9">
        <f t="shared" si="9"/>
        <v>73.03999999910593</v>
      </c>
    </row>
    <row r="501" spans="2:5" ht="21" x14ac:dyDescent="0.25">
      <c r="B501" s="8"/>
      <c r="C501" s="9"/>
      <c r="D501" s="9"/>
      <c r="E501" s="9">
        <f t="shared" si="9"/>
        <v>73.03999999910593</v>
      </c>
    </row>
    <row r="502" spans="2:5" ht="21" x14ac:dyDescent="0.25">
      <c r="B502" s="8"/>
      <c r="C502" s="9"/>
      <c r="D502" s="9"/>
      <c r="E502" s="9">
        <f t="shared" si="9"/>
        <v>73.03999999910593</v>
      </c>
    </row>
    <row r="503" spans="2:5" ht="21" x14ac:dyDescent="0.25">
      <c r="B503" s="8"/>
      <c r="C503" s="9"/>
      <c r="D503" s="9"/>
      <c r="E503" s="9">
        <f t="shared" si="9"/>
        <v>73.03999999910593</v>
      </c>
    </row>
    <row r="504" spans="2:5" ht="21" x14ac:dyDescent="0.25">
      <c r="B504" s="8"/>
      <c r="C504" s="9"/>
      <c r="D504" s="9"/>
      <c r="E504" s="9">
        <f t="shared" si="9"/>
        <v>73.03999999910593</v>
      </c>
    </row>
    <row r="505" spans="2:5" ht="21" x14ac:dyDescent="0.25">
      <c r="B505" s="8"/>
      <c r="C505" s="9"/>
      <c r="D505" s="9"/>
      <c r="E505" s="9">
        <f t="shared" si="9"/>
        <v>73.03999999910593</v>
      </c>
    </row>
    <row r="506" spans="2:5" ht="21" x14ac:dyDescent="0.25">
      <c r="B506" s="8"/>
      <c r="C506" s="9"/>
      <c r="D506" s="9"/>
      <c r="E506" s="9">
        <f t="shared" si="9"/>
        <v>73.03999999910593</v>
      </c>
    </row>
    <row r="507" spans="2:5" ht="21" x14ac:dyDescent="0.25">
      <c r="B507" s="8"/>
      <c r="C507" s="9"/>
      <c r="D507" s="9"/>
      <c r="E507" s="9">
        <f t="shared" si="9"/>
        <v>73.03999999910593</v>
      </c>
    </row>
    <row r="508" spans="2:5" ht="21" x14ac:dyDescent="0.25">
      <c r="B508" s="8"/>
      <c r="C508" s="9"/>
      <c r="D508" s="9"/>
      <c r="E508" s="9">
        <f t="shared" si="9"/>
        <v>73.03999999910593</v>
      </c>
    </row>
    <row r="509" spans="2:5" ht="21" x14ac:dyDescent="0.25">
      <c r="B509" s="8"/>
      <c r="C509" s="9"/>
      <c r="D509" s="9"/>
      <c r="E509" s="9">
        <f t="shared" si="9"/>
        <v>73.03999999910593</v>
      </c>
    </row>
    <row r="510" spans="2:5" ht="21" x14ac:dyDescent="0.25">
      <c r="B510" s="8"/>
      <c r="C510" s="9"/>
      <c r="D510" s="9"/>
      <c r="E510" s="9">
        <f t="shared" si="9"/>
        <v>73.03999999910593</v>
      </c>
    </row>
    <row r="511" spans="2:5" ht="21" x14ac:dyDescent="0.25">
      <c r="B511" s="8"/>
      <c r="C511" s="9"/>
      <c r="D511" s="9"/>
      <c r="E511" s="9">
        <f t="shared" si="9"/>
        <v>73.03999999910593</v>
      </c>
    </row>
    <row r="512" spans="2:5" ht="21" x14ac:dyDescent="0.25">
      <c r="B512" s="8"/>
      <c r="C512" s="9"/>
      <c r="D512" s="9"/>
      <c r="E512" s="9">
        <f t="shared" si="9"/>
        <v>73.03999999910593</v>
      </c>
    </row>
    <row r="513" spans="2:5" ht="21" x14ac:dyDescent="0.25">
      <c r="B513" s="8"/>
      <c r="C513" s="9"/>
      <c r="D513" s="9"/>
      <c r="E513" s="9">
        <f t="shared" si="9"/>
        <v>73.03999999910593</v>
      </c>
    </row>
    <row r="514" spans="2:5" ht="21" x14ac:dyDescent="0.25">
      <c r="B514" s="8"/>
      <c r="C514" s="9"/>
      <c r="D514" s="9"/>
      <c r="E514" s="9">
        <f t="shared" si="9"/>
        <v>73.03999999910593</v>
      </c>
    </row>
    <row r="515" spans="2:5" ht="21" x14ac:dyDescent="0.25">
      <c r="B515" s="8"/>
      <c r="C515" s="9"/>
      <c r="D515" s="9"/>
      <c r="E515" s="9">
        <f t="shared" si="9"/>
        <v>73.03999999910593</v>
      </c>
    </row>
    <row r="516" spans="2:5" ht="21" x14ac:dyDescent="0.25">
      <c r="B516" s="8"/>
      <c r="C516" s="9"/>
      <c r="D516" s="9"/>
      <c r="E516" s="9">
        <f t="shared" si="9"/>
        <v>73.03999999910593</v>
      </c>
    </row>
    <row r="517" spans="2:5" ht="21" x14ac:dyDescent="0.25">
      <c r="B517" s="8"/>
      <c r="C517" s="9"/>
      <c r="D517" s="9"/>
      <c r="E517" s="9">
        <f t="shared" si="9"/>
        <v>73.03999999910593</v>
      </c>
    </row>
    <row r="518" spans="2:5" ht="21" x14ac:dyDescent="0.25">
      <c r="B518" s="8"/>
      <c r="C518" s="9"/>
      <c r="D518" s="9"/>
      <c r="E518" s="9">
        <f t="shared" si="9"/>
        <v>73.03999999910593</v>
      </c>
    </row>
    <row r="519" spans="2:5" ht="21" x14ac:dyDescent="0.25">
      <c r="B519" s="8"/>
      <c r="C519" s="9"/>
      <c r="D519" s="9"/>
      <c r="E519" s="9">
        <f t="shared" si="9"/>
        <v>73.03999999910593</v>
      </c>
    </row>
    <row r="520" spans="2:5" ht="21" x14ac:dyDescent="0.25">
      <c r="B520" s="8"/>
      <c r="C520" s="9"/>
      <c r="D520" s="9"/>
      <c r="E520" s="9">
        <f t="shared" si="9"/>
        <v>73.03999999910593</v>
      </c>
    </row>
    <row r="521" spans="2:5" ht="21" x14ac:dyDescent="0.25">
      <c r="B521" s="8"/>
      <c r="C521" s="9"/>
      <c r="D521" s="9"/>
      <c r="E521" s="9">
        <f t="shared" si="9"/>
        <v>73.03999999910593</v>
      </c>
    </row>
    <row r="522" spans="2:5" ht="21" x14ac:dyDescent="0.25">
      <c r="B522" s="8"/>
      <c r="C522" s="9"/>
      <c r="D522" s="9"/>
      <c r="E522" s="9">
        <f t="shared" si="9"/>
        <v>73.03999999910593</v>
      </c>
    </row>
    <row r="523" spans="2:5" ht="21" x14ac:dyDescent="0.25">
      <c r="B523" s="8"/>
      <c r="C523" s="9"/>
      <c r="D523" s="9"/>
      <c r="E523" s="9">
        <f t="shared" si="9"/>
        <v>73.03999999910593</v>
      </c>
    </row>
    <row r="524" spans="2:5" ht="21" x14ac:dyDescent="0.25">
      <c r="B524" s="8"/>
      <c r="C524" s="9"/>
      <c r="D524" s="9"/>
      <c r="E524" s="9">
        <f t="shared" si="9"/>
        <v>73.03999999910593</v>
      </c>
    </row>
    <row r="525" spans="2:5" ht="21" x14ac:dyDescent="0.25">
      <c r="B525" s="8"/>
      <c r="C525" s="9"/>
      <c r="D525" s="9"/>
      <c r="E525" s="9">
        <f t="shared" si="9"/>
        <v>73.03999999910593</v>
      </c>
    </row>
    <row r="526" spans="2:5" ht="21" x14ac:dyDescent="0.25">
      <c r="B526" s="8"/>
      <c r="C526" s="9"/>
      <c r="D526" s="9"/>
      <c r="E526" s="9">
        <f t="shared" si="9"/>
        <v>73.03999999910593</v>
      </c>
    </row>
    <row r="527" spans="2:5" ht="21" x14ac:dyDescent="0.25">
      <c r="B527" s="8"/>
      <c r="C527" s="9"/>
      <c r="D527" s="9"/>
      <c r="E527" s="9">
        <f t="shared" si="9"/>
        <v>73.03999999910593</v>
      </c>
    </row>
    <row r="528" spans="2:5" ht="21" x14ac:dyDescent="0.25">
      <c r="B528" s="8"/>
      <c r="C528" s="9"/>
      <c r="D528" s="9"/>
      <c r="E528" s="9">
        <f t="shared" si="9"/>
        <v>73.03999999910593</v>
      </c>
    </row>
    <row r="529" spans="2:5" ht="21" x14ac:dyDescent="0.25">
      <c r="B529" s="8"/>
      <c r="C529" s="9"/>
      <c r="D529" s="9"/>
      <c r="E529" s="9">
        <f t="shared" si="9"/>
        <v>73.03999999910593</v>
      </c>
    </row>
    <row r="530" spans="2:5" ht="21" x14ac:dyDescent="0.25">
      <c r="B530" s="8"/>
      <c r="C530" s="9"/>
      <c r="D530" s="9"/>
      <c r="E530" s="9">
        <f t="shared" si="9"/>
        <v>73.03999999910593</v>
      </c>
    </row>
    <row r="531" spans="2:5" ht="21" x14ac:dyDescent="0.25">
      <c r="B531" s="8"/>
      <c r="C531" s="9"/>
      <c r="D531" s="9"/>
      <c r="E531" s="9">
        <f t="shared" si="9"/>
        <v>73.03999999910593</v>
      </c>
    </row>
    <row r="532" spans="2:5" ht="21" x14ac:dyDescent="0.25">
      <c r="B532" s="8"/>
      <c r="C532" s="9"/>
      <c r="D532" s="9"/>
      <c r="E532" s="9">
        <f t="shared" si="9"/>
        <v>73.03999999910593</v>
      </c>
    </row>
    <row r="533" spans="2:5" ht="21" x14ac:dyDescent="0.25">
      <c r="B533" s="8"/>
      <c r="C533" s="9"/>
      <c r="D533" s="9"/>
      <c r="E533" s="9">
        <f t="shared" si="9"/>
        <v>73.03999999910593</v>
      </c>
    </row>
    <row r="534" spans="2:5" ht="21" x14ac:dyDescent="0.25">
      <c r="B534" s="8"/>
      <c r="C534" s="9"/>
      <c r="D534" s="9"/>
      <c r="E534" s="9">
        <f t="shared" si="9"/>
        <v>73.03999999910593</v>
      </c>
    </row>
    <row r="535" spans="2:5" ht="21" x14ac:dyDescent="0.25">
      <c r="B535" s="8"/>
      <c r="C535" s="9"/>
      <c r="D535" s="9"/>
      <c r="E535" s="9">
        <f t="shared" si="9"/>
        <v>73.03999999910593</v>
      </c>
    </row>
    <row r="536" spans="2:5" ht="21" x14ac:dyDescent="0.25">
      <c r="B536" s="8"/>
      <c r="C536" s="9"/>
      <c r="D536" s="9"/>
      <c r="E536" s="9">
        <f t="shared" si="9"/>
        <v>73.03999999910593</v>
      </c>
    </row>
    <row r="537" spans="2:5" ht="21" x14ac:dyDescent="0.25">
      <c r="B537" s="8"/>
      <c r="C537" s="9"/>
      <c r="D537" s="9"/>
      <c r="E537" s="9">
        <f t="shared" si="9"/>
        <v>73.03999999910593</v>
      </c>
    </row>
    <row r="538" spans="2:5" ht="21" x14ac:dyDescent="0.25">
      <c r="B538" s="8"/>
      <c r="C538" s="9"/>
      <c r="D538" s="9"/>
      <c r="E538" s="9">
        <f t="shared" si="9"/>
        <v>73.03999999910593</v>
      </c>
    </row>
    <row r="539" spans="2:5" ht="21" x14ac:dyDescent="0.25">
      <c r="B539" s="8"/>
      <c r="C539" s="9"/>
      <c r="D539" s="9"/>
      <c r="E539" s="9">
        <f t="shared" si="9"/>
        <v>73.03999999910593</v>
      </c>
    </row>
    <row r="540" spans="2:5" ht="21" x14ac:dyDescent="0.25">
      <c r="B540" s="8"/>
      <c r="C540" s="9"/>
      <c r="D540" s="9"/>
      <c r="E540" s="9">
        <f t="shared" si="9"/>
        <v>73.03999999910593</v>
      </c>
    </row>
    <row r="541" spans="2:5" ht="21" x14ac:dyDescent="0.25">
      <c r="B541" s="8"/>
      <c r="C541" s="9"/>
      <c r="D541" s="9"/>
      <c r="E541" s="9">
        <f t="shared" si="9"/>
        <v>73.03999999910593</v>
      </c>
    </row>
    <row r="542" spans="2:5" ht="21" x14ac:dyDescent="0.25">
      <c r="B542" s="8"/>
      <c r="C542" s="9"/>
      <c r="D542" s="9"/>
      <c r="E542" s="9">
        <f t="shared" si="9"/>
        <v>73.03999999910593</v>
      </c>
    </row>
    <row r="543" spans="2:5" ht="21" x14ac:dyDescent="0.25">
      <c r="B543" s="8"/>
      <c r="C543" s="9"/>
      <c r="D543" s="9"/>
      <c r="E543" s="9">
        <f t="shared" si="9"/>
        <v>73.03999999910593</v>
      </c>
    </row>
    <row r="544" spans="2:5" ht="21" x14ac:dyDescent="0.25">
      <c r="B544" s="8"/>
      <c r="C544" s="9"/>
      <c r="D544" s="9"/>
      <c r="E544" s="9">
        <f t="shared" si="9"/>
        <v>73.03999999910593</v>
      </c>
    </row>
    <row r="545" spans="2:5" ht="21" x14ac:dyDescent="0.25">
      <c r="B545" s="8"/>
      <c r="C545" s="9"/>
      <c r="D545" s="9"/>
      <c r="E545" s="9">
        <f t="shared" si="9"/>
        <v>73.03999999910593</v>
      </c>
    </row>
    <row r="546" spans="2:5" ht="21" x14ac:dyDescent="0.25">
      <c r="B546" s="8"/>
      <c r="C546" s="9"/>
      <c r="D546" s="9"/>
      <c r="E546" s="9">
        <f t="shared" si="9"/>
        <v>73.03999999910593</v>
      </c>
    </row>
    <row r="547" spans="2:5" ht="21" x14ac:dyDescent="0.25">
      <c r="B547" s="8"/>
      <c r="C547" s="9"/>
      <c r="D547" s="9"/>
      <c r="E547" s="9">
        <f t="shared" si="9"/>
        <v>73.03999999910593</v>
      </c>
    </row>
    <row r="548" spans="2:5" ht="21" x14ac:dyDescent="0.25">
      <c r="B548" s="8"/>
      <c r="C548" s="9"/>
      <c r="D548" s="9"/>
      <c r="E548" s="9">
        <f t="shared" si="9"/>
        <v>73.03999999910593</v>
      </c>
    </row>
    <row r="549" spans="2:5" ht="21" x14ac:dyDescent="0.25">
      <c r="B549" s="8"/>
      <c r="C549" s="9"/>
      <c r="D549" s="9"/>
      <c r="E549" s="9">
        <f t="shared" si="9"/>
        <v>73.03999999910593</v>
      </c>
    </row>
    <row r="550" spans="2:5" ht="21" x14ac:dyDescent="0.25">
      <c r="B550" s="8"/>
      <c r="C550" s="9"/>
      <c r="D550" s="9"/>
      <c r="E550" s="9">
        <f t="shared" si="9"/>
        <v>73.03999999910593</v>
      </c>
    </row>
    <row r="551" spans="2:5" ht="21" x14ac:dyDescent="0.25">
      <c r="B551" s="8"/>
      <c r="C551" s="9"/>
      <c r="D551" s="9"/>
      <c r="E551" s="9">
        <f t="shared" si="9"/>
        <v>73.03999999910593</v>
      </c>
    </row>
    <row r="552" spans="2:5" ht="21" x14ac:dyDescent="0.25">
      <c r="B552" s="8"/>
      <c r="C552" s="9"/>
      <c r="D552" s="9"/>
      <c r="E552" s="9">
        <f t="shared" si="9"/>
        <v>73.03999999910593</v>
      </c>
    </row>
    <row r="553" spans="2:5" ht="21" x14ac:dyDescent="0.25">
      <c r="B553" s="8"/>
      <c r="C553" s="9"/>
      <c r="D553" s="9"/>
      <c r="E553" s="9">
        <f t="shared" si="9"/>
        <v>73.03999999910593</v>
      </c>
    </row>
    <row r="554" spans="2:5" ht="21" x14ac:dyDescent="0.25">
      <c r="B554" s="8"/>
      <c r="C554" s="9"/>
      <c r="D554" s="9"/>
      <c r="E554" s="9">
        <f t="shared" si="9"/>
        <v>73.03999999910593</v>
      </c>
    </row>
    <row r="555" spans="2:5" ht="21" x14ac:dyDescent="0.25">
      <c r="B555" s="8"/>
      <c r="C555" s="9"/>
      <c r="D555" s="9"/>
      <c r="E555" s="9">
        <f t="shared" si="9"/>
        <v>73.03999999910593</v>
      </c>
    </row>
    <row r="556" spans="2:5" ht="21" x14ac:dyDescent="0.25">
      <c r="B556" s="8"/>
      <c r="C556" s="9"/>
      <c r="D556" s="9"/>
      <c r="E556" s="9">
        <f t="shared" si="9"/>
        <v>73.03999999910593</v>
      </c>
    </row>
    <row r="557" spans="2:5" ht="21" x14ac:dyDescent="0.25">
      <c r="B557" s="8"/>
      <c r="C557" s="9"/>
      <c r="D557" s="9"/>
      <c r="E557" s="9">
        <f t="shared" si="9"/>
        <v>73.03999999910593</v>
      </c>
    </row>
    <row r="558" spans="2:5" ht="21" x14ac:dyDescent="0.25">
      <c r="B558" s="8"/>
      <c r="C558" s="9"/>
      <c r="D558" s="9"/>
      <c r="E558" s="9">
        <f t="shared" si="9"/>
        <v>73.03999999910593</v>
      </c>
    </row>
    <row r="559" spans="2:5" ht="21" x14ac:dyDescent="0.25">
      <c r="B559" s="8"/>
      <c r="C559" s="9"/>
      <c r="D559" s="9"/>
      <c r="E559" s="9">
        <f t="shared" si="9"/>
        <v>73.03999999910593</v>
      </c>
    </row>
    <row r="560" spans="2:5" ht="21" x14ac:dyDescent="0.25">
      <c r="B560" s="8"/>
      <c r="C560" s="9"/>
      <c r="D560" s="9"/>
      <c r="E560" s="9">
        <f t="shared" ref="E560:E623" si="10">E559+C560-D560</f>
        <v>73.03999999910593</v>
      </c>
    </row>
    <row r="561" spans="2:5" ht="21" x14ac:dyDescent="0.25">
      <c r="B561" s="8"/>
      <c r="C561" s="9"/>
      <c r="D561" s="9"/>
      <c r="E561" s="9">
        <f t="shared" si="10"/>
        <v>73.03999999910593</v>
      </c>
    </row>
    <row r="562" spans="2:5" ht="21" x14ac:dyDescent="0.25">
      <c r="B562" s="8"/>
      <c r="C562" s="9"/>
      <c r="D562" s="9"/>
      <c r="E562" s="9">
        <f t="shared" si="10"/>
        <v>73.03999999910593</v>
      </c>
    </row>
    <row r="563" spans="2:5" ht="21" x14ac:dyDescent="0.25">
      <c r="B563" s="8"/>
      <c r="C563" s="9"/>
      <c r="D563" s="9"/>
      <c r="E563" s="9">
        <f t="shared" si="10"/>
        <v>73.03999999910593</v>
      </c>
    </row>
    <row r="564" spans="2:5" ht="21" x14ac:dyDescent="0.25">
      <c r="B564" s="8"/>
      <c r="C564" s="9"/>
      <c r="D564" s="9"/>
      <c r="E564" s="9">
        <f t="shared" si="10"/>
        <v>73.03999999910593</v>
      </c>
    </row>
    <row r="565" spans="2:5" ht="21" x14ac:dyDescent="0.25">
      <c r="B565" s="8"/>
      <c r="C565" s="9"/>
      <c r="D565" s="9"/>
      <c r="E565" s="9">
        <f t="shared" si="10"/>
        <v>73.03999999910593</v>
      </c>
    </row>
    <row r="566" spans="2:5" ht="21" x14ac:dyDescent="0.25">
      <c r="B566" s="8"/>
      <c r="C566" s="9"/>
      <c r="D566" s="9"/>
      <c r="E566" s="9">
        <f t="shared" si="10"/>
        <v>73.03999999910593</v>
      </c>
    </row>
    <row r="567" spans="2:5" ht="21" x14ac:dyDescent="0.25">
      <c r="B567" s="8"/>
      <c r="C567" s="9"/>
      <c r="D567" s="9"/>
      <c r="E567" s="9">
        <f t="shared" si="10"/>
        <v>73.03999999910593</v>
      </c>
    </row>
    <row r="568" spans="2:5" ht="21" x14ac:dyDescent="0.25">
      <c r="B568" s="8"/>
      <c r="C568" s="9"/>
      <c r="D568" s="9"/>
      <c r="E568" s="9">
        <f t="shared" si="10"/>
        <v>73.03999999910593</v>
      </c>
    </row>
    <row r="569" spans="2:5" ht="21" x14ac:dyDescent="0.25">
      <c r="B569" s="8"/>
      <c r="C569" s="9"/>
      <c r="D569" s="9"/>
      <c r="E569" s="9">
        <f t="shared" si="10"/>
        <v>73.03999999910593</v>
      </c>
    </row>
    <row r="570" spans="2:5" ht="21" x14ac:dyDescent="0.25">
      <c r="B570" s="8"/>
      <c r="C570" s="9"/>
      <c r="D570" s="9"/>
      <c r="E570" s="9">
        <f t="shared" si="10"/>
        <v>73.03999999910593</v>
      </c>
    </row>
    <row r="571" spans="2:5" ht="21" x14ac:dyDescent="0.25">
      <c r="B571" s="8"/>
      <c r="C571" s="9"/>
      <c r="D571" s="9"/>
      <c r="E571" s="9">
        <f t="shared" si="10"/>
        <v>73.03999999910593</v>
      </c>
    </row>
    <row r="572" spans="2:5" ht="21" x14ac:dyDescent="0.25">
      <c r="B572" s="8"/>
      <c r="C572" s="9"/>
      <c r="D572" s="9"/>
      <c r="E572" s="9">
        <f t="shared" si="10"/>
        <v>73.03999999910593</v>
      </c>
    </row>
    <row r="573" spans="2:5" ht="21" x14ac:dyDescent="0.25">
      <c r="B573" s="8"/>
      <c r="C573" s="9"/>
      <c r="D573" s="9"/>
      <c r="E573" s="9">
        <f t="shared" si="10"/>
        <v>73.03999999910593</v>
      </c>
    </row>
    <row r="574" spans="2:5" ht="21" x14ac:dyDescent="0.25">
      <c r="B574" s="8"/>
      <c r="C574" s="9"/>
      <c r="D574" s="9"/>
      <c r="E574" s="9">
        <f t="shared" si="10"/>
        <v>73.03999999910593</v>
      </c>
    </row>
    <row r="575" spans="2:5" ht="21" x14ac:dyDescent="0.25">
      <c r="B575" s="8"/>
      <c r="C575" s="9"/>
      <c r="D575" s="9"/>
      <c r="E575" s="9">
        <f t="shared" si="10"/>
        <v>73.03999999910593</v>
      </c>
    </row>
    <row r="576" spans="2:5" ht="21" x14ac:dyDescent="0.25">
      <c r="B576" s="8"/>
      <c r="C576" s="9"/>
      <c r="D576" s="9"/>
      <c r="E576" s="9">
        <f t="shared" si="10"/>
        <v>73.03999999910593</v>
      </c>
    </row>
    <row r="577" spans="2:5" ht="21" x14ac:dyDescent="0.25">
      <c r="B577" s="8"/>
      <c r="C577" s="9"/>
      <c r="D577" s="9"/>
      <c r="E577" s="9">
        <f t="shared" si="10"/>
        <v>73.03999999910593</v>
      </c>
    </row>
    <row r="578" spans="2:5" ht="21" x14ac:dyDescent="0.25">
      <c r="B578" s="8"/>
      <c r="C578" s="9"/>
      <c r="D578" s="9"/>
      <c r="E578" s="9">
        <f t="shared" si="10"/>
        <v>73.03999999910593</v>
      </c>
    </row>
    <row r="579" spans="2:5" ht="21" x14ac:dyDescent="0.25">
      <c r="B579" s="8"/>
      <c r="C579" s="9"/>
      <c r="D579" s="9"/>
      <c r="E579" s="9">
        <f t="shared" si="10"/>
        <v>73.03999999910593</v>
      </c>
    </row>
    <row r="580" spans="2:5" ht="21" x14ac:dyDescent="0.25">
      <c r="B580" s="8"/>
      <c r="C580" s="9"/>
      <c r="D580" s="9"/>
      <c r="E580" s="9">
        <f t="shared" si="10"/>
        <v>73.03999999910593</v>
      </c>
    </row>
    <row r="581" spans="2:5" ht="21" x14ac:dyDescent="0.25">
      <c r="B581" s="8"/>
      <c r="C581" s="9"/>
      <c r="D581" s="9"/>
      <c r="E581" s="9">
        <f t="shared" si="10"/>
        <v>73.03999999910593</v>
      </c>
    </row>
    <row r="582" spans="2:5" ht="21" x14ac:dyDescent="0.25">
      <c r="B582" s="8"/>
      <c r="C582" s="9"/>
      <c r="D582" s="9"/>
      <c r="E582" s="9">
        <f t="shared" si="10"/>
        <v>73.03999999910593</v>
      </c>
    </row>
    <row r="583" spans="2:5" ht="21" x14ac:dyDescent="0.25">
      <c r="B583" s="8"/>
      <c r="C583" s="9"/>
      <c r="D583" s="9"/>
      <c r="E583" s="9">
        <f t="shared" si="10"/>
        <v>73.03999999910593</v>
      </c>
    </row>
    <row r="584" spans="2:5" ht="21" x14ac:dyDescent="0.25">
      <c r="B584" s="8"/>
      <c r="C584" s="9"/>
      <c r="D584" s="9"/>
      <c r="E584" s="9">
        <f t="shared" si="10"/>
        <v>73.03999999910593</v>
      </c>
    </row>
    <row r="585" spans="2:5" ht="21" x14ac:dyDescent="0.25">
      <c r="B585" s="8"/>
      <c r="C585" s="9"/>
      <c r="D585" s="9"/>
      <c r="E585" s="9">
        <f t="shared" si="10"/>
        <v>73.03999999910593</v>
      </c>
    </row>
    <row r="586" spans="2:5" ht="21" x14ac:dyDescent="0.25">
      <c r="B586" s="8"/>
      <c r="C586" s="9"/>
      <c r="D586" s="9"/>
      <c r="E586" s="9">
        <f t="shared" si="10"/>
        <v>73.03999999910593</v>
      </c>
    </row>
    <row r="587" spans="2:5" ht="21" x14ac:dyDescent="0.25">
      <c r="B587" s="8"/>
      <c r="C587" s="9"/>
      <c r="D587" s="9"/>
      <c r="E587" s="9">
        <f t="shared" si="10"/>
        <v>73.03999999910593</v>
      </c>
    </row>
    <row r="588" spans="2:5" ht="21" x14ac:dyDescent="0.25">
      <c r="C588" s="9"/>
      <c r="D588" s="9"/>
      <c r="E588" s="9">
        <f t="shared" si="10"/>
        <v>73.03999999910593</v>
      </c>
    </row>
    <row r="589" spans="2:5" ht="21" x14ac:dyDescent="0.25">
      <c r="C589" s="9"/>
      <c r="D589" s="9"/>
      <c r="E589" s="9">
        <f t="shared" si="10"/>
        <v>73.03999999910593</v>
      </c>
    </row>
    <row r="590" spans="2:5" ht="21" x14ac:dyDescent="0.25">
      <c r="C590" s="9"/>
      <c r="D590" s="9"/>
      <c r="E590" s="9">
        <f t="shared" si="10"/>
        <v>73.03999999910593</v>
      </c>
    </row>
    <row r="591" spans="2:5" ht="21" x14ac:dyDescent="0.25">
      <c r="C591" s="9"/>
      <c r="D591" s="9"/>
      <c r="E591" s="9">
        <f t="shared" si="10"/>
        <v>73.03999999910593</v>
      </c>
    </row>
    <row r="592" spans="2:5" ht="21" x14ac:dyDescent="0.25">
      <c r="C592" s="9"/>
      <c r="D592" s="9"/>
      <c r="E592" s="9">
        <f t="shared" si="10"/>
        <v>73.03999999910593</v>
      </c>
    </row>
    <row r="593" spans="3:5" ht="21" x14ac:dyDescent="0.25">
      <c r="C593" s="9"/>
      <c r="D593" s="9"/>
      <c r="E593" s="9">
        <f t="shared" si="10"/>
        <v>73.03999999910593</v>
      </c>
    </row>
    <row r="594" spans="3:5" ht="21" x14ac:dyDescent="0.25">
      <c r="C594" s="9"/>
      <c r="D594" s="9"/>
      <c r="E594" s="9">
        <f t="shared" si="10"/>
        <v>73.03999999910593</v>
      </c>
    </row>
    <row r="595" spans="3:5" ht="21" x14ac:dyDescent="0.25">
      <c r="C595" s="9"/>
      <c r="D595" s="9"/>
      <c r="E595" s="9">
        <f t="shared" si="10"/>
        <v>73.03999999910593</v>
      </c>
    </row>
    <row r="596" spans="3:5" ht="21" x14ac:dyDescent="0.25">
      <c r="C596" s="9"/>
      <c r="D596" s="9"/>
      <c r="E596" s="9">
        <f t="shared" si="10"/>
        <v>73.03999999910593</v>
      </c>
    </row>
    <row r="597" spans="3:5" ht="21" x14ac:dyDescent="0.25">
      <c r="C597" s="9"/>
      <c r="E597" s="9">
        <f t="shared" si="10"/>
        <v>73.03999999910593</v>
      </c>
    </row>
    <row r="598" spans="3:5" ht="21" x14ac:dyDescent="0.25">
      <c r="C598" s="9"/>
      <c r="E598" s="9">
        <f t="shared" si="10"/>
        <v>73.03999999910593</v>
      </c>
    </row>
    <row r="599" spans="3:5" ht="21" x14ac:dyDescent="0.25">
      <c r="C599" s="9"/>
      <c r="E599" s="9">
        <f t="shared" si="10"/>
        <v>73.03999999910593</v>
      </c>
    </row>
    <row r="600" spans="3:5" ht="21" x14ac:dyDescent="0.25">
      <c r="C600" s="9"/>
      <c r="E600" s="9">
        <f t="shared" si="10"/>
        <v>73.03999999910593</v>
      </c>
    </row>
    <row r="601" spans="3:5" ht="21" x14ac:dyDescent="0.25">
      <c r="C601" s="9"/>
      <c r="E601" s="9">
        <f t="shared" si="10"/>
        <v>73.03999999910593</v>
      </c>
    </row>
    <row r="602" spans="3:5" ht="21" x14ac:dyDescent="0.25">
      <c r="C602" s="9"/>
      <c r="E602" s="9">
        <f t="shared" si="10"/>
        <v>73.03999999910593</v>
      </c>
    </row>
    <row r="603" spans="3:5" ht="21" x14ac:dyDescent="0.25">
      <c r="C603" s="9"/>
      <c r="E603" s="9">
        <f t="shared" si="10"/>
        <v>73.03999999910593</v>
      </c>
    </row>
    <row r="604" spans="3:5" ht="21" x14ac:dyDescent="0.25">
      <c r="C604" s="9"/>
      <c r="E604" s="9">
        <f t="shared" si="10"/>
        <v>73.03999999910593</v>
      </c>
    </row>
    <row r="605" spans="3:5" ht="21" x14ac:dyDescent="0.25">
      <c r="C605" s="9"/>
      <c r="E605" s="9">
        <f t="shared" si="10"/>
        <v>73.03999999910593</v>
      </c>
    </row>
    <row r="606" spans="3:5" ht="21" x14ac:dyDescent="0.25">
      <c r="C606" s="9"/>
      <c r="E606" s="9">
        <f t="shared" si="10"/>
        <v>73.03999999910593</v>
      </c>
    </row>
    <row r="607" spans="3:5" ht="21" x14ac:dyDescent="0.25">
      <c r="C607" s="9"/>
      <c r="E607" s="9">
        <f t="shared" si="10"/>
        <v>73.03999999910593</v>
      </c>
    </row>
    <row r="608" spans="3:5" ht="21" x14ac:dyDescent="0.25">
      <c r="C608" s="9"/>
      <c r="E608" s="9">
        <f t="shared" si="10"/>
        <v>73.03999999910593</v>
      </c>
    </row>
    <row r="609" spans="3:5" ht="21" x14ac:dyDescent="0.25">
      <c r="C609" s="9"/>
      <c r="E609" s="9">
        <f t="shared" si="10"/>
        <v>73.03999999910593</v>
      </c>
    </row>
    <row r="610" spans="3:5" ht="21" x14ac:dyDescent="0.25">
      <c r="C610" s="9"/>
      <c r="E610" s="9">
        <f t="shared" si="10"/>
        <v>73.03999999910593</v>
      </c>
    </row>
    <row r="611" spans="3:5" ht="21" x14ac:dyDescent="0.25">
      <c r="C611" s="9"/>
      <c r="E611" s="9">
        <f t="shared" si="10"/>
        <v>73.03999999910593</v>
      </c>
    </row>
    <row r="612" spans="3:5" ht="21" x14ac:dyDescent="0.25">
      <c r="C612" s="9"/>
      <c r="E612" s="9">
        <f t="shared" si="10"/>
        <v>73.03999999910593</v>
      </c>
    </row>
    <row r="613" spans="3:5" ht="21" x14ac:dyDescent="0.25">
      <c r="C613" s="9"/>
      <c r="E613" s="9">
        <f t="shared" si="10"/>
        <v>73.03999999910593</v>
      </c>
    </row>
    <row r="614" spans="3:5" ht="21" x14ac:dyDescent="0.25">
      <c r="C614" s="9"/>
      <c r="E614" s="9">
        <f t="shared" si="10"/>
        <v>73.03999999910593</v>
      </c>
    </row>
    <row r="615" spans="3:5" ht="21" x14ac:dyDescent="0.25">
      <c r="C615" s="9"/>
      <c r="E615" s="9">
        <f t="shared" si="10"/>
        <v>73.03999999910593</v>
      </c>
    </row>
    <row r="616" spans="3:5" ht="21" x14ac:dyDescent="0.25">
      <c r="C616" s="9"/>
      <c r="E616" s="9">
        <f t="shared" si="10"/>
        <v>73.03999999910593</v>
      </c>
    </row>
    <row r="617" spans="3:5" ht="21" x14ac:dyDescent="0.25">
      <c r="C617" s="9"/>
      <c r="E617" s="9">
        <f t="shared" si="10"/>
        <v>73.03999999910593</v>
      </c>
    </row>
    <row r="618" spans="3:5" ht="21" x14ac:dyDescent="0.25">
      <c r="C618" s="9"/>
      <c r="E618" s="9">
        <f t="shared" si="10"/>
        <v>73.03999999910593</v>
      </c>
    </row>
    <row r="619" spans="3:5" ht="21" x14ac:dyDescent="0.25">
      <c r="C619" s="9"/>
      <c r="E619" s="9">
        <f t="shared" si="10"/>
        <v>73.03999999910593</v>
      </c>
    </row>
    <row r="620" spans="3:5" ht="21" x14ac:dyDescent="0.25">
      <c r="C620" s="9"/>
      <c r="E620" s="9">
        <f t="shared" si="10"/>
        <v>73.03999999910593</v>
      </c>
    </row>
    <row r="621" spans="3:5" ht="21" x14ac:dyDescent="0.25">
      <c r="C621" s="9"/>
      <c r="E621" s="9">
        <f t="shared" si="10"/>
        <v>73.03999999910593</v>
      </c>
    </row>
    <row r="622" spans="3:5" ht="21" x14ac:dyDescent="0.25">
      <c r="C622" s="9"/>
      <c r="E622" s="9">
        <f t="shared" si="10"/>
        <v>73.03999999910593</v>
      </c>
    </row>
    <row r="623" spans="3:5" ht="21" x14ac:dyDescent="0.25">
      <c r="C623" s="9"/>
      <c r="E623" s="9">
        <f t="shared" si="10"/>
        <v>73.03999999910593</v>
      </c>
    </row>
    <row r="624" spans="3:5" ht="21" x14ac:dyDescent="0.25">
      <c r="C624" s="9"/>
      <c r="E624" s="9">
        <f t="shared" ref="E624:E673" si="11">E623+C624-D624</f>
        <v>73.03999999910593</v>
      </c>
    </row>
    <row r="625" spans="3:5" ht="21" x14ac:dyDescent="0.25">
      <c r="C625" s="9"/>
      <c r="E625" s="9">
        <f t="shared" si="11"/>
        <v>73.03999999910593</v>
      </c>
    </row>
    <row r="626" spans="3:5" ht="21" x14ac:dyDescent="0.25">
      <c r="C626" s="9"/>
      <c r="E626" s="9">
        <f t="shared" si="11"/>
        <v>73.03999999910593</v>
      </c>
    </row>
    <row r="627" spans="3:5" ht="21" x14ac:dyDescent="0.25">
      <c r="C627" s="9"/>
      <c r="E627" s="9">
        <f t="shared" si="11"/>
        <v>73.03999999910593</v>
      </c>
    </row>
    <row r="628" spans="3:5" ht="21" x14ac:dyDescent="0.25">
      <c r="C628" s="9"/>
      <c r="E628" s="9">
        <f t="shared" si="11"/>
        <v>73.03999999910593</v>
      </c>
    </row>
    <row r="629" spans="3:5" ht="21" x14ac:dyDescent="0.25">
      <c r="C629" s="9"/>
      <c r="E629" s="9">
        <f t="shared" si="11"/>
        <v>73.03999999910593</v>
      </c>
    </row>
    <row r="630" spans="3:5" ht="21" x14ac:dyDescent="0.25">
      <c r="C630" s="9"/>
      <c r="E630" s="9">
        <f t="shared" si="11"/>
        <v>73.03999999910593</v>
      </c>
    </row>
    <row r="631" spans="3:5" ht="21" x14ac:dyDescent="0.25">
      <c r="C631" s="9"/>
      <c r="E631" s="9">
        <f t="shared" si="11"/>
        <v>73.03999999910593</v>
      </c>
    </row>
    <row r="632" spans="3:5" ht="21" x14ac:dyDescent="0.25">
      <c r="C632" s="9"/>
      <c r="E632" s="9">
        <f t="shared" si="11"/>
        <v>73.03999999910593</v>
      </c>
    </row>
    <row r="633" spans="3:5" ht="21" x14ac:dyDescent="0.25">
      <c r="C633" s="9"/>
      <c r="E633" s="9">
        <f t="shared" si="11"/>
        <v>73.03999999910593</v>
      </c>
    </row>
    <row r="634" spans="3:5" ht="21" x14ac:dyDescent="0.25">
      <c r="C634" s="9"/>
      <c r="E634" s="9">
        <f t="shared" si="11"/>
        <v>73.03999999910593</v>
      </c>
    </row>
    <row r="635" spans="3:5" ht="21" x14ac:dyDescent="0.25">
      <c r="C635" s="9"/>
      <c r="E635" s="9">
        <f t="shared" si="11"/>
        <v>73.03999999910593</v>
      </c>
    </row>
    <row r="636" spans="3:5" ht="21" x14ac:dyDescent="0.25">
      <c r="C636" s="9"/>
      <c r="E636" s="9">
        <f t="shared" si="11"/>
        <v>73.03999999910593</v>
      </c>
    </row>
    <row r="637" spans="3:5" ht="21" x14ac:dyDescent="0.25">
      <c r="C637" s="9"/>
      <c r="E637" s="9">
        <f t="shared" si="11"/>
        <v>73.03999999910593</v>
      </c>
    </row>
    <row r="638" spans="3:5" ht="21" x14ac:dyDescent="0.25">
      <c r="C638" s="9"/>
      <c r="E638" s="9">
        <f t="shared" si="11"/>
        <v>73.03999999910593</v>
      </c>
    </row>
    <row r="639" spans="3:5" ht="21" x14ac:dyDescent="0.25">
      <c r="C639" s="9"/>
      <c r="E639" s="9">
        <f t="shared" si="11"/>
        <v>73.03999999910593</v>
      </c>
    </row>
    <row r="640" spans="3:5" ht="21" x14ac:dyDescent="0.25">
      <c r="C640" s="9"/>
      <c r="E640" s="9">
        <f t="shared" si="11"/>
        <v>73.03999999910593</v>
      </c>
    </row>
    <row r="641" spans="3:5" ht="21" x14ac:dyDescent="0.25">
      <c r="C641" s="9"/>
      <c r="E641" s="9">
        <f t="shared" si="11"/>
        <v>73.03999999910593</v>
      </c>
    </row>
    <row r="642" spans="3:5" ht="21" x14ac:dyDescent="0.25">
      <c r="C642" s="9"/>
      <c r="E642" s="9">
        <f t="shared" si="11"/>
        <v>73.03999999910593</v>
      </c>
    </row>
    <row r="643" spans="3:5" ht="21" x14ac:dyDescent="0.25">
      <c r="C643" s="9"/>
      <c r="E643" s="9">
        <f t="shared" si="11"/>
        <v>73.03999999910593</v>
      </c>
    </row>
    <row r="644" spans="3:5" ht="21" x14ac:dyDescent="0.25">
      <c r="C644" s="9"/>
      <c r="E644" s="9">
        <f t="shared" si="11"/>
        <v>73.03999999910593</v>
      </c>
    </row>
    <row r="645" spans="3:5" ht="21" x14ac:dyDescent="0.25">
      <c r="C645" s="9"/>
      <c r="E645" s="9">
        <f t="shared" si="11"/>
        <v>73.03999999910593</v>
      </c>
    </row>
    <row r="646" spans="3:5" ht="21" x14ac:dyDescent="0.25">
      <c r="C646" s="9"/>
      <c r="E646" s="9">
        <f t="shared" si="11"/>
        <v>73.03999999910593</v>
      </c>
    </row>
    <row r="647" spans="3:5" ht="21" x14ac:dyDescent="0.25">
      <c r="C647" s="9"/>
      <c r="E647" s="9">
        <f t="shared" si="11"/>
        <v>73.03999999910593</v>
      </c>
    </row>
    <row r="648" spans="3:5" ht="21" x14ac:dyDescent="0.25">
      <c r="C648" s="9"/>
      <c r="E648" s="9">
        <f t="shared" si="11"/>
        <v>73.03999999910593</v>
      </c>
    </row>
    <row r="649" spans="3:5" ht="21" x14ac:dyDescent="0.25">
      <c r="C649" s="9"/>
      <c r="E649" s="9">
        <f t="shared" si="11"/>
        <v>73.03999999910593</v>
      </c>
    </row>
    <row r="650" spans="3:5" ht="21" x14ac:dyDescent="0.25">
      <c r="E650" s="9">
        <f t="shared" si="11"/>
        <v>73.03999999910593</v>
      </c>
    </row>
    <row r="651" spans="3:5" ht="21" x14ac:dyDescent="0.25">
      <c r="E651" s="9">
        <f t="shared" si="11"/>
        <v>73.03999999910593</v>
      </c>
    </row>
    <row r="652" spans="3:5" ht="21" x14ac:dyDescent="0.25">
      <c r="E652" s="9">
        <f t="shared" si="11"/>
        <v>73.03999999910593</v>
      </c>
    </row>
    <row r="653" spans="3:5" ht="21" x14ac:dyDescent="0.25">
      <c r="E653" s="9">
        <f t="shared" si="11"/>
        <v>73.03999999910593</v>
      </c>
    </row>
    <row r="654" spans="3:5" ht="21" x14ac:dyDescent="0.25">
      <c r="E654" s="9">
        <f t="shared" si="11"/>
        <v>73.03999999910593</v>
      </c>
    </row>
    <row r="655" spans="3:5" ht="21" x14ac:dyDescent="0.25">
      <c r="E655" s="9">
        <f t="shared" si="11"/>
        <v>73.03999999910593</v>
      </c>
    </row>
    <row r="656" spans="3:5" ht="21" x14ac:dyDescent="0.25">
      <c r="E656" s="9">
        <f t="shared" si="11"/>
        <v>73.03999999910593</v>
      </c>
    </row>
    <row r="657" spans="5:5" ht="21" x14ac:dyDescent="0.25">
      <c r="E657" s="9">
        <f t="shared" si="11"/>
        <v>73.03999999910593</v>
      </c>
    </row>
    <row r="658" spans="5:5" ht="21" x14ac:dyDescent="0.25">
      <c r="E658" s="9">
        <f t="shared" si="11"/>
        <v>73.03999999910593</v>
      </c>
    </row>
    <row r="659" spans="5:5" ht="21" x14ac:dyDescent="0.25">
      <c r="E659" s="9">
        <f t="shared" si="11"/>
        <v>73.03999999910593</v>
      </c>
    </row>
    <row r="660" spans="5:5" ht="21" x14ac:dyDescent="0.25">
      <c r="E660" s="9">
        <f t="shared" si="11"/>
        <v>73.03999999910593</v>
      </c>
    </row>
    <row r="661" spans="5:5" ht="21" x14ac:dyDescent="0.25">
      <c r="E661" s="9">
        <f t="shared" si="11"/>
        <v>73.03999999910593</v>
      </c>
    </row>
    <row r="662" spans="5:5" ht="21" x14ac:dyDescent="0.25">
      <c r="E662" s="9">
        <f t="shared" si="11"/>
        <v>73.03999999910593</v>
      </c>
    </row>
    <row r="663" spans="5:5" ht="21" x14ac:dyDescent="0.25">
      <c r="E663" s="9">
        <f t="shared" si="11"/>
        <v>73.03999999910593</v>
      </c>
    </row>
    <row r="664" spans="5:5" ht="21" x14ac:dyDescent="0.25">
      <c r="E664" s="9">
        <f t="shared" si="11"/>
        <v>73.03999999910593</v>
      </c>
    </row>
    <row r="665" spans="5:5" ht="21" x14ac:dyDescent="0.25">
      <c r="E665" s="9">
        <f t="shared" si="11"/>
        <v>73.03999999910593</v>
      </c>
    </row>
    <row r="666" spans="5:5" ht="21" x14ac:dyDescent="0.25">
      <c r="E666" s="9">
        <f t="shared" si="11"/>
        <v>73.03999999910593</v>
      </c>
    </row>
    <row r="667" spans="5:5" ht="21" x14ac:dyDescent="0.25">
      <c r="E667" s="9">
        <f t="shared" si="11"/>
        <v>73.03999999910593</v>
      </c>
    </row>
    <row r="668" spans="5:5" ht="21" x14ac:dyDescent="0.25">
      <c r="E668" s="9">
        <f t="shared" si="11"/>
        <v>73.03999999910593</v>
      </c>
    </row>
    <row r="669" spans="5:5" ht="21" x14ac:dyDescent="0.25">
      <c r="E669" s="9">
        <f t="shared" si="11"/>
        <v>73.03999999910593</v>
      </c>
    </row>
    <row r="670" spans="5:5" ht="21" x14ac:dyDescent="0.25">
      <c r="E670" s="9">
        <f t="shared" si="11"/>
        <v>73.03999999910593</v>
      </c>
    </row>
    <row r="671" spans="5:5" ht="21" x14ac:dyDescent="0.25">
      <c r="E671" s="9">
        <f t="shared" si="11"/>
        <v>73.03999999910593</v>
      </c>
    </row>
    <row r="672" spans="5:5" ht="21" x14ac:dyDescent="0.25">
      <c r="E672" s="9">
        <f t="shared" si="11"/>
        <v>73.03999999910593</v>
      </c>
    </row>
    <row r="673" spans="5:5" ht="21" x14ac:dyDescent="0.25">
      <c r="E673" s="9">
        <f t="shared" si="11"/>
        <v>73.03999999910593</v>
      </c>
    </row>
    <row r="1048576" spans="1:1" ht="21" x14ac:dyDescent="0.25">
      <c r="A1048576" s="18">
        <v>45730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Sheet182"/>
  <dimension ref="A1:I672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16.33203125" customWidth="1"/>
    <col min="2" max="2" width="59.1640625" customWidth="1"/>
    <col min="3" max="3" width="24.5" customWidth="1"/>
    <col min="4" max="4" width="20.5" bestFit="1" customWidth="1"/>
    <col min="5" max="5" width="19.5" bestFit="1" customWidth="1"/>
    <col min="7" max="7" width="19.5" bestFit="1" customWidth="1"/>
  </cols>
  <sheetData>
    <row r="1" spans="1:5" ht="29" x14ac:dyDescent="0.35">
      <c r="A1" s="160" t="s">
        <v>1897</v>
      </c>
      <c r="B1" s="160"/>
      <c r="C1" s="160"/>
      <c r="D1" s="160"/>
      <c r="E1" s="160"/>
    </row>
    <row r="2" spans="1:5" ht="26" x14ac:dyDescent="0.3">
      <c r="A2" s="161" t="s">
        <v>2111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45701</v>
      </c>
      <c r="B5" s="8" t="s">
        <v>2218</v>
      </c>
      <c r="C5" s="16">
        <v>385560</v>
      </c>
      <c r="D5" s="9"/>
      <c r="E5" s="9">
        <f>E4+C5-D5</f>
        <v>385560</v>
      </c>
    </row>
    <row r="6" spans="1:5" ht="21" x14ac:dyDescent="0.25">
      <c r="A6" s="18">
        <v>45701</v>
      </c>
      <c r="B6" s="8" t="s">
        <v>1715</v>
      </c>
      <c r="C6" s="9"/>
      <c r="D6" s="9">
        <v>385560</v>
      </c>
      <c r="E6" s="9">
        <f t="shared" ref="E6:E69" si="0">E5+C6-D6</f>
        <v>0</v>
      </c>
    </row>
    <row r="7" spans="1:5" ht="21" x14ac:dyDescent="0.25">
      <c r="A7" s="18">
        <v>45707</v>
      </c>
      <c r="B7" s="8" t="s">
        <v>2231</v>
      </c>
      <c r="C7" s="9">
        <v>530150</v>
      </c>
      <c r="D7" s="9"/>
      <c r="E7" s="9">
        <f t="shared" si="0"/>
        <v>530150</v>
      </c>
    </row>
    <row r="8" spans="1:5" ht="21" x14ac:dyDescent="0.25">
      <c r="A8" s="18">
        <v>45707</v>
      </c>
      <c r="B8" s="8" t="s">
        <v>1645</v>
      </c>
      <c r="C8" s="9"/>
      <c r="D8" s="9">
        <v>530150</v>
      </c>
      <c r="E8" s="9">
        <f t="shared" si="0"/>
        <v>0</v>
      </c>
    </row>
    <row r="9" spans="1:5" ht="21" x14ac:dyDescent="0.25">
      <c r="A9" s="18">
        <v>45721</v>
      </c>
      <c r="B9" s="8" t="s">
        <v>2253</v>
      </c>
      <c r="C9" s="9">
        <v>225050</v>
      </c>
      <c r="D9" s="9"/>
      <c r="E9" s="9">
        <f t="shared" si="0"/>
        <v>225050</v>
      </c>
    </row>
    <row r="10" spans="1:5" ht="21" x14ac:dyDescent="0.25">
      <c r="A10" s="18">
        <v>45721</v>
      </c>
      <c r="B10" s="8" t="s">
        <v>2252</v>
      </c>
      <c r="C10" s="9">
        <v>375200</v>
      </c>
      <c r="D10" s="9"/>
      <c r="E10" s="9">
        <f t="shared" si="0"/>
        <v>600250</v>
      </c>
    </row>
    <row r="11" spans="1:5" ht="21" x14ac:dyDescent="0.25">
      <c r="A11" s="18">
        <v>45721</v>
      </c>
      <c r="B11" s="8" t="s">
        <v>1645</v>
      </c>
      <c r="C11" s="9"/>
      <c r="D11" s="9">
        <v>100000</v>
      </c>
      <c r="E11" s="9">
        <f t="shared" si="0"/>
        <v>500250</v>
      </c>
    </row>
    <row r="12" spans="1:5" ht="21" x14ac:dyDescent="0.25">
      <c r="A12" s="18">
        <v>45721</v>
      </c>
      <c r="B12" s="8" t="s">
        <v>2254</v>
      </c>
      <c r="C12" s="9">
        <v>69156</v>
      </c>
      <c r="D12" s="9"/>
      <c r="E12" s="9">
        <f t="shared" si="0"/>
        <v>569406</v>
      </c>
    </row>
    <row r="13" spans="1:5" ht="21" x14ac:dyDescent="0.25">
      <c r="A13" s="18">
        <v>45721</v>
      </c>
      <c r="B13" s="8" t="s">
        <v>1715</v>
      </c>
      <c r="C13" s="9"/>
      <c r="D13" s="9">
        <v>569400</v>
      </c>
      <c r="E13" s="9">
        <f t="shared" si="0"/>
        <v>6</v>
      </c>
    </row>
    <row r="14" spans="1:5" ht="21" x14ac:dyDescent="0.25">
      <c r="A14" s="18">
        <v>45731</v>
      </c>
      <c r="B14" s="8" t="s">
        <v>2295</v>
      </c>
      <c r="C14" s="9">
        <v>395100</v>
      </c>
      <c r="D14" s="9"/>
      <c r="E14" s="9">
        <f t="shared" si="0"/>
        <v>395106</v>
      </c>
    </row>
    <row r="15" spans="1:5" ht="21" x14ac:dyDescent="0.25">
      <c r="A15" s="18">
        <v>45731</v>
      </c>
      <c r="B15" s="8" t="s">
        <v>2296</v>
      </c>
      <c r="C15" s="9">
        <v>120200</v>
      </c>
      <c r="D15" s="9"/>
      <c r="E15" s="9">
        <f t="shared" si="0"/>
        <v>515306</v>
      </c>
    </row>
    <row r="16" spans="1:5" ht="21" x14ac:dyDescent="0.25">
      <c r="A16" s="18">
        <v>45731</v>
      </c>
      <c r="B16" s="8" t="s">
        <v>1715</v>
      </c>
      <c r="C16" s="9"/>
      <c r="D16" s="9">
        <v>515300</v>
      </c>
      <c r="E16" s="9">
        <f t="shared" si="0"/>
        <v>6</v>
      </c>
    </row>
    <row r="17" spans="1:5" ht="21" x14ac:dyDescent="0.25">
      <c r="A17" s="18">
        <v>45740</v>
      </c>
      <c r="B17" s="8" t="s">
        <v>2338</v>
      </c>
      <c r="C17" s="9">
        <v>172550</v>
      </c>
      <c r="D17" s="9"/>
      <c r="E17" s="9">
        <f t="shared" si="0"/>
        <v>172556</v>
      </c>
    </row>
    <row r="18" spans="1:5" ht="21" x14ac:dyDescent="0.25">
      <c r="A18" s="18">
        <v>45740</v>
      </c>
      <c r="B18" s="8" t="s">
        <v>1715</v>
      </c>
      <c r="C18" s="9"/>
      <c r="D18" s="9">
        <v>172550</v>
      </c>
      <c r="E18" s="9">
        <f t="shared" si="0"/>
        <v>6</v>
      </c>
    </row>
    <row r="19" spans="1:5" ht="21" x14ac:dyDescent="0.25">
      <c r="A19" s="18"/>
      <c r="B19" s="8"/>
      <c r="C19" s="9"/>
      <c r="D19" s="9"/>
      <c r="E19" s="9">
        <f t="shared" si="0"/>
        <v>6</v>
      </c>
    </row>
    <row r="20" spans="1:5" ht="21" x14ac:dyDescent="0.25">
      <c r="A20" s="18"/>
      <c r="B20" s="8"/>
      <c r="C20" s="9"/>
      <c r="D20" s="9"/>
      <c r="E20" s="9">
        <f t="shared" si="0"/>
        <v>6</v>
      </c>
    </row>
    <row r="21" spans="1:5" ht="21" x14ac:dyDescent="0.25">
      <c r="A21" s="18"/>
      <c r="B21" s="8"/>
      <c r="C21" s="9"/>
      <c r="D21" s="9"/>
      <c r="E21" s="9">
        <f t="shared" si="0"/>
        <v>6</v>
      </c>
    </row>
    <row r="22" spans="1:5" ht="21" x14ac:dyDescent="0.25">
      <c r="A22" s="18"/>
      <c r="B22" s="8"/>
      <c r="C22" s="9"/>
      <c r="D22" s="9"/>
      <c r="E22" s="9">
        <f t="shared" si="0"/>
        <v>6</v>
      </c>
    </row>
    <row r="23" spans="1:5" ht="21" x14ac:dyDescent="0.25">
      <c r="A23" s="18"/>
      <c r="B23" s="8"/>
      <c r="C23" s="9"/>
      <c r="D23" s="9"/>
      <c r="E23" s="9">
        <f t="shared" si="0"/>
        <v>6</v>
      </c>
    </row>
    <row r="24" spans="1:5" ht="21" x14ac:dyDescent="0.25">
      <c r="A24" s="18"/>
      <c r="B24" s="8"/>
      <c r="C24" s="9"/>
      <c r="D24" s="9"/>
      <c r="E24" s="9">
        <f t="shared" si="0"/>
        <v>6</v>
      </c>
    </row>
    <row r="25" spans="1:5" ht="21" x14ac:dyDescent="0.25">
      <c r="A25" s="18"/>
      <c r="B25" s="8"/>
      <c r="C25" s="9"/>
      <c r="D25" s="9"/>
      <c r="E25" s="9">
        <f t="shared" si="0"/>
        <v>6</v>
      </c>
    </row>
    <row r="26" spans="1:5" ht="21" x14ac:dyDescent="0.25">
      <c r="A26" s="18"/>
      <c r="B26" s="8"/>
      <c r="C26" s="9"/>
      <c r="D26" s="9"/>
      <c r="E26" s="9">
        <f t="shared" si="0"/>
        <v>6</v>
      </c>
    </row>
    <row r="27" spans="1:5" ht="21" x14ac:dyDescent="0.25">
      <c r="A27" s="18"/>
      <c r="B27" s="8"/>
      <c r="C27" s="9"/>
      <c r="D27" s="9"/>
      <c r="E27" s="9">
        <f t="shared" si="0"/>
        <v>6</v>
      </c>
    </row>
    <row r="28" spans="1:5" ht="21" x14ac:dyDescent="0.25">
      <c r="A28" s="18"/>
      <c r="B28" s="8"/>
      <c r="C28" s="9"/>
      <c r="D28" s="9"/>
      <c r="E28" s="9">
        <f t="shared" si="0"/>
        <v>6</v>
      </c>
    </row>
    <row r="29" spans="1:5" ht="21" x14ac:dyDescent="0.25">
      <c r="A29" s="18"/>
      <c r="B29" s="8"/>
      <c r="C29" s="9"/>
      <c r="D29" s="9"/>
      <c r="E29" s="9">
        <f t="shared" si="0"/>
        <v>6</v>
      </c>
    </row>
    <row r="30" spans="1:5" ht="21" x14ac:dyDescent="0.25">
      <c r="A30" s="18"/>
      <c r="B30" s="8"/>
      <c r="C30" s="9"/>
      <c r="D30" s="9"/>
      <c r="E30" s="9">
        <f t="shared" si="0"/>
        <v>6</v>
      </c>
    </row>
    <row r="31" spans="1:5" ht="21" x14ac:dyDescent="0.25">
      <c r="A31" s="18"/>
      <c r="B31" s="8"/>
      <c r="C31" s="9"/>
      <c r="D31" s="9"/>
      <c r="E31" s="9">
        <f t="shared" si="0"/>
        <v>6</v>
      </c>
    </row>
    <row r="32" spans="1:5" ht="21" x14ac:dyDescent="0.25">
      <c r="A32" s="18"/>
      <c r="B32" s="8"/>
      <c r="C32" s="9"/>
      <c r="D32" s="9"/>
      <c r="E32" s="9">
        <f t="shared" si="0"/>
        <v>6</v>
      </c>
    </row>
    <row r="33" spans="1:9" ht="21" x14ac:dyDescent="0.25">
      <c r="A33" s="18"/>
      <c r="B33" s="8"/>
      <c r="C33" s="9"/>
      <c r="D33" s="9"/>
      <c r="E33" s="9">
        <f t="shared" si="0"/>
        <v>6</v>
      </c>
      <c r="I33">
        <v>34963</v>
      </c>
    </row>
    <row r="34" spans="1:9" ht="21" x14ac:dyDescent="0.25">
      <c r="A34" s="18"/>
      <c r="B34" s="8"/>
      <c r="C34" s="9"/>
      <c r="D34" s="9"/>
      <c r="E34" s="9">
        <f t="shared" si="0"/>
        <v>6</v>
      </c>
    </row>
    <row r="35" spans="1:9" ht="21" x14ac:dyDescent="0.25">
      <c r="A35" s="18"/>
      <c r="B35" s="8"/>
      <c r="C35" s="9"/>
      <c r="D35" s="9"/>
      <c r="E35" s="9">
        <f t="shared" si="0"/>
        <v>6</v>
      </c>
    </row>
    <row r="36" spans="1:9" ht="21" x14ac:dyDescent="0.25">
      <c r="A36" s="18"/>
      <c r="B36" s="8"/>
      <c r="C36" s="9"/>
      <c r="D36" s="9"/>
      <c r="E36" s="9">
        <f t="shared" si="0"/>
        <v>6</v>
      </c>
    </row>
    <row r="37" spans="1:9" ht="21" x14ac:dyDescent="0.25">
      <c r="A37" s="18"/>
      <c r="B37" s="8"/>
      <c r="C37" s="9"/>
      <c r="D37" s="9"/>
      <c r="E37" s="9">
        <f t="shared" si="0"/>
        <v>6</v>
      </c>
    </row>
    <row r="38" spans="1:9" ht="21" x14ac:dyDescent="0.25">
      <c r="A38" s="18"/>
      <c r="B38" s="8"/>
      <c r="C38" s="9"/>
      <c r="D38" s="9"/>
      <c r="E38" s="9">
        <f t="shared" si="0"/>
        <v>6</v>
      </c>
    </row>
    <row r="39" spans="1:9" ht="21" x14ac:dyDescent="0.25">
      <c r="A39" s="18"/>
      <c r="B39" s="8"/>
      <c r="C39" s="9"/>
      <c r="D39" s="9"/>
      <c r="E39" s="9">
        <f t="shared" si="0"/>
        <v>6</v>
      </c>
    </row>
    <row r="40" spans="1:9" ht="21" x14ac:dyDescent="0.25">
      <c r="A40" s="18"/>
      <c r="B40" s="8"/>
      <c r="C40" s="9"/>
      <c r="D40" s="9"/>
      <c r="E40" s="9">
        <f t="shared" si="0"/>
        <v>6</v>
      </c>
    </row>
    <row r="41" spans="1:9" ht="21" x14ac:dyDescent="0.25">
      <c r="A41" s="8"/>
      <c r="B41" s="8"/>
      <c r="C41" s="9"/>
      <c r="D41" s="9"/>
      <c r="E41" s="9">
        <f t="shared" si="0"/>
        <v>6</v>
      </c>
    </row>
    <row r="42" spans="1:9" ht="21" x14ac:dyDescent="0.25">
      <c r="A42" s="8"/>
      <c r="B42" s="8"/>
      <c r="C42" s="9"/>
      <c r="D42" s="9"/>
      <c r="E42" s="9">
        <f t="shared" si="0"/>
        <v>6</v>
      </c>
    </row>
    <row r="43" spans="1:9" ht="21" x14ac:dyDescent="0.25">
      <c r="A43" s="18"/>
      <c r="B43" s="8"/>
      <c r="C43" s="9"/>
      <c r="D43" s="9"/>
      <c r="E43" s="9">
        <f t="shared" si="0"/>
        <v>6</v>
      </c>
    </row>
    <row r="44" spans="1:9" ht="21" x14ac:dyDescent="0.25">
      <c r="A44" s="18"/>
      <c r="B44" s="8"/>
      <c r="C44" s="9"/>
      <c r="D44" s="9"/>
      <c r="E44" s="9">
        <f t="shared" si="0"/>
        <v>6</v>
      </c>
    </row>
    <row r="45" spans="1:9" ht="21" x14ac:dyDescent="0.25">
      <c r="A45" s="18"/>
      <c r="B45" s="8"/>
      <c r="C45" s="9"/>
      <c r="D45" s="9"/>
      <c r="E45" s="9">
        <f t="shared" si="0"/>
        <v>6</v>
      </c>
    </row>
    <row r="46" spans="1:9" ht="21" x14ac:dyDescent="0.25">
      <c r="A46" s="18"/>
      <c r="B46" s="8"/>
      <c r="C46" s="9"/>
      <c r="D46" s="9"/>
      <c r="E46" s="9">
        <f t="shared" si="0"/>
        <v>6</v>
      </c>
    </row>
    <row r="47" spans="1:9" ht="21" x14ac:dyDescent="0.25">
      <c r="A47" s="18"/>
      <c r="B47" s="8"/>
      <c r="C47" s="9"/>
      <c r="D47" s="9"/>
      <c r="E47" s="9">
        <f t="shared" si="0"/>
        <v>6</v>
      </c>
    </row>
    <row r="48" spans="1:9" ht="21" x14ac:dyDescent="0.25">
      <c r="A48" s="18"/>
      <c r="B48" s="8"/>
      <c r="C48" s="9"/>
      <c r="D48" s="9"/>
      <c r="E48" s="9">
        <f t="shared" si="0"/>
        <v>6</v>
      </c>
    </row>
    <row r="49" spans="1:5" ht="21" x14ac:dyDescent="0.25">
      <c r="A49" s="18"/>
      <c r="B49" s="8"/>
      <c r="C49" s="9"/>
      <c r="D49" s="9"/>
      <c r="E49" s="9">
        <f t="shared" si="0"/>
        <v>6</v>
      </c>
    </row>
    <row r="50" spans="1:5" ht="21" x14ac:dyDescent="0.25">
      <c r="A50" s="18"/>
      <c r="B50" s="8"/>
      <c r="C50" s="9"/>
      <c r="D50" s="9"/>
      <c r="E50" s="9">
        <f t="shared" si="0"/>
        <v>6</v>
      </c>
    </row>
    <row r="51" spans="1:5" ht="21" x14ac:dyDescent="0.25">
      <c r="A51" s="18"/>
      <c r="B51" s="8"/>
      <c r="C51" s="9"/>
      <c r="D51" s="9"/>
      <c r="E51" s="9">
        <f t="shared" si="0"/>
        <v>6</v>
      </c>
    </row>
    <row r="52" spans="1:5" ht="21" x14ac:dyDescent="0.25">
      <c r="A52" s="18"/>
      <c r="B52" s="8"/>
      <c r="C52" s="9"/>
      <c r="D52" s="9"/>
      <c r="E52" s="9">
        <f t="shared" si="0"/>
        <v>6</v>
      </c>
    </row>
    <row r="53" spans="1:5" ht="21" x14ac:dyDescent="0.25">
      <c r="A53" s="18"/>
      <c r="B53" s="8"/>
      <c r="C53" s="9"/>
      <c r="D53" s="9"/>
      <c r="E53" s="9">
        <f t="shared" si="0"/>
        <v>6</v>
      </c>
    </row>
    <row r="54" spans="1:5" ht="21" x14ac:dyDescent="0.25">
      <c r="A54" s="18"/>
      <c r="B54" s="8"/>
      <c r="C54" s="9"/>
      <c r="D54" s="9"/>
      <c r="E54" s="9">
        <f t="shared" si="0"/>
        <v>6</v>
      </c>
    </row>
    <row r="55" spans="1:5" ht="21" x14ac:dyDescent="0.25">
      <c r="A55" s="18"/>
      <c r="B55" s="8"/>
      <c r="C55" s="9"/>
      <c r="D55" s="9"/>
      <c r="E55" s="9">
        <f t="shared" si="0"/>
        <v>6</v>
      </c>
    </row>
    <row r="56" spans="1:5" ht="21" x14ac:dyDescent="0.25">
      <c r="A56" s="18"/>
      <c r="B56" s="8"/>
      <c r="C56" s="9"/>
      <c r="D56" s="9"/>
      <c r="E56" s="9">
        <f t="shared" si="0"/>
        <v>6</v>
      </c>
    </row>
    <row r="57" spans="1:5" ht="21" x14ac:dyDescent="0.25">
      <c r="A57" s="18"/>
      <c r="B57" s="8"/>
      <c r="C57" s="9"/>
      <c r="D57" s="9"/>
      <c r="E57" s="9">
        <f t="shared" si="0"/>
        <v>6</v>
      </c>
    </row>
    <row r="58" spans="1:5" ht="21" x14ac:dyDescent="0.25">
      <c r="A58" s="18"/>
      <c r="B58" s="8"/>
      <c r="C58" s="9"/>
      <c r="D58" s="9"/>
      <c r="E58" s="9">
        <f t="shared" si="0"/>
        <v>6</v>
      </c>
    </row>
    <row r="59" spans="1:5" ht="21" x14ac:dyDescent="0.25">
      <c r="A59" s="18"/>
      <c r="B59" s="8"/>
      <c r="C59" s="9"/>
      <c r="D59" s="9"/>
      <c r="E59" s="9">
        <f t="shared" si="0"/>
        <v>6</v>
      </c>
    </row>
    <row r="60" spans="1:5" ht="21" x14ac:dyDescent="0.25">
      <c r="A60" s="18"/>
      <c r="B60" s="8"/>
      <c r="C60" s="9"/>
      <c r="D60" s="9"/>
      <c r="E60" s="9">
        <f t="shared" si="0"/>
        <v>6</v>
      </c>
    </row>
    <row r="61" spans="1:5" ht="21" x14ac:dyDescent="0.25">
      <c r="A61" s="18"/>
      <c r="B61" s="8"/>
      <c r="C61" s="9"/>
      <c r="D61" s="9"/>
      <c r="E61" s="9">
        <f t="shared" si="0"/>
        <v>6</v>
      </c>
    </row>
    <row r="62" spans="1:5" ht="21" x14ac:dyDescent="0.25">
      <c r="A62" s="18"/>
      <c r="B62" s="8"/>
      <c r="C62" s="9"/>
      <c r="D62" s="9"/>
      <c r="E62" s="9">
        <f t="shared" si="0"/>
        <v>6</v>
      </c>
    </row>
    <row r="63" spans="1:5" ht="21" x14ac:dyDescent="0.25">
      <c r="A63" s="18"/>
      <c r="B63" s="8"/>
      <c r="C63" s="9"/>
      <c r="D63" s="9"/>
      <c r="E63" s="9">
        <f t="shared" si="0"/>
        <v>6</v>
      </c>
    </row>
    <row r="64" spans="1:5" ht="21" x14ac:dyDescent="0.25">
      <c r="A64" s="18"/>
      <c r="B64" s="8"/>
      <c r="C64" s="9"/>
      <c r="D64" s="9"/>
      <c r="E64" s="9">
        <f t="shared" si="0"/>
        <v>6</v>
      </c>
    </row>
    <row r="65" spans="1:5" ht="21" x14ac:dyDescent="0.25">
      <c r="A65" s="18"/>
      <c r="B65" s="8"/>
      <c r="C65" s="9"/>
      <c r="D65" s="9"/>
      <c r="E65" s="9">
        <f t="shared" si="0"/>
        <v>6</v>
      </c>
    </row>
    <row r="66" spans="1:5" ht="21" x14ac:dyDescent="0.25">
      <c r="A66" s="18"/>
      <c r="B66" s="8"/>
      <c r="C66" s="9"/>
      <c r="D66" s="9"/>
      <c r="E66" s="9">
        <f t="shared" si="0"/>
        <v>6</v>
      </c>
    </row>
    <row r="67" spans="1:5" ht="21" x14ac:dyDescent="0.25">
      <c r="A67" s="18"/>
      <c r="B67" s="8"/>
      <c r="C67" s="9"/>
      <c r="D67" s="9"/>
      <c r="E67" s="9">
        <f t="shared" si="0"/>
        <v>6</v>
      </c>
    </row>
    <row r="68" spans="1:5" ht="21" x14ac:dyDescent="0.25">
      <c r="A68" s="18"/>
      <c r="B68" s="8"/>
      <c r="C68" s="9"/>
      <c r="D68" s="9"/>
      <c r="E68" s="9">
        <f t="shared" si="0"/>
        <v>6</v>
      </c>
    </row>
    <row r="69" spans="1:5" ht="21" x14ac:dyDescent="0.25">
      <c r="A69" s="18"/>
      <c r="B69" s="8"/>
      <c r="C69" s="9"/>
      <c r="D69" s="9"/>
      <c r="E69" s="9">
        <f t="shared" si="0"/>
        <v>6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6</v>
      </c>
    </row>
    <row r="71" spans="1:5" ht="21" x14ac:dyDescent="0.25">
      <c r="A71" s="18"/>
      <c r="B71" s="8"/>
      <c r="C71" s="9"/>
      <c r="D71" s="9"/>
      <c r="E71" s="9">
        <f t="shared" si="1"/>
        <v>6</v>
      </c>
    </row>
    <row r="72" spans="1:5" ht="21" x14ac:dyDescent="0.25">
      <c r="A72" s="18"/>
      <c r="B72" s="8"/>
      <c r="C72" s="9"/>
      <c r="D72" s="9"/>
      <c r="E72" s="9">
        <f t="shared" si="1"/>
        <v>6</v>
      </c>
    </row>
    <row r="73" spans="1:5" ht="21" x14ac:dyDescent="0.25">
      <c r="A73" s="18"/>
      <c r="B73" s="8"/>
      <c r="C73" s="9"/>
      <c r="D73" s="9"/>
      <c r="E73" s="9">
        <f t="shared" si="1"/>
        <v>6</v>
      </c>
    </row>
    <row r="74" spans="1:5" ht="21" x14ac:dyDescent="0.25">
      <c r="A74" s="18"/>
      <c r="B74" s="8"/>
      <c r="C74" s="9"/>
      <c r="D74" s="9"/>
      <c r="E74" s="9">
        <f t="shared" si="1"/>
        <v>6</v>
      </c>
    </row>
    <row r="75" spans="1:5" ht="21" x14ac:dyDescent="0.25">
      <c r="A75" s="18"/>
      <c r="B75" s="8"/>
      <c r="C75" s="9"/>
      <c r="D75" s="9"/>
      <c r="E75" s="9">
        <f t="shared" si="1"/>
        <v>6</v>
      </c>
    </row>
    <row r="76" spans="1:5" ht="21" x14ac:dyDescent="0.25">
      <c r="A76" s="18"/>
      <c r="B76" s="8"/>
      <c r="C76" s="86"/>
      <c r="D76" s="9"/>
      <c r="E76" s="9">
        <f t="shared" si="1"/>
        <v>6</v>
      </c>
    </row>
    <row r="77" spans="1:5" ht="21" x14ac:dyDescent="0.25">
      <c r="A77" s="18"/>
      <c r="B77" s="8"/>
      <c r="C77" s="86"/>
      <c r="D77" s="9"/>
      <c r="E77" s="9">
        <f t="shared" si="1"/>
        <v>6</v>
      </c>
    </row>
    <row r="78" spans="1:5" ht="21" x14ac:dyDescent="0.25">
      <c r="A78" s="18"/>
      <c r="B78" s="8"/>
      <c r="C78" s="9"/>
      <c r="D78" s="9"/>
      <c r="E78" s="9">
        <f t="shared" si="1"/>
        <v>6</v>
      </c>
    </row>
    <row r="79" spans="1:5" ht="21" x14ac:dyDescent="0.25">
      <c r="A79" s="18"/>
      <c r="B79" s="8"/>
      <c r="C79" s="9"/>
      <c r="D79" s="9"/>
      <c r="E79" s="9">
        <f t="shared" si="1"/>
        <v>6</v>
      </c>
    </row>
    <row r="80" spans="1:5" ht="21" x14ac:dyDescent="0.25">
      <c r="A80" s="18"/>
      <c r="B80" s="8"/>
      <c r="C80" s="9"/>
      <c r="D80" s="9"/>
      <c r="E80" s="9">
        <f t="shared" si="1"/>
        <v>6</v>
      </c>
    </row>
    <row r="81" spans="1:5" ht="21" x14ac:dyDescent="0.25">
      <c r="A81" s="18"/>
      <c r="B81" s="8"/>
      <c r="C81" s="9"/>
      <c r="D81" s="9"/>
      <c r="E81" s="9">
        <f t="shared" si="1"/>
        <v>6</v>
      </c>
    </row>
    <row r="82" spans="1:5" ht="21" x14ac:dyDescent="0.25">
      <c r="A82" s="18"/>
      <c r="B82" s="8"/>
      <c r="C82" s="9"/>
      <c r="D82" s="9"/>
      <c r="E82" s="9">
        <f t="shared" si="1"/>
        <v>6</v>
      </c>
    </row>
    <row r="83" spans="1:5" ht="21" x14ac:dyDescent="0.25">
      <c r="A83" s="18"/>
      <c r="B83" s="8"/>
      <c r="C83" s="9"/>
      <c r="D83" s="9"/>
      <c r="E83" s="9">
        <f t="shared" si="1"/>
        <v>6</v>
      </c>
    </row>
    <row r="84" spans="1:5" ht="21" x14ac:dyDescent="0.25">
      <c r="A84" s="18"/>
      <c r="B84" s="8"/>
      <c r="C84" s="9"/>
      <c r="D84" s="9"/>
      <c r="E84" s="9">
        <f t="shared" si="1"/>
        <v>6</v>
      </c>
    </row>
    <row r="85" spans="1:5" ht="21" x14ac:dyDescent="0.25">
      <c r="A85" s="18"/>
      <c r="B85" s="8"/>
      <c r="C85" s="9"/>
      <c r="D85" s="9"/>
      <c r="E85" s="9">
        <f t="shared" si="1"/>
        <v>6</v>
      </c>
    </row>
    <row r="86" spans="1:5" ht="21" x14ac:dyDescent="0.25">
      <c r="A86" s="18"/>
      <c r="B86" s="8"/>
      <c r="C86" s="9"/>
      <c r="D86" s="9"/>
      <c r="E86" s="9">
        <f t="shared" si="1"/>
        <v>6</v>
      </c>
    </row>
    <row r="87" spans="1:5" ht="21" x14ac:dyDescent="0.25">
      <c r="A87" s="18"/>
      <c r="B87" s="8"/>
      <c r="C87" s="9"/>
      <c r="D87" s="9"/>
      <c r="E87" s="9">
        <f t="shared" si="1"/>
        <v>6</v>
      </c>
    </row>
    <row r="88" spans="1:5" ht="24" x14ac:dyDescent="0.3">
      <c r="A88" s="18"/>
      <c r="B88" s="8"/>
      <c r="C88" s="9"/>
      <c r="D88" s="31"/>
      <c r="E88" s="9">
        <f t="shared" si="1"/>
        <v>6</v>
      </c>
    </row>
    <row r="89" spans="1:5" ht="21" x14ac:dyDescent="0.25">
      <c r="A89" s="18"/>
      <c r="B89" s="8"/>
      <c r="C89" s="9"/>
      <c r="D89" s="9"/>
      <c r="E89" s="9">
        <f t="shared" si="1"/>
        <v>6</v>
      </c>
    </row>
    <row r="90" spans="1:5" ht="21" x14ac:dyDescent="0.25">
      <c r="A90" s="18"/>
      <c r="B90" s="8"/>
      <c r="C90" s="9"/>
      <c r="D90" s="9"/>
      <c r="E90" s="9">
        <f t="shared" si="1"/>
        <v>6</v>
      </c>
    </row>
    <row r="91" spans="1:5" ht="21" x14ac:dyDescent="0.25">
      <c r="A91" s="18"/>
      <c r="B91" s="8"/>
      <c r="C91" s="9"/>
      <c r="D91" s="9"/>
      <c r="E91" s="9">
        <f t="shared" si="1"/>
        <v>6</v>
      </c>
    </row>
    <row r="92" spans="1:5" ht="21" x14ac:dyDescent="0.25">
      <c r="A92" s="18"/>
      <c r="B92" s="8"/>
      <c r="C92" s="9"/>
      <c r="D92" s="9"/>
      <c r="E92" s="9">
        <f t="shared" si="1"/>
        <v>6</v>
      </c>
    </row>
    <row r="93" spans="1:5" ht="21" x14ac:dyDescent="0.25">
      <c r="A93" s="18"/>
      <c r="B93" s="8"/>
      <c r="C93" s="9"/>
      <c r="D93" s="9"/>
      <c r="E93" s="9">
        <f t="shared" si="1"/>
        <v>6</v>
      </c>
    </row>
    <row r="94" spans="1:5" ht="21" x14ac:dyDescent="0.25">
      <c r="A94" s="18"/>
      <c r="B94" s="8"/>
      <c r="C94" s="9"/>
      <c r="D94" s="9"/>
      <c r="E94" s="9">
        <f t="shared" si="1"/>
        <v>6</v>
      </c>
    </row>
    <row r="95" spans="1:5" ht="21" x14ac:dyDescent="0.25">
      <c r="A95" s="18"/>
      <c r="B95" s="8"/>
      <c r="C95" s="9"/>
      <c r="D95" s="9"/>
      <c r="E95" s="9">
        <f t="shared" si="1"/>
        <v>6</v>
      </c>
    </row>
    <row r="96" spans="1:5" ht="21" x14ac:dyDescent="0.25">
      <c r="A96" s="18"/>
      <c r="B96" s="8"/>
      <c r="C96" s="9"/>
      <c r="D96" s="9"/>
      <c r="E96" s="9">
        <f t="shared" si="1"/>
        <v>6</v>
      </c>
    </row>
    <row r="97" spans="1:7" ht="21" x14ac:dyDescent="0.25">
      <c r="A97" s="18"/>
      <c r="B97" s="8"/>
      <c r="C97" s="9"/>
      <c r="D97" s="9"/>
      <c r="E97" s="9">
        <f t="shared" si="1"/>
        <v>6</v>
      </c>
    </row>
    <row r="98" spans="1:7" ht="21" x14ac:dyDescent="0.25">
      <c r="A98" s="18"/>
      <c r="B98" s="8"/>
      <c r="C98" s="9"/>
      <c r="D98" s="9"/>
      <c r="E98" s="9">
        <f t="shared" si="1"/>
        <v>6</v>
      </c>
    </row>
    <row r="99" spans="1:7" ht="21" x14ac:dyDescent="0.25">
      <c r="A99" s="18"/>
      <c r="B99" s="8"/>
      <c r="C99" s="9"/>
      <c r="D99" s="9"/>
      <c r="E99" s="9">
        <f t="shared" si="1"/>
        <v>6</v>
      </c>
    </row>
    <row r="100" spans="1:7" ht="21" x14ac:dyDescent="0.25">
      <c r="A100" s="18"/>
      <c r="B100" s="8"/>
      <c r="C100" s="9"/>
      <c r="D100" s="9"/>
      <c r="E100" s="9">
        <f t="shared" si="1"/>
        <v>6</v>
      </c>
    </row>
    <row r="101" spans="1:7" ht="21" x14ac:dyDescent="0.25">
      <c r="A101" s="18"/>
      <c r="B101" s="8"/>
      <c r="C101" s="9"/>
      <c r="D101" s="9"/>
      <c r="E101" s="9">
        <f t="shared" si="1"/>
        <v>6</v>
      </c>
      <c r="G101" s="9"/>
    </row>
    <row r="102" spans="1:7" ht="21" x14ac:dyDescent="0.25">
      <c r="A102" s="18"/>
      <c r="B102" s="8"/>
      <c r="C102" s="16"/>
      <c r="D102" s="9"/>
      <c r="E102" s="9">
        <f t="shared" si="1"/>
        <v>6</v>
      </c>
    </row>
    <row r="103" spans="1:7" ht="21" x14ac:dyDescent="0.25">
      <c r="A103" s="18"/>
      <c r="B103" s="8"/>
      <c r="C103" s="16"/>
      <c r="D103" s="9"/>
      <c r="E103" s="9">
        <f t="shared" si="1"/>
        <v>6</v>
      </c>
    </row>
    <row r="104" spans="1:7" ht="21" x14ac:dyDescent="0.25">
      <c r="A104" s="18"/>
      <c r="B104" s="8"/>
      <c r="C104" s="86"/>
      <c r="D104" s="9"/>
      <c r="E104" s="9">
        <f t="shared" si="1"/>
        <v>6</v>
      </c>
    </row>
    <row r="105" spans="1:7" ht="21" x14ac:dyDescent="0.25">
      <c r="A105" s="18"/>
      <c r="B105" s="8"/>
      <c r="C105" s="9"/>
      <c r="D105" s="9"/>
      <c r="E105" s="9">
        <f t="shared" si="1"/>
        <v>6</v>
      </c>
    </row>
    <row r="106" spans="1:7" ht="21" x14ac:dyDescent="0.25">
      <c r="A106" s="18"/>
      <c r="B106" s="17"/>
      <c r="C106" s="9"/>
      <c r="D106" s="9"/>
      <c r="E106" s="9">
        <f t="shared" si="1"/>
        <v>6</v>
      </c>
    </row>
    <row r="107" spans="1:7" ht="21" x14ac:dyDescent="0.25">
      <c r="A107" s="18"/>
      <c r="B107" s="8"/>
      <c r="C107" s="9"/>
      <c r="D107" s="9"/>
      <c r="E107" s="9">
        <f t="shared" si="1"/>
        <v>6</v>
      </c>
    </row>
    <row r="108" spans="1:7" ht="21" x14ac:dyDescent="0.25">
      <c r="A108" s="18"/>
      <c r="B108" s="8"/>
      <c r="C108" s="9"/>
      <c r="D108" s="9"/>
      <c r="E108" s="9">
        <f t="shared" si="1"/>
        <v>6</v>
      </c>
    </row>
    <row r="109" spans="1:7" ht="21" x14ac:dyDescent="0.25">
      <c r="A109" s="18"/>
      <c r="B109" s="8"/>
      <c r="C109" s="9"/>
      <c r="D109" s="17"/>
      <c r="E109" s="9">
        <f t="shared" si="1"/>
        <v>6</v>
      </c>
    </row>
    <row r="110" spans="1:7" ht="21" x14ac:dyDescent="0.25">
      <c r="A110" s="18"/>
      <c r="B110" s="8"/>
      <c r="C110" s="9"/>
      <c r="D110" s="17"/>
      <c r="E110" s="9">
        <f t="shared" si="1"/>
        <v>6</v>
      </c>
    </row>
    <row r="111" spans="1:7" ht="21" x14ac:dyDescent="0.25">
      <c r="A111" s="18"/>
      <c r="B111" s="8"/>
      <c r="C111" s="9"/>
      <c r="D111" s="9"/>
      <c r="E111" s="9">
        <f t="shared" si="1"/>
        <v>6</v>
      </c>
    </row>
    <row r="112" spans="1:7" ht="21" x14ac:dyDescent="0.25">
      <c r="A112" s="18"/>
      <c r="B112" s="8"/>
      <c r="C112" s="9"/>
      <c r="D112" s="9"/>
      <c r="E112" s="9">
        <f t="shared" si="1"/>
        <v>6</v>
      </c>
    </row>
    <row r="113" spans="1:5" ht="21" x14ac:dyDescent="0.25">
      <c r="A113" s="18"/>
      <c r="B113" s="8"/>
      <c r="C113" s="9"/>
      <c r="D113" s="9"/>
      <c r="E113" s="9">
        <f t="shared" si="1"/>
        <v>6</v>
      </c>
    </row>
    <row r="114" spans="1:5" ht="21" x14ac:dyDescent="0.25">
      <c r="A114" s="18"/>
      <c r="B114" s="8"/>
      <c r="C114" s="9"/>
      <c r="D114" s="9"/>
      <c r="E114" s="9">
        <f t="shared" si="1"/>
        <v>6</v>
      </c>
    </row>
    <row r="115" spans="1:5" ht="21" x14ac:dyDescent="0.25">
      <c r="A115" s="18"/>
      <c r="B115" s="8"/>
      <c r="C115" s="9"/>
      <c r="D115" s="9"/>
      <c r="E115" s="9">
        <f t="shared" si="1"/>
        <v>6</v>
      </c>
    </row>
    <row r="116" spans="1:5" ht="21" x14ac:dyDescent="0.25">
      <c r="A116" s="18"/>
      <c r="B116" s="8"/>
      <c r="C116" s="9"/>
      <c r="D116" s="9"/>
      <c r="E116" s="9">
        <f t="shared" si="1"/>
        <v>6</v>
      </c>
    </row>
    <row r="117" spans="1:5" ht="21" x14ac:dyDescent="0.25">
      <c r="A117" s="18"/>
      <c r="B117" s="8"/>
      <c r="C117" s="9"/>
      <c r="D117" s="9"/>
      <c r="E117" s="9">
        <f t="shared" si="1"/>
        <v>6</v>
      </c>
    </row>
    <row r="118" spans="1:5" ht="21" x14ac:dyDescent="0.25">
      <c r="A118" s="18"/>
      <c r="B118" s="8"/>
      <c r="C118" s="9"/>
      <c r="D118" s="9"/>
      <c r="E118" s="9">
        <f t="shared" si="1"/>
        <v>6</v>
      </c>
    </row>
    <row r="119" spans="1:5" ht="21" x14ac:dyDescent="0.25">
      <c r="A119" s="18"/>
      <c r="B119" s="8"/>
      <c r="C119" s="9"/>
      <c r="D119" s="9"/>
      <c r="E119" s="9">
        <f t="shared" si="1"/>
        <v>6</v>
      </c>
    </row>
    <row r="120" spans="1:5" ht="21" x14ac:dyDescent="0.25">
      <c r="A120" s="18"/>
      <c r="B120" s="8"/>
      <c r="C120" s="9"/>
      <c r="D120" s="9"/>
      <c r="E120" s="9">
        <f t="shared" si="1"/>
        <v>6</v>
      </c>
    </row>
    <row r="121" spans="1:5" ht="21" x14ac:dyDescent="0.25">
      <c r="A121" s="18"/>
      <c r="B121" s="8"/>
      <c r="C121" s="9"/>
      <c r="D121" s="9"/>
      <c r="E121" s="9">
        <f t="shared" si="1"/>
        <v>6</v>
      </c>
    </row>
    <row r="122" spans="1:5" ht="21" x14ac:dyDescent="0.25">
      <c r="A122" s="18"/>
      <c r="B122" s="8"/>
      <c r="C122" s="9"/>
      <c r="D122" s="9"/>
      <c r="E122" s="9">
        <f t="shared" si="1"/>
        <v>6</v>
      </c>
    </row>
    <row r="123" spans="1:5" ht="21" x14ac:dyDescent="0.25">
      <c r="A123" s="18"/>
      <c r="B123" s="8"/>
      <c r="C123" s="9"/>
      <c r="D123" s="9"/>
      <c r="E123" s="9">
        <f t="shared" si="1"/>
        <v>6</v>
      </c>
    </row>
    <row r="124" spans="1:5" ht="21" x14ac:dyDescent="0.25">
      <c r="A124" s="18"/>
      <c r="B124" s="8"/>
      <c r="C124" s="9"/>
      <c r="D124" s="9"/>
      <c r="E124" s="9">
        <f t="shared" si="1"/>
        <v>6</v>
      </c>
    </row>
    <row r="125" spans="1:5" ht="21" x14ac:dyDescent="0.25">
      <c r="A125" s="18"/>
      <c r="B125" s="8"/>
      <c r="C125" s="9"/>
      <c r="D125" s="9"/>
      <c r="E125" s="9">
        <f t="shared" si="1"/>
        <v>6</v>
      </c>
    </row>
    <row r="126" spans="1:5" ht="21" x14ac:dyDescent="0.25">
      <c r="A126" s="18"/>
      <c r="B126" s="8"/>
      <c r="C126" s="9"/>
      <c r="D126" s="9"/>
      <c r="E126" s="9">
        <f t="shared" si="1"/>
        <v>6</v>
      </c>
    </row>
    <row r="127" spans="1:5" ht="21" x14ac:dyDescent="0.25">
      <c r="A127" s="18"/>
      <c r="B127" s="8"/>
      <c r="C127" s="9"/>
      <c r="D127" s="9"/>
      <c r="E127" s="9">
        <f t="shared" si="1"/>
        <v>6</v>
      </c>
    </row>
    <row r="128" spans="1:5" ht="21" x14ac:dyDescent="0.25">
      <c r="A128" s="18"/>
      <c r="B128" s="8"/>
      <c r="C128" s="9"/>
      <c r="D128" s="9"/>
      <c r="E128" s="9">
        <f t="shared" si="1"/>
        <v>6</v>
      </c>
    </row>
    <row r="129" spans="1:5" ht="21" x14ac:dyDescent="0.25">
      <c r="A129" s="18"/>
      <c r="B129" s="8"/>
      <c r="C129" s="9"/>
      <c r="D129" s="9"/>
      <c r="E129" s="9">
        <f t="shared" si="1"/>
        <v>6</v>
      </c>
    </row>
    <row r="130" spans="1:5" ht="21" x14ac:dyDescent="0.25">
      <c r="A130" s="18"/>
      <c r="B130" s="8"/>
      <c r="C130" s="9"/>
      <c r="D130" s="9"/>
      <c r="E130" s="9">
        <f t="shared" si="1"/>
        <v>6</v>
      </c>
    </row>
    <row r="131" spans="1:5" ht="21" x14ac:dyDescent="0.25">
      <c r="A131" s="18"/>
      <c r="B131" s="8"/>
      <c r="C131" s="9"/>
      <c r="D131" s="9"/>
      <c r="E131" s="9">
        <f t="shared" si="1"/>
        <v>6</v>
      </c>
    </row>
    <row r="132" spans="1:5" ht="21" x14ac:dyDescent="0.25">
      <c r="A132" s="18"/>
      <c r="B132" s="8"/>
      <c r="C132" s="9"/>
      <c r="D132" s="9"/>
      <c r="E132" s="9">
        <f t="shared" si="1"/>
        <v>6</v>
      </c>
    </row>
    <row r="133" spans="1:5" ht="21" x14ac:dyDescent="0.25">
      <c r="A133" s="18"/>
      <c r="B133" s="8"/>
      <c r="C133" s="9"/>
      <c r="D133" s="9"/>
      <c r="E133" s="9">
        <f t="shared" si="1"/>
        <v>6</v>
      </c>
    </row>
    <row r="134" spans="1:5" ht="21" x14ac:dyDescent="0.25">
      <c r="A134" s="18"/>
      <c r="B134" s="8"/>
      <c r="C134" s="9"/>
      <c r="D134" s="9"/>
      <c r="E134" s="9">
        <f t="shared" ref="E134:E197" si="2">E133+C134-D134</f>
        <v>6</v>
      </c>
    </row>
    <row r="135" spans="1:5" ht="21" x14ac:dyDescent="0.25">
      <c r="A135" s="18"/>
      <c r="B135" s="8"/>
      <c r="C135" s="9"/>
      <c r="D135" s="9"/>
      <c r="E135" s="9">
        <f t="shared" si="2"/>
        <v>6</v>
      </c>
    </row>
    <row r="136" spans="1:5" ht="21" x14ac:dyDescent="0.25">
      <c r="A136" s="18"/>
      <c r="B136" s="8"/>
      <c r="C136" s="9"/>
      <c r="D136" s="9"/>
      <c r="E136" s="9">
        <f t="shared" si="2"/>
        <v>6</v>
      </c>
    </row>
    <row r="137" spans="1:5" ht="21" x14ac:dyDescent="0.25">
      <c r="A137" s="18"/>
      <c r="B137" s="8"/>
      <c r="C137" s="9"/>
      <c r="D137" s="9"/>
      <c r="E137" s="9">
        <f t="shared" si="2"/>
        <v>6</v>
      </c>
    </row>
    <row r="138" spans="1:5" ht="21" x14ac:dyDescent="0.25">
      <c r="A138" s="18"/>
      <c r="B138" s="8"/>
      <c r="C138" s="9"/>
      <c r="D138" s="9"/>
      <c r="E138" s="9">
        <f t="shared" si="2"/>
        <v>6</v>
      </c>
    </row>
    <row r="139" spans="1:5" ht="21" x14ac:dyDescent="0.25">
      <c r="A139" s="18"/>
      <c r="B139" s="8"/>
      <c r="C139" s="9"/>
      <c r="D139" s="9"/>
      <c r="E139" s="9">
        <f t="shared" si="2"/>
        <v>6</v>
      </c>
    </row>
    <row r="140" spans="1:5" ht="21" x14ac:dyDescent="0.25">
      <c r="A140" s="18"/>
      <c r="B140" s="8"/>
      <c r="C140" s="9"/>
      <c r="D140" s="9"/>
      <c r="E140" s="9">
        <f t="shared" si="2"/>
        <v>6</v>
      </c>
    </row>
    <row r="141" spans="1:5" ht="21" x14ac:dyDescent="0.25">
      <c r="A141" s="18"/>
      <c r="B141" s="8"/>
      <c r="C141" s="9"/>
      <c r="D141" s="9"/>
      <c r="E141" s="9">
        <f t="shared" si="2"/>
        <v>6</v>
      </c>
    </row>
    <row r="142" spans="1:5" ht="21" x14ac:dyDescent="0.25">
      <c r="A142" s="18"/>
      <c r="B142" s="8"/>
      <c r="C142" s="9"/>
      <c r="D142" s="9"/>
      <c r="E142" s="9">
        <f t="shared" si="2"/>
        <v>6</v>
      </c>
    </row>
    <row r="143" spans="1:5" ht="21" x14ac:dyDescent="0.25">
      <c r="A143" s="18"/>
      <c r="B143" s="8"/>
      <c r="C143" s="9"/>
      <c r="D143" s="9"/>
      <c r="E143" s="9">
        <f t="shared" si="2"/>
        <v>6</v>
      </c>
    </row>
    <row r="144" spans="1:5" ht="21" x14ac:dyDescent="0.25">
      <c r="A144" s="18"/>
      <c r="B144" s="8"/>
      <c r="C144" s="9"/>
      <c r="D144" s="9"/>
      <c r="E144" s="9">
        <f t="shared" si="2"/>
        <v>6</v>
      </c>
    </row>
    <row r="145" spans="1:5" ht="21" x14ac:dyDescent="0.25">
      <c r="A145" s="18"/>
      <c r="B145" s="8"/>
      <c r="C145" s="9"/>
      <c r="D145" s="9"/>
      <c r="E145" s="9">
        <f t="shared" si="2"/>
        <v>6</v>
      </c>
    </row>
    <row r="146" spans="1:5" ht="21" x14ac:dyDescent="0.25">
      <c r="A146" s="18"/>
      <c r="B146" s="8"/>
      <c r="C146" s="9"/>
      <c r="D146" s="9"/>
      <c r="E146" s="9">
        <f t="shared" si="2"/>
        <v>6</v>
      </c>
    </row>
    <row r="147" spans="1:5" ht="21" x14ac:dyDescent="0.25">
      <c r="A147" s="18"/>
      <c r="B147" s="8"/>
      <c r="C147" s="9"/>
      <c r="D147" s="9"/>
      <c r="E147" s="9">
        <f t="shared" si="2"/>
        <v>6</v>
      </c>
    </row>
    <row r="148" spans="1:5" ht="21" x14ac:dyDescent="0.25">
      <c r="A148" s="18"/>
      <c r="B148" s="8"/>
      <c r="C148" s="9"/>
      <c r="D148" s="9"/>
      <c r="E148" s="9">
        <f t="shared" si="2"/>
        <v>6</v>
      </c>
    </row>
    <row r="149" spans="1:5" ht="21" x14ac:dyDescent="0.25">
      <c r="A149" s="18"/>
      <c r="B149" s="8"/>
      <c r="C149" s="9"/>
      <c r="D149" s="9"/>
      <c r="E149" s="9">
        <f t="shared" si="2"/>
        <v>6</v>
      </c>
    </row>
    <row r="150" spans="1:5" ht="21" x14ac:dyDescent="0.25">
      <c r="A150" s="18"/>
      <c r="B150" s="8"/>
      <c r="C150" s="9"/>
      <c r="D150" s="9"/>
      <c r="E150" s="9">
        <f t="shared" si="2"/>
        <v>6</v>
      </c>
    </row>
    <row r="151" spans="1:5" ht="21" x14ac:dyDescent="0.25">
      <c r="A151" s="18"/>
      <c r="B151" s="8"/>
      <c r="C151" s="9"/>
      <c r="D151" s="9"/>
      <c r="E151" s="9">
        <f t="shared" si="2"/>
        <v>6</v>
      </c>
    </row>
    <row r="152" spans="1:5" ht="21" x14ac:dyDescent="0.25">
      <c r="A152" s="18"/>
      <c r="B152" s="8"/>
      <c r="C152" s="9"/>
      <c r="D152" s="9"/>
      <c r="E152" s="9">
        <f t="shared" si="2"/>
        <v>6</v>
      </c>
    </row>
    <row r="153" spans="1:5" ht="21" x14ac:dyDescent="0.25">
      <c r="A153" s="18"/>
      <c r="B153" s="8"/>
      <c r="C153" s="9"/>
      <c r="D153" s="9"/>
      <c r="E153" s="9">
        <f t="shared" si="2"/>
        <v>6</v>
      </c>
    </row>
    <row r="154" spans="1:5" ht="21" x14ac:dyDescent="0.25">
      <c r="A154" s="18"/>
      <c r="B154" s="8"/>
      <c r="C154" s="9"/>
      <c r="D154" s="9"/>
      <c r="E154" s="9">
        <f t="shared" si="2"/>
        <v>6</v>
      </c>
    </row>
    <row r="155" spans="1:5" ht="21" x14ac:dyDescent="0.25">
      <c r="A155" s="18"/>
      <c r="B155" s="8"/>
      <c r="C155" s="9"/>
      <c r="D155" s="9"/>
      <c r="E155" s="9">
        <f t="shared" si="2"/>
        <v>6</v>
      </c>
    </row>
    <row r="156" spans="1:5" ht="21" x14ac:dyDescent="0.25">
      <c r="A156" s="18"/>
      <c r="B156" s="8"/>
      <c r="C156" s="9"/>
      <c r="D156" s="9"/>
      <c r="E156" s="9">
        <f t="shared" si="2"/>
        <v>6</v>
      </c>
    </row>
    <row r="157" spans="1:5" ht="21" x14ac:dyDescent="0.25">
      <c r="A157" s="18"/>
      <c r="B157" s="8"/>
      <c r="C157" s="9"/>
      <c r="D157" s="9"/>
      <c r="E157" s="9">
        <f t="shared" si="2"/>
        <v>6</v>
      </c>
    </row>
    <row r="158" spans="1:5" ht="21" x14ac:dyDescent="0.25">
      <c r="A158" s="18"/>
      <c r="B158" s="8"/>
      <c r="C158" s="9"/>
      <c r="D158" s="9"/>
      <c r="E158" s="9">
        <f t="shared" si="2"/>
        <v>6</v>
      </c>
    </row>
    <row r="159" spans="1:5" ht="21" x14ac:dyDescent="0.25">
      <c r="A159" s="18"/>
      <c r="B159" s="8"/>
      <c r="C159" s="9"/>
      <c r="D159" s="9"/>
      <c r="E159" s="9">
        <f t="shared" si="2"/>
        <v>6</v>
      </c>
    </row>
    <row r="160" spans="1:5" ht="21" x14ac:dyDescent="0.25">
      <c r="A160" s="18"/>
      <c r="B160" s="8"/>
      <c r="C160" s="9"/>
      <c r="D160" s="9"/>
      <c r="E160" s="9">
        <f t="shared" si="2"/>
        <v>6</v>
      </c>
    </row>
    <row r="161" spans="1:5" ht="21" x14ac:dyDescent="0.25">
      <c r="A161" s="18"/>
      <c r="B161" s="8"/>
      <c r="C161" s="9"/>
      <c r="D161" s="9"/>
      <c r="E161" s="9">
        <f t="shared" si="2"/>
        <v>6</v>
      </c>
    </row>
    <row r="162" spans="1:5" ht="21" x14ac:dyDescent="0.25">
      <c r="A162" s="18"/>
      <c r="B162" s="8"/>
      <c r="C162" s="9"/>
      <c r="D162" s="9"/>
      <c r="E162" s="9">
        <f t="shared" si="2"/>
        <v>6</v>
      </c>
    </row>
    <row r="163" spans="1:5" ht="21" x14ac:dyDescent="0.25">
      <c r="A163" s="18"/>
      <c r="B163" s="8"/>
      <c r="C163" s="9"/>
      <c r="D163" s="9"/>
      <c r="E163" s="9">
        <f t="shared" si="2"/>
        <v>6</v>
      </c>
    </row>
    <row r="164" spans="1:5" ht="21" x14ac:dyDescent="0.25">
      <c r="A164" s="18"/>
      <c r="B164" s="8"/>
      <c r="C164" s="9"/>
      <c r="D164" s="9"/>
      <c r="E164" s="9">
        <f t="shared" si="2"/>
        <v>6</v>
      </c>
    </row>
    <row r="165" spans="1:5" ht="21" x14ac:dyDescent="0.25">
      <c r="A165" s="18"/>
      <c r="B165" s="8"/>
      <c r="C165" s="9"/>
      <c r="D165" s="9"/>
      <c r="E165" s="9">
        <f t="shared" si="2"/>
        <v>6</v>
      </c>
    </row>
    <row r="166" spans="1:5" ht="21" x14ac:dyDescent="0.25">
      <c r="A166" s="18"/>
      <c r="B166" s="8"/>
      <c r="C166" s="9"/>
      <c r="D166" s="9"/>
      <c r="E166" s="9">
        <f t="shared" si="2"/>
        <v>6</v>
      </c>
    </row>
    <row r="167" spans="1:5" ht="21" x14ac:dyDescent="0.25">
      <c r="A167" s="18"/>
      <c r="B167" s="8"/>
      <c r="C167" s="9"/>
      <c r="D167" s="9"/>
      <c r="E167" s="9">
        <f t="shared" si="2"/>
        <v>6</v>
      </c>
    </row>
    <row r="168" spans="1:5" ht="21" x14ac:dyDescent="0.25">
      <c r="A168" s="18"/>
      <c r="B168" s="8"/>
      <c r="C168" s="9"/>
      <c r="D168" s="9"/>
      <c r="E168" s="9">
        <f t="shared" si="2"/>
        <v>6</v>
      </c>
    </row>
    <row r="169" spans="1:5" ht="21" x14ac:dyDescent="0.25">
      <c r="A169" s="18"/>
      <c r="B169" s="8"/>
      <c r="C169" s="9"/>
      <c r="D169" s="9"/>
      <c r="E169" s="9">
        <f t="shared" si="2"/>
        <v>6</v>
      </c>
    </row>
    <row r="170" spans="1:5" ht="21" x14ac:dyDescent="0.25">
      <c r="A170" s="18"/>
      <c r="B170" s="8"/>
      <c r="C170" s="9"/>
      <c r="D170" s="9"/>
      <c r="E170" s="9">
        <f t="shared" si="2"/>
        <v>6</v>
      </c>
    </row>
    <row r="171" spans="1:5" ht="21" x14ac:dyDescent="0.25">
      <c r="A171" s="18"/>
      <c r="B171" s="8"/>
      <c r="C171" s="9"/>
      <c r="D171" s="9"/>
      <c r="E171" s="9">
        <f t="shared" si="2"/>
        <v>6</v>
      </c>
    </row>
    <row r="172" spans="1:5" ht="21" x14ac:dyDescent="0.25">
      <c r="A172" s="18"/>
      <c r="B172" s="8"/>
      <c r="C172" s="9"/>
      <c r="D172" s="9"/>
      <c r="E172" s="9">
        <f t="shared" si="2"/>
        <v>6</v>
      </c>
    </row>
    <row r="173" spans="1:5" ht="21" x14ac:dyDescent="0.25">
      <c r="A173" s="18"/>
      <c r="B173" s="8"/>
      <c r="C173" s="9"/>
      <c r="D173" s="9"/>
      <c r="E173" s="9">
        <f t="shared" si="2"/>
        <v>6</v>
      </c>
    </row>
    <row r="174" spans="1:5" ht="21" x14ac:dyDescent="0.25">
      <c r="A174" s="18"/>
      <c r="B174" s="8"/>
      <c r="C174" s="9"/>
      <c r="D174" s="9"/>
      <c r="E174" s="9">
        <f t="shared" si="2"/>
        <v>6</v>
      </c>
    </row>
    <row r="175" spans="1:5" ht="21" x14ac:dyDescent="0.25">
      <c r="A175" s="18"/>
      <c r="B175" s="8"/>
      <c r="C175" s="9"/>
      <c r="D175" s="9"/>
      <c r="E175" s="9">
        <f t="shared" si="2"/>
        <v>6</v>
      </c>
    </row>
    <row r="176" spans="1:5" ht="21" x14ac:dyDescent="0.25">
      <c r="A176" s="18"/>
      <c r="B176" s="8"/>
      <c r="C176" s="9"/>
      <c r="D176" s="9"/>
      <c r="E176" s="9">
        <f t="shared" si="2"/>
        <v>6</v>
      </c>
    </row>
    <row r="177" spans="1:5" ht="21" x14ac:dyDescent="0.25">
      <c r="A177" s="18"/>
      <c r="B177" s="8"/>
      <c r="C177" s="9"/>
      <c r="D177" s="9"/>
      <c r="E177" s="9">
        <f t="shared" si="2"/>
        <v>6</v>
      </c>
    </row>
    <row r="178" spans="1:5" ht="21" x14ac:dyDescent="0.25">
      <c r="A178" s="18"/>
      <c r="B178" s="8"/>
      <c r="C178" s="9"/>
      <c r="D178" s="9"/>
      <c r="E178" s="9">
        <f t="shared" si="2"/>
        <v>6</v>
      </c>
    </row>
    <row r="179" spans="1:5" ht="21" x14ac:dyDescent="0.25">
      <c r="A179" s="18"/>
      <c r="B179" s="8"/>
      <c r="C179" s="9"/>
      <c r="D179" s="9"/>
      <c r="E179" s="9">
        <f t="shared" si="2"/>
        <v>6</v>
      </c>
    </row>
    <row r="180" spans="1:5" ht="21" x14ac:dyDescent="0.25">
      <c r="A180" s="18"/>
      <c r="B180" s="8"/>
      <c r="C180" s="9"/>
      <c r="D180" s="9"/>
      <c r="E180" s="9">
        <f t="shared" si="2"/>
        <v>6</v>
      </c>
    </row>
    <row r="181" spans="1:5" ht="21" x14ac:dyDescent="0.25">
      <c r="A181" s="18"/>
      <c r="B181" s="8"/>
      <c r="C181" s="9"/>
      <c r="D181" s="9"/>
      <c r="E181" s="9">
        <f t="shared" si="2"/>
        <v>6</v>
      </c>
    </row>
    <row r="182" spans="1:5" ht="21" x14ac:dyDescent="0.25">
      <c r="A182" s="18"/>
      <c r="B182" s="8"/>
      <c r="C182" s="9"/>
      <c r="D182" s="9"/>
      <c r="E182" s="9">
        <f t="shared" si="2"/>
        <v>6</v>
      </c>
    </row>
    <row r="183" spans="1:5" ht="21" x14ac:dyDescent="0.25">
      <c r="A183" s="18"/>
      <c r="B183" s="8"/>
      <c r="C183" s="9"/>
      <c r="D183" s="9"/>
      <c r="E183" s="9">
        <f t="shared" si="2"/>
        <v>6</v>
      </c>
    </row>
    <row r="184" spans="1:5" ht="21" x14ac:dyDescent="0.25">
      <c r="A184" s="18"/>
      <c r="B184" s="8"/>
      <c r="C184" s="9"/>
      <c r="D184" s="9"/>
      <c r="E184" s="9">
        <f t="shared" si="2"/>
        <v>6</v>
      </c>
    </row>
    <row r="185" spans="1:5" ht="21" x14ac:dyDescent="0.25">
      <c r="A185" s="18"/>
      <c r="B185" s="8"/>
      <c r="C185" s="9"/>
      <c r="D185" s="9"/>
      <c r="E185" s="9">
        <f t="shared" si="2"/>
        <v>6</v>
      </c>
    </row>
    <row r="186" spans="1:5" ht="21" x14ac:dyDescent="0.25">
      <c r="A186" s="18"/>
      <c r="B186" s="8"/>
      <c r="C186" s="9"/>
      <c r="D186" s="9"/>
      <c r="E186" s="9">
        <f t="shared" si="2"/>
        <v>6</v>
      </c>
    </row>
    <row r="187" spans="1:5" ht="21" x14ac:dyDescent="0.25">
      <c r="A187" s="18"/>
      <c r="B187" s="8"/>
      <c r="C187" s="9"/>
      <c r="D187" s="9"/>
      <c r="E187" s="9">
        <f t="shared" si="2"/>
        <v>6</v>
      </c>
    </row>
    <row r="188" spans="1:5" ht="21" x14ac:dyDescent="0.25">
      <c r="A188" s="18"/>
      <c r="B188" s="8"/>
      <c r="C188" s="9"/>
      <c r="D188" s="9"/>
      <c r="E188" s="9">
        <f t="shared" si="2"/>
        <v>6</v>
      </c>
    </row>
    <row r="189" spans="1:5" ht="21" x14ac:dyDescent="0.25">
      <c r="A189" s="18"/>
      <c r="B189" s="8"/>
      <c r="C189" s="9"/>
      <c r="D189" s="9"/>
      <c r="E189" s="9">
        <f t="shared" si="2"/>
        <v>6</v>
      </c>
    </row>
    <row r="190" spans="1:5" ht="21" x14ac:dyDescent="0.25">
      <c r="A190" s="18"/>
      <c r="B190" s="8"/>
      <c r="C190" s="9"/>
      <c r="D190" s="9"/>
      <c r="E190" s="9">
        <f t="shared" si="2"/>
        <v>6</v>
      </c>
    </row>
    <row r="191" spans="1:5" ht="21" x14ac:dyDescent="0.25">
      <c r="A191" s="18"/>
      <c r="B191" s="8"/>
      <c r="C191" s="9"/>
      <c r="D191" s="9"/>
      <c r="E191" s="9">
        <f t="shared" si="2"/>
        <v>6</v>
      </c>
    </row>
    <row r="192" spans="1:5" ht="21" x14ac:dyDescent="0.25">
      <c r="A192" s="18"/>
      <c r="B192" s="8"/>
      <c r="C192" s="9"/>
      <c r="D192" s="9"/>
      <c r="E192" s="9">
        <f t="shared" si="2"/>
        <v>6</v>
      </c>
    </row>
    <row r="193" spans="1:5" ht="21" x14ac:dyDescent="0.25">
      <c r="A193" s="18"/>
      <c r="B193" s="8"/>
      <c r="C193" s="9"/>
      <c r="D193" s="9"/>
      <c r="E193" s="9">
        <f t="shared" si="2"/>
        <v>6</v>
      </c>
    </row>
    <row r="194" spans="1:5" ht="21" x14ac:dyDescent="0.25">
      <c r="A194" s="18"/>
      <c r="B194" s="8"/>
      <c r="C194" s="9"/>
      <c r="D194" s="9"/>
      <c r="E194" s="9">
        <f t="shared" si="2"/>
        <v>6</v>
      </c>
    </row>
    <row r="195" spans="1:5" ht="21" x14ac:dyDescent="0.25">
      <c r="A195" s="18"/>
      <c r="B195" s="8"/>
      <c r="C195" s="9"/>
      <c r="D195" s="9"/>
      <c r="E195" s="9">
        <f t="shared" si="2"/>
        <v>6</v>
      </c>
    </row>
    <row r="196" spans="1:5" ht="21" x14ac:dyDescent="0.25">
      <c r="A196" s="18"/>
      <c r="B196" s="8"/>
      <c r="C196" s="9"/>
      <c r="D196" s="9"/>
      <c r="E196" s="9">
        <f t="shared" si="2"/>
        <v>6</v>
      </c>
    </row>
    <row r="197" spans="1:5" ht="21" x14ac:dyDescent="0.25">
      <c r="A197" s="18"/>
      <c r="B197" s="8"/>
      <c r="C197" s="9"/>
      <c r="D197" s="9"/>
      <c r="E197" s="9">
        <f t="shared" si="2"/>
        <v>6</v>
      </c>
    </row>
    <row r="198" spans="1:5" ht="21" x14ac:dyDescent="0.25">
      <c r="A198" s="18"/>
      <c r="B198" s="8"/>
      <c r="C198" s="9"/>
      <c r="D198" s="9"/>
      <c r="E198" s="9">
        <f t="shared" ref="E198:E261" si="3">E197+C198-D198</f>
        <v>6</v>
      </c>
    </row>
    <row r="199" spans="1:5" ht="21" x14ac:dyDescent="0.25">
      <c r="A199" s="18"/>
      <c r="B199" s="8"/>
      <c r="C199" s="9"/>
      <c r="D199" s="9"/>
      <c r="E199" s="9">
        <f t="shared" si="3"/>
        <v>6</v>
      </c>
    </row>
    <row r="200" spans="1:5" ht="21" x14ac:dyDescent="0.25">
      <c r="A200" s="18"/>
      <c r="B200" s="8"/>
      <c r="C200" s="9"/>
      <c r="D200" s="9"/>
      <c r="E200" s="9">
        <f t="shared" si="3"/>
        <v>6</v>
      </c>
    </row>
    <row r="201" spans="1:5" ht="21" x14ac:dyDescent="0.25">
      <c r="A201" s="18"/>
      <c r="B201" s="8"/>
      <c r="C201" s="9"/>
      <c r="D201" s="9"/>
      <c r="E201" s="9">
        <f t="shared" si="3"/>
        <v>6</v>
      </c>
    </row>
    <row r="202" spans="1:5" ht="21" x14ac:dyDescent="0.25">
      <c r="A202" s="18"/>
      <c r="B202" s="8"/>
      <c r="C202" s="9"/>
      <c r="D202" s="9"/>
      <c r="E202" s="9">
        <f t="shared" si="3"/>
        <v>6</v>
      </c>
    </row>
    <row r="203" spans="1:5" ht="21" x14ac:dyDescent="0.25">
      <c r="A203" s="18"/>
      <c r="B203" s="8"/>
      <c r="C203" s="9"/>
      <c r="D203" s="9"/>
      <c r="E203" s="9">
        <f t="shared" si="3"/>
        <v>6</v>
      </c>
    </row>
    <row r="204" spans="1:5" ht="21" x14ac:dyDescent="0.25">
      <c r="A204" s="18"/>
      <c r="B204" s="8"/>
      <c r="C204" s="9"/>
      <c r="D204" s="9"/>
      <c r="E204" s="9">
        <f t="shared" si="3"/>
        <v>6</v>
      </c>
    </row>
    <row r="205" spans="1:5" ht="21" x14ac:dyDescent="0.25">
      <c r="A205" s="18"/>
      <c r="B205" s="8"/>
      <c r="C205" s="9"/>
      <c r="D205" s="9"/>
      <c r="E205" s="9">
        <f t="shared" si="3"/>
        <v>6</v>
      </c>
    </row>
    <row r="206" spans="1:5" ht="21" x14ac:dyDescent="0.25">
      <c r="A206" s="18"/>
      <c r="B206" s="8"/>
      <c r="C206" s="9"/>
      <c r="D206" s="9"/>
      <c r="E206" s="9">
        <f t="shared" si="3"/>
        <v>6</v>
      </c>
    </row>
    <row r="207" spans="1:5" ht="21" x14ac:dyDescent="0.25">
      <c r="A207" s="18"/>
      <c r="B207" s="8"/>
      <c r="C207" s="9"/>
      <c r="D207" s="9"/>
      <c r="E207" s="9">
        <f t="shared" si="3"/>
        <v>6</v>
      </c>
    </row>
    <row r="208" spans="1:5" ht="21" x14ac:dyDescent="0.25">
      <c r="A208" s="18"/>
      <c r="B208" s="8"/>
      <c r="C208" s="9"/>
      <c r="D208" s="9"/>
      <c r="E208" s="9">
        <f t="shared" si="3"/>
        <v>6</v>
      </c>
    </row>
    <row r="209" spans="1:5" ht="21" x14ac:dyDescent="0.25">
      <c r="A209" s="18"/>
      <c r="B209" s="8"/>
      <c r="C209" s="9"/>
      <c r="D209" s="9"/>
      <c r="E209" s="9">
        <f t="shared" si="3"/>
        <v>6</v>
      </c>
    </row>
    <row r="210" spans="1:5" ht="21" x14ac:dyDescent="0.25">
      <c r="A210" s="18"/>
      <c r="B210" s="8"/>
      <c r="C210" s="9"/>
      <c r="D210" s="9"/>
      <c r="E210" s="9">
        <f t="shared" si="3"/>
        <v>6</v>
      </c>
    </row>
    <row r="211" spans="1:5" ht="21" x14ac:dyDescent="0.25">
      <c r="A211" s="18"/>
      <c r="B211" s="8"/>
      <c r="C211" s="9"/>
      <c r="D211" s="9"/>
      <c r="E211" s="9">
        <f t="shared" si="3"/>
        <v>6</v>
      </c>
    </row>
    <row r="212" spans="1:5" ht="21" x14ac:dyDescent="0.25">
      <c r="A212" s="18"/>
      <c r="B212" s="8"/>
      <c r="C212" s="9"/>
      <c r="D212" s="9"/>
      <c r="E212" s="9">
        <f t="shared" si="3"/>
        <v>6</v>
      </c>
    </row>
    <row r="213" spans="1:5" ht="21" x14ac:dyDescent="0.25">
      <c r="A213" s="18"/>
      <c r="B213" s="8"/>
      <c r="C213" s="9"/>
      <c r="D213" s="9"/>
      <c r="E213" s="9">
        <f t="shared" si="3"/>
        <v>6</v>
      </c>
    </row>
    <row r="214" spans="1:5" ht="21" x14ac:dyDescent="0.25">
      <c r="A214" s="18"/>
      <c r="B214" s="8"/>
      <c r="C214" s="9"/>
      <c r="D214" s="9"/>
      <c r="E214" s="9">
        <f t="shared" si="3"/>
        <v>6</v>
      </c>
    </row>
    <row r="215" spans="1:5" ht="21" x14ac:dyDescent="0.25">
      <c r="A215" s="18"/>
      <c r="B215" s="8"/>
      <c r="C215" s="9"/>
      <c r="D215" s="9"/>
      <c r="E215" s="9">
        <f t="shared" si="3"/>
        <v>6</v>
      </c>
    </row>
    <row r="216" spans="1:5" ht="21" x14ac:dyDescent="0.25">
      <c r="A216" s="18"/>
      <c r="B216" s="8"/>
      <c r="C216" s="9"/>
      <c r="D216" s="9"/>
      <c r="E216" s="9">
        <f t="shared" si="3"/>
        <v>6</v>
      </c>
    </row>
    <row r="217" spans="1:5" ht="21" x14ac:dyDescent="0.25">
      <c r="A217" s="18"/>
      <c r="B217" s="8"/>
      <c r="C217" s="9"/>
      <c r="D217" s="9"/>
      <c r="E217" s="9">
        <f t="shared" si="3"/>
        <v>6</v>
      </c>
    </row>
    <row r="218" spans="1:5" ht="21" x14ac:dyDescent="0.25">
      <c r="A218" s="18"/>
      <c r="B218" s="8"/>
      <c r="C218" s="9"/>
      <c r="D218" s="9"/>
      <c r="E218" s="9">
        <f t="shared" si="3"/>
        <v>6</v>
      </c>
    </row>
    <row r="219" spans="1:5" ht="21" x14ac:dyDescent="0.25">
      <c r="A219" s="18"/>
      <c r="B219" s="8"/>
      <c r="C219" s="9"/>
      <c r="D219" s="9"/>
      <c r="E219" s="9">
        <f t="shared" si="3"/>
        <v>6</v>
      </c>
    </row>
    <row r="220" spans="1:5" ht="21" x14ac:dyDescent="0.25">
      <c r="A220" s="18"/>
      <c r="B220" s="8"/>
      <c r="C220" s="9"/>
      <c r="D220" s="9"/>
      <c r="E220" s="9">
        <f t="shared" si="3"/>
        <v>6</v>
      </c>
    </row>
    <row r="221" spans="1:5" ht="21" x14ac:dyDescent="0.25">
      <c r="A221" s="18"/>
      <c r="B221" s="8"/>
      <c r="C221" s="9"/>
      <c r="D221" s="9"/>
      <c r="E221" s="9">
        <f t="shared" si="3"/>
        <v>6</v>
      </c>
    </row>
    <row r="222" spans="1:5" ht="21" x14ac:dyDescent="0.25">
      <c r="A222" s="18"/>
      <c r="B222" s="8"/>
      <c r="C222" s="9"/>
      <c r="D222" s="9"/>
      <c r="E222" s="9">
        <f t="shared" si="3"/>
        <v>6</v>
      </c>
    </row>
    <row r="223" spans="1:5" ht="21" x14ac:dyDescent="0.25">
      <c r="A223" s="18"/>
      <c r="B223" s="8"/>
      <c r="C223" s="9"/>
      <c r="D223" s="9"/>
      <c r="E223" s="9">
        <f t="shared" si="3"/>
        <v>6</v>
      </c>
    </row>
    <row r="224" spans="1:5" ht="21" x14ac:dyDescent="0.25">
      <c r="A224" s="18"/>
      <c r="B224" s="8"/>
      <c r="C224" s="9"/>
      <c r="D224" s="9"/>
      <c r="E224" s="9">
        <f t="shared" si="3"/>
        <v>6</v>
      </c>
    </row>
    <row r="225" spans="1:5" ht="21" x14ac:dyDescent="0.25">
      <c r="A225" s="18"/>
      <c r="B225" s="8"/>
      <c r="C225" s="9"/>
      <c r="D225" s="9"/>
      <c r="E225" s="9">
        <f t="shared" si="3"/>
        <v>6</v>
      </c>
    </row>
    <row r="226" spans="1:5" ht="21" x14ac:dyDescent="0.25">
      <c r="A226" s="18"/>
      <c r="B226" s="8"/>
      <c r="C226" s="9"/>
      <c r="D226" s="9"/>
      <c r="E226" s="9">
        <f t="shared" si="3"/>
        <v>6</v>
      </c>
    </row>
    <row r="227" spans="1:5" ht="21" x14ac:dyDescent="0.25">
      <c r="A227" s="18"/>
      <c r="B227" s="8"/>
      <c r="C227" s="9"/>
      <c r="D227" s="9"/>
      <c r="E227" s="9">
        <f t="shared" si="3"/>
        <v>6</v>
      </c>
    </row>
    <row r="228" spans="1:5" ht="21" x14ac:dyDescent="0.25">
      <c r="A228" s="18"/>
      <c r="B228" s="8"/>
      <c r="C228" s="9"/>
      <c r="D228" s="9"/>
      <c r="E228" s="9">
        <f t="shared" si="3"/>
        <v>6</v>
      </c>
    </row>
    <row r="229" spans="1:5" ht="21" x14ac:dyDescent="0.25">
      <c r="A229" s="18"/>
      <c r="B229" s="8"/>
      <c r="C229" s="9"/>
      <c r="D229" s="9"/>
      <c r="E229" s="9">
        <f t="shared" si="3"/>
        <v>6</v>
      </c>
    </row>
    <row r="230" spans="1:5" ht="21" x14ac:dyDescent="0.25">
      <c r="A230" s="18"/>
      <c r="B230" s="8"/>
      <c r="C230" s="9"/>
      <c r="D230" s="9"/>
      <c r="E230" s="9">
        <f t="shared" si="3"/>
        <v>6</v>
      </c>
    </row>
    <row r="231" spans="1:5" ht="21" x14ac:dyDescent="0.25">
      <c r="A231" s="18"/>
      <c r="B231" s="8"/>
      <c r="C231" s="9"/>
      <c r="D231" s="9"/>
      <c r="E231" s="9">
        <f t="shared" si="3"/>
        <v>6</v>
      </c>
    </row>
    <row r="232" spans="1:5" ht="21" x14ac:dyDescent="0.25">
      <c r="A232" s="18"/>
      <c r="B232" s="8"/>
      <c r="C232" s="9"/>
      <c r="D232" s="9"/>
      <c r="E232" s="9">
        <f t="shared" si="3"/>
        <v>6</v>
      </c>
    </row>
    <row r="233" spans="1:5" ht="21" x14ac:dyDescent="0.25">
      <c r="A233" s="18"/>
      <c r="B233" s="8"/>
      <c r="C233" s="9"/>
      <c r="D233" s="9"/>
      <c r="E233" s="9">
        <f t="shared" si="3"/>
        <v>6</v>
      </c>
    </row>
    <row r="234" spans="1:5" ht="21" x14ac:dyDescent="0.25">
      <c r="A234" s="18"/>
      <c r="B234" s="8"/>
      <c r="C234" s="9"/>
      <c r="D234" s="9"/>
      <c r="E234" s="9">
        <f t="shared" si="3"/>
        <v>6</v>
      </c>
    </row>
    <row r="235" spans="1:5" ht="21" x14ac:dyDescent="0.25">
      <c r="A235" s="18"/>
      <c r="B235" s="8"/>
      <c r="C235" s="9"/>
      <c r="D235" s="9"/>
      <c r="E235" s="9">
        <f t="shared" si="3"/>
        <v>6</v>
      </c>
    </row>
    <row r="236" spans="1:5" ht="21" x14ac:dyDescent="0.25">
      <c r="A236" s="18"/>
      <c r="B236" s="8"/>
      <c r="C236" s="9"/>
      <c r="D236" s="9"/>
      <c r="E236" s="9">
        <f t="shared" si="3"/>
        <v>6</v>
      </c>
    </row>
    <row r="237" spans="1:5" ht="21" x14ac:dyDescent="0.25">
      <c r="A237" s="18"/>
      <c r="B237" s="8"/>
      <c r="C237" s="9"/>
      <c r="D237" s="9"/>
      <c r="E237" s="9">
        <f t="shared" si="3"/>
        <v>6</v>
      </c>
    </row>
    <row r="238" spans="1:5" ht="21" x14ac:dyDescent="0.25">
      <c r="A238" s="18"/>
      <c r="B238" s="8"/>
      <c r="C238" s="9"/>
      <c r="D238" s="9"/>
      <c r="E238" s="9">
        <f t="shared" si="3"/>
        <v>6</v>
      </c>
    </row>
    <row r="239" spans="1:5" ht="21" x14ac:dyDescent="0.25">
      <c r="A239" s="18"/>
      <c r="B239" s="8"/>
      <c r="C239" s="9"/>
      <c r="D239" s="9"/>
      <c r="E239" s="9">
        <f t="shared" si="3"/>
        <v>6</v>
      </c>
    </row>
    <row r="240" spans="1:5" ht="21" x14ac:dyDescent="0.25">
      <c r="A240" s="18"/>
      <c r="B240" s="8"/>
      <c r="C240" s="9"/>
      <c r="D240" s="9"/>
      <c r="E240" s="9">
        <f t="shared" si="3"/>
        <v>6</v>
      </c>
    </row>
    <row r="241" spans="1:5" ht="21" x14ac:dyDescent="0.25">
      <c r="A241" s="18"/>
      <c r="B241" s="8"/>
      <c r="C241" s="9"/>
      <c r="D241" s="9"/>
      <c r="E241" s="9">
        <f t="shared" si="3"/>
        <v>6</v>
      </c>
    </row>
    <row r="242" spans="1:5" ht="21" x14ac:dyDescent="0.25">
      <c r="A242" s="18"/>
      <c r="B242" s="8"/>
      <c r="C242" s="9"/>
      <c r="D242" s="9"/>
      <c r="E242" s="9">
        <f t="shared" si="3"/>
        <v>6</v>
      </c>
    </row>
    <row r="243" spans="1:5" ht="21" x14ac:dyDescent="0.25">
      <c r="A243" s="18"/>
      <c r="B243" s="8"/>
      <c r="C243" s="9"/>
      <c r="D243" s="9"/>
      <c r="E243" s="9">
        <f t="shared" si="3"/>
        <v>6</v>
      </c>
    </row>
    <row r="244" spans="1:5" ht="21" x14ac:dyDescent="0.25">
      <c r="A244" s="18"/>
      <c r="B244" s="8"/>
      <c r="C244" s="9"/>
      <c r="D244" s="9"/>
      <c r="E244" s="9">
        <f t="shared" si="3"/>
        <v>6</v>
      </c>
    </row>
    <row r="245" spans="1:5" ht="21" x14ac:dyDescent="0.25">
      <c r="A245" s="18"/>
      <c r="B245" s="8"/>
      <c r="C245" s="9"/>
      <c r="D245" s="9"/>
      <c r="E245" s="9">
        <f t="shared" si="3"/>
        <v>6</v>
      </c>
    </row>
    <row r="246" spans="1:5" ht="21" x14ac:dyDescent="0.25">
      <c r="A246" s="18"/>
      <c r="B246" s="8"/>
      <c r="C246" s="9"/>
      <c r="D246" s="9"/>
      <c r="E246" s="9">
        <f t="shared" si="3"/>
        <v>6</v>
      </c>
    </row>
    <row r="247" spans="1:5" ht="21" x14ac:dyDescent="0.25">
      <c r="A247" s="18"/>
      <c r="B247" s="8"/>
      <c r="C247" s="9"/>
      <c r="D247" s="9"/>
      <c r="E247" s="9">
        <f t="shared" si="3"/>
        <v>6</v>
      </c>
    </row>
    <row r="248" spans="1:5" ht="21" x14ac:dyDescent="0.25">
      <c r="A248" s="18"/>
      <c r="B248" s="8"/>
      <c r="C248" s="9"/>
      <c r="D248" s="9"/>
      <c r="E248" s="9">
        <f t="shared" si="3"/>
        <v>6</v>
      </c>
    </row>
    <row r="249" spans="1:5" ht="21" x14ac:dyDescent="0.25">
      <c r="A249" s="18"/>
      <c r="B249" s="8"/>
      <c r="C249" s="9"/>
      <c r="D249" s="9"/>
      <c r="E249" s="9">
        <f t="shared" si="3"/>
        <v>6</v>
      </c>
    </row>
    <row r="250" spans="1:5" ht="21" x14ac:dyDescent="0.25">
      <c r="A250" s="18"/>
      <c r="B250" s="8"/>
      <c r="C250" s="9"/>
      <c r="D250" s="9"/>
      <c r="E250" s="9">
        <f t="shared" si="3"/>
        <v>6</v>
      </c>
    </row>
    <row r="251" spans="1:5" ht="21" x14ac:dyDescent="0.25">
      <c r="A251" s="18"/>
      <c r="B251" s="8"/>
      <c r="C251" s="9"/>
      <c r="D251" s="9"/>
      <c r="E251" s="9">
        <f t="shared" si="3"/>
        <v>6</v>
      </c>
    </row>
    <row r="252" spans="1:5" ht="21" x14ac:dyDescent="0.25">
      <c r="A252" s="18"/>
      <c r="B252" s="8"/>
      <c r="C252" s="9"/>
      <c r="D252" s="9"/>
      <c r="E252" s="9">
        <f t="shared" si="3"/>
        <v>6</v>
      </c>
    </row>
    <row r="253" spans="1:5" ht="21" x14ac:dyDescent="0.25">
      <c r="A253" s="18"/>
      <c r="B253" s="8"/>
      <c r="C253" s="9"/>
      <c r="D253" s="9"/>
      <c r="E253" s="9">
        <f t="shared" si="3"/>
        <v>6</v>
      </c>
    </row>
    <row r="254" spans="1:5" ht="21" x14ac:dyDescent="0.25">
      <c r="A254" s="18"/>
      <c r="B254" s="8"/>
      <c r="C254" s="9"/>
      <c r="D254" s="9"/>
      <c r="E254" s="9">
        <f t="shared" si="3"/>
        <v>6</v>
      </c>
    </row>
    <row r="255" spans="1:5" ht="21" x14ac:dyDescent="0.25">
      <c r="A255" s="18"/>
      <c r="B255" s="8"/>
      <c r="C255" s="9"/>
      <c r="D255" s="9"/>
      <c r="E255" s="9">
        <f t="shared" si="3"/>
        <v>6</v>
      </c>
    </row>
    <row r="256" spans="1:5" ht="21" x14ac:dyDescent="0.25">
      <c r="A256" s="18"/>
      <c r="B256" s="8"/>
      <c r="C256" s="9"/>
      <c r="D256" s="9"/>
      <c r="E256" s="9">
        <f t="shared" si="3"/>
        <v>6</v>
      </c>
    </row>
    <row r="257" spans="1:5" ht="21" x14ac:dyDescent="0.25">
      <c r="A257" s="18"/>
      <c r="B257" s="8"/>
      <c r="C257" s="9"/>
      <c r="D257" s="9"/>
      <c r="E257" s="9">
        <f t="shared" si="3"/>
        <v>6</v>
      </c>
    </row>
    <row r="258" spans="1:5" ht="21" x14ac:dyDescent="0.25">
      <c r="A258" s="18"/>
      <c r="B258" s="8"/>
      <c r="C258" s="9"/>
      <c r="D258" s="9"/>
      <c r="E258" s="9">
        <f t="shared" si="3"/>
        <v>6</v>
      </c>
    </row>
    <row r="259" spans="1:5" ht="21" x14ac:dyDescent="0.25">
      <c r="A259" s="18"/>
      <c r="B259" s="8"/>
      <c r="C259" s="9"/>
      <c r="D259" s="9"/>
      <c r="E259" s="9">
        <f t="shared" si="3"/>
        <v>6</v>
      </c>
    </row>
    <row r="260" spans="1:5" ht="21" x14ac:dyDescent="0.25">
      <c r="A260" s="18"/>
      <c r="B260" s="8"/>
      <c r="C260" s="9"/>
      <c r="D260" s="9"/>
      <c r="E260" s="9">
        <f t="shared" si="3"/>
        <v>6</v>
      </c>
    </row>
    <row r="261" spans="1:5" ht="21" x14ac:dyDescent="0.25">
      <c r="A261" s="18"/>
      <c r="B261" s="8"/>
      <c r="C261" s="9"/>
      <c r="D261" s="9"/>
      <c r="E261" s="9">
        <f t="shared" si="3"/>
        <v>6</v>
      </c>
    </row>
    <row r="262" spans="1:5" ht="21" x14ac:dyDescent="0.25">
      <c r="A262" s="18"/>
      <c r="B262" s="8"/>
      <c r="C262" s="9"/>
      <c r="D262" s="9"/>
      <c r="E262" s="9">
        <f t="shared" ref="E262:E325" si="4">E261+C262-D262</f>
        <v>6</v>
      </c>
    </row>
    <row r="263" spans="1:5" ht="21" x14ac:dyDescent="0.25">
      <c r="A263" s="18"/>
      <c r="B263" s="8"/>
      <c r="C263" s="9"/>
      <c r="D263" s="9"/>
      <c r="E263" s="9">
        <f t="shared" si="4"/>
        <v>6</v>
      </c>
    </row>
    <row r="264" spans="1:5" ht="21" x14ac:dyDescent="0.25">
      <c r="A264" s="18"/>
      <c r="B264" s="8"/>
      <c r="C264" s="9"/>
      <c r="D264" s="9"/>
      <c r="E264" s="9">
        <f t="shared" si="4"/>
        <v>6</v>
      </c>
    </row>
    <row r="265" spans="1:5" ht="21" x14ac:dyDescent="0.25">
      <c r="A265" s="18"/>
      <c r="B265" s="8"/>
      <c r="C265" s="9"/>
      <c r="D265" s="9"/>
      <c r="E265" s="9">
        <f t="shared" si="4"/>
        <v>6</v>
      </c>
    </row>
    <row r="266" spans="1:5" ht="21" x14ac:dyDescent="0.25">
      <c r="A266" s="18"/>
      <c r="B266" s="8"/>
      <c r="C266" s="9"/>
      <c r="D266" s="9"/>
      <c r="E266" s="9">
        <f t="shared" si="4"/>
        <v>6</v>
      </c>
    </row>
    <row r="267" spans="1:5" ht="21" x14ac:dyDescent="0.25">
      <c r="A267" s="18"/>
      <c r="B267" s="8"/>
      <c r="C267" s="9"/>
      <c r="D267" s="9"/>
      <c r="E267" s="9">
        <f t="shared" si="4"/>
        <v>6</v>
      </c>
    </row>
    <row r="268" spans="1:5" ht="21" x14ac:dyDescent="0.25">
      <c r="A268" s="18"/>
      <c r="B268" s="8"/>
      <c r="C268" s="9"/>
      <c r="D268" s="9"/>
      <c r="E268" s="9">
        <f t="shared" si="4"/>
        <v>6</v>
      </c>
    </row>
    <row r="269" spans="1:5" ht="21" x14ac:dyDescent="0.25">
      <c r="A269" s="18"/>
      <c r="B269" s="8"/>
      <c r="C269" s="9"/>
      <c r="D269" s="9"/>
      <c r="E269" s="9">
        <f t="shared" si="4"/>
        <v>6</v>
      </c>
    </row>
    <row r="270" spans="1:5" ht="21" x14ac:dyDescent="0.25">
      <c r="A270" s="18"/>
      <c r="B270" s="8"/>
      <c r="C270" s="9"/>
      <c r="D270" s="9"/>
      <c r="E270" s="9">
        <f t="shared" si="4"/>
        <v>6</v>
      </c>
    </row>
    <row r="271" spans="1:5" ht="21" x14ac:dyDescent="0.25">
      <c r="A271" s="18"/>
      <c r="B271" s="8"/>
      <c r="C271" s="9"/>
      <c r="D271" s="9"/>
      <c r="E271" s="9">
        <f t="shared" si="4"/>
        <v>6</v>
      </c>
    </row>
    <row r="272" spans="1:5" ht="21" x14ac:dyDescent="0.25">
      <c r="A272" s="18"/>
      <c r="B272" s="8"/>
      <c r="C272" s="9"/>
      <c r="D272" s="9"/>
      <c r="E272" s="9">
        <f t="shared" si="4"/>
        <v>6</v>
      </c>
    </row>
    <row r="273" spans="1:5" ht="21" x14ac:dyDescent="0.25">
      <c r="A273" s="18"/>
      <c r="B273" s="8"/>
      <c r="C273" s="9"/>
      <c r="D273" s="9"/>
      <c r="E273" s="9">
        <f t="shared" si="4"/>
        <v>6</v>
      </c>
    </row>
    <row r="274" spans="1:5" ht="21" x14ac:dyDescent="0.25">
      <c r="A274" s="18"/>
      <c r="B274" s="8"/>
      <c r="C274" s="9"/>
      <c r="D274" s="9"/>
      <c r="E274" s="9">
        <f t="shared" si="4"/>
        <v>6</v>
      </c>
    </row>
    <row r="275" spans="1:5" ht="21" x14ac:dyDescent="0.25">
      <c r="A275" s="18"/>
      <c r="B275" s="8"/>
      <c r="C275" s="9"/>
      <c r="D275" s="9"/>
      <c r="E275" s="9">
        <f t="shared" si="4"/>
        <v>6</v>
      </c>
    </row>
    <row r="276" spans="1:5" ht="21" x14ac:dyDescent="0.25">
      <c r="A276" s="18"/>
      <c r="B276" s="8"/>
      <c r="C276" s="9"/>
      <c r="D276" s="9"/>
      <c r="E276" s="9">
        <f t="shared" si="4"/>
        <v>6</v>
      </c>
    </row>
    <row r="277" spans="1:5" ht="21" x14ac:dyDescent="0.25">
      <c r="A277" s="18"/>
      <c r="B277" s="8"/>
      <c r="C277" s="9"/>
      <c r="D277" s="9"/>
      <c r="E277" s="9">
        <f t="shared" si="4"/>
        <v>6</v>
      </c>
    </row>
    <row r="278" spans="1:5" ht="21" x14ac:dyDescent="0.25">
      <c r="A278" s="18"/>
      <c r="B278" s="8"/>
      <c r="C278" s="9"/>
      <c r="D278" s="9"/>
      <c r="E278" s="9">
        <f t="shared" si="4"/>
        <v>6</v>
      </c>
    </row>
    <row r="279" spans="1:5" ht="21" x14ac:dyDescent="0.25">
      <c r="A279" s="18"/>
      <c r="B279" s="8"/>
      <c r="C279" s="9"/>
      <c r="D279" s="9"/>
      <c r="E279" s="9">
        <f t="shared" si="4"/>
        <v>6</v>
      </c>
    </row>
    <row r="280" spans="1:5" ht="21" x14ac:dyDescent="0.25">
      <c r="A280" s="18"/>
      <c r="B280" s="8"/>
      <c r="C280" s="9"/>
      <c r="D280" s="9"/>
      <c r="E280" s="9">
        <f t="shared" si="4"/>
        <v>6</v>
      </c>
    </row>
    <row r="281" spans="1:5" ht="21" x14ac:dyDescent="0.25">
      <c r="A281" s="18"/>
      <c r="B281" s="8"/>
      <c r="C281" s="9"/>
      <c r="D281" s="9"/>
      <c r="E281" s="9">
        <f t="shared" si="4"/>
        <v>6</v>
      </c>
    </row>
    <row r="282" spans="1:5" ht="21" x14ac:dyDescent="0.25">
      <c r="A282" s="18"/>
      <c r="B282" s="8"/>
      <c r="C282" s="9"/>
      <c r="D282" s="9"/>
      <c r="E282" s="9">
        <f t="shared" si="4"/>
        <v>6</v>
      </c>
    </row>
    <row r="283" spans="1:5" ht="21" x14ac:dyDescent="0.25">
      <c r="A283" s="18"/>
      <c r="B283" s="8"/>
      <c r="C283" s="9"/>
      <c r="D283" s="9"/>
      <c r="E283" s="9">
        <f t="shared" si="4"/>
        <v>6</v>
      </c>
    </row>
    <row r="284" spans="1:5" ht="21" x14ac:dyDescent="0.25">
      <c r="A284" s="18"/>
      <c r="B284" s="8"/>
      <c r="C284" s="9"/>
      <c r="D284" s="9"/>
      <c r="E284" s="9">
        <f t="shared" si="4"/>
        <v>6</v>
      </c>
    </row>
    <row r="285" spans="1:5" ht="21" x14ac:dyDescent="0.25">
      <c r="A285" s="18"/>
      <c r="B285" s="8"/>
      <c r="C285" s="9"/>
      <c r="D285" s="9"/>
      <c r="E285" s="9">
        <f t="shared" si="4"/>
        <v>6</v>
      </c>
    </row>
    <row r="286" spans="1:5" ht="21" x14ac:dyDescent="0.25">
      <c r="A286" s="18"/>
      <c r="B286" s="8"/>
      <c r="C286" s="9"/>
      <c r="D286" s="9"/>
      <c r="E286" s="9">
        <f t="shared" si="4"/>
        <v>6</v>
      </c>
    </row>
    <row r="287" spans="1:5" ht="21" x14ac:dyDescent="0.25">
      <c r="A287" s="18"/>
      <c r="B287" s="8"/>
      <c r="C287" s="9"/>
      <c r="D287" s="9"/>
      <c r="E287" s="9">
        <f t="shared" si="4"/>
        <v>6</v>
      </c>
    </row>
    <row r="288" spans="1:5" ht="21" x14ac:dyDescent="0.25">
      <c r="A288" s="18"/>
      <c r="B288" s="8"/>
      <c r="C288" s="9"/>
      <c r="D288" s="9"/>
      <c r="E288" s="9">
        <f t="shared" si="4"/>
        <v>6</v>
      </c>
    </row>
    <row r="289" spans="1:5" ht="21" x14ac:dyDescent="0.25">
      <c r="A289" s="18"/>
      <c r="B289" s="8"/>
      <c r="C289" s="9"/>
      <c r="D289" s="9"/>
      <c r="E289" s="9">
        <f t="shared" si="4"/>
        <v>6</v>
      </c>
    </row>
    <row r="290" spans="1:5" ht="21" x14ac:dyDescent="0.25">
      <c r="A290" s="18"/>
      <c r="B290" s="8"/>
      <c r="C290" s="9"/>
      <c r="D290" s="9"/>
      <c r="E290" s="9">
        <f t="shared" si="4"/>
        <v>6</v>
      </c>
    </row>
    <row r="291" spans="1:5" ht="21" x14ac:dyDescent="0.25">
      <c r="A291" s="18"/>
      <c r="B291" s="8"/>
      <c r="C291" s="9"/>
      <c r="D291" s="9"/>
      <c r="E291" s="9">
        <f t="shared" si="4"/>
        <v>6</v>
      </c>
    </row>
    <row r="292" spans="1:5" ht="21" x14ac:dyDescent="0.25">
      <c r="A292" s="18"/>
      <c r="B292" s="8"/>
      <c r="C292" s="9"/>
      <c r="D292" s="9"/>
      <c r="E292" s="9">
        <f t="shared" si="4"/>
        <v>6</v>
      </c>
    </row>
    <row r="293" spans="1:5" ht="21" x14ac:dyDescent="0.25">
      <c r="A293" s="18"/>
      <c r="B293" s="8"/>
      <c r="C293" s="9"/>
      <c r="D293" s="9"/>
      <c r="E293" s="9">
        <f t="shared" si="4"/>
        <v>6</v>
      </c>
    </row>
    <row r="294" spans="1:5" ht="21" x14ac:dyDescent="0.25">
      <c r="A294" s="18"/>
      <c r="B294" s="8"/>
      <c r="C294" s="9"/>
      <c r="D294" s="9"/>
      <c r="E294" s="9">
        <f t="shared" si="4"/>
        <v>6</v>
      </c>
    </row>
    <row r="295" spans="1:5" ht="21" x14ac:dyDescent="0.25">
      <c r="A295" s="18"/>
      <c r="B295" s="8"/>
      <c r="C295" s="9"/>
      <c r="D295" s="9"/>
      <c r="E295" s="9">
        <f t="shared" si="4"/>
        <v>6</v>
      </c>
    </row>
    <row r="296" spans="1:5" ht="21" x14ac:dyDescent="0.25">
      <c r="A296" s="18"/>
      <c r="B296" s="8"/>
      <c r="C296" s="9"/>
      <c r="D296" s="9"/>
      <c r="E296" s="9">
        <f t="shared" si="4"/>
        <v>6</v>
      </c>
    </row>
    <row r="297" spans="1:5" ht="21" x14ac:dyDescent="0.25">
      <c r="A297" s="18"/>
      <c r="B297" s="8"/>
      <c r="C297" s="9"/>
      <c r="D297" s="9"/>
      <c r="E297" s="9">
        <f t="shared" si="4"/>
        <v>6</v>
      </c>
    </row>
    <row r="298" spans="1:5" ht="21" x14ac:dyDescent="0.25">
      <c r="A298" s="18"/>
      <c r="B298" s="8"/>
      <c r="C298" s="9"/>
      <c r="D298" s="9"/>
      <c r="E298" s="9">
        <f t="shared" si="4"/>
        <v>6</v>
      </c>
    </row>
    <row r="299" spans="1:5" ht="21" x14ac:dyDescent="0.25">
      <c r="A299" s="18"/>
      <c r="B299" s="8"/>
      <c r="C299" s="9"/>
      <c r="D299" s="9"/>
      <c r="E299" s="9">
        <f t="shared" si="4"/>
        <v>6</v>
      </c>
    </row>
    <row r="300" spans="1:5" ht="21" x14ac:dyDescent="0.25">
      <c r="A300" s="18"/>
      <c r="B300" s="8"/>
      <c r="C300" s="9"/>
      <c r="D300" s="9"/>
      <c r="E300" s="9">
        <f t="shared" si="4"/>
        <v>6</v>
      </c>
    </row>
    <row r="301" spans="1:5" ht="21" x14ac:dyDescent="0.25">
      <c r="A301" s="18"/>
      <c r="B301" s="8"/>
      <c r="C301" s="9"/>
      <c r="D301" s="9"/>
      <c r="E301" s="9">
        <f t="shared" si="4"/>
        <v>6</v>
      </c>
    </row>
    <row r="302" spans="1:5" ht="21" x14ac:dyDescent="0.25">
      <c r="A302" s="18"/>
      <c r="B302" s="8"/>
      <c r="C302" s="9"/>
      <c r="D302" s="9"/>
      <c r="E302" s="9">
        <f t="shared" si="4"/>
        <v>6</v>
      </c>
    </row>
    <row r="303" spans="1:5" ht="21" x14ac:dyDescent="0.25">
      <c r="A303" s="18"/>
      <c r="B303" s="8"/>
      <c r="C303" s="9"/>
      <c r="D303" s="9"/>
      <c r="E303" s="9">
        <f t="shared" si="4"/>
        <v>6</v>
      </c>
    </row>
    <row r="304" spans="1:5" ht="21" x14ac:dyDescent="0.25">
      <c r="A304" s="18"/>
      <c r="B304" s="8"/>
      <c r="C304" s="9"/>
      <c r="D304" s="9"/>
      <c r="E304" s="9">
        <f t="shared" si="4"/>
        <v>6</v>
      </c>
    </row>
    <row r="305" spans="1:5" ht="21" x14ac:dyDescent="0.25">
      <c r="A305" s="18"/>
      <c r="B305" s="8"/>
      <c r="C305" s="9"/>
      <c r="D305" s="9"/>
      <c r="E305" s="9">
        <f t="shared" si="4"/>
        <v>6</v>
      </c>
    </row>
    <row r="306" spans="1:5" ht="21" x14ac:dyDescent="0.25">
      <c r="A306" s="18"/>
      <c r="B306" s="8"/>
      <c r="C306" s="9"/>
      <c r="D306" s="9"/>
      <c r="E306" s="9">
        <f t="shared" si="4"/>
        <v>6</v>
      </c>
    </row>
    <row r="307" spans="1:5" ht="21" x14ac:dyDescent="0.25">
      <c r="A307" s="18"/>
      <c r="B307" s="8"/>
      <c r="C307" s="9"/>
      <c r="D307" s="9"/>
      <c r="E307" s="9">
        <f t="shared" si="4"/>
        <v>6</v>
      </c>
    </row>
    <row r="308" spans="1:5" ht="21" x14ac:dyDescent="0.25">
      <c r="A308" s="18"/>
      <c r="B308" s="8"/>
      <c r="C308" s="9"/>
      <c r="D308" s="9"/>
      <c r="E308" s="9">
        <f t="shared" si="4"/>
        <v>6</v>
      </c>
    </row>
    <row r="309" spans="1:5" ht="21" x14ac:dyDescent="0.25">
      <c r="A309" s="18"/>
      <c r="B309" s="8"/>
      <c r="C309" s="9"/>
      <c r="D309" s="9"/>
      <c r="E309" s="9">
        <f t="shared" si="4"/>
        <v>6</v>
      </c>
    </row>
    <row r="310" spans="1:5" ht="21" x14ac:dyDescent="0.25">
      <c r="A310" s="18"/>
      <c r="B310" s="8"/>
      <c r="C310" s="9"/>
      <c r="D310" s="9"/>
      <c r="E310" s="9">
        <f t="shared" si="4"/>
        <v>6</v>
      </c>
    </row>
    <row r="311" spans="1:5" ht="21" x14ac:dyDescent="0.25">
      <c r="A311" s="18"/>
      <c r="B311" s="8"/>
      <c r="C311" s="9"/>
      <c r="D311" s="9"/>
      <c r="E311" s="9">
        <f t="shared" si="4"/>
        <v>6</v>
      </c>
    </row>
    <row r="312" spans="1:5" ht="21" x14ac:dyDescent="0.25">
      <c r="A312" s="18"/>
      <c r="B312" s="8"/>
      <c r="C312" s="9"/>
      <c r="D312" s="9"/>
      <c r="E312" s="9">
        <f t="shared" si="4"/>
        <v>6</v>
      </c>
    </row>
    <row r="313" spans="1:5" ht="21" x14ac:dyDescent="0.25">
      <c r="A313" s="18"/>
      <c r="B313" s="8"/>
      <c r="C313" s="9"/>
      <c r="D313" s="9"/>
      <c r="E313" s="9">
        <f t="shared" si="4"/>
        <v>6</v>
      </c>
    </row>
    <row r="314" spans="1:5" ht="21" x14ac:dyDescent="0.25">
      <c r="A314" s="18"/>
      <c r="B314" s="8"/>
      <c r="C314" s="9"/>
      <c r="D314" s="9"/>
      <c r="E314" s="9">
        <f t="shared" si="4"/>
        <v>6</v>
      </c>
    </row>
    <row r="315" spans="1:5" ht="21" x14ac:dyDescent="0.25">
      <c r="A315" s="18"/>
      <c r="B315" s="8"/>
      <c r="C315" s="9"/>
      <c r="D315" s="9"/>
      <c r="E315" s="9">
        <f t="shared" si="4"/>
        <v>6</v>
      </c>
    </row>
    <row r="316" spans="1:5" ht="21" x14ac:dyDescent="0.25">
      <c r="A316" s="18"/>
      <c r="B316" s="8"/>
      <c r="C316" s="9"/>
      <c r="D316" s="9"/>
      <c r="E316" s="9">
        <f t="shared" si="4"/>
        <v>6</v>
      </c>
    </row>
    <row r="317" spans="1:5" ht="21" x14ac:dyDescent="0.25">
      <c r="A317" s="18"/>
      <c r="B317" s="8"/>
      <c r="C317" s="9"/>
      <c r="D317" s="9"/>
      <c r="E317" s="9">
        <f t="shared" si="4"/>
        <v>6</v>
      </c>
    </row>
    <row r="318" spans="1:5" ht="21" x14ac:dyDescent="0.25">
      <c r="A318" s="18"/>
      <c r="B318" s="8"/>
      <c r="C318" s="9"/>
      <c r="D318" s="9"/>
      <c r="E318" s="9">
        <f t="shared" si="4"/>
        <v>6</v>
      </c>
    </row>
    <row r="319" spans="1:5" ht="21" x14ac:dyDescent="0.25">
      <c r="A319" s="18"/>
      <c r="B319" s="8"/>
      <c r="C319" s="9"/>
      <c r="D319" s="9"/>
      <c r="E319" s="9">
        <f t="shared" si="4"/>
        <v>6</v>
      </c>
    </row>
    <row r="320" spans="1:5" ht="21" x14ac:dyDescent="0.25">
      <c r="A320" s="18"/>
      <c r="B320" s="8"/>
      <c r="C320" s="9"/>
      <c r="D320" s="9"/>
      <c r="E320" s="9">
        <f t="shared" si="4"/>
        <v>6</v>
      </c>
    </row>
    <row r="321" spans="1:5" ht="21" x14ac:dyDescent="0.25">
      <c r="A321" s="18"/>
      <c r="B321" s="8"/>
      <c r="C321" s="9"/>
      <c r="D321" s="9"/>
      <c r="E321" s="9">
        <f t="shared" si="4"/>
        <v>6</v>
      </c>
    </row>
    <row r="322" spans="1:5" ht="21" x14ac:dyDescent="0.25">
      <c r="A322" s="18"/>
      <c r="B322" s="8"/>
      <c r="C322" s="9"/>
      <c r="D322" s="9"/>
      <c r="E322" s="9">
        <f t="shared" si="4"/>
        <v>6</v>
      </c>
    </row>
    <row r="323" spans="1:5" ht="21" x14ac:dyDescent="0.25">
      <c r="A323" s="18"/>
      <c r="B323" s="8"/>
      <c r="C323" s="9"/>
      <c r="D323" s="9"/>
      <c r="E323" s="9">
        <f t="shared" si="4"/>
        <v>6</v>
      </c>
    </row>
    <row r="324" spans="1:5" ht="21" x14ac:dyDescent="0.25">
      <c r="A324" s="18"/>
      <c r="B324" s="8"/>
      <c r="C324" s="9"/>
      <c r="D324" s="9"/>
      <c r="E324" s="9">
        <f t="shared" si="4"/>
        <v>6</v>
      </c>
    </row>
    <row r="325" spans="1:5" ht="21" x14ac:dyDescent="0.25">
      <c r="A325" s="18"/>
      <c r="B325" s="8"/>
      <c r="C325" s="9"/>
      <c r="D325" s="9"/>
      <c r="E325" s="9">
        <f t="shared" si="4"/>
        <v>6</v>
      </c>
    </row>
    <row r="326" spans="1:5" ht="21" x14ac:dyDescent="0.25">
      <c r="A326" s="18"/>
      <c r="B326" s="8"/>
      <c r="C326" s="9"/>
      <c r="D326" s="9"/>
      <c r="E326" s="9">
        <f t="shared" ref="E326:E389" si="5">E325+C326-D326</f>
        <v>6</v>
      </c>
    </row>
    <row r="327" spans="1:5" ht="21" x14ac:dyDescent="0.25">
      <c r="A327" s="18"/>
      <c r="B327" s="8"/>
      <c r="C327" s="9"/>
      <c r="D327" s="9"/>
      <c r="E327" s="9">
        <f t="shared" si="5"/>
        <v>6</v>
      </c>
    </row>
    <row r="328" spans="1:5" ht="21" x14ac:dyDescent="0.25">
      <c r="A328" s="18"/>
      <c r="B328" s="8"/>
      <c r="C328" s="9"/>
      <c r="D328" s="9"/>
      <c r="E328" s="9">
        <f t="shared" si="5"/>
        <v>6</v>
      </c>
    </row>
    <row r="329" spans="1:5" ht="21" x14ac:dyDescent="0.25">
      <c r="A329" s="18"/>
      <c r="B329" s="8"/>
      <c r="C329" s="9"/>
      <c r="D329" s="9"/>
      <c r="E329" s="9">
        <f t="shared" si="5"/>
        <v>6</v>
      </c>
    </row>
    <row r="330" spans="1:5" ht="21" x14ac:dyDescent="0.25">
      <c r="A330" s="18"/>
      <c r="B330" s="8"/>
      <c r="C330" s="9"/>
      <c r="D330" s="9"/>
      <c r="E330" s="9">
        <f t="shared" si="5"/>
        <v>6</v>
      </c>
    </row>
    <row r="331" spans="1:5" ht="21" x14ac:dyDescent="0.25">
      <c r="A331" s="18"/>
      <c r="B331" s="8"/>
      <c r="C331" s="9"/>
      <c r="D331" s="9"/>
      <c r="E331" s="9">
        <f t="shared" si="5"/>
        <v>6</v>
      </c>
    </row>
    <row r="332" spans="1:5" ht="21" x14ac:dyDescent="0.25">
      <c r="A332" s="18"/>
      <c r="B332" s="8"/>
      <c r="C332" s="9"/>
      <c r="D332" s="9"/>
      <c r="E332" s="9">
        <f t="shared" si="5"/>
        <v>6</v>
      </c>
    </row>
    <row r="333" spans="1:5" ht="21" x14ac:dyDescent="0.25">
      <c r="A333" s="18"/>
      <c r="B333" s="8"/>
      <c r="C333" s="9"/>
      <c r="D333" s="9"/>
      <c r="E333" s="9">
        <f t="shared" si="5"/>
        <v>6</v>
      </c>
    </row>
    <row r="334" spans="1:5" ht="21" x14ac:dyDescent="0.25">
      <c r="A334" s="18"/>
      <c r="B334" s="8"/>
      <c r="C334" s="9"/>
      <c r="D334" s="9"/>
      <c r="E334" s="9">
        <f t="shared" si="5"/>
        <v>6</v>
      </c>
    </row>
    <row r="335" spans="1:5" ht="21" x14ac:dyDescent="0.25">
      <c r="A335" s="18"/>
      <c r="B335" s="8"/>
      <c r="C335" s="9"/>
      <c r="D335" s="9"/>
      <c r="E335" s="9">
        <f t="shared" si="5"/>
        <v>6</v>
      </c>
    </row>
    <row r="336" spans="1:5" ht="21" x14ac:dyDescent="0.25">
      <c r="A336" s="18"/>
      <c r="B336" s="8"/>
      <c r="C336" s="9"/>
      <c r="D336" s="9"/>
      <c r="E336" s="9">
        <f t="shared" si="5"/>
        <v>6</v>
      </c>
    </row>
    <row r="337" spans="1:5" ht="21" x14ac:dyDescent="0.25">
      <c r="A337" s="18"/>
      <c r="B337" s="8"/>
      <c r="C337" s="9"/>
      <c r="D337" s="9"/>
      <c r="E337" s="9">
        <f t="shared" si="5"/>
        <v>6</v>
      </c>
    </row>
    <row r="338" spans="1:5" ht="21" x14ac:dyDescent="0.25">
      <c r="A338" s="18"/>
      <c r="B338" s="8"/>
      <c r="C338" s="9"/>
      <c r="D338" s="9"/>
      <c r="E338" s="9">
        <f t="shared" si="5"/>
        <v>6</v>
      </c>
    </row>
    <row r="339" spans="1:5" ht="21" x14ac:dyDescent="0.25">
      <c r="A339" s="18"/>
      <c r="B339" s="8"/>
      <c r="C339" s="9"/>
      <c r="D339" s="9"/>
      <c r="E339" s="9">
        <f t="shared" si="5"/>
        <v>6</v>
      </c>
    </row>
    <row r="340" spans="1:5" ht="21" x14ac:dyDescent="0.25">
      <c r="A340" s="18"/>
      <c r="B340" s="8"/>
      <c r="C340" s="9"/>
      <c r="D340" s="9"/>
      <c r="E340" s="9">
        <f t="shared" si="5"/>
        <v>6</v>
      </c>
    </row>
    <row r="341" spans="1:5" ht="21" x14ac:dyDescent="0.25">
      <c r="A341" s="18"/>
      <c r="B341" s="8"/>
      <c r="C341" s="9"/>
      <c r="D341" s="9"/>
      <c r="E341" s="9">
        <f t="shared" si="5"/>
        <v>6</v>
      </c>
    </row>
    <row r="342" spans="1:5" ht="21" x14ac:dyDescent="0.25">
      <c r="A342" s="18"/>
      <c r="B342" s="8"/>
      <c r="C342" s="9"/>
      <c r="D342" s="9"/>
      <c r="E342" s="9">
        <f t="shared" si="5"/>
        <v>6</v>
      </c>
    </row>
    <row r="343" spans="1:5" ht="21" x14ac:dyDescent="0.25">
      <c r="A343" s="18"/>
      <c r="B343" s="8"/>
      <c r="C343" s="9"/>
      <c r="D343" s="9"/>
      <c r="E343" s="9">
        <f t="shared" si="5"/>
        <v>6</v>
      </c>
    </row>
    <row r="344" spans="1:5" ht="21" x14ac:dyDescent="0.25">
      <c r="A344" s="18"/>
      <c r="B344" s="8"/>
      <c r="C344" s="9"/>
      <c r="D344" s="9"/>
      <c r="E344" s="9">
        <f t="shared" si="5"/>
        <v>6</v>
      </c>
    </row>
    <row r="345" spans="1:5" ht="21" x14ac:dyDescent="0.25">
      <c r="A345" s="18"/>
      <c r="B345" s="8"/>
      <c r="C345" s="9"/>
      <c r="D345" s="9"/>
      <c r="E345" s="9">
        <f t="shared" si="5"/>
        <v>6</v>
      </c>
    </row>
    <row r="346" spans="1:5" ht="21" x14ac:dyDescent="0.25">
      <c r="A346" s="18"/>
      <c r="B346" s="8"/>
      <c r="C346" s="9"/>
      <c r="D346" s="9"/>
      <c r="E346" s="9">
        <f t="shared" si="5"/>
        <v>6</v>
      </c>
    </row>
    <row r="347" spans="1:5" ht="21" x14ac:dyDescent="0.25">
      <c r="A347" s="18"/>
      <c r="B347" s="8"/>
      <c r="C347" s="9"/>
      <c r="D347" s="9"/>
      <c r="E347" s="9">
        <f t="shared" si="5"/>
        <v>6</v>
      </c>
    </row>
    <row r="348" spans="1:5" ht="21" x14ac:dyDescent="0.25">
      <c r="A348" s="18"/>
      <c r="B348" s="8"/>
      <c r="C348" s="9"/>
      <c r="D348" s="9"/>
      <c r="E348" s="9">
        <f t="shared" si="5"/>
        <v>6</v>
      </c>
    </row>
    <row r="349" spans="1:5" ht="21" x14ac:dyDescent="0.25">
      <c r="A349" s="18"/>
      <c r="B349" s="8"/>
      <c r="C349" s="9"/>
      <c r="D349" s="9"/>
      <c r="E349" s="9">
        <f t="shared" si="5"/>
        <v>6</v>
      </c>
    </row>
    <row r="350" spans="1:5" ht="21" x14ac:dyDescent="0.25">
      <c r="A350" s="18"/>
      <c r="B350" s="8"/>
      <c r="C350" s="9"/>
      <c r="D350" s="9"/>
      <c r="E350" s="9">
        <f t="shared" si="5"/>
        <v>6</v>
      </c>
    </row>
    <row r="351" spans="1:5" ht="21" x14ac:dyDescent="0.25">
      <c r="A351" s="18"/>
      <c r="B351" s="8"/>
      <c r="C351" s="9"/>
      <c r="D351" s="9"/>
      <c r="E351" s="9">
        <f t="shared" si="5"/>
        <v>6</v>
      </c>
    </row>
    <row r="352" spans="1:5" ht="21" x14ac:dyDescent="0.25">
      <c r="A352" s="18"/>
      <c r="B352" s="8"/>
      <c r="C352" s="9"/>
      <c r="D352" s="9"/>
      <c r="E352" s="9">
        <f t="shared" si="5"/>
        <v>6</v>
      </c>
    </row>
    <row r="353" spans="1:5" ht="21" x14ac:dyDescent="0.25">
      <c r="A353" s="18"/>
      <c r="B353" s="8"/>
      <c r="C353" s="9"/>
      <c r="D353" s="9"/>
      <c r="E353" s="9">
        <f t="shared" si="5"/>
        <v>6</v>
      </c>
    </row>
    <row r="354" spans="1:5" ht="21" x14ac:dyDescent="0.25">
      <c r="A354" s="18"/>
      <c r="B354" s="8"/>
      <c r="C354" s="9"/>
      <c r="D354" s="9"/>
      <c r="E354" s="9">
        <f t="shared" si="5"/>
        <v>6</v>
      </c>
    </row>
    <row r="355" spans="1:5" ht="21" x14ac:dyDescent="0.25">
      <c r="A355" s="18"/>
      <c r="B355" s="8"/>
      <c r="C355" s="9"/>
      <c r="D355" s="9"/>
      <c r="E355" s="9">
        <f t="shared" si="5"/>
        <v>6</v>
      </c>
    </row>
    <row r="356" spans="1:5" ht="21" x14ac:dyDescent="0.25">
      <c r="A356" s="18"/>
      <c r="B356" s="8"/>
      <c r="C356" s="9"/>
      <c r="D356" s="9"/>
      <c r="E356" s="9">
        <f t="shared" si="5"/>
        <v>6</v>
      </c>
    </row>
    <row r="357" spans="1:5" ht="21" x14ac:dyDescent="0.25">
      <c r="A357" s="18"/>
      <c r="B357" s="8"/>
      <c r="C357" s="9"/>
      <c r="D357" s="9"/>
      <c r="E357" s="9">
        <f t="shared" si="5"/>
        <v>6</v>
      </c>
    </row>
    <row r="358" spans="1:5" ht="21" x14ac:dyDescent="0.25">
      <c r="A358" s="18"/>
      <c r="B358" s="8"/>
      <c r="C358" s="9"/>
      <c r="D358" s="9"/>
      <c r="E358" s="9">
        <f t="shared" si="5"/>
        <v>6</v>
      </c>
    </row>
    <row r="359" spans="1:5" ht="21" x14ac:dyDescent="0.25">
      <c r="A359" s="18"/>
      <c r="B359" s="8"/>
      <c r="C359" s="9"/>
      <c r="D359" s="9"/>
      <c r="E359" s="9">
        <f t="shared" si="5"/>
        <v>6</v>
      </c>
    </row>
    <row r="360" spans="1:5" ht="21" x14ac:dyDescent="0.25">
      <c r="A360" s="18"/>
      <c r="B360" s="8"/>
      <c r="C360" s="9"/>
      <c r="D360" s="9"/>
      <c r="E360" s="9">
        <f t="shared" si="5"/>
        <v>6</v>
      </c>
    </row>
    <row r="361" spans="1:5" ht="21" x14ac:dyDescent="0.25">
      <c r="A361" s="18"/>
      <c r="B361" s="8"/>
      <c r="C361" s="9"/>
      <c r="D361" s="9"/>
      <c r="E361" s="9">
        <f t="shared" si="5"/>
        <v>6</v>
      </c>
    </row>
    <row r="362" spans="1:5" ht="21" x14ac:dyDescent="0.25">
      <c r="A362" s="18"/>
      <c r="B362" s="8"/>
      <c r="C362" s="9"/>
      <c r="D362" s="9"/>
      <c r="E362" s="9">
        <f t="shared" si="5"/>
        <v>6</v>
      </c>
    </row>
    <row r="363" spans="1:5" ht="21" x14ac:dyDescent="0.25">
      <c r="A363" s="18"/>
      <c r="B363" s="8"/>
      <c r="C363" s="9"/>
      <c r="D363" s="9"/>
      <c r="E363" s="9">
        <f t="shared" si="5"/>
        <v>6</v>
      </c>
    </row>
    <row r="364" spans="1:5" ht="21" x14ac:dyDescent="0.25">
      <c r="A364" s="18"/>
      <c r="B364" s="8"/>
      <c r="C364" s="9"/>
      <c r="D364" s="9"/>
      <c r="E364" s="9">
        <f t="shared" si="5"/>
        <v>6</v>
      </c>
    </row>
    <row r="365" spans="1:5" ht="21" x14ac:dyDescent="0.25">
      <c r="A365" s="18"/>
      <c r="B365" s="8"/>
      <c r="C365" s="9"/>
      <c r="D365" s="9"/>
      <c r="E365" s="9">
        <f t="shared" si="5"/>
        <v>6</v>
      </c>
    </row>
    <row r="366" spans="1:5" ht="21" x14ac:dyDescent="0.25">
      <c r="A366" s="18"/>
      <c r="B366" s="8"/>
      <c r="C366" s="9"/>
      <c r="D366" s="9"/>
      <c r="E366" s="9">
        <f t="shared" si="5"/>
        <v>6</v>
      </c>
    </row>
    <row r="367" spans="1:5" ht="21" x14ac:dyDescent="0.25">
      <c r="A367" s="18"/>
      <c r="B367" s="8"/>
      <c r="C367" s="9"/>
      <c r="D367" s="9"/>
      <c r="E367" s="9">
        <f t="shared" si="5"/>
        <v>6</v>
      </c>
    </row>
    <row r="368" spans="1:5" ht="21" x14ac:dyDescent="0.25">
      <c r="A368" s="18"/>
      <c r="B368" s="8"/>
      <c r="C368" s="9"/>
      <c r="D368" s="9"/>
      <c r="E368" s="9">
        <f t="shared" si="5"/>
        <v>6</v>
      </c>
    </row>
    <row r="369" spans="1:5" ht="21" x14ac:dyDescent="0.25">
      <c r="A369" s="18"/>
      <c r="B369" s="8"/>
      <c r="C369" s="9"/>
      <c r="D369" s="9"/>
      <c r="E369" s="9">
        <f t="shared" si="5"/>
        <v>6</v>
      </c>
    </row>
    <row r="370" spans="1:5" ht="21" x14ac:dyDescent="0.25">
      <c r="A370" s="18"/>
      <c r="B370" s="8"/>
      <c r="C370" s="9"/>
      <c r="D370" s="9"/>
      <c r="E370" s="9">
        <f t="shared" si="5"/>
        <v>6</v>
      </c>
    </row>
    <row r="371" spans="1:5" ht="21" x14ac:dyDescent="0.25">
      <c r="A371" s="18"/>
      <c r="B371" s="8"/>
      <c r="C371" s="9"/>
      <c r="D371" s="9"/>
      <c r="E371" s="9">
        <f t="shared" si="5"/>
        <v>6</v>
      </c>
    </row>
    <row r="372" spans="1:5" ht="21" x14ac:dyDescent="0.25">
      <c r="A372" s="18"/>
      <c r="B372" s="8"/>
      <c r="C372" s="9"/>
      <c r="D372" s="9"/>
      <c r="E372" s="9">
        <f t="shared" si="5"/>
        <v>6</v>
      </c>
    </row>
    <row r="373" spans="1:5" ht="21" x14ac:dyDescent="0.25">
      <c r="A373" s="18"/>
      <c r="B373" s="8"/>
      <c r="C373" s="9"/>
      <c r="D373" s="9"/>
      <c r="E373" s="9">
        <f t="shared" si="5"/>
        <v>6</v>
      </c>
    </row>
    <row r="374" spans="1:5" ht="21" x14ac:dyDescent="0.25">
      <c r="A374" s="18"/>
      <c r="B374" s="8"/>
      <c r="C374" s="9"/>
      <c r="D374" s="9"/>
      <c r="E374" s="9">
        <f t="shared" si="5"/>
        <v>6</v>
      </c>
    </row>
    <row r="375" spans="1:5" ht="21" x14ac:dyDescent="0.25">
      <c r="A375" s="18"/>
      <c r="B375" s="8"/>
      <c r="C375" s="9"/>
      <c r="D375" s="9"/>
      <c r="E375" s="9">
        <f t="shared" si="5"/>
        <v>6</v>
      </c>
    </row>
    <row r="376" spans="1:5" ht="21" x14ac:dyDescent="0.25">
      <c r="A376" s="18"/>
      <c r="B376" s="8"/>
      <c r="C376" s="9"/>
      <c r="D376" s="9"/>
      <c r="E376" s="9">
        <f t="shared" si="5"/>
        <v>6</v>
      </c>
    </row>
    <row r="377" spans="1:5" ht="21" x14ac:dyDescent="0.25">
      <c r="A377" s="18"/>
      <c r="B377" s="8"/>
      <c r="C377" s="9"/>
      <c r="D377" s="9"/>
      <c r="E377" s="9">
        <f t="shared" si="5"/>
        <v>6</v>
      </c>
    </row>
    <row r="378" spans="1:5" ht="21" x14ac:dyDescent="0.25">
      <c r="A378" s="18"/>
      <c r="B378" s="8"/>
      <c r="C378" s="9"/>
      <c r="D378" s="9"/>
      <c r="E378" s="9">
        <f t="shared" si="5"/>
        <v>6</v>
      </c>
    </row>
    <row r="379" spans="1:5" ht="21" x14ac:dyDescent="0.25">
      <c r="A379" s="18"/>
      <c r="B379" s="8"/>
      <c r="C379" s="9"/>
      <c r="D379" s="9"/>
      <c r="E379" s="9">
        <f t="shared" si="5"/>
        <v>6</v>
      </c>
    </row>
    <row r="380" spans="1:5" ht="21" x14ac:dyDescent="0.25">
      <c r="A380" s="18"/>
      <c r="B380" s="8"/>
      <c r="C380" s="9"/>
      <c r="D380" s="9"/>
      <c r="E380" s="9">
        <f t="shared" si="5"/>
        <v>6</v>
      </c>
    </row>
    <row r="381" spans="1:5" ht="21" x14ac:dyDescent="0.25">
      <c r="A381" s="18"/>
      <c r="B381" s="8"/>
      <c r="C381" s="9"/>
      <c r="D381" s="9"/>
      <c r="E381" s="9">
        <f t="shared" si="5"/>
        <v>6</v>
      </c>
    </row>
    <row r="382" spans="1:5" ht="21" x14ac:dyDescent="0.25">
      <c r="A382" s="18"/>
      <c r="B382" s="8"/>
      <c r="C382" s="9"/>
      <c r="D382" s="9"/>
      <c r="E382" s="9">
        <f t="shared" si="5"/>
        <v>6</v>
      </c>
    </row>
    <row r="383" spans="1:5" ht="21" x14ac:dyDescent="0.25">
      <c r="A383" s="18"/>
      <c r="B383" s="8"/>
      <c r="C383" s="9"/>
      <c r="D383" s="9"/>
      <c r="E383" s="9">
        <f t="shared" si="5"/>
        <v>6</v>
      </c>
    </row>
    <row r="384" spans="1:5" ht="21" x14ac:dyDescent="0.25">
      <c r="A384" s="18"/>
      <c r="B384" s="8"/>
      <c r="C384" s="9"/>
      <c r="D384" s="9"/>
      <c r="E384" s="9">
        <f t="shared" si="5"/>
        <v>6</v>
      </c>
    </row>
    <row r="385" spans="1:5" ht="21" x14ac:dyDescent="0.25">
      <c r="A385" s="18"/>
      <c r="B385" s="8"/>
      <c r="C385" s="9"/>
      <c r="D385" s="9"/>
      <c r="E385" s="9">
        <f t="shared" si="5"/>
        <v>6</v>
      </c>
    </row>
    <row r="386" spans="1:5" ht="21" x14ac:dyDescent="0.25">
      <c r="A386" s="18"/>
      <c r="B386" s="8"/>
      <c r="C386" s="9"/>
      <c r="D386" s="9"/>
      <c r="E386" s="9">
        <f t="shared" si="5"/>
        <v>6</v>
      </c>
    </row>
    <row r="387" spans="1:5" ht="21" x14ac:dyDescent="0.25">
      <c r="A387" s="18"/>
      <c r="B387" s="8"/>
      <c r="C387" s="9"/>
      <c r="D387" s="9"/>
      <c r="E387" s="9">
        <f t="shared" si="5"/>
        <v>6</v>
      </c>
    </row>
    <row r="388" spans="1:5" ht="21" x14ac:dyDescent="0.25">
      <c r="A388" s="18"/>
      <c r="B388" s="8"/>
      <c r="C388" s="9"/>
      <c r="D388" s="9"/>
      <c r="E388" s="9">
        <f t="shared" si="5"/>
        <v>6</v>
      </c>
    </row>
    <row r="389" spans="1:5" ht="21" x14ac:dyDescent="0.25">
      <c r="A389" s="18"/>
      <c r="B389" s="8"/>
      <c r="C389" s="9"/>
      <c r="D389" s="9"/>
      <c r="E389" s="9">
        <f t="shared" si="5"/>
        <v>6</v>
      </c>
    </row>
    <row r="390" spans="1:5" ht="21" x14ac:dyDescent="0.25">
      <c r="A390" s="18"/>
      <c r="B390" s="8"/>
      <c r="C390" s="9"/>
      <c r="D390" s="9"/>
      <c r="E390" s="9">
        <f t="shared" ref="E390:E453" si="6">E389+C390-D390</f>
        <v>6</v>
      </c>
    </row>
    <row r="391" spans="1:5" ht="21" x14ac:dyDescent="0.25">
      <c r="A391" s="18"/>
      <c r="B391" s="8"/>
      <c r="C391" s="9"/>
      <c r="D391" s="9"/>
      <c r="E391" s="9">
        <f t="shared" si="6"/>
        <v>6</v>
      </c>
    </row>
    <row r="392" spans="1:5" ht="21" x14ac:dyDescent="0.25">
      <c r="A392" s="18"/>
      <c r="B392" s="8"/>
      <c r="C392" s="9"/>
      <c r="D392" s="9"/>
      <c r="E392" s="9">
        <f t="shared" si="6"/>
        <v>6</v>
      </c>
    </row>
    <row r="393" spans="1:5" ht="21" x14ac:dyDescent="0.25">
      <c r="A393" s="18"/>
      <c r="B393" s="8"/>
      <c r="C393" s="9"/>
      <c r="D393" s="9"/>
      <c r="E393" s="9">
        <f t="shared" si="6"/>
        <v>6</v>
      </c>
    </row>
    <row r="394" spans="1:5" ht="21" x14ac:dyDescent="0.25">
      <c r="A394" s="18"/>
      <c r="B394" s="8"/>
      <c r="C394" s="9"/>
      <c r="D394" s="9"/>
      <c r="E394" s="9">
        <f t="shared" si="6"/>
        <v>6</v>
      </c>
    </row>
    <row r="395" spans="1:5" ht="21" x14ac:dyDescent="0.25">
      <c r="A395" s="18"/>
      <c r="B395" s="8"/>
      <c r="C395" s="9"/>
      <c r="D395" s="9"/>
      <c r="E395" s="9">
        <f t="shared" si="6"/>
        <v>6</v>
      </c>
    </row>
    <row r="396" spans="1:5" ht="21" x14ac:dyDescent="0.25">
      <c r="A396" s="18"/>
      <c r="B396" s="8"/>
      <c r="C396" s="9"/>
      <c r="D396" s="9"/>
      <c r="E396" s="9">
        <f t="shared" si="6"/>
        <v>6</v>
      </c>
    </row>
    <row r="397" spans="1:5" ht="21" x14ac:dyDescent="0.25">
      <c r="A397" s="18"/>
      <c r="B397" s="8"/>
      <c r="C397" s="9"/>
      <c r="D397" s="9"/>
      <c r="E397" s="9">
        <f t="shared" si="6"/>
        <v>6</v>
      </c>
    </row>
    <row r="398" spans="1:5" ht="21" x14ac:dyDescent="0.25">
      <c r="A398" s="18"/>
      <c r="B398" s="8"/>
      <c r="C398" s="9"/>
      <c r="D398" s="9"/>
      <c r="E398" s="9">
        <f t="shared" si="6"/>
        <v>6</v>
      </c>
    </row>
    <row r="399" spans="1:5" ht="21" x14ac:dyDescent="0.25">
      <c r="A399" s="18"/>
      <c r="B399" s="8"/>
      <c r="C399" s="9"/>
      <c r="D399" s="9"/>
      <c r="E399" s="9">
        <f t="shared" si="6"/>
        <v>6</v>
      </c>
    </row>
    <row r="400" spans="1:5" ht="21" x14ac:dyDescent="0.25">
      <c r="A400" s="18"/>
      <c r="B400" s="8"/>
      <c r="C400" s="9"/>
      <c r="D400" s="9"/>
      <c r="E400" s="9">
        <f t="shared" si="6"/>
        <v>6</v>
      </c>
    </row>
    <row r="401" spans="1:5" ht="21" x14ac:dyDescent="0.25">
      <c r="A401" s="18"/>
      <c r="B401" s="8"/>
      <c r="C401" s="9"/>
      <c r="D401" s="9"/>
      <c r="E401" s="9">
        <f t="shared" si="6"/>
        <v>6</v>
      </c>
    </row>
    <row r="402" spans="1:5" ht="21" x14ac:dyDescent="0.25">
      <c r="A402" s="18"/>
      <c r="B402" s="8"/>
      <c r="C402" s="9"/>
      <c r="D402" s="9"/>
      <c r="E402" s="9">
        <f t="shared" si="6"/>
        <v>6</v>
      </c>
    </row>
    <row r="403" spans="1:5" ht="21" x14ac:dyDescent="0.25">
      <c r="A403" s="18"/>
      <c r="B403" s="8"/>
      <c r="C403" s="9"/>
      <c r="D403" s="9"/>
      <c r="E403" s="9">
        <f t="shared" si="6"/>
        <v>6</v>
      </c>
    </row>
    <row r="404" spans="1:5" ht="21" x14ac:dyDescent="0.25">
      <c r="A404" s="18"/>
      <c r="B404" s="8"/>
      <c r="C404" s="9"/>
      <c r="D404" s="9"/>
      <c r="E404" s="9">
        <f t="shared" si="6"/>
        <v>6</v>
      </c>
    </row>
    <row r="405" spans="1:5" ht="21" x14ac:dyDescent="0.25">
      <c r="A405" s="18"/>
      <c r="B405" s="8"/>
      <c r="C405" s="9"/>
      <c r="D405" s="9"/>
      <c r="E405" s="9">
        <f t="shared" si="6"/>
        <v>6</v>
      </c>
    </row>
    <row r="406" spans="1:5" ht="21" x14ac:dyDescent="0.25">
      <c r="A406" s="18"/>
      <c r="B406" s="8"/>
      <c r="C406" s="9"/>
      <c r="D406" s="9"/>
      <c r="E406" s="9">
        <f t="shared" si="6"/>
        <v>6</v>
      </c>
    </row>
    <row r="407" spans="1:5" ht="21" x14ac:dyDescent="0.25">
      <c r="A407" s="18"/>
      <c r="B407" s="8"/>
      <c r="C407" s="9"/>
      <c r="D407" s="9"/>
      <c r="E407" s="9">
        <f t="shared" si="6"/>
        <v>6</v>
      </c>
    </row>
    <row r="408" spans="1:5" ht="21" x14ac:dyDescent="0.25">
      <c r="A408" s="18"/>
      <c r="B408" s="8"/>
      <c r="C408" s="9"/>
      <c r="D408" s="9"/>
      <c r="E408" s="9">
        <f t="shared" si="6"/>
        <v>6</v>
      </c>
    </row>
    <row r="409" spans="1:5" ht="21" x14ac:dyDescent="0.25">
      <c r="A409" s="18"/>
      <c r="B409" s="8"/>
      <c r="C409" s="9"/>
      <c r="D409" s="9"/>
      <c r="E409" s="9">
        <f t="shared" si="6"/>
        <v>6</v>
      </c>
    </row>
    <row r="410" spans="1:5" ht="21" x14ac:dyDescent="0.25">
      <c r="A410" s="18"/>
      <c r="B410" s="8"/>
      <c r="C410" s="9"/>
      <c r="D410" s="9"/>
      <c r="E410" s="9">
        <f t="shared" si="6"/>
        <v>6</v>
      </c>
    </row>
    <row r="411" spans="1:5" ht="21" x14ac:dyDescent="0.25">
      <c r="A411" s="18"/>
      <c r="B411" s="8"/>
      <c r="C411" s="9"/>
      <c r="D411" s="9"/>
      <c r="E411" s="9">
        <f t="shared" si="6"/>
        <v>6</v>
      </c>
    </row>
    <row r="412" spans="1:5" ht="21" x14ac:dyDescent="0.25">
      <c r="A412" s="18"/>
      <c r="B412" s="8"/>
      <c r="C412" s="9"/>
      <c r="D412" s="9"/>
      <c r="E412" s="9">
        <f t="shared" si="6"/>
        <v>6</v>
      </c>
    </row>
    <row r="413" spans="1:5" ht="21" x14ac:dyDescent="0.25">
      <c r="A413" s="18"/>
      <c r="B413" s="8"/>
      <c r="C413" s="9"/>
      <c r="D413" s="9"/>
      <c r="E413" s="9">
        <f t="shared" si="6"/>
        <v>6</v>
      </c>
    </row>
    <row r="414" spans="1:5" ht="21" x14ac:dyDescent="0.25">
      <c r="A414" s="18"/>
      <c r="B414" s="8"/>
      <c r="C414" s="9"/>
      <c r="D414" s="9"/>
      <c r="E414" s="9">
        <f t="shared" si="6"/>
        <v>6</v>
      </c>
    </row>
    <row r="415" spans="1:5" ht="21" x14ac:dyDescent="0.25">
      <c r="A415" s="18"/>
      <c r="B415" s="8"/>
      <c r="C415" s="9"/>
      <c r="D415" s="9"/>
      <c r="E415" s="9">
        <f t="shared" si="6"/>
        <v>6</v>
      </c>
    </row>
    <row r="416" spans="1:5" ht="21" x14ac:dyDescent="0.25">
      <c r="A416" s="18"/>
      <c r="B416" s="8"/>
      <c r="C416" s="9"/>
      <c r="D416" s="9"/>
      <c r="E416" s="9">
        <f t="shared" si="6"/>
        <v>6</v>
      </c>
    </row>
    <row r="417" spans="1:5" ht="21" x14ac:dyDescent="0.25">
      <c r="A417" s="18"/>
      <c r="B417" s="8"/>
      <c r="C417" s="9"/>
      <c r="D417" s="9"/>
      <c r="E417" s="9">
        <f t="shared" si="6"/>
        <v>6</v>
      </c>
    </row>
    <row r="418" spans="1:5" ht="21" x14ac:dyDescent="0.25">
      <c r="A418" s="18"/>
      <c r="B418" s="8"/>
      <c r="C418" s="9"/>
      <c r="D418" s="9"/>
      <c r="E418" s="9">
        <f t="shared" si="6"/>
        <v>6</v>
      </c>
    </row>
    <row r="419" spans="1:5" ht="21" x14ac:dyDescent="0.25">
      <c r="A419" s="18"/>
      <c r="B419" s="8"/>
      <c r="C419" s="9"/>
      <c r="D419" s="9"/>
      <c r="E419" s="9">
        <f t="shared" si="6"/>
        <v>6</v>
      </c>
    </row>
    <row r="420" spans="1:5" ht="21" x14ac:dyDescent="0.25">
      <c r="A420" s="18"/>
      <c r="B420" s="8"/>
      <c r="C420" s="9"/>
      <c r="D420" s="9"/>
      <c r="E420" s="9">
        <f t="shared" si="6"/>
        <v>6</v>
      </c>
    </row>
    <row r="421" spans="1:5" ht="21" x14ac:dyDescent="0.25">
      <c r="A421" s="18"/>
      <c r="B421" s="8"/>
      <c r="C421" s="9"/>
      <c r="D421" s="9"/>
      <c r="E421" s="9">
        <f t="shared" si="6"/>
        <v>6</v>
      </c>
    </row>
    <row r="422" spans="1:5" ht="21" x14ac:dyDescent="0.25">
      <c r="A422" s="18"/>
      <c r="B422" s="8"/>
      <c r="C422" s="9"/>
      <c r="D422" s="9"/>
      <c r="E422" s="9">
        <f t="shared" si="6"/>
        <v>6</v>
      </c>
    </row>
    <row r="423" spans="1:5" ht="21" x14ac:dyDescent="0.25">
      <c r="A423" s="18"/>
      <c r="B423" s="8"/>
      <c r="C423" s="9"/>
      <c r="D423" s="9"/>
      <c r="E423" s="9">
        <f t="shared" si="6"/>
        <v>6</v>
      </c>
    </row>
    <row r="424" spans="1:5" ht="21" x14ac:dyDescent="0.25">
      <c r="A424" s="18"/>
      <c r="B424" s="8"/>
      <c r="C424" s="9"/>
      <c r="D424" s="9"/>
      <c r="E424" s="9">
        <f t="shared" si="6"/>
        <v>6</v>
      </c>
    </row>
    <row r="425" spans="1:5" ht="21" x14ac:dyDescent="0.25">
      <c r="A425" s="18"/>
      <c r="B425" s="8"/>
      <c r="C425" s="9"/>
      <c r="D425" s="9"/>
      <c r="E425" s="9">
        <f t="shared" si="6"/>
        <v>6</v>
      </c>
    </row>
    <row r="426" spans="1:5" ht="21" x14ac:dyDescent="0.25">
      <c r="A426" s="18"/>
      <c r="B426" s="8"/>
      <c r="C426" s="9"/>
      <c r="D426" s="9"/>
      <c r="E426" s="9">
        <f t="shared" si="6"/>
        <v>6</v>
      </c>
    </row>
    <row r="427" spans="1:5" ht="21" x14ac:dyDescent="0.25">
      <c r="A427" s="18"/>
      <c r="B427" s="8"/>
      <c r="C427" s="9"/>
      <c r="D427" s="9"/>
      <c r="E427" s="9">
        <f t="shared" si="6"/>
        <v>6</v>
      </c>
    </row>
    <row r="428" spans="1:5" ht="21" x14ac:dyDescent="0.25">
      <c r="A428" s="18"/>
      <c r="B428" s="8"/>
      <c r="C428" s="9"/>
      <c r="D428" s="9"/>
      <c r="E428" s="9">
        <f t="shared" si="6"/>
        <v>6</v>
      </c>
    </row>
    <row r="429" spans="1:5" ht="21" x14ac:dyDescent="0.25">
      <c r="A429" s="18"/>
      <c r="B429" s="8"/>
      <c r="C429" s="9"/>
      <c r="D429" s="9"/>
      <c r="E429" s="9">
        <f t="shared" si="6"/>
        <v>6</v>
      </c>
    </row>
    <row r="430" spans="1:5" ht="21" x14ac:dyDescent="0.25">
      <c r="A430" s="18"/>
      <c r="B430" s="8"/>
      <c r="C430" s="9"/>
      <c r="D430" s="9"/>
      <c r="E430" s="9">
        <f t="shared" si="6"/>
        <v>6</v>
      </c>
    </row>
    <row r="431" spans="1:5" ht="21" x14ac:dyDescent="0.25">
      <c r="A431" s="18"/>
      <c r="B431" s="8"/>
      <c r="C431" s="9"/>
      <c r="D431" s="9"/>
      <c r="E431" s="9">
        <f t="shared" si="6"/>
        <v>6</v>
      </c>
    </row>
    <row r="432" spans="1:5" ht="21" x14ac:dyDescent="0.25">
      <c r="A432" s="18"/>
      <c r="B432" s="8"/>
      <c r="C432" s="9"/>
      <c r="D432" s="9"/>
      <c r="E432" s="9">
        <f t="shared" si="6"/>
        <v>6</v>
      </c>
    </row>
    <row r="433" spans="1:5" ht="21" x14ac:dyDescent="0.25">
      <c r="A433" s="18"/>
      <c r="B433" s="8"/>
      <c r="C433" s="9"/>
      <c r="D433" s="9"/>
      <c r="E433" s="9">
        <f t="shared" si="6"/>
        <v>6</v>
      </c>
    </row>
    <row r="434" spans="1:5" ht="21" x14ac:dyDescent="0.25">
      <c r="A434" s="18"/>
      <c r="B434" s="8"/>
      <c r="C434" s="9"/>
      <c r="D434" s="9"/>
      <c r="E434" s="9">
        <f t="shared" si="6"/>
        <v>6</v>
      </c>
    </row>
    <row r="435" spans="1:5" ht="21" x14ac:dyDescent="0.25">
      <c r="A435" s="18"/>
      <c r="B435" s="8"/>
      <c r="C435" s="9"/>
      <c r="D435" s="9"/>
      <c r="E435" s="9">
        <f t="shared" si="6"/>
        <v>6</v>
      </c>
    </row>
    <row r="436" spans="1:5" ht="21" x14ac:dyDescent="0.25">
      <c r="A436" s="18"/>
      <c r="B436" s="8"/>
      <c r="C436" s="9"/>
      <c r="D436" s="9"/>
      <c r="E436" s="9">
        <f t="shared" si="6"/>
        <v>6</v>
      </c>
    </row>
    <row r="437" spans="1:5" ht="21" x14ac:dyDescent="0.25">
      <c r="A437" s="18"/>
      <c r="B437" s="8"/>
      <c r="C437" s="9"/>
      <c r="D437" s="9"/>
      <c r="E437" s="9">
        <f t="shared" si="6"/>
        <v>6</v>
      </c>
    </row>
    <row r="438" spans="1:5" ht="21" x14ac:dyDescent="0.25">
      <c r="A438" s="18"/>
      <c r="B438" s="8"/>
      <c r="C438" s="9"/>
      <c r="D438" s="9"/>
      <c r="E438" s="9">
        <f t="shared" si="6"/>
        <v>6</v>
      </c>
    </row>
    <row r="439" spans="1:5" ht="21" x14ac:dyDescent="0.25">
      <c r="A439" s="18"/>
      <c r="B439" s="8"/>
      <c r="C439" s="9"/>
      <c r="D439" s="9"/>
      <c r="E439" s="9">
        <f t="shared" si="6"/>
        <v>6</v>
      </c>
    </row>
    <row r="440" spans="1:5" ht="21" x14ac:dyDescent="0.25">
      <c r="A440" s="18"/>
      <c r="B440" s="8"/>
      <c r="C440" s="9"/>
      <c r="D440" s="9"/>
      <c r="E440" s="9">
        <f t="shared" si="6"/>
        <v>6</v>
      </c>
    </row>
    <row r="441" spans="1:5" ht="21" x14ac:dyDescent="0.25">
      <c r="A441" s="18"/>
      <c r="B441" s="8"/>
      <c r="C441" s="9"/>
      <c r="D441" s="9"/>
      <c r="E441" s="9">
        <f t="shared" si="6"/>
        <v>6</v>
      </c>
    </row>
    <row r="442" spans="1:5" ht="21" x14ac:dyDescent="0.25">
      <c r="A442" s="18"/>
      <c r="B442" s="8"/>
      <c r="C442" s="9"/>
      <c r="D442" s="9"/>
      <c r="E442" s="9">
        <f t="shared" si="6"/>
        <v>6</v>
      </c>
    </row>
    <row r="443" spans="1:5" ht="21" x14ac:dyDescent="0.25">
      <c r="A443" s="18"/>
      <c r="B443" s="8"/>
      <c r="C443" s="9"/>
      <c r="D443" s="9"/>
      <c r="E443" s="9">
        <f t="shared" si="6"/>
        <v>6</v>
      </c>
    </row>
    <row r="444" spans="1:5" ht="21" x14ac:dyDescent="0.25">
      <c r="A444" s="18"/>
      <c r="B444" s="8"/>
      <c r="C444" s="9"/>
      <c r="D444" s="9"/>
      <c r="E444" s="9">
        <f t="shared" si="6"/>
        <v>6</v>
      </c>
    </row>
    <row r="445" spans="1:5" ht="21" x14ac:dyDescent="0.25">
      <c r="A445" s="18"/>
      <c r="B445" s="8"/>
      <c r="C445" s="9"/>
      <c r="D445" s="9"/>
      <c r="E445" s="9">
        <f t="shared" si="6"/>
        <v>6</v>
      </c>
    </row>
    <row r="446" spans="1:5" ht="21" x14ac:dyDescent="0.25">
      <c r="A446" s="18"/>
      <c r="B446" s="8"/>
      <c r="C446" s="9"/>
      <c r="D446" s="9"/>
      <c r="E446" s="9">
        <f t="shared" si="6"/>
        <v>6</v>
      </c>
    </row>
    <row r="447" spans="1:5" ht="21" x14ac:dyDescent="0.25">
      <c r="A447" s="18"/>
      <c r="B447" s="8"/>
      <c r="C447" s="9"/>
      <c r="D447" s="9"/>
      <c r="E447" s="9">
        <f t="shared" si="6"/>
        <v>6</v>
      </c>
    </row>
    <row r="448" spans="1:5" ht="21" x14ac:dyDescent="0.25">
      <c r="A448" s="18"/>
      <c r="B448" s="8"/>
      <c r="C448" s="9"/>
      <c r="D448" s="9"/>
      <c r="E448" s="9">
        <f t="shared" si="6"/>
        <v>6</v>
      </c>
    </row>
    <row r="449" spans="1:5" ht="21" x14ac:dyDescent="0.25">
      <c r="A449" s="18"/>
      <c r="B449" s="8"/>
      <c r="C449" s="9"/>
      <c r="D449" s="9"/>
      <c r="E449" s="9">
        <f t="shared" si="6"/>
        <v>6</v>
      </c>
    </row>
    <row r="450" spans="1:5" ht="21" x14ac:dyDescent="0.25">
      <c r="A450" s="18"/>
      <c r="B450" s="8"/>
      <c r="C450" s="9"/>
      <c r="D450" s="9"/>
      <c r="E450" s="9">
        <f t="shared" si="6"/>
        <v>6</v>
      </c>
    </row>
    <row r="451" spans="1:5" ht="21" x14ac:dyDescent="0.25">
      <c r="A451" s="18"/>
      <c r="B451" s="8"/>
      <c r="C451" s="9"/>
      <c r="D451" s="9"/>
      <c r="E451" s="9">
        <f t="shared" si="6"/>
        <v>6</v>
      </c>
    </row>
    <row r="452" spans="1:5" ht="21" x14ac:dyDescent="0.25">
      <c r="A452" s="18"/>
      <c r="B452" s="8"/>
      <c r="C452" s="9"/>
      <c r="D452" s="9"/>
      <c r="E452" s="9">
        <f t="shared" si="6"/>
        <v>6</v>
      </c>
    </row>
    <row r="453" spans="1:5" ht="21" x14ac:dyDescent="0.25">
      <c r="A453" s="18"/>
      <c r="B453" s="8"/>
      <c r="C453" s="9"/>
      <c r="D453" s="9"/>
      <c r="E453" s="9">
        <f t="shared" si="6"/>
        <v>6</v>
      </c>
    </row>
    <row r="454" spans="1:5" ht="21" x14ac:dyDescent="0.25">
      <c r="A454" s="18"/>
      <c r="B454" s="8"/>
      <c r="C454" s="9"/>
      <c r="D454" s="9"/>
      <c r="E454" s="9">
        <f t="shared" ref="E454:E517" si="7">E453+C454-D454</f>
        <v>6</v>
      </c>
    </row>
    <row r="455" spans="1:5" ht="21" x14ac:dyDescent="0.25">
      <c r="A455" s="18"/>
      <c r="B455" s="8"/>
      <c r="C455" s="9"/>
      <c r="D455" s="9"/>
      <c r="E455" s="9">
        <f t="shared" si="7"/>
        <v>6</v>
      </c>
    </row>
    <row r="456" spans="1:5" ht="21" x14ac:dyDescent="0.25">
      <c r="A456" s="18"/>
      <c r="B456" s="8"/>
      <c r="C456" s="9"/>
      <c r="D456" s="9"/>
      <c r="E456" s="9">
        <f t="shared" si="7"/>
        <v>6</v>
      </c>
    </row>
    <row r="457" spans="1:5" ht="21" x14ac:dyDescent="0.25">
      <c r="A457" s="18"/>
      <c r="B457" s="8"/>
      <c r="C457" s="9"/>
      <c r="D457" s="9"/>
      <c r="E457" s="9">
        <f t="shared" si="7"/>
        <v>6</v>
      </c>
    </row>
    <row r="458" spans="1:5" ht="21" x14ac:dyDescent="0.25">
      <c r="A458" s="18"/>
      <c r="B458" s="8"/>
      <c r="C458" s="9"/>
      <c r="D458" s="9"/>
      <c r="E458" s="9">
        <f t="shared" si="7"/>
        <v>6</v>
      </c>
    </row>
    <row r="459" spans="1:5" ht="21" x14ac:dyDescent="0.25">
      <c r="A459" s="18"/>
      <c r="B459" s="8"/>
      <c r="C459" s="9"/>
      <c r="D459" s="9"/>
      <c r="E459" s="9">
        <f t="shared" si="7"/>
        <v>6</v>
      </c>
    </row>
    <row r="460" spans="1:5" ht="21" x14ac:dyDescent="0.25">
      <c r="A460" s="18"/>
      <c r="B460" s="8"/>
      <c r="C460" s="9"/>
      <c r="D460" s="9"/>
      <c r="E460" s="9">
        <f t="shared" si="7"/>
        <v>6</v>
      </c>
    </row>
    <row r="461" spans="1:5" ht="21" x14ac:dyDescent="0.25">
      <c r="A461" s="18"/>
      <c r="B461" s="8"/>
      <c r="C461" s="9"/>
      <c r="D461" s="9"/>
      <c r="E461" s="9">
        <f t="shared" si="7"/>
        <v>6</v>
      </c>
    </row>
    <row r="462" spans="1:5" ht="21" x14ac:dyDescent="0.25">
      <c r="A462" s="18"/>
      <c r="B462" s="8"/>
      <c r="C462" s="9"/>
      <c r="D462" s="9"/>
      <c r="E462" s="9">
        <f t="shared" si="7"/>
        <v>6</v>
      </c>
    </row>
    <row r="463" spans="1:5" ht="21" x14ac:dyDescent="0.25">
      <c r="A463" s="18"/>
      <c r="B463" s="8"/>
      <c r="C463" s="9"/>
      <c r="D463" s="9"/>
      <c r="E463" s="9">
        <f t="shared" si="7"/>
        <v>6</v>
      </c>
    </row>
    <row r="464" spans="1:5" ht="21" x14ac:dyDescent="0.25">
      <c r="A464" s="18"/>
      <c r="B464" s="8"/>
      <c r="C464" s="9"/>
      <c r="D464" s="9"/>
      <c r="E464" s="9">
        <f t="shared" si="7"/>
        <v>6</v>
      </c>
    </row>
    <row r="465" spans="1:5" ht="21" x14ac:dyDescent="0.25">
      <c r="A465" s="18"/>
      <c r="B465" s="8"/>
      <c r="C465" s="9"/>
      <c r="D465" s="9"/>
      <c r="E465" s="9">
        <f t="shared" si="7"/>
        <v>6</v>
      </c>
    </row>
    <row r="466" spans="1:5" ht="21" x14ac:dyDescent="0.25">
      <c r="A466" s="18"/>
      <c r="B466" s="8"/>
      <c r="C466" s="9"/>
      <c r="D466" s="9"/>
      <c r="E466" s="9">
        <f t="shared" si="7"/>
        <v>6</v>
      </c>
    </row>
    <row r="467" spans="1:5" ht="21" x14ac:dyDescent="0.25">
      <c r="A467" s="18"/>
      <c r="B467" s="8"/>
      <c r="C467" s="9"/>
      <c r="D467" s="9"/>
      <c r="E467" s="9">
        <f t="shared" si="7"/>
        <v>6</v>
      </c>
    </row>
    <row r="468" spans="1:5" ht="21" x14ac:dyDescent="0.25">
      <c r="B468" s="8"/>
      <c r="C468" s="9"/>
      <c r="D468" s="9"/>
      <c r="E468" s="9">
        <f t="shared" si="7"/>
        <v>6</v>
      </c>
    </row>
    <row r="469" spans="1:5" ht="21" x14ac:dyDescent="0.25">
      <c r="B469" s="8"/>
      <c r="C469" s="9"/>
      <c r="D469" s="9"/>
      <c r="E469" s="9">
        <f t="shared" si="7"/>
        <v>6</v>
      </c>
    </row>
    <row r="470" spans="1:5" ht="21" x14ac:dyDescent="0.25">
      <c r="B470" s="8"/>
      <c r="C470" s="9"/>
      <c r="D470" s="9"/>
      <c r="E470" s="9">
        <f t="shared" si="7"/>
        <v>6</v>
      </c>
    </row>
    <row r="471" spans="1:5" ht="21" x14ac:dyDescent="0.25">
      <c r="B471" s="8"/>
      <c r="C471" s="9"/>
      <c r="D471" s="9"/>
      <c r="E471" s="9">
        <f t="shared" si="7"/>
        <v>6</v>
      </c>
    </row>
    <row r="472" spans="1:5" ht="21" x14ac:dyDescent="0.25">
      <c r="B472" s="8"/>
      <c r="C472" s="9"/>
      <c r="D472" s="9"/>
      <c r="E472" s="9">
        <f t="shared" si="7"/>
        <v>6</v>
      </c>
    </row>
    <row r="473" spans="1:5" ht="21" x14ac:dyDescent="0.25">
      <c r="B473" s="8"/>
      <c r="C473" s="9"/>
      <c r="D473" s="9"/>
      <c r="E473" s="9">
        <f t="shared" si="7"/>
        <v>6</v>
      </c>
    </row>
    <row r="474" spans="1:5" ht="21" x14ac:dyDescent="0.25">
      <c r="B474" s="8"/>
      <c r="C474" s="9"/>
      <c r="D474" s="9"/>
      <c r="E474" s="9">
        <f t="shared" si="7"/>
        <v>6</v>
      </c>
    </row>
    <row r="475" spans="1:5" ht="21" x14ac:dyDescent="0.25">
      <c r="B475" s="8"/>
      <c r="C475" s="9"/>
      <c r="D475" s="9"/>
      <c r="E475" s="9">
        <f t="shared" si="7"/>
        <v>6</v>
      </c>
    </row>
    <row r="476" spans="1:5" ht="21" x14ac:dyDescent="0.25">
      <c r="B476" s="8"/>
      <c r="C476" s="9"/>
      <c r="D476" s="9"/>
      <c r="E476" s="9">
        <f t="shared" si="7"/>
        <v>6</v>
      </c>
    </row>
    <row r="477" spans="1:5" ht="21" x14ac:dyDescent="0.25">
      <c r="B477" s="8"/>
      <c r="C477" s="9"/>
      <c r="D477" s="9"/>
      <c r="E477" s="9">
        <f t="shared" si="7"/>
        <v>6</v>
      </c>
    </row>
    <row r="478" spans="1:5" ht="21" x14ac:dyDescent="0.25">
      <c r="B478" s="8"/>
      <c r="C478" s="9"/>
      <c r="D478" s="9"/>
      <c r="E478" s="9">
        <f t="shared" si="7"/>
        <v>6</v>
      </c>
    </row>
    <row r="479" spans="1:5" ht="21" x14ac:dyDescent="0.25">
      <c r="B479" s="8"/>
      <c r="C479" s="9"/>
      <c r="D479" s="9"/>
      <c r="E479" s="9">
        <f t="shared" si="7"/>
        <v>6</v>
      </c>
    </row>
    <row r="480" spans="1:5" ht="21" x14ac:dyDescent="0.25">
      <c r="B480" s="8"/>
      <c r="C480" s="9"/>
      <c r="D480" s="9"/>
      <c r="E480" s="9">
        <f t="shared" si="7"/>
        <v>6</v>
      </c>
    </row>
    <row r="481" spans="2:5" ht="21" x14ac:dyDescent="0.25">
      <c r="B481" s="8"/>
      <c r="C481" s="9"/>
      <c r="D481" s="9"/>
      <c r="E481" s="9">
        <f t="shared" si="7"/>
        <v>6</v>
      </c>
    </row>
    <row r="482" spans="2:5" ht="21" x14ac:dyDescent="0.25">
      <c r="B482" s="8"/>
      <c r="C482" s="9"/>
      <c r="D482" s="9"/>
      <c r="E482" s="9">
        <f t="shared" si="7"/>
        <v>6</v>
      </c>
    </row>
    <row r="483" spans="2:5" ht="21" x14ac:dyDescent="0.25">
      <c r="B483" s="8"/>
      <c r="C483" s="9"/>
      <c r="D483" s="9"/>
      <c r="E483" s="9">
        <f t="shared" si="7"/>
        <v>6</v>
      </c>
    </row>
    <row r="484" spans="2:5" ht="21" x14ac:dyDescent="0.25">
      <c r="B484" s="8"/>
      <c r="C484" s="9"/>
      <c r="D484" s="9"/>
      <c r="E484" s="9">
        <f t="shared" si="7"/>
        <v>6</v>
      </c>
    </row>
    <row r="485" spans="2:5" ht="21" x14ac:dyDescent="0.25">
      <c r="B485" s="8"/>
      <c r="C485" s="9"/>
      <c r="D485" s="9"/>
      <c r="E485" s="9">
        <f t="shared" si="7"/>
        <v>6</v>
      </c>
    </row>
    <row r="486" spans="2:5" ht="21" x14ac:dyDescent="0.25">
      <c r="B486" s="8"/>
      <c r="C486" s="9"/>
      <c r="D486" s="9"/>
      <c r="E486" s="9">
        <f t="shared" si="7"/>
        <v>6</v>
      </c>
    </row>
    <row r="487" spans="2:5" ht="21" x14ac:dyDescent="0.25">
      <c r="B487" s="8"/>
      <c r="C487" s="9"/>
      <c r="D487" s="9"/>
      <c r="E487" s="9">
        <f t="shared" si="7"/>
        <v>6</v>
      </c>
    </row>
    <row r="488" spans="2:5" ht="21" x14ac:dyDescent="0.25">
      <c r="B488" s="8"/>
      <c r="C488" s="9"/>
      <c r="D488" s="9"/>
      <c r="E488" s="9">
        <f t="shared" si="7"/>
        <v>6</v>
      </c>
    </row>
    <row r="489" spans="2:5" ht="21" x14ac:dyDescent="0.25">
      <c r="B489" s="8"/>
      <c r="C489" s="9"/>
      <c r="D489" s="9"/>
      <c r="E489" s="9">
        <f t="shared" si="7"/>
        <v>6</v>
      </c>
    </row>
    <row r="490" spans="2:5" ht="21" x14ac:dyDescent="0.25">
      <c r="B490" s="8"/>
      <c r="C490" s="9"/>
      <c r="D490" s="9"/>
      <c r="E490" s="9">
        <f t="shared" si="7"/>
        <v>6</v>
      </c>
    </row>
    <row r="491" spans="2:5" ht="21" x14ac:dyDescent="0.25">
      <c r="B491" s="8"/>
      <c r="C491" s="9"/>
      <c r="D491" s="9"/>
      <c r="E491" s="9">
        <f t="shared" si="7"/>
        <v>6</v>
      </c>
    </row>
    <row r="492" spans="2:5" ht="21" x14ac:dyDescent="0.25">
      <c r="B492" s="8"/>
      <c r="C492" s="9"/>
      <c r="D492" s="9"/>
      <c r="E492" s="9">
        <f t="shared" si="7"/>
        <v>6</v>
      </c>
    </row>
    <row r="493" spans="2:5" ht="21" x14ac:dyDescent="0.25">
      <c r="B493" s="8"/>
      <c r="C493" s="9"/>
      <c r="D493" s="9"/>
      <c r="E493" s="9">
        <f t="shared" si="7"/>
        <v>6</v>
      </c>
    </row>
    <row r="494" spans="2:5" ht="21" x14ac:dyDescent="0.25">
      <c r="B494" s="8"/>
      <c r="C494" s="9"/>
      <c r="D494" s="9"/>
      <c r="E494" s="9">
        <f t="shared" si="7"/>
        <v>6</v>
      </c>
    </row>
    <row r="495" spans="2:5" ht="21" x14ac:dyDescent="0.25">
      <c r="B495" s="8"/>
      <c r="C495" s="9"/>
      <c r="D495" s="9"/>
      <c r="E495" s="9">
        <f t="shared" si="7"/>
        <v>6</v>
      </c>
    </row>
    <row r="496" spans="2:5" ht="21" x14ac:dyDescent="0.25">
      <c r="B496" s="8"/>
      <c r="C496" s="9"/>
      <c r="D496" s="9"/>
      <c r="E496" s="9">
        <f t="shared" si="7"/>
        <v>6</v>
      </c>
    </row>
    <row r="497" spans="2:5" ht="21" x14ac:dyDescent="0.25">
      <c r="B497" s="8"/>
      <c r="C497" s="9"/>
      <c r="D497" s="9"/>
      <c r="E497" s="9">
        <f t="shared" si="7"/>
        <v>6</v>
      </c>
    </row>
    <row r="498" spans="2:5" ht="21" x14ac:dyDescent="0.25">
      <c r="B498" s="8"/>
      <c r="C498" s="9"/>
      <c r="D498" s="9"/>
      <c r="E498" s="9">
        <f t="shared" si="7"/>
        <v>6</v>
      </c>
    </row>
    <row r="499" spans="2:5" ht="21" x14ac:dyDescent="0.25">
      <c r="B499" s="8"/>
      <c r="C499" s="9"/>
      <c r="D499" s="9"/>
      <c r="E499" s="9">
        <f t="shared" si="7"/>
        <v>6</v>
      </c>
    </row>
    <row r="500" spans="2:5" ht="21" x14ac:dyDescent="0.25">
      <c r="B500" s="8"/>
      <c r="C500" s="9"/>
      <c r="D500" s="9"/>
      <c r="E500" s="9">
        <f t="shared" si="7"/>
        <v>6</v>
      </c>
    </row>
    <row r="501" spans="2:5" ht="21" x14ac:dyDescent="0.25">
      <c r="B501" s="8"/>
      <c r="C501" s="9"/>
      <c r="D501" s="9"/>
      <c r="E501" s="9">
        <f t="shared" si="7"/>
        <v>6</v>
      </c>
    </row>
    <row r="502" spans="2:5" ht="21" x14ac:dyDescent="0.25">
      <c r="B502" s="8"/>
      <c r="C502" s="9"/>
      <c r="D502" s="9"/>
      <c r="E502" s="9">
        <f t="shared" si="7"/>
        <v>6</v>
      </c>
    </row>
    <row r="503" spans="2:5" ht="21" x14ac:dyDescent="0.25">
      <c r="B503" s="8"/>
      <c r="C503" s="9"/>
      <c r="D503" s="9"/>
      <c r="E503" s="9">
        <f t="shared" si="7"/>
        <v>6</v>
      </c>
    </row>
    <row r="504" spans="2:5" ht="21" x14ac:dyDescent="0.25">
      <c r="B504" s="8"/>
      <c r="C504" s="9"/>
      <c r="D504" s="9"/>
      <c r="E504" s="9">
        <f t="shared" si="7"/>
        <v>6</v>
      </c>
    </row>
    <row r="505" spans="2:5" ht="21" x14ac:dyDescent="0.25">
      <c r="B505" s="8"/>
      <c r="C505" s="9"/>
      <c r="D505" s="9"/>
      <c r="E505" s="9">
        <f t="shared" si="7"/>
        <v>6</v>
      </c>
    </row>
    <row r="506" spans="2:5" ht="21" x14ac:dyDescent="0.25">
      <c r="B506" s="8"/>
      <c r="C506" s="9"/>
      <c r="D506" s="9"/>
      <c r="E506" s="9">
        <f t="shared" si="7"/>
        <v>6</v>
      </c>
    </row>
    <row r="507" spans="2:5" ht="21" x14ac:dyDescent="0.25">
      <c r="B507" s="8"/>
      <c r="C507" s="9"/>
      <c r="D507" s="9"/>
      <c r="E507" s="9">
        <f t="shared" si="7"/>
        <v>6</v>
      </c>
    </row>
    <row r="508" spans="2:5" ht="21" x14ac:dyDescent="0.25">
      <c r="B508" s="8"/>
      <c r="C508" s="9"/>
      <c r="D508" s="9"/>
      <c r="E508" s="9">
        <f t="shared" si="7"/>
        <v>6</v>
      </c>
    </row>
    <row r="509" spans="2:5" ht="21" x14ac:dyDescent="0.25">
      <c r="B509" s="8"/>
      <c r="C509" s="9"/>
      <c r="D509" s="9"/>
      <c r="E509" s="9">
        <f t="shared" si="7"/>
        <v>6</v>
      </c>
    </row>
    <row r="510" spans="2:5" ht="21" x14ac:dyDescent="0.25">
      <c r="B510" s="8"/>
      <c r="C510" s="9"/>
      <c r="D510" s="9"/>
      <c r="E510" s="9">
        <f t="shared" si="7"/>
        <v>6</v>
      </c>
    </row>
    <row r="511" spans="2:5" ht="21" x14ac:dyDescent="0.25">
      <c r="B511" s="8"/>
      <c r="C511" s="9"/>
      <c r="D511" s="9"/>
      <c r="E511" s="9">
        <f t="shared" si="7"/>
        <v>6</v>
      </c>
    </row>
    <row r="512" spans="2:5" ht="21" x14ac:dyDescent="0.25">
      <c r="B512" s="8"/>
      <c r="C512" s="9"/>
      <c r="D512" s="9"/>
      <c r="E512" s="9">
        <f t="shared" si="7"/>
        <v>6</v>
      </c>
    </row>
    <row r="513" spans="2:5" ht="21" x14ac:dyDescent="0.25">
      <c r="B513" s="8"/>
      <c r="C513" s="9"/>
      <c r="D513" s="9"/>
      <c r="E513" s="9">
        <f t="shared" si="7"/>
        <v>6</v>
      </c>
    </row>
    <row r="514" spans="2:5" ht="21" x14ac:dyDescent="0.25">
      <c r="B514" s="8"/>
      <c r="C514" s="9"/>
      <c r="D514" s="9"/>
      <c r="E514" s="9">
        <f t="shared" si="7"/>
        <v>6</v>
      </c>
    </row>
    <row r="515" spans="2:5" ht="21" x14ac:dyDescent="0.25">
      <c r="B515" s="8"/>
      <c r="C515" s="9"/>
      <c r="D515" s="9"/>
      <c r="E515" s="9">
        <f t="shared" si="7"/>
        <v>6</v>
      </c>
    </row>
    <row r="516" spans="2:5" ht="21" x14ac:dyDescent="0.25">
      <c r="B516" s="8"/>
      <c r="C516" s="9"/>
      <c r="D516" s="9"/>
      <c r="E516" s="9">
        <f t="shared" si="7"/>
        <v>6</v>
      </c>
    </row>
    <row r="517" spans="2:5" ht="21" x14ac:dyDescent="0.25">
      <c r="B517" s="8"/>
      <c r="C517" s="9"/>
      <c r="D517" s="9"/>
      <c r="E517" s="9">
        <f t="shared" si="7"/>
        <v>6</v>
      </c>
    </row>
    <row r="518" spans="2:5" ht="21" x14ac:dyDescent="0.25">
      <c r="B518" s="8"/>
      <c r="C518" s="9"/>
      <c r="D518" s="9"/>
      <c r="E518" s="9">
        <f t="shared" ref="E518:E581" si="8">E517+C518-D518</f>
        <v>6</v>
      </c>
    </row>
    <row r="519" spans="2:5" ht="21" x14ac:dyDescent="0.25">
      <c r="B519" s="8"/>
      <c r="C519" s="9"/>
      <c r="D519" s="9"/>
      <c r="E519" s="9">
        <f t="shared" si="8"/>
        <v>6</v>
      </c>
    </row>
    <row r="520" spans="2:5" ht="21" x14ac:dyDescent="0.25">
      <c r="B520" s="8"/>
      <c r="C520" s="9"/>
      <c r="D520" s="9"/>
      <c r="E520" s="9">
        <f t="shared" si="8"/>
        <v>6</v>
      </c>
    </row>
    <row r="521" spans="2:5" ht="21" x14ac:dyDescent="0.25">
      <c r="B521" s="8"/>
      <c r="C521" s="9"/>
      <c r="D521" s="9"/>
      <c r="E521" s="9">
        <f t="shared" si="8"/>
        <v>6</v>
      </c>
    </row>
    <row r="522" spans="2:5" ht="21" x14ac:dyDescent="0.25">
      <c r="B522" s="8"/>
      <c r="C522" s="9"/>
      <c r="D522" s="9"/>
      <c r="E522" s="9">
        <f t="shared" si="8"/>
        <v>6</v>
      </c>
    </row>
    <row r="523" spans="2:5" ht="21" x14ac:dyDescent="0.25">
      <c r="B523" s="8"/>
      <c r="C523" s="9"/>
      <c r="D523" s="9"/>
      <c r="E523" s="9">
        <f t="shared" si="8"/>
        <v>6</v>
      </c>
    </row>
    <row r="524" spans="2:5" ht="21" x14ac:dyDescent="0.25">
      <c r="B524" s="8"/>
      <c r="C524" s="9"/>
      <c r="D524" s="9"/>
      <c r="E524" s="9">
        <f t="shared" si="8"/>
        <v>6</v>
      </c>
    </row>
    <row r="525" spans="2:5" ht="21" x14ac:dyDescent="0.25">
      <c r="B525" s="8"/>
      <c r="C525" s="9"/>
      <c r="D525" s="9"/>
      <c r="E525" s="9">
        <f t="shared" si="8"/>
        <v>6</v>
      </c>
    </row>
    <row r="526" spans="2:5" ht="21" x14ac:dyDescent="0.25">
      <c r="B526" s="8"/>
      <c r="C526" s="9"/>
      <c r="D526" s="9"/>
      <c r="E526" s="9">
        <f t="shared" si="8"/>
        <v>6</v>
      </c>
    </row>
    <row r="527" spans="2:5" ht="21" x14ac:dyDescent="0.25">
      <c r="B527" s="8"/>
      <c r="C527" s="9"/>
      <c r="D527" s="9"/>
      <c r="E527" s="9">
        <f t="shared" si="8"/>
        <v>6</v>
      </c>
    </row>
    <row r="528" spans="2:5" ht="21" x14ac:dyDescent="0.25">
      <c r="B528" s="8"/>
      <c r="C528" s="9"/>
      <c r="D528" s="9"/>
      <c r="E528" s="9">
        <f t="shared" si="8"/>
        <v>6</v>
      </c>
    </row>
    <row r="529" spans="2:5" ht="21" x14ac:dyDescent="0.25">
      <c r="B529" s="8"/>
      <c r="C529" s="9"/>
      <c r="D529" s="9"/>
      <c r="E529" s="9">
        <f t="shared" si="8"/>
        <v>6</v>
      </c>
    </row>
    <row r="530" spans="2:5" ht="21" x14ac:dyDescent="0.25">
      <c r="B530" s="8"/>
      <c r="C530" s="9"/>
      <c r="D530" s="9"/>
      <c r="E530" s="9">
        <f t="shared" si="8"/>
        <v>6</v>
      </c>
    </row>
    <row r="531" spans="2:5" ht="21" x14ac:dyDescent="0.25">
      <c r="B531" s="8"/>
      <c r="C531" s="9"/>
      <c r="D531" s="9"/>
      <c r="E531" s="9">
        <f t="shared" si="8"/>
        <v>6</v>
      </c>
    </row>
    <row r="532" spans="2:5" ht="21" x14ac:dyDescent="0.25">
      <c r="B532" s="8"/>
      <c r="C532" s="9"/>
      <c r="D532" s="9"/>
      <c r="E532" s="9">
        <f t="shared" si="8"/>
        <v>6</v>
      </c>
    </row>
    <row r="533" spans="2:5" ht="21" x14ac:dyDescent="0.25">
      <c r="B533" s="8"/>
      <c r="C533" s="9"/>
      <c r="D533" s="9"/>
      <c r="E533" s="9">
        <f t="shared" si="8"/>
        <v>6</v>
      </c>
    </row>
    <row r="534" spans="2:5" ht="21" x14ac:dyDescent="0.25">
      <c r="B534" s="8"/>
      <c r="C534" s="9"/>
      <c r="D534" s="9"/>
      <c r="E534" s="9">
        <f t="shared" si="8"/>
        <v>6</v>
      </c>
    </row>
    <row r="535" spans="2:5" ht="21" x14ac:dyDescent="0.25">
      <c r="B535" s="8"/>
      <c r="C535" s="9"/>
      <c r="D535" s="9"/>
      <c r="E535" s="9">
        <f t="shared" si="8"/>
        <v>6</v>
      </c>
    </row>
    <row r="536" spans="2:5" ht="21" x14ac:dyDescent="0.25">
      <c r="B536" s="8"/>
      <c r="C536" s="9"/>
      <c r="D536" s="9"/>
      <c r="E536" s="9">
        <f t="shared" si="8"/>
        <v>6</v>
      </c>
    </row>
    <row r="537" spans="2:5" ht="21" x14ac:dyDescent="0.25">
      <c r="B537" s="8"/>
      <c r="C537" s="9"/>
      <c r="D537" s="9"/>
      <c r="E537" s="9">
        <f t="shared" si="8"/>
        <v>6</v>
      </c>
    </row>
    <row r="538" spans="2:5" ht="21" x14ac:dyDescent="0.25">
      <c r="B538" s="8"/>
      <c r="C538" s="9"/>
      <c r="D538" s="9"/>
      <c r="E538" s="9">
        <f t="shared" si="8"/>
        <v>6</v>
      </c>
    </row>
    <row r="539" spans="2:5" ht="21" x14ac:dyDescent="0.25">
      <c r="B539" s="8"/>
      <c r="C539" s="9"/>
      <c r="D539" s="9"/>
      <c r="E539" s="9">
        <f t="shared" si="8"/>
        <v>6</v>
      </c>
    </row>
    <row r="540" spans="2:5" ht="21" x14ac:dyDescent="0.25">
      <c r="B540" s="8"/>
      <c r="C540" s="9"/>
      <c r="D540" s="9"/>
      <c r="E540" s="9">
        <f t="shared" si="8"/>
        <v>6</v>
      </c>
    </row>
    <row r="541" spans="2:5" ht="21" x14ac:dyDescent="0.25">
      <c r="B541" s="8"/>
      <c r="C541" s="9"/>
      <c r="D541" s="9"/>
      <c r="E541" s="9">
        <f t="shared" si="8"/>
        <v>6</v>
      </c>
    </row>
    <row r="542" spans="2:5" ht="21" x14ac:dyDescent="0.25">
      <c r="B542" s="8"/>
      <c r="C542" s="9"/>
      <c r="D542" s="9"/>
      <c r="E542" s="9">
        <f t="shared" si="8"/>
        <v>6</v>
      </c>
    </row>
    <row r="543" spans="2:5" ht="21" x14ac:dyDescent="0.25">
      <c r="B543" s="8"/>
      <c r="C543" s="9"/>
      <c r="D543" s="9"/>
      <c r="E543" s="9">
        <f t="shared" si="8"/>
        <v>6</v>
      </c>
    </row>
    <row r="544" spans="2:5" ht="21" x14ac:dyDescent="0.25">
      <c r="B544" s="8"/>
      <c r="C544" s="9"/>
      <c r="D544" s="9"/>
      <c r="E544" s="9">
        <f t="shared" si="8"/>
        <v>6</v>
      </c>
    </row>
    <row r="545" spans="2:5" ht="21" x14ac:dyDescent="0.25">
      <c r="B545" s="8"/>
      <c r="C545" s="9"/>
      <c r="D545" s="9"/>
      <c r="E545" s="9">
        <f t="shared" si="8"/>
        <v>6</v>
      </c>
    </row>
    <row r="546" spans="2:5" ht="21" x14ac:dyDescent="0.25">
      <c r="B546" s="8"/>
      <c r="C546" s="9"/>
      <c r="D546" s="9"/>
      <c r="E546" s="9">
        <f t="shared" si="8"/>
        <v>6</v>
      </c>
    </row>
    <row r="547" spans="2:5" ht="21" x14ac:dyDescent="0.25">
      <c r="B547" s="8"/>
      <c r="C547" s="9"/>
      <c r="D547" s="9"/>
      <c r="E547" s="9">
        <f t="shared" si="8"/>
        <v>6</v>
      </c>
    </row>
    <row r="548" spans="2:5" ht="21" x14ac:dyDescent="0.25">
      <c r="B548" s="8"/>
      <c r="C548" s="9"/>
      <c r="D548" s="9"/>
      <c r="E548" s="9">
        <f t="shared" si="8"/>
        <v>6</v>
      </c>
    </row>
    <row r="549" spans="2:5" ht="21" x14ac:dyDescent="0.25">
      <c r="B549" s="8"/>
      <c r="C549" s="9"/>
      <c r="D549" s="9"/>
      <c r="E549" s="9">
        <f t="shared" si="8"/>
        <v>6</v>
      </c>
    </row>
    <row r="550" spans="2:5" ht="21" x14ac:dyDescent="0.25">
      <c r="B550" s="8"/>
      <c r="C550" s="9"/>
      <c r="D550" s="9"/>
      <c r="E550" s="9">
        <f t="shared" si="8"/>
        <v>6</v>
      </c>
    </row>
    <row r="551" spans="2:5" ht="21" x14ac:dyDescent="0.25">
      <c r="B551" s="8"/>
      <c r="C551" s="9"/>
      <c r="D551" s="9"/>
      <c r="E551" s="9">
        <f t="shared" si="8"/>
        <v>6</v>
      </c>
    </row>
    <row r="552" spans="2:5" ht="21" x14ac:dyDescent="0.25">
      <c r="B552" s="8"/>
      <c r="C552" s="9"/>
      <c r="D552" s="9"/>
      <c r="E552" s="9">
        <f t="shared" si="8"/>
        <v>6</v>
      </c>
    </row>
    <row r="553" spans="2:5" ht="21" x14ac:dyDescent="0.25">
      <c r="B553" s="8"/>
      <c r="C553" s="9"/>
      <c r="D553" s="9"/>
      <c r="E553" s="9">
        <f t="shared" si="8"/>
        <v>6</v>
      </c>
    </row>
    <row r="554" spans="2:5" ht="21" x14ac:dyDescent="0.25">
      <c r="B554" s="8"/>
      <c r="C554" s="9"/>
      <c r="D554" s="9"/>
      <c r="E554" s="9">
        <f t="shared" si="8"/>
        <v>6</v>
      </c>
    </row>
    <row r="555" spans="2:5" ht="21" x14ac:dyDescent="0.25">
      <c r="B555" s="8"/>
      <c r="C555" s="9"/>
      <c r="D555" s="9"/>
      <c r="E555" s="9">
        <f t="shared" si="8"/>
        <v>6</v>
      </c>
    </row>
    <row r="556" spans="2:5" ht="21" x14ac:dyDescent="0.25">
      <c r="B556" s="8"/>
      <c r="C556" s="9"/>
      <c r="D556" s="9"/>
      <c r="E556" s="9">
        <f t="shared" si="8"/>
        <v>6</v>
      </c>
    </row>
    <row r="557" spans="2:5" ht="21" x14ac:dyDescent="0.25">
      <c r="B557" s="8"/>
      <c r="C557" s="9"/>
      <c r="D557" s="9"/>
      <c r="E557" s="9">
        <f t="shared" si="8"/>
        <v>6</v>
      </c>
    </row>
    <row r="558" spans="2:5" ht="21" x14ac:dyDescent="0.25">
      <c r="B558" s="8"/>
      <c r="C558" s="9"/>
      <c r="D558" s="9"/>
      <c r="E558" s="9">
        <f t="shared" si="8"/>
        <v>6</v>
      </c>
    </row>
    <row r="559" spans="2:5" ht="21" x14ac:dyDescent="0.25">
      <c r="B559" s="8"/>
      <c r="C559" s="9"/>
      <c r="D559" s="9"/>
      <c r="E559" s="9">
        <f t="shared" si="8"/>
        <v>6</v>
      </c>
    </row>
    <row r="560" spans="2:5" ht="21" x14ac:dyDescent="0.25">
      <c r="B560" s="8"/>
      <c r="C560" s="9"/>
      <c r="D560" s="9"/>
      <c r="E560" s="9">
        <f t="shared" si="8"/>
        <v>6</v>
      </c>
    </row>
    <row r="561" spans="2:5" ht="21" x14ac:dyDescent="0.25">
      <c r="B561" s="8"/>
      <c r="C561" s="9"/>
      <c r="D561" s="9"/>
      <c r="E561" s="9">
        <f t="shared" si="8"/>
        <v>6</v>
      </c>
    </row>
    <row r="562" spans="2:5" ht="21" x14ac:dyDescent="0.25">
      <c r="B562" s="8"/>
      <c r="C562" s="9"/>
      <c r="D562" s="9"/>
      <c r="E562" s="9">
        <f t="shared" si="8"/>
        <v>6</v>
      </c>
    </row>
    <row r="563" spans="2:5" ht="21" x14ac:dyDescent="0.25">
      <c r="B563" s="8"/>
      <c r="C563" s="9"/>
      <c r="D563" s="9"/>
      <c r="E563" s="9">
        <f t="shared" si="8"/>
        <v>6</v>
      </c>
    </row>
    <row r="564" spans="2:5" ht="21" x14ac:dyDescent="0.25">
      <c r="B564" s="8"/>
      <c r="C564" s="9"/>
      <c r="D564" s="9"/>
      <c r="E564" s="9">
        <f t="shared" si="8"/>
        <v>6</v>
      </c>
    </row>
    <row r="565" spans="2:5" ht="21" x14ac:dyDescent="0.25">
      <c r="B565" s="8"/>
      <c r="C565" s="9"/>
      <c r="D565" s="9"/>
      <c r="E565" s="9">
        <f t="shared" si="8"/>
        <v>6</v>
      </c>
    </row>
    <row r="566" spans="2:5" ht="21" x14ac:dyDescent="0.25">
      <c r="B566" s="8"/>
      <c r="C566" s="9"/>
      <c r="D566" s="9"/>
      <c r="E566" s="9">
        <f t="shared" si="8"/>
        <v>6</v>
      </c>
    </row>
    <row r="567" spans="2:5" ht="21" x14ac:dyDescent="0.25">
      <c r="B567" s="8"/>
      <c r="C567" s="9"/>
      <c r="D567" s="9"/>
      <c r="E567" s="9">
        <f t="shared" si="8"/>
        <v>6</v>
      </c>
    </row>
    <row r="568" spans="2:5" ht="21" x14ac:dyDescent="0.25">
      <c r="B568" s="8"/>
      <c r="C568" s="9"/>
      <c r="D568" s="9"/>
      <c r="E568" s="9">
        <f t="shared" si="8"/>
        <v>6</v>
      </c>
    </row>
    <row r="569" spans="2:5" ht="21" x14ac:dyDescent="0.25">
      <c r="B569" s="8"/>
      <c r="C569" s="9"/>
      <c r="D569" s="9"/>
      <c r="E569" s="9">
        <f t="shared" si="8"/>
        <v>6</v>
      </c>
    </row>
    <row r="570" spans="2:5" ht="21" x14ac:dyDescent="0.25">
      <c r="B570" s="8"/>
      <c r="C570" s="9"/>
      <c r="D570" s="9"/>
      <c r="E570" s="9">
        <f t="shared" si="8"/>
        <v>6</v>
      </c>
    </row>
    <row r="571" spans="2:5" ht="21" x14ac:dyDescent="0.25">
      <c r="B571" s="8"/>
      <c r="C571" s="9"/>
      <c r="D571" s="9"/>
      <c r="E571" s="9">
        <f t="shared" si="8"/>
        <v>6</v>
      </c>
    </row>
    <row r="572" spans="2:5" ht="21" x14ac:dyDescent="0.25">
      <c r="B572" s="8"/>
      <c r="C572" s="9"/>
      <c r="D572" s="9"/>
      <c r="E572" s="9">
        <f t="shared" si="8"/>
        <v>6</v>
      </c>
    </row>
    <row r="573" spans="2:5" ht="21" x14ac:dyDescent="0.25">
      <c r="B573" s="8"/>
      <c r="C573" s="9"/>
      <c r="D573" s="9"/>
      <c r="E573" s="9">
        <f t="shared" si="8"/>
        <v>6</v>
      </c>
    </row>
    <row r="574" spans="2:5" ht="21" x14ac:dyDescent="0.25">
      <c r="B574" s="8"/>
      <c r="C574" s="9"/>
      <c r="D574" s="9"/>
      <c r="E574" s="9">
        <f t="shared" si="8"/>
        <v>6</v>
      </c>
    </row>
    <row r="575" spans="2:5" ht="21" x14ac:dyDescent="0.25">
      <c r="B575" s="8"/>
      <c r="C575" s="9"/>
      <c r="D575" s="9"/>
      <c r="E575" s="9">
        <f t="shared" si="8"/>
        <v>6</v>
      </c>
    </row>
    <row r="576" spans="2:5" ht="21" x14ac:dyDescent="0.25">
      <c r="B576" s="8"/>
      <c r="C576" s="9"/>
      <c r="D576" s="9"/>
      <c r="E576" s="9">
        <f t="shared" si="8"/>
        <v>6</v>
      </c>
    </row>
    <row r="577" spans="2:5" ht="21" x14ac:dyDescent="0.25">
      <c r="B577" s="8"/>
      <c r="C577" s="9"/>
      <c r="D577" s="9"/>
      <c r="E577" s="9">
        <f t="shared" si="8"/>
        <v>6</v>
      </c>
    </row>
    <row r="578" spans="2:5" ht="21" x14ac:dyDescent="0.25">
      <c r="B578" s="8"/>
      <c r="C578" s="9"/>
      <c r="D578" s="9"/>
      <c r="E578" s="9">
        <f t="shared" si="8"/>
        <v>6</v>
      </c>
    </row>
    <row r="579" spans="2:5" ht="21" x14ac:dyDescent="0.25">
      <c r="B579" s="8"/>
      <c r="C579" s="9"/>
      <c r="D579" s="9"/>
      <c r="E579" s="9">
        <f t="shared" si="8"/>
        <v>6</v>
      </c>
    </row>
    <row r="580" spans="2:5" ht="21" x14ac:dyDescent="0.25">
      <c r="B580" s="8"/>
      <c r="C580" s="9"/>
      <c r="D580" s="9"/>
      <c r="E580" s="9">
        <f t="shared" si="8"/>
        <v>6</v>
      </c>
    </row>
    <row r="581" spans="2:5" ht="21" x14ac:dyDescent="0.25">
      <c r="B581" s="8"/>
      <c r="C581" s="9"/>
      <c r="D581" s="9"/>
      <c r="E581" s="9">
        <f t="shared" si="8"/>
        <v>6</v>
      </c>
    </row>
    <row r="582" spans="2:5" ht="21" x14ac:dyDescent="0.25">
      <c r="B582" s="8"/>
      <c r="C582" s="9"/>
      <c r="D582" s="9"/>
      <c r="E582" s="9">
        <f t="shared" ref="E582:E645" si="9">E581+C582-D582</f>
        <v>6</v>
      </c>
    </row>
    <row r="583" spans="2:5" ht="21" x14ac:dyDescent="0.25">
      <c r="B583" s="8"/>
      <c r="C583" s="9"/>
      <c r="D583" s="9"/>
      <c r="E583" s="9">
        <f t="shared" si="9"/>
        <v>6</v>
      </c>
    </row>
    <row r="584" spans="2:5" ht="21" x14ac:dyDescent="0.25">
      <c r="B584" s="8"/>
      <c r="C584" s="9"/>
      <c r="D584" s="9"/>
      <c r="E584" s="9">
        <f t="shared" si="9"/>
        <v>6</v>
      </c>
    </row>
    <row r="585" spans="2:5" ht="21" x14ac:dyDescent="0.25">
      <c r="B585" s="8"/>
      <c r="C585" s="9"/>
      <c r="D585" s="9"/>
      <c r="E585" s="9">
        <f t="shared" si="9"/>
        <v>6</v>
      </c>
    </row>
    <row r="586" spans="2:5" ht="21" x14ac:dyDescent="0.25">
      <c r="B586" s="8"/>
      <c r="C586" s="9"/>
      <c r="D586" s="9"/>
      <c r="E586" s="9">
        <f t="shared" si="9"/>
        <v>6</v>
      </c>
    </row>
    <row r="587" spans="2:5" ht="21" x14ac:dyDescent="0.25">
      <c r="C587" s="9"/>
      <c r="D587" s="9"/>
      <c r="E587" s="9">
        <f t="shared" si="9"/>
        <v>6</v>
      </c>
    </row>
    <row r="588" spans="2:5" ht="21" x14ac:dyDescent="0.25">
      <c r="C588" s="9"/>
      <c r="D588" s="9"/>
      <c r="E588" s="9">
        <f t="shared" si="9"/>
        <v>6</v>
      </c>
    </row>
    <row r="589" spans="2:5" ht="21" x14ac:dyDescent="0.25">
      <c r="C589" s="9"/>
      <c r="D589" s="9"/>
      <c r="E589" s="9">
        <f t="shared" si="9"/>
        <v>6</v>
      </c>
    </row>
    <row r="590" spans="2:5" ht="21" x14ac:dyDescent="0.25">
      <c r="C590" s="9"/>
      <c r="D590" s="9"/>
      <c r="E590" s="9">
        <f t="shared" si="9"/>
        <v>6</v>
      </c>
    </row>
    <row r="591" spans="2:5" ht="21" x14ac:dyDescent="0.25">
      <c r="C591" s="9"/>
      <c r="D591" s="9"/>
      <c r="E591" s="9">
        <f t="shared" si="9"/>
        <v>6</v>
      </c>
    </row>
    <row r="592" spans="2:5" ht="21" x14ac:dyDescent="0.25">
      <c r="C592" s="9"/>
      <c r="D592" s="9"/>
      <c r="E592" s="9">
        <f t="shared" si="9"/>
        <v>6</v>
      </c>
    </row>
    <row r="593" spans="3:5" ht="21" x14ac:dyDescent="0.25">
      <c r="C593" s="9"/>
      <c r="D593" s="9"/>
      <c r="E593" s="9">
        <f t="shared" si="9"/>
        <v>6</v>
      </c>
    </row>
    <row r="594" spans="3:5" ht="21" x14ac:dyDescent="0.25">
      <c r="C594" s="9"/>
      <c r="D594" s="9"/>
      <c r="E594" s="9">
        <f t="shared" si="9"/>
        <v>6</v>
      </c>
    </row>
    <row r="595" spans="3:5" ht="21" x14ac:dyDescent="0.25">
      <c r="C595" s="9"/>
      <c r="D595" s="9"/>
      <c r="E595" s="9">
        <f t="shared" si="9"/>
        <v>6</v>
      </c>
    </row>
    <row r="596" spans="3:5" ht="21" x14ac:dyDescent="0.25">
      <c r="C596" s="9"/>
      <c r="E596" s="9">
        <f t="shared" si="9"/>
        <v>6</v>
      </c>
    </row>
    <row r="597" spans="3:5" ht="21" x14ac:dyDescent="0.25">
      <c r="C597" s="9"/>
      <c r="E597" s="9">
        <f t="shared" si="9"/>
        <v>6</v>
      </c>
    </row>
    <row r="598" spans="3:5" ht="21" x14ac:dyDescent="0.25">
      <c r="C598" s="9"/>
      <c r="E598" s="9">
        <f t="shared" si="9"/>
        <v>6</v>
      </c>
    </row>
    <row r="599" spans="3:5" ht="21" x14ac:dyDescent="0.25">
      <c r="C599" s="9"/>
      <c r="E599" s="9">
        <f t="shared" si="9"/>
        <v>6</v>
      </c>
    </row>
    <row r="600" spans="3:5" ht="21" x14ac:dyDescent="0.25">
      <c r="C600" s="9"/>
      <c r="E600" s="9">
        <f t="shared" si="9"/>
        <v>6</v>
      </c>
    </row>
    <row r="601" spans="3:5" ht="21" x14ac:dyDescent="0.25">
      <c r="C601" s="9"/>
      <c r="E601" s="9">
        <f t="shared" si="9"/>
        <v>6</v>
      </c>
    </row>
    <row r="602" spans="3:5" ht="21" x14ac:dyDescent="0.25">
      <c r="C602" s="9"/>
      <c r="E602" s="9">
        <f t="shared" si="9"/>
        <v>6</v>
      </c>
    </row>
    <row r="603" spans="3:5" ht="21" x14ac:dyDescent="0.25">
      <c r="C603" s="9"/>
      <c r="E603" s="9">
        <f t="shared" si="9"/>
        <v>6</v>
      </c>
    </row>
    <row r="604" spans="3:5" ht="21" x14ac:dyDescent="0.25">
      <c r="C604" s="9"/>
      <c r="E604" s="9">
        <f t="shared" si="9"/>
        <v>6</v>
      </c>
    </row>
    <row r="605" spans="3:5" ht="21" x14ac:dyDescent="0.25">
      <c r="C605" s="9"/>
      <c r="E605" s="9">
        <f t="shared" si="9"/>
        <v>6</v>
      </c>
    </row>
    <row r="606" spans="3:5" ht="21" x14ac:dyDescent="0.25">
      <c r="C606" s="9"/>
      <c r="E606" s="9">
        <f t="shared" si="9"/>
        <v>6</v>
      </c>
    </row>
    <row r="607" spans="3:5" ht="21" x14ac:dyDescent="0.25">
      <c r="C607" s="9"/>
      <c r="E607" s="9">
        <f t="shared" si="9"/>
        <v>6</v>
      </c>
    </row>
    <row r="608" spans="3:5" ht="21" x14ac:dyDescent="0.25">
      <c r="C608" s="9"/>
      <c r="E608" s="9">
        <f t="shared" si="9"/>
        <v>6</v>
      </c>
    </row>
    <row r="609" spans="3:5" ht="21" x14ac:dyDescent="0.25">
      <c r="C609" s="9"/>
      <c r="E609" s="9">
        <f t="shared" si="9"/>
        <v>6</v>
      </c>
    </row>
    <row r="610" spans="3:5" ht="21" x14ac:dyDescent="0.25">
      <c r="C610" s="9"/>
      <c r="E610" s="9">
        <f t="shared" si="9"/>
        <v>6</v>
      </c>
    </row>
    <row r="611" spans="3:5" ht="21" x14ac:dyDescent="0.25">
      <c r="C611" s="9"/>
      <c r="E611" s="9">
        <f t="shared" si="9"/>
        <v>6</v>
      </c>
    </row>
    <row r="612" spans="3:5" ht="21" x14ac:dyDescent="0.25">
      <c r="C612" s="9"/>
      <c r="E612" s="9">
        <f t="shared" si="9"/>
        <v>6</v>
      </c>
    </row>
    <row r="613" spans="3:5" ht="21" x14ac:dyDescent="0.25">
      <c r="C613" s="9"/>
      <c r="E613" s="9">
        <f t="shared" si="9"/>
        <v>6</v>
      </c>
    </row>
    <row r="614" spans="3:5" ht="21" x14ac:dyDescent="0.25">
      <c r="C614" s="9"/>
      <c r="E614" s="9">
        <f t="shared" si="9"/>
        <v>6</v>
      </c>
    </row>
    <row r="615" spans="3:5" ht="21" x14ac:dyDescent="0.25">
      <c r="C615" s="9"/>
      <c r="E615" s="9">
        <f t="shared" si="9"/>
        <v>6</v>
      </c>
    </row>
    <row r="616" spans="3:5" ht="21" x14ac:dyDescent="0.25">
      <c r="C616" s="9"/>
      <c r="E616" s="9">
        <f t="shared" si="9"/>
        <v>6</v>
      </c>
    </row>
    <row r="617" spans="3:5" ht="21" x14ac:dyDescent="0.25">
      <c r="C617" s="9"/>
      <c r="E617" s="9">
        <f t="shared" si="9"/>
        <v>6</v>
      </c>
    </row>
    <row r="618" spans="3:5" ht="21" x14ac:dyDescent="0.25">
      <c r="C618" s="9"/>
      <c r="E618" s="9">
        <f t="shared" si="9"/>
        <v>6</v>
      </c>
    </row>
    <row r="619" spans="3:5" ht="21" x14ac:dyDescent="0.25">
      <c r="C619" s="9"/>
      <c r="E619" s="9">
        <f t="shared" si="9"/>
        <v>6</v>
      </c>
    </row>
    <row r="620" spans="3:5" ht="21" x14ac:dyDescent="0.25">
      <c r="C620" s="9"/>
      <c r="E620" s="9">
        <f t="shared" si="9"/>
        <v>6</v>
      </c>
    </row>
    <row r="621" spans="3:5" ht="21" x14ac:dyDescent="0.25">
      <c r="C621" s="9"/>
      <c r="E621" s="9">
        <f t="shared" si="9"/>
        <v>6</v>
      </c>
    </row>
    <row r="622" spans="3:5" ht="21" x14ac:dyDescent="0.25">
      <c r="C622" s="9"/>
      <c r="E622" s="9">
        <f t="shared" si="9"/>
        <v>6</v>
      </c>
    </row>
    <row r="623" spans="3:5" ht="21" x14ac:dyDescent="0.25">
      <c r="C623" s="9"/>
      <c r="E623" s="9">
        <f t="shared" si="9"/>
        <v>6</v>
      </c>
    </row>
    <row r="624" spans="3:5" ht="21" x14ac:dyDescent="0.25">
      <c r="C624" s="9"/>
      <c r="E624" s="9">
        <f t="shared" si="9"/>
        <v>6</v>
      </c>
    </row>
    <row r="625" spans="3:5" ht="21" x14ac:dyDescent="0.25">
      <c r="C625" s="9"/>
      <c r="E625" s="9">
        <f t="shared" si="9"/>
        <v>6</v>
      </c>
    </row>
    <row r="626" spans="3:5" ht="21" x14ac:dyDescent="0.25">
      <c r="C626" s="9"/>
      <c r="E626" s="9">
        <f t="shared" si="9"/>
        <v>6</v>
      </c>
    </row>
    <row r="627" spans="3:5" ht="21" x14ac:dyDescent="0.25">
      <c r="C627" s="9"/>
      <c r="E627" s="9">
        <f t="shared" si="9"/>
        <v>6</v>
      </c>
    </row>
    <row r="628" spans="3:5" ht="21" x14ac:dyDescent="0.25">
      <c r="C628" s="9"/>
      <c r="E628" s="9">
        <f t="shared" si="9"/>
        <v>6</v>
      </c>
    </row>
    <row r="629" spans="3:5" ht="21" x14ac:dyDescent="0.25">
      <c r="C629" s="9"/>
      <c r="E629" s="9">
        <f t="shared" si="9"/>
        <v>6</v>
      </c>
    </row>
    <row r="630" spans="3:5" ht="21" x14ac:dyDescent="0.25">
      <c r="C630" s="9"/>
      <c r="E630" s="9">
        <f t="shared" si="9"/>
        <v>6</v>
      </c>
    </row>
    <row r="631" spans="3:5" ht="21" x14ac:dyDescent="0.25">
      <c r="C631" s="9"/>
      <c r="E631" s="9">
        <f t="shared" si="9"/>
        <v>6</v>
      </c>
    </row>
    <row r="632" spans="3:5" ht="21" x14ac:dyDescent="0.25">
      <c r="C632" s="9"/>
      <c r="E632" s="9">
        <f t="shared" si="9"/>
        <v>6</v>
      </c>
    </row>
    <row r="633" spans="3:5" ht="21" x14ac:dyDescent="0.25">
      <c r="C633" s="9"/>
      <c r="E633" s="9">
        <f t="shared" si="9"/>
        <v>6</v>
      </c>
    </row>
    <row r="634" spans="3:5" ht="21" x14ac:dyDescent="0.25">
      <c r="C634" s="9"/>
      <c r="E634" s="9">
        <f t="shared" si="9"/>
        <v>6</v>
      </c>
    </row>
    <row r="635" spans="3:5" ht="21" x14ac:dyDescent="0.25">
      <c r="C635" s="9"/>
      <c r="E635" s="9">
        <f t="shared" si="9"/>
        <v>6</v>
      </c>
    </row>
    <row r="636" spans="3:5" ht="21" x14ac:dyDescent="0.25">
      <c r="C636" s="9"/>
      <c r="E636" s="9">
        <f t="shared" si="9"/>
        <v>6</v>
      </c>
    </row>
    <row r="637" spans="3:5" ht="21" x14ac:dyDescent="0.25">
      <c r="C637" s="9"/>
      <c r="E637" s="9">
        <f t="shared" si="9"/>
        <v>6</v>
      </c>
    </row>
    <row r="638" spans="3:5" ht="21" x14ac:dyDescent="0.25">
      <c r="C638" s="9"/>
      <c r="E638" s="9">
        <f t="shared" si="9"/>
        <v>6</v>
      </c>
    </row>
    <row r="639" spans="3:5" ht="21" x14ac:dyDescent="0.25">
      <c r="C639" s="9"/>
      <c r="E639" s="9">
        <f t="shared" si="9"/>
        <v>6</v>
      </c>
    </row>
    <row r="640" spans="3:5" ht="21" x14ac:dyDescent="0.25">
      <c r="C640" s="9"/>
      <c r="E640" s="9">
        <f t="shared" si="9"/>
        <v>6</v>
      </c>
    </row>
    <row r="641" spans="3:5" ht="21" x14ac:dyDescent="0.25">
      <c r="C641" s="9"/>
      <c r="E641" s="9">
        <f t="shared" si="9"/>
        <v>6</v>
      </c>
    </row>
    <row r="642" spans="3:5" ht="21" x14ac:dyDescent="0.25">
      <c r="C642" s="9"/>
      <c r="E642" s="9">
        <f t="shared" si="9"/>
        <v>6</v>
      </c>
    </row>
    <row r="643" spans="3:5" ht="21" x14ac:dyDescent="0.25">
      <c r="C643" s="9"/>
      <c r="E643" s="9">
        <f t="shared" si="9"/>
        <v>6</v>
      </c>
    </row>
    <row r="644" spans="3:5" ht="21" x14ac:dyDescent="0.25">
      <c r="C644" s="9"/>
      <c r="E644" s="9">
        <f t="shared" si="9"/>
        <v>6</v>
      </c>
    </row>
    <row r="645" spans="3:5" ht="21" x14ac:dyDescent="0.25">
      <c r="C645" s="9"/>
      <c r="E645" s="9">
        <f t="shared" si="9"/>
        <v>6</v>
      </c>
    </row>
    <row r="646" spans="3:5" ht="21" x14ac:dyDescent="0.25">
      <c r="C646" s="9"/>
      <c r="E646" s="9">
        <f t="shared" ref="E646:E672" si="10">E645+C646-D646</f>
        <v>6</v>
      </c>
    </row>
    <row r="647" spans="3:5" ht="21" x14ac:dyDescent="0.25">
      <c r="C647" s="9"/>
      <c r="E647" s="9">
        <f t="shared" si="10"/>
        <v>6</v>
      </c>
    </row>
    <row r="648" spans="3:5" ht="21" x14ac:dyDescent="0.25">
      <c r="C648" s="9"/>
      <c r="E648" s="9">
        <f t="shared" si="10"/>
        <v>6</v>
      </c>
    </row>
    <row r="649" spans="3:5" ht="21" x14ac:dyDescent="0.25">
      <c r="E649" s="9">
        <f t="shared" si="10"/>
        <v>6</v>
      </c>
    </row>
    <row r="650" spans="3:5" ht="21" x14ac:dyDescent="0.25">
      <c r="E650" s="9">
        <f t="shared" si="10"/>
        <v>6</v>
      </c>
    </row>
    <row r="651" spans="3:5" ht="21" x14ac:dyDescent="0.25">
      <c r="E651" s="9">
        <f t="shared" si="10"/>
        <v>6</v>
      </c>
    </row>
    <row r="652" spans="3:5" ht="21" x14ac:dyDescent="0.25">
      <c r="E652" s="9">
        <f t="shared" si="10"/>
        <v>6</v>
      </c>
    </row>
    <row r="653" spans="3:5" ht="21" x14ac:dyDescent="0.25">
      <c r="E653" s="9">
        <f t="shared" si="10"/>
        <v>6</v>
      </c>
    </row>
    <row r="654" spans="3:5" ht="21" x14ac:dyDescent="0.25">
      <c r="E654" s="9">
        <f t="shared" si="10"/>
        <v>6</v>
      </c>
    </row>
    <row r="655" spans="3:5" ht="21" x14ac:dyDescent="0.25">
      <c r="E655" s="9">
        <f t="shared" si="10"/>
        <v>6</v>
      </c>
    </row>
    <row r="656" spans="3:5" ht="21" x14ac:dyDescent="0.25">
      <c r="E656" s="9">
        <f t="shared" si="10"/>
        <v>6</v>
      </c>
    </row>
    <row r="657" spans="5:5" ht="21" x14ac:dyDescent="0.25">
      <c r="E657" s="9">
        <f t="shared" si="10"/>
        <v>6</v>
      </c>
    </row>
    <row r="658" spans="5:5" ht="21" x14ac:dyDescent="0.25">
      <c r="E658" s="9">
        <f t="shared" si="10"/>
        <v>6</v>
      </c>
    </row>
    <row r="659" spans="5:5" ht="21" x14ac:dyDescent="0.25">
      <c r="E659" s="9">
        <f t="shared" si="10"/>
        <v>6</v>
      </c>
    </row>
    <row r="660" spans="5:5" ht="21" x14ac:dyDescent="0.25">
      <c r="E660" s="9">
        <f t="shared" si="10"/>
        <v>6</v>
      </c>
    </row>
    <row r="661" spans="5:5" ht="21" x14ac:dyDescent="0.25">
      <c r="E661" s="9">
        <f t="shared" si="10"/>
        <v>6</v>
      </c>
    </row>
    <row r="662" spans="5:5" ht="21" x14ac:dyDescent="0.25">
      <c r="E662" s="9">
        <f t="shared" si="10"/>
        <v>6</v>
      </c>
    </row>
    <row r="663" spans="5:5" ht="21" x14ac:dyDescent="0.25">
      <c r="E663" s="9">
        <f t="shared" si="10"/>
        <v>6</v>
      </c>
    </row>
    <row r="664" spans="5:5" ht="21" x14ac:dyDescent="0.25">
      <c r="E664" s="9">
        <f t="shared" si="10"/>
        <v>6</v>
      </c>
    </row>
    <row r="665" spans="5:5" ht="21" x14ac:dyDescent="0.25">
      <c r="E665" s="9">
        <f t="shared" si="10"/>
        <v>6</v>
      </c>
    </row>
    <row r="666" spans="5:5" ht="21" x14ac:dyDescent="0.25">
      <c r="E666" s="9">
        <f t="shared" si="10"/>
        <v>6</v>
      </c>
    </row>
    <row r="667" spans="5:5" ht="21" x14ac:dyDescent="0.25">
      <c r="E667" s="9">
        <f t="shared" si="10"/>
        <v>6</v>
      </c>
    </row>
    <row r="668" spans="5:5" ht="21" x14ac:dyDescent="0.25">
      <c r="E668" s="9">
        <f t="shared" si="10"/>
        <v>6</v>
      </c>
    </row>
    <row r="669" spans="5:5" ht="21" x14ac:dyDescent="0.25">
      <c r="E669" s="9">
        <f t="shared" si="10"/>
        <v>6</v>
      </c>
    </row>
    <row r="670" spans="5:5" ht="21" x14ac:dyDescent="0.25">
      <c r="E670" s="9">
        <f t="shared" si="10"/>
        <v>6</v>
      </c>
    </row>
    <row r="671" spans="5:5" ht="21" x14ac:dyDescent="0.25">
      <c r="E671" s="9">
        <f t="shared" si="10"/>
        <v>6</v>
      </c>
    </row>
    <row r="672" spans="5:5" ht="21" x14ac:dyDescent="0.25">
      <c r="E672" s="9">
        <f t="shared" si="10"/>
        <v>6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Sheet183">
    <pageSetUpPr fitToPage="1"/>
  </sheetPr>
  <dimension ref="A1:P108"/>
  <sheetViews>
    <sheetView zoomScale="80" zoomScaleNormal="80" workbookViewId="0">
      <pane ySplit="3" topLeftCell="A54" activePane="bottomLeft" state="frozen"/>
      <selection activeCell="C90" sqref="C90"/>
      <selection pane="bottomLeft" activeCell="D67" sqref="D67"/>
    </sheetView>
  </sheetViews>
  <sheetFormatPr baseColWidth="10" defaultColWidth="9.1640625" defaultRowHeight="15" x14ac:dyDescent="0.2"/>
  <cols>
    <col min="1" max="1" width="9.5" style="48" bestFit="1" customWidth="1"/>
    <col min="2" max="2" width="39.33203125" style="36" bestFit="1" customWidth="1"/>
    <col min="3" max="3" width="31.5" style="13" bestFit="1" customWidth="1"/>
    <col min="4" max="4" width="23.5" style="13" bestFit="1" customWidth="1"/>
    <col min="5" max="5" width="19.83203125" style="36" bestFit="1" customWidth="1"/>
    <col min="6" max="6" width="68.83203125" style="36" bestFit="1" customWidth="1"/>
    <col min="7" max="7" width="24.1640625" style="36" customWidth="1"/>
    <col min="8" max="8" width="21.6640625" style="36" customWidth="1"/>
    <col min="9" max="9" width="20.83203125" style="36" bestFit="1" customWidth="1"/>
    <col min="10" max="10" width="23.5" style="36" customWidth="1"/>
    <col min="11" max="11" width="19.5" style="36" customWidth="1"/>
    <col min="12" max="12" width="19.83203125" style="36" customWidth="1"/>
    <col min="13" max="13" width="16.1640625" style="36" bestFit="1" customWidth="1"/>
    <col min="14" max="14" width="9.1640625" style="36"/>
    <col min="15" max="15" width="22.5" style="36" bestFit="1" customWidth="1"/>
    <col min="16" max="16" width="20.83203125" style="36" bestFit="1" customWidth="1"/>
    <col min="17" max="16384" width="9.1640625" style="36"/>
  </cols>
  <sheetData>
    <row r="1" spans="1:15" ht="9" customHeight="1" x14ac:dyDescent="0.2">
      <c r="A1" s="157"/>
      <c r="B1" s="157"/>
      <c r="C1" s="157"/>
      <c r="D1" s="157"/>
      <c r="E1" s="157"/>
      <c r="F1" s="157"/>
      <c r="G1" s="157"/>
      <c r="H1" s="157"/>
      <c r="I1" s="157"/>
      <c r="J1" s="157"/>
    </row>
    <row r="2" spans="1:15" ht="38.25" customHeight="1" x14ac:dyDescent="0.2">
      <c r="A2" s="158" t="s">
        <v>1675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</row>
    <row r="3" spans="1:15" s="39" customFormat="1" ht="26" x14ac:dyDescent="0.3">
      <c r="A3" s="37" t="s">
        <v>143</v>
      </c>
      <c r="B3" s="37" t="s">
        <v>0</v>
      </c>
      <c r="C3" s="62" t="s">
        <v>1</v>
      </c>
      <c r="D3" s="62" t="s">
        <v>2</v>
      </c>
      <c r="E3" s="37" t="s">
        <v>3</v>
      </c>
      <c r="F3" s="37" t="s">
        <v>67</v>
      </c>
      <c r="G3" s="38" t="s">
        <v>100</v>
      </c>
      <c r="H3" s="38" t="s">
        <v>101</v>
      </c>
      <c r="I3" s="38" t="s">
        <v>102</v>
      </c>
      <c r="J3" s="38" t="s">
        <v>103</v>
      </c>
      <c r="K3" s="38" t="s">
        <v>127</v>
      </c>
      <c r="L3" s="38" t="s">
        <v>128</v>
      </c>
    </row>
    <row r="4" spans="1:15" s="41" customFormat="1" ht="24" x14ac:dyDescent="0.3">
      <c r="A4" s="40" t="s">
        <v>52</v>
      </c>
      <c r="B4" s="31" t="s">
        <v>10</v>
      </c>
      <c r="C4" s="7">
        <f>'PINNACLE MSQ AED '!E102</f>
        <v>-3.5470293369144201E-11</v>
      </c>
      <c r="D4" s="7">
        <f>'PINNACLE MSQ USD'!E100</f>
        <v>16.449999999998681</v>
      </c>
      <c r="E4" s="31">
        <f>'PINNACLE MSQ EURO'!E100</f>
        <v>0</v>
      </c>
      <c r="F4" s="32"/>
      <c r="G4" s="31"/>
      <c r="H4" s="16"/>
      <c r="I4" s="31"/>
      <c r="J4" s="31"/>
      <c r="K4" s="31"/>
      <c r="L4" s="31"/>
    </row>
    <row r="5" spans="1:15" s="41" customFormat="1" ht="24" x14ac:dyDescent="0.3">
      <c r="A5" s="40" t="s">
        <v>73</v>
      </c>
      <c r="B5" s="31" t="s">
        <v>74</v>
      </c>
      <c r="C5" s="7">
        <f>'PINNACLE NBF AED'!E100</f>
        <v>734.95999999996275</v>
      </c>
      <c r="D5" s="7">
        <f>'PINNACLE NBF USD'!E100</f>
        <v>166.47000000003754</v>
      </c>
      <c r="E5" s="31"/>
      <c r="F5" s="32"/>
      <c r="G5" s="31"/>
      <c r="I5" s="31"/>
      <c r="K5" s="31"/>
      <c r="L5" s="31"/>
    </row>
    <row r="6" spans="1:15" s="41" customFormat="1" ht="24" x14ac:dyDescent="0.3">
      <c r="A6" s="40" t="s">
        <v>78</v>
      </c>
      <c r="B6" s="31" t="s">
        <v>451</v>
      </c>
      <c r="C6" s="7">
        <f>'PINNACLE ADIB AED  '!E250</f>
        <v>1692.3500000000931</v>
      </c>
      <c r="D6" s="7">
        <f>'PINNACLE ADIB USD '!E100</f>
        <v>279.36000000045169</v>
      </c>
      <c r="E6" s="31"/>
      <c r="F6" s="32"/>
      <c r="G6" s="31"/>
      <c r="H6" s="16"/>
      <c r="I6" s="31"/>
      <c r="J6" s="7"/>
      <c r="K6" s="31"/>
      <c r="L6" s="31"/>
    </row>
    <row r="7" spans="1:15" s="41" customFormat="1" ht="24" x14ac:dyDescent="0.3">
      <c r="A7" s="40"/>
      <c r="B7" s="31"/>
      <c r="C7" s="7"/>
      <c r="D7" s="7"/>
      <c r="E7" s="31"/>
      <c r="F7" s="32"/>
      <c r="G7" s="31"/>
      <c r="H7" s="7"/>
      <c r="I7" s="31"/>
      <c r="J7" s="31"/>
      <c r="K7" s="31"/>
      <c r="L7" s="31"/>
    </row>
    <row r="8" spans="1:15" s="41" customFormat="1" ht="24" x14ac:dyDescent="0.3">
      <c r="A8" s="40" t="s">
        <v>53</v>
      </c>
      <c r="B8" s="31" t="s">
        <v>21</v>
      </c>
      <c r="C8" s="7">
        <f>'NIYAT SIB AED '!E100</f>
        <v>16.730000000025939</v>
      </c>
      <c r="D8" s="7">
        <f>'NIYAT SIB USD'!E100</f>
        <v>87.96000000001645</v>
      </c>
      <c r="E8" s="31"/>
      <c r="F8" s="32"/>
      <c r="G8" s="31"/>
      <c r="H8" s="9"/>
      <c r="I8" s="31"/>
      <c r="J8" s="9"/>
      <c r="K8" s="31"/>
      <c r="L8" s="31"/>
    </row>
    <row r="9" spans="1:15" s="41" customFormat="1" ht="24" x14ac:dyDescent="0.3">
      <c r="A9" s="40" t="s">
        <v>55</v>
      </c>
      <c r="B9" s="31" t="s">
        <v>29</v>
      </c>
      <c r="C9" s="7">
        <f>'NIYAT MSQ AED '!E100</f>
        <v>5829.5699999999488</v>
      </c>
      <c r="D9" s="7">
        <f>'NIYAT MSQ USD '!E100</f>
        <v>141.64999999999947</v>
      </c>
      <c r="E9" s="31"/>
      <c r="F9" s="32"/>
      <c r="G9" s="31"/>
      <c r="H9" s="9"/>
      <c r="I9" s="31"/>
      <c r="J9" s="31"/>
      <c r="K9" s="31"/>
      <c r="L9" s="31"/>
    </row>
    <row r="10" spans="1:15" s="41" customFormat="1" ht="24" x14ac:dyDescent="0.3">
      <c r="A10" s="40"/>
      <c r="B10" s="31"/>
      <c r="C10" s="7"/>
      <c r="D10" s="7"/>
      <c r="E10" s="31"/>
      <c r="F10" s="32"/>
      <c r="G10" s="31"/>
      <c r="H10" s="7"/>
      <c r="I10" s="31"/>
      <c r="J10" s="31"/>
      <c r="K10" s="31"/>
      <c r="L10" s="31"/>
    </row>
    <row r="11" spans="1:15" s="41" customFormat="1" ht="24" x14ac:dyDescent="0.3">
      <c r="A11" s="40"/>
      <c r="B11" s="31"/>
      <c r="C11" s="7"/>
      <c r="D11" s="7"/>
      <c r="E11" s="31"/>
      <c r="F11" s="32"/>
      <c r="G11" s="31"/>
      <c r="H11" s="7"/>
      <c r="I11" s="31"/>
      <c r="J11" s="31"/>
      <c r="K11" s="65"/>
      <c r="L11" s="31"/>
      <c r="O11" s="54"/>
    </row>
    <row r="12" spans="1:15" s="41" customFormat="1" ht="24" x14ac:dyDescent="0.3">
      <c r="A12" s="40" t="s">
        <v>54</v>
      </c>
      <c r="B12" s="31" t="s">
        <v>22</v>
      </c>
      <c r="C12" s="7">
        <f>'BLACK PEPPER WIO AED'!E100</f>
        <v>590.61000000000058</v>
      </c>
      <c r="D12" s="7">
        <f>'BLACK PEPPER WIO USD'!E100</f>
        <v>0</v>
      </c>
      <c r="E12" s="31"/>
      <c r="F12" s="32"/>
      <c r="G12" s="31"/>
      <c r="H12" s="9"/>
      <c r="I12" s="31"/>
      <c r="J12" s="31"/>
      <c r="K12" s="65"/>
      <c r="L12" s="31"/>
      <c r="O12" s="58"/>
    </row>
    <row r="13" spans="1:15" s="41" customFormat="1" ht="24" x14ac:dyDescent="0.3">
      <c r="A13" s="40" t="s">
        <v>96</v>
      </c>
      <c r="B13" s="31" t="s">
        <v>30</v>
      </c>
      <c r="C13" s="7">
        <f>'BLACK PEPPER B.MISR AED '!E100</f>
        <v>0</v>
      </c>
      <c r="D13" s="7">
        <f>'BLACK PEPPER B.MISR USD'!E100</f>
        <v>0</v>
      </c>
      <c r="E13" s="31"/>
      <c r="F13" s="32"/>
      <c r="G13" s="31"/>
      <c r="H13" s="7"/>
      <c r="I13" s="31"/>
      <c r="J13" s="31"/>
      <c r="K13" s="65"/>
      <c r="L13" s="31"/>
    </row>
    <row r="14" spans="1:15" s="41" customFormat="1" ht="24" x14ac:dyDescent="0.3">
      <c r="A14" s="40" t="s">
        <v>1227</v>
      </c>
      <c r="B14" s="31" t="s">
        <v>31</v>
      </c>
      <c r="C14" s="7">
        <f>'BLACK PEPPER AJMAN AED '!E100</f>
        <v>-2081</v>
      </c>
      <c r="D14" s="7">
        <f>'BLACK PEPPER AJMAN USD'!E100</f>
        <v>0</v>
      </c>
      <c r="E14" s="31"/>
      <c r="F14" s="32"/>
      <c r="H14" s="9"/>
      <c r="I14" s="31"/>
      <c r="J14" s="31"/>
      <c r="K14" s="65"/>
      <c r="L14" s="31"/>
    </row>
    <row r="15" spans="1:15" s="41" customFormat="1" ht="24" x14ac:dyDescent="0.3">
      <c r="A15" s="40" t="s">
        <v>111</v>
      </c>
      <c r="B15" s="31" t="s">
        <v>61</v>
      </c>
      <c r="C15" s="7">
        <f>'BLACK PEPPER EIB AED '!E100</f>
        <v>0</v>
      </c>
      <c r="D15" s="7">
        <f>'BLACK PEPPER EIB USD'!E100</f>
        <v>-175</v>
      </c>
      <c r="E15" s="31"/>
      <c r="F15" s="32"/>
      <c r="G15" s="69"/>
      <c r="H15" s="9"/>
      <c r="I15" s="31"/>
      <c r="J15" s="31"/>
      <c r="K15" s="31"/>
      <c r="L15" s="31"/>
    </row>
    <row r="16" spans="1:15" s="41" customFormat="1" ht="24" x14ac:dyDescent="0.3">
      <c r="A16" s="40" t="s">
        <v>114</v>
      </c>
      <c r="B16" s="31" t="s">
        <v>123</v>
      </c>
      <c r="C16" s="7">
        <f>'BLACK PEPPER ADIB AED'!E100</f>
        <v>1081.2000000000207</v>
      </c>
      <c r="D16" s="7">
        <f>'BLACK PEPPER ADIB USD'!E100</f>
        <v>1.65</v>
      </c>
      <c r="E16" s="31"/>
      <c r="F16" s="32"/>
      <c r="G16" s="31"/>
      <c r="I16" s="9"/>
      <c r="J16" s="31"/>
      <c r="K16" s="31"/>
      <c r="L16" s="31"/>
    </row>
    <row r="17" spans="1:16" s="41" customFormat="1" ht="24" x14ac:dyDescent="0.3">
      <c r="A17" s="40"/>
      <c r="B17" s="31"/>
      <c r="C17" s="7"/>
      <c r="D17" s="7"/>
      <c r="E17" s="31"/>
      <c r="F17" s="32"/>
      <c r="G17" s="31"/>
      <c r="H17" s="7"/>
      <c r="I17" s="31"/>
      <c r="J17" s="31"/>
      <c r="K17" s="31"/>
      <c r="L17" s="31"/>
    </row>
    <row r="18" spans="1:16" s="41" customFormat="1" ht="24" x14ac:dyDescent="0.3">
      <c r="A18" s="40" t="s">
        <v>56</v>
      </c>
      <c r="B18" s="31" t="s">
        <v>32</v>
      </c>
      <c r="C18" s="7">
        <f>'PREMIUM SIB AED '!E100</f>
        <v>-224.22699999994074</v>
      </c>
      <c r="D18" s="7">
        <f>'PREMIUM SIB USD'!E100</f>
        <v>-2256.7000000000003</v>
      </c>
      <c r="E18" s="31"/>
      <c r="F18" s="32"/>
      <c r="G18" s="31"/>
      <c r="H18" s="9"/>
      <c r="I18" s="31"/>
      <c r="J18" s="9"/>
      <c r="K18" s="31"/>
      <c r="L18" s="31"/>
    </row>
    <row r="19" spans="1:16" s="41" customFormat="1" ht="24" x14ac:dyDescent="0.3">
      <c r="A19" s="40" t="s">
        <v>771</v>
      </c>
      <c r="B19" s="31" t="s">
        <v>33</v>
      </c>
      <c r="C19" s="7">
        <f>'PREMIUM ADIB AED '!E100</f>
        <v>450.79000000000815</v>
      </c>
      <c r="D19" s="7">
        <f>'PREMIUM ADIB USD'!E100</f>
        <v>281.81000000002678</v>
      </c>
      <c r="E19" s="31"/>
      <c r="F19" s="32"/>
      <c r="H19" s="9"/>
      <c r="I19" s="9"/>
      <c r="K19" s="31"/>
      <c r="L19" s="31"/>
    </row>
    <row r="20" spans="1:16" s="41" customFormat="1" ht="24" x14ac:dyDescent="0.3">
      <c r="A20" s="40" t="s">
        <v>94</v>
      </c>
      <c r="B20" s="31" t="s">
        <v>1955</v>
      </c>
      <c r="C20" s="7">
        <f>'PREMIUM AJMAN AED '!E100</f>
        <v>2627.679999999993</v>
      </c>
      <c r="D20" s="7">
        <f>'PREMIUM AJMAN USD'!E100</f>
        <v>0</v>
      </c>
      <c r="E20" s="31"/>
      <c r="F20" s="32"/>
      <c r="G20" s="31"/>
      <c r="H20" s="9"/>
      <c r="I20" s="9"/>
      <c r="J20" s="9"/>
      <c r="K20" s="31"/>
      <c r="L20" s="31"/>
    </row>
    <row r="21" spans="1:16" s="41" customFormat="1" ht="24" x14ac:dyDescent="0.3">
      <c r="A21" s="40" t="s">
        <v>97</v>
      </c>
      <c r="B21" s="31" t="s">
        <v>1956</v>
      </c>
      <c r="C21" s="7">
        <f>'PREMIUM FAB AED '!E100</f>
        <v>0</v>
      </c>
      <c r="D21" s="7"/>
      <c r="E21" s="31"/>
      <c r="F21" s="32"/>
      <c r="G21" s="31"/>
      <c r="H21" s="7"/>
      <c r="I21" s="7"/>
      <c r="J21" s="7"/>
      <c r="K21" s="31"/>
      <c r="L21" s="31"/>
    </row>
    <row r="22" spans="1:16" s="41" customFormat="1" ht="24" x14ac:dyDescent="0.3">
      <c r="A22" s="40"/>
      <c r="B22" s="31"/>
      <c r="C22" s="7"/>
      <c r="D22" s="7"/>
      <c r="E22" s="31"/>
      <c r="F22" s="32"/>
      <c r="G22" s="31"/>
      <c r="H22" s="7"/>
      <c r="I22" s="7"/>
      <c r="J22" s="7"/>
      <c r="K22" s="31"/>
      <c r="L22" s="31"/>
    </row>
    <row r="23" spans="1:16" s="41" customFormat="1" ht="24" x14ac:dyDescent="0.3">
      <c r="A23" s="40" t="s">
        <v>57</v>
      </c>
      <c r="B23" s="31" t="s">
        <v>48</v>
      </c>
      <c r="C23" s="7">
        <f>'AL GARHOUD WIO AED '!E100</f>
        <v>0.34999999998831299</v>
      </c>
      <c r="D23" s="7">
        <f>'AL GARHOUD WIO USD'!E100</f>
        <v>0.11000000000494836</v>
      </c>
      <c r="E23" s="31"/>
      <c r="F23" s="31"/>
      <c r="G23" s="31"/>
      <c r="H23" s="7"/>
      <c r="I23" s="9"/>
      <c r="J23" s="9"/>
      <c r="K23" s="31"/>
      <c r="L23" s="31"/>
    </row>
    <row r="24" spans="1:16" s="41" customFormat="1" ht="24" x14ac:dyDescent="0.3">
      <c r="A24" s="40"/>
      <c r="B24" s="31"/>
      <c r="C24" s="7"/>
      <c r="D24" s="7"/>
      <c r="E24" s="31"/>
      <c r="F24" s="32"/>
      <c r="G24" s="31"/>
      <c r="H24" s="7"/>
      <c r="I24" s="9"/>
      <c r="J24" s="9"/>
      <c r="K24" s="31"/>
      <c r="L24" s="31"/>
    </row>
    <row r="25" spans="1:16" s="41" customFormat="1" ht="24" x14ac:dyDescent="0.3">
      <c r="A25" s="40" t="s">
        <v>62</v>
      </c>
      <c r="B25" s="31" t="s">
        <v>68</v>
      </c>
      <c r="C25" s="7">
        <f>'RED FIRE ENBD AED '!E100</f>
        <v>-67.42</v>
      </c>
      <c r="D25" s="7">
        <f>'RED FIRE ENBD USD'!E100</f>
        <v>27.89</v>
      </c>
      <c r="E25" s="31"/>
      <c r="F25" s="32"/>
      <c r="H25" s="7"/>
      <c r="I25" s="7"/>
      <c r="J25" s="7"/>
      <c r="K25" s="31"/>
      <c r="L25" s="31"/>
    </row>
    <row r="26" spans="1:16" s="41" customFormat="1" ht="24" x14ac:dyDescent="0.3">
      <c r="A26" s="40" t="s">
        <v>63</v>
      </c>
      <c r="B26" s="31" t="s">
        <v>80</v>
      </c>
      <c r="C26" s="7">
        <f>'RED FIRE WIO AED'!E100</f>
        <v>-655.21</v>
      </c>
      <c r="D26" s="7">
        <f>'RED FIRE WIO USD'!E100</f>
        <v>0</v>
      </c>
      <c r="E26" s="31"/>
      <c r="F26" s="32"/>
      <c r="G26" s="31"/>
      <c r="H26" s="7"/>
      <c r="I26" s="31"/>
      <c r="J26" s="9"/>
      <c r="K26" s="31"/>
      <c r="L26" s="31"/>
      <c r="P26" s="54"/>
    </row>
    <row r="27" spans="1:16" s="41" customFormat="1" ht="24" x14ac:dyDescent="0.3">
      <c r="A27" s="40" t="s">
        <v>75</v>
      </c>
      <c r="B27" s="31" t="s">
        <v>1706</v>
      </c>
      <c r="C27" s="7">
        <f>'RED FIRE NBF AED '!E100</f>
        <v>0.01</v>
      </c>
      <c r="D27" s="7">
        <f>'RED FIRE NBF USD'!E100</f>
        <v>25.209999999999994</v>
      </c>
      <c r="E27" s="31"/>
      <c r="F27" s="32"/>
      <c r="G27" s="32"/>
      <c r="H27" s="32"/>
      <c r="I27" s="9"/>
      <c r="J27" s="7"/>
      <c r="K27" s="31"/>
      <c r="L27" s="31"/>
      <c r="P27" s="54"/>
    </row>
    <row r="28" spans="1:16" s="41" customFormat="1" ht="27.75" customHeight="1" x14ac:dyDescent="0.3">
      <c r="A28" s="40" t="s">
        <v>1668</v>
      </c>
      <c r="B28" s="31" t="s">
        <v>459</v>
      </c>
      <c r="C28" s="7">
        <f>'RED FIRE ADIB AED'!E100</f>
        <v>100.47999999999956</v>
      </c>
      <c r="D28" s="7">
        <f>'RED FIRE ADIB USD'!E100</f>
        <v>0</v>
      </c>
      <c r="E28" s="31"/>
      <c r="F28" s="32"/>
      <c r="G28" s="70"/>
      <c r="H28" s="7"/>
      <c r="I28" s="7"/>
      <c r="J28" s="9"/>
      <c r="K28" s="31"/>
      <c r="L28" s="31"/>
    </row>
    <row r="29" spans="1:16" s="41" customFormat="1" ht="24" x14ac:dyDescent="0.3">
      <c r="A29" s="40" t="s">
        <v>1669</v>
      </c>
      <c r="B29" s="31" t="s">
        <v>460</v>
      </c>
      <c r="C29" s="7">
        <f>'RED FIRE AL MASRAF AED'!E100</f>
        <v>-191.05000000000018</v>
      </c>
      <c r="D29" s="7">
        <f>'RED FIRE AL MASRAF USD'!E100</f>
        <v>-912.01</v>
      </c>
      <c r="E29" s="31"/>
      <c r="F29" s="32"/>
      <c r="G29" s="70"/>
      <c r="H29" s="9"/>
      <c r="I29" s="9"/>
      <c r="J29" s="9"/>
      <c r="K29" s="31"/>
      <c r="L29" s="31"/>
    </row>
    <row r="30" spans="1:16" s="41" customFormat="1" ht="24" x14ac:dyDescent="0.3">
      <c r="A30" s="40"/>
      <c r="B30" s="31"/>
      <c r="C30" s="7"/>
      <c r="D30" s="7"/>
      <c r="E30" s="31"/>
      <c r="F30" s="32"/>
      <c r="G30" s="70"/>
      <c r="H30" s="7"/>
      <c r="I30" s="7"/>
      <c r="J30" s="9"/>
      <c r="K30" s="31"/>
      <c r="L30" s="31"/>
    </row>
    <row r="31" spans="1:16" s="41" customFormat="1" ht="24" x14ac:dyDescent="0.3">
      <c r="A31" s="40"/>
      <c r="B31" s="31"/>
      <c r="C31" s="7"/>
      <c r="D31" s="7"/>
      <c r="E31" s="31"/>
      <c r="F31" s="9"/>
      <c r="G31" s="70"/>
      <c r="H31" s="7"/>
      <c r="I31" s="7"/>
      <c r="J31" s="7"/>
      <c r="K31" s="31"/>
      <c r="L31" s="31"/>
    </row>
    <row r="32" spans="1:16" s="41" customFormat="1" ht="24" x14ac:dyDescent="0.3">
      <c r="A32" s="40" t="s">
        <v>64</v>
      </c>
      <c r="B32" s="31" t="s">
        <v>92</v>
      </c>
      <c r="C32" s="7">
        <f>'RHINE MSQ AED'!E100</f>
        <v>-6.9348971010185778E-12</v>
      </c>
      <c r="D32" s="7">
        <f>'RHINE MSQ USD'!E100</f>
        <v>0</v>
      </c>
      <c r="E32" s="31"/>
      <c r="F32" s="32"/>
      <c r="G32" s="70"/>
      <c r="H32" s="7"/>
      <c r="I32" s="7"/>
      <c r="J32" s="9"/>
      <c r="K32" s="31"/>
      <c r="L32" s="31"/>
    </row>
    <row r="33" spans="1:12" s="41" customFormat="1" ht="24" x14ac:dyDescent="0.3">
      <c r="A33" s="40" t="s">
        <v>1670</v>
      </c>
      <c r="B33" s="31" t="s">
        <v>105</v>
      </c>
      <c r="C33" s="7">
        <f>'RHINE ENBD AED '!E500</f>
        <v>2705.9000000001397</v>
      </c>
      <c r="D33" s="7">
        <f>'RHINE ENBD USD'!E100</f>
        <v>17.85999999998603</v>
      </c>
      <c r="E33" s="31">
        <f>'RHINE ENBD EURO'!E100</f>
        <v>0</v>
      </c>
      <c r="F33" s="32" t="s">
        <v>2028</v>
      </c>
      <c r="G33" s="9"/>
      <c r="H33" s="9"/>
      <c r="I33" s="32"/>
      <c r="J33" s="9"/>
      <c r="K33" s="31"/>
      <c r="L33" s="31"/>
    </row>
    <row r="34" spans="1:12" s="41" customFormat="1" ht="24" x14ac:dyDescent="0.3">
      <c r="A34" s="40" t="s">
        <v>1671</v>
      </c>
      <c r="B34" s="31" t="s">
        <v>109</v>
      </c>
      <c r="C34" s="7">
        <f>'RHINE B.MISR AED'!E100</f>
        <v>-4.3099999999999454</v>
      </c>
      <c r="D34" s="7">
        <f>'RHINE B.MISR USD'!E100</f>
        <v>0</v>
      </c>
      <c r="E34" s="31"/>
      <c r="G34" s="70"/>
      <c r="H34" s="9"/>
      <c r="I34" s="9"/>
      <c r="J34" s="9"/>
      <c r="K34" s="31"/>
      <c r="L34" s="31"/>
    </row>
    <row r="35" spans="1:12" s="45" customFormat="1" ht="24" x14ac:dyDescent="0.3">
      <c r="A35" s="44" t="s">
        <v>1672</v>
      </c>
      <c r="B35" s="33" t="s">
        <v>110</v>
      </c>
      <c r="C35" s="7">
        <f>'RHINE SIB AED'!E200</f>
        <v>142.71000000005597</v>
      </c>
      <c r="D35" s="7">
        <f>'RHINE SIB USD'!E100</f>
        <v>-85.910000000024752</v>
      </c>
      <c r="E35" s="33"/>
      <c r="F35" s="9"/>
      <c r="G35" s="31"/>
      <c r="H35" s="9"/>
      <c r="I35" s="9"/>
      <c r="J35" s="7"/>
      <c r="K35" s="31"/>
      <c r="L35" s="31"/>
    </row>
    <row r="36" spans="1:12" s="41" customFormat="1" ht="24" x14ac:dyDescent="0.3">
      <c r="A36" s="40" t="s">
        <v>1673</v>
      </c>
      <c r="B36" s="31" t="s">
        <v>121</v>
      </c>
      <c r="C36" s="7">
        <f>'RHINE AJMAN AED'!E100</f>
        <v>-4538</v>
      </c>
      <c r="D36" s="7">
        <f>'RHINE AJMAN USD'!E100</f>
        <v>0</v>
      </c>
      <c r="E36" s="31"/>
      <c r="F36" s="32"/>
      <c r="G36" s="31"/>
      <c r="H36" s="32"/>
      <c r="I36" s="7"/>
      <c r="J36" s="9"/>
      <c r="K36" s="31"/>
      <c r="L36" s="31"/>
    </row>
    <row r="37" spans="1:12" s="41" customFormat="1" ht="24" x14ac:dyDescent="0.3">
      <c r="A37" s="40" t="s">
        <v>1674</v>
      </c>
      <c r="B37" s="31" t="s">
        <v>129</v>
      </c>
      <c r="C37" s="7">
        <f>'RHINE ADIB AED'!E250</f>
        <v>895.60999999986961</v>
      </c>
      <c r="D37" s="30"/>
      <c r="E37" s="31"/>
      <c r="F37" s="32"/>
      <c r="G37" s="9"/>
      <c r="H37" s="9"/>
      <c r="I37" s="7"/>
      <c r="J37" s="7"/>
      <c r="K37" s="31"/>
      <c r="L37" s="31"/>
    </row>
    <row r="38" spans="1:12" s="41" customFormat="1" ht="24" x14ac:dyDescent="0.3">
      <c r="A38" s="40"/>
      <c r="B38" s="31"/>
      <c r="C38" s="7"/>
      <c r="D38" s="7"/>
      <c r="E38" s="31"/>
      <c r="F38" s="32"/>
      <c r="G38" s="70"/>
      <c r="H38" s="9"/>
      <c r="I38" s="9"/>
      <c r="J38" s="9"/>
      <c r="K38" s="31"/>
      <c r="L38" s="31"/>
    </row>
    <row r="39" spans="1:12" s="41" customFormat="1" ht="24" x14ac:dyDescent="0.3">
      <c r="A39" s="40"/>
      <c r="B39" s="31"/>
      <c r="C39" s="7"/>
      <c r="D39" s="7"/>
      <c r="E39" s="31"/>
      <c r="F39" s="32"/>
      <c r="G39" s="70"/>
      <c r="H39" s="9"/>
      <c r="I39" s="9"/>
      <c r="J39" s="9"/>
      <c r="K39" s="31"/>
      <c r="L39" s="31"/>
    </row>
    <row r="40" spans="1:12" s="41" customFormat="1" ht="24" x14ac:dyDescent="0.3">
      <c r="A40" s="40" t="s">
        <v>65</v>
      </c>
      <c r="B40" s="31" t="s">
        <v>117</v>
      </c>
      <c r="C40" s="7">
        <f>'PINNACLE COMP ADIB AED '!E100</f>
        <v>396.75</v>
      </c>
      <c r="D40" s="7">
        <f>'PINNACLE COMP ADIB USD'!E100</f>
        <v>82.31</v>
      </c>
      <c r="E40" s="31"/>
      <c r="G40" s="9"/>
      <c r="H40" s="9"/>
      <c r="I40" s="9"/>
      <c r="J40" s="9"/>
      <c r="K40" s="31"/>
      <c r="L40" s="31"/>
    </row>
    <row r="41" spans="1:12" s="41" customFormat="1" ht="24" x14ac:dyDescent="0.3">
      <c r="A41" s="40" t="s">
        <v>66</v>
      </c>
      <c r="B41" s="31" t="s">
        <v>395</v>
      </c>
      <c r="C41" s="7">
        <f>'PINNACLE COMP WIO AED'!E100</f>
        <v>412.09000000000378</v>
      </c>
      <c r="D41" s="7">
        <f>'PINNACLE COMP WIO USD'!E100</f>
        <v>0</v>
      </c>
      <c r="E41" s="31"/>
      <c r="F41" s="46"/>
      <c r="G41" s="9"/>
      <c r="H41" s="9"/>
      <c r="I41" s="7"/>
      <c r="J41" s="7"/>
      <c r="K41" s="31"/>
      <c r="L41" s="31"/>
    </row>
    <row r="42" spans="1:12" s="41" customFormat="1" ht="24" x14ac:dyDescent="0.3">
      <c r="A42" s="40"/>
      <c r="B42" s="31"/>
      <c r="C42" s="7"/>
      <c r="D42" s="7"/>
      <c r="E42" s="31"/>
      <c r="F42" s="32"/>
      <c r="G42" s="31"/>
      <c r="H42" s="7"/>
      <c r="I42" s="31"/>
      <c r="J42" s="31"/>
      <c r="K42" s="31"/>
      <c r="L42" s="31"/>
    </row>
    <row r="43" spans="1:12" s="41" customFormat="1" ht="24" x14ac:dyDescent="0.3">
      <c r="A43" s="40" t="s">
        <v>69</v>
      </c>
      <c r="B43" s="31" t="s">
        <v>389</v>
      </c>
      <c r="C43" s="7">
        <f>'HEDGES TOURISM WIO AED'!E100</f>
        <v>11.090000000000146</v>
      </c>
      <c r="D43" s="7">
        <f>'HEDGES TOURISM WIO USD'!E100</f>
        <v>0</v>
      </c>
      <c r="E43" s="31"/>
      <c r="F43" s="32"/>
      <c r="G43" s="31"/>
      <c r="H43" s="7"/>
      <c r="I43" s="31"/>
      <c r="J43" s="31"/>
      <c r="K43" s="31"/>
      <c r="L43" s="31"/>
    </row>
    <row r="44" spans="1:12" s="41" customFormat="1" ht="24" x14ac:dyDescent="0.3">
      <c r="A44" s="40" t="s">
        <v>83</v>
      </c>
      <c r="B44" s="31" t="s">
        <v>390</v>
      </c>
      <c r="C44" s="7">
        <f>'HEDGES TOURISM NBF AED'!E100</f>
        <v>190.14000000000033</v>
      </c>
      <c r="D44" s="7">
        <f>'HEDGES TOURISM NBF USD'!E100</f>
        <v>0</v>
      </c>
      <c r="E44" s="31"/>
      <c r="G44" s="31"/>
      <c r="H44" s="9"/>
      <c r="I44" s="31"/>
      <c r="J44" s="31"/>
      <c r="K44" s="31"/>
      <c r="L44" s="31"/>
    </row>
    <row r="45" spans="1:12" s="41" customFormat="1" ht="24" x14ac:dyDescent="0.3">
      <c r="A45" s="40" t="s">
        <v>131</v>
      </c>
      <c r="B45" s="31" t="s">
        <v>858</v>
      </c>
      <c r="C45" s="7">
        <f>'HEDGES TOURISM NEO BIZ AED'!E100</f>
        <v>423.43999999999983</v>
      </c>
      <c r="D45" s="7">
        <f>'HEDGES TOURISM NEO BIZ USD'!E100</f>
        <v>0</v>
      </c>
      <c r="E45" s="31"/>
      <c r="F45" s="32"/>
      <c r="G45" s="31"/>
      <c r="H45" s="7"/>
      <c r="I45" s="31"/>
      <c r="J45" s="31"/>
      <c r="K45" s="31"/>
      <c r="L45" s="31"/>
    </row>
    <row r="46" spans="1:12" s="41" customFormat="1" ht="24" x14ac:dyDescent="0.3">
      <c r="A46" s="40"/>
      <c r="B46" s="31"/>
      <c r="C46" s="7"/>
      <c r="D46" s="7"/>
      <c r="E46" s="31"/>
      <c r="F46" s="32"/>
      <c r="G46" s="31"/>
      <c r="H46" s="9"/>
      <c r="I46" s="31"/>
      <c r="J46" s="31"/>
      <c r="K46" s="31"/>
      <c r="L46" s="31"/>
    </row>
    <row r="47" spans="1:12" s="41" customFormat="1" ht="24" x14ac:dyDescent="0.3">
      <c r="A47" s="40" t="s">
        <v>77</v>
      </c>
      <c r="B47" s="31" t="s">
        <v>407</v>
      </c>
      <c r="C47" s="7">
        <f>'RHINE BULLIONS RAK AED'!E200</f>
        <v>749.39000000129454</v>
      </c>
      <c r="D47" s="7">
        <f>'RHINE BULLIONS RAK USD'!E100</f>
        <v>77.010000000009313</v>
      </c>
      <c r="E47" s="31"/>
      <c r="F47" s="32"/>
      <c r="G47" s="31"/>
      <c r="H47" s="31"/>
      <c r="I47" s="32"/>
      <c r="J47" s="31"/>
      <c r="K47" s="31"/>
      <c r="L47" s="31"/>
    </row>
    <row r="48" spans="1:12" s="41" customFormat="1" ht="24" x14ac:dyDescent="0.3">
      <c r="A48" s="40"/>
      <c r="B48" s="31"/>
      <c r="C48" s="7"/>
      <c r="D48" s="7"/>
      <c r="E48" s="31"/>
      <c r="G48" s="31"/>
      <c r="H48" s="31"/>
      <c r="I48" s="31"/>
      <c r="J48" s="31"/>
      <c r="K48" s="31"/>
      <c r="L48" s="31"/>
    </row>
    <row r="49" spans="1:12" s="41" customFormat="1" ht="24" x14ac:dyDescent="0.3">
      <c r="A49" s="40" t="s">
        <v>81</v>
      </c>
      <c r="B49" s="31" t="s">
        <v>863</v>
      </c>
      <c r="C49" s="7">
        <f>'HEDGES REAL ESTATE NEO BIZ AED'!E100</f>
        <v>0</v>
      </c>
      <c r="D49" s="7">
        <f>'HEDGES REAL ESTATE NEO BIZ USD '!E100</f>
        <v>0</v>
      </c>
      <c r="E49" s="31"/>
      <c r="F49" s="32"/>
      <c r="G49" s="31"/>
      <c r="H49" s="31"/>
      <c r="I49" s="31"/>
      <c r="J49" s="31"/>
      <c r="K49" s="31"/>
      <c r="L49" s="31"/>
    </row>
    <row r="50" spans="1:12" s="41" customFormat="1" ht="24" x14ac:dyDescent="0.3">
      <c r="A50" s="40"/>
      <c r="B50" s="31"/>
      <c r="C50" s="7"/>
      <c r="D50" s="7"/>
      <c r="E50" s="31"/>
      <c r="F50" s="32"/>
      <c r="G50" s="31"/>
      <c r="H50" s="31"/>
      <c r="I50" s="31"/>
      <c r="J50" s="31"/>
      <c r="K50" s="31"/>
      <c r="L50" s="31"/>
    </row>
    <row r="51" spans="1:12" s="41" customFormat="1" ht="24" x14ac:dyDescent="0.3">
      <c r="A51" s="40" t="s">
        <v>91</v>
      </c>
      <c r="B51" s="31" t="s">
        <v>1532</v>
      </c>
      <c r="C51" s="64">
        <f>'NET FLOW WIO '!E100</f>
        <v>315.27000000013504</v>
      </c>
      <c r="D51" s="7">
        <v>0</v>
      </c>
      <c r="E51" s="31"/>
      <c r="F51" s="81"/>
      <c r="G51" s="9"/>
      <c r="H51" s="9"/>
      <c r="I51" s="31"/>
      <c r="J51" s="31"/>
      <c r="K51" s="31"/>
      <c r="L51" s="31"/>
    </row>
    <row r="52" spans="1:12" s="41" customFormat="1" ht="24" x14ac:dyDescent="0.3">
      <c r="A52" s="40" t="s">
        <v>93</v>
      </c>
      <c r="B52" s="31" t="s">
        <v>1720</v>
      </c>
      <c r="C52" s="64">
        <f>'NET FLOW EIB AED '!E100</f>
        <v>428.21000000000913</v>
      </c>
      <c r="D52" s="7"/>
      <c r="E52" s="31"/>
      <c r="F52" s="32"/>
      <c r="G52" s="31"/>
      <c r="H52" s="31"/>
      <c r="I52" s="31"/>
      <c r="J52" s="31"/>
      <c r="K52" s="31"/>
      <c r="L52" s="31"/>
    </row>
    <row r="53" spans="1:12" s="41" customFormat="1" ht="24" x14ac:dyDescent="0.3">
      <c r="A53" s="40" t="s">
        <v>104</v>
      </c>
      <c r="B53" s="31" t="s">
        <v>1813</v>
      </c>
      <c r="C53" s="64">
        <f>'NET FLOW RAK AED'!E100</f>
        <v>3640.4999999999995</v>
      </c>
      <c r="D53" s="7"/>
      <c r="E53" s="31"/>
      <c r="F53" s="32"/>
      <c r="G53" s="31"/>
      <c r="H53" s="31"/>
      <c r="I53" s="31"/>
      <c r="J53" s="31"/>
      <c r="K53" s="31"/>
      <c r="L53" s="31"/>
    </row>
    <row r="54" spans="1:12" s="41" customFormat="1" ht="24" x14ac:dyDescent="0.3">
      <c r="A54" s="40"/>
      <c r="B54" s="31"/>
      <c r="C54" s="64"/>
      <c r="D54" s="7"/>
      <c r="E54" s="31"/>
      <c r="F54" s="32"/>
      <c r="G54" s="31"/>
      <c r="H54" s="31"/>
      <c r="I54" s="31"/>
      <c r="J54" s="31"/>
      <c r="K54" s="31"/>
      <c r="L54" s="31"/>
    </row>
    <row r="55" spans="1:12" s="41" customFormat="1" ht="24" x14ac:dyDescent="0.3">
      <c r="A55" s="40" t="s">
        <v>99</v>
      </c>
      <c r="B55" s="31" t="s">
        <v>1685</v>
      </c>
      <c r="C55" s="64">
        <f>'CARNIFY ENBD AED'!E300</f>
        <v>616.13000000005991</v>
      </c>
      <c r="D55" s="64">
        <f>'CARNIFY ENBD USD '!E100</f>
        <v>1.8400000000256114</v>
      </c>
      <c r="E55" s="31"/>
      <c r="F55" s="32"/>
      <c r="G55" s="9"/>
      <c r="H55" s="9"/>
      <c r="I55" s="31"/>
      <c r="J55" s="31"/>
      <c r="K55" s="31"/>
      <c r="L55" s="31"/>
    </row>
    <row r="56" spans="1:12" s="41" customFormat="1" ht="24" x14ac:dyDescent="0.3">
      <c r="A56" s="40" t="s">
        <v>112</v>
      </c>
      <c r="B56" s="31" t="s">
        <v>1973</v>
      </c>
      <c r="C56" s="64">
        <f>'CARNIFY ADIB AED '!E100</f>
        <v>1311.9699999999993</v>
      </c>
      <c r="D56" s="64">
        <f>'CARNIFY ADIB USD'!E100</f>
        <v>787.61999999999534</v>
      </c>
      <c r="E56" s="31"/>
      <c r="F56" s="32"/>
      <c r="G56" s="9"/>
      <c r="H56" s="9"/>
      <c r="I56" s="31"/>
      <c r="J56" s="31"/>
      <c r="K56" s="31"/>
      <c r="L56" s="31"/>
    </row>
    <row r="57" spans="1:12" s="41" customFormat="1" ht="24" x14ac:dyDescent="0.3">
      <c r="A57" s="40"/>
      <c r="B57" s="31"/>
      <c r="C57" s="64"/>
      <c r="D57" s="7"/>
      <c r="E57" s="31"/>
      <c r="F57" s="32"/>
      <c r="G57" s="31"/>
      <c r="H57" s="31"/>
      <c r="I57" s="32"/>
      <c r="J57" s="31"/>
      <c r="K57" s="31"/>
      <c r="L57" s="31"/>
    </row>
    <row r="58" spans="1:12" s="41" customFormat="1" ht="24" x14ac:dyDescent="0.3">
      <c r="A58" s="40" t="s">
        <v>116</v>
      </c>
      <c r="B58" s="31" t="s">
        <v>1716</v>
      </c>
      <c r="C58" s="64">
        <f>'BLACK PEPPER G T ADIB AED '!E100</f>
        <v>5454.9400000000023</v>
      </c>
      <c r="D58" s="64">
        <f>'BLACK PEPPER G T ADIB USD'!E100</f>
        <v>63.809999999997672</v>
      </c>
      <c r="E58" s="31"/>
      <c r="F58" s="32"/>
      <c r="G58" s="31"/>
      <c r="H58" s="31"/>
      <c r="I58" s="31"/>
      <c r="J58" s="7"/>
      <c r="K58" s="32"/>
      <c r="L58" s="31"/>
    </row>
    <row r="59" spans="1:12" s="41" customFormat="1" ht="24" x14ac:dyDescent="0.3">
      <c r="A59" s="40" t="s">
        <v>394</v>
      </c>
      <c r="B59" s="31" t="s">
        <v>1749</v>
      </c>
      <c r="C59" s="64">
        <f>'BLACK PEPPER G T NBF AED'!E100</f>
        <v>2422</v>
      </c>
      <c r="D59" s="64"/>
      <c r="E59" s="31"/>
      <c r="F59" s="32"/>
      <c r="G59" s="31"/>
      <c r="H59" s="31"/>
      <c r="I59" s="9"/>
      <c r="J59" s="7"/>
      <c r="K59" s="32"/>
      <c r="L59" s="31"/>
    </row>
    <row r="60" spans="1:12" s="41" customFormat="1" ht="24" x14ac:dyDescent="0.3">
      <c r="A60" s="40"/>
      <c r="B60" s="31"/>
      <c r="C60" s="64"/>
      <c r="D60" s="64"/>
      <c r="E60" s="31"/>
      <c r="F60" s="32"/>
      <c r="G60" s="31"/>
      <c r="H60" s="31"/>
      <c r="I60" s="9"/>
      <c r="J60" s="7"/>
      <c r="K60" s="32"/>
      <c r="L60" s="31"/>
    </row>
    <row r="61" spans="1:12" s="41" customFormat="1" ht="24" x14ac:dyDescent="0.3">
      <c r="A61" s="40" t="s">
        <v>388</v>
      </c>
      <c r="B61" s="31" t="s">
        <v>1885</v>
      </c>
      <c r="C61" s="64">
        <f>'MORPHIS GOODS RAK AED '!E100</f>
        <v>1131.28</v>
      </c>
      <c r="D61" s="64"/>
      <c r="E61" s="31"/>
      <c r="F61" s="32"/>
      <c r="G61" s="31"/>
      <c r="H61" s="31"/>
      <c r="I61" s="9"/>
      <c r="J61" s="7"/>
      <c r="K61" s="32"/>
      <c r="L61" s="31"/>
    </row>
    <row r="62" spans="1:12" s="41" customFormat="1" ht="24" x14ac:dyDescent="0.3">
      <c r="A62" s="40"/>
      <c r="B62" s="31"/>
      <c r="C62" s="64"/>
      <c r="D62" s="64"/>
      <c r="E62" s="31"/>
      <c r="F62" s="32"/>
      <c r="G62" s="31"/>
      <c r="H62" s="31"/>
      <c r="I62" s="9"/>
      <c r="J62" s="7"/>
      <c r="K62" s="32"/>
      <c r="L62" s="31"/>
    </row>
    <row r="63" spans="1:12" s="41" customFormat="1" ht="24" x14ac:dyDescent="0.3">
      <c r="A63" s="40" t="s">
        <v>406</v>
      </c>
      <c r="B63" s="31" t="s">
        <v>1762</v>
      </c>
      <c r="C63" s="64">
        <f>'INFINITY FORTUNE MASHREQ'!E100</f>
        <v>4630.1640000000589</v>
      </c>
      <c r="D63" s="64"/>
      <c r="E63" s="31"/>
      <c r="F63" s="32"/>
      <c r="G63" s="31"/>
      <c r="H63" s="31"/>
      <c r="I63" s="9"/>
      <c r="J63" s="7"/>
      <c r="K63" s="32"/>
      <c r="L63" s="31"/>
    </row>
    <row r="64" spans="1:12" s="41" customFormat="1" ht="24" x14ac:dyDescent="0.3">
      <c r="A64" s="40" t="s">
        <v>932</v>
      </c>
      <c r="B64" s="31" t="s">
        <v>1817</v>
      </c>
      <c r="C64" s="64">
        <f>'INFINITY FORTUNE WIO AED'!E100</f>
        <v>188899.58999999985</v>
      </c>
      <c r="D64" s="64"/>
      <c r="E64" s="31"/>
      <c r="F64" s="32"/>
      <c r="G64" s="31"/>
      <c r="H64" s="31"/>
      <c r="I64" s="9"/>
      <c r="J64" s="7"/>
      <c r="K64" s="32"/>
      <c r="L64" s="31"/>
    </row>
    <row r="65" spans="1:12" s="41" customFormat="1" ht="24" x14ac:dyDescent="0.3">
      <c r="A65" s="40" t="s">
        <v>933</v>
      </c>
      <c r="B65" s="31" t="s">
        <v>1981</v>
      </c>
      <c r="C65" s="64">
        <f>'INFINITY FORTUNE ADIB AED '!E100</f>
        <v>281892.06999999995</v>
      </c>
      <c r="D65" s="64"/>
      <c r="E65" s="31"/>
      <c r="F65" s="32"/>
      <c r="G65" s="31"/>
      <c r="H65" s="31"/>
      <c r="I65" s="9"/>
      <c r="J65" s="7"/>
      <c r="K65" s="32"/>
      <c r="L65" s="31"/>
    </row>
    <row r="66" spans="1:12" s="41" customFormat="1" ht="24" x14ac:dyDescent="0.3">
      <c r="A66" s="40"/>
      <c r="B66" s="31"/>
      <c r="C66" s="64"/>
      <c r="D66" s="64"/>
      <c r="E66" s="31"/>
      <c r="F66" s="32"/>
      <c r="G66" s="31"/>
      <c r="H66" s="31"/>
      <c r="I66" s="9"/>
      <c r="J66" s="7"/>
      <c r="K66" s="32"/>
      <c r="L66" s="31"/>
    </row>
    <row r="67" spans="1:12" s="41" customFormat="1" ht="24" x14ac:dyDescent="0.3">
      <c r="A67" s="40" t="s">
        <v>862</v>
      </c>
      <c r="B67" s="31" t="s">
        <v>1838</v>
      </c>
      <c r="C67" s="64">
        <f>'GLUCKRICH EIB AED'!E100</f>
        <v>0</v>
      </c>
      <c r="D67" s="64">
        <f>'GLUCKRICH EIB USD'!E100</f>
        <v>0</v>
      </c>
      <c r="E67" s="31"/>
      <c r="F67" s="32"/>
      <c r="G67" s="31"/>
      <c r="H67" s="31"/>
      <c r="I67" s="9"/>
      <c r="J67" s="7"/>
      <c r="K67" s="32"/>
      <c r="L67" s="31"/>
    </row>
    <row r="68" spans="1:12" s="41" customFormat="1" ht="24" x14ac:dyDescent="0.3">
      <c r="A68" s="40"/>
      <c r="B68" s="31"/>
      <c r="C68" s="64"/>
      <c r="D68" s="64"/>
      <c r="E68" s="31"/>
      <c r="F68" s="32"/>
      <c r="G68" s="31"/>
      <c r="H68" s="31"/>
      <c r="I68" s="9"/>
      <c r="J68" s="7"/>
      <c r="K68" s="32"/>
      <c r="L68" s="31"/>
    </row>
    <row r="69" spans="1:12" s="41" customFormat="1" ht="24" x14ac:dyDescent="0.3">
      <c r="A69" s="40" t="s">
        <v>934</v>
      </c>
      <c r="B69" s="31" t="s">
        <v>1776</v>
      </c>
      <c r="C69" s="64">
        <f>'AMINEX ADIB AED'!E100</f>
        <v>1034445.9999999999</v>
      </c>
      <c r="D69" s="64"/>
      <c r="E69" s="31"/>
      <c r="G69" s="31">
        <v>749800</v>
      </c>
      <c r="H69" s="31"/>
      <c r="I69" s="9"/>
      <c r="J69" s="7"/>
      <c r="K69" s="32"/>
      <c r="L69" s="31"/>
    </row>
    <row r="70" spans="1:12" s="41" customFormat="1" ht="24" x14ac:dyDescent="0.3">
      <c r="A70" s="40"/>
      <c r="B70" s="31"/>
      <c r="C70" s="64"/>
      <c r="D70" s="64"/>
      <c r="E70" s="31"/>
      <c r="F70" s="32"/>
      <c r="G70" s="31"/>
      <c r="H70" s="31"/>
      <c r="I70" s="9"/>
      <c r="J70" s="7"/>
      <c r="K70" s="32"/>
      <c r="L70" s="31"/>
    </row>
    <row r="71" spans="1:12" s="41" customFormat="1" ht="24" x14ac:dyDescent="0.3">
      <c r="A71" s="40" t="s">
        <v>1423</v>
      </c>
      <c r="B71" s="31" t="s">
        <v>1802</v>
      </c>
      <c r="C71" s="64">
        <f>'WEST END ADIB AED'!E100</f>
        <v>3.75</v>
      </c>
      <c r="D71" s="64"/>
      <c r="E71" s="31"/>
      <c r="F71" s="32"/>
      <c r="G71" s="31"/>
      <c r="H71" s="31"/>
      <c r="I71" s="9"/>
      <c r="J71" s="7"/>
      <c r="K71" s="32"/>
      <c r="L71" s="31"/>
    </row>
    <row r="72" spans="1:12" s="41" customFormat="1" ht="24" x14ac:dyDescent="0.3">
      <c r="A72" s="40" t="s">
        <v>1803</v>
      </c>
      <c r="B72" s="31" t="s">
        <v>1925</v>
      </c>
      <c r="C72" s="64">
        <f>'WEST END FAB AED'!E100</f>
        <v>235.52999999998792</v>
      </c>
      <c r="D72" s="64"/>
      <c r="E72" s="31"/>
      <c r="F72" s="32"/>
      <c r="G72" s="31"/>
      <c r="H72" s="31"/>
      <c r="I72" s="9"/>
      <c r="J72" s="7"/>
      <c r="K72" s="32"/>
      <c r="L72" s="31"/>
    </row>
    <row r="73" spans="1:12" s="41" customFormat="1" ht="24" x14ac:dyDescent="0.3">
      <c r="A73" s="40" t="s">
        <v>1804</v>
      </c>
      <c r="B73" s="31" t="s">
        <v>1805</v>
      </c>
      <c r="C73" s="64">
        <f>'WEST END EIB AED'!E100</f>
        <v>-1998.35</v>
      </c>
      <c r="D73" s="64"/>
      <c r="E73" s="31"/>
      <c r="F73" s="32"/>
      <c r="G73" s="31"/>
      <c r="H73" s="31"/>
      <c r="I73" s="9"/>
      <c r="J73" s="7"/>
      <c r="K73" s="32"/>
      <c r="L73" s="31"/>
    </row>
    <row r="74" spans="1:12" s="41" customFormat="1" ht="24" x14ac:dyDescent="0.3">
      <c r="A74" s="40" t="s">
        <v>1806</v>
      </c>
      <c r="B74" s="31" t="s">
        <v>1807</v>
      </c>
      <c r="C74" s="64">
        <f>'WEST END WIO AED'!E100</f>
        <v>1559.8799999999974</v>
      </c>
      <c r="D74" s="64"/>
      <c r="E74" s="31"/>
      <c r="F74" s="32"/>
      <c r="G74" s="31"/>
      <c r="H74" s="31"/>
      <c r="I74" s="9"/>
      <c r="J74" s="7"/>
      <c r="K74" s="32"/>
      <c r="L74" s="31"/>
    </row>
    <row r="75" spans="1:12" s="41" customFormat="1" ht="24" x14ac:dyDescent="0.3">
      <c r="A75" s="40"/>
      <c r="B75" s="31"/>
      <c r="C75" s="64"/>
      <c r="D75" s="64"/>
      <c r="E75" s="31"/>
      <c r="F75" s="32" t="s">
        <v>143</v>
      </c>
      <c r="G75" s="31"/>
      <c r="H75" s="31"/>
      <c r="I75" s="9"/>
      <c r="J75" s="7"/>
      <c r="K75" s="32"/>
      <c r="L75" s="31"/>
    </row>
    <row r="76" spans="1:12" s="41" customFormat="1" ht="24" x14ac:dyDescent="0.3">
      <c r="A76" s="40" t="s">
        <v>1449</v>
      </c>
      <c r="B76" s="31" t="s">
        <v>1815</v>
      </c>
      <c r="C76" s="64">
        <f>'MAPLE SKY WIO AED '!E100</f>
        <v>-2.3572965801577084E-10</v>
      </c>
      <c r="D76" s="64">
        <f>'MAPLE SKY WIO USD  '!E100</f>
        <v>128</v>
      </c>
      <c r="E76" s="31"/>
      <c r="F76" s="32"/>
      <c r="G76" s="31">
        <v>743111.6</v>
      </c>
      <c r="H76" s="31">
        <v>749800</v>
      </c>
      <c r="I76" s="64">
        <v>352464.5</v>
      </c>
      <c r="J76" s="7">
        <f>202400+561300</f>
        <v>763700</v>
      </c>
      <c r="K76" s="32"/>
      <c r="L76" s="31"/>
    </row>
    <row r="77" spans="1:12" s="41" customFormat="1" ht="24" x14ac:dyDescent="0.3">
      <c r="A77" s="40"/>
      <c r="B77" s="31"/>
      <c r="C77" s="64"/>
      <c r="D77" s="64"/>
      <c r="E77" s="31"/>
      <c r="F77" s="32"/>
      <c r="G77" s="31"/>
      <c r="H77" s="31"/>
      <c r="I77" s="9"/>
      <c r="J77" s="7"/>
      <c r="K77" s="32"/>
      <c r="L77" s="31"/>
    </row>
    <row r="78" spans="1:12" s="41" customFormat="1" ht="24" x14ac:dyDescent="0.3">
      <c r="A78" s="40" t="s">
        <v>1819</v>
      </c>
      <c r="B78" s="31" t="s">
        <v>1820</v>
      </c>
      <c r="C78" s="64">
        <f>'B P R E ADIB AED '!E100</f>
        <v>74.099999999999994</v>
      </c>
      <c r="D78" s="64"/>
      <c r="E78" s="31"/>
      <c r="F78" s="32"/>
      <c r="G78" s="31"/>
      <c r="H78" s="31"/>
      <c r="I78" s="9"/>
      <c r="J78" s="7"/>
      <c r="K78" s="32"/>
      <c r="L78" s="31"/>
    </row>
    <row r="79" spans="1:12" s="41" customFormat="1" ht="24" x14ac:dyDescent="0.3">
      <c r="A79" s="40"/>
      <c r="B79" s="31"/>
      <c r="C79" s="64"/>
      <c r="D79" s="64"/>
      <c r="E79" s="31"/>
      <c r="F79" s="32"/>
      <c r="G79" s="31"/>
      <c r="H79" s="31"/>
      <c r="I79" s="9"/>
      <c r="J79" s="7"/>
      <c r="K79" s="32"/>
      <c r="L79" s="31"/>
    </row>
    <row r="80" spans="1:12" s="41" customFormat="1" ht="24" x14ac:dyDescent="0.3">
      <c r="A80" s="40" t="s">
        <v>1823</v>
      </c>
      <c r="B80" s="31" t="s">
        <v>1824</v>
      </c>
      <c r="C80" s="64">
        <f>'CARGOLIC ADCB AED'!E100</f>
        <v>0</v>
      </c>
      <c r="D80" s="64"/>
      <c r="E80" s="31"/>
      <c r="F80" s="32"/>
      <c r="G80" s="31"/>
      <c r="H80" s="31"/>
      <c r="I80" s="9"/>
      <c r="J80" s="7"/>
      <c r="K80" s="32"/>
      <c r="L80" s="31"/>
    </row>
    <row r="81" spans="1:12" s="41" customFormat="1" ht="24" x14ac:dyDescent="0.3">
      <c r="A81" s="40" t="s">
        <v>1825</v>
      </c>
      <c r="B81" s="31" t="s">
        <v>1826</v>
      </c>
      <c r="C81" s="64">
        <f>'CARGOLIC EIB AED '!E100</f>
        <v>-4364.05</v>
      </c>
      <c r="D81" s="64"/>
      <c r="E81" s="31"/>
      <c r="F81" s="32"/>
      <c r="G81" s="31"/>
      <c r="H81" s="31"/>
      <c r="I81" s="9"/>
      <c r="J81" s="7"/>
      <c r="K81" s="32"/>
      <c r="L81" s="31"/>
    </row>
    <row r="82" spans="1:12" s="41" customFormat="1" ht="24" x14ac:dyDescent="0.3">
      <c r="A82" s="40" t="s">
        <v>1827</v>
      </c>
      <c r="B82" s="31" t="s">
        <v>1828</v>
      </c>
      <c r="C82" s="64">
        <f>'CARGOLIC ADIB AED '!E100</f>
        <v>367.5</v>
      </c>
      <c r="D82" s="64"/>
      <c r="E82" s="31"/>
      <c r="F82" s="32"/>
      <c r="G82" s="31"/>
      <c r="H82" s="31"/>
      <c r="I82" s="9"/>
      <c r="J82" s="7"/>
      <c r="K82" s="32"/>
      <c r="L82" s="31"/>
    </row>
    <row r="83" spans="1:12" s="41" customFormat="1" ht="24" x14ac:dyDescent="0.3">
      <c r="A83" s="40"/>
      <c r="B83" s="31"/>
      <c r="C83" s="64"/>
      <c r="D83" s="64"/>
      <c r="E83" s="31"/>
      <c r="F83" s="32"/>
      <c r="G83" s="31"/>
      <c r="H83" s="31"/>
      <c r="I83" s="9"/>
      <c r="J83" s="7"/>
      <c r="K83" s="32"/>
      <c r="L83" s="31"/>
    </row>
    <row r="84" spans="1:12" s="41" customFormat="1" ht="24" x14ac:dyDescent="0.3">
      <c r="A84" s="40" t="s">
        <v>1892</v>
      </c>
      <c r="B84" s="31" t="s">
        <v>1893</v>
      </c>
      <c r="C84" s="64">
        <f>'ENFLOW WIO AED  (2)'!E100</f>
        <v>831265.16</v>
      </c>
      <c r="D84" s="64"/>
      <c r="E84" s="31"/>
      <c r="F84" s="32"/>
      <c r="G84" s="31"/>
      <c r="H84" s="31"/>
      <c r="I84" s="9"/>
      <c r="J84" s="7"/>
      <c r="K84" s="32"/>
      <c r="L84" s="31"/>
    </row>
    <row r="85" spans="1:12" s="41" customFormat="1" ht="24" x14ac:dyDescent="0.3">
      <c r="A85" s="40"/>
      <c r="B85" s="31"/>
      <c r="C85" s="64"/>
      <c r="D85" s="64"/>
      <c r="E85" s="31"/>
      <c r="F85" s="32"/>
      <c r="G85" s="31"/>
      <c r="H85" s="31"/>
      <c r="I85" s="9"/>
      <c r="J85" s="7"/>
      <c r="K85" s="32"/>
      <c r="L85" s="31"/>
    </row>
    <row r="86" spans="1:12" s="41" customFormat="1" ht="24" x14ac:dyDescent="0.3">
      <c r="A86" s="40" t="s">
        <v>1895</v>
      </c>
      <c r="B86" s="31" t="s">
        <v>1896</v>
      </c>
      <c r="C86" s="64">
        <f>'ZARAEE NBF AED '!E100</f>
        <v>1225</v>
      </c>
      <c r="D86" s="64"/>
      <c r="E86" s="31"/>
      <c r="F86" s="32"/>
      <c r="G86" s="31"/>
      <c r="H86" s="31"/>
      <c r="I86" s="9"/>
      <c r="J86" s="7"/>
      <c r="K86" s="32"/>
      <c r="L86" s="31"/>
    </row>
    <row r="87" spans="1:12" s="41" customFormat="1" ht="24" x14ac:dyDescent="0.3">
      <c r="A87" s="40"/>
      <c r="B87" s="31"/>
      <c r="C87" s="64"/>
      <c r="D87" s="64"/>
      <c r="E87" s="31"/>
      <c r="F87" s="32"/>
      <c r="G87" s="31"/>
      <c r="H87" s="31"/>
      <c r="I87" s="9"/>
      <c r="J87" s="7"/>
      <c r="K87" s="32"/>
      <c r="L87" s="31"/>
    </row>
    <row r="88" spans="1:12" s="41" customFormat="1" ht="24" x14ac:dyDescent="0.3">
      <c r="A88" s="40" t="s">
        <v>1999</v>
      </c>
      <c r="B88" s="31" t="s">
        <v>2000</v>
      </c>
      <c r="C88" s="64">
        <f>'M J S STAR NBF AED '!E100</f>
        <v>2.0000000000038654E-2</v>
      </c>
      <c r="D88" s="64">
        <f>'M J S STAR NBF USD'!E100</f>
        <v>9.9999999999909051E-3</v>
      </c>
      <c r="E88" s="31"/>
      <c r="F88" s="32"/>
      <c r="G88" s="9"/>
      <c r="H88" s="31"/>
      <c r="I88" s="9">
        <v>37670</v>
      </c>
      <c r="J88" s="7">
        <f>5.45+0.27</f>
        <v>5.7200000000000006</v>
      </c>
      <c r="K88" s="32"/>
      <c r="L88" s="31"/>
    </row>
    <row r="89" spans="1:12" s="41" customFormat="1" ht="24" x14ac:dyDescent="0.3">
      <c r="A89" s="40"/>
      <c r="B89" s="31"/>
      <c r="C89" s="64"/>
      <c r="D89" s="64"/>
      <c r="E89" s="31"/>
      <c r="F89" s="32"/>
      <c r="G89" s="31"/>
      <c r="H89" s="31"/>
      <c r="I89" s="9"/>
      <c r="J89" s="7"/>
      <c r="K89" s="32"/>
      <c r="L89" s="31"/>
    </row>
    <row r="90" spans="1:12" s="41" customFormat="1" ht="24" x14ac:dyDescent="0.3">
      <c r="A90" s="40" t="s">
        <v>2033</v>
      </c>
      <c r="B90" s="31" t="s">
        <v>2034</v>
      </c>
      <c r="C90" s="64"/>
      <c r="D90" s="64"/>
      <c r="E90" s="31"/>
      <c r="F90" s="32"/>
      <c r="G90" s="31"/>
      <c r="H90" s="31"/>
      <c r="I90" s="9"/>
      <c r="J90" s="7"/>
      <c r="K90" s="32"/>
      <c r="L90" s="31"/>
    </row>
    <row r="91" spans="1:12" s="41" customFormat="1" ht="24" x14ac:dyDescent="0.3">
      <c r="A91" s="40"/>
      <c r="B91" s="31"/>
      <c r="C91" s="64"/>
      <c r="D91" s="64"/>
      <c r="E91" s="31"/>
      <c r="F91" s="32"/>
      <c r="G91" s="31"/>
      <c r="H91" s="31"/>
      <c r="I91" s="9"/>
      <c r="J91" s="7"/>
      <c r="K91" s="32"/>
      <c r="L91" s="31"/>
    </row>
    <row r="92" spans="1:12" s="41" customFormat="1" ht="24" x14ac:dyDescent="0.3">
      <c r="A92" s="40"/>
      <c r="B92" s="35" t="s">
        <v>9</v>
      </c>
      <c r="C92" s="63">
        <f>SUM(C4:C91)</f>
        <v>2364847.2970000012</v>
      </c>
      <c r="D92" s="63">
        <f>SUM(D4:D91)</f>
        <v>-1242.5999999994758</v>
      </c>
      <c r="E92" s="35">
        <f>SUM(E4:E91)</f>
        <v>0</v>
      </c>
      <c r="F92" s="47"/>
      <c r="G92" s="31"/>
      <c r="H92" s="31"/>
      <c r="I92" s="31"/>
      <c r="J92" s="31"/>
      <c r="K92" s="31"/>
      <c r="L92" s="31"/>
    </row>
    <row r="102" spans="7:8" x14ac:dyDescent="0.2">
      <c r="G102" s="73"/>
      <c r="H102" s="74"/>
    </row>
    <row r="103" spans="7:8" x14ac:dyDescent="0.2">
      <c r="G103" s="73"/>
      <c r="H103" s="74"/>
    </row>
    <row r="104" spans="7:8" x14ac:dyDescent="0.2">
      <c r="G104" s="73"/>
      <c r="H104" s="74"/>
    </row>
    <row r="105" spans="7:8" x14ac:dyDescent="0.2">
      <c r="G105" s="73"/>
      <c r="H105" s="74"/>
    </row>
    <row r="106" spans="7:8" x14ac:dyDescent="0.2">
      <c r="G106" s="73"/>
      <c r="H106" s="74"/>
    </row>
    <row r="107" spans="7:8" x14ac:dyDescent="0.2">
      <c r="G107" s="73"/>
      <c r="H107" s="74"/>
    </row>
    <row r="108" spans="7:8" x14ac:dyDescent="0.2">
      <c r="G108" s="73"/>
      <c r="H108" s="73"/>
    </row>
  </sheetData>
  <mergeCells count="2">
    <mergeCell ref="A1:J1"/>
    <mergeCell ref="A2:L2"/>
  </mergeCells>
  <hyperlinks>
    <hyperlink ref="C51" location="'NET FLOW WIO '!A1" display="'NET FLOW WIO '!A1" xr:uid="{00000000-0004-0000-B000-000000000000}"/>
    <hyperlink ref="D49" location="'HEDGES REAL ESTATE NEO BIZ USD '!A1" display="'HEDGES REAL ESTATE NEO BIZ USD '!A1" xr:uid="{00000000-0004-0000-B000-000001000000}"/>
    <hyperlink ref="C49" location="'HEDGES REAL ESTATE NEO BIZ AED'!A1" display="'HEDGES REAL ESTATE NEO BIZ AED'!A1" xr:uid="{00000000-0004-0000-B000-000002000000}"/>
    <hyperlink ref="C47" location="'RHINE BULLIONS RAK AED'!A1" display="'RHINE BULLIONS RAK AED'!A1" xr:uid="{00000000-0004-0000-B000-000003000000}"/>
    <hyperlink ref="D47" location="'RHINE BULLIONS RAK USD'!A1" display="'RHINE BULLIONS RAK USD'!A1" xr:uid="{00000000-0004-0000-B000-000004000000}"/>
    <hyperlink ref="D43" location="'HEDGES TOURISM WIO USD'!A1" display="'HEDGES TOURISM WIO USD'!A1" xr:uid="{00000000-0004-0000-B000-000005000000}"/>
    <hyperlink ref="C43" location="'HEDGES TOURISM WIO AED'!A1" display="'HEDGES TOURISM WIO AED'!A1" xr:uid="{00000000-0004-0000-B000-000006000000}"/>
    <hyperlink ref="D40" location="'PINNACLE COMP ADIB USD'!A1" display="'PINNACLE COMP ADIB USD'!A1" xr:uid="{00000000-0004-0000-B000-000007000000}"/>
    <hyperlink ref="C40" location="'PINNACLE COMP ADIB AED '!A1" display="'PINNACLE COMP ADIB AED '!A1" xr:uid="{00000000-0004-0000-B000-000008000000}"/>
    <hyperlink ref="C32" location="'RHINE MSQ AED'!A1" display="'RHINE MSQ AED'!A1" xr:uid="{00000000-0004-0000-B000-000009000000}"/>
    <hyperlink ref="D32" location="'RHINE MSQ USD'!A1" display="'RHINE MSQ USD'!A1" xr:uid="{00000000-0004-0000-B000-00000A000000}"/>
    <hyperlink ref="E33" location="'RHINE ENBD EURO'!A1" display="'RHINE ENBD EURO'!A1" xr:uid="{00000000-0004-0000-B000-00000B000000}"/>
    <hyperlink ref="D23" location="'AL GARHOUD WIO USD'!A1" display="'AL GARHOUD WIO USD'!A1" xr:uid="{00000000-0004-0000-B000-00000C000000}"/>
    <hyperlink ref="C23" location="'AL GARHOUD WIO AED '!A1" display="'AL GARHOUD WIO AED '!A1" xr:uid="{00000000-0004-0000-B000-00000D000000}"/>
    <hyperlink ref="D18" location="'PREMIUM SIB USD'!A1" display="'PREMIUM SIB USD'!A1" xr:uid="{00000000-0004-0000-B000-00000E000000}"/>
    <hyperlink ref="C18" location="'PREMIUM SIB AED '!A1" display="'PREMIUM SIB AED '!A1" xr:uid="{00000000-0004-0000-B000-00000F000000}"/>
    <hyperlink ref="D12" location="'BLACK PEPPER WIO USD'!A1" display="'BLACK PEPPER WIO USD'!A1" xr:uid="{00000000-0004-0000-B000-000010000000}"/>
    <hyperlink ref="C12" location="'BLACK PEPPER WIO AED'!A1" display="'BLACK PEPPER WIO AED'!A1" xr:uid="{00000000-0004-0000-B000-000011000000}"/>
    <hyperlink ref="D8" location="'NIYAT SIB USD'!A1" display="'NIYAT SIB USD'!A1" xr:uid="{00000000-0004-0000-B000-000012000000}"/>
    <hyperlink ref="C8" location="'NIYAT SIB AED '!A1" display="'NIYAT SIB AED '!A1" xr:uid="{00000000-0004-0000-B000-000013000000}"/>
    <hyperlink ref="D4" location="'PINNACLE MSQ USD'!A1" display="'PINNACLE MSQ USD'!A1" xr:uid="{00000000-0004-0000-B000-000014000000}"/>
    <hyperlink ref="C4" location="'PINNACLE MSQ AED '!A1" display="'PINNACLE MSQ AED '!A1" xr:uid="{00000000-0004-0000-B000-000015000000}"/>
    <hyperlink ref="E4" location="'PINNACLE MSQ EURO'!A1" display="'PINNACLE MSQ EURO'!A1" xr:uid="{00000000-0004-0000-B000-000016000000}"/>
    <hyperlink ref="C14" location="'BLACK PEPPER AJMAN AED '!A1" display="'BLACK PEPPER AJMAN AED '!A1" xr:uid="{00000000-0004-0000-B000-000017000000}"/>
    <hyperlink ref="C15" location="'BLACK PEPPER EIB AED '!A1" display="'BLACK PEPPER EIB AED '!A1" xr:uid="{00000000-0004-0000-B000-000018000000}"/>
    <hyperlink ref="C28" location="'RED FIRE ADIB AED'!A1" display="'RED FIRE ADIB AED'!A1" xr:uid="{00000000-0004-0000-B000-000019000000}"/>
    <hyperlink ref="D5" location="'PINNACLE NBF USD'!A1" display="'PINNACLE NBF USD'!A1" xr:uid="{00000000-0004-0000-B000-00001A000000}"/>
    <hyperlink ref="C44" location="'HEDGES TOURISM NBF AED'!A1" display="'HEDGES TOURISM NBF AED'!A1" xr:uid="{00000000-0004-0000-B000-00001B000000}"/>
    <hyperlink ref="C55" location="'CARNIFY ENBD AED'!A1" display="'CARNIFY ENBD AED'!A1" xr:uid="{00000000-0004-0000-B000-00001C000000}"/>
    <hyperlink ref="C27" location="'RED FIRE NBF AED '!A1" display="'RED FIRE NBF AED '!A1" xr:uid="{00000000-0004-0000-B000-00001D000000}"/>
    <hyperlink ref="C35" location="'RHINE SIB AED'!A1" display="'RHINE SIB AED'!A1" xr:uid="{00000000-0004-0000-B000-00001E000000}"/>
    <hyperlink ref="C45" location="'HEDGES TOURISM NEO BIZ AED'!A1" display="'HEDGES TOURISM NEO BIZ AED'!A1" xr:uid="{00000000-0004-0000-B000-00001F000000}"/>
    <hyperlink ref="C37" location="'RHINE ADIB AED'!A1" display="'RHINE ADIB AED'!A1" xr:uid="{00000000-0004-0000-B000-000020000000}"/>
    <hyperlink ref="D16" location="'BLACK PEPPER ADIB USD'!A1" display="'BLACK PEPPER ADIB USD'!A1" xr:uid="{00000000-0004-0000-B000-000021000000}"/>
    <hyperlink ref="C16" location="'BLACK PEPPER ADIB AED'!A1" display="'BLACK PEPPER ADIB AED'!A1" xr:uid="{00000000-0004-0000-B000-000022000000}"/>
    <hyperlink ref="D27" location="'RED FIRE NBF USD'!A1" display="'RED FIRE NBF USD'!A1" xr:uid="{00000000-0004-0000-B000-000023000000}"/>
    <hyperlink ref="D28" location="'PINNACLE INT ADIB USD'!A1" display="'PINNACLE INT ADIB USD'!A1" xr:uid="{00000000-0004-0000-B000-000024000000}"/>
    <hyperlink ref="C25" location="'RED FIRE ENBD AED '!A1" display="'RED FIRE ENBD AED '!A1" xr:uid="{00000000-0004-0000-B000-000025000000}"/>
    <hyperlink ref="D25" location="'RED FIRE ENBD USD'!A1" display="'RED FIRE ENBD USD'!A1" xr:uid="{00000000-0004-0000-B000-000026000000}"/>
    <hyperlink ref="C26" location="'RED FIRE WIO AED'!A1" display="'RED FIRE WIO AED'!A1" xr:uid="{00000000-0004-0000-B000-000027000000}"/>
    <hyperlink ref="D26" location="'RED FIRE WIO USD'!A1" display="'RED FIRE WIO USD'!A1" xr:uid="{00000000-0004-0000-B000-000028000000}"/>
    <hyperlink ref="D6" location="'PINNACLE ADIB USD '!A1" display="'PINNACLE ADIB USD '!A1" xr:uid="{00000000-0004-0000-B000-000029000000}"/>
    <hyperlink ref="D35" location="'RHINE SIB USD'!A1" display="'RHINE SIB USD'!A1" xr:uid="{00000000-0004-0000-B000-00002A000000}"/>
    <hyperlink ref="D33" location="'RHINE ENBD USD'!A1" display="'RHINE ENBD USD'!A1" xr:uid="{00000000-0004-0000-B000-00002B000000}"/>
    <hyperlink ref="D58" location="'BLACK PEPPER G T ADIB USD'!A1" display="'BLACK PEPPER G T ADIB USD'!A1" xr:uid="{00000000-0004-0000-B000-00002C000000}"/>
    <hyperlink ref="C52" location="'NET FLOW EIB AED '!A1" display="'NET FLOW EIB AED '!A1" xr:uid="{00000000-0004-0000-B000-00002D000000}"/>
    <hyperlink ref="D19" location="'PREMIUM ADIB USD'!A1" display="'PREMIUM ADIB USD'!A1" xr:uid="{00000000-0004-0000-B000-00002E000000}"/>
    <hyperlink ref="C61" location="'MORPHIS GOODS RAK AED '!A1" display="'MORPHIS GOODS RAK AED '!A1" xr:uid="{00000000-0004-0000-B000-00002F000000}"/>
    <hyperlink ref="C5" location="'PINNACLE NBF AED'!A1" display="'PINNACLE NBF AED'!A1" xr:uid="{00000000-0004-0000-B000-000030000000}"/>
    <hyperlink ref="C21" location="'PREMIUM FAB AED '!A1" display="'PREMIUM FAB AED '!A1" xr:uid="{00000000-0004-0000-B000-000031000000}"/>
    <hyperlink ref="C63" location="'INFINITY FORTUNE MASHREQ'!A1" display="'INFINITY FORTUNE MASHREQ'!A1" xr:uid="{00000000-0004-0000-B000-000032000000}"/>
    <hyperlink ref="C41" location="'PINNACLE COMP WIO AED'!A1" display="'PINNACLE COMP WIO AED'!A1" xr:uid="{00000000-0004-0000-B000-000033000000}"/>
    <hyperlink ref="C29" location="'RED FIRE AL MASRAF AED'!A1" display="'RED FIRE AL MASRAF AED'!A1" xr:uid="{00000000-0004-0000-B000-000034000000}"/>
    <hyperlink ref="C69" location="'AMINEX ADIB AED'!A1" display="'AMINEX ADIB AED'!A1" xr:uid="{00000000-0004-0000-B000-000035000000}"/>
    <hyperlink ref="D15" location="'BLACK PEPPER EIB USD'!A1" display="'BLACK PEPPER EIB USD'!A1" xr:uid="{00000000-0004-0000-B000-000036000000}"/>
    <hyperlink ref="C58" location="'BLACK PEPPER G T ADIB AED '!A1" display="'BLACK PEPPER G T ADIB AED '!A1" xr:uid="{00000000-0004-0000-B000-000037000000}"/>
    <hyperlink ref="C59" location="'BLACK PEPPER G T NBF AED'!A1" display="'BLACK PEPPER G T NBF AED'!A1" xr:uid="{00000000-0004-0000-B000-000038000000}"/>
    <hyperlink ref="C71" location="'WEST END ADIB AED'!A1" display="'WEST END ADIB AED'!A1" xr:uid="{00000000-0004-0000-B000-000039000000}"/>
    <hyperlink ref="C72" location="'WEST END FAB AED'!A1" display="'WEST END FAB AED'!A1" xr:uid="{00000000-0004-0000-B000-00003A000000}"/>
    <hyperlink ref="C73" location="'WEST END EIB AED'!A1" display="'WEST END EIB AED'!A1" xr:uid="{00000000-0004-0000-B000-00003B000000}"/>
    <hyperlink ref="C74" location="'WEST END WIO AED'!A1" display="'WEST END WIO AED'!A1" xr:uid="{00000000-0004-0000-B000-00003C000000}"/>
    <hyperlink ref="C53" location="'NET FLOW RAK AED'!A1" display="'NET FLOW RAK AED'!A1" xr:uid="{00000000-0004-0000-B000-00003D000000}"/>
    <hyperlink ref="C76" location="'MAPLE SKY WIO AED '!A1" display="'MAPLE SKY WIO AED '!A1" xr:uid="{00000000-0004-0000-B000-00003E000000}"/>
    <hyperlink ref="C64" location="'INFINITY FORTUNE WIO AED'!A1" display="'INFINITY FORTUNE WIO AED'!A1" xr:uid="{00000000-0004-0000-B000-00003F000000}"/>
    <hyperlink ref="C78" location="'B P R E ADIB AED '!A1" display="'B P R E ADIB AED '!A1" xr:uid="{00000000-0004-0000-B000-000040000000}"/>
    <hyperlink ref="C80" location="'CARGOLIC ADCB AED'!A1" display="'CARGOLIC ADCB AED'!A1" xr:uid="{00000000-0004-0000-B000-000041000000}"/>
    <hyperlink ref="C81" location="'CARGOLIC EIB AED '!A1" display="'CARGOLIC EIB AED '!A1" xr:uid="{00000000-0004-0000-B000-000042000000}"/>
    <hyperlink ref="C82" location="'CARGOLIC ADIB AED '!A1" display="'CARGOLIC ADIB AED '!A1" xr:uid="{00000000-0004-0000-B000-000043000000}"/>
    <hyperlink ref="C34" location="'RHINE B.MISR AED'!A1" display="'RHINE B.MISR AED'!A1" xr:uid="{00000000-0004-0000-B000-000044000000}"/>
    <hyperlink ref="C33" location="'RHINE ENBD AED '!A1" display="'RHINE ENBD AED '!A1" xr:uid="{00000000-0004-0000-B000-000045000000}"/>
    <hyperlink ref="C20" location="'PREMIUM AJMAN AED '!A1" display="'PREMIUM AJMAN AED '!A1" xr:uid="{00000000-0004-0000-B000-000046000000}"/>
    <hyperlink ref="C6" location="'PINNACLE ADIB AED  '!A1" display="'PINNACLE ADIB AED  '!A1" xr:uid="{00000000-0004-0000-B000-000047000000}"/>
    <hyperlink ref="C84" location="'ENFLOW WIO AED '!A1" display="'ENFLOW WIO AED '!A1" xr:uid="{00000000-0004-0000-B000-000048000000}"/>
    <hyperlink ref="C86" location="'ZARAEE NBF AED '!A1" display="'ZARAEE NBF AED '!A1" xr:uid="{00000000-0004-0000-B000-000049000000}"/>
    <hyperlink ref="D76" location="'MAPLE SKY WIO USD  '!A1" display="'MAPLE SKY WIO USD  '!A1" xr:uid="{00000000-0004-0000-B000-00004A000000}"/>
    <hyperlink ref="D67" location="'GLUCKRICH EIB USD'!A1" display="'GLUCKRICH EIB USD'!A1" xr:uid="{00000000-0004-0000-B000-00004B000000}"/>
    <hyperlink ref="C67" location="'GLUCKRICH EIB AED'!A1" display="'GLUCKRICH EIB AED'!A1" xr:uid="{00000000-0004-0000-B000-00004C000000}"/>
    <hyperlink ref="D55" location="'CARNIFY ENBD USD '!A1" display="'CARNIFY ENBD USD '!A1" xr:uid="{00000000-0004-0000-B000-00004D000000}"/>
    <hyperlink ref="C56" location="'CARNIFY ADIB AED '!A1" display="'CARNIFY ADIB AED '!A1" xr:uid="{00000000-0004-0000-B000-00004E000000}"/>
    <hyperlink ref="D56" location="'CARNIFY ADIB USD'!A1" display="'CARNIFY ADIB USD'!A1" xr:uid="{00000000-0004-0000-B000-00004F000000}"/>
    <hyperlink ref="C65" location="'INFINITY FORTUNE ADIB AED '!A1" display="'INFINITY FORTUNE ADIB AED '!A1" xr:uid="{00000000-0004-0000-B000-000050000000}"/>
    <hyperlink ref="D88" location="'M J S STAR NBF USD'!A1" display="'M J S STAR NBF USD'!A1" xr:uid="{00000000-0004-0000-B000-000051000000}"/>
    <hyperlink ref="C88" location="'M J S STAR NBF AED '!A1" display="'M J S STAR NBF AED '!A1" xr:uid="{00000000-0004-0000-B000-000052000000}"/>
    <hyperlink ref="C19" location="'PREMIUM ADIB AED '!A1" display="'PREMIUM ADIB AED '!A1" xr:uid="{00000000-0004-0000-B000-000053000000}"/>
  </hyperlinks>
  <pageMargins left="0.70866141732283472" right="0.51181102362204722" top="0.74803149606299213" bottom="0.74803149606299213" header="0.31496062992125984" footer="0.31496062992125984"/>
  <pageSetup paperSize="9" scale="27" fitToHeight="3" orientation="portrait"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Sheet184"/>
  <dimension ref="A1:E112"/>
  <sheetViews>
    <sheetView topLeftCell="A27" workbookViewId="0">
      <selection activeCell="D20" sqref="D20"/>
    </sheetView>
  </sheetViews>
  <sheetFormatPr baseColWidth="10" defaultColWidth="8.83203125" defaultRowHeight="15" x14ac:dyDescent="0.2"/>
  <cols>
    <col min="1" max="1" width="16.33203125" customWidth="1"/>
    <col min="2" max="2" width="48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1897</v>
      </c>
      <c r="B1" s="160"/>
      <c r="C1" s="160"/>
      <c r="D1" s="160"/>
      <c r="E1" s="160"/>
    </row>
    <row r="2" spans="1:5" ht="26" x14ac:dyDescent="0.3">
      <c r="A2" s="161" t="s">
        <v>1898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45584</v>
      </c>
      <c r="B5" s="8" t="s">
        <v>1642</v>
      </c>
      <c r="C5" s="16">
        <v>2738</v>
      </c>
      <c r="D5" s="9"/>
      <c r="E5" s="9">
        <f>E4+C5-D5</f>
        <v>2738</v>
      </c>
    </row>
    <row r="6" spans="1:5" ht="21" x14ac:dyDescent="0.25">
      <c r="A6" s="18">
        <v>45598</v>
      </c>
      <c r="B6" s="8" t="s">
        <v>1917</v>
      </c>
      <c r="C6" s="9"/>
      <c r="D6" s="9">
        <v>2130</v>
      </c>
      <c r="E6" s="9">
        <f t="shared" ref="E6:E69" si="0">E5+C6-D6</f>
        <v>608</v>
      </c>
    </row>
    <row r="7" spans="1:5" ht="21" x14ac:dyDescent="0.25">
      <c r="A7" s="18">
        <v>45605</v>
      </c>
      <c r="B7" s="8" t="s">
        <v>1642</v>
      </c>
      <c r="C7" s="9">
        <v>56382</v>
      </c>
      <c r="D7" s="9"/>
      <c r="E7" s="9">
        <f t="shared" si="0"/>
        <v>56990</v>
      </c>
    </row>
    <row r="8" spans="1:5" ht="21" x14ac:dyDescent="0.25">
      <c r="A8" s="18">
        <v>45605</v>
      </c>
      <c r="B8" s="8" t="s">
        <v>1943</v>
      </c>
      <c r="C8" s="9"/>
      <c r="D8" s="9">
        <v>55150</v>
      </c>
      <c r="E8" s="9">
        <f t="shared" si="0"/>
        <v>1840</v>
      </c>
    </row>
    <row r="9" spans="1:5" ht="21" x14ac:dyDescent="0.25">
      <c r="A9" s="18">
        <v>45608</v>
      </c>
      <c r="B9" s="8" t="s">
        <v>1950</v>
      </c>
      <c r="C9" s="9">
        <v>750284</v>
      </c>
      <c r="D9" s="9"/>
      <c r="E9" s="9">
        <f t="shared" si="0"/>
        <v>752124</v>
      </c>
    </row>
    <row r="10" spans="1:5" ht="21" x14ac:dyDescent="0.25">
      <c r="A10" s="18">
        <v>45608</v>
      </c>
      <c r="B10" s="8" t="s">
        <v>1951</v>
      </c>
      <c r="C10" s="9"/>
      <c r="D10" s="9">
        <v>748687.06</v>
      </c>
      <c r="E10" s="9">
        <f t="shared" si="0"/>
        <v>3436.9399999999441</v>
      </c>
    </row>
    <row r="11" spans="1:5" ht="21" x14ac:dyDescent="0.25">
      <c r="A11" s="18">
        <v>45608</v>
      </c>
      <c r="B11" s="8" t="s">
        <v>150</v>
      </c>
      <c r="C11" s="9"/>
      <c r="D11" s="9">
        <v>26.25</v>
      </c>
      <c r="E11" s="9">
        <f t="shared" si="0"/>
        <v>3410.6899999999441</v>
      </c>
    </row>
    <row r="12" spans="1:5" ht="21" x14ac:dyDescent="0.25">
      <c r="A12" s="18">
        <v>45611</v>
      </c>
      <c r="B12" s="8" t="s">
        <v>150</v>
      </c>
      <c r="C12" s="9"/>
      <c r="D12" s="9">
        <v>249</v>
      </c>
      <c r="E12" s="9">
        <f t="shared" si="0"/>
        <v>3161.6899999999441</v>
      </c>
    </row>
    <row r="13" spans="1:5" ht="21" x14ac:dyDescent="0.25">
      <c r="A13" s="18">
        <v>45617</v>
      </c>
      <c r="B13" s="8" t="s">
        <v>1642</v>
      </c>
      <c r="C13" s="9">
        <v>749894</v>
      </c>
      <c r="D13" s="9"/>
      <c r="E13" s="9">
        <f t="shared" si="0"/>
        <v>753055.69</v>
      </c>
    </row>
    <row r="14" spans="1:5" ht="21" x14ac:dyDescent="0.25">
      <c r="A14" s="18">
        <v>45617</v>
      </c>
      <c r="B14" s="8" t="s">
        <v>1985</v>
      </c>
      <c r="C14" s="9"/>
      <c r="D14" s="9">
        <v>749816.69</v>
      </c>
      <c r="E14" s="9">
        <f t="shared" si="0"/>
        <v>3239</v>
      </c>
    </row>
    <row r="15" spans="1:5" ht="21" x14ac:dyDescent="0.25">
      <c r="A15" s="18">
        <v>45617</v>
      </c>
      <c r="B15" s="8" t="s">
        <v>150</v>
      </c>
      <c r="C15" s="9"/>
      <c r="D15" s="9">
        <v>26.25</v>
      </c>
      <c r="E15" s="9">
        <f t="shared" si="0"/>
        <v>3212.75</v>
      </c>
    </row>
    <row r="16" spans="1:5" ht="21" x14ac:dyDescent="0.25">
      <c r="A16" s="18">
        <v>45618</v>
      </c>
      <c r="B16" s="8" t="s">
        <v>1975</v>
      </c>
      <c r="C16" s="9">
        <v>749891</v>
      </c>
      <c r="D16" s="9"/>
      <c r="E16" s="9">
        <f t="shared" si="0"/>
        <v>753103.75</v>
      </c>
    </row>
    <row r="17" spans="1:5" ht="21" x14ac:dyDescent="0.25">
      <c r="A17" s="18">
        <v>45618</v>
      </c>
      <c r="B17" s="8" t="s">
        <v>1988</v>
      </c>
      <c r="C17" s="9"/>
      <c r="D17" s="9">
        <v>749890</v>
      </c>
      <c r="E17" s="9">
        <f t="shared" si="0"/>
        <v>3213.75</v>
      </c>
    </row>
    <row r="18" spans="1:5" ht="21" x14ac:dyDescent="0.25">
      <c r="A18" s="18">
        <v>45618</v>
      </c>
      <c r="B18" s="8" t="s">
        <v>150</v>
      </c>
      <c r="C18" s="9"/>
      <c r="D18" s="9">
        <v>26.25</v>
      </c>
      <c r="E18" s="9">
        <f t="shared" si="0"/>
        <v>3187.5</v>
      </c>
    </row>
    <row r="19" spans="1:5" ht="21" x14ac:dyDescent="0.25">
      <c r="A19" s="18">
        <v>45618</v>
      </c>
      <c r="B19" s="8" t="s">
        <v>1642</v>
      </c>
      <c r="C19" s="9">
        <v>6824</v>
      </c>
      <c r="D19" s="9"/>
      <c r="E19" s="9">
        <f t="shared" si="0"/>
        <v>10011.5</v>
      </c>
    </row>
    <row r="20" spans="1:5" ht="21" x14ac:dyDescent="0.25">
      <c r="A20" s="18">
        <v>45619</v>
      </c>
      <c r="B20" s="8" t="s">
        <v>1998</v>
      </c>
      <c r="C20" s="9"/>
      <c r="D20" s="9">
        <v>6750</v>
      </c>
      <c r="E20" s="9">
        <f t="shared" si="0"/>
        <v>3261.5</v>
      </c>
    </row>
    <row r="21" spans="1:5" ht="21" x14ac:dyDescent="0.25">
      <c r="A21" s="18">
        <v>45621</v>
      </c>
      <c r="B21" s="8" t="s">
        <v>1996</v>
      </c>
      <c r="C21" s="9">
        <v>9821</v>
      </c>
      <c r="D21" s="9"/>
      <c r="E21" s="9">
        <f t="shared" si="0"/>
        <v>13082.5</v>
      </c>
    </row>
    <row r="22" spans="1:5" ht="21" x14ac:dyDescent="0.25">
      <c r="A22" s="18">
        <v>45621</v>
      </c>
      <c r="B22" s="8" t="s">
        <v>1977</v>
      </c>
      <c r="C22" s="9">
        <v>741733</v>
      </c>
      <c r="D22" s="9"/>
      <c r="E22" s="9">
        <f t="shared" si="0"/>
        <v>754815.5</v>
      </c>
    </row>
    <row r="23" spans="1:5" ht="21" x14ac:dyDescent="0.25">
      <c r="A23" s="18">
        <v>45621</v>
      </c>
      <c r="B23" s="8" t="s">
        <v>2006</v>
      </c>
      <c r="C23" s="9"/>
      <c r="D23" s="9">
        <v>749522.85</v>
      </c>
      <c r="E23" s="9">
        <f t="shared" si="0"/>
        <v>5292.6500000000233</v>
      </c>
    </row>
    <row r="24" spans="1:5" ht="21" x14ac:dyDescent="0.25">
      <c r="A24" s="18">
        <v>45621</v>
      </c>
      <c r="B24" s="8" t="s">
        <v>362</v>
      </c>
      <c r="C24" s="9"/>
      <c r="D24" s="9">
        <v>26.25</v>
      </c>
      <c r="E24" s="9">
        <f t="shared" si="0"/>
        <v>5266.4000000000233</v>
      </c>
    </row>
    <row r="25" spans="1:5" ht="21" x14ac:dyDescent="0.25">
      <c r="A25" s="18">
        <v>45622</v>
      </c>
      <c r="B25" s="8" t="s">
        <v>2018</v>
      </c>
      <c r="C25" s="9">
        <v>532900</v>
      </c>
      <c r="D25" s="9"/>
      <c r="E25" s="9">
        <f t="shared" si="0"/>
        <v>538166.4</v>
      </c>
    </row>
    <row r="26" spans="1:5" ht="21" x14ac:dyDescent="0.25">
      <c r="A26" s="18">
        <v>45622</v>
      </c>
      <c r="B26" s="8" t="s">
        <v>2019</v>
      </c>
      <c r="C26" s="9">
        <v>201566</v>
      </c>
      <c r="D26" s="9"/>
      <c r="E26" s="9">
        <f t="shared" si="0"/>
        <v>739732.4</v>
      </c>
    </row>
    <row r="27" spans="1:5" ht="21" x14ac:dyDescent="0.25">
      <c r="A27" s="18">
        <v>45623</v>
      </c>
      <c r="B27" s="8" t="s">
        <v>2023</v>
      </c>
      <c r="C27" s="9"/>
      <c r="D27" s="9">
        <v>736300.05</v>
      </c>
      <c r="E27" s="9">
        <f t="shared" si="0"/>
        <v>3432.3499999999767</v>
      </c>
    </row>
    <row r="28" spans="1:5" ht="21" x14ac:dyDescent="0.25">
      <c r="A28" s="18">
        <v>45623</v>
      </c>
      <c r="B28" s="8" t="s">
        <v>362</v>
      </c>
      <c r="C28" s="9"/>
      <c r="D28" s="9">
        <v>26.25</v>
      </c>
      <c r="E28" s="9">
        <f t="shared" si="0"/>
        <v>3406.0999999999767</v>
      </c>
    </row>
    <row r="29" spans="1:5" ht="21" x14ac:dyDescent="0.25">
      <c r="A29" s="18">
        <v>45623</v>
      </c>
      <c r="B29" s="8" t="s">
        <v>2024</v>
      </c>
      <c r="C29" s="9">
        <v>168147</v>
      </c>
      <c r="D29" s="9"/>
      <c r="E29" s="9">
        <f t="shared" si="0"/>
        <v>171553.09999999998</v>
      </c>
    </row>
    <row r="30" spans="1:5" ht="21" x14ac:dyDescent="0.25">
      <c r="A30" s="18">
        <v>45623</v>
      </c>
      <c r="B30" s="8" t="s">
        <v>2025</v>
      </c>
      <c r="C30" s="9">
        <v>18174</v>
      </c>
      <c r="D30" s="9"/>
      <c r="E30" s="9">
        <f t="shared" si="0"/>
        <v>189727.09999999998</v>
      </c>
    </row>
    <row r="31" spans="1:5" ht="21" x14ac:dyDescent="0.25">
      <c r="A31" s="18">
        <v>45624</v>
      </c>
      <c r="B31" s="8" t="s">
        <v>1996</v>
      </c>
      <c r="C31" s="9">
        <v>180046</v>
      </c>
      <c r="D31" s="9"/>
      <c r="E31" s="9">
        <f t="shared" si="0"/>
        <v>369773.1</v>
      </c>
    </row>
    <row r="32" spans="1:5" ht="21" x14ac:dyDescent="0.25">
      <c r="A32" s="18">
        <v>45624</v>
      </c>
      <c r="B32" s="8" t="s">
        <v>1996</v>
      </c>
      <c r="C32" s="9">
        <v>384335</v>
      </c>
      <c r="D32" s="9"/>
      <c r="E32" s="9">
        <f t="shared" si="0"/>
        <v>754108.1</v>
      </c>
    </row>
    <row r="33" spans="1:5" ht="21" x14ac:dyDescent="0.25">
      <c r="A33" s="83">
        <v>45625</v>
      </c>
      <c r="B33" s="8" t="s">
        <v>2032</v>
      </c>
      <c r="C33" s="9"/>
      <c r="D33" s="9">
        <v>749816.69</v>
      </c>
      <c r="E33" s="9">
        <f t="shared" si="0"/>
        <v>4291.4100000000326</v>
      </c>
    </row>
    <row r="34" spans="1:5" ht="21" x14ac:dyDescent="0.25">
      <c r="A34" s="83">
        <v>45625</v>
      </c>
      <c r="B34" s="8" t="s">
        <v>150</v>
      </c>
      <c r="C34" s="9"/>
      <c r="D34" s="9">
        <v>26.25</v>
      </c>
      <c r="E34" s="9">
        <f t="shared" si="0"/>
        <v>4265.1600000000326</v>
      </c>
    </row>
    <row r="35" spans="1:5" ht="21" x14ac:dyDescent="0.25">
      <c r="A35" s="17"/>
      <c r="B35" s="17"/>
      <c r="C35" s="9">
        <v>827000</v>
      </c>
      <c r="D35" s="9"/>
      <c r="E35" s="9">
        <f t="shared" si="0"/>
        <v>831265.16</v>
      </c>
    </row>
    <row r="36" spans="1:5" ht="21" x14ac:dyDescent="0.25">
      <c r="A36" s="17"/>
      <c r="B36" s="17"/>
      <c r="C36" s="9"/>
      <c r="D36" s="9"/>
      <c r="E36" s="9">
        <f t="shared" si="0"/>
        <v>831265.16</v>
      </c>
    </row>
    <row r="37" spans="1:5" ht="21" x14ac:dyDescent="0.25">
      <c r="A37" s="17"/>
      <c r="B37" s="17"/>
      <c r="C37" s="9"/>
      <c r="D37" s="9"/>
      <c r="E37" s="9">
        <f t="shared" si="0"/>
        <v>831265.16</v>
      </c>
    </row>
    <row r="38" spans="1:5" ht="21" x14ac:dyDescent="0.25">
      <c r="A38" s="17"/>
      <c r="B38" s="17"/>
      <c r="C38" s="9"/>
      <c r="D38" s="9"/>
      <c r="E38" s="9">
        <f t="shared" si="0"/>
        <v>831265.16</v>
      </c>
    </row>
    <row r="39" spans="1:5" ht="21" x14ac:dyDescent="0.25">
      <c r="A39" s="17"/>
      <c r="B39" s="17"/>
      <c r="C39" s="9"/>
      <c r="D39" s="9"/>
      <c r="E39" s="9">
        <f t="shared" si="0"/>
        <v>831265.16</v>
      </c>
    </row>
    <row r="40" spans="1:5" ht="21" x14ac:dyDescent="0.25">
      <c r="A40" s="17"/>
      <c r="B40" s="17"/>
      <c r="C40" s="9"/>
      <c r="D40" s="9"/>
      <c r="E40" s="9">
        <f t="shared" si="0"/>
        <v>831265.16</v>
      </c>
    </row>
    <row r="41" spans="1:5" ht="21" x14ac:dyDescent="0.25">
      <c r="A41" s="17"/>
      <c r="B41" s="17"/>
      <c r="C41" s="9"/>
      <c r="D41" s="9"/>
      <c r="E41" s="9">
        <f t="shared" si="0"/>
        <v>831265.16</v>
      </c>
    </row>
    <row r="42" spans="1:5" ht="21" x14ac:dyDescent="0.25">
      <c r="A42" s="17"/>
      <c r="B42" s="17"/>
      <c r="C42" s="9"/>
      <c r="D42" s="9"/>
      <c r="E42" s="9">
        <f t="shared" si="0"/>
        <v>831265.16</v>
      </c>
    </row>
    <row r="43" spans="1:5" ht="21" x14ac:dyDescent="0.25">
      <c r="A43" s="17"/>
      <c r="B43" s="17"/>
      <c r="C43" s="9"/>
      <c r="D43" s="9"/>
      <c r="E43" s="9">
        <f t="shared" si="0"/>
        <v>831265.16</v>
      </c>
    </row>
    <row r="44" spans="1:5" ht="21" x14ac:dyDescent="0.25">
      <c r="A44" s="17"/>
      <c r="B44" s="17"/>
      <c r="C44" s="9"/>
      <c r="D44" s="9"/>
      <c r="E44" s="9">
        <f t="shared" si="0"/>
        <v>831265.16</v>
      </c>
    </row>
    <row r="45" spans="1:5" ht="21" x14ac:dyDescent="0.25">
      <c r="A45" s="17"/>
      <c r="B45" s="17"/>
      <c r="C45" s="9"/>
      <c r="D45" s="9"/>
      <c r="E45" s="9">
        <f t="shared" si="0"/>
        <v>831265.16</v>
      </c>
    </row>
    <row r="46" spans="1:5" ht="21" x14ac:dyDescent="0.25">
      <c r="A46" s="17"/>
      <c r="B46" s="17"/>
      <c r="C46" s="9"/>
      <c r="D46" s="9"/>
      <c r="E46" s="9">
        <f t="shared" si="0"/>
        <v>831265.16</v>
      </c>
    </row>
    <row r="47" spans="1:5" ht="21" x14ac:dyDescent="0.25">
      <c r="A47" s="17"/>
      <c r="B47" s="17"/>
      <c r="C47" s="9"/>
      <c r="D47" s="9"/>
      <c r="E47" s="9">
        <f t="shared" si="0"/>
        <v>831265.16</v>
      </c>
    </row>
    <row r="48" spans="1:5" ht="21" x14ac:dyDescent="0.25">
      <c r="A48" s="17"/>
      <c r="B48" s="17"/>
      <c r="C48" s="9"/>
      <c r="D48" s="9"/>
      <c r="E48" s="9">
        <f t="shared" si="0"/>
        <v>831265.16</v>
      </c>
    </row>
    <row r="49" spans="1:5" ht="21" x14ac:dyDescent="0.25">
      <c r="A49" s="17"/>
      <c r="B49" s="17"/>
      <c r="C49" s="9"/>
      <c r="D49" s="9"/>
      <c r="E49" s="9">
        <f t="shared" si="0"/>
        <v>831265.16</v>
      </c>
    </row>
    <row r="50" spans="1:5" ht="21" x14ac:dyDescent="0.25">
      <c r="A50" s="17"/>
      <c r="B50" s="17"/>
      <c r="C50" s="9"/>
      <c r="D50" s="9"/>
      <c r="E50" s="9">
        <f t="shared" si="0"/>
        <v>831265.16</v>
      </c>
    </row>
    <row r="51" spans="1:5" ht="21" x14ac:dyDescent="0.25">
      <c r="A51" s="17"/>
      <c r="B51" s="17"/>
      <c r="C51" s="9"/>
      <c r="D51" s="9"/>
      <c r="E51" s="9">
        <f t="shared" si="0"/>
        <v>831265.16</v>
      </c>
    </row>
    <row r="52" spans="1:5" ht="21" x14ac:dyDescent="0.25">
      <c r="A52" s="17"/>
      <c r="B52" s="17"/>
      <c r="C52" s="9"/>
      <c r="D52" s="9"/>
      <c r="E52" s="9">
        <f t="shared" si="0"/>
        <v>831265.16</v>
      </c>
    </row>
    <row r="53" spans="1:5" ht="21" x14ac:dyDescent="0.25">
      <c r="A53" s="17"/>
      <c r="B53" s="17"/>
      <c r="C53" s="17"/>
      <c r="D53" s="9"/>
      <c r="E53" s="9">
        <f t="shared" si="0"/>
        <v>831265.16</v>
      </c>
    </row>
    <row r="54" spans="1:5" ht="21" x14ac:dyDescent="0.25">
      <c r="A54" s="17"/>
      <c r="B54" s="17"/>
      <c r="C54" s="17"/>
      <c r="D54" s="9"/>
      <c r="E54" s="9">
        <f t="shared" si="0"/>
        <v>831265.16</v>
      </c>
    </row>
    <row r="55" spans="1:5" ht="21" x14ac:dyDescent="0.25">
      <c r="A55" s="17"/>
      <c r="B55" s="17"/>
      <c r="C55" s="17"/>
      <c r="D55" s="9"/>
      <c r="E55" s="9">
        <f t="shared" si="0"/>
        <v>831265.16</v>
      </c>
    </row>
    <row r="56" spans="1:5" ht="21" x14ac:dyDescent="0.25">
      <c r="A56" s="17"/>
      <c r="B56" s="17"/>
      <c r="C56" s="17"/>
      <c r="D56" s="9"/>
      <c r="E56" s="9">
        <f t="shared" si="0"/>
        <v>831265.16</v>
      </c>
    </row>
    <row r="57" spans="1:5" ht="21" x14ac:dyDescent="0.25">
      <c r="A57" s="17"/>
      <c r="B57" s="17"/>
      <c r="C57" s="17"/>
      <c r="D57" s="9"/>
      <c r="E57" s="9">
        <f t="shared" si="0"/>
        <v>831265.16</v>
      </c>
    </row>
    <row r="58" spans="1:5" ht="21" x14ac:dyDescent="0.25">
      <c r="A58" s="17"/>
      <c r="B58" s="17"/>
      <c r="C58" s="17"/>
      <c r="D58" s="9"/>
      <c r="E58" s="9">
        <f t="shared" si="0"/>
        <v>831265.16</v>
      </c>
    </row>
    <row r="59" spans="1:5" ht="21" x14ac:dyDescent="0.25">
      <c r="A59" s="17"/>
      <c r="B59" s="17"/>
      <c r="C59" s="17"/>
      <c r="D59" s="9"/>
      <c r="E59" s="9">
        <f t="shared" si="0"/>
        <v>831265.16</v>
      </c>
    </row>
    <row r="60" spans="1:5" ht="21" x14ac:dyDescent="0.25">
      <c r="A60" s="17"/>
      <c r="B60" s="17"/>
      <c r="C60" s="17"/>
      <c r="D60" s="9"/>
      <c r="E60" s="9">
        <f t="shared" si="0"/>
        <v>831265.16</v>
      </c>
    </row>
    <row r="61" spans="1:5" ht="21" x14ac:dyDescent="0.25">
      <c r="A61" s="17"/>
      <c r="B61" s="17"/>
      <c r="C61" s="17"/>
      <c r="D61" s="9"/>
      <c r="E61" s="9">
        <f t="shared" si="0"/>
        <v>831265.16</v>
      </c>
    </row>
    <row r="62" spans="1:5" ht="21" x14ac:dyDescent="0.25">
      <c r="A62" s="17"/>
      <c r="B62" s="17"/>
      <c r="C62" s="17"/>
      <c r="D62" s="9"/>
      <c r="E62" s="9">
        <f t="shared" si="0"/>
        <v>831265.16</v>
      </c>
    </row>
    <row r="63" spans="1:5" ht="21" x14ac:dyDescent="0.25">
      <c r="A63" s="17"/>
      <c r="B63" s="17"/>
      <c r="C63" s="17"/>
      <c r="D63" s="9"/>
      <c r="E63" s="9">
        <f t="shared" si="0"/>
        <v>831265.16</v>
      </c>
    </row>
    <row r="64" spans="1:5" ht="21" x14ac:dyDescent="0.25">
      <c r="A64" s="17"/>
      <c r="B64" s="17"/>
      <c r="C64" s="17"/>
      <c r="D64" s="9"/>
      <c r="E64" s="9">
        <f t="shared" si="0"/>
        <v>831265.16</v>
      </c>
    </row>
    <row r="65" spans="1:5" ht="21" x14ac:dyDescent="0.25">
      <c r="A65" s="17"/>
      <c r="B65" s="17"/>
      <c r="C65" s="17"/>
      <c r="D65" s="9"/>
      <c r="E65" s="9">
        <f t="shared" si="0"/>
        <v>831265.16</v>
      </c>
    </row>
    <row r="66" spans="1:5" ht="21" x14ac:dyDescent="0.25">
      <c r="A66" s="17"/>
      <c r="B66" s="17"/>
      <c r="C66" s="17"/>
      <c r="D66" s="9"/>
      <c r="E66" s="9">
        <f t="shared" si="0"/>
        <v>831265.16</v>
      </c>
    </row>
    <row r="67" spans="1:5" ht="21" x14ac:dyDescent="0.25">
      <c r="A67" s="17"/>
      <c r="B67" s="17"/>
      <c r="C67" s="17"/>
      <c r="D67" s="9"/>
      <c r="E67" s="9">
        <f t="shared" si="0"/>
        <v>831265.16</v>
      </c>
    </row>
    <row r="68" spans="1:5" ht="21" x14ac:dyDescent="0.25">
      <c r="A68" s="17"/>
      <c r="B68" s="17"/>
      <c r="C68" s="17"/>
      <c r="D68" s="9"/>
      <c r="E68" s="9">
        <f t="shared" si="0"/>
        <v>831265.16</v>
      </c>
    </row>
    <row r="69" spans="1:5" ht="21" x14ac:dyDescent="0.25">
      <c r="A69" s="17"/>
      <c r="B69" s="17"/>
      <c r="C69" s="17"/>
      <c r="D69" s="9"/>
      <c r="E69" s="9">
        <f t="shared" si="0"/>
        <v>831265.16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831265.16</v>
      </c>
    </row>
    <row r="71" spans="1:5" ht="21" x14ac:dyDescent="0.25">
      <c r="A71" s="17"/>
      <c r="B71" s="17"/>
      <c r="C71" s="17"/>
      <c r="D71" s="9"/>
      <c r="E71" s="9">
        <f t="shared" si="1"/>
        <v>831265.16</v>
      </c>
    </row>
    <row r="72" spans="1:5" ht="21" x14ac:dyDescent="0.25">
      <c r="A72" s="17"/>
      <c r="B72" s="17"/>
      <c r="C72" s="17"/>
      <c r="D72" s="9"/>
      <c r="E72" s="9">
        <f t="shared" si="1"/>
        <v>831265.16</v>
      </c>
    </row>
    <row r="73" spans="1:5" ht="21" x14ac:dyDescent="0.25">
      <c r="A73" s="17"/>
      <c r="B73" s="17"/>
      <c r="C73" s="17"/>
      <c r="D73" s="9"/>
      <c r="E73" s="9">
        <f t="shared" si="1"/>
        <v>831265.16</v>
      </c>
    </row>
    <row r="74" spans="1:5" ht="21" x14ac:dyDescent="0.25">
      <c r="A74" s="17"/>
      <c r="B74" s="17"/>
      <c r="C74" s="17"/>
      <c r="D74" s="9"/>
      <c r="E74" s="9">
        <f t="shared" si="1"/>
        <v>831265.16</v>
      </c>
    </row>
    <row r="75" spans="1:5" ht="21" x14ac:dyDescent="0.25">
      <c r="A75" s="17"/>
      <c r="B75" s="17"/>
      <c r="C75" s="17"/>
      <c r="D75" s="9"/>
      <c r="E75" s="9">
        <f t="shared" si="1"/>
        <v>831265.16</v>
      </c>
    </row>
    <row r="76" spans="1:5" ht="21" x14ac:dyDescent="0.25">
      <c r="A76" s="17"/>
      <c r="B76" s="17"/>
      <c r="C76" s="17"/>
      <c r="D76" s="9"/>
      <c r="E76" s="9">
        <f t="shared" si="1"/>
        <v>831265.16</v>
      </c>
    </row>
    <row r="77" spans="1:5" ht="21" x14ac:dyDescent="0.25">
      <c r="A77" s="17"/>
      <c r="B77" s="17"/>
      <c r="C77" s="17"/>
      <c r="D77" s="9"/>
      <c r="E77" s="9">
        <f t="shared" si="1"/>
        <v>831265.16</v>
      </c>
    </row>
    <row r="78" spans="1:5" ht="21" x14ac:dyDescent="0.25">
      <c r="A78" s="17"/>
      <c r="B78" s="17"/>
      <c r="C78" s="17"/>
      <c r="D78" s="9"/>
      <c r="E78" s="9">
        <f t="shared" si="1"/>
        <v>831265.16</v>
      </c>
    </row>
    <row r="79" spans="1:5" ht="21" x14ac:dyDescent="0.25">
      <c r="A79" s="17"/>
      <c r="B79" s="17"/>
      <c r="C79" s="17"/>
      <c r="D79" s="9"/>
      <c r="E79" s="9">
        <f t="shared" si="1"/>
        <v>831265.16</v>
      </c>
    </row>
    <row r="80" spans="1:5" ht="21" x14ac:dyDescent="0.25">
      <c r="A80" s="17"/>
      <c r="B80" s="17"/>
      <c r="C80" s="17"/>
      <c r="D80" s="9"/>
      <c r="E80" s="9">
        <f t="shared" si="1"/>
        <v>831265.16</v>
      </c>
    </row>
    <row r="81" spans="1:5" ht="21" x14ac:dyDescent="0.25">
      <c r="A81" s="17"/>
      <c r="B81" s="17"/>
      <c r="C81" s="17"/>
      <c r="D81" s="9"/>
      <c r="E81" s="9">
        <f t="shared" si="1"/>
        <v>831265.16</v>
      </c>
    </row>
    <row r="82" spans="1:5" ht="21" x14ac:dyDescent="0.25">
      <c r="A82" s="17"/>
      <c r="B82" s="17"/>
      <c r="C82" s="17"/>
      <c r="D82" s="9"/>
      <c r="E82" s="9">
        <f t="shared" si="1"/>
        <v>831265.16</v>
      </c>
    </row>
    <row r="83" spans="1:5" ht="21" x14ac:dyDescent="0.25">
      <c r="A83" s="17"/>
      <c r="B83" s="17"/>
      <c r="C83" s="17"/>
      <c r="D83" s="9"/>
      <c r="E83" s="9">
        <f t="shared" si="1"/>
        <v>831265.16</v>
      </c>
    </row>
    <row r="84" spans="1:5" ht="21" x14ac:dyDescent="0.25">
      <c r="A84" s="17"/>
      <c r="B84" s="17"/>
      <c r="C84" s="17"/>
      <c r="D84" s="9"/>
      <c r="E84" s="9">
        <f t="shared" si="1"/>
        <v>831265.16</v>
      </c>
    </row>
    <row r="85" spans="1:5" ht="21" x14ac:dyDescent="0.25">
      <c r="A85" s="17"/>
      <c r="B85" s="17"/>
      <c r="C85" s="17"/>
      <c r="D85" s="9"/>
      <c r="E85" s="9">
        <f t="shared" si="1"/>
        <v>831265.16</v>
      </c>
    </row>
    <row r="86" spans="1:5" ht="21" x14ac:dyDescent="0.25">
      <c r="A86" s="17"/>
      <c r="B86" s="17"/>
      <c r="C86" s="17"/>
      <c r="D86" s="9"/>
      <c r="E86" s="9">
        <f t="shared" si="1"/>
        <v>831265.16</v>
      </c>
    </row>
    <row r="87" spans="1:5" ht="21" x14ac:dyDescent="0.25">
      <c r="A87" s="17"/>
      <c r="B87" s="17"/>
      <c r="C87" s="17"/>
      <c r="D87" s="9"/>
      <c r="E87" s="9">
        <f t="shared" si="1"/>
        <v>831265.16</v>
      </c>
    </row>
    <row r="88" spans="1:5" ht="21" x14ac:dyDescent="0.25">
      <c r="A88" s="17"/>
      <c r="B88" s="17"/>
      <c r="C88" s="17"/>
      <c r="D88" s="9"/>
      <c r="E88" s="9">
        <f t="shared" si="1"/>
        <v>831265.16</v>
      </c>
    </row>
    <row r="89" spans="1:5" ht="21" x14ac:dyDescent="0.25">
      <c r="A89" s="17"/>
      <c r="B89" s="17"/>
      <c r="C89" s="17"/>
      <c r="D89" s="9"/>
      <c r="E89" s="9">
        <f t="shared" si="1"/>
        <v>831265.16</v>
      </c>
    </row>
    <row r="90" spans="1:5" ht="21" x14ac:dyDescent="0.25">
      <c r="A90" s="17"/>
      <c r="B90" s="17"/>
      <c r="C90" s="17"/>
      <c r="D90" s="9"/>
      <c r="E90" s="9">
        <f t="shared" si="1"/>
        <v>831265.16</v>
      </c>
    </row>
    <row r="91" spans="1:5" ht="21" x14ac:dyDescent="0.25">
      <c r="A91" s="17"/>
      <c r="B91" s="17"/>
      <c r="C91" s="17"/>
      <c r="D91" s="9"/>
      <c r="E91" s="9">
        <f t="shared" si="1"/>
        <v>831265.16</v>
      </c>
    </row>
    <row r="92" spans="1:5" ht="21" x14ac:dyDescent="0.25">
      <c r="A92" s="17"/>
      <c r="B92" s="17"/>
      <c r="C92" s="17"/>
      <c r="D92" s="9"/>
      <c r="E92" s="9">
        <f t="shared" si="1"/>
        <v>831265.16</v>
      </c>
    </row>
    <row r="93" spans="1:5" ht="21" x14ac:dyDescent="0.25">
      <c r="A93" s="17"/>
      <c r="B93" s="17"/>
      <c r="C93" s="17"/>
      <c r="D93" s="9"/>
      <c r="E93" s="9">
        <f t="shared" si="1"/>
        <v>831265.16</v>
      </c>
    </row>
    <row r="94" spans="1:5" ht="21" x14ac:dyDescent="0.25">
      <c r="A94" s="17"/>
      <c r="B94" s="17"/>
      <c r="C94" s="17"/>
      <c r="D94" s="9"/>
      <c r="E94" s="9">
        <f t="shared" si="1"/>
        <v>831265.16</v>
      </c>
    </row>
    <row r="95" spans="1:5" ht="21" x14ac:dyDescent="0.25">
      <c r="A95" s="17"/>
      <c r="B95" s="17"/>
      <c r="C95" s="17"/>
      <c r="D95" s="9"/>
      <c r="E95" s="9">
        <f t="shared" si="1"/>
        <v>831265.16</v>
      </c>
    </row>
    <row r="96" spans="1:5" ht="21" x14ac:dyDescent="0.25">
      <c r="A96" s="17"/>
      <c r="B96" s="17"/>
      <c r="C96" s="17"/>
      <c r="D96" s="9"/>
      <c r="E96" s="9">
        <f t="shared" si="1"/>
        <v>831265.16</v>
      </c>
    </row>
    <row r="97" spans="1:5" ht="21" x14ac:dyDescent="0.25">
      <c r="A97" s="17"/>
      <c r="B97" s="17"/>
      <c r="C97" s="17"/>
      <c r="D97" s="9"/>
      <c r="E97" s="9">
        <f t="shared" si="1"/>
        <v>831265.16</v>
      </c>
    </row>
    <row r="98" spans="1:5" ht="21" x14ac:dyDescent="0.25">
      <c r="A98" s="17"/>
      <c r="B98" s="17"/>
      <c r="C98" s="17"/>
      <c r="D98" s="9"/>
      <c r="E98" s="9">
        <f t="shared" si="1"/>
        <v>831265.16</v>
      </c>
    </row>
    <row r="99" spans="1:5" ht="21" x14ac:dyDescent="0.25">
      <c r="A99" s="17"/>
      <c r="B99" s="17"/>
      <c r="C99" s="17"/>
      <c r="D99" s="9"/>
      <c r="E99" s="9">
        <f t="shared" si="1"/>
        <v>831265.16</v>
      </c>
    </row>
    <row r="100" spans="1:5" ht="21" x14ac:dyDescent="0.25">
      <c r="A100" s="17"/>
      <c r="B100" s="17"/>
      <c r="C100" s="17"/>
      <c r="D100" s="9"/>
      <c r="E100" s="9">
        <f t="shared" si="1"/>
        <v>831265.16</v>
      </c>
    </row>
    <row r="101" spans="1:5" ht="21" x14ac:dyDescent="0.25">
      <c r="A101" s="17"/>
      <c r="B101" s="17"/>
      <c r="C101" s="17"/>
      <c r="D101" s="9"/>
      <c r="E101" s="9">
        <f t="shared" si="1"/>
        <v>831265.16</v>
      </c>
    </row>
    <row r="102" spans="1:5" ht="21" x14ac:dyDescent="0.25">
      <c r="A102" s="17"/>
      <c r="B102" s="17"/>
      <c r="C102" s="17"/>
      <c r="D102" s="9"/>
      <c r="E102" s="9">
        <f t="shared" si="1"/>
        <v>831265.16</v>
      </c>
    </row>
    <row r="103" spans="1:5" ht="21" x14ac:dyDescent="0.25">
      <c r="A103" s="17"/>
      <c r="B103" s="17"/>
      <c r="C103" s="17"/>
      <c r="D103" s="9"/>
      <c r="E103" s="9">
        <f t="shared" si="1"/>
        <v>831265.16</v>
      </c>
    </row>
    <row r="104" spans="1:5" ht="21" x14ac:dyDescent="0.25">
      <c r="A104" s="17"/>
      <c r="B104" s="17"/>
      <c r="C104" s="17"/>
      <c r="D104" s="9"/>
      <c r="E104" s="9">
        <f t="shared" si="1"/>
        <v>831265.16</v>
      </c>
    </row>
    <row r="105" spans="1:5" ht="21" x14ac:dyDescent="0.25">
      <c r="A105" s="17"/>
      <c r="B105" s="17"/>
      <c r="C105" s="17"/>
      <c r="D105" s="17"/>
      <c r="E105" s="9">
        <f t="shared" si="1"/>
        <v>831265.16</v>
      </c>
    </row>
    <row r="106" spans="1:5" ht="21" x14ac:dyDescent="0.25">
      <c r="A106" s="17"/>
      <c r="B106" s="17"/>
      <c r="C106" s="17"/>
      <c r="D106" s="17"/>
      <c r="E106" s="9">
        <f t="shared" si="1"/>
        <v>831265.16</v>
      </c>
    </row>
    <row r="107" spans="1:5" ht="21" x14ac:dyDescent="0.25">
      <c r="A107" s="17"/>
      <c r="B107" s="17"/>
      <c r="C107" s="17"/>
      <c r="D107" s="17"/>
      <c r="E107" s="9">
        <f t="shared" si="1"/>
        <v>831265.16</v>
      </c>
    </row>
    <row r="108" spans="1:5" ht="21" x14ac:dyDescent="0.25">
      <c r="A108" s="17"/>
      <c r="B108" s="17"/>
      <c r="C108" s="17"/>
      <c r="D108" s="17"/>
      <c r="E108" s="9">
        <f t="shared" si="1"/>
        <v>831265.16</v>
      </c>
    </row>
    <row r="109" spans="1:5" ht="21" x14ac:dyDescent="0.25">
      <c r="A109" s="17"/>
      <c r="B109" s="17"/>
      <c r="C109" s="17"/>
      <c r="D109" s="17"/>
      <c r="E109" s="9">
        <f t="shared" si="1"/>
        <v>831265.16</v>
      </c>
    </row>
    <row r="110" spans="1:5" ht="21" x14ac:dyDescent="0.25">
      <c r="A110" s="17"/>
      <c r="B110" s="17"/>
      <c r="C110" s="17"/>
      <c r="D110" s="17"/>
      <c r="E110" s="9">
        <f t="shared" si="1"/>
        <v>831265.16</v>
      </c>
    </row>
    <row r="111" spans="1:5" ht="21" x14ac:dyDescent="0.25">
      <c r="A111" s="17"/>
      <c r="B111" s="17"/>
      <c r="C111" s="17"/>
      <c r="D111" s="17"/>
      <c r="E111" s="9">
        <f t="shared" si="1"/>
        <v>831265.16</v>
      </c>
    </row>
    <row r="112" spans="1:5" ht="21" x14ac:dyDescent="0.25">
      <c r="A112" s="17"/>
      <c r="B112" s="17"/>
      <c r="C112" s="17"/>
      <c r="D112" s="17"/>
      <c r="E112" s="9">
        <f t="shared" si="1"/>
        <v>831265.16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Sheet185"/>
  <dimension ref="A1:H112"/>
  <sheetViews>
    <sheetView workbookViewId="0">
      <selection activeCell="D9" sqref="D9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1899</v>
      </c>
      <c r="B1" s="160"/>
      <c r="C1" s="160"/>
      <c r="D1" s="160"/>
      <c r="E1" s="160"/>
    </row>
    <row r="2" spans="1:5" ht="26" x14ac:dyDescent="0.3">
      <c r="A2" s="161" t="s">
        <v>1900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>
        <v>45586</v>
      </c>
      <c r="B5" s="8" t="s">
        <v>148</v>
      </c>
      <c r="C5" s="16">
        <v>350000</v>
      </c>
      <c r="D5" s="9"/>
      <c r="E5" s="9">
        <f>E4+C5-D5</f>
        <v>350000</v>
      </c>
    </row>
    <row r="6" spans="1:5" ht="21" x14ac:dyDescent="0.25">
      <c r="A6" s="18">
        <v>45587</v>
      </c>
      <c r="B6" s="8" t="s">
        <v>1902</v>
      </c>
      <c r="C6" s="9"/>
      <c r="D6" s="9">
        <v>345000</v>
      </c>
      <c r="E6" s="9">
        <f t="shared" ref="E6:E69" si="0">E5+C6-D6</f>
        <v>5000</v>
      </c>
    </row>
    <row r="7" spans="1:5" ht="21" x14ac:dyDescent="0.25">
      <c r="A7" s="18"/>
      <c r="B7" s="8"/>
      <c r="C7" s="9"/>
      <c r="D7" s="9">
        <v>262.5</v>
      </c>
      <c r="E7" s="9">
        <f t="shared" si="0"/>
        <v>4737.5</v>
      </c>
    </row>
    <row r="8" spans="1:5" ht="21" x14ac:dyDescent="0.25">
      <c r="A8" s="18"/>
      <c r="B8" s="8"/>
      <c r="C8" s="9"/>
      <c r="D8" s="9">
        <v>262.5</v>
      </c>
      <c r="E8" s="9">
        <f t="shared" si="0"/>
        <v>4475</v>
      </c>
    </row>
    <row r="9" spans="1:5" ht="21" x14ac:dyDescent="0.25">
      <c r="A9" s="18"/>
      <c r="B9" s="8"/>
      <c r="C9" s="9"/>
      <c r="D9" s="9">
        <v>3250</v>
      </c>
      <c r="E9" s="9">
        <f t="shared" si="0"/>
        <v>1225</v>
      </c>
    </row>
    <row r="10" spans="1:5" ht="21" x14ac:dyDescent="0.25">
      <c r="A10" s="18"/>
      <c r="B10" s="8"/>
      <c r="C10" s="9"/>
      <c r="D10" s="9"/>
      <c r="E10" s="9">
        <f t="shared" si="0"/>
        <v>1225</v>
      </c>
    </row>
    <row r="11" spans="1:5" ht="21" x14ac:dyDescent="0.25">
      <c r="A11" s="18"/>
      <c r="B11" s="8"/>
      <c r="C11" s="9"/>
      <c r="D11" s="9"/>
      <c r="E11" s="9">
        <f t="shared" si="0"/>
        <v>1225</v>
      </c>
    </row>
    <row r="12" spans="1:5" ht="21" x14ac:dyDescent="0.25">
      <c r="A12" s="18"/>
      <c r="B12" s="8"/>
      <c r="C12" s="9"/>
      <c r="D12" s="9"/>
      <c r="E12" s="9">
        <f t="shared" si="0"/>
        <v>1225</v>
      </c>
    </row>
    <row r="13" spans="1:5" ht="21" x14ac:dyDescent="0.25">
      <c r="A13" s="18"/>
      <c r="B13" s="8"/>
      <c r="C13" s="9"/>
      <c r="D13" s="9"/>
      <c r="E13" s="9">
        <f t="shared" si="0"/>
        <v>1225</v>
      </c>
    </row>
    <row r="14" spans="1:5" ht="21" x14ac:dyDescent="0.25">
      <c r="A14" s="18"/>
      <c r="B14" s="8"/>
      <c r="C14" s="9"/>
      <c r="D14" s="9"/>
      <c r="E14" s="9">
        <f t="shared" si="0"/>
        <v>1225</v>
      </c>
    </row>
    <row r="15" spans="1:5" ht="21" x14ac:dyDescent="0.25">
      <c r="A15" s="18"/>
      <c r="B15" s="8"/>
      <c r="C15" s="9"/>
      <c r="D15" s="9"/>
      <c r="E15" s="9">
        <f t="shared" si="0"/>
        <v>1225</v>
      </c>
    </row>
    <row r="16" spans="1:5" ht="21" x14ac:dyDescent="0.25">
      <c r="A16" s="18"/>
      <c r="B16" s="8"/>
      <c r="C16" s="9"/>
      <c r="D16" s="9"/>
      <c r="E16" s="9">
        <f t="shared" si="0"/>
        <v>1225</v>
      </c>
    </row>
    <row r="17" spans="1:5" ht="21" x14ac:dyDescent="0.25">
      <c r="A17" s="18"/>
      <c r="B17" s="8"/>
      <c r="C17" s="9"/>
      <c r="D17" s="9"/>
      <c r="E17" s="9">
        <f t="shared" si="0"/>
        <v>1225</v>
      </c>
    </row>
    <row r="18" spans="1:5" ht="21" x14ac:dyDescent="0.25">
      <c r="A18" s="18"/>
      <c r="B18" s="8"/>
      <c r="C18" s="9"/>
      <c r="D18" s="9"/>
      <c r="E18" s="9">
        <f t="shared" si="0"/>
        <v>1225</v>
      </c>
    </row>
    <row r="19" spans="1:5" ht="21" x14ac:dyDescent="0.25">
      <c r="A19" s="18"/>
      <c r="B19" s="8"/>
      <c r="C19" s="9"/>
      <c r="D19" s="9"/>
      <c r="E19" s="9">
        <f t="shared" si="0"/>
        <v>1225</v>
      </c>
    </row>
    <row r="20" spans="1:5" ht="21" x14ac:dyDescent="0.25">
      <c r="A20" s="18"/>
      <c r="B20" s="8"/>
      <c r="C20" s="9"/>
      <c r="D20" s="9"/>
      <c r="E20" s="9">
        <f t="shared" si="0"/>
        <v>1225</v>
      </c>
    </row>
    <row r="21" spans="1:5" ht="21" x14ac:dyDescent="0.25">
      <c r="A21" s="18"/>
      <c r="B21" s="8"/>
      <c r="C21" s="9"/>
      <c r="D21" s="9"/>
      <c r="E21" s="9">
        <f t="shared" si="0"/>
        <v>1225</v>
      </c>
    </row>
    <row r="22" spans="1:5" ht="21" x14ac:dyDescent="0.25">
      <c r="A22" s="18"/>
      <c r="B22" s="8"/>
      <c r="C22" s="9"/>
      <c r="D22" s="9"/>
      <c r="E22" s="9">
        <f t="shared" si="0"/>
        <v>1225</v>
      </c>
    </row>
    <row r="23" spans="1:5" ht="21" x14ac:dyDescent="0.25">
      <c r="A23" s="18"/>
      <c r="B23" s="8"/>
      <c r="C23" s="9"/>
      <c r="D23" s="9"/>
      <c r="E23" s="9">
        <f t="shared" si="0"/>
        <v>1225</v>
      </c>
    </row>
    <row r="24" spans="1:5" ht="21" x14ac:dyDescent="0.25">
      <c r="A24" s="18"/>
      <c r="B24" s="8"/>
      <c r="C24" s="9"/>
      <c r="D24" s="9"/>
      <c r="E24" s="9">
        <f t="shared" si="0"/>
        <v>1225</v>
      </c>
    </row>
    <row r="25" spans="1:5" ht="21" x14ac:dyDescent="0.25">
      <c r="A25" s="18"/>
      <c r="B25" s="8"/>
      <c r="C25" s="9"/>
      <c r="D25" s="9"/>
      <c r="E25" s="9">
        <f t="shared" si="0"/>
        <v>1225</v>
      </c>
    </row>
    <row r="26" spans="1:5" ht="21" x14ac:dyDescent="0.25">
      <c r="A26" s="18"/>
      <c r="B26" s="8"/>
      <c r="C26" s="9"/>
      <c r="D26" s="9"/>
      <c r="E26" s="9">
        <f t="shared" si="0"/>
        <v>1225</v>
      </c>
    </row>
    <row r="27" spans="1:5" ht="21" x14ac:dyDescent="0.25">
      <c r="A27" s="18"/>
      <c r="B27" s="8"/>
      <c r="C27" s="9"/>
      <c r="D27" s="9"/>
      <c r="E27" s="9">
        <f t="shared" si="0"/>
        <v>1225</v>
      </c>
    </row>
    <row r="28" spans="1:5" ht="21" x14ac:dyDescent="0.25">
      <c r="A28" s="18"/>
      <c r="B28" s="8"/>
      <c r="C28" s="9"/>
      <c r="D28" s="9"/>
      <c r="E28" s="9">
        <f t="shared" si="0"/>
        <v>1225</v>
      </c>
    </row>
    <row r="29" spans="1:5" ht="21" x14ac:dyDescent="0.25">
      <c r="A29" s="18"/>
      <c r="B29" s="8"/>
      <c r="C29" s="9"/>
      <c r="D29" s="9"/>
      <c r="E29" s="9">
        <f t="shared" si="0"/>
        <v>1225</v>
      </c>
    </row>
    <row r="30" spans="1:5" ht="21" x14ac:dyDescent="0.25">
      <c r="A30" s="18"/>
      <c r="B30" s="8"/>
      <c r="C30" s="9"/>
      <c r="D30" s="9"/>
      <c r="E30" s="9">
        <f t="shared" si="0"/>
        <v>1225</v>
      </c>
    </row>
    <row r="31" spans="1:5" ht="21" x14ac:dyDescent="0.25">
      <c r="A31" s="18"/>
      <c r="B31" s="8"/>
      <c r="C31" s="9"/>
      <c r="D31" s="9"/>
      <c r="E31" s="9">
        <f t="shared" si="0"/>
        <v>1225</v>
      </c>
    </row>
    <row r="32" spans="1:5" ht="21" x14ac:dyDescent="0.25">
      <c r="A32" s="18"/>
      <c r="B32" s="8"/>
      <c r="C32" s="9"/>
      <c r="D32" s="9"/>
      <c r="E32" s="9">
        <f t="shared" si="0"/>
        <v>1225</v>
      </c>
    </row>
    <row r="33" spans="1:5" ht="21" x14ac:dyDescent="0.25">
      <c r="A33" s="17"/>
      <c r="B33" s="8"/>
      <c r="C33" s="9"/>
      <c r="D33" s="9"/>
      <c r="E33" s="9">
        <f t="shared" si="0"/>
        <v>1225</v>
      </c>
    </row>
    <row r="34" spans="1:5" ht="21" x14ac:dyDescent="0.25">
      <c r="A34" s="17"/>
      <c r="B34" s="8"/>
      <c r="C34" s="9"/>
      <c r="D34" s="9"/>
      <c r="E34" s="9">
        <f t="shared" si="0"/>
        <v>1225</v>
      </c>
    </row>
    <row r="35" spans="1:5" ht="21" x14ac:dyDescent="0.25">
      <c r="A35" s="17"/>
      <c r="B35" s="17"/>
      <c r="C35" s="9"/>
      <c r="D35" s="9"/>
      <c r="E35" s="9">
        <f t="shared" si="0"/>
        <v>1225</v>
      </c>
    </row>
    <row r="36" spans="1:5" ht="21" x14ac:dyDescent="0.25">
      <c r="A36" s="17"/>
      <c r="B36" s="17"/>
      <c r="C36" s="9"/>
      <c r="D36" s="9"/>
      <c r="E36" s="9">
        <f t="shared" si="0"/>
        <v>1225</v>
      </c>
    </row>
    <row r="37" spans="1:5" ht="21" x14ac:dyDescent="0.25">
      <c r="A37" s="17"/>
      <c r="B37" s="17"/>
      <c r="C37" s="9"/>
      <c r="D37" s="9"/>
      <c r="E37" s="9">
        <f t="shared" si="0"/>
        <v>1225</v>
      </c>
    </row>
    <row r="38" spans="1:5" ht="21" x14ac:dyDescent="0.25">
      <c r="A38" s="17"/>
      <c r="B38" s="17"/>
      <c r="C38" s="9"/>
      <c r="D38" s="9"/>
      <c r="E38" s="9">
        <f t="shared" si="0"/>
        <v>1225</v>
      </c>
    </row>
    <row r="39" spans="1:5" ht="21" x14ac:dyDescent="0.25">
      <c r="A39" s="17"/>
      <c r="B39" s="17"/>
      <c r="C39" s="9"/>
      <c r="D39" s="9"/>
      <c r="E39" s="9">
        <f t="shared" si="0"/>
        <v>1225</v>
      </c>
    </row>
    <row r="40" spans="1:5" ht="21" x14ac:dyDescent="0.25">
      <c r="A40" s="17"/>
      <c r="B40" s="17"/>
      <c r="C40" s="9"/>
      <c r="D40" s="9"/>
      <c r="E40" s="9">
        <f t="shared" si="0"/>
        <v>1225</v>
      </c>
    </row>
    <row r="41" spans="1:5" ht="21" x14ac:dyDescent="0.25">
      <c r="A41" s="17"/>
      <c r="B41" s="17"/>
      <c r="C41" s="9"/>
      <c r="D41" s="9"/>
      <c r="E41" s="9">
        <f t="shared" si="0"/>
        <v>1225</v>
      </c>
    </row>
    <row r="42" spans="1:5" ht="21" x14ac:dyDescent="0.25">
      <c r="A42" s="17"/>
      <c r="B42" s="17"/>
      <c r="C42" s="9"/>
      <c r="D42" s="9"/>
      <c r="E42" s="9">
        <f t="shared" si="0"/>
        <v>1225</v>
      </c>
    </row>
    <row r="43" spans="1:5" ht="21" x14ac:dyDescent="0.25">
      <c r="A43" s="17"/>
      <c r="B43" s="17"/>
      <c r="C43" s="9"/>
      <c r="D43" s="9"/>
      <c r="E43" s="9">
        <f t="shared" si="0"/>
        <v>1225</v>
      </c>
    </row>
    <row r="44" spans="1:5" ht="21" x14ac:dyDescent="0.25">
      <c r="A44" s="17"/>
      <c r="B44" s="17"/>
      <c r="C44" s="9"/>
      <c r="D44" s="9"/>
      <c r="E44" s="9">
        <f t="shared" si="0"/>
        <v>1225</v>
      </c>
    </row>
    <row r="45" spans="1:5" ht="21" x14ac:dyDescent="0.25">
      <c r="A45" s="17"/>
      <c r="B45" s="17"/>
      <c r="C45" s="9"/>
      <c r="D45" s="9"/>
      <c r="E45" s="9">
        <f t="shared" si="0"/>
        <v>1225</v>
      </c>
    </row>
    <row r="46" spans="1:5" ht="21" x14ac:dyDescent="0.25">
      <c r="A46" s="17"/>
      <c r="B46" s="17"/>
      <c r="C46" s="9"/>
      <c r="D46" s="9"/>
      <c r="E46" s="9">
        <f t="shared" si="0"/>
        <v>1225</v>
      </c>
    </row>
    <row r="47" spans="1:5" ht="21" x14ac:dyDescent="0.25">
      <c r="A47" s="17"/>
      <c r="B47" s="17"/>
      <c r="C47" s="9"/>
      <c r="D47" s="9"/>
      <c r="E47" s="9">
        <f t="shared" si="0"/>
        <v>1225</v>
      </c>
    </row>
    <row r="48" spans="1:5" ht="21" x14ac:dyDescent="0.25">
      <c r="A48" s="17"/>
      <c r="B48" s="17"/>
      <c r="C48" s="9"/>
      <c r="D48" s="9"/>
      <c r="E48" s="9">
        <f t="shared" si="0"/>
        <v>1225</v>
      </c>
    </row>
    <row r="49" spans="1:5" ht="21" x14ac:dyDescent="0.25">
      <c r="A49" s="17"/>
      <c r="B49" s="17"/>
      <c r="C49" s="9"/>
      <c r="D49" s="9"/>
      <c r="E49" s="9">
        <f t="shared" si="0"/>
        <v>1225</v>
      </c>
    </row>
    <row r="50" spans="1:5" ht="21" x14ac:dyDescent="0.25">
      <c r="A50" s="17"/>
      <c r="B50" s="17"/>
      <c r="C50" s="9"/>
      <c r="D50" s="9"/>
      <c r="E50" s="9">
        <f t="shared" si="0"/>
        <v>1225</v>
      </c>
    </row>
    <row r="51" spans="1:5" ht="21" x14ac:dyDescent="0.25">
      <c r="A51" s="17"/>
      <c r="B51" s="17"/>
      <c r="C51" s="9"/>
      <c r="D51" s="9"/>
      <c r="E51" s="9">
        <f t="shared" si="0"/>
        <v>1225</v>
      </c>
    </row>
    <row r="52" spans="1:5" ht="21" x14ac:dyDescent="0.25">
      <c r="A52" s="17"/>
      <c r="B52" s="17"/>
      <c r="C52" s="9"/>
      <c r="D52" s="9"/>
      <c r="E52" s="9">
        <f t="shared" si="0"/>
        <v>1225</v>
      </c>
    </row>
    <row r="53" spans="1:5" ht="21" x14ac:dyDescent="0.25">
      <c r="A53" s="17"/>
      <c r="B53" s="17"/>
      <c r="C53" s="17"/>
      <c r="D53" s="9"/>
      <c r="E53" s="9">
        <f t="shared" si="0"/>
        <v>1225</v>
      </c>
    </row>
    <row r="54" spans="1:5" ht="21" x14ac:dyDescent="0.25">
      <c r="A54" s="17"/>
      <c r="B54" s="17"/>
      <c r="C54" s="17"/>
      <c r="D54" s="9"/>
      <c r="E54" s="9">
        <f t="shared" si="0"/>
        <v>1225</v>
      </c>
    </row>
    <row r="55" spans="1:5" ht="21" x14ac:dyDescent="0.25">
      <c r="A55" s="17"/>
      <c r="B55" s="17"/>
      <c r="C55" s="17"/>
      <c r="D55" s="9"/>
      <c r="E55" s="9">
        <f t="shared" si="0"/>
        <v>1225</v>
      </c>
    </row>
    <row r="56" spans="1:5" ht="21" x14ac:dyDescent="0.25">
      <c r="A56" s="17"/>
      <c r="B56" s="17"/>
      <c r="C56" s="17"/>
      <c r="D56" s="9"/>
      <c r="E56" s="9">
        <f t="shared" si="0"/>
        <v>1225</v>
      </c>
    </row>
    <row r="57" spans="1:5" ht="21" x14ac:dyDescent="0.25">
      <c r="A57" s="17"/>
      <c r="B57" s="17"/>
      <c r="C57" s="17"/>
      <c r="D57" s="9"/>
      <c r="E57" s="9">
        <f t="shared" si="0"/>
        <v>1225</v>
      </c>
    </row>
    <row r="58" spans="1:5" ht="21" x14ac:dyDescent="0.25">
      <c r="A58" s="17"/>
      <c r="B58" s="17"/>
      <c r="C58" s="17"/>
      <c r="D58" s="9"/>
      <c r="E58" s="9">
        <f t="shared" si="0"/>
        <v>1225</v>
      </c>
    </row>
    <row r="59" spans="1:5" ht="21" x14ac:dyDescent="0.25">
      <c r="A59" s="17"/>
      <c r="B59" s="17"/>
      <c r="C59" s="17"/>
      <c r="D59" s="9"/>
      <c r="E59" s="9">
        <f t="shared" si="0"/>
        <v>1225</v>
      </c>
    </row>
    <row r="60" spans="1:5" ht="21" x14ac:dyDescent="0.25">
      <c r="A60" s="17"/>
      <c r="B60" s="17"/>
      <c r="C60" s="17"/>
      <c r="D60" s="9"/>
      <c r="E60" s="9">
        <f t="shared" si="0"/>
        <v>1225</v>
      </c>
    </row>
    <row r="61" spans="1:5" ht="21" x14ac:dyDescent="0.25">
      <c r="A61" s="17"/>
      <c r="B61" s="17"/>
      <c r="C61" s="17"/>
      <c r="D61" s="9"/>
      <c r="E61" s="9">
        <f t="shared" si="0"/>
        <v>1225</v>
      </c>
    </row>
    <row r="62" spans="1:5" ht="21" x14ac:dyDescent="0.25">
      <c r="A62" s="17"/>
      <c r="B62" s="17"/>
      <c r="C62" s="17"/>
      <c r="D62" s="9"/>
      <c r="E62" s="9">
        <f t="shared" si="0"/>
        <v>1225</v>
      </c>
    </row>
    <row r="63" spans="1:5" ht="21" x14ac:dyDescent="0.25">
      <c r="A63" s="17"/>
      <c r="B63" s="17"/>
      <c r="C63" s="17"/>
      <c r="D63" s="9"/>
      <c r="E63" s="9">
        <f t="shared" si="0"/>
        <v>1225</v>
      </c>
    </row>
    <row r="64" spans="1:5" ht="21" x14ac:dyDescent="0.25">
      <c r="A64" s="17"/>
      <c r="B64" s="17"/>
      <c r="C64" s="17"/>
      <c r="D64" s="9"/>
      <c r="E64" s="9">
        <f t="shared" si="0"/>
        <v>1225</v>
      </c>
    </row>
    <row r="65" spans="1:8" ht="21" x14ac:dyDescent="0.25">
      <c r="A65" s="17"/>
      <c r="B65" s="17"/>
      <c r="C65" s="17"/>
      <c r="D65" s="9"/>
      <c r="E65" s="9">
        <f t="shared" si="0"/>
        <v>1225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1225</v>
      </c>
    </row>
    <row r="67" spans="1:8" ht="21" x14ac:dyDescent="0.25">
      <c r="A67" s="17"/>
      <c r="B67" s="17"/>
      <c r="C67" s="17"/>
      <c r="D67" s="9"/>
      <c r="E67" s="9">
        <f t="shared" si="0"/>
        <v>1225</v>
      </c>
    </row>
    <row r="68" spans="1:8" ht="21" x14ac:dyDescent="0.25">
      <c r="A68" s="17"/>
      <c r="B68" s="17"/>
      <c r="C68" s="17"/>
      <c r="D68" s="9"/>
      <c r="E68" s="9">
        <f t="shared" si="0"/>
        <v>1225</v>
      </c>
    </row>
    <row r="69" spans="1:8" ht="21" x14ac:dyDescent="0.25">
      <c r="A69" s="17"/>
      <c r="B69" s="17"/>
      <c r="C69" s="17"/>
      <c r="D69" s="9"/>
      <c r="E69" s="9">
        <f t="shared" si="0"/>
        <v>1225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1225</v>
      </c>
    </row>
    <row r="71" spans="1:8" ht="21" x14ac:dyDescent="0.25">
      <c r="A71" s="17"/>
      <c r="B71" s="17"/>
      <c r="C71" s="17"/>
      <c r="D71" s="9"/>
      <c r="E71" s="9">
        <f t="shared" si="1"/>
        <v>1225</v>
      </c>
    </row>
    <row r="72" spans="1:8" ht="21" x14ac:dyDescent="0.25">
      <c r="A72" s="17"/>
      <c r="B72" s="17"/>
      <c r="C72" s="17"/>
      <c r="D72" s="9"/>
      <c r="E72" s="9">
        <f t="shared" si="1"/>
        <v>1225</v>
      </c>
    </row>
    <row r="73" spans="1:8" ht="21" x14ac:dyDescent="0.25">
      <c r="A73" s="17"/>
      <c r="B73" s="17"/>
      <c r="C73" s="17"/>
      <c r="D73" s="9"/>
      <c r="E73" s="9">
        <f t="shared" si="1"/>
        <v>1225</v>
      </c>
    </row>
    <row r="74" spans="1:8" ht="21" x14ac:dyDescent="0.25">
      <c r="A74" s="17"/>
      <c r="B74" s="17"/>
      <c r="C74" s="17"/>
      <c r="D74" s="9"/>
      <c r="E74" s="9">
        <f t="shared" si="1"/>
        <v>1225</v>
      </c>
    </row>
    <row r="75" spans="1:8" ht="21" x14ac:dyDescent="0.25">
      <c r="A75" s="17"/>
      <c r="B75" s="17"/>
      <c r="C75" s="17"/>
      <c r="D75" s="9"/>
      <c r="E75" s="9">
        <f t="shared" si="1"/>
        <v>1225</v>
      </c>
    </row>
    <row r="76" spans="1:8" ht="21" x14ac:dyDescent="0.25">
      <c r="A76" s="17"/>
      <c r="B76" s="17"/>
      <c r="C76" s="17"/>
      <c r="D76" s="9"/>
      <c r="E76" s="9">
        <f t="shared" si="1"/>
        <v>1225</v>
      </c>
    </row>
    <row r="77" spans="1:8" ht="21" x14ac:dyDescent="0.25">
      <c r="A77" s="17"/>
      <c r="B77" s="17"/>
      <c r="C77" s="17"/>
      <c r="D77" s="9"/>
      <c r="E77" s="9">
        <f t="shared" si="1"/>
        <v>1225</v>
      </c>
    </row>
    <row r="78" spans="1:8" ht="21" x14ac:dyDescent="0.25">
      <c r="A78" s="17"/>
      <c r="B78" s="17"/>
      <c r="C78" s="17"/>
      <c r="D78" s="9"/>
      <c r="E78" s="9">
        <f t="shared" si="1"/>
        <v>1225</v>
      </c>
    </row>
    <row r="79" spans="1:8" ht="21" x14ac:dyDescent="0.25">
      <c r="A79" s="17"/>
      <c r="B79" s="17"/>
      <c r="C79" s="17"/>
      <c r="D79" s="9"/>
      <c r="E79" s="9">
        <f t="shared" si="1"/>
        <v>1225</v>
      </c>
    </row>
    <row r="80" spans="1:8" ht="21" x14ac:dyDescent="0.25">
      <c r="A80" s="17"/>
      <c r="B80" s="17"/>
      <c r="C80" s="17"/>
      <c r="D80" s="9"/>
      <c r="E80" s="9">
        <f t="shared" si="1"/>
        <v>1225</v>
      </c>
    </row>
    <row r="81" spans="1:5" ht="21" x14ac:dyDescent="0.25">
      <c r="A81" s="17"/>
      <c r="B81" s="17"/>
      <c r="C81" s="17"/>
      <c r="D81" s="9"/>
      <c r="E81" s="9">
        <f t="shared" si="1"/>
        <v>1225</v>
      </c>
    </row>
    <row r="82" spans="1:5" ht="21" x14ac:dyDescent="0.25">
      <c r="A82" s="17"/>
      <c r="B82" s="17"/>
      <c r="C82" s="17"/>
      <c r="D82" s="9"/>
      <c r="E82" s="9">
        <f t="shared" si="1"/>
        <v>1225</v>
      </c>
    </row>
    <row r="83" spans="1:5" ht="21" x14ac:dyDescent="0.25">
      <c r="A83" s="17"/>
      <c r="B83" s="17"/>
      <c r="C83" s="17"/>
      <c r="D83" s="9"/>
      <c r="E83" s="9">
        <f t="shared" si="1"/>
        <v>1225</v>
      </c>
    </row>
    <row r="84" spans="1:5" ht="21" x14ac:dyDescent="0.25">
      <c r="A84" s="17"/>
      <c r="B84" s="17"/>
      <c r="C84" s="17"/>
      <c r="D84" s="9"/>
      <c r="E84" s="9">
        <f t="shared" si="1"/>
        <v>1225</v>
      </c>
    </row>
    <row r="85" spans="1:5" ht="21" x14ac:dyDescent="0.25">
      <c r="A85" s="17"/>
      <c r="B85" s="17"/>
      <c r="C85" s="17"/>
      <c r="D85" s="9"/>
      <c r="E85" s="9">
        <f t="shared" si="1"/>
        <v>1225</v>
      </c>
    </row>
    <row r="86" spans="1:5" ht="21" x14ac:dyDescent="0.25">
      <c r="A86" s="17"/>
      <c r="B86" s="17"/>
      <c r="C86" s="17"/>
      <c r="D86" s="9"/>
      <c r="E86" s="9">
        <f t="shared" si="1"/>
        <v>1225</v>
      </c>
    </row>
    <row r="87" spans="1:5" ht="21" x14ac:dyDescent="0.25">
      <c r="A87" s="17"/>
      <c r="B87" s="17"/>
      <c r="C87" s="17"/>
      <c r="D87" s="9"/>
      <c r="E87" s="9">
        <f t="shared" si="1"/>
        <v>1225</v>
      </c>
    </row>
    <row r="88" spans="1:5" ht="21" x14ac:dyDescent="0.25">
      <c r="A88" s="17"/>
      <c r="B88" s="17"/>
      <c r="C88" s="17"/>
      <c r="D88" s="9"/>
      <c r="E88" s="9">
        <f t="shared" si="1"/>
        <v>1225</v>
      </c>
    </row>
    <row r="89" spans="1:5" ht="21" x14ac:dyDescent="0.25">
      <c r="A89" s="17"/>
      <c r="B89" s="17"/>
      <c r="C89" s="17"/>
      <c r="D89" s="9"/>
      <c r="E89" s="9">
        <f t="shared" si="1"/>
        <v>1225</v>
      </c>
    </row>
    <row r="90" spans="1:5" ht="21" x14ac:dyDescent="0.25">
      <c r="A90" s="17"/>
      <c r="B90" s="17"/>
      <c r="C90" s="17"/>
      <c r="D90" s="9"/>
      <c r="E90" s="9">
        <f t="shared" si="1"/>
        <v>1225</v>
      </c>
    </row>
    <row r="91" spans="1:5" ht="21" x14ac:dyDescent="0.25">
      <c r="A91" s="17"/>
      <c r="B91" s="17"/>
      <c r="C91" s="17"/>
      <c r="D91" s="9"/>
      <c r="E91" s="9">
        <f t="shared" si="1"/>
        <v>1225</v>
      </c>
    </row>
    <row r="92" spans="1:5" ht="21" x14ac:dyDescent="0.25">
      <c r="A92" s="17"/>
      <c r="B92" s="17"/>
      <c r="C92" s="17"/>
      <c r="D92" s="9"/>
      <c r="E92" s="9">
        <f t="shared" si="1"/>
        <v>1225</v>
      </c>
    </row>
    <row r="93" spans="1:5" ht="21" x14ac:dyDescent="0.25">
      <c r="A93" s="17"/>
      <c r="B93" s="17"/>
      <c r="C93" s="17"/>
      <c r="D93" s="9"/>
      <c r="E93" s="9">
        <f t="shared" si="1"/>
        <v>1225</v>
      </c>
    </row>
    <row r="94" spans="1:5" ht="21" x14ac:dyDescent="0.25">
      <c r="A94" s="17"/>
      <c r="B94" s="17"/>
      <c r="C94" s="17"/>
      <c r="D94" s="9"/>
      <c r="E94" s="9">
        <f t="shared" si="1"/>
        <v>1225</v>
      </c>
    </row>
    <row r="95" spans="1:5" ht="21" x14ac:dyDescent="0.25">
      <c r="A95" s="17"/>
      <c r="B95" s="17"/>
      <c r="C95" s="17"/>
      <c r="D95" s="9"/>
      <c r="E95" s="9">
        <f t="shared" si="1"/>
        <v>1225</v>
      </c>
    </row>
    <row r="96" spans="1:5" ht="21" x14ac:dyDescent="0.25">
      <c r="A96" s="17"/>
      <c r="B96" s="17"/>
      <c r="C96" s="17"/>
      <c r="D96" s="9"/>
      <c r="E96" s="9">
        <f t="shared" si="1"/>
        <v>1225</v>
      </c>
    </row>
    <row r="97" spans="1:5" ht="21" x14ac:dyDescent="0.25">
      <c r="A97" s="17"/>
      <c r="B97" s="17"/>
      <c r="C97" s="17"/>
      <c r="D97" s="9"/>
      <c r="E97" s="9">
        <f t="shared" si="1"/>
        <v>1225</v>
      </c>
    </row>
    <row r="98" spans="1:5" ht="21" x14ac:dyDescent="0.25">
      <c r="A98" s="17"/>
      <c r="B98" s="17"/>
      <c r="C98" s="17"/>
      <c r="D98" s="9"/>
      <c r="E98" s="9">
        <f t="shared" si="1"/>
        <v>1225</v>
      </c>
    </row>
    <row r="99" spans="1:5" ht="21" x14ac:dyDescent="0.25">
      <c r="A99" s="17"/>
      <c r="B99" s="17"/>
      <c r="C99" s="17"/>
      <c r="D99" s="9"/>
      <c r="E99" s="9">
        <f t="shared" si="1"/>
        <v>1225</v>
      </c>
    </row>
    <row r="100" spans="1:5" ht="21" x14ac:dyDescent="0.25">
      <c r="A100" s="17"/>
      <c r="B100" s="17"/>
      <c r="C100" s="17"/>
      <c r="D100" s="9"/>
      <c r="E100" s="9">
        <f t="shared" si="1"/>
        <v>1225</v>
      </c>
    </row>
    <row r="101" spans="1:5" ht="21" x14ac:dyDescent="0.25">
      <c r="A101" s="17"/>
      <c r="B101" s="17"/>
      <c r="C101" s="17"/>
      <c r="D101" s="9"/>
      <c r="E101" s="9">
        <f t="shared" si="1"/>
        <v>1225</v>
      </c>
    </row>
    <row r="102" spans="1:5" ht="21" x14ac:dyDescent="0.25">
      <c r="A102" s="17"/>
      <c r="B102" s="17"/>
      <c r="C102" s="17"/>
      <c r="D102" s="9"/>
      <c r="E102" s="9">
        <f t="shared" si="1"/>
        <v>1225</v>
      </c>
    </row>
    <row r="103" spans="1:5" ht="21" x14ac:dyDescent="0.25">
      <c r="A103" s="17"/>
      <c r="B103" s="17"/>
      <c r="C103" s="17"/>
      <c r="D103" s="9"/>
      <c r="E103" s="9">
        <f t="shared" si="1"/>
        <v>1225</v>
      </c>
    </row>
    <row r="104" spans="1:5" ht="21" x14ac:dyDescent="0.25">
      <c r="A104" s="17"/>
      <c r="B104" s="17"/>
      <c r="C104" s="17"/>
      <c r="D104" s="9"/>
      <c r="E104" s="9">
        <f t="shared" si="1"/>
        <v>1225</v>
      </c>
    </row>
    <row r="105" spans="1:5" ht="21" x14ac:dyDescent="0.25">
      <c r="A105" s="17"/>
      <c r="B105" s="17"/>
      <c r="C105" s="17"/>
      <c r="D105" s="17"/>
      <c r="E105" s="9">
        <f t="shared" si="1"/>
        <v>1225</v>
      </c>
    </row>
    <row r="106" spans="1:5" ht="21" x14ac:dyDescent="0.25">
      <c r="A106" s="17"/>
      <c r="B106" s="17"/>
      <c r="C106" s="17"/>
      <c r="D106" s="17"/>
      <c r="E106" s="9">
        <f t="shared" si="1"/>
        <v>1225</v>
      </c>
    </row>
    <row r="107" spans="1:5" ht="21" x14ac:dyDescent="0.25">
      <c r="A107" s="17"/>
      <c r="B107" s="17"/>
      <c r="C107" s="17"/>
      <c r="D107" s="17"/>
      <c r="E107" s="9">
        <f t="shared" si="1"/>
        <v>1225</v>
      </c>
    </row>
    <row r="108" spans="1:5" ht="21" x14ac:dyDescent="0.25">
      <c r="A108" s="17"/>
      <c r="B108" s="17"/>
      <c r="C108" s="17"/>
      <c r="D108" s="17"/>
      <c r="E108" s="9">
        <f t="shared" si="1"/>
        <v>1225</v>
      </c>
    </row>
    <row r="109" spans="1:5" ht="21" x14ac:dyDescent="0.25">
      <c r="A109" s="17"/>
      <c r="B109" s="17"/>
      <c r="C109" s="17"/>
      <c r="D109" s="17"/>
      <c r="E109" s="9">
        <f t="shared" si="1"/>
        <v>1225</v>
      </c>
    </row>
    <row r="110" spans="1:5" ht="21" x14ac:dyDescent="0.25">
      <c r="A110" s="17"/>
      <c r="B110" s="17"/>
      <c r="C110" s="17"/>
      <c r="D110" s="17"/>
      <c r="E110" s="9">
        <f t="shared" si="1"/>
        <v>1225</v>
      </c>
    </row>
    <row r="111" spans="1:5" ht="21" x14ac:dyDescent="0.25">
      <c r="A111" s="17"/>
      <c r="B111" s="17"/>
      <c r="C111" s="17"/>
      <c r="D111" s="17"/>
      <c r="E111" s="9">
        <f t="shared" si="1"/>
        <v>1225</v>
      </c>
    </row>
    <row r="112" spans="1:5" ht="21" x14ac:dyDescent="0.25">
      <c r="A112" s="17"/>
      <c r="B112" s="17"/>
      <c r="C112" s="17"/>
      <c r="D112" s="17"/>
      <c r="E112" s="9">
        <f t="shared" si="1"/>
        <v>1225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 codeName="Sheet186"/>
  <dimension ref="A1:H1048576"/>
  <sheetViews>
    <sheetView topLeftCell="A283" workbookViewId="0">
      <selection activeCell="B296" sqref="B296"/>
    </sheetView>
  </sheetViews>
  <sheetFormatPr baseColWidth="10" defaultColWidth="8.83203125" defaultRowHeight="15" x14ac:dyDescent="0.2"/>
  <cols>
    <col min="1" max="1" width="16.33203125" customWidth="1"/>
    <col min="2" max="2" width="133.5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2035</v>
      </c>
      <c r="B1" s="160"/>
      <c r="C1" s="160"/>
      <c r="D1" s="160"/>
      <c r="E1" s="160"/>
    </row>
    <row r="2" spans="1:5" ht="26" x14ac:dyDescent="0.3">
      <c r="A2" s="161" t="s">
        <v>2036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f>24552.25-17463.45-26.25</f>
        <v>7062.5499999999993</v>
      </c>
    </row>
    <row r="5" spans="1:5" ht="21" x14ac:dyDescent="0.25">
      <c r="A5" s="18" t="s">
        <v>2657</v>
      </c>
      <c r="B5" s="8" t="s">
        <v>396</v>
      </c>
      <c r="C5" s="16">
        <v>881160</v>
      </c>
      <c r="D5" s="9"/>
      <c r="E5" s="9">
        <f>E4+C5-D5</f>
        <v>888222.55</v>
      </c>
    </row>
    <row r="6" spans="1:5" ht="21" x14ac:dyDescent="0.25">
      <c r="A6" s="18" t="s">
        <v>2657</v>
      </c>
      <c r="B6" s="8" t="s">
        <v>2650</v>
      </c>
      <c r="C6" s="9"/>
      <c r="D6" s="9">
        <v>714982</v>
      </c>
      <c r="E6" s="9">
        <f t="shared" ref="E6:E69" si="0">E5+C6-D6</f>
        <v>173240.55000000005</v>
      </c>
    </row>
    <row r="7" spans="1:5" ht="21" x14ac:dyDescent="0.25">
      <c r="A7" s="18" t="s">
        <v>2661</v>
      </c>
      <c r="B7" s="8" t="s">
        <v>2664</v>
      </c>
      <c r="C7" s="9"/>
      <c r="D7" s="9">
        <v>170458</v>
      </c>
      <c r="E7" s="9">
        <f t="shared" si="0"/>
        <v>2782.5500000000466</v>
      </c>
    </row>
    <row r="8" spans="1:5" ht="21" x14ac:dyDescent="0.25">
      <c r="A8" s="18" t="s">
        <v>2661</v>
      </c>
      <c r="B8" s="8" t="s">
        <v>396</v>
      </c>
      <c r="C8" s="9">
        <v>598454.5</v>
      </c>
      <c r="D8" s="9"/>
      <c r="E8" s="9">
        <f t="shared" si="0"/>
        <v>601237.05000000005</v>
      </c>
    </row>
    <row r="9" spans="1:5" ht="21" x14ac:dyDescent="0.25">
      <c r="A9" s="18" t="s">
        <v>2661</v>
      </c>
      <c r="B9" s="8" t="s">
        <v>2667</v>
      </c>
      <c r="C9" s="9"/>
      <c r="D9" s="9">
        <v>546983</v>
      </c>
      <c r="E9" s="9">
        <f t="shared" si="0"/>
        <v>54254.050000000047</v>
      </c>
    </row>
    <row r="10" spans="1:5" ht="21" x14ac:dyDescent="0.25">
      <c r="A10" s="18" t="s">
        <v>2671</v>
      </c>
      <c r="B10" s="8" t="s">
        <v>2614</v>
      </c>
      <c r="C10" s="9">
        <v>8356</v>
      </c>
      <c r="D10" s="9"/>
      <c r="E10" s="9">
        <f t="shared" si="0"/>
        <v>62610.050000000047</v>
      </c>
    </row>
    <row r="11" spans="1:5" ht="21" x14ac:dyDescent="0.25">
      <c r="A11" s="18" t="s">
        <v>2671</v>
      </c>
      <c r="B11" s="8" t="s">
        <v>2675</v>
      </c>
      <c r="C11" s="9">
        <v>24388</v>
      </c>
      <c r="D11" s="9"/>
      <c r="E11" s="9">
        <f t="shared" si="0"/>
        <v>86998.050000000047</v>
      </c>
    </row>
    <row r="12" spans="1:5" ht="21" x14ac:dyDescent="0.25">
      <c r="A12" s="18" t="s">
        <v>2671</v>
      </c>
      <c r="B12" s="8" t="s">
        <v>2676</v>
      </c>
      <c r="C12" s="9">
        <v>103912</v>
      </c>
      <c r="D12" s="9"/>
      <c r="E12" s="9">
        <f t="shared" si="0"/>
        <v>190910.05000000005</v>
      </c>
    </row>
    <row r="13" spans="1:5" ht="21" x14ac:dyDescent="0.25">
      <c r="A13" s="18" t="s">
        <v>2671</v>
      </c>
      <c r="B13" s="8" t="s">
        <v>2677</v>
      </c>
      <c r="C13" s="9"/>
      <c r="D13" s="9">
        <v>187323.02</v>
      </c>
      <c r="E13" s="9">
        <f t="shared" si="0"/>
        <v>3587.030000000057</v>
      </c>
    </row>
    <row r="14" spans="1:5" ht="21" x14ac:dyDescent="0.25">
      <c r="A14" s="18" t="s">
        <v>2695</v>
      </c>
      <c r="B14" s="8" t="s">
        <v>2696</v>
      </c>
      <c r="C14" s="9"/>
      <c r="D14" s="9">
        <v>1100.8499999999999</v>
      </c>
      <c r="E14" s="9">
        <f t="shared" si="0"/>
        <v>2486.1800000000571</v>
      </c>
    </row>
    <row r="15" spans="1:5" ht="21" x14ac:dyDescent="0.25">
      <c r="A15" s="18" t="s">
        <v>2697</v>
      </c>
      <c r="B15" s="8" t="s">
        <v>396</v>
      </c>
      <c r="C15" s="9">
        <v>319420.5</v>
      </c>
      <c r="D15" s="9"/>
      <c r="E15" s="9">
        <f t="shared" si="0"/>
        <v>321906.68000000005</v>
      </c>
    </row>
    <row r="16" spans="1:5" ht="21" x14ac:dyDescent="0.25">
      <c r="A16" s="18" t="s">
        <v>2697</v>
      </c>
      <c r="B16" s="8" t="s">
        <v>2674</v>
      </c>
      <c r="C16" s="9"/>
      <c r="D16" s="9">
        <v>320120</v>
      </c>
      <c r="E16" s="9">
        <f t="shared" si="0"/>
        <v>1786.6800000000512</v>
      </c>
    </row>
    <row r="17" spans="1:6" ht="21" x14ac:dyDescent="0.25">
      <c r="A17" s="18" t="s">
        <v>2703</v>
      </c>
      <c r="B17" s="8" t="s">
        <v>396</v>
      </c>
      <c r="C17" s="9">
        <v>201932.5</v>
      </c>
      <c r="D17" s="9"/>
      <c r="E17" s="9">
        <f t="shared" si="0"/>
        <v>203719.18000000005</v>
      </c>
    </row>
    <row r="18" spans="1:6" ht="21" x14ac:dyDescent="0.25">
      <c r="A18" s="18" t="s">
        <v>2703</v>
      </c>
      <c r="B18" s="8" t="s">
        <v>2667</v>
      </c>
      <c r="C18" s="9"/>
      <c r="D18" s="9">
        <v>203112</v>
      </c>
      <c r="E18" s="9">
        <f t="shared" si="0"/>
        <v>607.18000000005122</v>
      </c>
    </row>
    <row r="19" spans="1:6" ht="21" x14ac:dyDescent="0.25">
      <c r="A19" s="18" t="s">
        <v>2712</v>
      </c>
      <c r="B19" s="8" t="s">
        <v>396</v>
      </c>
      <c r="C19" s="9">
        <v>106473.5</v>
      </c>
      <c r="D19" s="9"/>
      <c r="E19" s="9">
        <f t="shared" si="0"/>
        <v>107080.68000000005</v>
      </c>
    </row>
    <row r="20" spans="1:6" ht="21" x14ac:dyDescent="0.25">
      <c r="A20" s="18" t="s">
        <v>2712</v>
      </c>
      <c r="B20" s="8" t="s">
        <v>2674</v>
      </c>
      <c r="C20" s="9"/>
      <c r="D20" s="9">
        <v>105180</v>
      </c>
      <c r="E20" s="9">
        <f t="shared" si="0"/>
        <v>1900.6800000000512</v>
      </c>
    </row>
    <row r="21" spans="1:6" ht="21" x14ac:dyDescent="0.25">
      <c r="A21" s="18" t="s">
        <v>2713</v>
      </c>
      <c r="B21" s="8" t="s">
        <v>396</v>
      </c>
      <c r="C21" s="9">
        <f>683633.3+1835.75</f>
        <v>685469.05</v>
      </c>
      <c r="D21" s="9"/>
      <c r="E21" s="9">
        <f t="shared" si="0"/>
        <v>687369.7300000001</v>
      </c>
    </row>
    <row r="22" spans="1:6" ht="21" x14ac:dyDescent="0.25">
      <c r="A22" s="18" t="s">
        <v>2713</v>
      </c>
      <c r="B22" s="8" t="s">
        <v>2715</v>
      </c>
      <c r="C22" s="9"/>
      <c r="D22" s="9">
        <v>684105</v>
      </c>
      <c r="E22" s="9">
        <f t="shared" si="0"/>
        <v>3264.7300000000978</v>
      </c>
    </row>
    <row r="23" spans="1:6" ht="21" x14ac:dyDescent="0.25">
      <c r="A23" s="18" t="s">
        <v>2730</v>
      </c>
      <c r="B23" s="8" t="s">
        <v>2735</v>
      </c>
      <c r="C23" s="9"/>
      <c r="D23" s="9">
        <v>937.72</v>
      </c>
      <c r="E23" s="9">
        <f t="shared" si="0"/>
        <v>2327.0100000000975</v>
      </c>
    </row>
    <row r="24" spans="1:6" ht="21" x14ac:dyDescent="0.25">
      <c r="A24" s="18" t="s">
        <v>2730</v>
      </c>
      <c r="B24" s="8" t="s">
        <v>396</v>
      </c>
      <c r="C24" s="9">
        <v>750234.31</v>
      </c>
      <c r="D24" s="9"/>
      <c r="E24" s="9">
        <f t="shared" si="0"/>
        <v>752561.32000000018</v>
      </c>
    </row>
    <row r="25" spans="1:6" ht="21" x14ac:dyDescent="0.25">
      <c r="A25" s="18" t="s">
        <v>2730</v>
      </c>
      <c r="B25" s="8" t="s">
        <v>2715</v>
      </c>
      <c r="C25" s="9"/>
      <c r="D25" s="9">
        <v>378450</v>
      </c>
      <c r="E25" s="9">
        <f t="shared" si="0"/>
        <v>374111.32000000018</v>
      </c>
    </row>
    <row r="26" spans="1:6" ht="21" x14ac:dyDescent="0.25">
      <c r="A26" s="18" t="s">
        <v>2730</v>
      </c>
      <c r="B26" s="8" t="s">
        <v>2715</v>
      </c>
      <c r="C26" s="9"/>
      <c r="D26" s="9">
        <v>371548</v>
      </c>
      <c r="E26" s="9">
        <f t="shared" si="0"/>
        <v>2563.3200000001816</v>
      </c>
    </row>
    <row r="27" spans="1:6" ht="21" x14ac:dyDescent="0.25">
      <c r="A27" s="18">
        <v>45755</v>
      </c>
      <c r="B27" s="8" t="s">
        <v>2649</v>
      </c>
      <c r="C27" s="9">
        <v>35850</v>
      </c>
      <c r="D27" s="9"/>
      <c r="E27" s="9">
        <f t="shared" si="0"/>
        <v>38413.320000000182</v>
      </c>
    </row>
    <row r="28" spans="1:6" ht="21" x14ac:dyDescent="0.25">
      <c r="A28" s="18">
        <v>45755</v>
      </c>
      <c r="B28" s="8" t="s">
        <v>2771</v>
      </c>
      <c r="C28" s="9"/>
      <c r="D28" s="9">
        <v>35180.839999999997</v>
      </c>
      <c r="E28" s="9">
        <f t="shared" si="0"/>
        <v>3232.4800000001851</v>
      </c>
    </row>
    <row r="29" spans="1:6" ht="21" x14ac:dyDescent="0.25">
      <c r="A29" s="18">
        <v>45846</v>
      </c>
      <c r="B29" s="8" t="s">
        <v>396</v>
      </c>
      <c r="C29" s="9">
        <v>671902.86</v>
      </c>
      <c r="D29" s="9"/>
      <c r="E29" s="9">
        <f t="shared" si="0"/>
        <v>675135.3400000002</v>
      </c>
    </row>
    <row r="30" spans="1:6" ht="21" x14ac:dyDescent="0.25">
      <c r="A30" s="18">
        <v>45846</v>
      </c>
      <c r="B30" s="8" t="s">
        <v>259</v>
      </c>
      <c r="C30" s="9"/>
      <c r="D30" s="9">
        <v>249</v>
      </c>
      <c r="E30" s="9">
        <f t="shared" si="0"/>
        <v>674886.3400000002</v>
      </c>
      <c r="F30">
        <f>674886.34-674860.09</f>
        <v>26.25</v>
      </c>
    </row>
    <row r="31" spans="1:6" ht="21" x14ac:dyDescent="0.25">
      <c r="A31" s="18">
        <v>45846</v>
      </c>
      <c r="B31" s="8" t="s">
        <v>259</v>
      </c>
      <c r="C31" s="9"/>
      <c r="D31" s="9">
        <v>26.25</v>
      </c>
      <c r="E31" s="9">
        <f t="shared" si="0"/>
        <v>674860.0900000002</v>
      </c>
    </row>
    <row r="32" spans="1:6" ht="21" x14ac:dyDescent="0.25">
      <c r="A32" s="18">
        <v>45846</v>
      </c>
      <c r="B32" s="8" t="s">
        <v>2716</v>
      </c>
      <c r="C32" s="9"/>
      <c r="D32" s="9">
        <v>670841</v>
      </c>
      <c r="E32" s="9">
        <f t="shared" si="0"/>
        <v>4019.0900000002002</v>
      </c>
    </row>
    <row r="33" spans="1:8" ht="21" x14ac:dyDescent="0.25">
      <c r="A33" s="18" t="s">
        <v>2791</v>
      </c>
      <c r="B33" s="8" t="s">
        <v>2715</v>
      </c>
      <c r="C33" s="9"/>
      <c r="D33" s="9">
        <v>3018</v>
      </c>
      <c r="E33" s="9">
        <f t="shared" si="0"/>
        <v>1001.0900000002002</v>
      </c>
      <c r="H33">
        <f>230000*3.687</f>
        <v>848010</v>
      </c>
    </row>
    <row r="34" spans="1:8" ht="21" x14ac:dyDescent="0.25">
      <c r="A34" s="18" t="s">
        <v>2788</v>
      </c>
      <c r="B34" s="8" t="s">
        <v>396</v>
      </c>
      <c r="C34" s="9">
        <v>367076.57</v>
      </c>
      <c r="D34" s="9"/>
      <c r="E34" s="9">
        <f t="shared" si="0"/>
        <v>368077.66000000021</v>
      </c>
    </row>
    <row r="35" spans="1:8" ht="21" x14ac:dyDescent="0.25">
      <c r="A35" s="18" t="s">
        <v>2788</v>
      </c>
      <c r="B35" s="8" t="s">
        <v>2716</v>
      </c>
      <c r="C35" s="9"/>
      <c r="D35" s="9">
        <v>364981</v>
      </c>
      <c r="E35" s="9">
        <f t="shared" si="0"/>
        <v>3096.6600000002072</v>
      </c>
    </row>
    <row r="36" spans="1:8" ht="21" x14ac:dyDescent="0.25">
      <c r="A36" s="18" t="s">
        <v>2792</v>
      </c>
      <c r="B36" s="8" t="s">
        <v>2796</v>
      </c>
      <c r="C36" s="9">
        <v>486776.85</v>
      </c>
      <c r="D36" s="9"/>
      <c r="E36" s="9">
        <f t="shared" si="0"/>
        <v>489873.51000000018</v>
      </c>
    </row>
    <row r="37" spans="1:8" ht="21" x14ac:dyDescent="0.25">
      <c r="A37" s="18" t="s">
        <v>2792</v>
      </c>
      <c r="B37" s="8" t="s">
        <v>2716</v>
      </c>
      <c r="C37" s="9"/>
      <c r="D37" s="9">
        <v>488541</v>
      </c>
      <c r="E37" s="9">
        <f t="shared" si="0"/>
        <v>1332.5100000001839</v>
      </c>
    </row>
    <row r="38" spans="1:8" ht="21" x14ac:dyDescent="0.25">
      <c r="A38" s="18" t="s">
        <v>2801</v>
      </c>
      <c r="B38" s="8" t="s">
        <v>396</v>
      </c>
      <c r="C38" s="9">
        <v>1900629.08</v>
      </c>
      <c r="D38" s="9"/>
      <c r="E38" s="9">
        <f t="shared" si="0"/>
        <v>1901961.5900000003</v>
      </c>
    </row>
    <row r="39" spans="1:8" ht="21" x14ac:dyDescent="0.25">
      <c r="A39" s="18" t="s">
        <v>2801</v>
      </c>
      <c r="B39" s="8" t="s">
        <v>2716</v>
      </c>
      <c r="C39" s="9"/>
      <c r="D39" s="9">
        <v>439857</v>
      </c>
      <c r="E39" s="9">
        <f t="shared" si="0"/>
        <v>1462104.5900000003</v>
      </c>
    </row>
    <row r="40" spans="1:8" ht="21" x14ac:dyDescent="0.25">
      <c r="A40" s="18" t="s">
        <v>2801</v>
      </c>
      <c r="B40" s="8" t="s">
        <v>2716</v>
      </c>
      <c r="C40" s="9"/>
      <c r="D40" s="9">
        <v>489751</v>
      </c>
      <c r="E40" s="9">
        <f t="shared" si="0"/>
        <v>972353.59000000032</v>
      </c>
    </row>
    <row r="41" spans="1:8" ht="21" x14ac:dyDescent="0.25">
      <c r="A41" s="18" t="s">
        <v>2801</v>
      </c>
      <c r="B41" s="8" t="s">
        <v>2715</v>
      </c>
      <c r="C41" s="9"/>
      <c r="D41" s="9">
        <v>498851</v>
      </c>
      <c r="E41" s="9">
        <f t="shared" si="0"/>
        <v>473502.59000000032</v>
      </c>
    </row>
    <row r="42" spans="1:8" ht="21" x14ac:dyDescent="0.25">
      <c r="A42" s="18" t="s">
        <v>2801</v>
      </c>
      <c r="B42" s="8" t="s">
        <v>2706</v>
      </c>
      <c r="C42" s="9"/>
      <c r="D42" s="9">
        <v>465721</v>
      </c>
      <c r="E42" s="9">
        <f t="shared" si="0"/>
        <v>7781.5900000003166</v>
      </c>
    </row>
    <row r="43" spans="1:8" ht="21" x14ac:dyDescent="0.25">
      <c r="A43" s="18" t="s">
        <v>2804</v>
      </c>
      <c r="B43" s="8" t="s">
        <v>396</v>
      </c>
      <c r="C43" s="9">
        <v>668727.01</v>
      </c>
      <c r="D43" s="9"/>
      <c r="E43" s="9">
        <f t="shared" si="0"/>
        <v>676508.60000000033</v>
      </c>
    </row>
    <row r="44" spans="1:8" ht="21" x14ac:dyDescent="0.25">
      <c r="A44" s="18" t="s">
        <v>2804</v>
      </c>
      <c r="B44" s="8" t="s">
        <v>2805</v>
      </c>
      <c r="C44" s="9"/>
      <c r="D44" s="9">
        <v>9000</v>
      </c>
      <c r="E44" s="9">
        <f t="shared" si="0"/>
        <v>667508.60000000033</v>
      </c>
    </row>
    <row r="45" spans="1:8" ht="21" x14ac:dyDescent="0.25">
      <c r="A45" s="18" t="s">
        <v>2804</v>
      </c>
      <c r="B45" s="8" t="s">
        <v>2706</v>
      </c>
      <c r="C45" s="9"/>
      <c r="D45" s="9">
        <v>666142</v>
      </c>
      <c r="E45" s="9">
        <f t="shared" si="0"/>
        <v>1366.600000000326</v>
      </c>
    </row>
    <row r="46" spans="1:8" ht="21" x14ac:dyDescent="0.25">
      <c r="A46" s="18" t="s">
        <v>2804</v>
      </c>
      <c r="B46" s="8" t="s">
        <v>2809</v>
      </c>
      <c r="C46" s="9"/>
      <c r="D46" s="9">
        <v>460.95</v>
      </c>
      <c r="E46" s="9">
        <f t="shared" si="0"/>
        <v>905.65000000032592</v>
      </c>
    </row>
    <row r="47" spans="1:8" ht="21" x14ac:dyDescent="0.25">
      <c r="A47" s="18" t="s">
        <v>2810</v>
      </c>
      <c r="B47" s="8" t="s">
        <v>2775</v>
      </c>
      <c r="C47" s="9">
        <v>199982</v>
      </c>
      <c r="D47" s="9"/>
      <c r="E47" s="9">
        <f t="shared" si="0"/>
        <v>200887.65000000031</v>
      </c>
    </row>
    <row r="48" spans="1:8" ht="21" x14ac:dyDescent="0.25">
      <c r="A48" s="18" t="s">
        <v>2810</v>
      </c>
      <c r="B48" s="8" t="s">
        <v>2716</v>
      </c>
      <c r="C48" s="9"/>
      <c r="D48" s="9">
        <v>199856</v>
      </c>
      <c r="E48" s="9">
        <f t="shared" si="0"/>
        <v>1031.6500000003143</v>
      </c>
    </row>
    <row r="49" spans="1:5" ht="21" x14ac:dyDescent="0.25">
      <c r="A49" s="18" t="s">
        <v>2695</v>
      </c>
      <c r="B49" s="8" t="s">
        <v>396</v>
      </c>
      <c r="C49" s="86">
        <v>144844.35</v>
      </c>
      <c r="D49" s="9"/>
      <c r="E49" s="9">
        <f t="shared" si="0"/>
        <v>145876.00000000032</v>
      </c>
    </row>
    <row r="50" spans="1:5" ht="21" x14ac:dyDescent="0.25">
      <c r="A50" s="18" t="s">
        <v>2695</v>
      </c>
      <c r="B50" s="8" t="s">
        <v>2716</v>
      </c>
      <c r="C50" s="9"/>
      <c r="D50" s="9">
        <v>145112</v>
      </c>
      <c r="E50" s="9">
        <f t="shared" si="0"/>
        <v>764.00000000032014</v>
      </c>
    </row>
    <row r="51" spans="1:5" ht="21" x14ac:dyDescent="0.25">
      <c r="A51" s="18" t="s">
        <v>2817</v>
      </c>
      <c r="B51" s="8" t="s">
        <v>396</v>
      </c>
      <c r="C51" s="9">
        <v>1310622.7</v>
      </c>
      <c r="D51" s="9"/>
      <c r="E51" s="9">
        <f t="shared" si="0"/>
        <v>1311386.7000000002</v>
      </c>
    </row>
    <row r="52" spans="1:5" ht="21" x14ac:dyDescent="0.25">
      <c r="A52" s="18" t="s">
        <v>2817</v>
      </c>
      <c r="B52" s="8" t="s">
        <v>2716</v>
      </c>
      <c r="C52" s="9"/>
      <c r="D52" s="9">
        <v>1310186</v>
      </c>
      <c r="E52" s="9">
        <f t="shared" si="0"/>
        <v>1200.7000000001863</v>
      </c>
    </row>
    <row r="53" spans="1:5" ht="21" x14ac:dyDescent="0.25">
      <c r="A53" s="18" t="s">
        <v>2819</v>
      </c>
      <c r="B53" s="8" t="s">
        <v>396</v>
      </c>
      <c r="C53" s="9">
        <v>1769886.96</v>
      </c>
      <c r="D53" s="9"/>
      <c r="E53" s="9">
        <f t="shared" si="0"/>
        <v>1771087.6600000001</v>
      </c>
    </row>
    <row r="54" spans="1:5" ht="21" x14ac:dyDescent="0.25">
      <c r="A54" s="18" t="s">
        <v>2819</v>
      </c>
      <c r="B54" s="8" t="s">
        <v>2716</v>
      </c>
      <c r="C54" s="9"/>
      <c r="D54" s="9">
        <v>589125</v>
      </c>
      <c r="E54" s="9">
        <f t="shared" si="0"/>
        <v>1181962.6600000001</v>
      </c>
    </row>
    <row r="55" spans="1:5" ht="21" x14ac:dyDescent="0.25">
      <c r="A55" s="18" t="s">
        <v>2819</v>
      </c>
      <c r="B55" s="8" t="s">
        <v>2716</v>
      </c>
      <c r="C55" s="9"/>
      <c r="D55" s="9">
        <v>598987</v>
      </c>
      <c r="E55" s="9">
        <f t="shared" si="0"/>
        <v>582975.66000000015</v>
      </c>
    </row>
    <row r="56" spans="1:5" ht="21" x14ac:dyDescent="0.25">
      <c r="A56" s="18" t="s">
        <v>2819</v>
      </c>
      <c r="B56" s="8" t="s">
        <v>2715</v>
      </c>
      <c r="C56" s="9"/>
      <c r="D56" s="9">
        <v>581325</v>
      </c>
      <c r="E56" s="9">
        <f t="shared" si="0"/>
        <v>1650.660000000149</v>
      </c>
    </row>
    <row r="57" spans="1:5" ht="21" x14ac:dyDescent="0.25">
      <c r="A57" s="18" t="s">
        <v>2820</v>
      </c>
      <c r="B57" s="8" t="s">
        <v>2731</v>
      </c>
      <c r="C57" s="9">
        <v>15998</v>
      </c>
      <c r="D57" s="9"/>
      <c r="E57" s="9">
        <f t="shared" si="0"/>
        <v>17648.660000000149</v>
      </c>
    </row>
    <row r="58" spans="1:5" ht="21" x14ac:dyDescent="0.25">
      <c r="A58" s="18" t="s">
        <v>2820</v>
      </c>
      <c r="B58" s="8" t="s">
        <v>2731</v>
      </c>
      <c r="C58" s="9">
        <v>8952</v>
      </c>
      <c r="D58" s="9"/>
      <c r="E58" s="9">
        <f t="shared" si="0"/>
        <v>26600.660000000149</v>
      </c>
    </row>
    <row r="59" spans="1:5" ht="21" x14ac:dyDescent="0.25">
      <c r="A59" s="18" t="s">
        <v>2820</v>
      </c>
      <c r="B59" s="8" t="s">
        <v>2805</v>
      </c>
      <c r="C59" s="9"/>
      <c r="D59" s="9">
        <v>23500</v>
      </c>
      <c r="E59" s="9">
        <f t="shared" si="0"/>
        <v>3100.660000000149</v>
      </c>
    </row>
    <row r="60" spans="1:5" ht="21" x14ac:dyDescent="0.25">
      <c r="A60" s="18" t="s">
        <v>2825</v>
      </c>
      <c r="B60" s="8" t="s">
        <v>396</v>
      </c>
      <c r="C60" s="86">
        <v>1059895.96</v>
      </c>
      <c r="D60" s="9"/>
      <c r="E60" s="9">
        <f t="shared" si="0"/>
        <v>1062996.6200000001</v>
      </c>
    </row>
    <row r="61" spans="1:5" ht="21" x14ac:dyDescent="0.25">
      <c r="A61" s="18" t="s">
        <v>2825</v>
      </c>
      <c r="B61" s="8" t="s">
        <v>2715</v>
      </c>
      <c r="C61" s="9"/>
      <c r="D61" s="9">
        <v>498365</v>
      </c>
      <c r="E61" s="9">
        <f t="shared" si="0"/>
        <v>564631.62000000011</v>
      </c>
    </row>
    <row r="62" spans="1:5" ht="21" x14ac:dyDescent="0.25">
      <c r="A62" s="18" t="s">
        <v>2825</v>
      </c>
      <c r="B62" s="8" t="s">
        <v>2715</v>
      </c>
      <c r="C62" s="9"/>
      <c r="D62" s="9">
        <v>401256</v>
      </c>
      <c r="E62" s="9">
        <f t="shared" si="0"/>
        <v>163375.62000000011</v>
      </c>
    </row>
    <row r="63" spans="1:5" ht="21" x14ac:dyDescent="0.25">
      <c r="A63" s="18" t="s">
        <v>2825</v>
      </c>
      <c r="B63" s="8" t="s">
        <v>396</v>
      </c>
      <c r="C63" s="9">
        <v>917658.38</v>
      </c>
      <c r="D63" s="9"/>
      <c r="E63" s="9">
        <f t="shared" si="0"/>
        <v>1081034</v>
      </c>
    </row>
    <row r="64" spans="1:5" ht="21" x14ac:dyDescent="0.25">
      <c r="A64" s="18" t="s">
        <v>2825</v>
      </c>
      <c r="B64" s="8" t="s">
        <v>2716</v>
      </c>
      <c r="C64" s="9"/>
      <c r="D64" s="9">
        <v>501298</v>
      </c>
      <c r="E64" s="9">
        <f t="shared" si="0"/>
        <v>579736</v>
      </c>
    </row>
    <row r="65" spans="1:8" ht="21" x14ac:dyDescent="0.25">
      <c r="A65" s="18" t="s">
        <v>2825</v>
      </c>
      <c r="B65" s="8" t="s">
        <v>2716</v>
      </c>
      <c r="C65" s="9"/>
      <c r="D65" s="9">
        <v>577736</v>
      </c>
      <c r="E65" s="9">
        <f t="shared" si="0"/>
        <v>2000</v>
      </c>
      <c r="H65">
        <v>999962</v>
      </c>
    </row>
    <row r="66" spans="1:8" ht="21" x14ac:dyDescent="0.25">
      <c r="A66" s="18" t="s">
        <v>2834</v>
      </c>
      <c r="B66" s="8" t="s">
        <v>396</v>
      </c>
      <c r="C66" s="9">
        <v>1350579.63</v>
      </c>
      <c r="D66" s="9"/>
      <c r="E66" s="9">
        <f t="shared" si="0"/>
        <v>1352579.63</v>
      </c>
    </row>
    <row r="67" spans="1:8" ht="21" x14ac:dyDescent="0.25">
      <c r="A67" s="18" t="s">
        <v>2834</v>
      </c>
      <c r="B67" s="8" t="s">
        <v>2715</v>
      </c>
      <c r="C67" s="9"/>
      <c r="D67" s="9">
        <v>546876</v>
      </c>
      <c r="E67" s="9">
        <f t="shared" si="0"/>
        <v>805703.62999999989</v>
      </c>
    </row>
    <row r="68" spans="1:8" ht="21" x14ac:dyDescent="0.25">
      <c r="A68" s="18" t="s">
        <v>2834</v>
      </c>
      <c r="B68" s="8" t="s">
        <v>2716</v>
      </c>
      <c r="C68" s="9"/>
      <c r="D68" s="9">
        <v>802987</v>
      </c>
      <c r="E68" s="9">
        <f t="shared" si="0"/>
        <v>2716.6299999998882</v>
      </c>
    </row>
    <row r="69" spans="1:8" ht="21" x14ac:dyDescent="0.25">
      <c r="A69" s="18" t="s">
        <v>2844</v>
      </c>
      <c r="B69" s="8" t="s">
        <v>396</v>
      </c>
      <c r="C69" s="9">
        <v>1261149.24</v>
      </c>
      <c r="D69" s="9"/>
      <c r="E69" s="9">
        <f t="shared" si="0"/>
        <v>1263865.8699999999</v>
      </c>
    </row>
    <row r="70" spans="1:8" ht="21" x14ac:dyDescent="0.25">
      <c r="A70" s="18" t="s">
        <v>2844</v>
      </c>
      <c r="B70" s="8" t="s">
        <v>2715</v>
      </c>
      <c r="C70" s="9"/>
      <c r="D70" s="9">
        <v>525041</v>
      </c>
      <c r="E70" s="9">
        <f t="shared" ref="E70:E133" si="1">E69+C70-D70</f>
        <v>738824.86999999988</v>
      </c>
    </row>
    <row r="71" spans="1:8" ht="21" x14ac:dyDescent="0.25">
      <c r="A71" s="18" t="s">
        <v>2844</v>
      </c>
      <c r="B71" s="8" t="s">
        <v>2715</v>
      </c>
      <c r="C71" s="9"/>
      <c r="D71" s="9">
        <v>534854</v>
      </c>
      <c r="E71" s="9">
        <f t="shared" si="1"/>
        <v>203970.86999999988</v>
      </c>
    </row>
    <row r="72" spans="1:8" ht="21" x14ac:dyDescent="0.25">
      <c r="A72" s="18" t="s">
        <v>2844</v>
      </c>
      <c r="B72" s="8" t="s">
        <v>2716</v>
      </c>
      <c r="C72" s="9"/>
      <c r="D72" s="9">
        <v>201967</v>
      </c>
      <c r="E72" s="9">
        <f t="shared" si="1"/>
        <v>2003.8699999998789</v>
      </c>
    </row>
    <row r="73" spans="1:8" ht="21" x14ac:dyDescent="0.25">
      <c r="A73" s="18" t="s">
        <v>2848</v>
      </c>
      <c r="B73" s="8" t="s">
        <v>2775</v>
      </c>
      <c r="C73" s="9">
        <v>149634</v>
      </c>
      <c r="D73" s="9"/>
      <c r="E73" s="9">
        <f t="shared" si="1"/>
        <v>151637.86999999988</v>
      </c>
    </row>
    <row r="74" spans="1:8" ht="21" x14ac:dyDescent="0.25">
      <c r="A74" s="18" t="s">
        <v>2848</v>
      </c>
      <c r="B74" s="8" t="s">
        <v>2852</v>
      </c>
      <c r="C74" s="9"/>
      <c r="D74" s="9">
        <v>52124</v>
      </c>
      <c r="E74" s="9">
        <f t="shared" si="1"/>
        <v>99513.869999999879</v>
      </c>
    </row>
    <row r="75" spans="1:8" ht="21" x14ac:dyDescent="0.25">
      <c r="A75" s="18" t="s">
        <v>2848</v>
      </c>
      <c r="B75" s="8" t="s">
        <v>2853</v>
      </c>
      <c r="C75" s="9"/>
      <c r="D75" s="9">
        <v>95871</v>
      </c>
      <c r="E75" s="9">
        <f t="shared" si="1"/>
        <v>3642.8699999998789</v>
      </c>
    </row>
    <row r="76" spans="1:8" ht="21" x14ac:dyDescent="0.25">
      <c r="A76" s="18" t="s">
        <v>2854</v>
      </c>
      <c r="B76" s="8" t="s">
        <v>2852</v>
      </c>
      <c r="C76" s="9"/>
      <c r="D76" s="9">
        <v>3154</v>
      </c>
      <c r="E76" s="9">
        <f t="shared" si="1"/>
        <v>488.86999999987893</v>
      </c>
    </row>
    <row r="77" spans="1:8" ht="21" x14ac:dyDescent="0.25">
      <c r="A77" s="18" t="s">
        <v>2854</v>
      </c>
      <c r="B77" s="8" t="s">
        <v>396</v>
      </c>
      <c r="C77" s="9">
        <v>238603.44</v>
      </c>
      <c r="D77" s="9"/>
      <c r="E77" s="9">
        <f t="shared" si="1"/>
        <v>239092.30999999988</v>
      </c>
    </row>
    <row r="78" spans="1:8" ht="21" x14ac:dyDescent="0.25">
      <c r="A78" s="18" t="s">
        <v>2854</v>
      </c>
      <c r="B78" s="8" t="s">
        <v>2853</v>
      </c>
      <c r="C78" s="9"/>
      <c r="D78" s="9">
        <v>236157</v>
      </c>
      <c r="E78" s="9">
        <f t="shared" si="1"/>
        <v>2935.3099999998813</v>
      </c>
    </row>
    <row r="79" spans="1:8" ht="21" x14ac:dyDescent="0.25">
      <c r="A79" s="18" t="s">
        <v>2859</v>
      </c>
      <c r="B79" s="8" t="s">
        <v>259</v>
      </c>
      <c r="C79" s="9"/>
      <c r="D79" s="9">
        <v>249</v>
      </c>
      <c r="E79" s="9">
        <f t="shared" si="1"/>
        <v>2686.3099999998813</v>
      </c>
    </row>
    <row r="80" spans="1:8" ht="21" x14ac:dyDescent="0.25">
      <c r="A80" s="18" t="s">
        <v>2868</v>
      </c>
      <c r="B80" s="8" t="s">
        <v>396</v>
      </c>
      <c r="C80" s="9">
        <v>954310.97</v>
      </c>
      <c r="D80" s="9"/>
      <c r="E80" s="9">
        <f t="shared" si="1"/>
        <v>956997.2799999998</v>
      </c>
    </row>
    <row r="81" spans="1:5" ht="21" x14ac:dyDescent="0.25">
      <c r="A81" s="18" t="s">
        <v>2868</v>
      </c>
      <c r="B81" s="8" t="s">
        <v>2715</v>
      </c>
      <c r="C81" s="9"/>
      <c r="D81" s="9">
        <v>11523</v>
      </c>
      <c r="E81" s="9">
        <f t="shared" si="1"/>
        <v>945474.2799999998</v>
      </c>
    </row>
    <row r="82" spans="1:5" ht="21" x14ac:dyDescent="0.25">
      <c r="A82" s="18" t="s">
        <v>2868</v>
      </c>
      <c r="B82" s="8" t="s">
        <v>2716</v>
      </c>
      <c r="C82" s="9"/>
      <c r="D82" s="9">
        <v>410583</v>
      </c>
      <c r="E82" s="9">
        <f t="shared" si="1"/>
        <v>534891.2799999998</v>
      </c>
    </row>
    <row r="83" spans="1:5" ht="21" x14ac:dyDescent="0.25">
      <c r="A83" s="18" t="s">
        <v>2868</v>
      </c>
      <c r="B83" s="8" t="s">
        <v>2716</v>
      </c>
      <c r="C83" s="9"/>
      <c r="D83" s="9">
        <v>529641</v>
      </c>
      <c r="E83" s="9">
        <f t="shared" si="1"/>
        <v>5250.2799999997951</v>
      </c>
    </row>
    <row r="84" spans="1:5" ht="21" x14ac:dyDescent="0.25">
      <c r="A84" s="18" t="s">
        <v>2871</v>
      </c>
      <c r="B84" s="8" t="s">
        <v>2775</v>
      </c>
      <c r="C84" s="9">
        <v>164834</v>
      </c>
      <c r="D84" s="9"/>
      <c r="E84" s="9">
        <f t="shared" si="1"/>
        <v>170084.2799999998</v>
      </c>
    </row>
    <row r="85" spans="1:5" ht="21" x14ac:dyDescent="0.25">
      <c r="A85" s="18" t="s">
        <v>2871</v>
      </c>
      <c r="B85" s="8" t="s">
        <v>2731</v>
      </c>
      <c r="C85" s="9">
        <v>42103</v>
      </c>
      <c r="D85" s="9"/>
      <c r="E85" s="9">
        <f t="shared" si="1"/>
        <v>212187.2799999998</v>
      </c>
    </row>
    <row r="86" spans="1:5" ht="21" x14ac:dyDescent="0.25">
      <c r="A86" s="18" t="s">
        <v>2871</v>
      </c>
      <c r="B86" s="8" t="s">
        <v>2874</v>
      </c>
      <c r="C86" s="9"/>
      <c r="D86" s="9">
        <v>209361.1</v>
      </c>
      <c r="E86" s="9">
        <f t="shared" si="1"/>
        <v>2826.1799999997893</v>
      </c>
    </row>
    <row r="87" spans="1:5" ht="21" x14ac:dyDescent="0.25">
      <c r="A87" s="18" t="s">
        <v>2871</v>
      </c>
      <c r="B87" s="8" t="s">
        <v>2775</v>
      </c>
      <c r="C87" s="9">
        <v>201634</v>
      </c>
      <c r="D87" s="9"/>
      <c r="E87" s="9">
        <f t="shared" si="1"/>
        <v>204460.17999999979</v>
      </c>
    </row>
    <row r="88" spans="1:5" ht="21" x14ac:dyDescent="0.25">
      <c r="A88" s="18" t="s">
        <v>2871</v>
      </c>
      <c r="B88" s="8" t="s">
        <v>2715</v>
      </c>
      <c r="C88" s="9"/>
      <c r="D88" s="9">
        <v>202314</v>
      </c>
      <c r="E88" s="9">
        <f t="shared" si="1"/>
        <v>2146.1799999997893</v>
      </c>
    </row>
    <row r="89" spans="1:5" ht="21" x14ac:dyDescent="0.25">
      <c r="A89" s="18" t="s">
        <v>2878</v>
      </c>
      <c r="B89" s="8" t="s">
        <v>2614</v>
      </c>
      <c r="C89" s="9">
        <v>26581</v>
      </c>
      <c r="D89" s="9"/>
      <c r="E89" s="9">
        <f t="shared" si="1"/>
        <v>28727.179999999789</v>
      </c>
    </row>
    <row r="90" spans="1:5" ht="21" x14ac:dyDescent="0.25">
      <c r="A90" s="18" t="s">
        <v>2878</v>
      </c>
      <c r="B90" s="8" t="s">
        <v>2894</v>
      </c>
      <c r="C90" s="9">
        <v>79854</v>
      </c>
      <c r="D90" s="9"/>
      <c r="E90" s="9">
        <f t="shared" si="1"/>
        <v>108581.17999999979</v>
      </c>
    </row>
    <row r="91" spans="1:5" ht="21" x14ac:dyDescent="0.25">
      <c r="A91" s="18" t="s">
        <v>2878</v>
      </c>
      <c r="B91" s="8" t="s">
        <v>2751</v>
      </c>
      <c r="C91" s="9">
        <v>200000</v>
      </c>
      <c r="D91" s="9"/>
      <c r="E91" s="9">
        <f t="shared" si="1"/>
        <v>308581.17999999982</v>
      </c>
    </row>
    <row r="92" spans="1:5" ht="21" x14ac:dyDescent="0.25">
      <c r="A92" s="18" t="s">
        <v>2878</v>
      </c>
      <c r="B92" s="8" t="s">
        <v>2881</v>
      </c>
      <c r="C92" s="9"/>
      <c r="D92" s="9">
        <v>307250</v>
      </c>
      <c r="E92" s="9">
        <f t="shared" si="1"/>
        <v>1331.1799999998184</v>
      </c>
    </row>
    <row r="93" spans="1:5" ht="21" x14ac:dyDescent="0.25">
      <c r="A93" s="18" t="s">
        <v>2878</v>
      </c>
      <c r="B93" s="8" t="s">
        <v>259</v>
      </c>
      <c r="C93" s="9"/>
      <c r="D93" s="9">
        <v>89.37</v>
      </c>
      <c r="E93" s="9">
        <f t="shared" si="1"/>
        <v>1241.8099999998185</v>
      </c>
    </row>
    <row r="94" spans="1:5" ht="21" x14ac:dyDescent="0.25">
      <c r="A94" s="18" t="s">
        <v>2897</v>
      </c>
      <c r="B94" s="8" t="s">
        <v>396</v>
      </c>
      <c r="C94" s="9">
        <v>210000</v>
      </c>
      <c r="D94" s="9"/>
      <c r="E94" s="9">
        <f t="shared" si="1"/>
        <v>211241.80999999982</v>
      </c>
    </row>
    <row r="95" spans="1:5" ht="21" x14ac:dyDescent="0.25">
      <c r="A95" s="18" t="s">
        <v>2897</v>
      </c>
      <c r="B95" s="8" t="s">
        <v>2716</v>
      </c>
      <c r="C95" s="9"/>
      <c r="D95" s="9">
        <v>209981</v>
      </c>
      <c r="E95" s="9">
        <f t="shared" si="1"/>
        <v>1260.809999999823</v>
      </c>
    </row>
    <row r="96" spans="1:5" ht="21" x14ac:dyDescent="0.25">
      <c r="A96" s="18" t="s">
        <v>2897</v>
      </c>
      <c r="B96" s="8" t="s">
        <v>396</v>
      </c>
      <c r="C96" s="9">
        <v>80000</v>
      </c>
      <c r="D96" s="9"/>
      <c r="E96" s="9">
        <f t="shared" si="1"/>
        <v>81260.809999999823</v>
      </c>
    </row>
    <row r="97" spans="1:5" ht="21" x14ac:dyDescent="0.25">
      <c r="A97" s="18" t="s">
        <v>2897</v>
      </c>
      <c r="B97" s="8" t="s">
        <v>2716</v>
      </c>
      <c r="C97" s="9"/>
      <c r="D97" s="9">
        <v>74812</v>
      </c>
      <c r="E97" s="9">
        <f t="shared" si="1"/>
        <v>6448.809999999823</v>
      </c>
    </row>
    <row r="98" spans="1:5" ht="21" x14ac:dyDescent="0.25">
      <c r="A98" s="18" t="s">
        <v>2897</v>
      </c>
      <c r="B98" s="8" t="s">
        <v>396</v>
      </c>
      <c r="C98" s="9">
        <v>434092.46</v>
      </c>
      <c r="D98" s="9"/>
      <c r="E98" s="9">
        <f t="shared" si="1"/>
        <v>440541.26999999984</v>
      </c>
    </row>
    <row r="99" spans="1:5" ht="21" x14ac:dyDescent="0.25">
      <c r="A99" s="18" t="s">
        <v>2897</v>
      </c>
      <c r="B99" s="8" t="s">
        <v>2898</v>
      </c>
      <c r="C99" s="9"/>
      <c r="D99" s="9">
        <v>189520</v>
      </c>
      <c r="E99" s="9">
        <f t="shared" si="1"/>
        <v>251021.26999999984</v>
      </c>
    </row>
    <row r="100" spans="1:5" ht="21" x14ac:dyDescent="0.25">
      <c r="A100" s="18" t="s">
        <v>2897</v>
      </c>
      <c r="B100" s="8" t="s">
        <v>2715</v>
      </c>
      <c r="C100" s="9"/>
      <c r="D100" s="9">
        <v>248961</v>
      </c>
      <c r="E100" s="9">
        <f t="shared" si="1"/>
        <v>2060.269999999844</v>
      </c>
    </row>
    <row r="101" spans="1:5" ht="21" x14ac:dyDescent="0.25">
      <c r="A101" s="18" t="s">
        <v>2900</v>
      </c>
      <c r="B101" s="8" t="s">
        <v>2894</v>
      </c>
      <c r="C101" s="9">
        <v>194587</v>
      </c>
      <c r="D101" s="9"/>
      <c r="E101" s="9">
        <f t="shared" si="1"/>
        <v>196647.26999999984</v>
      </c>
    </row>
    <row r="102" spans="1:5" ht="21" x14ac:dyDescent="0.25">
      <c r="A102" s="18" t="s">
        <v>2900</v>
      </c>
      <c r="B102" s="8" t="s">
        <v>2715</v>
      </c>
      <c r="C102" s="9"/>
      <c r="D102" s="9">
        <v>195241</v>
      </c>
      <c r="E102" s="9">
        <f t="shared" si="1"/>
        <v>1406.269999999844</v>
      </c>
    </row>
    <row r="103" spans="1:5" ht="21" x14ac:dyDescent="0.25">
      <c r="A103" s="18" t="s">
        <v>2912</v>
      </c>
      <c r="B103" s="8" t="s">
        <v>2894</v>
      </c>
      <c r="C103" s="9">
        <v>412350</v>
      </c>
      <c r="D103" s="9"/>
      <c r="E103" s="9">
        <f t="shared" si="1"/>
        <v>413756.26999999984</v>
      </c>
    </row>
    <row r="104" spans="1:5" ht="21" x14ac:dyDescent="0.25">
      <c r="A104" s="18" t="s">
        <v>2912</v>
      </c>
      <c r="B104" s="8" t="s">
        <v>2715</v>
      </c>
      <c r="C104" s="9"/>
      <c r="D104" s="9">
        <v>412850</v>
      </c>
      <c r="E104" s="9">
        <f t="shared" si="1"/>
        <v>906.269999999844</v>
      </c>
    </row>
    <row r="105" spans="1:5" ht="21" x14ac:dyDescent="0.25">
      <c r="A105" s="18" t="s">
        <v>2919</v>
      </c>
      <c r="B105" s="8" t="s">
        <v>2914</v>
      </c>
      <c r="C105" s="9">
        <v>489679</v>
      </c>
      <c r="D105" s="9"/>
      <c r="E105" s="9">
        <f t="shared" si="1"/>
        <v>490585.26999999984</v>
      </c>
    </row>
    <row r="106" spans="1:5" ht="21" x14ac:dyDescent="0.25">
      <c r="A106" s="18" t="s">
        <v>2919</v>
      </c>
      <c r="B106" s="8" t="s">
        <v>2929</v>
      </c>
      <c r="C106" s="9"/>
      <c r="D106" s="9">
        <v>1102.9000000000001</v>
      </c>
      <c r="E106" s="9">
        <f t="shared" si="1"/>
        <v>489482.36999999982</v>
      </c>
    </row>
    <row r="107" spans="1:5" ht="21" x14ac:dyDescent="0.25">
      <c r="A107" s="18" t="s">
        <v>2919</v>
      </c>
      <c r="B107" s="8" t="s">
        <v>273</v>
      </c>
      <c r="C107" s="9"/>
      <c r="D107" s="9">
        <v>460.95</v>
      </c>
      <c r="E107" s="9">
        <f t="shared" si="1"/>
        <v>489021.41999999981</v>
      </c>
    </row>
    <row r="108" spans="1:5" ht="21" x14ac:dyDescent="0.25">
      <c r="A108" s="18" t="s">
        <v>2919</v>
      </c>
      <c r="B108" s="8" t="s">
        <v>2898</v>
      </c>
      <c r="C108" s="9"/>
      <c r="D108" s="9">
        <v>486021</v>
      </c>
      <c r="E108" s="9">
        <f t="shared" si="1"/>
        <v>3000.4199999998091</v>
      </c>
    </row>
    <row r="109" spans="1:5" ht="21" x14ac:dyDescent="0.25">
      <c r="A109" s="18" t="s">
        <v>2919</v>
      </c>
      <c r="B109" s="8" t="s">
        <v>1460</v>
      </c>
      <c r="C109" s="9"/>
      <c r="D109" s="9">
        <v>912.11</v>
      </c>
      <c r="E109" s="9">
        <f t="shared" si="1"/>
        <v>2088.309999999809</v>
      </c>
    </row>
    <row r="110" spans="1:5" ht="21" x14ac:dyDescent="0.25">
      <c r="A110" s="18" t="s">
        <v>2935</v>
      </c>
      <c r="B110" s="8" t="s">
        <v>2939</v>
      </c>
      <c r="C110" s="9">
        <v>20586.259999999998</v>
      </c>
      <c r="D110" s="9"/>
      <c r="E110" s="9">
        <f t="shared" si="1"/>
        <v>22674.569999999807</v>
      </c>
    </row>
    <row r="111" spans="1:5" ht="21" x14ac:dyDescent="0.25">
      <c r="A111" s="18" t="s">
        <v>2943</v>
      </c>
      <c r="B111" s="8" t="s">
        <v>2894</v>
      </c>
      <c r="C111" s="9">
        <v>300309</v>
      </c>
      <c r="D111" s="9"/>
      <c r="E111" s="9">
        <f t="shared" si="1"/>
        <v>322983.56999999983</v>
      </c>
    </row>
    <row r="112" spans="1:5" ht="21" x14ac:dyDescent="0.25">
      <c r="A112" s="18" t="s">
        <v>2943</v>
      </c>
      <c r="B112" s="8" t="s">
        <v>2715</v>
      </c>
      <c r="C112" s="9"/>
      <c r="D112" s="9">
        <v>320256</v>
      </c>
      <c r="E112" s="9">
        <f t="shared" si="1"/>
        <v>2727.5699999998324</v>
      </c>
    </row>
    <row r="113" spans="1:5" ht="21" x14ac:dyDescent="0.25">
      <c r="A113" s="18" t="s">
        <v>2960</v>
      </c>
      <c r="B113" s="8" t="s">
        <v>2731</v>
      </c>
      <c r="C113" s="9">
        <v>45213</v>
      </c>
      <c r="D113" s="9"/>
      <c r="E113" s="9">
        <f t="shared" si="1"/>
        <v>47940.569999999832</v>
      </c>
    </row>
    <row r="114" spans="1:5" ht="21" x14ac:dyDescent="0.25">
      <c r="A114" s="18" t="s">
        <v>2960</v>
      </c>
      <c r="B114" s="8" t="s">
        <v>2961</v>
      </c>
      <c r="C114" s="9"/>
      <c r="D114" s="9">
        <v>18732.3</v>
      </c>
      <c r="E114" s="9">
        <f t="shared" si="1"/>
        <v>29208.269999999833</v>
      </c>
    </row>
    <row r="115" spans="1:5" ht="21" x14ac:dyDescent="0.25">
      <c r="A115" s="18" t="s">
        <v>2960</v>
      </c>
      <c r="B115" s="8" t="s">
        <v>259</v>
      </c>
      <c r="C115" s="9"/>
      <c r="D115" s="9">
        <v>89.25</v>
      </c>
      <c r="E115" s="9">
        <f t="shared" si="1"/>
        <v>29119.019999999833</v>
      </c>
    </row>
    <row r="116" spans="1:5" ht="21" x14ac:dyDescent="0.25">
      <c r="A116" s="18" t="s">
        <v>2960</v>
      </c>
      <c r="B116" s="8" t="s">
        <v>2962</v>
      </c>
      <c r="C116" s="9"/>
      <c r="D116" s="9">
        <v>21303.4</v>
      </c>
      <c r="E116" s="9">
        <f t="shared" si="1"/>
        <v>7815.6199999998316</v>
      </c>
    </row>
    <row r="117" spans="1:5" ht="21" x14ac:dyDescent="0.25">
      <c r="A117" s="18" t="s">
        <v>2960</v>
      </c>
      <c r="B117" s="8" t="s">
        <v>259</v>
      </c>
      <c r="C117" s="9"/>
      <c r="D117" s="16">
        <v>89.25</v>
      </c>
      <c r="E117" s="9">
        <f t="shared" si="1"/>
        <v>7726.3699999998316</v>
      </c>
    </row>
    <row r="118" spans="1:5" ht="21" x14ac:dyDescent="0.25">
      <c r="A118" s="18" t="s">
        <v>2960</v>
      </c>
      <c r="B118" s="8" t="s">
        <v>2964</v>
      </c>
      <c r="C118" s="25">
        <v>583460</v>
      </c>
      <c r="D118" s="16"/>
      <c r="E118" s="9">
        <f t="shared" si="1"/>
        <v>591186.36999999988</v>
      </c>
    </row>
    <row r="119" spans="1:5" ht="21" x14ac:dyDescent="0.25">
      <c r="A119" s="18" t="s">
        <v>2960</v>
      </c>
      <c r="B119" s="8" t="s">
        <v>2965</v>
      </c>
      <c r="C119" s="16"/>
      <c r="D119" s="25">
        <v>589671</v>
      </c>
      <c r="E119" s="9">
        <f t="shared" si="1"/>
        <v>1515.3699999998789</v>
      </c>
    </row>
    <row r="120" spans="1:5" ht="21" x14ac:dyDescent="0.25">
      <c r="A120" s="18" t="s">
        <v>2970</v>
      </c>
      <c r="B120" s="8" t="s">
        <v>396</v>
      </c>
      <c r="C120" s="9">
        <v>365350.97</v>
      </c>
      <c r="D120" s="16"/>
      <c r="E120" s="9">
        <f t="shared" si="1"/>
        <v>366866.33999999985</v>
      </c>
    </row>
    <row r="121" spans="1:5" ht="21" x14ac:dyDescent="0.25">
      <c r="A121" s="18" t="s">
        <v>2970</v>
      </c>
      <c r="B121" s="8" t="s">
        <v>2972</v>
      </c>
      <c r="C121" s="16"/>
      <c r="D121" s="16">
        <v>365450</v>
      </c>
      <c r="E121" s="9">
        <f t="shared" si="1"/>
        <v>1416.339999999851</v>
      </c>
    </row>
    <row r="122" spans="1:5" ht="21" x14ac:dyDescent="0.25">
      <c r="A122" s="18" t="s">
        <v>2970</v>
      </c>
      <c r="B122" s="8" t="s">
        <v>2894</v>
      </c>
      <c r="C122" s="16">
        <v>486245</v>
      </c>
      <c r="D122" s="17"/>
      <c r="E122" s="9">
        <f t="shared" si="1"/>
        <v>487661.33999999985</v>
      </c>
    </row>
    <row r="123" spans="1:5" ht="21" x14ac:dyDescent="0.25">
      <c r="A123" s="18" t="s">
        <v>2970</v>
      </c>
      <c r="B123" s="8" t="s">
        <v>2976</v>
      </c>
      <c r="C123" s="17"/>
      <c r="D123" s="16">
        <v>245876</v>
      </c>
      <c r="E123" s="9">
        <f t="shared" si="1"/>
        <v>241785.33999999985</v>
      </c>
    </row>
    <row r="124" spans="1:5" ht="21" x14ac:dyDescent="0.25">
      <c r="A124" s="18" t="s">
        <v>2970</v>
      </c>
      <c r="B124" s="8" t="s">
        <v>2715</v>
      </c>
      <c r="C124" s="16"/>
      <c r="D124" s="16">
        <v>238541</v>
      </c>
      <c r="E124" s="9">
        <f t="shared" si="1"/>
        <v>3244.339999999851</v>
      </c>
    </row>
    <row r="125" spans="1:5" ht="21" x14ac:dyDescent="0.25">
      <c r="A125" s="18" t="s">
        <v>2979</v>
      </c>
      <c r="B125" s="8" t="s">
        <v>2981</v>
      </c>
      <c r="C125" s="16">
        <v>1114308</v>
      </c>
      <c r="D125" s="16"/>
      <c r="E125" s="9">
        <f t="shared" si="1"/>
        <v>1117552.3399999999</v>
      </c>
    </row>
    <row r="126" spans="1:5" ht="21" x14ac:dyDescent="0.25">
      <c r="A126" s="18" t="s">
        <v>2979</v>
      </c>
      <c r="B126" s="8" t="s">
        <v>2982</v>
      </c>
      <c r="C126" s="16"/>
      <c r="D126" s="16">
        <v>348908.55</v>
      </c>
      <c r="E126" s="9">
        <f t="shared" si="1"/>
        <v>768643.7899999998</v>
      </c>
    </row>
    <row r="127" spans="1:5" ht="21" x14ac:dyDescent="0.25">
      <c r="A127" s="18" t="s">
        <v>2979</v>
      </c>
      <c r="B127" s="8" t="s">
        <v>259</v>
      </c>
      <c r="C127" s="16"/>
      <c r="D127" s="16">
        <v>26.25</v>
      </c>
      <c r="E127" s="9">
        <f t="shared" si="1"/>
        <v>768617.5399999998</v>
      </c>
    </row>
    <row r="128" spans="1:5" ht="21" x14ac:dyDescent="0.25">
      <c r="A128" s="18" t="s">
        <v>2979</v>
      </c>
      <c r="B128" s="8" t="s">
        <v>2715</v>
      </c>
      <c r="C128" s="16"/>
      <c r="D128" s="16">
        <v>486024</v>
      </c>
      <c r="E128" s="9">
        <f t="shared" si="1"/>
        <v>282593.5399999998</v>
      </c>
    </row>
    <row r="129" spans="1:7" ht="21" x14ac:dyDescent="0.25">
      <c r="A129" s="18" t="s">
        <v>2979</v>
      </c>
      <c r="B129" s="8" t="s">
        <v>2715</v>
      </c>
      <c r="C129" s="16"/>
      <c r="D129" s="16">
        <v>280390</v>
      </c>
      <c r="E129" s="9">
        <f t="shared" si="1"/>
        <v>2203.5399999998044</v>
      </c>
    </row>
    <row r="130" spans="1:7" ht="21" x14ac:dyDescent="0.25">
      <c r="A130" s="18" t="s">
        <v>2984</v>
      </c>
      <c r="B130" s="8" t="s">
        <v>2711</v>
      </c>
      <c r="C130" s="16">
        <v>121500</v>
      </c>
      <c r="D130" s="16"/>
      <c r="E130" s="9">
        <f t="shared" si="1"/>
        <v>123703.5399999998</v>
      </c>
    </row>
    <row r="131" spans="1:7" ht="21" x14ac:dyDescent="0.25">
      <c r="A131" s="18" t="s">
        <v>2984</v>
      </c>
      <c r="B131" s="8" t="s">
        <v>2715</v>
      </c>
      <c r="C131" s="16"/>
      <c r="D131" s="16">
        <v>122041</v>
      </c>
      <c r="E131" s="9">
        <f t="shared" si="1"/>
        <v>1662.5399999998044</v>
      </c>
    </row>
    <row r="132" spans="1:7" ht="21" x14ac:dyDescent="0.25">
      <c r="A132" s="18" t="s">
        <v>2984</v>
      </c>
      <c r="B132" s="8" t="s">
        <v>2751</v>
      </c>
      <c r="C132" s="16">
        <v>177000</v>
      </c>
      <c r="D132" s="16"/>
      <c r="E132" s="9">
        <f t="shared" si="1"/>
        <v>178662.5399999998</v>
      </c>
    </row>
    <row r="133" spans="1:7" ht="21" x14ac:dyDescent="0.25">
      <c r="A133" s="18" t="s">
        <v>2984</v>
      </c>
      <c r="B133" s="8" t="s">
        <v>2988</v>
      </c>
      <c r="C133" s="16"/>
      <c r="D133" s="16">
        <v>121253.08</v>
      </c>
      <c r="E133" s="9">
        <f t="shared" si="1"/>
        <v>57409.459999999803</v>
      </c>
    </row>
    <row r="134" spans="1:7" ht="21" x14ac:dyDescent="0.25">
      <c r="A134" s="18" t="s">
        <v>2984</v>
      </c>
      <c r="B134" s="8" t="s">
        <v>259</v>
      </c>
      <c r="C134" s="16"/>
      <c r="D134" s="16">
        <v>89.25</v>
      </c>
      <c r="E134" s="9">
        <f t="shared" ref="E134:E197" si="2">E133+C134-D134</f>
        <v>57320.209999999803</v>
      </c>
    </row>
    <row r="135" spans="1:7" ht="21" x14ac:dyDescent="0.25">
      <c r="A135" s="18" t="s">
        <v>2984</v>
      </c>
      <c r="B135" s="8" t="s">
        <v>2716</v>
      </c>
      <c r="C135" s="16"/>
      <c r="D135" s="16">
        <v>52130</v>
      </c>
      <c r="E135" s="9">
        <f t="shared" si="2"/>
        <v>5190.2099999998027</v>
      </c>
    </row>
    <row r="136" spans="1:7" ht="21" x14ac:dyDescent="0.25">
      <c r="A136" s="18" t="s">
        <v>2990</v>
      </c>
      <c r="B136" s="8" t="s">
        <v>2614</v>
      </c>
      <c r="C136" s="16">
        <v>39013</v>
      </c>
      <c r="D136" s="16"/>
      <c r="E136" s="9">
        <f t="shared" si="2"/>
        <v>44203.209999999803</v>
      </c>
    </row>
    <row r="137" spans="1:7" ht="21" x14ac:dyDescent="0.25">
      <c r="A137" s="18" t="s">
        <v>2990</v>
      </c>
      <c r="B137" s="8" t="s">
        <v>2991</v>
      </c>
      <c r="C137" s="16"/>
      <c r="D137" s="16">
        <v>41725.5</v>
      </c>
      <c r="E137" s="9">
        <f t="shared" si="2"/>
        <v>2477.7099999998027</v>
      </c>
    </row>
    <row r="138" spans="1:7" ht="21" x14ac:dyDescent="0.25">
      <c r="A138" s="18" t="s">
        <v>2990</v>
      </c>
      <c r="B138" s="8" t="s">
        <v>259</v>
      </c>
      <c r="C138" s="16"/>
      <c r="D138" s="16">
        <v>26</v>
      </c>
      <c r="E138" s="9">
        <f t="shared" si="2"/>
        <v>2451.7099999998027</v>
      </c>
      <c r="G138" s="77"/>
    </row>
    <row r="139" spans="1:7" ht="21" x14ac:dyDescent="0.25">
      <c r="A139" s="18" t="s">
        <v>2994</v>
      </c>
      <c r="B139" s="8" t="s">
        <v>2751</v>
      </c>
      <c r="C139" s="16">
        <f>96000+104000</f>
        <v>200000</v>
      </c>
      <c r="D139" s="16"/>
      <c r="E139" s="9">
        <f t="shared" si="2"/>
        <v>202451.70999999979</v>
      </c>
    </row>
    <row r="140" spans="1:7" ht="21" x14ac:dyDescent="0.25">
      <c r="A140" s="18" t="s">
        <v>2994</v>
      </c>
      <c r="B140" s="8" t="s">
        <v>2785</v>
      </c>
      <c r="C140" s="16"/>
      <c r="D140" s="16">
        <v>201309</v>
      </c>
      <c r="E140" s="9">
        <f t="shared" si="2"/>
        <v>1142.7099999997881</v>
      </c>
    </row>
    <row r="141" spans="1:7" ht="21" x14ac:dyDescent="0.25">
      <c r="A141" s="18" t="s">
        <v>2998</v>
      </c>
      <c r="B141" s="8" t="s">
        <v>2614</v>
      </c>
      <c r="C141" s="16">
        <v>15869</v>
      </c>
      <c r="D141" s="16"/>
      <c r="E141" s="9">
        <f t="shared" si="2"/>
        <v>17011.709999999788</v>
      </c>
    </row>
    <row r="142" spans="1:7" ht="21" x14ac:dyDescent="0.25">
      <c r="A142" s="18" t="s">
        <v>2998</v>
      </c>
      <c r="B142" s="8" t="s">
        <v>2865</v>
      </c>
      <c r="C142" s="16"/>
      <c r="D142" s="16">
        <v>16310</v>
      </c>
      <c r="E142" s="9">
        <f t="shared" si="2"/>
        <v>701.70999999978812</v>
      </c>
    </row>
    <row r="143" spans="1:7" ht="21" x14ac:dyDescent="0.25">
      <c r="A143" s="18" t="s">
        <v>2998</v>
      </c>
      <c r="B143" s="8" t="s">
        <v>2751</v>
      </c>
      <c r="C143" s="16">
        <v>97000</v>
      </c>
      <c r="D143" s="16"/>
      <c r="E143" s="9">
        <f t="shared" si="2"/>
        <v>97701.709999999788</v>
      </c>
    </row>
    <row r="144" spans="1:7" ht="21" x14ac:dyDescent="0.25">
      <c r="A144" s="18" t="s">
        <v>2998</v>
      </c>
      <c r="B144" s="8" t="s">
        <v>2716</v>
      </c>
      <c r="C144" s="16"/>
      <c r="D144" s="16">
        <v>96543</v>
      </c>
      <c r="E144" s="9">
        <f t="shared" si="2"/>
        <v>1158.7099999997881</v>
      </c>
    </row>
    <row r="145" spans="1:6" ht="21" x14ac:dyDescent="0.25">
      <c r="A145" s="18" t="s">
        <v>3005</v>
      </c>
      <c r="B145" s="8" t="s">
        <v>396</v>
      </c>
      <c r="C145" s="16">
        <v>236782.38</v>
      </c>
      <c r="D145" s="16"/>
      <c r="E145" s="9">
        <f t="shared" si="2"/>
        <v>237941.08999999979</v>
      </c>
    </row>
    <row r="146" spans="1:6" ht="21" x14ac:dyDescent="0.25">
      <c r="A146" s="18" t="s">
        <v>3005</v>
      </c>
      <c r="B146" s="8" t="s">
        <v>2939</v>
      </c>
      <c r="C146" s="16">
        <v>249288.32000000001</v>
      </c>
      <c r="D146" s="16"/>
      <c r="E146" s="9">
        <f t="shared" si="2"/>
        <v>487229.4099999998</v>
      </c>
    </row>
    <row r="147" spans="1:6" ht="21" x14ac:dyDescent="0.25">
      <c r="A147" s="18" t="s">
        <v>3005</v>
      </c>
      <c r="B147" s="8" t="s">
        <v>2716</v>
      </c>
      <c r="C147" s="16"/>
      <c r="D147" s="16">
        <v>230671</v>
      </c>
      <c r="E147" s="9">
        <f t="shared" si="2"/>
        <v>256558.4099999998</v>
      </c>
    </row>
    <row r="148" spans="1:6" ht="21" x14ac:dyDescent="0.25">
      <c r="A148" s="18" t="s">
        <v>3005</v>
      </c>
      <c r="B148" s="8" t="s">
        <v>2785</v>
      </c>
      <c r="C148" s="16"/>
      <c r="D148" s="16">
        <v>254860</v>
      </c>
      <c r="E148" s="9">
        <f t="shared" si="2"/>
        <v>1698.4099999997998</v>
      </c>
    </row>
    <row r="149" spans="1:6" ht="21" x14ac:dyDescent="0.25">
      <c r="A149" s="18" t="s">
        <v>3016</v>
      </c>
      <c r="B149" s="8" t="s">
        <v>396</v>
      </c>
      <c r="C149" s="16">
        <v>993691.48</v>
      </c>
      <c r="D149" s="16"/>
      <c r="E149" s="9">
        <f t="shared" si="2"/>
        <v>995389.88999999978</v>
      </c>
    </row>
    <row r="150" spans="1:6" ht="21" x14ac:dyDescent="0.25">
      <c r="A150" s="18" t="s">
        <v>3016</v>
      </c>
      <c r="B150" s="8" t="s">
        <v>2785</v>
      </c>
      <c r="C150" s="16"/>
      <c r="D150" s="16">
        <v>430152</v>
      </c>
      <c r="E150" s="9">
        <f t="shared" si="2"/>
        <v>565237.88999999978</v>
      </c>
    </row>
    <row r="151" spans="1:6" ht="21" x14ac:dyDescent="0.25">
      <c r="A151" s="18" t="s">
        <v>3016</v>
      </c>
      <c r="B151" s="8" t="s">
        <v>2976</v>
      </c>
      <c r="C151" s="16"/>
      <c r="D151" s="16">
        <v>560214</v>
      </c>
      <c r="E151" s="9">
        <f t="shared" si="2"/>
        <v>5023.8899999997811</v>
      </c>
    </row>
    <row r="152" spans="1:6" ht="21" x14ac:dyDescent="0.25">
      <c r="A152" s="18" t="s">
        <v>3020</v>
      </c>
      <c r="B152" s="8" t="s">
        <v>396</v>
      </c>
      <c r="C152" s="16">
        <v>240152.82</v>
      </c>
      <c r="D152" s="16"/>
      <c r="E152" s="9">
        <f t="shared" si="2"/>
        <v>245176.70999999979</v>
      </c>
    </row>
    <row r="153" spans="1:6" ht="21" x14ac:dyDescent="0.25">
      <c r="A153" s="18" t="s">
        <v>3020</v>
      </c>
      <c r="B153" s="8" t="s">
        <v>2785</v>
      </c>
      <c r="C153" s="16"/>
      <c r="D153" s="16">
        <v>243967</v>
      </c>
      <c r="E153" s="9">
        <f t="shared" si="2"/>
        <v>1209.7099999997881</v>
      </c>
    </row>
    <row r="154" spans="1:6" ht="21" x14ac:dyDescent="0.25">
      <c r="A154" s="18" t="s">
        <v>3020</v>
      </c>
      <c r="B154" s="8" t="s">
        <v>2614</v>
      </c>
      <c r="C154" s="16">
        <v>175210</v>
      </c>
      <c r="D154" s="16"/>
      <c r="E154" s="9">
        <f t="shared" si="2"/>
        <v>176419.70999999979</v>
      </c>
    </row>
    <row r="155" spans="1:6" ht="21" x14ac:dyDescent="0.25">
      <c r="A155" s="18" t="s">
        <v>3020</v>
      </c>
      <c r="B155" s="8" t="s">
        <v>2715</v>
      </c>
      <c r="C155" s="16"/>
      <c r="D155" s="16">
        <v>174980</v>
      </c>
      <c r="E155" s="9">
        <f t="shared" si="2"/>
        <v>1439.7099999997881</v>
      </c>
    </row>
    <row r="156" spans="1:6" ht="21" x14ac:dyDescent="0.25">
      <c r="A156" s="18" t="s">
        <v>3036</v>
      </c>
      <c r="B156" s="8" t="s">
        <v>259</v>
      </c>
      <c r="C156" s="16"/>
      <c r="D156" s="16">
        <v>249.25</v>
      </c>
      <c r="E156" s="9">
        <f t="shared" si="2"/>
        <v>1190.4599999997881</v>
      </c>
      <c r="F156" s="14"/>
    </row>
    <row r="157" spans="1:6" ht="21" x14ac:dyDescent="0.25">
      <c r="A157" s="18" t="s">
        <v>3036</v>
      </c>
      <c r="B157" s="8" t="s">
        <v>396</v>
      </c>
      <c r="C157" s="16">
        <v>1111656.77</v>
      </c>
      <c r="D157" s="17"/>
      <c r="E157" s="9">
        <f t="shared" si="2"/>
        <v>1112847.2299999997</v>
      </c>
    </row>
    <row r="158" spans="1:6" ht="21" x14ac:dyDescent="0.25">
      <c r="A158" s="18" t="s">
        <v>3036</v>
      </c>
      <c r="B158" s="8" t="s">
        <v>2785</v>
      </c>
      <c r="C158" s="16"/>
      <c r="D158" s="16">
        <v>512013</v>
      </c>
      <c r="E158" s="9">
        <f t="shared" si="2"/>
        <v>600834.22999999975</v>
      </c>
    </row>
    <row r="159" spans="1:6" ht="21" x14ac:dyDescent="0.25">
      <c r="A159" s="18" t="s">
        <v>3036</v>
      </c>
      <c r="B159" s="8" t="s">
        <v>2715</v>
      </c>
      <c r="C159" s="16"/>
      <c r="D159" s="16">
        <v>324510</v>
      </c>
      <c r="E159" s="9">
        <f t="shared" si="2"/>
        <v>276324.22999999975</v>
      </c>
    </row>
    <row r="160" spans="1:6" ht="21" x14ac:dyDescent="0.25">
      <c r="A160" s="18" t="s">
        <v>3036</v>
      </c>
      <c r="B160" s="8" t="s">
        <v>2716</v>
      </c>
      <c r="C160" s="16"/>
      <c r="D160" s="16">
        <v>275100</v>
      </c>
      <c r="E160" s="9">
        <f t="shared" si="2"/>
        <v>1224.2299999997485</v>
      </c>
    </row>
    <row r="161" spans="1:5" ht="21" x14ac:dyDescent="0.25">
      <c r="A161" s="18" t="s">
        <v>3040</v>
      </c>
      <c r="B161" s="8" t="s">
        <v>396</v>
      </c>
      <c r="C161" s="16">
        <v>421455.16</v>
      </c>
      <c r="D161" s="16"/>
      <c r="E161" s="9">
        <f t="shared" si="2"/>
        <v>422679.38999999972</v>
      </c>
    </row>
    <row r="162" spans="1:5" ht="21" x14ac:dyDescent="0.25">
      <c r="A162" s="18" t="s">
        <v>3040</v>
      </c>
      <c r="B162" s="8" t="s">
        <v>2895</v>
      </c>
      <c r="C162" s="16"/>
      <c r="D162" s="16">
        <v>420130</v>
      </c>
      <c r="E162" s="9">
        <f t="shared" si="2"/>
        <v>2549.3899999997229</v>
      </c>
    </row>
    <row r="163" spans="1:5" ht="21" x14ac:dyDescent="0.25">
      <c r="A163" s="18" t="s">
        <v>3045</v>
      </c>
      <c r="B163" s="8" t="s">
        <v>396</v>
      </c>
      <c r="C163" s="16">
        <v>627466.68999999994</v>
      </c>
      <c r="D163" s="16"/>
      <c r="E163" s="9">
        <f t="shared" si="2"/>
        <v>630016.07999999961</v>
      </c>
    </row>
    <row r="164" spans="1:5" ht="21" x14ac:dyDescent="0.25">
      <c r="A164" s="18" t="s">
        <v>3045</v>
      </c>
      <c r="B164" s="8" t="s">
        <v>2785</v>
      </c>
      <c r="C164" s="16"/>
      <c r="D164" s="16">
        <v>628314</v>
      </c>
      <c r="E164" s="9">
        <f t="shared" si="2"/>
        <v>1702.0799999996088</v>
      </c>
    </row>
    <row r="165" spans="1:5" ht="21" x14ac:dyDescent="0.25">
      <c r="A165" s="18" t="s">
        <v>3045</v>
      </c>
      <c r="B165" s="8" t="s">
        <v>2894</v>
      </c>
      <c r="C165" s="16">
        <v>300541</v>
      </c>
      <c r="D165" s="16"/>
      <c r="E165" s="9">
        <f t="shared" si="2"/>
        <v>302243.07999999961</v>
      </c>
    </row>
    <row r="166" spans="1:5" ht="21" x14ac:dyDescent="0.25">
      <c r="A166" s="18" t="s">
        <v>3045</v>
      </c>
      <c r="B166" s="8" t="s">
        <v>3048</v>
      </c>
      <c r="C166" s="16"/>
      <c r="D166" s="16">
        <v>300011</v>
      </c>
      <c r="E166" s="9">
        <f t="shared" si="2"/>
        <v>2232.0799999996088</v>
      </c>
    </row>
    <row r="167" spans="1:5" ht="21" x14ac:dyDescent="0.25">
      <c r="A167" s="18" t="s">
        <v>3052</v>
      </c>
      <c r="B167" s="8" t="s">
        <v>396</v>
      </c>
      <c r="C167" s="16">
        <v>366558.89</v>
      </c>
      <c r="D167" s="16"/>
      <c r="E167" s="9">
        <f t="shared" si="2"/>
        <v>368790.96999999962</v>
      </c>
    </row>
    <row r="168" spans="1:5" ht="21" x14ac:dyDescent="0.25">
      <c r="A168" s="18" t="s">
        <v>3052</v>
      </c>
      <c r="B168" s="8" t="s">
        <v>2716</v>
      </c>
      <c r="C168" s="16"/>
      <c r="D168" s="16">
        <v>366970</v>
      </c>
      <c r="E168" s="9">
        <f>E167+C168-D168</f>
        <v>1820.9699999996228</v>
      </c>
    </row>
    <row r="169" spans="1:5" ht="21" x14ac:dyDescent="0.25">
      <c r="A169" s="18" t="s">
        <v>3059</v>
      </c>
      <c r="B169" s="8" t="s">
        <v>396</v>
      </c>
      <c r="C169" s="16">
        <v>1143653.8899999999</v>
      </c>
      <c r="D169" s="16"/>
      <c r="E169" s="9">
        <f>E168+C169-D169</f>
        <v>1145474.8599999994</v>
      </c>
    </row>
    <row r="170" spans="1:5" ht="21" x14ac:dyDescent="0.25">
      <c r="A170" s="18" t="s">
        <v>3059</v>
      </c>
      <c r="B170" s="8" t="s">
        <v>2895</v>
      </c>
      <c r="C170" s="16"/>
      <c r="D170" s="16">
        <v>578900</v>
      </c>
      <c r="E170" s="9">
        <f t="shared" si="2"/>
        <v>566574.8599999994</v>
      </c>
    </row>
    <row r="171" spans="1:5" ht="21" x14ac:dyDescent="0.25">
      <c r="A171" s="18" t="s">
        <v>3059</v>
      </c>
      <c r="B171" s="8" t="s">
        <v>2895</v>
      </c>
      <c r="C171" s="16"/>
      <c r="D171" s="16">
        <v>523640</v>
      </c>
      <c r="E171" s="9">
        <f t="shared" si="2"/>
        <v>42934.859999999404</v>
      </c>
    </row>
    <row r="172" spans="1:5" ht="21.75" customHeight="1" x14ac:dyDescent="0.25">
      <c r="A172" s="18" t="s">
        <v>3059</v>
      </c>
      <c r="B172" s="8" t="s">
        <v>396</v>
      </c>
      <c r="C172" s="16">
        <v>510191.64</v>
      </c>
      <c r="D172" s="16"/>
      <c r="E172" s="9">
        <f t="shared" si="2"/>
        <v>553126.49999999942</v>
      </c>
    </row>
    <row r="173" spans="1:5" ht="23.25" customHeight="1" x14ac:dyDescent="0.25">
      <c r="A173" s="18" t="s">
        <v>3059</v>
      </c>
      <c r="B173" s="8" t="s">
        <v>2785</v>
      </c>
      <c r="C173" s="16"/>
      <c r="D173" s="16">
        <v>552309</v>
      </c>
      <c r="E173" s="9">
        <f t="shared" si="2"/>
        <v>817.49999999941792</v>
      </c>
    </row>
    <row r="174" spans="1:5" ht="23.25" customHeight="1" x14ac:dyDescent="0.25">
      <c r="A174" s="128" t="s">
        <v>3067</v>
      </c>
      <c r="B174" s="8" t="s">
        <v>396</v>
      </c>
      <c r="C174" s="16">
        <v>469805.14</v>
      </c>
      <c r="D174" s="16"/>
      <c r="E174" s="9">
        <f t="shared" si="2"/>
        <v>470622.63999999943</v>
      </c>
    </row>
    <row r="175" spans="1:5" ht="21" x14ac:dyDescent="0.25">
      <c r="A175" s="128" t="s">
        <v>3067</v>
      </c>
      <c r="B175" s="8" t="s">
        <v>2715</v>
      </c>
      <c r="C175" s="16"/>
      <c r="D175" s="16">
        <v>468350</v>
      </c>
      <c r="E175" s="9">
        <f t="shared" si="2"/>
        <v>2272.6399999994319</v>
      </c>
    </row>
    <row r="176" spans="1:5" ht="21" x14ac:dyDescent="0.25">
      <c r="A176" s="128" t="s">
        <v>3069</v>
      </c>
      <c r="B176" s="8" t="s">
        <v>396</v>
      </c>
      <c r="C176" s="16">
        <v>265082.3</v>
      </c>
      <c r="D176" s="16"/>
      <c r="E176" s="9">
        <f t="shared" si="2"/>
        <v>267354.93999999942</v>
      </c>
    </row>
    <row r="177" spans="1:7" ht="21" x14ac:dyDescent="0.25">
      <c r="A177" s="128" t="s">
        <v>3069</v>
      </c>
      <c r="B177" s="8" t="s">
        <v>2785</v>
      </c>
      <c r="C177" s="16"/>
      <c r="D177" s="16">
        <v>265684</v>
      </c>
      <c r="E177" s="9">
        <f t="shared" si="2"/>
        <v>1670.9399999994203</v>
      </c>
    </row>
    <row r="178" spans="1:7" ht="21" x14ac:dyDescent="0.25">
      <c r="A178" s="128" t="s">
        <v>3073</v>
      </c>
      <c r="B178" s="8" t="s">
        <v>2675</v>
      </c>
      <c r="C178" s="16">
        <v>429689</v>
      </c>
      <c r="D178" s="16"/>
      <c r="E178" s="9">
        <f t="shared" si="2"/>
        <v>431359.93999999942</v>
      </c>
    </row>
    <row r="179" spans="1:7" ht="21" x14ac:dyDescent="0.25">
      <c r="A179" s="128" t="s">
        <v>3073</v>
      </c>
      <c r="B179" s="8" t="s">
        <v>2894</v>
      </c>
      <c r="C179" s="16">
        <v>518968</v>
      </c>
      <c r="D179" s="16"/>
      <c r="E179" s="9">
        <f t="shared" si="2"/>
        <v>950327.93999999948</v>
      </c>
    </row>
    <row r="180" spans="1:7" ht="21" x14ac:dyDescent="0.25">
      <c r="A180" s="128" t="s">
        <v>3073</v>
      </c>
      <c r="B180" s="8" t="s">
        <v>2731</v>
      </c>
      <c r="C180" s="16">
        <v>435624</v>
      </c>
      <c r="D180" s="16"/>
      <c r="E180" s="9">
        <f t="shared" si="2"/>
        <v>1385951.9399999995</v>
      </c>
    </row>
    <row r="181" spans="1:7" ht="21" x14ac:dyDescent="0.25">
      <c r="A181" s="128" t="s">
        <v>3073</v>
      </c>
      <c r="B181" s="8" t="s">
        <v>2614</v>
      </c>
      <c r="C181" s="16">
        <v>452986</v>
      </c>
      <c r="D181" s="16"/>
      <c r="E181" s="9">
        <f t="shared" si="2"/>
        <v>1838937.9399999995</v>
      </c>
    </row>
    <row r="182" spans="1:7" ht="21" x14ac:dyDescent="0.25">
      <c r="A182" s="128" t="s">
        <v>3073</v>
      </c>
      <c r="B182" s="8" t="s">
        <v>3074</v>
      </c>
      <c r="C182" s="16"/>
      <c r="D182" s="16">
        <v>1836500.54</v>
      </c>
      <c r="E182" s="9">
        <f t="shared" si="2"/>
        <v>2437.3999999994412</v>
      </c>
      <c r="G182" s="14"/>
    </row>
    <row r="183" spans="1:7" ht="21" x14ac:dyDescent="0.25">
      <c r="A183" s="128" t="s">
        <v>3076</v>
      </c>
      <c r="B183" s="8" t="s">
        <v>2676</v>
      </c>
      <c r="C183" s="16">
        <v>56187</v>
      </c>
      <c r="D183" s="16"/>
      <c r="E183" s="127">
        <f t="shared" si="2"/>
        <v>58624.399999999441</v>
      </c>
    </row>
    <row r="184" spans="1:7" ht="21" x14ac:dyDescent="0.25">
      <c r="A184" s="128" t="s">
        <v>3076</v>
      </c>
      <c r="B184" s="8" t="s">
        <v>2895</v>
      </c>
      <c r="C184" s="16"/>
      <c r="D184" s="16">
        <v>57098</v>
      </c>
      <c r="E184" s="9">
        <f t="shared" si="2"/>
        <v>1526.3999999994412</v>
      </c>
    </row>
    <row r="185" spans="1:7" ht="21" x14ac:dyDescent="0.25">
      <c r="A185" s="128" t="s">
        <v>3089</v>
      </c>
      <c r="B185" s="8" t="s">
        <v>2894</v>
      </c>
      <c r="C185" s="16">
        <v>23345</v>
      </c>
      <c r="D185" s="16"/>
      <c r="E185" s="9">
        <f t="shared" si="2"/>
        <v>24871.399999999441</v>
      </c>
    </row>
    <row r="186" spans="1:7" ht="21" x14ac:dyDescent="0.25">
      <c r="A186" s="128" t="s">
        <v>3089</v>
      </c>
      <c r="B186" s="8" t="s">
        <v>2805</v>
      </c>
      <c r="C186" s="16"/>
      <c r="D186" s="16">
        <v>23500</v>
      </c>
      <c r="E186" s="9">
        <f t="shared" si="2"/>
        <v>1371.3999999994412</v>
      </c>
    </row>
    <row r="187" spans="1:7" ht="21" x14ac:dyDescent="0.25">
      <c r="A187" s="128" t="s">
        <v>3095</v>
      </c>
      <c r="B187" s="8" t="s">
        <v>3097</v>
      </c>
      <c r="C187" s="16">
        <v>981560</v>
      </c>
      <c r="D187" s="16"/>
      <c r="E187" s="9">
        <f t="shared" si="2"/>
        <v>982931.39999999944</v>
      </c>
    </row>
    <row r="188" spans="1:7" ht="21" x14ac:dyDescent="0.25">
      <c r="A188" s="128" t="s">
        <v>3095</v>
      </c>
      <c r="B188" s="8" t="s">
        <v>2716</v>
      </c>
      <c r="C188" s="16"/>
      <c r="D188" s="16">
        <v>981364</v>
      </c>
      <c r="E188" s="9">
        <f t="shared" si="2"/>
        <v>1567.3999999994412</v>
      </c>
    </row>
    <row r="189" spans="1:7" ht="21" x14ac:dyDescent="0.25">
      <c r="A189" s="128" t="s">
        <v>3109</v>
      </c>
      <c r="B189" s="8" t="s">
        <v>396</v>
      </c>
      <c r="C189" s="16">
        <v>214635.89</v>
      </c>
      <c r="D189" s="16"/>
      <c r="E189" s="9">
        <f t="shared" si="2"/>
        <v>216203.28999999946</v>
      </c>
    </row>
    <row r="190" spans="1:7" ht="21" x14ac:dyDescent="0.25">
      <c r="A190" s="128" t="s">
        <v>3109</v>
      </c>
      <c r="B190" s="8" t="s">
        <v>2785</v>
      </c>
      <c r="C190" s="16"/>
      <c r="D190" s="16">
        <v>215974</v>
      </c>
      <c r="E190" s="9">
        <f t="shared" si="2"/>
        <v>229.28999999945518</v>
      </c>
    </row>
    <row r="191" spans="1:7" ht="21" x14ac:dyDescent="0.25">
      <c r="A191" s="128" t="s">
        <v>3109</v>
      </c>
      <c r="B191" s="8" t="s">
        <v>2751</v>
      </c>
      <c r="C191" s="16">
        <v>64000</v>
      </c>
      <c r="D191" s="16"/>
      <c r="E191" s="9">
        <f t="shared" si="2"/>
        <v>64229.289999999455</v>
      </c>
    </row>
    <row r="192" spans="1:7" ht="21" x14ac:dyDescent="0.25">
      <c r="A192" s="128" t="s">
        <v>3109</v>
      </c>
      <c r="B192" s="8" t="s">
        <v>2751</v>
      </c>
      <c r="C192" s="16">
        <v>100000</v>
      </c>
      <c r="D192" s="16"/>
      <c r="E192" s="9">
        <f t="shared" si="2"/>
        <v>164229.28999999946</v>
      </c>
    </row>
    <row r="193" spans="1:5" ht="21" x14ac:dyDescent="0.25">
      <c r="A193" s="128" t="s">
        <v>3109</v>
      </c>
      <c r="B193" s="8" t="s">
        <v>2716</v>
      </c>
      <c r="C193" s="16"/>
      <c r="D193" s="16">
        <v>162396</v>
      </c>
      <c r="E193" s="9">
        <f t="shared" si="2"/>
        <v>1833.2899999994552</v>
      </c>
    </row>
    <row r="194" spans="1:5" ht="21" x14ac:dyDescent="0.25">
      <c r="A194" s="128" t="s">
        <v>3111</v>
      </c>
      <c r="B194" s="8" t="s">
        <v>2751</v>
      </c>
      <c r="C194" s="16">
        <v>100000</v>
      </c>
      <c r="D194" s="16"/>
      <c r="E194" s="9">
        <f t="shared" si="2"/>
        <v>101833.28999999946</v>
      </c>
    </row>
    <row r="195" spans="1:5" ht="21" x14ac:dyDescent="0.25">
      <c r="A195" s="128" t="s">
        <v>3111</v>
      </c>
      <c r="B195" s="8" t="s">
        <v>2785</v>
      </c>
      <c r="C195" s="16"/>
      <c r="D195" s="16">
        <v>100360</v>
      </c>
      <c r="E195" s="9">
        <f t="shared" si="2"/>
        <v>1473.2899999994552</v>
      </c>
    </row>
    <row r="196" spans="1:5" ht="21" x14ac:dyDescent="0.25">
      <c r="A196" s="128" t="s">
        <v>3122</v>
      </c>
      <c r="B196" s="8" t="s">
        <v>2751</v>
      </c>
      <c r="C196" s="16">
        <v>100000</v>
      </c>
      <c r="D196" s="16"/>
      <c r="E196" s="9">
        <f t="shared" si="2"/>
        <v>101473.28999999946</v>
      </c>
    </row>
    <row r="197" spans="1:5" ht="21" x14ac:dyDescent="0.25">
      <c r="A197" s="128" t="s">
        <v>3122</v>
      </c>
      <c r="B197" s="8" t="s">
        <v>2751</v>
      </c>
      <c r="C197" s="16">
        <v>50000</v>
      </c>
      <c r="D197" s="16"/>
      <c r="E197" s="9">
        <f t="shared" si="2"/>
        <v>151473.28999999946</v>
      </c>
    </row>
    <row r="198" spans="1:5" ht="21" x14ac:dyDescent="0.25">
      <c r="A198" s="128" t="s">
        <v>3122</v>
      </c>
      <c r="B198" s="8" t="s">
        <v>2751</v>
      </c>
      <c r="C198" s="16">
        <v>50000</v>
      </c>
      <c r="D198" s="16"/>
      <c r="E198" s="9">
        <f t="shared" ref="E198:E201" si="3">E197+C198-D198</f>
        <v>201473.28999999946</v>
      </c>
    </row>
    <row r="199" spans="1:5" ht="21" x14ac:dyDescent="0.25">
      <c r="A199" s="128" t="s">
        <v>3122</v>
      </c>
      <c r="B199" s="8" t="s">
        <v>2716</v>
      </c>
      <c r="C199" s="16"/>
      <c r="D199" s="16">
        <v>200469</v>
      </c>
      <c r="E199" s="9">
        <f t="shared" si="3"/>
        <v>1004.2899999994552</v>
      </c>
    </row>
    <row r="200" spans="1:5" ht="21" x14ac:dyDescent="0.25">
      <c r="A200" s="128" t="s">
        <v>3122</v>
      </c>
      <c r="B200" s="8" t="s">
        <v>2751</v>
      </c>
      <c r="C200" s="16">
        <v>50000</v>
      </c>
      <c r="D200" s="16"/>
      <c r="E200" s="9">
        <f t="shared" si="3"/>
        <v>51004.289999999455</v>
      </c>
    </row>
    <row r="201" spans="1:5" ht="21" x14ac:dyDescent="0.25">
      <c r="A201" s="128" t="s">
        <v>3122</v>
      </c>
      <c r="B201" s="8" t="s">
        <v>2751</v>
      </c>
      <c r="C201" s="16">
        <v>49500</v>
      </c>
      <c r="D201" s="16"/>
      <c r="E201" s="9">
        <f t="shared" si="3"/>
        <v>100504.28999999946</v>
      </c>
    </row>
    <row r="202" spans="1:5" ht="21" x14ac:dyDescent="0.25">
      <c r="A202" s="128" t="s">
        <v>3122</v>
      </c>
      <c r="B202" s="8" t="s">
        <v>2716</v>
      </c>
      <c r="C202" s="16"/>
      <c r="D202" s="16">
        <v>98674</v>
      </c>
      <c r="E202" s="9">
        <f t="shared" ref="E202:E249" si="4">E201+C202-D202</f>
        <v>1830.2899999994552</v>
      </c>
    </row>
    <row r="203" spans="1:5" ht="21" x14ac:dyDescent="0.25">
      <c r="A203" s="128" t="s">
        <v>3122</v>
      </c>
      <c r="B203" s="8" t="s">
        <v>396</v>
      </c>
      <c r="C203" s="16">
        <v>183541.96</v>
      </c>
      <c r="D203" s="16"/>
      <c r="E203" s="9">
        <f t="shared" si="4"/>
        <v>185372.24999999945</v>
      </c>
    </row>
    <row r="204" spans="1:5" ht="21" x14ac:dyDescent="0.25">
      <c r="A204" s="128" t="s">
        <v>3122</v>
      </c>
      <c r="B204" s="8" t="s">
        <v>2785</v>
      </c>
      <c r="C204" s="16"/>
      <c r="D204" s="16">
        <v>184036</v>
      </c>
      <c r="E204" s="9">
        <f t="shared" si="4"/>
        <v>1336.249999999447</v>
      </c>
    </row>
    <row r="205" spans="1:5" ht="21" x14ac:dyDescent="0.25">
      <c r="A205" s="128" t="s">
        <v>3128</v>
      </c>
      <c r="B205" s="8" t="s">
        <v>396</v>
      </c>
      <c r="C205" s="16">
        <v>362230.19</v>
      </c>
      <c r="D205" s="16"/>
      <c r="E205" s="9">
        <f t="shared" si="4"/>
        <v>363566.43999999948</v>
      </c>
    </row>
    <row r="206" spans="1:5" ht="21" x14ac:dyDescent="0.25">
      <c r="A206" s="128" t="s">
        <v>3128</v>
      </c>
      <c r="B206" s="8" t="s">
        <v>2716</v>
      </c>
      <c r="C206" s="16"/>
      <c r="D206" s="16">
        <v>362197</v>
      </c>
      <c r="E206" s="9">
        <f t="shared" si="4"/>
        <v>1369.4399999994785</v>
      </c>
    </row>
    <row r="207" spans="1:5" ht="21" x14ac:dyDescent="0.25">
      <c r="A207" s="128" t="s">
        <v>3128</v>
      </c>
      <c r="B207" s="8" t="s">
        <v>3097</v>
      </c>
      <c r="C207" s="16">
        <v>880220</v>
      </c>
      <c r="D207" s="16"/>
      <c r="E207" s="9">
        <f t="shared" si="4"/>
        <v>881589.43999999948</v>
      </c>
    </row>
    <row r="208" spans="1:5" ht="21" x14ac:dyDescent="0.25">
      <c r="A208" s="128" t="s">
        <v>3128</v>
      </c>
      <c r="B208" s="8" t="s">
        <v>2716</v>
      </c>
      <c r="C208" s="16"/>
      <c r="D208" s="16">
        <v>343450</v>
      </c>
      <c r="E208" s="9">
        <f t="shared" si="4"/>
        <v>538139.43999999948</v>
      </c>
    </row>
    <row r="209" spans="1:5" ht="21" x14ac:dyDescent="0.25">
      <c r="A209" s="128" t="s">
        <v>3128</v>
      </c>
      <c r="B209" s="8" t="s">
        <v>2895</v>
      </c>
      <c r="C209" s="16"/>
      <c r="D209" s="16">
        <v>537016</v>
      </c>
      <c r="E209" s="9">
        <f t="shared" si="4"/>
        <v>1123.4399999994785</v>
      </c>
    </row>
    <row r="210" spans="1:5" ht="21" x14ac:dyDescent="0.25">
      <c r="A210" s="128" t="s">
        <v>3133</v>
      </c>
      <c r="B210" s="8" t="s">
        <v>3097</v>
      </c>
      <c r="C210" s="16">
        <v>829670</v>
      </c>
      <c r="D210" s="16"/>
      <c r="E210" s="9">
        <f t="shared" si="4"/>
        <v>830793.43999999948</v>
      </c>
    </row>
    <row r="211" spans="1:5" ht="21" x14ac:dyDescent="0.25">
      <c r="A211" s="128" t="s">
        <v>3133</v>
      </c>
      <c r="B211" s="8" t="s">
        <v>2895</v>
      </c>
      <c r="C211" s="16"/>
      <c r="D211" s="16">
        <v>828963</v>
      </c>
      <c r="E211" s="9">
        <f t="shared" si="4"/>
        <v>1830.4399999994785</v>
      </c>
    </row>
    <row r="212" spans="1:5" ht="21" x14ac:dyDescent="0.25">
      <c r="A212" s="128" t="s">
        <v>3133</v>
      </c>
      <c r="B212" s="8" t="s">
        <v>3097</v>
      </c>
      <c r="C212" s="16">
        <v>800000</v>
      </c>
      <c r="D212" s="16"/>
      <c r="E212" s="9">
        <f t="shared" si="4"/>
        <v>801830.43999999948</v>
      </c>
    </row>
    <row r="213" spans="1:5" ht="21" x14ac:dyDescent="0.25">
      <c r="A213" s="128" t="s">
        <v>3133</v>
      </c>
      <c r="B213" s="8" t="s">
        <v>2895</v>
      </c>
      <c r="C213" s="16"/>
      <c r="D213" s="16">
        <v>254631</v>
      </c>
      <c r="E213" s="9">
        <f t="shared" si="4"/>
        <v>547199.43999999948</v>
      </c>
    </row>
    <row r="214" spans="1:5" ht="21" x14ac:dyDescent="0.25">
      <c r="A214" s="128" t="s">
        <v>3133</v>
      </c>
      <c r="B214" s="8" t="s">
        <v>2716</v>
      </c>
      <c r="C214" s="16"/>
      <c r="D214" s="16">
        <v>546008</v>
      </c>
      <c r="E214" s="9">
        <f t="shared" si="4"/>
        <v>1191.4399999994785</v>
      </c>
    </row>
    <row r="215" spans="1:5" ht="21" x14ac:dyDescent="0.25">
      <c r="A215" s="128" t="s">
        <v>3133</v>
      </c>
      <c r="B215" s="8" t="s">
        <v>2675</v>
      </c>
      <c r="C215" s="16">
        <v>824967</v>
      </c>
      <c r="D215" s="16"/>
      <c r="E215" s="9">
        <f t="shared" si="4"/>
        <v>826158.43999999948</v>
      </c>
    </row>
    <row r="216" spans="1:5" ht="21" x14ac:dyDescent="0.25">
      <c r="A216" s="128" t="s">
        <v>3133</v>
      </c>
      <c r="B216" s="8" t="s">
        <v>2716</v>
      </c>
      <c r="C216" s="16"/>
      <c r="D216" s="16">
        <v>825130</v>
      </c>
      <c r="E216" s="9">
        <f t="shared" si="4"/>
        <v>1028.4399999994785</v>
      </c>
    </row>
    <row r="217" spans="1:5" ht="21" x14ac:dyDescent="0.25">
      <c r="A217" s="128" t="s">
        <v>3138</v>
      </c>
      <c r="B217" s="8" t="s">
        <v>2896</v>
      </c>
      <c r="C217" s="16">
        <v>579804</v>
      </c>
      <c r="D217" s="16"/>
      <c r="E217" s="9">
        <f t="shared" si="4"/>
        <v>580832.43999999948</v>
      </c>
    </row>
    <row r="218" spans="1:5" ht="21" x14ac:dyDescent="0.25">
      <c r="A218" s="128" t="s">
        <v>3138</v>
      </c>
      <c r="B218" s="8" t="s">
        <v>396</v>
      </c>
      <c r="C218" s="16">
        <v>440433.14</v>
      </c>
      <c r="D218" s="16"/>
      <c r="E218" s="9">
        <f t="shared" si="4"/>
        <v>1021265.5799999995</v>
      </c>
    </row>
    <row r="219" spans="1:5" ht="21" x14ac:dyDescent="0.25">
      <c r="A219" s="128" t="s">
        <v>3138</v>
      </c>
      <c r="B219" s="8" t="s">
        <v>2716</v>
      </c>
      <c r="C219" s="16"/>
      <c r="D219" s="16">
        <v>546830</v>
      </c>
      <c r="E219" s="9">
        <f t="shared" si="4"/>
        <v>474435.57999999949</v>
      </c>
    </row>
    <row r="220" spans="1:5" ht="21" x14ac:dyDescent="0.25">
      <c r="A220" s="128" t="s">
        <v>3138</v>
      </c>
      <c r="B220" s="8" t="s">
        <v>2716</v>
      </c>
      <c r="C220" s="16"/>
      <c r="D220" s="16">
        <v>473659</v>
      </c>
      <c r="E220" s="9">
        <f t="shared" si="4"/>
        <v>776.57999999949243</v>
      </c>
    </row>
    <row r="221" spans="1:5" ht="21" x14ac:dyDescent="0.25">
      <c r="A221" s="128" t="s">
        <v>3140</v>
      </c>
      <c r="B221" s="8" t="s">
        <v>2731</v>
      </c>
      <c r="C221" s="16">
        <v>148653</v>
      </c>
      <c r="D221" s="16"/>
      <c r="E221" s="9">
        <f t="shared" si="4"/>
        <v>149429.57999999949</v>
      </c>
    </row>
    <row r="222" spans="1:5" ht="21" x14ac:dyDescent="0.25">
      <c r="A222" s="128" t="s">
        <v>3140</v>
      </c>
      <c r="B222" s="8" t="s">
        <v>2775</v>
      </c>
      <c r="C222" s="16">
        <v>59224</v>
      </c>
      <c r="D222" s="16"/>
      <c r="E222" s="9">
        <f t="shared" si="4"/>
        <v>208653.57999999949</v>
      </c>
    </row>
    <row r="223" spans="1:5" ht="21" x14ac:dyDescent="0.25">
      <c r="A223" s="128" t="s">
        <v>3140</v>
      </c>
      <c r="B223" s="8" t="s">
        <v>259</v>
      </c>
      <c r="C223" s="16"/>
      <c r="D223" s="16">
        <v>249</v>
      </c>
      <c r="E223" s="9">
        <f t="shared" si="4"/>
        <v>208404.57999999949</v>
      </c>
    </row>
    <row r="224" spans="1:5" ht="21" x14ac:dyDescent="0.25">
      <c r="A224" s="128" t="s">
        <v>3140</v>
      </c>
      <c r="B224" s="8" t="s">
        <v>2805</v>
      </c>
      <c r="C224" s="16"/>
      <c r="D224" s="16">
        <v>204000</v>
      </c>
      <c r="E224" s="9">
        <f t="shared" si="4"/>
        <v>4404.5799999994924</v>
      </c>
    </row>
    <row r="225" spans="1:5" ht="21" x14ac:dyDescent="0.25">
      <c r="A225" s="128" t="s">
        <v>3140</v>
      </c>
      <c r="B225" s="8" t="s">
        <v>396</v>
      </c>
      <c r="C225" s="16">
        <v>330196.34999999998</v>
      </c>
      <c r="D225" s="16"/>
      <c r="E225" s="9">
        <f t="shared" si="4"/>
        <v>334600.92999999947</v>
      </c>
    </row>
    <row r="226" spans="1:5" ht="21" x14ac:dyDescent="0.25">
      <c r="A226" s="128" t="s">
        <v>3140</v>
      </c>
      <c r="B226" s="8" t="s">
        <v>2852</v>
      </c>
      <c r="C226" s="16"/>
      <c r="D226" s="16">
        <v>16253</v>
      </c>
      <c r="E226" s="9">
        <f t="shared" si="4"/>
        <v>318347.92999999947</v>
      </c>
    </row>
    <row r="227" spans="1:5" ht="21" x14ac:dyDescent="0.25">
      <c r="A227" s="128" t="s">
        <v>3140</v>
      </c>
      <c r="B227" s="8" t="s">
        <v>2716</v>
      </c>
      <c r="C227" s="16"/>
      <c r="D227" s="16">
        <v>317023</v>
      </c>
      <c r="E227" s="9">
        <f t="shared" si="4"/>
        <v>1324.9299999994691</v>
      </c>
    </row>
    <row r="228" spans="1:5" ht="21" x14ac:dyDescent="0.25">
      <c r="A228" s="128" t="s">
        <v>3140</v>
      </c>
      <c r="B228" s="8" t="s">
        <v>2751</v>
      </c>
      <c r="C228" s="16">
        <v>196000</v>
      </c>
      <c r="D228" s="16"/>
      <c r="E228" s="9">
        <f t="shared" si="4"/>
        <v>197324.92999999947</v>
      </c>
    </row>
    <row r="229" spans="1:5" ht="21" x14ac:dyDescent="0.25">
      <c r="A229" s="128" t="s">
        <v>3140</v>
      </c>
      <c r="B229" s="8" t="s">
        <v>2716</v>
      </c>
      <c r="C229" s="16"/>
      <c r="D229" s="16">
        <v>196203</v>
      </c>
      <c r="E229" s="9">
        <f t="shared" si="4"/>
        <v>1121.9299999994691</v>
      </c>
    </row>
    <row r="230" spans="1:5" ht="21" x14ac:dyDescent="0.25">
      <c r="A230" s="128" t="s">
        <v>3144</v>
      </c>
      <c r="B230" s="8" t="s">
        <v>2775</v>
      </c>
      <c r="C230" s="16">
        <v>48756</v>
      </c>
      <c r="D230" s="16"/>
      <c r="E230" s="9">
        <f t="shared" si="4"/>
        <v>49877.929999999469</v>
      </c>
    </row>
    <row r="231" spans="1:5" ht="21" x14ac:dyDescent="0.25">
      <c r="A231" s="128" t="s">
        <v>3144</v>
      </c>
      <c r="B231" s="8" t="s">
        <v>2675</v>
      </c>
      <c r="C231" s="16">
        <v>148012</v>
      </c>
      <c r="D231" s="16"/>
      <c r="E231" s="9">
        <f t="shared" si="4"/>
        <v>197889.92999999947</v>
      </c>
    </row>
    <row r="232" spans="1:5" ht="21" x14ac:dyDescent="0.25">
      <c r="A232" s="128" t="s">
        <v>3144</v>
      </c>
      <c r="B232" s="8" t="s">
        <v>2976</v>
      </c>
      <c r="C232" s="16"/>
      <c r="D232" s="16">
        <v>18563</v>
      </c>
      <c r="E232" s="9">
        <f t="shared" si="4"/>
        <v>179326.92999999947</v>
      </c>
    </row>
    <row r="233" spans="1:5" ht="21" x14ac:dyDescent="0.25">
      <c r="A233" s="128" t="s">
        <v>3144</v>
      </c>
      <c r="B233" s="8" t="s">
        <v>2716</v>
      </c>
      <c r="C233" s="16"/>
      <c r="D233" s="16">
        <v>176598</v>
      </c>
      <c r="E233" s="9">
        <f t="shared" si="4"/>
        <v>2728.9299999994691</v>
      </c>
    </row>
    <row r="234" spans="1:5" ht="21" x14ac:dyDescent="0.25">
      <c r="A234" s="128" t="s">
        <v>3144</v>
      </c>
      <c r="B234" s="8" t="s">
        <v>3137</v>
      </c>
      <c r="C234" s="16">
        <v>100000</v>
      </c>
      <c r="D234" s="16"/>
      <c r="E234" s="9">
        <f t="shared" si="4"/>
        <v>102728.92999999947</v>
      </c>
    </row>
    <row r="235" spans="1:5" ht="21" x14ac:dyDescent="0.25">
      <c r="A235" s="128" t="s">
        <v>3145</v>
      </c>
      <c r="B235" s="8" t="s">
        <v>2853</v>
      </c>
      <c r="C235" s="16"/>
      <c r="D235" s="16">
        <v>101238</v>
      </c>
      <c r="E235" s="9">
        <f t="shared" si="4"/>
        <v>1490.9299999994691</v>
      </c>
    </row>
    <row r="236" spans="1:5" ht="21" x14ac:dyDescent="0.25">
      <c r="A236" s="128" t="s">
        <v>3150</v>
      </c>
      <c r="B236" s="8" t="s">
        <v>2941</v>
      </c>
      <c r="C236" s="16">
        <v>299589</v>
      </c>
      <c r="D236" s="16"/>
      <c r="E236" s="9">
        <f t="shared" si="4"/>
        <v>301079.92999999947</v>
      </c>
    </row>
    <row r="237" spans="1:5" ht="21" x14ac:dyDescent="0.25">
      <c r="A237" s="128" t="s">
        <v>3150</v>
      </c>
      <c r="B237" s="8" t="s">
        <v>3152</v>
      </c>
      <c r="C237" s="16"/>
      <c r="D237" s="16">
        <v>299973</v>
      </c>
      <c r="E237" s="9">
        <f t="shared" si="4"/>
        <v>1106.9299999994691</v>
      </c>
    </row>
    <row r="238" spans="1:5" ht="21" x14ac:dyDescent="0.25">
      <c r="A238" s="128" t="s">
        <v>3150</v>
      </c>
      <c r="B238" s="8" t="s">
        <v>2751</v>
      </c>
      <c r="C238" s="16">
        <v>103000</v>
      </c>
      <c r="D238" s="16"/>
      <c r="E238" s="9">
        <f t="shared" si="4"/>
        <v>104106.92999999947</v>
      </c>
    </row>
    <row r="239" spans="1:5" ht="21" x14ac:dyDescent="0.25">
      <c r="A239" s="128" t="s">
        <v>3150</v>
      </c>
      <c r="B239" s="8" t="s">
        <v>2852</v>
      </c>
      <c r="C239" s="16"/>
      <c r="D239" s="16">
        <v>103002</v>
      </c>
      <c r="E239" s="9">
        <f t="shared" si="4"/>
        <v>1104.9299999994691</v>
      </c>
    </row>
    <row r="240" spans="1:5" ht="21" x14ac:dyDescent="0.25">
      <c r="A240" s="128" t="s">
        <v>3154</v>
      </c>
      <c r="B240" s="8" t="s">
        <v>3158</v>
      </c>
      <c r="C240" s="16">
        <v>953522</v>
      </c>
      <c r="D240" s="16"/>
      <c r="E240" s="9">
        <f t="shared" si="4"/>
        <v>954626.92999999947</v>
      </c>
    </row>
    <row r="241" spans="1:5" ht="21" x14ac:dyDescent="0.25">
      <c r="A241" s="128" t="s">
        <v>3154</v>
      </c>
      <c r="B241" s="8" t="s">
        <v>2716</v>
      </c>
      <c r="C241" s="16"/>
      <c r="D241" s="16">
        <v>454827</v>
      </c>
      <c r="E241" s="9">
        <f t="shared" si="4"/>
        <v>499799.92999999947</v>
      </c>
    </row>
    <row r="242" spans="1:5" ht="21" x14ac:dyDescent="0.25">
      <c r="A242" s="128" t="s">
        <v>3154</v>
      </c>
      <c r="B242" s="8" t="s">
        <v>2785</v>
      </c>
      <c r="C242" s="16"/>
      <c r="D242" s="16">
        <v>498012</v>
      </c>
      <c r="E242" s="9">
        <f t="shared" si="4"/>
        <v>1787.9299999994691</v>
      </c>
    </row>
    <row r="243" spans="1:5" ht="21" x14ac:dyDescent="0.25">
      <c r="A243" s="128" t="s">
        <v>3159</v>
      </c>
      <c r="B243" s="8" t="s">
        <v>3158</v>
      </c>
      <c r="C243" s="16">
        <v>1329789</v>
      </c>
      <c r="D243" s="16"/>
      <c r="E243" s="9">
        <f t="shared" si="4"/>
        <v>1331576.9299999995</v>
      </c>
    </row>
    <row r="244" spans="1:5" ht="21" x14ac:dyDescent="0.25">
      <c r="A244" s="128" t="s">
        <v>3159</v>
      </c>
      <c r="B244" s="8" t="s">
        <v>259</v>
      </c>
      <c r="C244" s="16"/>
      <c r="D244" s="16">
        <v>210</v>
      </c>
      <c r="E244" s="9">
        <f t="shared" si="4"/>
        <v>1331366.9299999995</v>
      </c>
    </row>
    <row r="245" spans="1:5" ht="21" x14ac:dyDescent="0.25">
      <c r="A245" s="128" t="s">
        <v>3159</v>
      </c>
      <c r="B245" s="8" t="s">
        <v>3161</v>
      </c>
      <c r="C245" s="16"/>
      <c r="D245" s="16">
        <v>846902</v>
      </c>
      <c r="E245" s="9">
        <f t="shared" si="4"/>
        <v>484464.92999999947</v>
      </c>
    </row>
    <row r="246" spans="1:5" ht="21" x14ac:dyDescent="0.25">
      <c r="A246" s="128" t="s">
        <v>3159</v>
      </c>
      <c r="B246" s="8" t="s">
        <v>2785</v>
      </c>
      <c r="C246" s="16"/>
      <c r="D246" s="16">
        <v>482689</v>
      </c>
      <c r="E246" s="9">
        <f t="shared" si="4"/>
        <v>1775.9299999994691</v>
      </c>
    </row>
    <row r="247" spans="1:5" ht="21" x14ac:dyDescent="0.25">
      <c r="A247" s="128" t="s">
        <v>3159</v>
      </c>
      <c r="B247" s="8" t="s">
        <v>396</v>
      </c>
      <c r="C247" s="16">
        <v>357941.88</v>
      </c>
      <c r="D247" s="16"/>
      <c r="E247" s="9">
        <f t="shared" si="4"/>
        <v>359717.80999999947</v>
      </c>
    </row>
    <row r="248" spans="1:5" ht="21" x14ac:dyDescent="0.25">
      <c r="A248" s="128" t="s">
        <v>3159</v>
      </c>
      <c r="B248" s="8" t="s">
        <v>2898</v>
      </c>
      <c r="C248" s="16"/>
      <c r="D248" s="16">
        <v>15489</v>
      </c>
      <c r="E248" s="9">
        <f t="shared" si="4"/>
        <v>344228.80999999947</v>
      </c>
    </row>
    <row r="249" spans="1:5" ht="21" x14ac:dyDescent="0.25">
      <c r="A249" s="128" t="s">
        <v>3159</v>
      </c>
      <c r="B249" s="8" t="s">
        <v>2716</v>
      </c>
      <c r="C249" s="16"/>
      <c r="D249" s="16">
        <v>91504</v>
      </c>
      <c r="E249" s="9">
        <f t="shared" si="4"/>
        <v>252724.80999999947</v>
      </c>
    </row>
    <row r="250" spans="1:5" ht="21" x14ac:dyDescent="0.25">
      <c r="A250" s="128" t="s">
        <v>3159</v>
      </c>
      <c r="B250" s="8" t="s">
        <v>2852</v>
      </c>
      <c r="C250" s="16"/>
      <c r="D250" s="16">
        <v>250314</v>
      </c>
      <c r="E250" s="9">
        <f t="shared" ref="E250:E313" si="5">E249+C250-D250</f>
        <v>2410.8099999994738</v>
      </c>
    </row>
    <row r="251" spans="1:5" ht="21" x14ac:dyDescent="0.25">
      <c r="A251" s="128" t="s">
        <v>3162</v>
      </c>
      <c r="B251" s="8" t="s">
        <v>3163</v>
      </c>
      <c r="C251" s="16">
        <v>1800000</v>
      </c>
      <c r="D251" s="16"/>
      <c r="E251" s="9">
        <f t="shared" si="5"/>
        <v>1802410.8099999996</v>
      </c>
    </row>
    <row r="252" spans="1:5" ht="21" x14ac:dyDescent="0.25">
      <c r="A252" s="128" t="s">
        <v>3162</v>
      </c>
      <c r="B252" s="8" t="s">
        <v>2716</v>
      </c>
      <c r="C252" s="16"/>
      <c r="D252" s="16">
        <v>814523</v>
      </c>
      <c r="E252" s="9">
        <f t="shared" si="5"/>
        <v>987887.80999999959</v>
      </c>
    </row>
    <row r="253" spans="1:5" ht="21" x14ac:dyDescent="0.25">
      <c r="A253" s="128" t="s">
        <v>3162</v>
      </c>
      <c r="B253" s="8" t="s">
        <v>2716</v>
      </c>
      <c r="C253" s="16"/>
      <c r="D253" s="16">
        <v>985641</v>
      </c>
      <c r="E253" s="9">
        <f t="shared" si="5"/>
        <v>2246.8099999995902</v>
      </c>
    </row>
    <row r="254" spans="1:5" ht="21" x14ac:dyDescent="0.25">
      <c r="A254" s="128" t="s">
        <v>3164</v>
      </c>
      <c r="B254" s="8" t="s">
        <v>2731</v>
      </c>
      <c r="C254" s="16">
        <v>400124</v>
      </c>
      <c r="D254" s="16"/>
      <c r="E254" s="9">
        <f t="shared" si="5"/>
        <v>402370.80999999959</v>
      </c>
    </row>
    <row r="255" spans="1:5" ht="21" x14ac:dyDescent="0.25">
      <c r="A255" s="128" t="s">
        <v>3164</v>
      </c>
      <c r="B255" s="8" t="s">
        <v>2716</v>
      </c>
      <c r="C255" s="16"/>
      <c r="D255" s="16">
        <v>401036</v>
      </c>
      <c r="E255" s="9">
        <f t="shared" si="5"/>
        <v>1334.8099999995902</v>
      </c>
    </row>
    <row r="256" spans="1:5" ht="21" x14ac:dyDescent="0.25">
      <c r="A256" s="128" t="s">
        <v>3168</v>
      </c>
      <c r="B256" s="8" t="s">
        <v>2731</v>
      </c>
      <c r="C256" s="16">
        <v>10235</v>
      </c>
      <c r="D256" s="16"/>
      <c r="E256" s="9">
        <f t="shared" si="5"/>
        <v>11569.80999999959</v>
      </c>
    </row>
    <row r="257" spans="1:5" ht="21" x14ac:dyDescent="0.25">
      <c r="A257" s="128" t="s">
        <v>3168</v>
      </c>
      <c r="B257" s="8" t="s">
        <v>3170</v>
      </c>
      <c r="C257" s="16"/>
      <c r="D257" s="16">
        <v>11021</v>
      </c>
      <c r="E257" s="9">
        <f t="shared" si="5"/>
        <v>548.80999999959022</v>
      </c>
    </row>
    <row r="258" spans="1:5" ht="21" x14ac:dyDescent="0.25">
      <c r="A258" s="128" t="s">
        <v>3168</v>
      </c>
      <c r="B258" s="8" t="s">
        <v>2731</v>
      </c>
      <c r="C258" s="16">
        <v>349201</v>
      </c>
      <c r="D258" s="16"/>
      <c r="E258" s="9">
        <f t="shared" si="5"/>
        <v>349749.80999999959</v>
      </c>
    </row>
    <row r="259" spans="1:5" ht="21" x14ac:dyDescent="0.25">
      <c r="A259" s="128" t="s">
        <v>3168</v>
      </c>
      <c r="B259" s="8" t="s">
        <v>396</v>
      </c>
      <c r="C259" s="16">
        <v>392853.38</v>
      </c>
      <c r="D259" s="16"/>
      <c r="E259" s="9">
        <f t="shared" si="5"/>
        <v>742603.18999999959</v>
      </c>
    </row>
    <row r="260" spans="1:5" ht="21" x14ac:dyDescent="0.25">
      <c r="A260" s="128" t="s">
        <v>3168</v>
      </c>
      <c r="B260" s="8" t="s">
        <v>2716</v>
      </c>
      <c r="C260" s="16"/>
      <c r="D260" s="16">
        <v>742003</v>
      </c>
      <c r="E260" s="9">
        <f t="shared" si="5"/>
        <v>600.18999999959487</v>
      </c>
    </row>
    <row r="261" spans="1:5" ht="21" x14ac:dyDescent="0.25">
      <c r="A261" s="128" t="s">
        <v>3173</v>
      </c>
      <c r="B261" s="8" t="s">
        <v>2751</v>
      </c>
      <c r="C261" s="16">
        <v>92000</v>
      </c>
      <c r="D261" s="16"/>
      <c r="E261" s="9">
        <f t="shared" si="5"/>
        <v>92600.189999999595</v>
      </c>
    </row>
    <row r="262" spans="1:5" ht="21" x14ac:dyDescent="0.25">
      <c r="A262" s="128" t="s">
        <v>3173</v>
      </c>
      <c r="B262" s="8" t="s">
        <v>2895</v>
      </c>
      <c r="C262" s="16"/>
      <c r="D262" s="16">
        <v>91956</v>
      </c>
      <c r="E262" s="9">
        <f t="shared" si="5"/>
        <v>644.18999999959487</v>
      </c>
    </row>
    <row r="263" spans="1:5" ht="21" x14ac:dyDescent="0.25">
      <c r="A263" s="128" t="s">
        <v>3178</v>
      </c>
      <c r="B263" s="8" t="s">
        <v>396</v>
      </c>
      <c r="C263" s="16">
        <v>379641.41</v>
      </c>
      <c r="D263" s="16"/>
      <c r="E263" s="9">
        <f t="shared" si="5"/>
        <v>380285.59999999957</v>
      </c>
    </row>
    <row r="264" spans="1:5" ht="21" x14ac:dyDescent="0.25">
      <c r="A264" s="128" t="s">
        <v>3178</v>
      </c>
      <c r="B264" s="8" t="s">
        <v>3161</v>
      </c>
      <c r="C264" s="16"/>
      <c r="D264" s="16">
        <v>379250</v>
      </c>
      <c r="E264" s="9">
        <f t="shared" si="5"/>
        <v>1035.5999999995693</v>
      </c>
    </row>
    <row r="265" spans="1:5" ht="21" x14ac:dyDescent="0.25">
      <c r="A265" s="128" t="s">
        <v>3181</v>
      </c>
      <c r="B265" s="8" t="s">
        <v>273</v>
      </c>
      <c r="C265" s="16"/>
      <c r="D265" s="16">
        <v>460.95</v>
      </c>
      <c r="E265" s="9">
        <f t="shared" si="5"/>
        <v>574.64999999956922</v>
      </c>
    </row>
    <row r="266" spans="1:5" ht="21" x14ac:dyDescent="0.25">
      <c r="A266" s="128" t="s">
        <v>3187</v>
      </c>
      <c r="B266" s="8" t="s">
        <v>3158</v>
      </c>
      <c r="C266" s="16">
        <v>566345</v>
      </c>
      <c r="D266" s="16"/>
      <c r="E266" s="9">
        <f t="shared" si="5"/>
        <v>566919.64999999956</v>
      </c>
    </row>
    <row r="267" spans="1:5" ht="21" x14ac:dyDescent="0.25">
      <c r="A267" s="128" t="s">
        <v>3187</v>
      </c>
      <c r="B267" s="8" t="s">
        <v>3161</v>
      </c>
      <c r="C267" s="16"/>
      <c r="D267" s="16">
        <v>566021</v>
      </c>
      <c r="E267" s="9">
        <f t="shared" si="5"/>
        <v>898.64999999955762</v>
      </c>
    </row>
    <row r="268" spans="1:5" ht="21" x14ac:dyDescent="0.25">
      <c r="A268" s="128" t="s">
        <v>3187</v>
      </c>
      <c r="B268" s="8" t="s">
        <v>3192</v>
      </c>
      <c r="C268" s="16">
        <v>465000</v>
      </c>
      <c r="D268" s="16"/>
      <c r="E268" s="9">
        <f t="shared" si="5"/>
        <v>465898.64999999956</v>
      </c>
    </row>
    <row r="269" spans="1:5" ht="21" x14ac:dyDescent="0.25">
      <c r="A269" s="128" t="s">
        <v>3187</v>
      </c>
      <c r="B269" s="8" t="s">
        <v>2976</v>
      </c>
      <c r="C269" s="16"/>
      <c r="D269" s="16">
        <v>464905</v>
      </c>
      <c r="E269" s="9">
        <f t="shared" si="5"/>
        <v>993.64999999955762</v>
      </c>
    </row>
    <row r="270" spans="1:5" ht="21" x14ac:dyDescent="0.25">
      <c r="A270" s="128" t="s">
        <v>3193</v>
      </c>
      <c r="B270" s="8" t="s">
        <v>2775</v>
      </c>
      <c r="C270" s="16">
        <v>324075</v>
      </c>
      <c r="D270" s="16"/>
      <c r="E270" s="9">
        <f t="shared" si="5"/>
        <v>325068.64999999956</v>
      </c>
    </row>
    <row r="271" spans="1:5" ht="21" x14ac:dyDescent="0.25">
      <c r="A271" s="128" t="s">
        <v>3193</v>
      </c>
      <c r="B271" s="8" t="s">
        <v>3194</v>
      </c>
      <c r="C271" s="16"/>
      <c r="D271" s="16">
        <f>324079.81+26.25</f>
        <v>324106.06</v>
      </c>
      <c r="E271" s="9">
        <f t="shared" si="5"/>
        <v>962.58999999955995</v>
      </c>
    </row>
    <row r="272" spans="1:5" ht="21" x14ac:dyDescent="0.25">
      <c r="A272" s="128" t="s">
        <v>3193</v>
      </c>
      <c r="B272" s="8" t="s">
        <v>2896</v>
      </c>
      <c r="C272" s="16">
        <v>462503</v>
      </c>
      <c r="D272" s="16"/>
      <c r="E272" s="9">
        <f t="shared" si="5"/>
        <v>463465.58999999956</v>
      </c>
    </row>
    <row r="273" spans="1:5" ht="21" x14ac:dyDescent="0.25">
      <c r="A273" s="128" t="s">
        <v>3193</v>
      </c>
      <c r="B273" s="8" t="s">
        <v>3265</v>
      </c>
      <c r="C273" s="16"/>
      <c r="D273" s="16">
        <f>110164.29+26.25</f>
        <v>110190.54</v>
      </c>
      <c r="E273" s="9">
        <f t="shared" si="5"/>
        <v>353275.04999999958</v>
      </c>
    </row>
    <row r="274" spans="1:5" ht="21" x14ac:dyDescent="0.25">
      <c r="A274" s="128" t="s">
        <v>3193</v>
      </c>
      <c r="B274" s="8" t="s">
        <v>3196</v>
      </c>
      <c r="C274" s="16"/>
      <c r="D274" s="16">
        <v>62.98</v>
      </c>
      <c r="E274" s="9">
        <f t="shared" si="5"/>
        <v>353212.0699999996</v>
      </c>
    </row>
    <row r="275" spans="1:5" ht="21" x14ac:dyDescent="0.25">
      <c r="A275" s="128" t="s">
        <v>3193</v>
      </c>
      <c r="B275" s="8" t="s">
        <v>2716</v>
      </c>
      <c r="C275" s="16"/>
      <c r="D275" s="16">
        <v>352016</v>
      </c>
      <c r="E275" s="9">
        <f t="shared" si="5"/>
        <v>1196.0699999995995</v>
      </c>
    </row>
    <row r="276" spans="1:5" ht="21" x14ac:dyDescent="0.25">
      <c r="A276" s="128" t="s">
        <v>3197</v>
      </c>
      <c r="B276" s="8" t="s">
        <v>396</v>
      </c>
      <c r="C276" s="16">
        <v>362347.68</v>
      </c>
      <c r="D276" s="16"/>
      <c r="E276" s="9">
        <f t="shared" si="5"/>
        <v>363543.74999999959</v>
      </c>
    </row>
    <row r="277" spans="1:5" ht="21" x14ac:dyDescent="0.25">
      <c r="A277" s="128" t="s">
        <v>3197</v>
      </c>
      <c r="B277" s="8" t="s">
        <v>2716</v>
      </c>
      <c r="C277" s="16"/>
      <c r="D277" s="16">
        <v>362864</v>
      </c>
      <c r="E277" s="9">
        <f t="shared" si="5"/>
        <v>679.74999999959255</v>
      </c>
    </row>
    <row r="278" spans="1:5" ht="21" x14ac:dyDescent="0.25">
      <c r="A278" s="128" t="s">
        <v>3204</v>
      </c>
      <c r="B278" s="8" t="s">
        <v>2701</v>
      </c>
      <c r="C278" s="16">
        <v>667890</v>
      </c>
      <c r="D278" s="16"/>
      <c r="E278" s="9">
        <f t="shared" si="5"/>
        <v>668569.74999999953</v>
      </c>
    </row>
    <row r="279" spans="1:5" ht="21" x14ac:dyDescent="0.25">
      <c r="A279" s="128" t="s">
        <v>3204</v>
      </c>
      <c r="B279" s="8" t="s">
        <v>2716</v>
      </c>
      <c r="C279" s="16"/>
      <c r="D279" s="16">
        <v>668023</v>
      </c>
      <c r="E279" s="9">
        <f t="shared" si="5"/>
        <v>546.74999999953434</v>
      </c>
    </row>
    <row r="280" spans="1:5" ht="21" x14ac:dyDescent="0.25">
      <c r="A280" s="128" t="s">
        <v>3212</v>
      </c>
      <c r="B280" s="8" t="s">
        <v>396</v>
      </c>
      <c r="C280" s="16">
        <v>199960.9</v>
      </c>
      <c r="D280" s="16"/>
      <c r="E280" s="9">
        <f t="shared" si="5"/>
        <v>200507.64999999953</v>
      </c>
    </row>
    <row r="281" spans="1:5" ht="21" x14ac:dyDescent="0.25">
      <c r="A281" s="128" t="s">
        <v>3212</v>
      </c>
      <c r="B281" s="8" t="s">
        <v>2785</v>
      </c>
      <c r="C281" s="16"/>
      <c r="D281" s="16">
        <v>199580</v>
      </c>
      <c r="E281" s="9">
        <f t="shared" si="5"/>
        <v>927.64999999952852</v>
      </c>
    </row>
    <row r="282" spans="1:5" ht="21" x14ac:dyDescent="0.25">
      <c r="A282" s="128" t="s">
        <v>3212</v>
      </c>
      <c r="B282" s="8" t="s">
        <v>2751</v>
      </c>
      <c r="C282" s="16">
        <v>150000</v>
      </c>
      <c r="D282" s="16"/>
      <c r="E282" s="9">
        <f t="shared" si="5"/>
        <v>150927.64999999953</v>
      </c>
    </row>
    <row r="283" spans="1:5" ht="21" x14ac:dyDescent="0.25">
      <c r="A283" s="128" t="s">
        <v>3212</v>
      </c>
      <c r="B283" s="8" t="s">
        <v>2805</v>
      </c>
      <c r="C283" s="16"/>
      <c r="D283" s="16">
        <v>92500</v>
      </c>
      <c r="E283" s="9">
        <f t="shared" si="5"/>
        <v>58427.649999999529</v>
      </c>
    </row>
    <row r="284" spans="1:5" ht="21" x14ac:dyDescent="0.25">
      <c r="A284" s="128" t="s">
        <v>3212</v>
      </c>
      <c r="B284" s="8" t="s">
        <v>2785</v>
      </c>
      <c r="C284" s="16"/>
      <c r="D284" s="16">
        <v>57023</v>
      </c>
      <c r="E284" s="9">
        <f t="shared" si="5"/>
        <v>1404.6499999995285</v>
      </c>
    </row>
    <row r="285" spans="1:5" ht="21" x14ac:dyDescent="0.25">
      <c r="A285" s="128" t="s">
        <v>3221</v>
      </c>
      <c r="B285" s="8" t="s">
        <v>259</v>
      </c>
      <c r="C285" s="16"/>
      <c r="D285" s="16">
        <v>249</v>
      </c>
      <c r="E285" s="9">
        <f t="shared" si="5"/>
        <v>1155.6499999995285</v>
      </c>
    </row>
    <row r="286" spans="1:5" ht="21" x14ac:dyDescent="0.25">
      <c r="A286" s="128" t="s">
        <v>3221</v>
      </c>
      <c r="B286" s="8" t="s">
        <v>259</v>
      </c>
      <c r="C286" s="16"/>
      <c r="D286" s="16">
        <v>50</v>
      </c>
      <c r="E286" s="9">
        <f t="shared" si="5"/>
        <v>1105.6499999995285</v>
      </c>
    </row>
    <row r="287" spans="1:5" ht="21" x14ac:dyDescent="0.25">
      <c r="A287" s="128" t="s">
        <v>3239</v>
      </c>
      <c r="B287" s="8" t="s">
        <v>259</v>
      </c>
      <c r="C287" s="16"/>
      <c r="D287" s="16">
        <v>210</v>
      </c>
      <c r="E287" s="9">
        <f t="shared" si="5"/>
        <v>895.64999999952852</v>
      </c>
    </row>
    <row r="288" spans="1:5" ht="21" x14ac:dyDescent="0.25">
      <c r="A288" s="128" t="s">
        <v>3238</v>
      </c>
      <c r="B288" s="8" t="s">
        <v>2751</v>
      </c>
      <c r="C288" s="16">
        <v>100000</v>
      </c>
      <c r="D288" s="16"/>
      <c r="E288" s="9">
        <f t="shared" si="5"/>
        <v>100895.64999999953</v>
      </c>
    </row>
    <row r="289" spans="1:5" ht="21" x14ac:dyDescent="0.25">
      <c r="A289" s="128" t="s">
        <v>3238</v>
      </c>
      <c r="B289" s="8" t="s">
        <v>2751</v>
      </c>
      <c r="C289" s="16">
        <v>100000</v>
      </c>
      <c r="D289" s="16"/>
      <c r="E289" s="9">
        <f t="shared" si="5"/>
        <v>200895.64999999953</v>
      </c>
    </row>
    <row r="290" spans="1:5" ht="21" x14ac:dyDescent="0.25">
      <c r="A290" s="128" t="s">
        <v>3238</v>
      </c>
      <c r="B290" s="8" t="s">
        <v>2821</v>
      </c>
      <c r="C290" s="16">
        <v>63912</v>
      </c>
      <c r="D290" s="16"/>
      <c r="E290" s="9">
        <f t="shared" si="5"/>
        <v>264807.64999999956</v>
      </c>
    </row>
    <row r="291" spans="1:5" ht="21" x14ac:dyDescent="0.25">
      <c r="A291" s="128" t="s">
        <v>3238</v>
      </c>
      <c r="B291" s="8" t="s">
        <v>3240</v>
      </c>
      <c r="C291" s="16"/>
      <c r="D291" s="16">
        <f>243887.2+26.25</f>
        <v>243913.45</v>
      </c>
      <c r="E291" s="9">
        <f t="shared" si="5"/>
        <v>20894.199999999546</v>
      </c>
    </row>
    <row r="292" spans="1:5" ht="21" x14ac:dyDescent="0.25">
      <c r="A292" s="128" t="s">
        <v>3238</v>
      </c>
      <c r="B292" s="8" t="s">
        <v>3241</v>
      </c>
      <c r="C292" s="16"/>
      <c r="D292" s="16">
        <v>3673</v>
      </c>
      <c r="E292" s="9">
        <f t="shared" si="5"/>
        <v>17221.199999999546</v>
      </c>
    </row>
    <row r="293" spans="1:5" ht="21" x14ac:dyDescent="0.25">
      <c r="A293" s="128" t="s">
        <v>3238</v>
      </c>
      <c r="B293" s="8" t="s">
        <v>259</v>
      </c>
      <c r="C293" s="16"/>
      <c r="D293" s="16">
        <v>89.25</v>
      </c>
      <c r="E293" s="9">
        <f t="shared" si="5"/>
        <v>17131.949999999546</v>
      </c>
    </row>
    <row r="294" spans="1:5" ht="21" x14ac:dyDescent="0.25">
      <c r="A294" s="128" t="s">
        <v>3238</v>
      </c>
      <c r="B294" s="8" t="s">
        <v>3242</v>
      </c>
      <c r="C294" s="16"/>
      <c r="D294" s="16">
        <v>3757.48</v>
      </c>
      <c r="E294" s="9">
        <f t="shared" si="5"/>
        <v>13374.469999999546</v>
      </c>
    </row>
    <row r="295" spans="1:5" ht="21" x14ac:dyDescent="0.25">
      <c r="A295" s="128" t="s">
        <v>3238</v>
      </c>
      <c r="B295" s="8" t="s">
        <v>259</v>
      </c>
      <c r="C295" s="16"/>
      <c r="D295" s="16">
        <v>89.25</v>
      </c>
      <c r="E295" s="9">
        <f t="shared" si="5"/>
        <v>13285.219999999546</v>
      </c>
    </row>
    <row r="296" spans="1:5" ht="21" x14ac:dyDescent="0.25">
      <c r="A296" s="128" t="s">
        <v>3238</v>
      </c>
      <c r="B296" s="8" t="s">
        <v>3243</v>
      </c>
      <c r="C296" s="16"/>
      <c r="D296" s="16">
        <v>3739.11</v>
      </c>
      <c r="E296" s="9">
        <f t="shared" si="5"/>
        <v>9546.1099999995458</v>
      </c>
    </row>
    <row r="297" spans="1:5" ht="21" x14ac:dyDescent="0.25">
      <c r="A297" s="128" t="s">
        <v>3238</v>
      </c>
      <c r="B297" s="8" t="s">
        <v>259</v>
      </c>
      <c r="C297" s="16"/>
      <c r="D297" s="16">
        <v>89.25</v>
      </c>
      <c r="E297" s="9">
        <f t="shared" si="5"/>
        <v>9456.8599999995458</v>
      </c>
    </row>
    <row r="298" spans="1:5" ht="21" x14ac:dyDescent="0.25">
      <c r="A298" s="128" t="s">
        <v>3238</v>
      </c>
      <c r="B298" s="8" t="s">
        <v>3244</v>
      </c>
      <c r="C298" s="16"/>
      <c r="D298" s="16">
        <v>3731.77</v>
      </c>
      <c r="E298" s="9">
        <f t="shared" si="5"/>
        <v>5725.0899999995454</v>
      </c>
    </row>
    <row r="299" spans="1:5" ht="21" x14ac:dyDescent="0.25">
      <c r="A299" s="128" t="s">
        <v>3238</v>
      </c>
      <c r="B299" s="8" t="s">
        <v>259</v>
      </c>
      <c r="C299" s="16"/>
      <c r="D299" s="16">
        <v>89.25</v>
      </c>
      <c r="E299" s="9">
        <f t="shared" si="5"/>
        <v>5635.8399999995454</v>
      </c>
    </row>
    <row r="300" spans="1:5" ht="21" x14ac:dyDescent="0.25">
      <c r="A300" s="128" t="s">
        <v>3238</v>
      </c>
      <c r="B300" s="8" t="s">
        <v>3245</v>
      </c>
      <c r="C300" s="16"/>
      <c r="D300" s="16">
        <v>4168.8599999999997</v>
      </c>
      <c r="E300" s="9">
        <f t="shared" si="5"/>
        <v>1466.9799999995457</v>
      </c>
    </row>
    <row r="301" spans="1:5" ht="21" x14ac:dyDescent="0.25">
      <c r="A301" s="128" t="s">
        <v>3238</v>
      </c>
      <c r="B301" s="8" t="s">
        <v>259</v>
      </c>
      <c r="C301" s="16"/>
      <c r="D301" s="16">
        <v>89.251999999999995</v>
      </c>
      <c r="E301" s="9">
        <f t="shared" si="5"/>
        <v>1377.7279999995458</v>
      </c>
    </row>
    <row r="302" spans="1:5" ht="21" x14ac:dyDescent="0.25">
      <c r="A302" s="128" t="s">
        <v>3247</v>
      </c>
      <c r="B302" s="8" t="s">
        <v>2896</v>
      </c>
      <c r="C302" s="16">
        <v>499983</v>
      </c>
      <c r="D302" s="16"/>
      <c r="E302" s="9">
        <f t="shared" si="5"/>
        <v>501360.72799999954</v>
      </c>
    </row>
    <row r="303" spans="1:5" ht="21" x14ac:dyDescent="0.25">
      <c r="A303" s="128" t="s">
        <v>3247</v>
      </c>
      <c r="B303" s="8" t="s">
        <v>3161</v>
      </c>
      <c r="C303" s="16"/>
      <c r="D303" s="16">
        <v>1200</v>
      </c>
      <c r="E303" s="9">
        <f t="shared" si="5"/>
        <v>500160.72799999954</v>
      </c>
    </row>
    <row r="304" spans="1:5" ht="21" x14ac:dyDescent="0.25">
      <c r="A304" s="128" t="s">
        <v>3247</v>
      </c>
      <c r="B304" s="8" t="s">
        <v>2805</v>
      </c>
      <c r="C304" s="16"/>
      <c r="D304" s="16">
        <v>500000</v>
      </c>
      <c r="E304" s="9">
        <f t="shared" si="5"/>
        <v>160.72799999953713</v>
      </c>
    </row>
    <row r="305" spans="1:6" ht="21" x14ac:dyDescent="0.25">
      <c r="A305" s="128" t="s">
        <v>3277</v>
      </c>
      <c r="B305" s="8" t="s">
        <v>3279</v>
      </c>
      <c r="C305" s="16">
        <v>4500</v>
      </c>
      <c r="D305" s="16"/>
      <c r="E305" s="9">
        <f t="shared" si="5"/>
        <v>4660.7279999995371</v>
      </c>
    </row>
    <row r="306" spans="1:6" ht="21" x14ac:dyDescent="0.25">
      <c r="A306" s="128" t="s">
        <v>3277</v>
      </c>
      <c r="B306" s="8" t="s">
        <v>3161</v>
      </c>
      <c r="C306" s="16"/>
      <c r="D306" s="16">
        <v>4602</v>
      </c>
      <c r="E306" s="9">
        <f t="shared" si="5"/>
        <v>58.727999999537133</v>
      </c>
    </row>
    <row r="307" spans="1:6" ht="21" x14ac:dyDescent="0.25">
      <c r="A307" s="128" t="s">
        <v>3343</v>
      </c>
      <c r="B307" s="8" t="s">
        <v>259</v>
      </c>
      <c r="C307" s="16"/>
      <c r="D307" s="16">
        <v>458.73</v>
      </c>
      <c r="E307" s="9">
        <f t="shared" si="5"/>
        <v>-400.00200000046289</v>
      </c>
      <c r="F307" s="14"/>
    </row>
    <row r="308" spans="1:6" ht="21" x14ac:dyDescent="0.25">
      <c r="A308" s="128"/>
      <c r="B308" s="8"/>
      <c r="C308" s="16"/>
      <c r="D308" s="16"/>
      <c r="E308" s="9">
        <f t="shared" si="5"/>
        <v>-400.00200000046289</v>
      </c>
    </row>
    <row r="309" spans="1:6" ht="21" x14ac:dyDescent="0.25">
      <c r="A309" s="128"/>
      <c r="B309" s="8"/>
      <c r="C309" s="16"/>
      <c r="D309" s="16"/>
      <c r="E309" s="9">
        <f t="shared" si="5"/>
        <v>-400.00200000046289</v>
      </c>
    </row>
    <row r="310" spans="1:6" ht="21" x14ac:dyDescent="0.25">
      <c r="A310" s="128"/>
      <c r="B310" s="8"/>
      <c r="C310" s="16"/>
      <c r="D310" s="16"/>
      <c r="E310" s="9">
        <f t="shared" si="5"/>
        <v>-400.00200000046289</v>
      </c>
    </row>
    <row r="311" spans="1:6" ht="21" x14ac:dyDescent="0.25">
      <c r="A311" s="128"/>
      <c r="B311" s="8"/>
      <c r="C311" s="16"/>
      <c r="D311" s="16"/>
      <c r="E311" s="9">
        <f t="shared" si="5"/>
        <v>-400.00200000046289</v>
      </c>
    </row>
    <row r="312" spans="1:6" ht="21" x14ac:dyDescent="0.25">
      <c r="A312" s="128"/>
      <c r="B312" s="8"/>
      <c r="C312" s="16"/>
      <c r="D312" s="16"/>
      <c r="E312" s="9">
        <f t="shared" si="5"/>
        <v>-400.00200000046289</v>
      </c>
    </row>
    <row r="313" spans="1:6" ht="21" x14ac:dyDescent="0.25">
      <c r="A313" s="128"/>
      <c r="B313" s="8"/>
      <c r="C313" s="16"/>
      <c r="D313" s="16"/>
      <c r="E313" s="9">
        <f t="shared" si="5"/>
        <v>-400.00200000046289</v>
      </c>
    </row>
    <row r="314" spans="1:6" ht="21" x14ac:dyDescent="0.25">
      <c r="A314" s="128"/>
      <c r="B314" s="8"/>
      <c r="C314" s="16"/>
      <c r="D314" s="16"/>
      <c r="E314" s="9">
        <f t="shared" ref="E314:E377" si="6">E313+C314-D314</f>
        <v>-400.00200000046289</v>
      </c>
    </row>
    <row r="315" spans="1:6" ht="21" x14ac:dyDescent="0.25">
      <c r="A315" s="128"/>
      <c r="B315" s="8"/>
      <c r="C315" s="16"/>
      <c r="D315" s="16"/>
      <c r="E315" s="9">
        <f t="shared" si="6"/>
        <v>-400.00200000046289</v>
      </c>
    </row>
    <row r="316" spans="1:6" ht="21" x14ac:dyDescent="0.25">
      <c r="A316" s="17"/>
      <c r="B316" s="8"/>
      <c r="C316" s="16"/>
      <c r="D316" s="16"/>
      <c r="E316" s="9">
        <f t="shared" si="6"/>
        <v>-400.00200000046289</v>
      </c>
    </row>
    <row r="317" spans="1:6" ht="21" x14ac:dyDescent="0.25">
      <c r="A317" s="17"/>
      <c r="B317" s="8"/>
      <c r="C317" s="16"/>
      <c r="D317" s="16"/>
      <c r="E317" s="9">
        <f t="shared" si="6"/>
        <v>-400.00200000046289</v>
      </c>
    </row>
    <row r="318" spans="1:6" ht="21" x14ac:dyDescent="0.25">
      <c r="A318" s="17"/>
      <c r="B318" s="8"/>
      <c r="C318" s="16"/>
      <c r="D318" s="16"/>
      <c r="E318" s="9">
        <f t="shared" si="6"/>
        <v>-400.00200000046289</v>
      </c>
    </row>
    <row r="319" spans="1:6" ht="21" x14ac:dyDescent="0.25">
      <c r="A319" s="17"/>
      <c r="B319" s="8"/>
      <c r="C319" s="16"/>
      <c r="D319" s="16"/>
      <c r="E319" s="9">
        <f t="shared" si="6"/>
        <v>-400.00200000046289</v>
      </c>
    </row>
    <row r="320" spans="1:6" ht="21" x14ac:dyDescent="0.25">
      <c r="A320" s="17"/>
      <c r="B320" s="8"/>
      <c r="C320" s="16"/>
      <c r="D320" s="16"/>
      <c r="E320" s="9">
        <f t="shared" si="6"/>
        <v>-400.00200000046289</v>
      </c>
    </row>
    <row r="321" spans="1:5" ht="21" x14ac:dyDescent="0.25">
      <c r="A321" s="17"/>
      <c r="B321" s="8"/>
      <c r="C321" s="16"/>
      <c r="D321" s="16"/>
      <c r="E321" s="9">
        <f t="shared" si="6"/>
        <v>-400.00200000046289</v>
      </c>
    </row>
    <row r="322" spans="1:5" ht="21" x14ac:dyDescent="0.25">
      <c r="A322" s="17"/>
      <c r="B322" s="8"/>
      <c r="C322" s="16"/>
      <c r="D322" s="16"/>
      <c r="E322" s="9">
        <f t="shared" si="6"/>
        <v>-400.00200000046289</v>
      </c>
    </row>
    <row r="323" spans="1:5" ht="21" x14ac:dyDescent="0.25">
      <c r="A323" s="17"/>
      <c r="B323" s="8"/>
      <c r="C323" s="16"/>
      <c r="D323" s="16"/>
      <c r="E323" s="9">
        <f t="shared" si="6"/>
        <v>-400.00200000046289</v>
      </c>
    </row>
    <row r="324" spans="1:5" ht="21" x14ac:dyDescent="0.25">
      <c r="A324" s="17"/>
      <c r="B324" s="8"/>
      <c r="C324" s="16"/>
      <c r="D324" s="16"/>
      <c r="E324" s="9">
        <f t="shared" si="6"/>
        <v>-400.00200000046289</v>
      </c>
    </row>
    <row r="325" spans="1:5" ht="21" x14ac:dyDescent="0.25">
      <c r="A325" s="17"/>
      <c r="B325" s="8"/>
      <c r="C325" s="16"/>
      <c r="D325" s="16"/>
      <c r="E325" s="9">
        <f t="shared" si="6"/>
        <v>-400.00200000046289</v>
      </c>
    </row>
    <row r="326" spans="1:5" ht="21" x14ac:dyDescent="0.25">
      <c r="A326" s="17"/>
      <c r="B326" s="8"/>
      <c r="C326" s="16"/>
      <c r="D326" s="16"/>
      <c r="E326" s="9">
        <f t="shared" si="6"/>
        <v>-400.00200000046289</v>
      </c>
    </row>
    <row r="327" spans="1:5" ht="21" x14ac:dyDescent="0.25">
      <c r="A327" s="17"/>
      <c r="B327" s="8"/>
      <c r="C327" s="16"/>
      <c r="D327" s="16"/>
      <c r="E327" s="9">
        <f t="shared" si="6"/>
        <v>-400.00200000046289</v>
      </c>
    </row>
    <row r="328" spans="1:5" ht="21" x14ac:dyDescent="0.25">
      <c r="A328" s="17"/>
      <c r="B328" s="8"/>
      <c r="C328" s="16"/>
      <c r="D328" s="16"/>
      <c r="E328" s="9">
        <f t="shared" si="6"/>
        <v>-400.00200000046289</v>
      </c>
    </row>
    <row r="329" spans="1:5" ht="21" x14ac:dyDescent="0.25">
      <c r="A329" s="17"/>
      <c r="B329" s="8"/>
      <c r="C329" s="16"/>
      <c r="D329" s="16"/>
      <c r="E329" s="9">
        <f t="shared" si="6"/>
        <v>-400.00200000046289</v>
      </c>
    </row>
    <row r="330" spans="1:5" ht="21" x14ac:dyDescent="0.25">
      <c r="A330" s="17"/>
      <c r="B330" s="8"/>
      <c r="C330" s="16"/>
      <c r="D330" s="16"/>
      <c r="E330" s="9">
        <f t="shared" si="6"/>
        <v>-400.00200000046289</v>
      </c>
    </row>
    <row r="331" spans="1:5" ht="21" x14ac:dyDescent="0.25">
      <c r="A331" s="17"/>
      <c r="B331" s="8"/>
      <c r="C331" s="16"/>
      <c r="D331" s="16"/>
      <c r="E331" s="9">
        <f t="shared" si="6"/>
        <v>-400.00200000046289</v>
      </c>
    </row>
    <row r="332" spans="1:5" ht="21" x14ac:dyDescent="0.25">
      <c r="A332" s="17"/>
      <c r="B332" s="8"/>
      <c r="C332" s="16"/>
      <c r="D332" s="16"/>
      <c r="E332" s="9">
        <f t="shared" si="6"/>
        <v>-400.00200000046289</v>
      </c>
    </row>
    <row r="333" spans="1:5" ht="21" x14ac:dyDescent="0.25">
      <c r="A333" s="17"/>
      <c r="B333" s="8"/>
      <c r="C333" s="16"/>
      <c r="D333" s="16"/>
      <c r="E333" s="9">
        <f t="shared" si="6"/>
        <v>-400.00200000046289</v>
      </c>
    </row>
    <row r="334" spans="1:5" ht="21" x14ac:dyDescent="0.25">
      <c r="A334" s="17"/>
      <c r="B334" s="8"/>
      <c r="C334" s="16"/>
      <c r="D334" s="16"/>
      <c r="E334" s="9">
        <f t="shared" si="6"/>
        <v>-400.00200000046289</v>
      </c>
    </row>
    <row r="335" spans="1:5" ht="21" x14ac:dyDescent="0.25">
      <c r="A335" s="17"/>
      <c r="B335" s="8"/>
      <c r="C335" s="16"/>
      <c r="D335" s="16"/>
      <c r="E335" s="9">
        <f t="shared" si="6"/>
        <v>-400.00200000046289</v>
      </c>
    </row>
    <row r="336" spans="1:5" ht="21" x14ac:dyDescent="0.25">
      <c r="A336" s="17"/>
      <c r="B336" s="8"/>
      <c r="C336" s="16"/>
      <c r="D336" s="16"/>
      <c r="E336" s="9">
        <f t="shared" si="6"/>
        <v>-400.00200000046289</v>
      </c>
    </row>
    <row r="337" spans="1:5" ht="21" x14ac:dyDescent="0.25">
      <c r="A337" s="17"/>
      <c r="B337" s="8"/>
      <c r="C337" s="16"/>
      <c r="D337" s="16"/>
      <c r="E337" s="9">
        <f t="shared" si="6"/>
        <v>-400.00200000046289</v>
      </c>
    </row>
    <row r="338" spans="1:5" ht="21" x14ac:dyDescent="0.25">
      <c r="A338" s="17"/>
      <c r="B338" s="8"/>
      <c r="C338" s="16"/>
      <c r="D338" s="16"/>
      <c r="E338" s="9">
        <f t="shared" si="6"/>
        <v>-400.00200000046289</v>
      </c>
    </row>
    <row r="339" spans="1:5" ht="21" x14ac:dyDescent="0.25">
      <c r="A339" s="17"/>
      <c r="B339" s="8"/>
      <c r="C339" s="16"/>
      <c r="D339" s="16"/>
      <c r="E339" s="9">
        <f t="shared" si="6"/>
        <v>-400.00200000046289</v>
      </c>
    </row>
    <row r="340" spans="1:5" ht="21" x14ac:dyDescent="0.25">
      <c r="A340" s="17"/>
      <c r="B340" s="8"/>
      <c r="C340" s="16"/>
      <c r="D340" s="16"/>
      <c r="E340" s="9">
        <f t="shared" si="6"/>
        <v>-400.00200000046289</v>
      </c>
    </row>
    <row r="341" spans="1:5" ht="21" x14ac:dyDescent="0.25">
      <c r="A341" s="17"/>
      <c r="B341" s="8"/>
      <c r="C341" s="16"/>
      <c r="D341" s="16"/>
      <c r="E341" s="9">
        <f t="shared" si="6"/>
        <v>-400.00200000046289</v>
      </c>
    </row>
    <row r="342" spans="1:5" ht="21" x14ac:dyDescent="0.25">
      <c r="A342" s="17"/>
      <c r="B342" s="8"/>
      <c r="C342" s="16"/>
      <c r="D342" s="16"/>
      <c r="E342" s="9">
        <f t="shared" si="6"/>
        <v>-400.00200000046289</v>
      </c>
    </row>
    <row r="343" spans="1:5" ht="21" x14ac:dyDescent="0.25">
      <c r="A343" s="17"/>
      <c r="B343" s="8"/>
      <c r="C343" s="16"/>
      <c r="D343" s="16"/>
      <c r="E343" s="9">
        <f t="shared" si="6"/>
        <v>-400.00200000046289</v>
      </c>
    </row>
    <row r="344" spans="1:5" ht="21" x14ac:dyDescent="0.25">
      <c r="A344" s="17"/>
      <c r="B344" s="8"/>
      <c r="C344" s="16"/>
      <c r="D344" s="16"/>
      <c r="E344" s="9">
        <f t="shared" si="6"/>
        <v>-400.00200000046289</v>
      </c>
    </row>
    <row r="345" spans="1:5" ht="21" x14ac:dyDescent="0.25">
      <c r="A345" s="17"/>
      <c r="B345" s="8"/>
      <c r="C345" s="16"/>
      <c r="D345" s="16"/>
      <c r="E345" s="9">
        <f t="shared" si="6"/>
        <v>-400.00200000046289</v>
      </c>
    </row>
    <row r="346" spans="1:5" ht="21" x14ac:dyDescent="0.25">
      <c r="A346" s="17"/>
      <c r="B346" s="8"/>
      <c r="C346" s="16"/>
      <c r="D346" s="16"/>
      <c r="E346" s="9">
        <f t="shared" si="6"/>
        <v>-400.00200000046289</v>
      </c>
    </row>
    <row r="347" spans="1:5" ht="21" x14ac:dyDescent="0.25">
      <c r="A347" s="17"/>
      <c r="B347" s="8"/>
      <c r="C347" s="16"/>
      <c r="D347" s="16"/>
      <c r="E347" s="9">
        <f t="shared" si="6"/>
        <v>-400.00200000046289</v>
      </c>
    </row>
    <row r="348" spans="1:5" ht="21" x14ac:dyDescent="0.25">
      <c r="A348" s="17"/>
      <c r="B348" s="8"/>
      <c r="C348" s="16"/>
      <c r="D348" s="16"/>
      <c r="E348" s="9">
        <f t="shared" si="6"/>
        <v>-400.00200000046289</v>
      </c>
    </row>
    <row r="349" spans="1:5" ht="21" x14ac:dyDescent="0.25">
      <c r="A349" s="17"/>
      <c r="B349" s="8"/>
      <c r="C349" s="16"/>
      <c r="D349" s="16"/>
      <c r="E349" s="9">
        <f t="shared" si="6"/>
        <v>-400.00200000046289</v>
      </c>
    </row>
    <row r="350" spans="1:5" ht="21" x14ac:dyDescent="0.25">
      <c r="A350" s="17"/>
      <c r="B350" s="8"/>
      <c r="C350" s="16"/>
      <c r="D350" s="16"/>
      <c r="E350" s="9">
        <f t="shared" si="6"/>
        <v>-400.00200000046289</v>
      </c>
    </row>
    <row r="351" spans="1:5" ht="21" x14ac:dyDescent="0.25">
      <c r="A351" s="17"/>
      <c r="B351" s="8"/>
      <c r="C351" s="16"/>
      <c r="D351" s="16"/>
      <c r="E351" s="9">
        <f t="shared" si="6"/>
        <v>-400.00200000046289</v>
      </c>
    </row>
    <row r="352" spans="1:5" ht="21" x14ac:dyDescent="0.25">
      <c r="A352" s="17"/>
      <c r="B352" s="8"/>
      <c r="C352" s="16"/>
      <c r="D352" s="16"/>
      <c r="E352" s="9">
        <f t="shared" si="6"/>
        <v>-400.00200000046289</v>
      </c>
    </row>
    <row r="353" spans="1:5" ht="21" x14ac:dyDescent="0.25">
      <c r="A353" s="17"/>
      <c r="B353" s="8"/>
      <c r="C353" s="16"/>
      <c r="D353" s="16"/>
      <c r="E353" s="9">
        <f t="shared" si="6"/>
        <v>-400.00200000046289</v>
      </c>
    </row>
    <row r="354" spans="1:5" ht="21" x14ac:dyDescent="0.25">
      <c r="A354" s="17"/>
      <c r="B354" s="8"/>
      <c r="C354" s="16"/>
      <c r="D354" s="16"/>
      <c r="E354" s="9">
        <f t="shared" si="6"/>
        <v>-400.00200000046289</v>
      </c>
    </row>
    <row r="355" spans="1:5" ht="21" x14ac:dyDescent="0.25">
      <c r="A355" s="17"/>
      <c r="B355" s="8"/>
      <c r="C355" s="16"/>
      <c r="D355" s="16"/>
      <c r="E355" s="9">
        <f t="shared" si="6"/>
        <v>-400.00200000046289</v>
      </c>
    </row>
    <row r="356" spans="1:5" ht="21" x14ac:dyDescent="0.25">
      <c r="A356" s="17"/>
      <c r="B356" s="8"/>
      <c r="C356" s="16"/>
      <c r="D356" s="16"/>
      <c r="E356" s="9">
        <f t="shared" si="6"/>
        <v>-400.00200000046289</v>
      </c>
    </row>
    <row r="357" spans="1:5" ht="21" x14ac:dyDescent="0.25">
      <c r="A357" s="17"/>
      <c r="B357" s="8"/>
      <c r="C357" s="16"/>
      <c r="D357" s="16"/>
      <c r="E357" s="9">
        <f t="shared" si="6"/>
        <v>-400.00200000046289</v>
      </c>
    </row>
    <row r="358" spans="1:5" ht="21" x14ac:dyDescent="0.25">
      <c r="A358" s="17"/>
      <c r="B358" s="8"/>
      <c r="C358" s="16"/>
      <c r="D358" s="16"/>
      <c r="E358" s="9">
        <f t="shared" si="6"/>
        <v>-400.00200000046289</v>
      </c>
    </row>
    <row r="359" spans="1:5" ht="21" x14ac:dyDescent="0.25">
      <c r="A359" s="17"/>
      <c r="B359" s="8"/>
      <c r="C359" s="16"/>
      <c r="D359" s="16"/>
      <c r="E359" s="9">
        <f t="shared" si="6"/>
        <v>-400.00200000046289</v>
      </c>
    </row>
    <row r="360" spans="1:5" ht="21" x14ac:dyDescent="0.25">
      <c r="A360" s="17"/>
      <c r="B360" s="8"/>
      <c r="C360" s="16"/>
      <c r="D360" s="16"/>
      <c r="E360" s="9">
        <f t="shared" si="6"/>
        <v>-400.00200000046289</v>
      </c>
    </row>
    <row r="361" spans="1:5" ht="21" x14ac:dyDescent="0.25">
      <c r="A361" s="17"/>
      <c r="B361" s="8"/>
      <c r="C361" s="16"/>
      <c r="D361" s="16"/>
      <c r="E361" s="9">
        <f t="shared" si="6"/>
        <v>-400.00200000046289</v>
      </c>
    </row>
    <row r="362" spans="1:5" ht="21" x14ac:dyDescent="0.25">
      <c r="A362" s="17"/>
      <c r="B362" s="8"/>
      <c r="C362" s="16"/>
      <c r="D362" s="16"/>
      <c r="E362" s="9">
        <f t="shared" si="6"/>
        <v>-400.00200000046289</v>
      </c>
    </row>
    <row r="363" spans="1:5" ht="21" x14ac:dyDescent="0.25">
      <c r="A363" s="17"/>
      <c r="B363" s="8"/>
      <c r="C363" s="16"/>
      <c r="D363" s="16"/>
      <c r="E363" s="9">
        <f t="shared" si="6"/>
        <v>-400.00200000046289</v>
      </c>
    </row>
    <row r="364" spans="1:5" ht="21" x14ac:dyDescent="0.25">
      <c r="A364" s="17"/>
      <c r="B364" s="8"/>
      <c r="C364" s="16"/>
      <c r="D364" s="16"/>
      <c r="E364" s="9">
        <f t="shared" si="6"/>
        <v>-400.00200000046289</v>
      </c>
    </row>
    <row r="365" spans="1:5" ht="21" x14ac:dyDescent="0.25">
      <c r="A365" s="17"/>
      <c r="B365" s="8"/>
      <c r="C365" s="16"/>
      <c r="D365" s="16"/>
      <c r="E365" s="9">
        <f t="shared" si="6"/>
        <v>-400.00200000046289</v>
      </c>
    </row>
    <row r="366" spans="1:5" ht="21" x14ac:dyDescent="0.25">
      <c r="A366" s="17"/>
      <c r="B366" s="8"/>
      <c r="C366" s="16"/>
      <c r="D366" s="16"/>
      <c r="E366" s="9">
        <f t="shared" si="6"/>
        <v>-400.00200000046289</v>
      </c>
    </row>
    <row r="367" spans="1:5" ht="21" x14ac:dyDescent="0.25">
      <c r="A367" s="17"/>
      <c r="B367" s="8"/>
      <c r="C367" s="16"/>
      <c r="D367" s="16"/>
      <c r="E367" s="9">
        <f t="shared" si="6"/>
        <v>-400.00200000046289</v>
      </c>
    </row>
    <row r="368" spans="1:5" ht="21" x14ac:dyDescent="0.25">
      <c r="A368" s="17"/>
      <c r="B368" s="8"/>
      <c r="C368" s="16"/>
      <c r="D368" s="16"/>
      <c r="E368" s="9">
        <f t="shared" si="6"/>
        <v>-400.00200000046289</v>
      </c>
    </row>
    <row r="369" spans="1:5" ht="21" x14ac:dyDescent="0.25">
      <c r="A369" s="17"/>
      <c r="B369" s="8"/>
      <c r="C369" s="16"/>
      <c r="D369" s="16"/>
      <c r="E369" s="9">
        <f t="shared" si="6"/>
        <v>-400.00200000046289</v>
      </c>
    </row>
    <row r="370" spans="1:5" ht="21" x14ac:dyDescent="0.25">
      <c r="A370" s="17"/>
      <c r="B370" s="8"/>
      <c r="C370" s="16"/>
      <c r="D370" s="16"/>
      <c r="E370" s="9">
        <f t="shared" si="6"/>
        <v>-400.00200000046289</v>
      </c>
    </row>
    <row r="371" spans="1:5" ht="21" x14ac:dyDescent="0.25">
      <c r="A371" s="17"/>
      <c r="B371" s="8"/>
      <c r="C371" s="16"/>
      <c r="D371" s="16"/>
      <c r="E371" s="9">
        <f t="shared" si="6"/>
        <v>-400.00200000046289</v>
      </c>
    </row>
    <row r="372" spans="1:5" ht="21" x14ac:dyDescent="0.25">
      <c r="A372" s="17"/>
      <c r="B372" s="8"/>
      <c r="C372" s="16"/>
      <c r="D372" s="16"/>
      <c r="E372" s="9">
        <f t="shared" si="6"/>
        <v>-400.00200000046289</v>
      </c>
    </row>
    <row r="373" spans="1:5" ht="21" x14ac:dyDescent="0.25">
      <c r="A373" s="17"/>
      <c r="B373" s="8"/>
      <c r="C373" s="16"/>
      <c r="D373" s="16"/>
      <c r="E373" s="9">
        <f t="shared" si="6"/>
        <v>-400.00200000046289</v>
      </c>
    </row>
    <row r="374" spans="1:5" ht="21" x14ac:dyDescent="0.25">
      <c r="A374" s="17"/>
      <c r="B374" s="8"/>
      <c r="C374" s="16"/>
      <c r="D374" s="16"/>
      <c r="E374" s="9">
        <f t="shared" si="6"/>
        <v>-400.00200000046289</v>
      </c>
    </row>
    <row r="375" spans="1:5" ht="21" x14ac:dyDescent="0.25">
      <c r="A375" s="17"/>
      <c r="B375" s="8"/>
      <c r="C375" s="16"/>
      <c r="D375" s="16"/>
      <c r="E375" s="9">
        <f t="shared" si="6"/>
        <v>-400.00200000046289</v>
      </c>
    </row>
    <row r="376" spans="1:5" ht="21" x14ac:dyDescent="0.25">
      <c r="A376" s="17"/>
      <c r="B376" s="8"/>
      <c r="C376" s="16"/>
      <c r="D376" s="16"/>
      <c r="E376" s="9">
        <f t="shared" si="6"/>
        <v>-400.00200000046289</v>
      </c>
    </row>
    <row r="377" spans="1:5" ht="21" x14ac:dyDescent="0.25">
      <c r="A377" s="17"/>
      <c r="B377" s="8"/>
      <c r="C377" s="16"/>
      <c r="D377" s="16"/>
      <c r="E377" s="9">
        <f t="shared" si="6"/>
        <v>-400.00200000046289</v>
      </c>
    </row>
    <row r="378" spans="1:5" ht="21" x14ac:dyDescent="0.25">
      <c r="A378" s="17"/>
      <c r="B378" s="8"/>
      <c r="C378" s="16"/>
      <c r="D378" s="16"/>
      <c r="E378" s="9">
        <f t="shared" ref="E378:E397" si="7">E377+C378-D378</f>
        <v>-400.00200000046289</v>
      </c>
    </row>
    <row r="379" spans="1:5" ht="21" x14ac:dyDescent="0.25">
      <c r="A379" s="17"/>
      <c r="B379" s="8"/>
      <c r="C379" s="16"/>
      <c r="D379" s="16"/>
      <c r="E379" s="9">
        <f t="shared" si="7"/>
        <v>-400.00200000046289</v>
      </c>
    </row>
    <row r="380" spans="1:5" ht="21" x14ac:dyDescent="0.25">
      <c r="A380" s="17"/>
      <c r="B380" s="8"/>
      <c r="C380" s="16"/>
      <c r="D380" s="16"/>
      <c r="E380" s="9">
        <f t="shared" si="7"/>
        <v>-400.00200000046289</v>
      </c>
    </row>
    <row r="381" spans="1:5" ht="21" x14ac:dyDescent="0.25">
      <c r="A381" s="17"/>
      <c r="B381" s="8"/>
      <c r="C381" s="16"/>
      <c r="D381" s="16"/>
      <c r="E381" s="9">
        <f t="shared" si="7"/>
        <v>-400.00200000046289</v>
      </c>
    </row>
    <row r="382" spans="1:5" ht="21" x14ac:dyDescent="0.25">
      <c r="A382" s="17"/>
      <c r="B382" s="8"/>
      <c r="C382" s="16"/>
      <c r="D382" s="16"/>
      <c r="E382" s="9">
        <f t="shared" si="7"/>
        <v>-400.00200000046289</v>
      </c>
    </row>
    <row r="383" spans="1:5" ht="21" x14ac:dyDescent="0.25">
      <c r="A383" s="17"/>
      <c r="B383" s="8"/>
      <c r="C383" s="16"/>
      <c r="D383" s="16"/>
      <c r="E383" s="9">
        <f t="shared" si="7"/>
        <v>-400.00200000046289</v>
      </c>
    </row>
    <row r="384" spans="1:5" ht="21" x14ac:dyDescent="0.25">
      <c r="A384" s="17"/>
      <c r="B384" s="8"/>
      <c r="C384" s="16"/>
      <c r="D384" s="16"/>
      <c r="E384" s="9">
        <f t="shared" si="7"/>
        <v>-400.00200000046289</v>
      </c>
    </row>
    <row r="385" spans="1:5" ht="21" x14ac:dyDescent="0.25">
      <c r="A385" s="17"/>
      <c r="B385" s="8"/>
      <c r="C385" s="16"/>
      <c r="D385" s="16"/>
      <c r="E385" s="9">
        <f t="shared" si="7"/>
        <v>-400.00200000046289</v>
      </c>
    </row>
    <row r="386" spans="1:5" ht="21" x14ac:dyDescent="0.25">
      <c r="A386" s="17"/>
      <c r="B386" s="8"/>
      <c r="C386" s="16"/>
      <c r="D386" s="16"/>
      <c r="E386" s="9">
        <f t="shared" si="7"/>
        <v>-400.00200000046289</v>
      </c>
    </row>
    <row r="387" spans="1:5" ht="21" x14ac:dyDescent="0.25">
      <c r="A387" s="17"/>
      <c r="B387" s="8"/>
      <c r="C387" s="16"/>
      <c r="D387" s="16"/>
      <c r="E387" s="9">
        <f t="shared" si="7"/>
        <v>-400.00200000046289</v>
      </c>
    </row>
    <row r="388" spans="1:5" ht="21" x14ac:dyDescent="0.25">
      <c r="A388" s="17"/>
      <c r="B388" s="8"/>
      <c r="C388" s="16"/>
      <c r="D388" s="16"/>
      <c r="E388" s="9">
        <f t="shared" si="7"/>
        <v>-400.00200000046289</v>
      </c>
    </row>
    <row r="389" spans="1:5" ht="21" x14ac:dyDescent="0.25">
      <c r="A389" s="17"/>
      <c r="B389" s="8"/>
      <c r="C389" s="16"/>
      <c r="D389" s="16"/>
      <c r="E389" s="9">
        <f t="shared" si="7"/>
        <v>-400.00200000046289</v>
      </c>
    </row>
    <row r="390" spans="1:5" ht="21" x14ac:dyDescent="0.25">
      <c r="A390" s="17"/>
      <c r="B390" s="8"/>
      <c r="C390" s="16"/>
      <c r="D390" s="16"/>
      <c r="E390" s="9">
        <f t="shared" si="7"/>
        <v>-400.00200000046289</v>
      </c>
    </row>
    <row r="391" spans="1:5" ht="21" x14ac:dyDescent="0.25">
      <c r="A391" s="17"/>
      <c r="B391" s="8"/>
      <c r="C391" s="16"/>
      <c r="D391" s="16"/>
      <c r="E391" s="9">
        <f t="shared" si="7"/>
        <v>-400.00200000046289</v>
      </c>
    </row>
    <row r="392" spans="1:5" ht="21" x14ac:dyDescent="0.25">
      <c r="A392" s="17"/>
      <c r="B392" s="8"/>
      <c r="C392" s="16"/>
      <c r="D392" s="16"/>
      <c r="E392" s="9">
        <f t="shared" si="7"/>
        <v>-400.00200000046289</v>
      </c>
    </row>
    <row r="393" spans="1:5" ht="21" x14ac:dyDescent="0.25">
      <c r="A393" s="17"/>
      <c r="B393" s="8"/>
      <c r="C393" s="16"/>
      <c r="D393" s="16"/>
      <c r="E393" s="9">
        <f t="shared" si="7"/>
        <v>-400.00200000046289</v>
      </c>
    </row>
    <row r="394" spans="1:5" ht="21" x14ac:dyDescent="0.25">
      <c r="A394" s="17"/>
      <c r="B394" s="8"/>
      <c r="C394" s="16"/>
      <c r="D394" s="16"/>
      <c r="E394" s="9">
        <f t="shared" si="7"/>
        <v>-400.00200000046289</v>
      </c>
    </row>
    <row r="395" spans="1:5" ht="21" x14ac:dyDescent="0.25">
      <c r="A395" s="17"/>
      <c r="B395" s="8"/>
      <c r="C395" s="16"/>
      <c r="D395" s="16"/>
      <c r="E395" s="9">
        <f t="shared" si="7"/>
        <v>-400.00200000046289</v>
      </c>
    </row>
    <row r="396" spans="1:5" ht="21" x14ac:dyDescent="0.25">
      <c r="A396" s="17"/>
      <c r="B396" s="8"/>
      <c r="C396" s="16"/>
      <c r="D396" s="16"/>
      <c r="E396" s="9">
        <f t="shared" si="7"/>
        <v>-400.00200000046289</v>
      </c>
    </row>
    <row r="397" spans="1:5" ht="21" x14ac:dyDescent="0.25">
      <c r="A397" s="17"/>
      <c r="B397" s="8"/>
      <c r="C397" s="16"/>
      <c r="D397" s="16"/>
      <c r="E397" s="9">
        <f t="shared" si="7"/>
        <v>-400.00200000046289</v>
      </c>
    </row>
    <row r="1048576" spans="1:1" x14ac:dyDescent="0.2">
      <c r="A1048576" s="83">
        <v>45764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Sheet187"/>
  <dimension ref="A1:L143"/>
  <sheetViews>
    <sheetView topLeftCell="A87" workbookViewId="0">
      <selection activeCell="B100" sqref="B100"/>
    </sheetView>
  </sheetViews>
  <sheetFormatPr baseColWidth="10" defaultColWidth="8.83203125" defaultRowHeight="15" x14ac:dyDescent="0.2"/>
  <cols>
    <col min="1" max="1" width="16.33203125" customWidth="1"/>
    <col min="2" max="2" width="68.83203125" bestFit="1" customWidth="1"/>
    <col min="3" max="3" width="24.5" customWidth="1"/>
    <col min="4" max="4" width="20.5" bestFit="1" customWidth="1"/>
    <col min="5" max="5" width="19.5" bestFit="1" customWidth="1"/>
  </cols>
  <sheetData>
    <row r="1" spans="1:12" ht="29" x14ac:dyDescent="0.35">
      <c r="A1" s="160" t="s">
        <v>2035</v>
      </c>
      <c r="B1" s="160"/>
      <c r="C1" s="160"/>
      <c r="D1" s="160"/>
      <c r="E1" s="160"/>
    </row>
    <row r="2" spans="1:12" ht="26" x14ac:dyDescent="0.3">
      <c r="A2" s="161" t="s">
        <v>2186</v>
      </c>
      <c r="B2" s="161"/>
      <c r="C2" s="161"/>
      <c r="D2" s="161"/>
      <c r="E2" s="161"/>
    </row>
    <row r="3" spans="1:12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12" ht="21" x14ac:dyDescent="0.25">
      <c r="A4" s="18" t="s">
        <v>2612</v>
      </c>
      <c r="B4" s="8" t="s">
        <v>2401</v>
      </c>
      <c r="C4" s="9"/>
      <c r="D4" s="9"/>
      <c r="E4" s="9">
        <v>107.77</v>
      </c>
    </row>
    <row r="5" spans="1:12" ht="21" x14ac:dyDescent="0.25">
      <c r="A5" s="18" t="s">
        <v>2657</v>
      </c>
      <c r="B5" s="8" t="s">
        <v>2660</v>
      </c>
      <c r="C5" s="16">
        <v>249932</v>
      </c>
      <c r="D5" s="9"/>
      <c r="E5" s="9">
        <f>E4+C5-D5</f>
        <v>250039.77</v>
      </c>
    </row>
    <row r="6" spans="1:12" ht="21" x14ac:dyDescent="0.25">
      <c r="A6" s="18" t="s">
        <v>2657</v>
      </c>
      <c r="B6" s="8" t="s">
        <v>396</v>
      </c>
      <c r="C6" s="9"/>
      <c r="D6" s="9">
        <v>240000</v>
      </c>
      <c r="E6" s="9">
        <f t="shared" ref="E6:E69" si="0">E5+C6-D6</f>
        <v>10039.76999999999</v>
      </c>
    </row>
    <row r="7" spans="1:12" ht="21" x14ac:dyDescent="0.25">
      <c r="A7" s="18" t="s">
        <v>2661</v>
      </c>
      <c r="B7" s="8" t="s">
        <v>2662</v>
      </c>
      <c r="C7" s="9"/>
      <c r="D7" s="9">
        <v>8850</v>
      </c>
      <c r="E7" s="9">
        <f t="shared" si="0"/>
        <v>1189.7699999999895</v>
      </c>
    </row>
    <row r="8" spans="1:12" ht="21" x14ac:dyDescent="0.25">
      <c r="A8" s="18" t="s">
        <v>2661</v>
      </c>
      <c r="B8" s="8" t="s">
        <v>259</v>
      </c>
      <c r="C8" s="9"/>
      <c r="D8" s="9">
        <v>7.35</v>
      </c>
      <c r="E8" s="9">
        <f t="shared" si="0"/>
        <v>1182.4199999999896</v>
      </c>
    </row>
    <row r="9" spans="1:12" ht="21" x14ac:dyDescent="0.25">
      <c r="A9" s="18" t="s">
        <v>2661</v>
      </c>
      <c r="B9" s="8" t="s">
        <v>2665</v>
      </c>
      <c r="C9" s="9">
        <v>49965</v>
      </c>
      <c r="D9" s="9"/>
      <c r="E9" s="9">
        <f t="shared" si="0"/>
        <v>51147.419999999991</v>
      </c>
    </row>
    <row r="10" spans="1:12" ht="21" x14ac:dyDescent="0.25">
      <c r="A10" s="18" t="s">
        <v>2661</v>
      </c>
      <c r="B10" s="8" t="s">
        <v>2666</v>
      </c>
      <c r="C10" s="9">
        <v>111960</v>
      </c>
      <c r="D10" s="9"/>
      <c r="E10" s="9">
        <f t="shared" si="0"/>
        <v>163107.41999999998</v>
      </c>
    </row>
    <row r="11" spans="1:12" ht="21" x14ac:dyDescent="0.25">
      <c r="A11" s="18" t="s">
        <v>2661</v>
      </c>
      <c r="B11" s="8" t="s">
        <v>396</v>
      </c>
      <c r="C11" s="9"/>
      <c r="D11" s="9">
        <v>163000</v>
      </c>
      <c r="E11" s="9">
        <f t="shared" si="0"/>
        <v>107.4199999999837</v>
      </c>
    </row>
    <row r="12" spans="1:12" ht="21" x14ac:dyDescent="0.25">
      <c r="A12" s="18" t="s">
        <v>2697</v>
      </c>
      <c r="B12" s="8" t="s">
        <v>2666</v>
      </c>
      <c r="C12" s="9">
        <v>86960</v>
      </c>
      <c r="D12" s="9"/>
      <c r="E12" s="9">
        <f t="shared" si="0"/>
        <v>87067.419999999984</v>
      </c>
    </row>
    <row r="13" spans="1:12" ht="21" x14ac:dyDescent="0.25">
      <c r="A13" s="18" t="s">
        <v>2697</v>
      </c>
      <c r="B13" s="8" t="s">
        <v>396</v>
      </c>
      <c r="C13" s="9"/>
      <c r="D13" s="9">
        <v>87000</v>
      </c>
      <c r="E13" s="9">
        <f t="shared" si="0"/>
        <v>67.419999999983702</v>
      </c>
    </row>
    <row r="14" spans="1:12" ht="21" x14ac:dyDescent="0.25">
      <c r="A14" s="18" t="s">
        <v>2703</v>
      </c>
      <c r="B14" s="8" t="s">
        <v>2666</v>
      </c>
      <c r="C14" s="9">
        <v>54960</v>
      </c>
      <c r="D14" s="9"/>
      <c r="E14" s="9">
        <f t="shared" si="0"/>
        <v>55027.419999999984</v>
      </c>
    </row>
    <row r="15" spans="1:12" ht="21" x14ac:dyDescent="0.25">
      <c r="A15" s="18" t="s">
        <v>2703</v>
      </c>
      <c r="B15" s="8" t="s">
        <v>396</v>
      </c>
      <c r="C15" s="9"/>
      <c r="D15" s="9">
        <v>55000</v>
      </c>
      <c r="E15" s="9">
        <f t="shared" si="0"/>
        <v>27.419999999983702</v>
      </c>
    </row>
    <row r="16" spans="1:12" ht="21" x14ac:dyDescent="0.25">
      <c r="A16" s="18" t="s">
        <v>2710</v>
      </c>
      <c r="B16" s="8" t="s">
        <v>2666</v>
      </c>
      <c r="C16" s="9">
        <v>29965</v>
      </c>
      <c r="D16" s="9"/>
      <c r="E16" s="9">
        <f t="shared" si="0"/>
        <v>29992.419999999984</v>
      </c>
      <c r="L16">
        <f>167800+182200+350000+50000</f>
        <v>750000</v>
      </c>
    </row>
    <row r="17" spans="1:5" ht="21" x14ac:dyDescent="0.25">
      <c r="A17" s="18" t="s">
        <v>2710</v>
      </c>
      <c r="B17" s="8" t="s">
        <v>396</v>
      </c>
      <c r="C17" s="9"/>
      <c r="D17" s="9">
        <v>29000</v>
      </c>
      <c r="E17" s="9">
        <f t="shared" si="0"/>
        <v>992.4199999999837</v>
      </c>
    </row>
    <row r="18" spans="1:5" ht="21" x14ac:dyDescent="0.25">
      <c r="A18" s="18" t="s">
        <v>2713</v>
      </c>
      <c r="B18" s="8" t="s">
        <v>2714</v>
      </c>
      <c r="C18" s="9">
        <v>185765</v>
      </c>
      <c r="D18" s="9"/>
      <c r="E18" s="9">
        <f t="shared" si="0"/>
        <v>186757.41999999998</v>
      </c>
    </row>
    <row r="19" spans="1:5" ht="21" x14ac:dyDescent="0.25">
      <c r="A19" s="18" t="s">
        <v>2713</v>
      </c>
      <c r="B19" s="8" t="s">
        <v>396</v>
      </c>
      <c r="C19" s="9"/>
      <c r="D19" s="9">
        <v>186700</v>
      </c>
      <c r="E19" s="9">
        <f t="shared" si="0"/>
        <v>57.419999999983702</v>
      </c>
    </row>
    <row r="20" spans="1:5" ht="21" x14ac:dyDescent="0.25">
      <c r="A20" s="18" t="s">
        <v>2730</v>
      </c>
      <c r="B20" s="8" t="s">
        <v>2739</v>
      </c>
      <c r="C20" s="9">
        <v>204284.71</v>
      </c>
      <c r="D20" s="9"/>
      <c r="E20" s="9">
        <f t="shared" si="0"/>
        <v>204342.12999999998</v>
      </c>
    </row>
    <row r="21" spans="1:5" ht="21" x14ac:dyDescent="0.25">
      <c r="A21" s="18" t="s">
        <v>2730</v>
      </c>
      <c r="B21" s="8" t="s">
        <v>396</v>
      </c>
      <c r="C21" s="9"/>
      <c r="D21" s="9">
        <v>204340</v>
      </c>
      <c r="E21" s="9">
        <f t="shared" si="0"/>
        <v>2.1299999999755528</v>
      </c>
    </row>
    <row r="22" spans="1:5" ht="21" x14ac:dyDescent="0.25">
      <c r="A22" s="18" t="s">
        <v>2790</v>
      </c>
      <c r="B22" s="8" t="s">
        <v>2714</v>
      </c>
      <c r="C22" s="9">
        <v>183005</v>
      </c>
      <c r="D22" s="9"/>
      <c r="E22" s="9">
        <f t="shared" si="0"/>
        <v>183007.12999999998</v>
      </c>
    </row>
    <row r="23" spans="1:5" ht="21" x14ac:dyDescent="0.25">
      <c r="A23" s="18" t="s">
        <v>2790</v>
      </c>
      <c r="B23" s="8" t="s">
        <v>396</v>
      </c>
      <c r="C23" s="9"/>
      <c r="D23" s="9">
        <v>183005</v>
      </c>
      <c r="E23" s="9">
        <f t="shared" si="0"/>
        <v>2.1299999999755528</v>
      </c>
    </row>
    <row r="24" spans="1:5" ht="21" x14ac:dyDescent="0.25">
      <c r="A24" s="18" t="s">
        <v>2788</v>
      </c>
      <c r="B24" s="8" t="s">
        <v>2789</v>
      </c>
      <c r="C24" s="9">
        <v>99978</v>
      </c>
      <c r="D24" s="9"/>
      <c r="E24" s="9">
        <f t="shared" si="0"/>
        <v>99980.129999999976</v>
      </c>
    </row>
    <row r="25" spans="1:5" ht="21" x14ac:dyDescent="0.25">
      <c r="A25" s="18" t="s">
        <v>2788</v>
      </c>
      <c r="B25" s="8" t="s">
        <v>396</v>
      </c>
      <c r="C25" s="9"/>
      <c r="D25" s="9">
        <v>99980</v>
      </c>
      <c r="E25" s="9">
        <f t="shared" si="0"/>
        <v>0.12999999997555278</v>
      </c>
    </row>
    <row r="26" spans="1:5" ht="21" x14ac:dyDescent="0.25">
      <c r="A26" s="18" t="s">
        <v>2801</v>
      </c>
      <c r="B26" s="8" t="s">
        <v>2789</v>
      </c>
      <c r="C26" s="9">
        <v>167741</v>
      </c>
      <c r="D26" s="9"/>
      <c r="E26" s="9">
        <f t="shared" si="0"/>
        <v>167741.12999999998</v>
      </c>
    </row>
    <row r="27" spans="1:5" ht="21" x14ac:dyDescent="0.25">
      <c r="A27" s="18" t="s">
        <v>2801</v>
      </c>
      <c r="B27" s="8" t="s">
        <v>2660</v>
      </c>
      <c r="C27" s="9">
        <v>349930</v>
      </c>
      <c r="D27" s="9"/>
      <c r="E27" s="9">
        <f t="shared" si="0"/>
        <v>517671.13</v>
      </c>
    </row>
    <row r="28" spans="1:5" ht="21" x14ac:dyDescent="0.25">
      <c r="A28" s="18" t="s">
        <v>2801</v>
      </c>
      <c r="B28" s="8" t="s">
        <v>396</v>
      </c>
      <c r="C28" s="9"/>
      <c r="D28" s="9">
        <v>517671</v>
      </c>
      <c r="E28" s="9">
        <f t="shared" si="0"/>
        <v>0.13000000000465661</v>
      </c>
    </row>
    <row r="29" spans="1:5" ht="21" x14ac:dyDescent="0.25">
      <c r="A29" s="18" t="s">
        <v>2801</v>
      </c>
      <c r="B29" s="8" t="s">
        <v>2803</v>
      </c>
      <c r="C29" s="9">
        <v>182140</v>
      </c>
      <c r="D29" s="9"/>
      <c r="E29" s="9">
        <f t="shared" si="0"/>
        <v>182140.13</v>
      </c>
    </row>
    <row r="30" spans="1:5" ht="21" x14ac:dyDescent="0.25">
      <c r="A30" s="18" t="s">
        <v>2804</v>
      </c>
      <c r="B30" s="8" t="s">
        <v>396</v>
      </c>
      <c r="C30" s="9"/>
      <c r="D30" s="9">
        <v>182140</v>
      </c>
      <c r="E30" s="9">
        <f t="shared" si="0"/>
        <v>0.13000000000465661</v>
      </c>
    </row>
    <row r="31" spans="1:5" ht="21" x14ac:dyDescent="0.25">
      <c r="A31" s="18" t="s">
        <v>2812</v>
      </c>
      <c r="B31" s="8" t="s">
        <v>2811</v>
      </c>
      <c r="C31" s="9">
        <v>39451.56</v>
      </c>
      <c r="D31" s="9"/>
      <c r="E31" s="9">
        <f t="shared" si="0"/>
        <v>39451.69</v>
      </c>
    </row>
    <row r="32" spans="1:5" ht="21" x14ac:dyDescent="0.25">
      <c r="A32" s="18" t="s">
        <v>2812</v>
      </c>
      <c r="B32" s="8" t="s">
        <v>396</v>
      </c>
      <c r="C32" s="9"/>
      <c r="D32" s="9">
        <v>39451</v>
      </c>
      <c r="E32" s="9">
        <f t="shared" si="0"/>
        <v>0.69000000000232831</v>
      </c>
    </row>
    <row r="33" spans="1:5" ht="21" x14ac:dyDescent="0.25">
      <c r="A33" s="18" t="s">
        <v>2817</v>
      </c>
      <c r="B33" s="8" t="s">
        <v>2818</v>
      </c>
      <c r="C33" s="9">
        <v>356971.46</v>
      </c>
      <c r="D33" s="9"/>
      <c r="E33" s="9">
        <f t="shared" si="0"/>
        <v>356972.15</v>
      </c>
    </row>
    <row r="34" spans="1:5" ht="21" x14ac:dyDescent="0.25">
      <c r="A34" s="18" t="s">
        <v>2817</v>
      </c>
      <c r="B34" s="8" t="s">
        <v>396</v>
      </c>
      <c r="C34" s="9"/>
      <c r="D34" s="9">
        <v>356972</v>
      </c>
      <c r="E34" s="9">
        <f t="shared" si="0"/>
        <v>0.15000000002328306</v>
      </c>
    </row>
    <row r="35" spans="1:5" ht="21" x14ac:dyDescent="0.25">
      <c r="A35" s="18" t="s">
        <v>2819</v>
      </c>
      <c r="B35" s="8" t="s">
        <v>2811</v>
      </c>
      <c r="C35" s="9">
        <v>219510</v>
      </c>
      <c r="D35" s="9"/>
      <c r="E35" s="9">
        <f t="shared" si="0"/>
        <v>219510.15000000002</v>
      </c>
    </row>
    <row r="36" spans="1:5" ht="21" x14ac:dyDescent="0.25">
      <c r="A36" s="18" t="s">
        <v>2819</v>
      </c>
      <c r="B36" s="8" t="s">
        <v>2818</v>
      </c>
      <c r="C36" s="9">
        <v>262551.46000000002</v>
      </c>
      <c r="D36" s="9"/>
      <c r="E36" s="9">
        <f t="shared" si="0"/>
        <v>482061.61000000004</v>
      </c>
    </row>
    <row r="37" spans="1:5" ht="21" x14ac:dyDescent="0.25">
      <c r="A37" s="18" t="s">
        <v>2819</v>
      </c>
      <c r="B37" s="8" t="s">
        <v>396</v>
      </c>
      <c r="C37" s="9"/>
      <c r="D37" s="9">
        <v>482061</v>
      </c>
      <c r="E37" s="9">
        <f t="shared" si="0"/>
        <v>0.61000000004423782</v>
      </c>
    </row>
    <row r="38" spans="1:5" ht="21" x14ac:dyDescent="0.25">
      <c r="A38" s="18" t="s">
        <v>2823</v>
      </c>
      <c r="B38" s="8" t="s">
        <v>2824</v>
      </c>
      <c r="C38" s="9">
        <v>62950</v>
      </c>
      <c r="D38" s="9"/>
      <c r="E38" s="9">
        <f t="shared" si="0"/>
        <v>62950.610000000044</v>
      </c>
    </row>
    <row r="39" spans="1:5" ht="21" x14ac:dyDescent="0.25">
      <c r="A39" s="18" t="s">
        <v>2825</v>
      </c>
      <c r="B39" s="8" t="s">
        <v>2818</v>
      </c>
      <c r="C39" s="9">
        <v>225731.46</v>
      </c>
      <c r="D39" s="9"/>
      <c r="E39" s="9">
        <f t="shared" si="0"/>
        <v>288682.07000000007</v>
      </c>
    </row>
    <row r="40" spans="1:5" ht="21" x14ac:dyDescent="0.25">
      <c r="A40" s="18" t="s">
        <v>2825</v>
      </c>
      <c r="B40" s="8" t="s">
        <v>396</v>
      </c>
      <c r="C40" s="9"/>
      <c r="D40" s="9">
        <v>288682</v>
      </c>
      <c r="E40" s="9">
        <f t="shared" si="0"/>
        <v>7.000000006519258E-2</v>
      </c>
    </row>
    <row r="41" spans="1:5" ht="21" x14ac:dyDescent="0.25">
      <c r="A41" s="18" t="s">
        <v>2825</v>
      </c>
      <c r="B41" s="8" t="s">
        <v>2789</v>
      </c>
      <c r="C41" s="9">
        <v>249941</v>
      </c>
      <c r="D41" s="9"/>
      <c r="E41" s="9">
        <f t="shared" si="0"/>
        <v>249941.07000000007</v>
      </c>
    </row>
    <row r="42" spans="1:5" ht="21" x14ac:dyDescent="0.25">
      <c r="A42" s="18" t="s">
        <v>2825</v>
      </c>
      <c r="B42" s="8" t="s">
        <v>396</v>
      </c>
      <c r="C42" s="9"/>
      <c r="D42" s="9">
        <v>249941</v>
      </c>
      <c r="E42" s="9">
        <f t="shared" si="0"/>
        <v>7.000000006519258E-2</v>
      </c>
    </row>
    <row r="43" spans="1:5" ht="21" x14ac:dyDescent="0.25">
      <c r="A43" s="18" t="s">
        <v>2830</v>
      </c>
      <c r="B43" s="8" t="s">
        <v>2833</v>
      </c>
      <c r="C43" s="9">
        <v>367855</v>
      </c>
      <c r="D43" s="9"/>
      <c r="E43" s="9">
        <f t="shared" si="0"/>
        <v>367855.07000000007</v>
      </c>
    </row>
    <row r="44" spans="1:5" ht="21" x14ac:dyDescent="0.25">
      <c r="A44" s="18" t="s">
        <v>2834</v>
      </c>
      <c r="B44" s="8" t="s">
        <v>396</v>
      </c>
      <c r="C44" s="9"/>
      <c r="D44" s="9">
        <v>367855</v>
      </c>
      <c r="E44" s="9">
        <f t="shared" si="0"/>
        <v>7.000000006519258E-2</v>
      </c>
    </row>
    <row r="45" spans="1:5" ht="21" x14ac:dyDescent="0.25">
      <c r="A45" s="18" t="s">
        <v>2838</v>
      </c>
      <c r="B45" s="8" t="s">
        <v>2842</v>
      </c>
      <c r="C45" s="9">
        <v>41015</v>
      </c>
      <c r="D45" s="9"/>
      <c r="E45" s="9">
        <f t="shared" si="0"/>
        <v>41015.070000000065</v>
      </c>
    </row>
    <row r="46" spans="1:5" ht="21" x14ac:dyDescent="0.25">
      <c r="A46" s="18" t="s">
        <v>2838</v>
      </c>
      <c r="B46" s="8" t="s">
        <v>2843</v>
      </c>
      <c r="C46" s="9">
        <v>302482</v>
      </c>
      <c r="D46" s="9"/>
      <c r="E46" s="9">
        <f t="shared" si="0"/>
        <v>343497.07000000007</v>
      </c>
    </row>
    <row r="47" spans="1:5" ht="21" x14ac:dyDescent="0.25">
      <c r="A47" s="18" t="s">
        <v>2844</v>
      </c>
      <c r="B47" s="8" t="s">
        <v>396</v>
      </c>
      <c r="C47" s="9"/>
      <c r="D47" s="9">
        <v>343497</v>
      </c>
      <c r="E47" s="9">
        <f t="shared" si="0"/>
        <v>7.000000006519258E-2</v>
      </c>
    </row>
    <row r="48" spans="1:5" ht="21" x14ac:dyDescent="0.25">
      <c r="A48" s="18" t="s">
        <v>2848</v>
      </c>
      <c r="B48" s="8" t="s">
        <v>2849</v>
      </c>
      <c r="C48" s="9">
        <v>64988.42</v>
      </c>
      <c r="D48" s="9"/>
      <c r="E48" s="9">
        <f t="shared" si="0"/>
        <v>64988.490000000063</v>
      </c>
    </row>
    <row r="49" spans="1:6" ht="21" x14ac:dyDescent="0.25">
      <c r="A49" s="18" t="s">
        <v>2854</v>
      </c>
      <c r="B49" s="8" t="s">
        <v>396</v>
      </c>
      <c r="C49" s="9"/>
      <c r="D49" s="9">
        <v>64988</v>
      </c>
      <c r="E49" s="9">
        <f t="shared" si="0"/>
        <v>0.49000000006344635</v>
      </c>
    </row>
    <row r="50" spans="1:6" ht="21" x14ac:dyDescent="0.25">
      <c r="A50" s="18" t="s">
        <v>2868</v>
      </c>
      <c r="B50" s="8" t="s">
        <v>2870</v>
      </c>
      <c r="C50" s="9">
        <v>259924</v>
      </c>
      <c r="D50" s="9"/>
      <c r="E50" s="9">
        <f t="shared" si="0"/>
        <v>259924.49000000005</v>
      </c>
    </row>
    <row r="51" spans="1:6" ht="21" x14ac:dyDescent="0.25">
      <c r="A51" s="18" t="s">
        <v>2868</v>
      </c>
      <c r="B51" s="8" t="s">
        <v>396</v>
      </c>
      <c r="C51" s="9"/>
      <c r="D51" s="9">
        <v>259924</v>
      </c>
      <c r="E51" s="9">
        <f t="shared" si="0"/>
        <v>0.49000000004889444</v>
      </c>
    </row>
    <row r="52" spans="1:6" ht="21" x14ac:dyDescent="0.25">
      <c r="A52" s="18" t="s">
        <v>2882</v>
      </c>
      <c r="B52" s="8" t="s">
        <v>2824</v>
      </c>
      <c r="C52" s="9">
        <v>197220</v>
      </c>
      <c r="D52" s="9"/>
      <c r="E52" s="9">
        <f t="shared" si="0"/>
        <v>197220.49000000005</v>
      </c>
    </row>
    <row r="53" spans="1:6" ht="21" x14ac:dyDescent="0.25">
      <c r="A53" s="18" t="s">
        <v>2897</v>
      </c>
      <c r="B53" s="8" t="s">
        <v>396</v>
      </c>
      <c r="C53" s="17"/>
      <c r="D53" s="9">
        <v>57197.33</v>
      </c>
      <c r="E53" s="9">
        <f t="shared" si="0"/>
        <v>140023.16000000003</v>
      </c>
    </row>
    <row r="54" spans="1:6" ht="21" x14ac:dyDescent="0.25">
      <c r="A54" s="18" t="s">
        <v>2897</v>
      </c>
      <c r="B54" s="8" t="s">
        <v>396</v>
      </c>
      <c r="C54" s="9"/>
      <c r="D54" s="9">
        <v>21789.46</v>
      </c>
      <c r="E54" s="9">
        <f t="shared" si="0"/>
        <v>118233.70000000004</v>
      </c>
    </row>
    <row r="55" spans="1:6" ht="21" x14ac:dyDescent="0.25">
      <c r="A55" s="18" t="s">
        <v>2897</v>
      </c>
      <c r="B55" s="8" t="s">
        <v>396</v>
      </c>
      <c r="C55" s="9"/>
      <c r="D55" s="9">
        <v>118233</v>
      </c>
      <c r="E55" s="9">
        <f t="shared" si="0"/>
        <v>0.70000000004074536</v>
      </c>
    </row>
    <row r="56" spans="1:6" ht="21" x14ac:dyDescent="0.25">
      <c r="A56" s="18" t="s">
        <v>2970</v>
      </c>
      <c r="B56" s="8" t="s">
        <v>2971</v>
      </c>
      <c r="C56" s="9">
        <v>99510</v>
      </c>
      <c r="D56" s="9"/>
      <c r="E56" s="9">
        <f t="shared" si="0"/>
        <v>99510.700000000041</v>
      </c>
    </row>
    <row r="57" spans="1:6" ht="21" x14ac:dyDescent="0.25">
      <c r="A57" s="18" t="s">
        <v>2970</v>
      </c>
      <c r="B57" s="8" t="s">
        <v>396</v>
      </c>
      <c r="C57" s="17"/>
      <c r="D57" s="9">
        <v>99510</v>
      </c>
      <c r="E57" s="9">
        <f t="shared" si="0"/>
        <v>0.70000000004074536</v>
      </c>
      <c r="F57">
        <f>+D57*3.675</f>
        <v>365699.25</v>
      </c>
    </row>
    <row r="58" spans="1:6" ht="21" x14ac:dyDescent="0.25">
      <c r="A58" s="18" t="s">
        <v>3005</v>
      </c>
      <c r="B58" s="8" t="s">
        <v>3006</v>
      </c>
      <c r="C58" s="9">
        <v>64491.46</v>
      </c>
      <c r="D58" s="9"/>
      <c r="E58" s="9">
        <f t="shared" si="0"/>
        <v>64492.16000000004</v>
      </c>
    </row>
    <row r="59" spans="1:6" ht="21" x14ac:dyDescent="0.25">
      <c r="A59" s="18" t="s">
        <v>3005</v>
      </c>
      <c r="B59" s="8" t="s">
        <v>396</v>
      </c>
      <c r="C59" s="9"/>
      <c r="D59" s="9">
        <v>64492</v>
      </c>
      <c r="E59" s="9">
        <f t="shared" si="0"/>
        <v>0.16000000003987225</v>
      </c>
    </row>
    <row r="60" spans="1:6" ht="21" x14ac:dyDescent="0.25">
      <c r="A60" s="18" t="s">
        <v>3010</v>
      </c>
      <c r="B60" s="8" t="s">
        <v>3012</v>
      </c>
      <c r="C60" s="9">
        <v>270650</v>
      </c>
      <c r="D60" s="9"/>
      <c r="E60" s="9">
        <f t="shared" si="0"/>
        <v>270650.16000000003</v>
      </c>
    </row>
    <row r="61" spans="1:6" ht="21" x14ac:dyDescent="0.25">
      <c r="A61" s="18" t="s">
        <v>3016</v>
      </c>
      <c r="B61" s="8" t="s">
        <v>396</v>
      </c>
      <c r="C61" s="9"/>
      <c r="D61" s="9">
        <v>270650</v>
      </c>
      <c r="E61" s="9">
        <f t="shared" si="0"/>
        <v>0.16000000003259629</v>
      </c>
    </row>
    <row r="62" spans="1:6" ht="21" x14ac:dyDescent="0.25">
      <c r="A62" s="18" t="s">
        <v>3020</v>
      </c>
      <c r="B62" s="8" t="s">
        <v>3018</v>
      </c>
      <c r="C62" s="9">
        <v>15050</v>
      </c>
      <c r="D62" s="9"/>
      <c r="E62" s="9">
        <f t="shared" si="0"/>
        <v>15050.160000000033</v>
      </c>
    </row>
    <row r="63" spans="1:6" ht="21" x14ac:dyDescent="0.25">
      <c r="A63" s="18" t="s">
        <v>3020</v>
      </c>
      <c r="B63" s="8" t="s">
        <v>3019</v>
      </c>
      <c r="C63" s="9">
        <v>50360</v>
      </c>
      <c r="D63" s="9"/>
      <c r="E63" s="9">
        <f t="shared" si="0"/>
        <v>65410.160000000033</v>
      </c>
    </row>
    <row r="64" spans="1:6" ht="21" x14ac:dyDescent="0.25">
      <c r="A64" s="18" t="s">
        <v>3020</v>
      </c>
      <c r="B64" s="8" t="s">
        <v>396</v>
      </c>
      <c r="C64" s="9"/>
      <c r="D64" s="9">
        <v>65410</v>
      </c>
      <c r="E64" s="9">
        <f t="shared" si="0"/>
        <v>0.16000000003259629</v>
      </c>
    </row>
    <row r="65" spans="1:8" ht="21" x14ac:dyDescent="0.25">
      <c r="A65" s="18" t="s">
        <v>3036</v>
      </c>
      <c r="B65" s="8" t="s">
        <v>3012</v>
      </c>
      <c r="C65" s="9">
        <v>302780</v>
      </c>
      <c r="D65" s="9"/>
      <c r="E65" s="9">
        <f t="shared" si="0"/>
        <v>302780.16000000003</v>
      </c>
      <c r="H65">
        <v>999962</v>
      </c>
    </row>
    <row r="66" spans="1:8" ht="21" x14ac:dyDescent="0.25">
      <c r="A66" s="18" t="s">
        <v>3036</v>
      </c>
      <c r="B66" s="8" t="s">
        <v>396</v>
      </c>
      <c r="C66" s="9"/>
      <c r="D66" s="9">
        <v>302780</v>
      </c>
      <c r="E66" s="9">
        <f t="shared" si="0"/>
        <v>0.16000000003259629</v>
      </c>
    </row>
    <row r="67" spans="1:8" ht="21" x14ac:dyDescent="0.25">
      <c r="A67" s="18" t="s">
        <v>3040</v>
      </c>
      <c r="B67" s="8" t="s">
        <v>3041</v>
      </c>
      <c r="C67" s="9">
        <v>114791.46</v>
      </c>
      <c r="D67" s="9"/>
      <c r="E67" s="9">
        <f t="shared" si="0"/>
        <v>114791.62000000004</v>
      </c>
    </row>
    <row r="68" spans="1:8" ht="21" x14ac:dyDescent="0.25">
      <c r="A68" s="18" t="s">
        <v>3040</v>
      </c>
      <c r="B68" s="8" t="s">
        <v>396</v>
      </c>
      <c r="C68" s="9"/>
      <c r="D68" s="9">
        <v>114791</v>
      </c>
      <c r="E68" s="9">
        <f t="shared" si="0"/>
        <v>0.62000000003899913</v>
      </c>
    </row>
    <row r="69" spans="1:8" ht="21" x14ac:dyDescent="0.25">
      <c r="A69" s="18" t="s">
        <v>3040</v>
      </c>
      <c r="B69" s="8" t="s">
        <v>2824</v>
      </c>
      <c r="C69" s="9">
        <v>96310</v>
      </c>
      <c r="D69" s="9"/>
      <c r="E69" s="9">
        <f t="shared" si="0"/>
        <v>96310.620000000039</v>
      </c>
    </row>
    <row r="70" spans="1:8" ht="21" x14ac:dyDescent="0.25">
      <c r="A70" s="18" t="s">
        <v>3045</v>
      </c>
      <c r="B70" s="8" t="s">
        <v>3041</v>
      </c>
      <c r="C70" s="9">
        <v>74591.460000000006</v>
      </c>
      <c r="D70" s="9"/>
      <c r="E70" s="9">
        <f t="shared" ref="E70:E112" si="1">E69+C70-D70</f>
        <v>170902.08000000005</v>
      </c>
    </row>
    <row r="71" spans="1:8" ht="21" x14ac:dyDescent="0.25">
      <c r="A71" s="18" t="s">
        <v>3045</v>
      </c>
      <c r="B71" s="8" t="s">
        <v>396</v>
      </c>
      <c r="C71" s="9"/>
      <c r="D71" s="9">
        <v>170902</v>
      </c>
      <c r="E71" s="9">
        <f t="shared" si="1"/>
        <v>8.0000000045401976E-2</v>
      </c>
    </row>
    <row r="72" spans="1:8" ht="21" x14ac:dyDescent="0.25">
      <c r="A72" s="18" t="s">
        <v>3052</v>
      </c>
      <c r="B72" s="8" t="s">
        <v>3012</v>
      </c>
      <c r="C72" s="9">
        <v>99839</v>
      </c>
      <c r="D72" s="9"/>
      <c r="E72" s="9">
        <f t="shared" si="1"/>
        <v>99839.080000000045</v>
      </c>
    </row>
    <row r="73" spans="1:8" ht="21" x14ac:dyDescent="0.25">
      <c r="A73" s="18" t="s">
        <v>3052</v>
      </c>
      <c r="B73" s="8" t="s">
        <v>396</v>
      </c>
      <c r="C73" s="17"/>
      <c r="D73" s="9">
        <v>99839</v>
      </c>
      <c r="E73" s="9">
        <f t="shared" si="1"/>
        <v>8.0000000045401976E-2</v>
      </c>
    </row>
    <row r="74" spans="1:8" ht="21" x14ac:dyDescent="0.25">
      <c r="A74" s="18" t="s">
        <v>3059</v>
      </c>
      <c r="B74" s="8" t="s">
        <v>2870</v>
      </c>
      <c r="C74" s="9">
        <v>311495.08</v>
      </c>
      <c r="D74" s="9"/>
      <c r="E74" s="9">
        <f t="shared" si="1"/>
        <v>311495.16000000003</v>
      </c>
    </row>
    <row r="75" spans="1:8" ht="21" x14ac:dyDescent="0.25">
      <c r="A75" s="18" t="s">
        <v>3059</v>
      </c>
      <c r="B75" s="8" t="s">
        <v>396</v>
      </c>
      <c r="C75" s="9"/>
      <c r="D75" s="9">
        <v>311495</v>
      </c>
      <c r="E75" s="9">
        <f t="shared" si="1"/>
        <v>0.16000000003259629</v>
      </c>
    </row>
    <row r="76" spans="1:8" ht="21" x14ac:dyDescent="0.25">
      <c r="A76" s="18" t="s">
        <v>3059</v>
      </c>
      <c r="B76" s="8" t="s">
        <v>3061</v>
      </c>
      <c r="C76" s="9">
        <v>138960</v>
      </c>
      <c r="D76" s="9"/>
      <c r="E76" s="9">
        <f t="shared" si="1"/>
        <v>138960.16000000003</v>
      </c>
    </row>
    <row r="77" spans="1:8" ht="21" x14ac:dyDescent="0.25">
      <c r="A77" s="18" t="s">
        <v>3059</v>
      </c>
      <c r="B77" s="8" t="s">
        <v>396</v>
      </c>
      <c r="C77" s="9"/>
      <c r="D77" s="9">
        <v>138960</v>
      </c>
      <c r="E77" s="9">
        <f t="shared" si="1"/>
        <v>0.16000000003259629</v>
      </c>
    </row>
    <row r="78" spans="1:8" ht="21" x14ac:dyDescent="0.25">
      <c r="A78" s="18" t="s">
        <v>3067</v>
      </c>
      <c r="B78" s="8" t="s">
        <v>3061</v>
      </c>
      <c r="C78" s="9">
        <v>127960</v>
      </c>
      <c r="D78" s="9"/>
      <c r="E78" s="9">
        <f t="shared" si="1"/>
        <v>127960.16000000003</v>
      </c>
    </row>
    <row r="79" spans="1:8" ht="21" x14ac:dyDescent="0.25">
      <c r="A79" s="18" t="s">
        <v>3067</v>
      </c>
      <c r="B79" s="8" t="s">
        <v>396</v>
      </c>
      <c r="C79" s="9"/>
      <c r="D79" s="9">
        <v>127960</v>
      </c>
      <c r="E79" s="9">
        <f t="shared" si="1"/>
        <v>0.16000000003259629</v>
      </c>
    </row>
    <row r="80" spans="1:8" ht="21" x14ac:dyDescent="0.25">
      <c r="A80" s="18" t="s">
        <v>3069</v>
      </c>
      <c r="B80" s="8" t="s">
        <v>3012</v>
      </c>
      <c r="C80" s="9">
        <v>72200</v>
      </c>
      <c r="D80" s="9"/>
      <c r="E80" s="9">
        <f t="shared" si="1"/>
        <v>72200.160000000033</v>
      </c>
    </row>
    <row r="81" spans="1:5" ht="21" x14ac:dyDescent="0.25">
      <c r="A81" s="18" t="s">
        <v>3069</v>
      </c>
      <c r="B81" s="8" t="s">
        <v>396</v>
      </c>
      <c r="C81" s="9"/>
      <c r="D81" s="9">
        <v>72200</v>
      </c>
      <c r="E81" s="9">
        <f t="shared" si="1"/>
        <v>0.16000000003259629</v>
      </c>
    </row>
    <row r="82" spans="1:5" ht="21" x14ac:dyDescent="0.25">
      <c r="A82" s="18" t="s">
        <v>3105</v>
      </c>
      <c r="B82" s="8" t="s">
        <v>3061</v>
      </c>
      <c r="C82" s="9">
        <v>58460</v>
      </c>
      <c r="D82" s="9"/>
      <c r="E82" s="9">
        <f t="shared" si="1"/>
        <v>58460.160000000033</v>
      </c>
    </row>
    <row r="83" spans="1:5" ht="21" x14ac:dyDescent="0.25">
      <c r="A83" s="18" t="s">
        <v>3109</v>
      </c>
      <c r="B83" s="8" t="s">
        <v>396</v>
      </c>
      <c r="C83" s="9"/>
      <c r="D83" s="9">
        <v>58460</v>
      </c>
      <c r="E83" s="9">
        <f t="shared" si="1"/>
        <v>0.16000000003259629</v>
      </c>
    </row>
    <row r="84" spans="1:5" ht="21" x14ac:dyDescent="0.25">
      <c r="A84" s="18" t="s">
        <v>3122</v>
      </c>
      <c r="B84" s="8" t="s">
        <v>3125</v>
      </c>
      <c r="C84" s="9">
        <v>49991.46</v>
      </c>
      <c r="D84" s="9"/>
      <c r="E84" s="9">
        <f t="shared" si="1"/>
        <v>49991.620000000032</v>
      </c>
    </row>
    <row r="85" spans="1:5" ht="21" x14ac:dyDescent="0.25">
      <c r="A85" s="18" t="s">
        <v>3122</v>
      </c>
      <c r="B85" s="8" t="s">
        <v>396</v>
      </c>
      <c r="C85" s="9"/>
      <c r="D85" s="9">
        <v>49991</v>
      </c>
      <c r="E85" s="9">
        <f t="shared" si="1"/>
        <v>0.62000000003172318</v>
      </c>
    </row>
    <row r="86" spans="1:5" ht="21" x14ac:dyDescent="0.25">
      <c r="A86" s="18" t="s">
        <v>3128</v>
      </c>
      <c r="B86" s="8" t="s">
        <v>3131</v>
      </c>
      <c r="C86" s="9">
        <v>98660</v>
      </c>
      <c r="D86" s="9"/>
      <c r="E86" s="9">
        <f t="shared" si="1"/>
        <v>98660.620000000024</v>
      </c>
    </row>
    <row r="87" spans="1:5" ht="21" x14ac:dyDescent="0.25">
      <c r="A87" s="18" t="s">
        <v>3128</v>
      </c>
      <c r="B87" s="8" t="s">
        <v>396</v>
      </c>
      <c r="C87" s="9"/>
      <c r="D87" s="9">
        <v>98660</v>
      </c>
      <c r="E87" s="9">
        <f t="shared" si="1"/>
        <v>0.62000000002444722</v>
      </c>
    </row>
    <row r="88" spans="1:5" ht="21" x14ac:dyDescent="0.25">
      <c r="A88" s="18" t="s">
        <v>3138</v>
      </c>
      <c r="B88" s="8" t="s">
        <v>3061</v>
      </c>
      <c r="C88" s="9">
        <v>119960</v>
      </c>
      <c r="D88" s="9"/>
      <c r="E88" s="9">
        <f t="shared" si="1"/>
        <v>119960.62000000002</v>
      </c>
    </row>
    <row r="89" spans="1:5" ht="21" x14ac:dyDescent="0.25">
      <c r="A89" s="18" t="s">
        <v>3138</v>
      </c>
      <c r="B89" s="8" t="s">
        <v>396</v>
      </c>
      <c r="C89" s="9"/>
      <c r="D89" s="9">
        <v>119960</v>
      </c>
      <c r="E89" s="9">
        <f t="shared" si="1"/>
        <v>0.62000000002444722</v>
      </c>
    </row>
    <row r="90" spans="1:5" ht="21" x14ac:dyDescent="0.25">
      <c r="A90" s="18" t="s">
        <v>3140</v>
      </c>
      <c r="B90" s="8" t="s">
        <v>3061</v>
      </c>
      <c r="C90" s="9">
        <v>24975</v>
      </c>
      <c r="D90" s="9"/>
      <c r="E90" s="9">
        <f t="shared" si="1"/>
        <v>24975.620000000024</v>
      </c>
    </row>
    <row r="91" spans="1:5" ht="21" x14ac:dyDescent="0.25">
      <c r="A91" s="18" t="s">
        <v>3140</v>
      </c>
      <c r="B91" s="8" t="s">
        <v>3061</v>
      </c>
      <c r="C91" s="9">
        <v>64960</v>
      </c>
      <c r="D91" s="9"/>
      <c r="E91" s="9">
        <f t="shared" si="1"/>
        <v>89935.620000000024</v>
      </c>
    </row>
    <row r="92" spans="1:5" ht="21" x14ac:dyDescent="0.25">
      <c r="A92" s="18" t="s">
        <v>3140</v>
      </c>
      <c r="B92" s="8" t="s">
        <v>396</v>
      </c>
      <c r="C92" s="9"/>
      <c r="D92" s="9">
        <v>89935</v>
      </c>
      <c r="E92" s="9">
        <f t="shared" si="1"/>
        <v>0.62000000002444722</v>
      </c>
    </row>
    <row r="93" spans="1:5" ht="21" x14ac:dyDescent="0.25">
      <c r="A93" s="18" t="s">
        <v>3159</v>
      </c>
      <c r="B93" s="8" t="s">
        <v>3160</v>
      </c>
      <c r="C93" s="9">
        <v>97491.46</v>
      </c>
      <c r="D93" s="9"/>
      <c r="E93" s="9">
        <f t="shared" si="1"/>
        <v>97492.080000000031</v>
      </c>
    </row>
    <row r="94" spans="1:5" ht="21" x14ac:dyDescent="0.25">
      <c r="A94" s="18" t="s">
        <v>3159</v>
      </c>
      <c r="B94" s="8" t="s">
        <v>396</v>
      </c>
      <c r="C94" s="9"/>
      <c r="D94" s="9">
        <v>97492</v>
      </c>
      <c r="E94" s="9">
        <f t="shared" si="1"/>
        <v>8.000000003085006E-2</v>
      </c>
    </row>
    <row r="95" spans="1:5" ht="21" x14ac:dyDescent="0.25">
      <c r="A95" s="18" t="s">
        <v>3168</v>
      </c>
      <c r="B95" s="8" t="s">
        <v>3061</v>
      </c>
      <c r="C95" s="9">
        <v>106960</v>
      </c>
      <c r="D95" s="9"/>
      <c r="E95" s="9">
        <f t="shared" si="1"/>
        <v>106960.08000000003</v>
      </c>
    </row>
    <row r="96" spans="1:5" ht="21" x14ac:dyDescent="0.25">
      <c r="A96" s="18" t="s">
        <v>3168</v>
      </c>
      <c r="B96" s="8" t="s">
        <v>396</v>
      </c>
      <c r="C96" s="9"/>
      <c r="D96" s="9">
        <v>106960</v>
      </c>
      <c r="E96" s="9">
        <f t="shared" si="1"/>
        <v>8.000000003085006E-2</v>
      </c>
    </row>
    <row r="97" spans="1:5" ht="21" x14ac:dyDescent="0.25">
      <c r="A97" s="18" t="s">
        <v>3178</v>
      </c>
      <c r="B97" s="8" t="s">
        <v>3125</v>
      </c>
      <c r="C97" s="9">
        <v>103391.46</v>
      </c>
      <c r="D97" s="9"/>
      <c r="E97" s="9">
        <f t="shared" si="1"/>
        <v>103391.54000000004</v>
      </c>
    </row>
    <row r="98" spans="1:5" ht="21" x14ac:dyDescent="0.25">
      <c r="A98" s="18" t="s">
        <v>3178</v>
      </c>
      <c r="B98" s="8" t="s">
        <v>396</v>
      </c>
      <c r="C98" s="9"/>
      <c r="D98" s="9">
        <v>103391</v>
      </c>
      <c r="E98" s="9">
        <f t="shared" si="1"/>
        <v>0.5400000000372529</v>
      </c>
    </row>
    <row r="99" spans="1:5" ht="21" x14ac:dyDescent="0.25">
      <c r="A99" s="18" t="s">
        <v>3197</v>
      </c>
      <c r="B99" s="8" t="s">
        <v>3125</v>
      </c>
      <c r="C99" s="9">
        <v>110691.46</v>
      </c>
      <c r="D99" s="9"/>
      <c r="E99" s="9">
        <f t="shared" si="1"/>
        <v>110692.00000000004</v>
      </c>
    </row>
    <row r="100" spans="1:5" ht="21" x14ac:dyDescent="0.25">
      <c r="A100" s="18" t="s">
        <v>3197</v>
      </c>
      <c r="B100" s="8" t="s">
        <v>3199</v>
      </c>
      <c r="C100" s="9"/>
      <c r="D100" s="9">
        <f>11992+7.35</f>
        <v>11999.35</v>
      </c>
      <c r="E100" s="9">
        <f t="shared" si="1"/>
        <v>98692.650000000038</v>
      </c>
    </row>
    <row r="101" spans="1:5" ht="21" x14ac:dyDescent="0.25">
      <c r="A101" s="18" t="s">
        <v>3197</v>
      </c>
      <c r="B101" s="8" t="s">
        <v>396</v>
      </c>
      <c r="C101" s="9"/>
      <c r="D101" s="9">
        <v>98692</v>
      </c>
      <c r="E101" s="9">
        <f t="shared" si="1"/>
        <v>0.65000000003783498</v>
      </c>
    </row>
    <row r="102" spans="1:5" ht="21" x14ac:dyDescent="0.25">
      <c r="A102" s="18" t="s">
        <v>3212</v>
      </c>
      <c r="B102" s="8" t="s">
        <v>3211</v>
      </c>
      <c r="C102" s="9">
        <v>54462.62</v>
      </c>
      <c r="D102" s="9"/>
      <c r="E102" s="9">
        <f t="shared" si="1"/>
        <v>54463.27000000004</v>
      </c>
    </row>
    <row r="103" spans="1:5" ht="21" x14ac:dyDescent="0.25">
      <c r="A103" s="18" t="s">
        <v>3212</v>
      </c>
      <c r="B103" s="8" t="s">
        <v>396</v>
      </c>
      <c r="C103" s="9"/>
      <c r="D103" s="9">
        <v>54463</v>
      </c>
      <c r="E103" s="9">
        <f t="shared" si="1"/>
        <v>0.27000000004045432</v>
      </c>
    </row>
    <row r="104" spans="1:5" ht="21" x14ac:dyDescent="0.25">
      <c r="A104" s="18"/>
      <c r="B104" s="8"/>
      <c r="C104" s="9"/>
      <c r="D104" s="9"/>
      <c r="E104" s="9">
        <f t="shared" si="1"/>
        <v>0.27000000004045432</v>
      </c>
    </row>
    <row r="105" spans="1:5" ht="21" x14ac:dyDescent="0.25">
      <c r="A105" s="18"/>
      <c r="B105" s="8"/>
      <c r="C105" s="9"/>
      <c r="D105" s="9"/>
      <c r="E105" s="9">
        <f t="shared" si="1"/>
        <v>0.27000000004045432</v>
      </c>
    </row>
    <row r="106" spans="1:5" ht="21" x14ac:dyDescent="0.25">
      <c r="A106" s="18"/>
      <c r="B106" s="8"/>
      <c r="C106" s="9"/>
      <c r="D106" s="9"/>
      <c r="E106" s="9">
        <f t="shared" si="1"/>
        <v>0.27000000004045432</v>
      </c>
    </row>
    <row r="107" spans="1:5" ht="21" x14ac:dyDescent="0.25">
      <c r="A107" s="18"/>
      <c r="B107" s="17"/>
      <c r="C107" s="9"/>
      <c r="D107" s="9"/>
      <c r="E107" s="9">
        <f t="shared" si="1"/>
        <v>0.27000000004045432</v>
      </c>
    </row>
    <row r="108" spans="1:5" ht="21" x14ac:dyDescent="0.25">
      <c r="A108" s="17"/>
      <c r="B108" s="17"/>
      <c r="C108" s="9"/>
      <c r="D108" s="9"/>
      <c r="E108" s="9">
        <f t="shared" si="1"/>
        <v>0.27000000004045432</v>
      </c>
    </row>
    <row r="109" spans="1:5" ht="21" x14ac:dyDescent="0.25">
      <c r="A109" s="17"/>
      <c r="B109" s="17"/>
      <c r="C109" s="17"/>
      <c r="D109" s="17"/>
      <c r="E109" s="9">
        <f t="shared" si="1"/>
        <v>0.27000000004045432</v>
      </c>
    </row>
    <row r="110" spans="1:5" ht="21" x14ac:dyDescent="0.25">
      <c r="A110" s="17"/>
      <c r="B110" s="17"/>
      <c r="C110" s="17"/>
      <c r="D110" s="17"/>
      <c r="E110" s="9">
        <f t="shared" si="1"/>
        <v>0.27000000004045432</v>
      </c>
    </row>
    <row r="111" spans="1:5" ht="21" x14ac:dyDescent="0.25">
      <c r="A111" s="17"/>
      <c r="B111" s="17"/>
      <c r="C111" s="17"/>
      <c r="D111" s="17"/>
      <c r="E111" s="9">
        <f t="shared" si="1"/>
        <v>0.27000000004045432</v>
      </c>
    </row>
    <row r="112" spans="1:5" ht="21" x14ac:dyDescent="0.25">
      <c r="A112" s="17"/>
      <c r="B112" s="17"/>
      <c r="C112" s="17"/>
      <c r="D112" s="17"/>
      <c r="E112" s="9">
        <f t="shared" si="1"/>
        <v>0.27000000004045432</v>
      </c>
    </row>
    <row r="113" spans="1:5" ht="21" x14ac:dyDescent="0.25">
      <c r="A113" s="17"/>
      <c r="B113" s="17"/>
      <c r="C113" s="17"/>
      <c r="D113" s="17"/>
      <c r="E113" s="9">
        <f t="shared" ref="E113:E143" si="2">E112+C113-D113</f>
        <v>0.27000000004045432</v>
      </c>
    </row>
    <row r="114" spans="1:5" ht="21" x14ac:dyDescent="0.25">
      <c r="A114" s="17"/>
      <c r="B114" s="17"/>
      <c r="C114" s="17"/>
      <c r="D114" s="17"/>
      <c r="E114" s="9">
        <f t="shared" si="2"/>
        <v>0.27000000004045432</v>
      </c>
    </row>
    <row r="115" spans="1:5" ht="21" x14ac:dyDescent="0.25">
      <c r="A115" s="17"/>
      <c r="B115" s="17"/>
      <c r="C115" s="17"/>
      <c r="D115" s="17"/>
      <c r="E115" s="9">
        <f t="shared" si="2"/>
        <v>0.27000000004045432</v>
      </c>
    </row>
    <row r="116" spans="1:5" ht="21" x14ac:dyDescent="0.25">
      <c r="A116" s="17"/>
      <c r="B116" s="17"/>
      <c r="C116" s="17"/>
      <c r="D116" s="17"/>
      <c r="E116" s="9">
        <f t="shared" si="2"/>
        <v>0.27000000004045432</v>
      </c>
    </row>
    <row r="117" spans="1:5" ht="21" x14ac:dyDescent="0.25">
      <c r="A117" s="17"/>
      <c r="B117" s="17"/>
      <c r="C117" s="17"/>
      <c r="D117" s="17"/>
      <c r="E117" s="9">
        <f t="shared" si="2"/>
        <v>0.27000000004045432</v>
      </c>
    </row>
    <row r="118" spans="1:5" ht="21" x14ac:dyDescent="0.25">
      <c r="A118" s="17"/>
      <c r="B118" s="17"/>
      <c r="C118" s="17"/>
      <c r="D118" s="17"/>
      <c r="E118" s="9">
        <f t="shared" si="2"/>
        <v>0.27000000004045432</v>
      </c>
    </row>
    <row r="119" spans="1:5" ht="21" x14ac:dyDescent="0.25">
      <c r="A119" s="17"/>
      <c r="B119" s="17"/>
      <c r="C119" s="17"/>
      <c r="D119" s="17"/>
      <c r="E119" s="9">
        <f t="shared" si="2"/>
        <v>0.27000000004045432</v>
      </c>
    </row>
    <row r="120" spans="1:5" ht="21" x14ac:dyDescent="0.25">
      <c r="A120" s="17"/>
      <c r="B120" s="17"/>
      <c r="C120" s="17"/>
      <c r="D120" s="17"/>
      <c r="E120" s="9">
        <f t="shared" si="2"/>
        <v>0.27000000004045432</v>
      </c>
    </row>
    <row r="121" spans="1:5" ht="21" x14ac:dyDescent="0.25">
      <c r="A121" s="17"/>
      <c r="B121" s="17"/>
      <c r="C121" s="17"/>
      <c r="D121" s="17"/>
      <c r="E121" s="9">
        <f t="shared" si="2"/>
        <v>0.27000000004045432</v>
      </c>
    </row>
    <row r="122" spans="1:5" ht="21" x14ac:dyDescent="0.25">
      <c r="A122" s="17"/>
      <c r="B122" s="17"/>
      <c r="C122" s="17"/>
      <c r="D122" s="17"/>
      <c r="E122" s="9">
        <f t="shared" si="2"/>
        <v>0.27000000004045432</v>
      </c>
    </row>
    <row r="123" spans="1:5" ht="21" x14ac:dyDescent="0.25">
      <c r="A123" s="17"/>
      <c r="B123" s="17"/>
      <c r="C123" s="17"/>
      <c r="D123" s="17"/>
      <c r="E123" s="9">
        <f t="shared" si="2"/>
        <v>0.27000000004045432</v>
      </c>
    </row>
    <row r="124" spans="1:5" ht="21" x14ac:dyDescent="0.25">
      <c r="A124" s="17"/>
      <c r="B124" s="17"/>
      <c r="C124" s="17"/>
      <c r="D124" s="17"/>
      <c r="E124" s="9">
        <f t="shared" si="2"/>
        <v>0.27000000004045432</v>
      </c>
    </row>
    <row r="125" spans="1:5" ht="21" x14ac:dyDescent="0.25">
      <c r="A125" s="17"/>
      <c r="B125" s="17"/>
      <c r="C125" s="17"/>
      <c r="D125" s="17"/>
      <c r="E125" s="9">
        <f t="shared" si="2"/>
        <v>0.27000000004045432</v>
      </c>
    </row>
    <row r="126" spans="1:5" ht="21" x14ac:dyDescent="0.25">
      <c r="A126" s="17"/>
      <c r="B126" s="17"/>
      <c r="C126" s="17"/>
      <c r="D126" s="17"/>
      <c r="E126" s="9">
        <f t="shared" si="2"/>
        <v>0.27000000004045432</v>
      </c>
    </row>
    <row r="127" spans="1:5" ht="21" x14ac:dyDescent="0.25">
      <c r="A127" s="17"/>
      <c r="B127" s="17"/>
      <c r="C127" s="17"/>
      <c r="D127" s="17"/>
      <c r="E127" s="9">
        <f t="shared" si="2"/>
        <v>0.27000000004045432</v>
      </c>
    </row>
    <row r="128" spans="1:5" ht="21" x14ac:dyDescent="0.25">
      <c r="A128" s="17"/>
      <c r="B128" s="17"/>
      <c r="C128" s="17"/>
      <c r="D128" s="17"/>
      <c r="E128" s="9">
        <f t="shared" si="2"/>
        <v>0.27000000004045432</v>
      </c>
    </row>
    <row r="129" spans="1:5" ht="21" x14ac:dyDescent="0.25">
      <c r="A129" s="17"/>
      <c r="B129" s="17"/>
      <c r="C129" s="17"/>
      <c r="D129" s="17"/>
      <c r="E129" s="9">
        <f t="shared" si="2"/>
        <v>0.27000000004045432</v>
      </c>
    </row>
    <row r="130" spans="1:5" ht="21" x14ac:dyDescent="0.25">
      <c r="A130" s="17"/>
      <c r="B130" s="17"/>
      <c r="C130" s="17"/>
      <c r="D130" s="17"/>
      <c r="E130" s="9">
        <f t="shared" si="2"/>
        <v>0.27000000004045432</v>
      </c>
    </row>
    <row r="131" spans="1:5" ht="21" x14ac:dyDescent="0.25">
      <c r="A131" s="17"/>
      <c r="B131" s="17"/>
      <c r="C131" s="17"/>
      <c r="D131" s="17"/>
      <c r="E131" s="9">
        <f t="shared" si="2"/>
        <v>0.27000000004045432</v>
      </c>
    </row>
    <row r="132" spans="1:5" ht="21" x14ac:dyDescent="0.25">
      <c r="A132" s="17"/>
      <c r="B132" s="17"/>
      <c r="C132" s="17"/>
      <c r="D132" s="17"/>
      <c r="E132" s="9">
        <f t="shared" si="2"/>
        <v>0.27000000004045432</v>
      </c>
    </row>
    <row r="133" spans="1:5" ht="21" x14ac:dyDescent="0.25">
      <c r="A133" s="17"/>
      <c r="B133" s="17"/>
      <c r="C133" s="17"/>
      <c r="D133" s="17"/>
      <c r="E133" s="9">
        <f t="shared" si="2"/>
        <v>0.27000000004045432</v>
      </c>
    </row>
    <row r="134" spans="1:5" ht="21" x14ac:dyDescent="0.25">
      <c r="A134" s="17"/>
      <c r="B134" s="17"/>
      <c r="C134" s="17"/>
      <c r="D134" s="17"/>
      <c r="E134" s="9">
        <f t="shared" si="2"/>
        <v>0.27000000004045432</v>
      </c>
    </row>
    <row r="135" spans="1:5" ht="21" x14ac:dyDescent="0.25">
      <c r="A135" s="17"/>
      <c r="B135" s="17"/>
      <c r="C135" s="17"/>
      <c r="D135" s="17"/>
      <c r="E135" s="9">
        <f t="shared" si="2"/>
        <v>0.27000000004045432</v>
      </c>
    </row>
    <row r="136" spans="1:5" ht="21" x14ac:dyDescent="0.25">
      <c r="A136" s="17"/>
      <c r="B136" s="17"/>
      <c r="C136" s="17"/>
      <c r="D136" s="17"/>
      <c r="E136" s="9">
        <f t="shared" si="2"/>
        <v>0.27000000004045432</v>
      </c>
    </row>
    <row r="137" spans="1:5" ht="21" x14ac:dyDescent="0.25">
      <c r="A137" s="17"/>
      <c r="B137" s="17"/>
      <c r="C137" s="17"/>
      <c r="D137" s="17"/>
      <c r="E137" s="9">
        <f t="shared" si="2"/>
        <v>0.27000000004045432</v>
      </c>
    </row>
    <row r="138" spans="1:5" ht="21" x14ac:dyDescent="0.25">
      <c r="A138" s="17"/>
      <c r="B138" s="17"/>
      <c r="C138" s="17"/>
      <c r="D138" s="17"/>
      <c r="E138" s="9">
        <f t="shared" si="2"/>
        <v>0.27000000004045432</v>
      </c>
    </row>
    <row r="139" spans="1:5" ht="21" x14ac:dyDescent="0.25">
      <c r="A139" s="17"/>
      <c r="B139" s="17"/>
      <c r="C139" s="17"/>
      <c r="D139" s="17"/>
      <c r="E139" s="9">
        <f t="shared" si="2"/>
        <v>0.27000000004045432</v>
      </c>
    </row>
    <row r="140" spans="1:5" ht="21" x14ac:dyDescent="0.25">
      <c r="A140" s="17"/>
      <c r="B140" s="17"/>
      <c r="C140" s="17"/>
      <c r="D140" s="17"/>
      <c r="E140" s="9">
        <f t="shared" si="2"/>
        <v>0.27000000004045432</v>
      </c>
    </row>
    <row r="141" spans="1:5" ht="21" x14ac:dyDescent="0.25">
      <c r="A141" s="17"/>
      <c r="B141" s="17"/>
      <c r="C141" s="17"/>
      <c r="D141" s="17"/>
      <c r="E141" s="9">
        <f t="shared" si="2"/>
        <v>0.27000000004045432</v>
      </c>
    </row>
    <row r="142" spans="1:5" ht="21" x14ac:dyDescent="0.25">
      <c r="A142" s="17"/>
      <c r="B142" s="17"/>
      <c r="C142" s="17"/>
      <c r="D142" s="17"/>
      <c r="E142" s="9">
        <f t="shared" si="2"/>
        <v>0.27000000004045432</v>
      </c>
    </row>
    <row r="143" spans="1:5" ht="21" x14ac:dyDescent="0.25">
      <c r="A143" s="17"/>
      <c r="B143" s="17"/>
      <c r="C143" s="17"/>
      <c r="D143" s="17"/>
      <c r="E143" s="9">
        <f t="shared" si="2"/>
        <v>0.27000000004045432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F67A6-5EB8-4C24-A2CF-A21AA83255D0}">
  <dimension ref="A1:E112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15.6640625" bestFit="1" customWidth="1"/>
    <col min="2" max="2" width="72.33203125" customWidth="1"/>
    <col min="3" max="3" width="17.1640625" bestFit="1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2035</v>
      </c>
      <c r="B1" s="160"/>
      <c r="C1" s="160"/>
      <c r="D1" s="160"/>
      <c r="E1" s="160"/>
    </row>
    <row r="2" spans="1:5" ht="26" x14ac:dyDescent="0.3">
      <c r="A2" s="161" t="s">
        <v>2622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0</v>
      </c>
    </row>
    <row r="5" spans="1:5" ht="21" x14ac:dyDescent="0.25">
      <c r="A5" s="18" t="s">
        <v>2900</v>
      </c>
      <c r="B5" s="8" t="s">
        <v>2908</v>
      </c>
      <c r="C5" s="16">
        <v>299910</v>
      </c>
      <c r="D5" s="9"/>
      <c r="E5" s="9">
        <f>E4+C5-D5</f>
        <v>299910</v>
      </c>
    </row>
    <row r="6" spans="1:5" ht="21" x14ac:dyDescent="0.25">
      <c r="A6" s="18" t="s">
        <v>2900</v>
      </c>
      <c r="B6" s="8" t="s">
        <v>2909</v>
      </c>
      <c r="C6" s="9"/>
      <c r="D6" s="9">
        <v>295010</v>
      </c>
      <c r="E6" s="9">
        <f t="shared" ref="E6:E69" si="0">E5+C6-D6</f>
        <v>4900</v>
      </c>
    </row>
    <row r="7" spans="1:5" ht="21" x14ac:dyDescent="0.25">
      <c r="A7" s="18" t="s">
        <v>2900</v>
      </c>
      <c r="B7" s="8" t="s">
        <v>259</v>
      </c>
      <c r="C7" s="9"/>
      <c r="D7" s="9">
        <v>22.58</v>
      </c>
      <c r="E7" s="9">
        <f t="shared" si="0"/>
        <v>4877.42</v>
      </c>
    </row>
    <row r="8" spans="1:5" ht="21" x14ac:dyDescent="0.25">
      <c r="A8" s="18" t="s">
        <v>2935</v>
      </c>
      <c r="B8" s="8" t="s">
        <v>2939</v>
      </c>
      <c r="C8" s="9"/>
      <c r="D8" s="9">
        <v>4877</v>
      </c>
      <c r="E8" s="9">
        <f t="shared" si="0"/>
        <v>0.42000000000007276</v>
      </c>
    </row>
    <row r="9" spans="1:5" ht="21" x14ac:dyDescent="0.25">
      <c r="A9" s="18" t="s">
        <v>2998</v>
      </c>
      <c r="B9" s="8" t="s">
        <v>3004</v>
      </c>
      <c r="C9" s="9">
        <v>59268</v>
      </c>
      <c r="D9" s="9"/>
      <c r="E9" s="9">
        <f t="shared" si="0"/>
        <v>59268.42</v>
      </c>
    </row>
    <row r="10" spans="1:5" ht="21" x14ac:dyDescent="0.25">
      <c r="A10" s="18" t="s">
        <v>3005</v>
      </c>
      <c r="B10" s="8" t="s">
        <v>2939</v>
      </c>
      <c r="C10" s="9"/>
      <c r="D10" s="9">
        <v>59268</v>
      </c>
      <c r="E10" s="9">
        <f t="shared" si="0"/>
        <v>0.41999999999825377</v>
      </c>
    </row>
    <row r="11" spans="1:5" ht="21" x14ac:dyDescent="0.25">
      <c r="A11" s="18"/>
      <c r="B11" s="8"/>
      <c r="C11" s="9"/>
      <c r="D11" s="9"/>
      <c r="E11" s="9">
        <f t="shared" si="0"/>
        <v>0.41999999999825377</v>
      </c>
    </row>
    <row r="12" spans="1:5" ht="21" x14ac:dyDescent="0.25">
      <c r="A12" s="18"/>
      <c r="B12" s="8"/>
      <c r="C12" s="9"/>
      <c r="D12" s="9"/>
      <c r="E12" s="9">
        <f t="shared" si="0"/>
        <v>0.41999999999825377</v>
      </c>
    </row>
    <row r="13" spans="1:5" ht="21" x14ac:dyDescent="0.25">
      <c r="A13" s="18"/>
      <c r="B13" s="8"/>
      <c r="C13" s="9"/>
      <c r="D13" s="9"/>
      <c r="E13" s="9">
        <f t="shared" si="0"/>
        <v>0.41999999999825377</v>
      </c>
    </row>
    <row r="14" spans="1:5" ht="21" x14ac:dyDescent="0.25">
      <c r="A14" s="18"/>
      <c r="B14" s="8"/>
      <c r="C14" s="9"/>
      <c r="D14" s="9"/>
      <c r="E14" s="9">
        <f t="shared" si="0"/>
        <v>0.41999999999825377</v>
      </c>
    </row>
    <row r="15" spans="1:5" ht="21" x14ac:dyDescent="0.25">
      <c r="A15" s="18"/>
      <c r="B15" s="8"/>
      <c r="C15" s="9"/>
      <c r="D15" s="9"/>
      <c r="E15" s="9">
        <f t="shared" si="0"/>
        <v>0.41999999999825377</v>
      </c>
    </row>
    <row r="16" spans="1:5" ht="21" x14ac:dyDescent="0.25">
      <c r="A16" s="18"/>
      <c r="B16" s="8"/>
      <c r="C16" s="9"/>
      <c r="D16" s="9"/>
      <c r="E16" s="9">
        <f t="shared" si="0"/>
        <v>0.41999999999825377</v>
      </c>
    </row>
    <row r="17" spans="1:5" ht="21" x14ac:dyDescent="0.25">
      <c r="A17" s="18"/>
      <c r="B17" s="8"/>
      <c r="C17" s="9"/>
      <c r="D17" s="9"/>
      <c r="E17" s="9">
        <f t="shared" si="0"/>
        <v>0.41999999999825377</v>
      </c>
    </row>
    <row r="18" spans="1:5" ht="21" x14ac:dyDescent="0.25">
      <c r="A18" s="18"/>
      <c r="B18" s="8"/>
      <c r="C18" s="9"/>
      <c r="D18" s="9"/>
      <c r="E18" s="9">
        <f t="shared" si="0"/>
        <v>0.41999999999825377</v>
      </c>
    </row>
    <row r="19" spans="1:5" ht="21" x14ac:dyDescent="0.25">
      <c r="A19" s="18"/>
      <c r="B19" s="8"/>
      <c r="C19" s="9"/>
      <c r="D19" s="9"/>
      <c r="E19" s="9">
        <f t="shared" si="0"/>
        <v>0.41999999999825377</v>
      </c>
    </row>
    <row r="20" spans="1:5" ht="21" x14ac:dyDescent="0.25">
      <c r="A20" s="18"/>
      <c r="B20" s="8"/>
      <c r="C20" s="9"/>
      <c r="D20" s="9"/>
      <c r="E20" s="9">
        <f t="shared" si="0"/>
        <v>0.41999999999825377</v>
      </c>
    </row>
    <row r="21" spans="1:5" ht="21" x14ac:dyDescent="0.25">
      <c r="A21" s="18"/>
      <c r="B21" s="8"/>
      <c r="C21" s="9"/>
      <c r="D21" s="9"/>
      <c r="E21" s="9">
        <f t="shared" si="0"/>
        <v>0.41999999999825377</v>
      </c>
    </row>
    <row r="22" spans="1:5" ht="21" x14ac:dyDescent="0.25">
      <c r="A22" s="18"/>
      <c r="B22" s="8"/>
      <c r="C22" s="9"/>
      <c r="D22" s="9"/>
      <c r="E22" s="9">
        <f t="shared" si="0"/>
        <v>0.41999999999825377</v>
      </c>
    </row>
    <row r="23" spans="1:5" ht="21" x14ac:dyDescent="0.25">
      <c r="A23" s="18"/>
      <c r="B23" s="8"/>
      <c r="C23" s="9"/>
      <c r="D23" s="9"/>
      <c r="E23" s="9">
        <f t="shared" si="0"/>
        <v>0.41999999999825377</v>
      </c>
    </row>
    <row r="24" spans="1:5" ht="21" x14ac:dyDescent="0.25">
      <c r="A24" s="18"/>
      <c r="B24" s="8"/>
      <c r="C24" s="9"/>
      <c r="D24" s="9"/>
      <c r="E24" s="9">
        <f t="shared" si="0"/>
        <v>0.41999999999825377</v>
      </c>
    </row>
    <row r="25" spans="1:5" ht="21" x14ac:dyDescent="0.25">
      <c r="A25" s="18"/>
      <c r="B25" s="8"/>
      <c r="C25" s="9"/>
      <c r="D25" s="9"/>
      <c r="E25" s="9">
        <f t="shared" si="0"/>
        <v>0.41999999999825377</v>
      </c>
    </row>
    <row r="26" spans="1:5" ht="21" x14ac:dyDescent="0.25">
      <c r="A26" s="18"/>
      <c r="B26" s="8"/>
      <c r="C26" s="9"/>
      <c r="D26" s="9"/>
      <c r="E26" s="9">
        <f t="shared" si="0"/>
        <v>0.41999999999825377</v>
      </c>
    </row>
    <row r="27" spans="1:5" ht="21" x14ac:dyDescent="0.25">
      <c r="A27" s="18"/>
      <c r="B27" s="8"/>
      <c r="C27" s="9"/>
      <c r="D27" s="9"/>
      <c r="E27" s="9">
        <f t="shared" si="0"/>
        <v>0.41999999999825377</v>
      </c>
    </row>
    <row r="28" spans="1:5" ht="21" x14ac:dyDescent="0.25">
      <c r="A28" s="18"/>
      <c r="B28" s="8"/>
      <c r="C28" s="9"/>
      <c r="D28" s="9"/>
      <c r="E28" s="9">
        <f t="shared" si="0"/>
        <v>0.41999999999825377</v>
      </c>
    </row>
    <row r="29" spans="1:5" ht="21" x14ac:dyDescent="0.25">
      <c r="A29" s="18"/>
      <c r="B29" s="8"/>
      <c r="C29" s="9"/>
      <c r="D29" s="9"/>
      <c r="E29" s="9">
        <f t="shared" si="0"/>
        <v>0.41999999999825377</v>
      </c>
    </row>
    <row r="30" spans="1:5" ht="21" x14ac:dyDescent="0.25">
      <c r="A30" s="18"/>
      <c r="B30" s="8"/>
      <c r="C30" s="9"/>
      <c r="D30" s="9"/>
      <c r="E30" s="9">
        <f t="shared" si="0"/>
        <v>0.41999999999825377</v>
      </c>
    </row>
    <row r="31" spans="1:5" ht="21" x14ac:dyDescent="0.25">
      <c r="A31" s="18"/>
      <c r="B31" s="8"/>
      <c r="C31" s="9"/>
      <c r="D31" s="9"/>
      <c r="E31" s="9">
        <f t="shared" si="0"/>
        <v>0.41999999999825377</v>
      </c>
    </row>
    <row r="32" spans="1:5" ht="21" x14ac:dyDescent="0.25">
      <c r="A32" s="18"/>
      <c r="B32" s="8"/>
      <c r="C32" s="9"/>
      <c r="D32" s="9"/>
      <c r="E32" s="9">
        <f t="shared" si="0"/>
        <v>0.41999999999825377</v>
      </c>
    </row>
    <row r="33" spans="1:5" ht="21" x14ac:dyDescent="0.25">
      <c r="A33" s="18"/>
      <c r="B33" s="8"/>
      <c r="C33" s="9"/>
      <c r="D33" s="9"/>
      <c r="E33" s="9">
        <f t="shared" si="0"/>
        <v>0.41999999999825377</v>
      </c>
    </row>
    <row r="34" spans="1:5" ht="21" x14ac:dyDescent="0.25">
      <c r="A34" s="18"/>
      <c r="B34" s="8"/>
      <c r="C34" s="9"/>
      <c r="D34" s="9"/>
      <c r="E34" s="9">
        <f t="shared" si="0"/>
        <v>0.41999999999825377</v>
      </c>
    </row>
    <row r="35" spans="1:5" ht="21" x14ac:dyDescent="0.25">
      <c r="A35" s="18"/>
      <c r="B35" s="8"/>
      <c r="C35" s="9"/>
      <c r="D35" s="9"/>
      <c r="E35" s="9">
        <f t="shared" si="0"/>
        <v>0.41999999999825377</v>
      </c>
    </row>
    <row r="36" spans="1:5" ht="21" x14ac:dyDescent="0.25">
      <c r="A36" s="18"/>
      <c r="B36" s="8"/>
      <c r="C36" s="9"/>
      <c r="D36" s="9"/>
      <c r="E36" s="9">
        <f t="shared" si="0"/>
        <v>0.41999999999825377</v>
      </c>
    </row>
    <row r="37" spans="1:5" ht="21" x14ac:dyDescent="0.25">
      <c r="A37" s="18"/>
      <c r="B37" s="17"/>
      <c r="C37" s="9"/>
      <c r="D37" s="9"/>
      <c r="E37" s="9">
        <f t="shared" si="0"/>
        <v>0.41999999999825377</v>
      </c>
    </row>
    <row r="38" spans="1:5" ht="21" x14ac:dyDescent="0.25">
      <c r="A38" s="18"/>
      <c r="B38" s="17"/>
      <c r="C38" s="9"/>
      <c r="D38" s="9"/>
      <c r="E38" s="9">
        <f t="shared" si="0"/>
        <v>0.41999999999825377</v>
      </c>
    </row>
    <row r="39" spans="1:5" ht="21" x14ac:dyDescent="0.25">
      <c r="A39" s="18"/>
      <c r="B39" s="8"/>
      <c r="C39" s="9"/>
      <c r="D39" s="9"/>
      <c r="E39" s="9">
        <f t="shared" si="0"/>
        <v>0.41999999999825377</v>
      </c>
    </row>
    <row r="40" spans="1:5" ht="21" x14ac:dyDescent="0.25">
      <c r="A40" s="18"/>
      <c r="B40" s="9"/>
      <c r="C40" s="9"/>
      <c r="D40" s="9"/>
      <c r="E40" s="9">
        <f t="shared" si="0"/>
        <v>0.41999999999825377</v>
      </c>
    </row>
    <row r="41" spans="1:5" ht="21" x14ac:dyDescent="0.25">
      <c r="A41" s="18"/>
      <c r="B41" s="17"/>
      <c r="C41" s="9"/>
      <c r="D41" s="9"/>
      <c r="E41" s="9">
        <f t="shared" si="0"/>
        <v>0.41999999999825377</v>
      </c>
    </row>
    <row r="42" spans="1:5" ht="21" x14ac:dyDescent="0.25">
      <c r="A42" s="18"/>
      <c r="B42" s="17"/>
      <c r="C42" s="9"/>
      <c r="D42" s="9"/>
      <c r="E42" s="9">
        <f t="shared" si="0"/>
        <v>0.41999999999825377</v>
      </c>
    </row>
    <row r="43" spans="1:5" ht="21" x14ac:dyDescent="0.25">
      <c r="A43" s="18"/>
      <c r="B43" s="17"/>
      <c r="C43" s="9"/>
      <c r="D43" s="9"/>
      <c r="E43" s="9">
        <f t="shared" si="0"/>
        <v>0.41999999999825377</v>
      </c>
    </row>
    <row r="44" spans="1:5" ht="21" x14ac:dyDescent="0.25">
      <c r="A44" s="18"/>
      <c r="B44" s="17"/>
      <c r="C44" s="9"/>
      <c r="D44" s="9"/>
      <c r="E44" s="9">
        <f t="shared" si="0"/>
        <v>0.41999999999825377</v>
      </c>
    </row>
    <row r="45" spans="1:5" ht="21" x14ac:dyDescent="0.25">
      <c r="A45" s="18"/>
      <c r="B45" s="17"/>
      <c r="C45" s="9"/>
      <c r="D45" s="9"/>
      <c r="E45" s="9">
        <f t="shared" si="0"/>
        <v>0.41999999999825377</v>
      </c>
    </row>
    <row r="46" spans="1:5" ht="21" x14ac:dyDescent="0.25">
      <c r="A46" s="18"/>
      <c r="B46" s="17"/>
      <c r="C46" s="9"/>
      <c r="D46" s="9"/>
      <c r="E46" s="9">
        <f t="shared" si="0"/>
        <v>0.41999999999825377</v>
      </c>
    </row>
    <row r="47" spans="1:5" ht="21" x14ac:dyDescent="0.25">
      <c r="A47" s="18"/>
      <c r="B47" s="17"/>
      <c r="C47" s="9"/>
      <c r="D47" s="9"/>
      <c r="E47" s="9">
        <f t="shared" si="0"/>
        <v>0.41999999999825377</v>
      </c>
    </row>
    <row r="48" spans="1:5" ht="21" x14ac:dyDescent="0.25">
      <c r="A48" s="18"/>
      <c r="B48" s="17"/>
      <c r="C48" s="9"/>
      <c r="D48" s="9"/>
      <c r="E48" s="9">
        <f t="shared" si="0"/>
        <v>0.41999999999825377</v>
      </c>
    </row>
    <row r="49" spans="1:5" ht="21" x14ac:dyDescent="0.25">
      <c r="A49" s="18"/>
      <c r="B49" s="17"/>
      <c r="C49" s="9"/>
      <c r="D49" s="9"/>
      <c r="E49" s="9">
        <f t="shared" si="0"/>
        <v>0.41999999999825377</v>
      </c>
    </row>
    <row r="50" spans="1:5" ht="21" x14ac:dyDescent="0.25">
      <c r="A50" s="18"/>
      <c r="B50" s="17"/>
      <c r="C50" s="9"/>
      <c r="D50" s="9"/>
      <c r="E50" s="9">
        <f t="shared" si="0"/>
        <v>0.41999999999825377</v>
      </c>
    </row>
    <row r="51" spans="1:5" ht="21" x14ac:dyDescent="0.25">
      <c r="A51" s="17"/>
      <c r="B51" s="17"/>
      <c r="C51" s="9"/>
      <c r="D51" s="9"/>
      <c r="E51" s="9">
        <f t="shared" si="0"/>
        <v>0.41999999999825377</v>
      </c>
    </row>
    <row r="52" spans="1:5" ht="21" x14ac:dyDescent="0.25">
      <c r="A52" s="17"/>
      <c r="B52" s="17"/>
      <c r="C52" s="9"/>
      <c r="D52" s="9"/>
      <c r="E52" s="9">
        <f t="shared" si="0"/>
        <v>0.41999999999825377</v>
      </c>
    </row>
    <row r="53" spans="1:5" ht="21" x14ac:dyDescent="0.25">
      <c r="A53" s="17"/>
      <c r="B53" s="17"/>
      <c r="C53" s="17"/>
      <c r="D53" s="9"/>
      <c r="E53" s="9">
        <f t="shared" si="0"/>
        <v>0.41999999999825377</v>
      </c>
    </row>
    <row r="54" spans="1:5" ht="21" x14ac:dyDescent="0.25">
      <c r="A54" s="68"/>
      <c r="B54" s="9"/>
      <c r="C54" s="9"/>
      <c r="D54" s="9"/>
      <c r="E54" s="9">
        <f t="shared" si="0"/>
        <v>0.41999999999825377</v>
      </c>
    </row>
    <row r="55" spans="1:5" ht="21" x14ac:dyDescent="0.25">
      <c r="A55" s="68"/>
      <c r="B55" s="17"/>
      <c r="C55" s="9"/>
      <c r="D55" s="9"/>
      <c r="E55" s="9">
        <f t="shared" si="0"/>
        <v>0.41999999999825377</v>
      </c>
    </row>
    <row r="56" spans="1:5" ht="21" x14ac:dyDescent="0.25">
      <c r="A56" s="68"/>
      <c r="B56" s="17"/>
      <c r="C56" s="9"/>
      <c r="D56" s="9"/>
      <c r="E56" s="9">
        <f t="shared" si="0"/>
        <v>0.41999999999825377</v>
      </c>
    </row>
    <row r="57" spans="1:5" ht="21" x14ac:dyDescent="0.25">
      <c r="A57" s="68"/>
      <c r="B57" s="17"/>
      <c r="C57" s="17"/>
      <c r="D57" s="9"/>
      <c r="E57" s="9">
        <f t="shared" si="0"/>
        <v>0.41999999999825377</v>
      </c>
    </row>
    <row r="58" spans="1:5" ht="21" x14ac:dyDescent="0.25">
      <c r="A58" s="17"/>
      <c r="B58" s="17"/>
      <c r="C58" s="17"/>
      <c r="D58" s="9"/>
      <c r="E58" s="9">
        <f t="shared" si="0"/>
        <v>0.41999999999825377</v>
      </c>
    </row>
    <row r="59" spans="1:5" ht="21" x14ac:dyDescent="0.25">
      <c r="A59" s="17"/>
      <c r="B59" s="17"/>
      <c r="C59" s="17"/>
      <c r="D59" s="9"/>
      <c r="E59" s="9">
        <f t="shared" si="0"/>
        <v>0.41999999999825377</v>
      </c>
    </row>
    <row r="60" spans="1:5" ht="21" x14ac:dyDescent="0.25">
      <c r="A60" s="17"/>
      <c r="B60" s="17"/>
      <c r="C60" s="17"/>
      <c r="D60" s="9"/>
      <c r="E60" s="9">
        <f t="shared" si="0"/>
        <v>0.41999999999825377</v>
      </c>
    </row>
    <row r="61" spans="1:5" ht="21" x14ac:dyDescent="0.25">
      <c r="A61" s="17"/>
      <c r="B61" s="17"/>
      <c r="C61" s="17"/>
      <c r="D61" s="9"/>
      <c r="E61" s="9">
        <f t="shared" si="0"/>
        <v>0.41999999999825377</v>
      </c>
    </row>
    <row r="62" spans="1:5" ht="21" x14ac:dyDescent="0.25">
      <c r="A62" s="17"/>
      <c r="B62" s="17"/>
      <c r="C62" s="17"/>
      <c r="D62" s="9"/>
      <c r="E62" s="9">
        <f t="shared" si="0"/>
        <v>0.41999999999825377</v>
      </c>
    </row>
    <row r="63" spans="1:5" ht="21" x14ac:dyDescent="0.25">
      <c r="A63" s="17"/>
      <c r="B63" s="17"/>
      <c r="C63" s="17"/>
      <c r="D63" s="9"/>
      <c r="E63" s="9">
        <f t="shared" si="0"/>
        <v>0.41999999999825377</v>
      </c>
    </row>
    <row r="64" spans="1:5" ht="21" x14ac:dyDescent="0.25">
      <c r="A64" s="17"/>
      <c r="B64" s="17"/>
      <c r="C64" s="17"/>
      <c r="D64" s="9"/>
      <c r="E64" s="9">
        <f t="shared" si="0"/>
        <v>0.41999999999825377</v>
      </c>
    </row>
    <row r="65" spans="1:5" ht="21" x14ac:dyDescent="0.25">
      <c r="A65" s="17"/>
      <c r="B65" s="17"/>
      <c r="C65" s="17"/>
      <c r="D65" s="9"/>
      <c r="E65" s="9">
        <f t="shared" si="0"/>
        <v>0.41999999999825377</v>
      </c>
    </row>
    <row r="66" spans="1:5" ht="21" x14ac:dyDescent="0.25">
      <c r="A66" s="17"/>
      <c r="B66" s="17"/>
      <c r="C66" s="17"/>
      <c r="D66" s="9"/>
      <c r="E66" s="9">
        <f t="shared" si="0"/>
        <v>0.41999999999825377</v>
      </c>
    </row>
    <row r="67" spans="1:5" ht="21" x14ac:dyDescent="0.25">
      <c r="A67" s="17"/>
      <c r="B67" s="17"/>
      <c r="C67" s="17"/>
      <c r="D67" s="9"/>
      <c r="E67" s="9">
        <f t="shared" si="0"/>
        <v>0.41999999999825377</v>
      </c>
    </row>
    <row r="68" spans="1:5" ht="21" x14ac:dyDescent="0.25">
      <c r="A68" s="17"/>
      <c r="B68" s="17"/>
      <c r="C68" s="17"/>
      <c r="D68" s="9"/>
      <c r="E68" s="9">
        <f t="shared" si="0"/>
        <v>0.41999999999825377</v>
      </c>
    </row>
    <row r="69" spans="1:5" ht="21" x14ac:dyDescent="0.25">
      <c r="A69" s="17"/>
      <c r="B69" s="17"/>
      <c r="C69" s="17"/>
      <c r="D69" s="9"/>
      <c r="E69" s="9">
        <f t="shared" si="0"/>
        <v>0.41999999999825377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0.41999999999825377</v>
      </c>
    </row>
    <row r="71" spans="1:5" ht="21" x14ac:dyDescent="0.25">
      <c r="A71" s="17"/>
      <c r="B71" s="17"/>
      <c r="C71" s="17"/>
      <c r="D71" s="9"/>
      <c r="E71" s="9">
        <f t="shared" si="1"/>
        <v>0.41999999999825377</v>
      </c>
    </row>
    <row r="72" spans="1:5" ht="21" x14ac:dyDescent="0.25">
      <c r="A72" s="17"/>
      <c r="B72" s="17"/>
      <c r="C72" s="17"/>
      <c r="D72" s="9"/>
      <c r="E72" s="9">
        <f t="shared" si="1"/>
        <v>0.41999999999825377</v>
      </c>
    </row>
    <row r="73" spans="1:5" ht="21" x14ac:dyDescent="0.25">
      <c r="A73" s="17"/>
      <c r="B73" s="17"/>
      <c r="C73" s="17"/>
      <c r="D73" s="9"/>
      <c r="E73" s="9">
        <f t="shared" si="1"/>
        <v>0.41999999999825377</v>
      </c>
    </row>
    <row r="74" spans="1:5" ht="21" x14ac:dyDescent="0.25">
      <c r="A74" s="17"/>
      <c r="B74" s="17"/>
      <c r="C74" s="17"/>
      <c r="D74" s="9"/>
      <c r="E74" s="9">
        <f t="shared" si="1"/>
        <v>0.41999999999825377</v>
      </c>
    </row>
    <row r="75" spans="1:5" ht="21" x14ac:dyDescent="0.25">
      <c r="A75" s="17"/>
      <c r="B75" s="17"/>
      <c r="C75" s="17"/>
      <c r="D75" s="9"/>
      <c r="E75" s="9">
        <f t="shared" si="1"/>
        <v>0.41999999999825377</v>
      </c>
    </row>
    <row r="76" spans="1:5" ht="21" x14ac:dyDescent="0.25">
      <c r="A76" s="17"/>
      <c r="B76" s="17"/>
      <c r="C76" s="17"/>
      <c r="D76" s="9"/>
      <c r="E76" s="9">
        <f t="shared" si="1"/>
        <v>0.41999999999825377</v>
      </c>
    </row>
    <row r="77" spans="1:5" ht="21" x14ac:dyDescent="0.25">
      <c r="A77" s="17"/>
      <c r="B77" s="17"/>
      <c r="C77" s="17"/>
      <c r="D77" s="9"/>
      <c r="E77" s="9">
        <f t="shared" si="1"/>
        <v>0.41999999999825377</v>
      </c>
    </row>
    <row r="78" spans="1:5" ht="21" x14ac:dyDescent="0.25">
      <c r="A78" s="17"/>
      <c r="B78" s="17"/>
      <c r="C78" s="17"/>
      <c r="D78" s="9"/>
      <c r="E78" s="9">
        <f t="shared" si="1"/>
        <v>0.41999999999825377</v>
      </c>
    </row>
    <row r="79" spans="1:5" ht="21" x14ac:dyDescent="0.25">
      <c r="A79" s="17"/>
      <c r="B79" s="17"/>
      <c r="C79" s="17"/>
      <c r="D79" s="9"/>
      <c r="E79" s="9">
        <f t="shared" si="1"/>
        <v>0.41999999999825377</v>
      </c>
    </row>
    <row r="80" spans="1:5" ht="21" x14ac:dyDescent="0.25">
      <c r="A80" s="17"/>
      <c r="B80" s="17"/>
      <c r="C80" s="17"/>
      <c r="D80" s="9"/>
      <c r="E80" s="9">
        <f t="shared" si="1"/>
        <v>0.41999999999825377</v>
      </c>
    </row>
    <row r="81" spans="1:5" ht="21" x14ac:dyDescent="0.25">
      <c r="A81" s="17"/>
      <c r="B81" s="17"/>
      <c r="C81" s="17"/>
      <c r="D81" s="9"/>
      <c r="E81" s="9">
        <f t="shared" si="1"/>
        <v>0.41999999999825377</v>
      </c>
    </row>
    <row r="82" spans="1:5" ht="21" x14ac:dyDescent="0.25">
      <c r="A82" s="17"/>
      <c r="B82" s="17"/>
      <c r="C82" s="17"/>
      <c r="D82" s="9"/>
      <c r="E82" s="9">
        <f t="shared" si="1"/>
        <v>0.41999999999825377</v>
      </c>
    </row>
    <row r="83" spans="1:5" ht="21" x14ac:dyDescent="0.25">
      <c r="A83" s="17"/>
      <c r="B83" s="17"/>
      <c r="C83" s="17"/>
      <c r="D83" s="9"/>
      <c r="E83" s="9">
        <f t="shared" si="1"/>
        <v>0.41999999999825377</v>
      </c>
    </row>
    <row r="84" spans="1:5" ht="21" x14ac:dyDescent="0.25">
      <c r="A84" s="17"/>
      <c r="B84" s="17"/>
      <c r="C84" s="17"/>
      <c r="D84" s="9"/>
      <c r="E84" s="9">
        <f t="shared" si="1"/>
        <v>0.41999999999825377</v>
      </c>
    </row>
    <row r="85" spans="1:5" ht="21" x14ac:dyDescent="0.25">
      <c r="A85" s="17"/>
      <c r="B85" s="17"/>
      <c r="C85" s="17"/>
      <c r="D85" s="9"/>
      <c r="E85" s="9">
        <f t="shared" si="1"/>
        <v>0.41999999999825377</v>
      </c>
    </row>
    <row r="86" spans="1:5" ht="21" x14ac:dyDescent="0.25">
      <c r="A86" s="17"/>
      <c r="B86" s="17"/>
      <c r="C86" s="17"/>
      <c r="D86" s="9"/>
      <c r="E86" s="9">
        <f t="shared" si="1"/>
        <v>0.41999999999825377</v>
      </c>
    </row>
    <row r="87" spans="1:5" ht="21" x14ac:dyDescent="0.25">
      <c r="A87" s="17"/>
      <c r="B87" s="17"/>
      <c r="C87" s="17"/>
      <c r="D87" s="9"/>
      <c r="E87" s="9">
        <f t="shared" si="1"/>
        <v>0.41999999999825377</v>
      </c>
    </row>
    <row r="88" spans="1:5" ht="21" x14ac:dyDescent="0.25">
      <c r="A88" s="17"/>
      <c r="B88" s="17"/>
      <c r="C88" s="17"/>
      <c r="D88" s="9"/>
      <c r="E88" s="9">
        <f t="shared" si="1"/>
        <v>0.41999999999825377</v>
      </c>
    </row>
    <row r="89" spans="1:5" ht="21" x14ac:dyDescent="0.25">
      <c r="A89" s="17"/>
      <c r="B89" s="17"/>
      <c r="C89" s="17"/>
      <c r="D89" s="9"/>
      <c r="E89" s="9">
        <f t="shared" si="1"/>
        <v>0.41999999999825377</v>
      </c>
    </row>
    <row r="90" spans="1:5" ht="21" x14ac:dyDescent="0.25">
      <c r="A90" s="17"/>
      <c r="B90" s="17"/>
      <c r="C90" s="17"/>
      <c r="D90" s="9"/>
      <c r="E90" s="9">
        <f t="shared" si="1"/>
        <v>0.41999999999825377</v>
      </c>
    </row>
    <row r="91" spans="1:5" ht="21" x14ac:dyDescent="0.25">
      <c r="A91" s="17"/>
      <c r="B91" s="17"/>
      <c r="C91" s="17"/>
      <c r="D91" s="9"/>
      <c r="E91" s="9">
        <f t="shared" si="1"/>
        <v>0.41999999999825377</v>
      </c>
    </row>
    <row r="92" spans="1:5" ht="21" x14ac:dyDescent="0.25">
      <c r="A92" s="17"/>
      <c r="B92" s="17"/>
      <c r="C92" s="17"/>
      <c r="D92" s="9"/>
      <c r="E92" s="9">
        <f t="shared" si="1"/>
        <v>0.41999999999825377</v>
      </c>
    </row>
    <row r="93" spans="1:5" ht="21" x14ac:dyDescent="0.25">
      <c r="A93" s="17"/>
      <c r="B93" s="17"/>
      <c r="C93" s="17"/>
      <c r="D93" s="9"/>
      <c r="E93" s="9">
        <f t="shared" si="1"/>
        <v>0.41999999999825377</v>
      </c>
    </row>
    <row r="94" spans="1:5" ht="21" x14ac:dyDescent="0.25">
      <c r="A94" s="17"/>
      <c r="B94" s="17"/>
      <c r="C94" s="17"/>
      <c r="D94" s="9"/>
      <c r="E94" s="9">
        <f t="shared" si="1"/>
        <v>0.41999999999825377</v>
      </c>
    </row>
    <row r="95" spans="1:5" ht="21" x14ac:dyDescent="0.25">
      <c r="A95" s="17"/>
      <c r="B95" s="17"/>
      <c r="C95" s="17"/>
      <c r="D95" s="9"/>
      <c r="E95" s="9">
        <f t="shared" si="1"/>
        <v>0.41999999999825377</v>
      </c>
    </row>
    <row r="96" spans="1:5" ht="21" x14ac:dyDescent="0.25">
      <c r="A96" s="17"/>
      <c r="B96" s="17"/>
      <c r="C96" s="17"/>
      <c r="D96" s="9"/>
      <c r="E96" s="9">
        <f t="shared" si="1"/>
        <v>0.41999999999825377</v>
      </c>
    </row>
    <row r="97" spans="1:5" ht="21" x14ac:dyDescent="0.25">
      <c r="A97" s="17"/>
      <c r="B97" s="17"/>
      <c r="C97" s="17"/>
      <c r="D97" s="9"/>
      <c r="E97" s="9">
        <f t="shared" si="1"/>
        <v>0.41999999999825377</v>
      </c>
    </row>
    <row r="98" spans="1:5" ht="21" x14ac:dyDescent="0.25">
      <c r="A98" s="17"/>
      <c r="B98" s="17"/>
      <c r="C98" s="17"/>
      <c r="D98" s="9"/>
      <c r="E98" s="9">
        <f t="shared" si="1"/>
        <v>0.41999999999825377</v>
      </c>
    </row>
    <row r="99" spans="1:5" ht="21" x14ac:dyDescent="0.25">
      <c r="A99" s="17"/>
      <c r="B99" s="17"/>
      <c r="C99" s="17"/>
      <c r="D99" s="9"/>
      <c r="E99" s="9">
        <f t="shared" si="1"/>
        <v>0.41999999999825377</v>
      </c>
    </row>
    <row r="100" spans="1:5" ht="21" x14ac:dyDescent="0.25">
      <c r="A100" s="17"/>
      <c r="B100" s="17"/>
      <c r="C100" s="17"/>
      <c r="D100" s="9"/>
      <c r="E100" s="9">
        <f t="shared" si="1"/>
        <v>0.41999999999825377</v>
      </c>
    </row>
    <row r="101" spans="1:5" ht="21" x14ac:dyDescent="0.25">
      <c r="A101" s="17"/>
      <c r="B101" s="17"/>
      <c r="C101" s="17"/>
      <c r="D101" s="9"/>
      <c r="E101" s="9">
        <f t="shared" si="1"/>
        <v>0.41999999999825377</v>
      </c>
    </row>
    <row r="102" spans="1:5" ht="21" x14ac:dyDescent="0.25">
      <c r="A102" s="17"/>
      <c r="B102" s="17"/>
      <c r="C102" s="17"/>
      <c r="D102" s="9"/>
      <c r="E102" s="9">
        <f t="shared" si="1"/>
        <v>0.41999999999825377</v>
      </c>
    </row>
    <row r="103" spans="1:5" ht="21" x14ac:dyDescent="0.25">
      <c r="A103" s="17"/>
      <c r="B103" s="17"/>
      <c r="C103" s="17"/>
      <c r="D103" s="9"/>
      <c r="E103" s="9">
        <f t="shared" si="1"/>
        <v>0.41999999999825377</v>
      </c>
    </row>
    <row r="104" spans="1:5" ht="21" x14ac:dyDescent="0.25">
      <c r="A104" s="17"/>
      <c r="B104" s="17"/>
      <c r="C104" s="17"/>
      <c r="D104" s="9"/>
      <c r="E104" s="9">
        <f t="shared" si="1"/>
        <v>0.41999999999825377</v>
      </c>
    </row>
    <row r="105" spans="1:5" ht="21" x14ac:dyDescent="0.25">
      <c r="A105" s="17"/>
      <c r="B105" s="17"/>
      <c r="C105" s="17"/>
      <c r="D105" s="17"/>
      <c r="E105" s="9">
        <f t="shared" si="1"/>
        <v>0.41999999999825377</v>
      </c>
    </row>
    <row r="106" spans="1:5" ht="21" x14ac:dyDescent="0.25">
      <c r="A106" s="17"/>
      <c r="B106" s="17"/>
      <c r="C106" s="17"/>
      <c r="D106" s="17"/>
      <c r="E106" s="9">
        <f t="shared" si="1"/>
        <v>0.41999999999825377</v>
      </c>
    </row>
    <row r="107" spans="1:5" ht="21" x14ac:dyDescent="0.25">
      <c r="A107" s="17"/>
      <c r="B107" s="17"/>
      <c r="C107" s="17"/>
      <c r="D107" s="17"/>
      <c r="E107" s="9">
        <f t="shared" si="1"/>
        <v>0.41999999999825377</v>
      </c>
    </row>
    <row r="108" spans="1:5" ht="21" x14ac:dyDescent="0.25">
      <c r="A108" s="17"/>
      <c r="B108" s="17"/>
      <c r="C108" s="17"/>
      <c r="D108" s="17"/>
      <c r="E108" s="9">
        <f t="shared" si="1"/>
        <v>0.41999999999825377</v>
      </c>
    </row>
    <row r="109" spans="1:5" ht="21" x14ac:dyDescent="0.25">
      <c r="A109" s="17"/>
      <c r="B109" s="17"/>
      <c r="C109" s="17"/>
      <c r="D109" s="17"/>
      <c r="E109" s="9">
        <f t="shared" si="1"/>
        <v>0.41999999999825377</v>
      </c>
    </row>
    <row r="110" spans="1:5" ht="21" x14ac:dyDescent="0.25">
      <c r="A110" s="17"/>
      <c r="B110" s="17"/>
      <c r="C110" s="17"/>
      <c r="D110" s="17"/>
      <c r="E110" s="9">
        <f t="shared" si="1"/>
        <v>0.41999999999825377</v>
      </c>
    </row>
    <row r="111" spans="1:5" ht="21" x14ac:dyDescent="0.25">
      <c r="A111" s="17"/>
      <c r="B111" s="17"/>
      <c r="C111" s="17"/>
      <c r="D111" s="17"/>
      <c r="E111" s="9">
        <f t="shared" si="1"/>
        <v>0.41999999999825377</v>
      </c>
    </row>
    <row r="112" spans="1:5" ht="21" x14ac:dyDescent="0.25">
      <c r="A112" s="17"/>
      <c r="B112" s="17"/>
      <c r="C112" s="17"/>
      <c r="D112" s="17"/>
      <c r="E112" s="9">
        <f t="shared" si="1"/>
        <v>0.41999999999825377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Sheet188"/>
  <dimension ref="A1:H112"/>
  <sheetViews>
    <sheetView workbookViewId="0">
      <selection activeCell="D19" sqref="D19"/>
    </sheetView>
  </sheetViews>
  <sheetFormatPr baseColWidth="10" defaultColWidth="8.83203125" defaultRowHeight="15" x14ac:dyDescent="0.2"/>
  <cols>
    <col min="1" max="1" width="16.33203125" customWidth="1"/>
    <col min="2" max="2" width="59.332031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2035</v>
      </c>
      <c r="B1" s="160"/>
      <c r="C1" s="160"/>
      <c r="D1" s="160"/>
      <c r="E1" s="160"/>
    </row>
    <row r="2" spans="1:5" ht="26" x14ac:dyDescent="0.3">
      <c r="A2" s="161" t="s">
        <v>2123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2619</v>
      </c>
      <c r="C4" s="9"/>
      <c r="D4" s="9"/>
      <c r="E4" s="9">
        <v>3283.2</v>
      </c>
    </row>
    <row r="5" spans="1:5" ht="21" x14ac:dyDescent="0.25">
      <c r="A5" s="18" t="s">
        <v>2730</v>
      </c>
      <c r="B5" s="8" t="s">
        <v>259</v>
      </c>
      <c r="C5" s="16"/>
      <c r="D5" s="9">
        <v>131.25</v>
      </c>
      <c r="E5" s="9">
        <f>E4+C5-D5</f>
        <v>3151.95</v>
      </c>
    </row>
    <row r="6" spans="1:5" ht="21" x14ac:dyDescent="0.25">
      <c r="A6" s="18" t="s">
        <v>2836</v>
      </c>
      <c r="B6" s="8" t="s">
        <v>259</v>
      </c>
      <c r="C6" s="9"/>
      <c r="D6" s="9">
        <v>131.25</v>
      </c>
      <c r="E6" s="9">
        <f t="shared" ref="E6:E69" si="0">E5+C6-D6</f>
        <v>3020.7</v>
      </c>
    </row>
    <row r="7" spans="1:5" ht="21" x14ac:dyDescent="0.25">
      <c r="A7" s="18" t="s">
        <v>2995</v>
      </c>
      <c r="B7" s="8" t="s">
        <v>259</v>
      </c>
      <c r="C7" s="9"/>
      <c r="D7" s="9">
        <v>131.25</v>
      </c>
      <c r="E7" s="9">
        <f t="shared" si="0"/>
        <v>2889.45</v>
      </c>
    </row>
    <row r="8" spans="1:5" ht="21" x14ac:dyDescent="0.25">
      <c r="A8" s="18" t="s">
        <v>3095</v>
      </c>
      <c r="B8" s="8" t="s">
        <v>259</v>
      </c>
      <c r="C8" s="9"/>
      <c r="D8" s="9">
        <v>131.25</v>
      </c>
      <c r="E8" s="9">
        <f t="shared" si="0"/>
        <v>2758.2</v>
      </c>
    </row>
    <row r="9" spans="1:5" ht="21" x14ac:dyDescent="0.25">
      <c r="A9" s="18" t="s">
        <v>3197</v>
      </c>
      <c r="B9" s="8" t="s">
        <v>259</v>
      </c>
      <c r="C9" s="9"/>
      <c r="D9" s="9">
        <v>577.5</v>
      </c>
      <c r="E9" s="9">
        <f t="shared" si="0"/>
        <v>2180.6999999999998</v>
      </c>
    </row>
    <row r="10" spans="1:5" ht="21" x14ac:dyDescent="0.25">
      <c r="A10" s="18" t="s">
        <v>3197</v>
      </c>
      <c r="B10" s="8" t="s">
        <v>259</v>
      </c>
      <c r="C10" s="9"/>
      <c r="D10" s="9">
        <v>131.25</v>
      </c>
      <c r="E10" s="9">
        <f t="shared" si="0"/>
        <v>2049.4499999999998</v>
      </c>
    </row>
    <row r="11" spans="1:5" ht="21" x14ac:dyDescent="0.25">
      <c r="A11" s="18" t="s">
        <v>3238</v>
      </c>
      <c r="B11" s="8" t="s">
        <v>259</v>
      </c>
      <c r="C11" s="9"/>
      <c r="D11" s="9">
        <v>577.5</v>
      </c>
      <c r="E11" s="9">
        <f t="shared" si="0"/>
        <v>1471.9499999999998</v>
      </c>
    </row>
    <row r="12" spans="1:5" ht="21" x14ac:dyDescent="0.25">
      <c r="A12" s="18" t="s">
        <v>3290</v>
      </c>
      <c r="B12" s="8" t="s">
        <v>259</v>
      </c>
      <c r="C12" s="9"/>
      <c r="D12" s="9">
        <v>131.25</v>
      </c>
      <c r="E12" s="9">
        <f t="shared" si="0"/>
        <v>1340.6999999999998</v>
      </c>
    </row>
    <row r="13" spans="1:5" ht="21" x14ac:dyDescent="0.25">
      <c r="A13" s="18" t="s">
        <v>3340</v>
      </c>
      <c r="B13" s="8" t="s">
        <v>259</v>
      </c>
      <c r="C13" s="9"/>
      <c r="D13" s="9">
        <v>577.5</v>
      </c>
      <c r="E13" s="9">
        <f t="shared" si="0"/>
        <v>763.19999999999982</v>
      </c>
    </row>
    <row r="14" spans="1:5" ht="21" x14ac:dyDescent="0.25">
      <c r="A14" s="18" t="s">
        <v>3347</v>
      </c>
      <c r="B14" s="8" t="s">
        <v>2939</v>
      </c>
      <c r="C14" s="9">
        <v>3747.33</v>
      </c>
      <c r="D14" s="9"/>
      <c r="E14" s="9">
        <f t="shared" si="0"/>
        <v>4510.53</v>
      </c>
    </row>
    <row r="15" spans="1:5" ht="21" x14ac:dyDescent="0.25">
      <c r="A15" s="18" t="s">
        <v>3347</v>
      </c>
      <c r="B15" s="8" t="s">
        <v>396</v>
      </c>
      <c r="C15" s="9">
        <v>254.45</v>
      </c>
      <c r="D15" s="9"/>
      <c r="E15" s="9">
        <f t="shared" si="0"/>
        <v>4764.9799999999996</v>
      </c>
    </row>
    <row r="16" spans="1:5" ht="21" x14ac:dyDescent="0.25">
      <c r="A16" s="18" t="s">
        <v>3347</v>
      </c>
      <c r="B16" s="8" t="s">
        <v>2828</v>
      </c>
      <c r="C16" s="9"/>
      <c r="D16" s="9">
        <v>4520</v>
      </c>
      <c r="E16" s="9">
        <f t="shared" si="0"/>
        <v>244.97999999999956</v>
      </c>
    </row>
    <row r="17" spans="1:5" ht="21" x14ac:dyDescent="0.25">
      <c r="A17" s="18" t="s">
        <v>3347</v>
      </c>
      <c r="B17" s="8" t="s">
        <v>259</v>
      </c>
      <c r="C17" s="9"/>
      <c r="D17" s="9">
        <v>2.1</v>
      </c>
      <c r="E17" s="9">
        <f t="shared" si="0"/>
        <v>242.87999999999957</v>
      </c>
    </row>
    <row r="18" spans="1:5" ht="21" x14ac:dyDescent="0.25">
      <c r="A18" s="18" t="s">
        <v>3370</v>
      </c>
      <c r="B18" s="8" t="s">
        <v>259</v>
      </c>
      <c r="C18" s="9"/>
      <c r="D18" s="9">
        <v>131.25</v>
      </c>
      <c r="E18" s="9">
        <f t="shared" si="0"/>
        <v>111.62999999999957</v>
      </c>
    </row>
    <row r="19" spans="1:5" ht="21" x14ac:dyDescent="0.25">
      <c r="A19" s="18"/>
      <c r="B19" s="8"/>
      <c r="C19" s="9"/>
      <c r="D19" s="9"/>
      <c r="E19" s="9">
        <f t="shared" si="0"/>
        <v>111.62999999999957</v>
      </c>
    </row>
    <row r="20" spans="1:5" ht="21" x14ac:dyDescent="0.25">
      <c r="A20" s="18"/>
      <c r="B20" s="8"/>
      <c r="C20" s="9"/>
      <c r="D20" s="9"/>
      <c r="E20" s="9">
        <f t="shared" si="0"/>
        <v>111.62999999999957</v>
      </c>
    </row>
    <row r="21" spans="1:5" ht="21" x14ac:dyDescent="0.25">
      <c r="A21" s="18"/>
      <c r="B21" s="8"/>
      <c r="C21" s="9"/>
      <c r="D21" s="9"/>
      <c r="E21" s="9">
        <f t="shared" si="0"/>
        <v>111.62999999999957</v>
      </c>
    </row>
    <row r="22" spans="1:5" ht="21" x14ac:dyDescent="0.25">
      <c r="A22" s="18"/>
      <c r="B22" s="8"/>
      <c r="C22" s="9"/>
      <c r="D22" s="9"/>
      <c r="E22" s="9">
        <f t="shared" si="0"/>
        <v>111.62999999999957</v>
      </c>
    </row>
    <row r="23" spans="1:5" ht="21" x14ac:dyDescent="0.25">
      <c r="A23" s="18"/>
      <c r="B23" s="8"/>
      <c r="C23" s="9"/>
      <c r="D23" s="9"/>
      <c r="E23" s="9">
        <f t="shared" si="0"/>
        <v>111.62999999999957</v>
      </c>
    </row>
    <row r="24" spans="1:5" ht="21" x14ac:dyDescent="0.25">
      <c r="A24" s="18"/>
      <c r="B24" s="8"/>
      <c r="C24" s="9"/>
      <c r="D24" s="9"/>
      <c r="E24" s="9">
        <f t="shared" si="0"/>
        <v>111.62999999999957</v>
      </c>
    </row>
    <row r="25" spans="1:5" ht="21" x14ac:dyDescent="0.25">
      <c r="A25" s="18"/>
      <c r="B25" s="8"/>
      <c r="C25" s="9"/>
      <c r="D25" s="9"/>
      <c r="E25" s="9">
        <f t="shared" si="0"/>
        <v>111.62999999999957</v>
      </c>
    </row>
    <row r="26" spans="1:5" ht="21" x14ac:dyDescent="0.25">
      <c r="A26" s="18"/>
      <c r="B26" s="8"/>
      <c r="C26" s="9"/>
      <c r="D26" s="9"/>
      <c r="E26" s="9">
        <f t="shared" si="0"/>
        <v>111.62999999999957</v>
      </c>
    </row>
    <row r="27" spans="1:5" ht="21" x14ac:dyDescent="0.25">
      <c r="A27" s="18"/>
      <c r="B27" s="8"/>
      <c r="C27" s="9"/>
      <c r="D27" s="9"/>
      <c r="E27" s="9">
        <f t="shared" si="0"/>
        <v>111.62999999999957</v>
      </c>
    </row>
    <row r="28" spans="1:5" ht="21" x14ac:dyDescent="0.25">
      <c r="A28" s="18"/>
      <c r="B28" s="8"/>
      <c r="C28" s="9"/>
      <c r="D28" s="9"/>
      <c r="E28" s="9">
        <f t="shared" si="0"/>
        <v>111.62999999999957</v>
      </c>
    </row>
    <row r="29" spans="1:5" ht="21" x14ac:dyDescent="0.25">
      <c r="A29" s="18"/>
      <c r="B29" s="8"/>
      <c r="C29" s="9"/>
      <c r="D29" s="9"/>
      <c r="E29" s="9">
        <f t="shared" si="0"/>
        <v>111.62999999999957</v>
      </c>
    </row>
    <row r="30" spans="1:5" ht="21" x14ac:dyDescent="0.25">
      <c r="A30" s="18"/>
      <c r="B30" s="8"/>
      <c r="C30" s="9"/>
      <c r="D30" s="9"/>
      <c r="E30" s="9">
        <f t="shared" si="0"/>
        <v>111.62999999999957</v>
      </c>
    </row>
    <row r="31" spans="1:5" ht="21" x14ac:dyDescent="0.25">
      <c r="A31" s="18"/>
      <c r="B31" s="8"/>
      <c r="C31" s="9"/>
      <c r="D31" s="9"/>
      <c r="E31" s="9">
        <f t="shared" si="0"/>
        <v>111.62999999999957</v>
      </c>
    </row>
    <row r="32" spans="1:5" ht="21" x14ac:dyDescent="0.25">
      <c r="A32" s="18"/>
      <c r="B32" s="8"/>
      <c r="C32" s="9"/>
      <c r="D32" s="9"/>
      <c r="E32" s="9">
        <f t="shared" si="0"/>
        <v>111.62999999999957</v>
      </c>
    </row>
    <row r="33" spans="1:5" ht="21" x14ac:dyDescent="0.25">
      <c r="A33" s="17"/>
      <c r="B33" s="8"/>
      <c r="C33" s="9"/>
      <c r="D33" s="9"/>
      <c r="E33" s="9">
        <f t="shared" si="0"/>
        <v>111.62999999999957</v>
      </c>
    </row>
    <row r="34" spans="1:5" ht="21" x14ac:dyDescent="0.25">
      <c r="A34" s="17"/>
      <c r="B34" s="8"/>
      <c r="C34" s="9"/>
      <c r="D34" s="9"/>
      <c r="E34" s="9">
        <f t="shared" si="0"/>
        <v>111.62999999999957</v>
      </c>
    </row>
    <row r="35" spans="1:5" ht="21" x14ac:dyDescent="0.25">
      <c r="A35" s="17"/>
      <c r="B35" s="17"/>
      <c r="C35" s="9"/>
      <c r="D35" s="9"/>
      <c r="E35" s="9">
        <f t="shared" si="0"/>
        <v>111.62999999999957</v>
      </c>
    </row>
    <row r="36" spans="1:5" ht="21" x14ac:dyDescent="0.25">
      <c r="A36" s="17"/>
      <c r="B36" s="17"/>
      <c r="C36" s="9"/>
      <c r="D36" s="9"/>
      <c r="E36" s="9">
        <f t="shared" si="0"/>
        <v>111.62999999999957</v>
      </c>
    </row>
    <row r="37" spans="1:5" ht="21" x14ac:dyDescent="0.25">
      <c r="A37" s="17"/>
      <c r="B37" s="17"/>
      <c r="C37" s="9"/>
      <c r="D37" s="9"/>
      <c r="E37" s="9">
        <f t="shared" si="0"/>
        <v>111.62999999999957</v>
      </c>
    </row>
    <row r="38" spans="1:5" ht="21" x14ac:dyDescent="0.25">
      <c r="A38" s="17"/>
      <c r="B38" s="17"/>
      <c r="C38" s="9"/>
      <c r="D38" s="9"/>
      <c r="E38" s="9">
        <f t="shared" si="0"/>
        <v>111.62999999999957</v>
      </c>
    </row>
    <row r="39" spans="1:5" ht="21" x14ac:dyDescent="0.25">
      <c r="A39" s="17"/>
      <c r="B39" s="17"/>
      <c r="C39" s="9"/>
      <c r="D39" s="9"/>
      <c r="E39" s="9">
        <f t="shared" si="0"/>
        <v>111.62999999999957</v>
      </c>
    </row>
    <row r="40" spans="1:5" ht="21" x14ac:dyDescent="0.25">
      <c r="A40" s="17"/>
      <c r="B40" s="17"/>
      <c r="C40" s="9"/>
      <c r="D40" s="9"/>
      <c r="E40" s="9">
        <f t="shared" si="0"/>
        <v>111.62999999999957</v>
      </c>
    </row>
    <row r="41" spans="1:5" ht="21" x14ac:dyDescent="0.25">
      <c r="A41" s="17"/>
      <c r="B41" s="17"/>
      <c r="C41" s="9"/>
      <c r="D41" s="9"/>
      <c r="E41" s="9">
        <f t="shared" si="0"/>
        <v>111.62999999999957</v>
      </c>
    </row>
    <row r="42" spans="1:5" ht="21" x14ac:dyDescent="0.25">
      <c r="A42" s="17"/>
      <c r="B42" s="17"/>
      <c r="C42" s="9"/>
      <c r="D42" s="9"/>
      <c r="E42" s="9">
        <f t="shared" si="0"/>
        <v>111.62999999999957</v>
      </c>
    </row>
    <row r="43" spans="1:5" ht="21" x14ac:dyDescent="0.25">
      <c r="A43" s="17"/>
      <c r="B43" s="17"/>
      <c r="C43" s="9"/>
      <c r="D43" s="9"/>
      <c r="E43" s="9">
        <f t="shared" si="0"/>
        <v>111.62999999999957</v>
      </c>
    </row>
    <row r="44" spans="1:5" ht="21" x14ac:dyDescent="0.25">
      <c r="A44" s="17"/>
      <c r="B44" s="17"/>
      <c r="C44" s="9"/>
      <c r="D44" s="9"/>
      <c r="E44" s="9">
        <f t="shared" si="0"/>
        <v>111.62999999999957</v>
      </c>
    </row>
    <row r="45" spans="1:5" ht="21" x14ac:dyDescent="0.25">
      <c r="A45" s="17"/>
      <c r="B45" s="17"/>
      <c r="C45" s="9"/>
      <c r="D45" s="9"/>
      <c r="E45" s="9">
        <f t="shared" si="0"/>
        <v>111.62999999999957</v>
      </c>
    </row>
    <row r="46" spans="1:5" ht="21" x14ac:dyDescent="0.25">
      <c r="A46" s="17"/>
      <c r="B46" s="17"/>
      <c r="C46" s="9"/>
      <c r="D46" s="9"/>
      <c r="E46" s="9">
        <f t="shared" si="0"/>
        <v>111.62999999999957</v>
      </c>
    </row>
    <row r="47" spans="1:5" ht="21" x14ac:dyDescent="0.25">
      <c r="A47" s="17"/>
      <c r="B47" s="17"/>
      <c r="C47" s="9"/>
      <c r="D47" s="9"/>
      <c r="E47" s="9">
        <f t="shared" si="0"/>
        <v>111.62999999999957</v>
      </c>
    </row>
    <row r="48" spans="1:5" ht="21" x14ac:dyDescent="0.25">
      <c r="A48" s="17"/>
      <c r="B48" s="17"/>
      <c r="C48" s="9"/>
      <c r="D48" s="9"/>
      <c r="E48" s="9">
        <f t="shared" si="0"/>
        <v>111.62999999999957</v>
      </c>
    </row>
    <row r="49" spans="1:5" ht="21" x14ac:dyDescent="0.25">
      <c r="A49" s="17"/>
      <c r="B49" s="17"/>
      <c r="C49" s="9"/>
      <c r="D49" s="9"/>
      <c r="E49" s="9">
        <f t="shared" si="0"/>
        <v>111.62999999999957</v>
      </c>
    </row>
    <row r="50" spans="1:5" ht="21" x14ac:dyDescent="0.25">
      <c r="A50" s="17"/>
      <c r="B50" s="17"/>
      <c r="C50" s="9"/>
      <c r="D50" s="9"/>
      <c r="E50" s="9">
        <f t="shared" si="0"/>
        <v>111.62999999999957</v>
      </c>
    </row>
    <row r="51" spans="1:5" ht="21" x14ac:dyDescent="0.25">
      <c r="A51" s="17"/>
      <c r="B51" s="17"/>
      <c r="C51" s="9"/>
      <c r="D51" s="9"/>
      <c r="E51" s="9">
        <f t="shared" si="0"/>
        <v>111.62999999999957</v>
      </c>
    </row>
    <row r="52" spans="1:5" ht="21" x14ac:dyDescent="0.25">
      <c r="A52" s="17"/>
      <c r="B52" s="17"/>
      <c r="C52" s="9"/>
      <c r="D52" s="9"/>
      <c r="E52" s="9">
        <f t="shared" si="0"/>
        <v>111.62999999999957</v>
      </c>
    </row>
    <row r="53" spans="1:5" ht="21" x14ac:dyDescent="0.25">
      <c r="A53" s="17"/>
      <c r="B53" s="17"/>
      <c r="C53" s="17"/>
      <c r="D53" s="9"/>
      <c r="E53" s="9">
        <f t="shared" si="0"/>
        <v>111.62999999999957</v>
      </c>
    </row>
    <row r="54" spans="1:5" ht="21" x14ac:dyDescent="0.25">
      <c r="A54" s="17"/>
      <c r="B54" s="17"/>
      <c r="C54" s="17"/>
      <c r="D54" s="9"/>
      <c r="E54" s="9">
        <f t="shared" si="0"/>
        <v>111.62999999999957</v>
      </c>
    </row>
    <row r="55" spans="1:5" ht="21" x14ac:dyDescent="0.25">
      <c r="A55" s="17"/>
      <c r="B55" s="17"/>
      <c r="C55" s="17"/>
      <c r="D55" s="9"/>
      <c r="E55" s="9">
        <f t="shared" si="0"/>
        <v>111.62999999999957</v>
      </c>
    </row>
    <row r="56" spans="1:5" ht="21" x14ac:dyDescent="0.25">
      <c r="A56" s="17"/>
      <c r="B56" s="17"/>
      <c r="C56" s="17"/>
      <c r="D56" s="9"/>
      <c r="E56" s="9">
        <f t="shared" si="0"/>
        <v>111.62999999999957</v>
      </c>
    </row>
    <row r="57" spans="1:5" ht="21" x14ac:dyDescent="0.25">
      <c r="A57" s="17"/>
      <c r="B57" s="17"/>
      <c r="C57" s="17"/>
      <c r="D57" s="9"/>
      <c r="E57" s="9">
        <f t="shared" si="0"/>
        <v>111.62999999999957</v>
      </c>
    </row>
    <row r="58" spans="1:5" ht="21" x14ac:dyDescent="0.25">
      <c r="A58" s="17"/>
      <c r="B58" s="17"/>
      <c r="C58" s="17"/>
      <c r="D58" s="9"/>
      <c r="E58" s="9">
        <f t="shared" si="0"/>
        <v>111.62999999999957</v>
      </c>
    </row>
    <row r="59" spans="1:5" ht="21" x14ac:dyDescent="0.25">
      <c r="A59" s="17"/>
      <c r="B59" s="17"/>
      <c r="C59" s="17"/>
      <c r="D59" s="9"/>
      <c r="E59" s="9">
        <f t="shared" si="0"/>
        <v>111.62999999999957</v>
      </c>
    </row>
    <row r="60" spans="1:5" ht="21" x14ac:dyDescent="0.25">
      <c r="A60" s="17"/>
      <c r="B60" s="17"/>
      <c r="C60" s="17"/>
      <c r="D60" s="9"/>
      <c r="E60" s="9">
        <f t="shared" si="0"/>
        <v>111.62999999999957</v>
      </c>
    </row>
    <row r="61" spans="1:5" ht="21" x14ac:dyDescent="0.25">
      <c r="A61" s="17"/>
      <c r="B61" s="17"/>
      <c r="C61" s="17"/>
      <c r="D61" s="9"/>
      <c r="E61" s="9">
        <f t="shared" si="0"/>
        <v>111.62999999999957</v>
      </c>
    </row>
    <row r="62" spans="1:5" ht="21" x14ac:dyDescent="0.25">
      <c r="A62" s="17"/>
      <c r="B62" s="17"/>
      <c r="C62" s="17"/>
      <c r="D62" s="9"/>
      <c r="E62" s="9">
        <f t="shared" si="0"/>
        <v>111.62999999999957</v>
      </c>
    </row>
    <row r="63" spans="1:5" ht="21" x14ac:dyDescent="0.25">
      <c r="A63" s="17"/>
      <c r="B63" s="17"/>
      <c r="C63" s="17"/>
      <c r="D63" s="9"/>
      <c r="E63" s="9">
        <f t="shared" si="0"/>
        <v>111.62999999999957</v>
      </c>
    </row>
    <row r="64" spans="1:5" ht="21" x14ac:dyDescent="0.25">
      <c r="A64" s="17"/>
      <c r="B64" s="17"/>
      <c r="C64" s="17"/>
      <c r="D64" s="9"/>
      <c r="E64" s="9">
        <f t="shared" si="0"/>
        <v>111.62999999999957</v>
      </c>
    </row>
    <row r="65" spans="1:8" ht="21" x14ac:dyDescent="0.25">
      <c r="A65" s="17"/>
      <c r="B65" s="17"/>
      <c r="C65" s="17"/>
      <c r="D65" s="9"/>
      <c r="E65" s="9">
        <f t="shared" si="0"/>
        <v>111.62999999999957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111.62999999999957</v>
      </c>
    </row>
    <row r="67" spans="1:8" ht="21" x14ac:dyDescent="0.25">
      <c r="A67" s="17"/>
      <c r="B67" s="17"/>
      <c r="C67" s="17"/>
      <c r="D67" s="9"/>
      <c r="E67" s="9">
        <f t="shared" si="0"/>
        <v>111.62999999999957</v>
      </c>
    </row>
    <row r="68" spans="1:8" ht="21" x14ac:dyDescent="0.25">
      <c r="A68" s="17"/>
      <c r="B68" s="17"/>
      <c r="C68" s="17"/>
      <c r="D68" s="9"/>
      <c r="E68" s="9">
        <f t="shared" si="0"/>
        <v>111.62999999999957</v>
      </c>
    </row>
    <row r="69" spans="1:8" ht="21" x14ac:dyDescent="0.25">
      <c r="A69" s="17"/>
      <c r="B69" s="17"/>
      <c r="C69" s="17"/>
      <c r="D69" s="9"/>
      <c r="E69" s="9">
        <f t="shared" si="0"/>
        <v>111.62999999999957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111.62999999999957</v>
      </c>
    </row>
    <row r="71" spans="1:8" ht="21" x14ac:dyDescent="0.25">
      <c r="A71" s="17"/>
      <c r="B71" s="17"/>
      <c r="C71" s="17"/>
      <c r="D71" s="9"/>
      <c r="E71" s="9">
        <f t="shared" si="1"/>
        <v>111.62999999999957</v>
      </c>
    </row>
    <row r="72" spans="1:8" ht="21" x14ac:dyDescent="0.25">
      <c r="A72" s="17"/>
      <c r="B72" s="17"/>
      <c r="C72" s="17"/>
      <c r="D72" s="9"/>
      <c r="E72" s="9">
        <f t="shared" si="1"/>
        <v>111.62999999999957</v>
      </c>
    </row>
    <row r="73" spans="1:8" ht="21" x14ac:dyDescent="0.25">
      <c r="A73" s="17"/>
      <c r="B73" s="17"/>
      <c r="C73" s="17"/>
      <c r="D73" s="9"/>
      <c r="E73" s="9">
        <f t="shared" si="1"/>
        <v>111.62999999999957</v>
      </c>
    </row>
    <row r="74" spans="1:8" ht="21" x14ac:dyDescent="0.25">
      <c r="A74" s="17"/>
      <c r="B74" s="17"/>
      <c r="C74" s="17"/>
      <c r="D74" s="9"/>
      <c r="E74" s="9">
        <f t="shared" si="1"/>
        <v>111.62999999999957</v>
      </c>
    </row>
    <row r="75" spans="1:8" ht="21" x14ac:dyDescent="0.25">
      <c r="A75" s="17"/>
      <c r="B75" s="17"/>
      <c r="C75" s="17"/>
      <c r="D75" s="9"/>
      <c r="E75" s="9">
        <f t="shared" si="1"/>
        <v>111.62999999999957</v>
      </c>
    </row>
    <row r="76" spans="1:8" ht="21" x14ac:dyDescent="0.25">
      <c r="A76" s="17"/>
      <c r="B76" s="17"/>
      <c r="C76" s="17"/>
      <c r="D76" s="9"/>
      <c r="E76" s="9">
        <f t="shared" si="1"/>
        <v>111.62999999999957</v>
      </c>
    </row>
    <row r="77" spans="1:8" ht="21" x14ac:dyDescent="0.25">
      <c r="A77" s="17"/>
      <c r="B77" s="17"/>
      <c r="C77" s="17"/>
      <c r="D77" s="9"/>
      <c r="E77" s="9">
        <f t="shared" si="1"/>
        <v>111.62999999999957</v>
      </c>
    </row>
    <row r="78" spans="1:8" ht="21" x14ac:dyDescent="0.25">
      <c r="A78" s="17"/>
      <c r="B78" s="17"/>
      <c r="C78" s="17"/>
      <c r="D78" s="9"/>
      <c r="E78" s="9">
        <f t="shared" si="1"/>
        <v>111.62999999999957</v>
      </c>
    </row>
    <row r="79" spans="1:8" ht="21" x14ac:dyDescent="0.25">
      <c r="A79" s="17"/>
      <c r="B79" s="17"/>
      <c r="C79" s="17"/>
      <c r="D79" s="9"/>
      <c r="E79" s="9">
        <f t="shared" si="1"/>
        <v>111.62999999999957</v>
      </c>
    </row>
    <row r="80" spans="1:8" ht="21" x14ac:dyDescent="0.25">
      <c r="A80" s="17"/>
      <c r="B80" s="17"/>
      <c r="C80" s="17"/>
      <c r="D80" s="9"/>
      <c r="E80" s="9">
        <f t="shared" si="1"/>
        <v>111.62999999999957</v>
      </c>
    </row>
    <row r="81" spans="1:5" ht="21" x14ac:dyDescent="0.25">
      <c r="A81" s="17"/>
      <c r="B81" s="17"/>
      <c r="C81" s="17"/>
      <c r="D81" s="9"/>
      <c r="E81" s="9">
        <f t="shared" si="1"/>
        <v>111.62999999999957</v>
      </c>
    </row>
    <row r="82" spans="1:5" ht="21" x14ac:dyDescent="0.25">
      <c r="A82" s="17"/>
      <c r="B82" s="17"/>
      <c r="C82" s="17"/>
      <c r="D82" s="9"/>
      <c r="E82" s="9">
        <f t="shared" si="1"/>
        <v>111.62999999999957</v>
      </c>
    </row>
    <row r="83" spans="1:5" ht="21" x14ac:dyDescent="0.25">
      <c r="A83" s="17"/>
      <c r="B83" s="17"/>
      <c r="C83" s="17"/>
      <c r="D83" s="9"/>
      <c r="E83" s="9">
        <f t="shared" si="1"/>
        <v>111.62999999999957</v>
      </c>
    </row>
    <row r="84" spans="1:5" ht="21" x14ac:dyDescent="0.25">
      <c r="A84" s="17"/>
      <c r="B84" s="17"/>
      <c r="C84" s="17"/>
      <c r="D84" s="9"/>
      <c r="E84" s="9">
        <f t="shared" si="1"/>
        <v>111.62999999999957</v>
      </c>
    </row>
    <row r="85" spans="1:5" ht="21" x14ac:dyDescent="0.25">
      <c r="A85" s="17"/>
      <c r="B85" s="17"/>
      <c r="C85" s="17"/>
      <c r="D85" s="9"/>
      <c r="E85" s="9">
        <f t="shared" si="1"/>
        <v>111.62999999999957</v>
      </c>
    </row>
    <row r="86" spans="1:5" ht="21" x14ac:dyDescent="0.25">
      <c r="A86" s="17"/>
      <c r="B86" s="17"/>
      <c r="C86" s="17"/>
      <c r="D86" s="9"/>
      <c r="E86" s="9">
        <f t="shared" si="1"/>
        <v>111.62999999999957</v>
      </c>
    </row>
    <row r="87" spans="1:5" ht="21" x14ac:dyDescent="0.25">
      <c r="A87" s="17"/>
      <c r="B87" s="17"/>
      <c r="C87" s="17"/>
      <c r="D87" s="9"/>
      <c r="E87" s="9">
        <f t="shared" si="1"/>
        <v>111.62999999999957</v>
      </c>
    </row>
    <row r="88" spans="1:5" ht="21" x14ac:dyDescent="0.25">
      <c r="A88" s="17"/>
      <c r="B88" s="17"/>
      <c r="C88" s="17"/>
      <c r="D88" s="9"/>
      <c r="E88" s="9">
        <f t="shared" si="1"/>
        <v>111.62999999999957</v>
      </c>
    </row>
    <row r="89" spans="1:5" ht="21" x14ac:dyDescent="0.25">
      <c r="A89" s="17"/>
      <c r="B89" s="17"/>
      <c r="C89" s="17"/>
      <c r="D89" s="9"/>
      <c r="E89" s="9">
        <f t="shared" si="1"/>
        <v>111.62999999999957</v>
      </c>
    </row>
    <row r="90" spans="1:5" ht="21" x14ac:dyDescent="0.25">
      <c r="A90" s="17"/>
      <c r="B90" s="17"/>
      <c r="C90" s="17"/>
      <c r="D90" s="9"/>
      <c r="E90" s="9">
        <f t="shared" si="1"/>
        <v>111.62999999999957</v>
      </c>
    </row>
    <row r="91" spans="1:5" ht="21" x14ac:dyDescent="0.25">
      <c r="A91" s="17"/>
      <c r="B91" s="17"/>
      <c r="C91" s="17"/>
      <c r="D91" s="9"/>
      <c r="E91" s="9">
        <f t="shared" si="1"/>
        <v>111.62999999999957</v>
      </c>
    </row>
    <row r="92" spans="1:5" ht="21" x14ac:dyDescent="0.25">
      <c r="A92" s="17"/>
      <c r="B92" s="17"/>
      <c r="C92" s="17"/>
      <c r="D92" s="9"/>
      <c r="E92" s="9">
        <f t="shared" si="1"/>
        <v>111.62999999999957</v>
      </c>
    </row>
    <row r="93" spans="1:5" ht="21" x14ac:dyDescent="0.25">
      <c r="A93" s="17"/>
      <c r="B93" s="17"/>
      <c r="C93" s="17"/>
      <c r="D93" s="9"/>
      <c r="E93" s="9">
        <f t="shared" si="1"/>
        <v>111.62999999999957</v>
      </c>
    </row>
    <row r="94" spans="1:5" ht="21" x14ac:dyDescent="0.25">
      <c r="A94" s="17"/>
      <c r="B94" s="17"/>
      <c r="C94" s="17"/>
      <c r="D94" s="9"/>
      <c r="E94" s="9">
        <f t="shared" si="1"/>
        <v>111.62999999999957</v>
      </c>
    </row>
    <row r="95" spans="1:5" ht="21" x14ac:dyDescent="0.25">
      <c r="A95" s="17"/>
      <c r="B95" s="17"/>
      <c r="C95" s="17"/>
      <c r="D95" s="9"/>
      <c r="E95" s="9">
        <f t="shared" si="1"/>
        <v>111.62999999999957</v>
      </c>
    </row>
    <row r="96" spans="1:5" ht="21" x14ac:dyDescent="0.25">
      <c r="A96" s="17"/>
      <c r="B96" s="17"/>
      <c r="C96" s="17"/>
      <c r="D96" s="9"/>
      <c r="E96" s="9">
        <f t="shared" si="1"/>
        <v>111.62999999999957</v>
      </c>
    </row>
    <row r="97" spans="1:5" ht="21" x14ac:dyDescent="0.25">
      <c r="A97" s="17"/>
      <c r="B97" s="17"/>
      <c r="C97" s="17"/>
      <c r="D97" s="9"/>
      <c r="E97" s="9">
        <f t="shared" si="1"/>
        <v>111.62999999999957</v>
      </c>
    </row>
    <row r="98" spans="1:5" ht="21" x14ac:dyDescent="0.25">
      <c r="A98" s="17"/>
      <c r="B98" s="17"/>
      <c r="C98" s="17"/>
      <c r="D98" s="9"/>
      <c r="E98" s="9">
        <f t="shared" si="1"/>
        <v>111.62999999999957</v>
      </c>
    </row>
    <row r="99" spans="1:5" ht="21" x14ac:dyDescent="0.25">
      <c r="A99" s="17"/>
      <c r="B99" s="17"/>
      <c r="C99" s="17"/>
      <c r="D99" s="9"/>
      <c r="E99" s="9">
        <f t="shared" si="1"/>
        <v>111.62999999999957</v>
      </c>
    </row>
    <row r="100" spans="1:5" ht="21" x14ac:dyDescent="0.25">
      <c r="A100" s="17"/>
      <c r="B100" s="17"/>
      <c r="C100" s="17"/>
      <c r="D100" s="9"/>
      <c r="E100" s="9">
        <f t="shared" si="1"/>
        <v>111.62999999999957</v>
      </c>
    </row>
    <row r="101" spans="1:5" ht="21" x14ac:dyDescent="0.25">
      <c r="A101" s="17"/>
      <c r="B101" s="17"/>
      <c r="C101" s="17"/>
      <c r="D101" s="9"/>
      <c r="E101" s="9">
        <f t="shared" si="1"/>
        <v>111.62999999999957</v>
      </c>
    </row>
    <row r="102" spans="1:5" ht="21" x14ac:dyDescent="0.25">
      <c r="A102" s="17"/>
      <c r="B102" s="17"/>
      <c r="C102" s="17"/>
      <c r="D102" s="9"/>
      <c r="E102" s="9">
        <f t="shared" si="1"/>
        <v>111.62999999999957</v>
      </c>
    </row>
    <row r="103" spans="1:5" ht="21" x14ac:dyDescent="0.25">
      <c r="A103" s="17"/>
      <c r="B103" s="17"/>
      <c r="C103" s="17"/>
      <c r="D103" s="9"/>
      <c r="E103" s="9">
        <f t="shared" si="1"/>
        <v>111.62999999999957</v>
      </c>
    </row>
    <row r="104" spans="1:5" ht="21" x14ac:dyDescent="0.25">
      <c r="A104" s="17"/>
      <c r="B104" s="17"/>
      <c r="C104" s="17"/>
      <c r="D104" s="9"/>
      <c r="E104" s="9">
        <f t="shared" si="1"/>
        <v>111.62999999999957</v>
      </c>
    </row>
    <row r="105" spans="1:5" ht="21" x14ac:dyDescent="0.25">
      <c r="A105" s="17"/>
      <c r="B105" s="17"/>
      <c r="C105" s="17"/>
      <c r="D105" s="17"/>
      <c r="E105" s="9">
        <f t="shared" si="1"/>
        <v>111.62999999999957</v>
      </c>
    </row>
    <row r="106" spans="1:5" ht="21" x14ac:dyDescent="0.25">
      <c r="A106" s="17"/>
      <c r="B106" s="17"/>
      <c r="C106" s="17"/>
      <c r="D106" s="17"/>
      <c r="E106" s="9">
        <f t="shared" si="1"/>
        <v>111.62999999999957</v>
      </c>
    </row>
    <row r="107" spans="1:5" ht="21" x14ac:dyDescent="0.25">
      <c r="A107" s="17"/>
      <c r="B107" s="17"/>
      <c r="C107" s="17"/>
      <c r="D107" s="17"/>
      <c r="E107" s="9">
        <f t="shared" si="1"/>
        <v>111.62999999999957</v>
      </c>
    </row>
    <row r="108" spans="1:5" ht="21" x14ac:dyDescent="0.25">
      <c r="A108" s="17"/>
      <c r="B108" s="17"/>
      <c r="C108" s="17"/>
      <c r="D108" s="17"/>
      <c r="E108" s="9">
        <f t="shared" si="1"/>
        <v>111.62999999999957</v>
      </c>
    </row>
    <row r="109" spans="1:5" ht="21" x14ac:dyDescent="0.25">
      <c r="A109" s="17"/>
      <c r="B109" s="17"/>
      <c r="C109" s="17"/>
      <c r="D109" s="17"/>
      <c r="E109" s="9">
        <f t="shared" si="1"/>
        <v>111.62999999999957</v>
      </c>
    </row>
    <row r="110" spans="1:5" ht="21" x14ac:dyDescent="0.25">
      <c r="A110" s="17"/>
      <c r="B110" s="17"/>
      <c r="C110" s="17"/>
      <c r="D110" s="17"/>
      <c r="E110" s="9">
        <f t="shared" si="1"/>
        <v>111.62999999999957</v>
      </c>
    </row>
    <row r="111" spans="1:5" ht="21" x14ac:dyDescent="0.25">
      <c r="A111" s="17"/>
      <c r="B111" s="17"/>
      <c r="C111" s="17"/>
      <c r="D111" s="17"/>
      <c r="E111" s="9">
        <f t="shared" si="1"/>
        <v>111.62999999999957</v>
      </c>
    </row>
    <row r="112" spans="1:5" ht="21" x14ac:dyDescent="0.25">
      <c r="A112" s="17"/>
      <c r="B112" s="17"/>
      <c r="C112" s="17"/>
      <c r="D112" s="17"/>
      <c r="E112" s="9">
        <f t="shared" si="1"/>
        <v>111.62999999999957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704C-B409-4696-A82D-DD898654AF5C}">
  <dimension ref="A1:E112"/>
  <sheetViews>
    <sheetView workbookViewId="0">
      <selection activeCell="D6" sqref="D6"/>
    </sheetView>
  </sheetViews>
  <sheetFormatPr baseColWidth="10" defaultColWidth="8.83203125" defaultRowHeight="15" x14ac:dyDescent="0.2"/>
  <cols>
    <col min="1" max="1" width="21.5" customWidth="1"/>
    <col min="2" max="2" width="69.1640625" customWidth="1"/>
    <col min="3" max="5" width="21.5" customWidth="1"/>
  </cols>
  <sheetData>
    <row r="1" spans="1:5" ht="29" x14ac:dyDescent="0.35">
      <c r="A1" s="160" t="s">
        <v>2035</v>
      </c>
      <c r="B1" s="160"/>
      <c r="C1" s="160"/>
      <c r="D1" s="160"/>
      <c r="E1" s="160"/>
    </row>
    <row r="2" spans="1:5" ht="26" x14ac:dyDescent="0.3">
      <c r="A2" s="161" t="s">
        <v>2620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2619</v>
      </c>
      <c r="C4" s="9"/>
      <c r="D4" s="9"/>
      <c r="E4" s="9">
        <v>70</v>
      </c>
    </row>
    <row r="5" spans="1:5" ht="21" x14ac:dyDescent="0.25">
      <c r="A5" s="18"/>
      <c r="B5" s="8"/>
      <c r="C5" s="16"/>
      <c r="D5" s="9">
        <v>70</v>
      </c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7"/>
      <c r="B33" s="8"/>
      <c r="C33" s="9"/>
      <c r="D33" s="9"/>
      <c r="E33" s="9">
        <f t="shared" si="0"/>
        <v>0</v>
      </c>
    </row>
    <row r="34" spans="1:5" ht="21" x14ac:dyDescent="0.25">
      <c r="A34" s="17"/>
      <c r="B34" s="8"/>
      <c r="C34" s="9"/>
      <c r="D34" s="9"/>
      <c r="E34" s="9">
        <f t="shared" si="0"/>
        <v>0</v>
      </c>
    </row>
    <row r="35" spans="1:5" ht="21" x14ac:dyDescent="0.25">
      <c r="A35" s="17"/>
      <c r="B35" s="17"/>
      <c r="C35" s="9"/>
      <c r="D35" s="9"/>
      <c r="E35" s="9">
        <f t="shared" si="0"/>
        <v>0</v>
      </c>
    </row>
    <row r="36" spans="1:5" ht="21" x14ac:dyDescent="0.25">
      <c r="A36" s="17"/>
      <c r="B36" s="17"/>
      <c r="C36" s="9"/>
      <c r="D36" s="9"/>
      <c r="E36" s="9">
        <f t="shared" si="0"/>
        <v>0</v>
      </c>
    </row>
    <row r="37" spans="1:5" ht="21" x14ac:dyDescent="0.25">
      <c r="A37" s="17"/>
      <c r="B37" s="17"/>
      <c r="C37" s="9"/>
      <c r="D37" s="9"/>
      <c r="E37" s="9">
        <f t="shared" si="0"/>
        <v>0</v>
      </c>
    </row>
    <row r="38" spans="1:5" ht="21" x14ac:dyDescent="0.25">
      <c r="A38" s="17"/>
      <c r="B38" s="17"/>
      <c r="C38" s="9"/>
      <c r="D38" s="9"/>
      <c r="E38" s="9">
        <f t="shared" si="0"/>
        <v>0</v>
      </c>
    </row>
    <row r="39" spans="1:5" ht="21" x14ac:dyDescent="0.25">
      <c r="A39" s="17"/>
      <c r="B39" s="17"/>
      <c r="C39" s="9"/>
      <c r="D39" s="9"/>
      <c r="E39" s="9">
        <f t="shared" si="0"/>
        <v>0</v>
      </c>
    </row>
    <row r="40" spans="1:5" ht="21" x14ac:dyDescent="0.25">
      <c r="A40" s="17"/>
      <c r="B40" s="17"/>
      <c r="C40" s="9"/>
      <c r="D40" s="9"/>
      <c r="E40" s="9">
        <f t="shared" si="0"/>
        <v>0</v>
      </c>
    </row>
    <row r="41" spans="1:5" ht="21" x14ac:dyDescent="0.25">
      <c r="A41" s="17"/>
      <c r="B41" s="17"/>
      <c r="C41" s="9"/>
      <c r="D41" s="9"/>
      <c r="E41" s="9">
        <f t="shared" si="0"/>
        <v>0</v>
      </c>
    </row>
    <row r="42" spans="1:5" ht="21" x14ac:dyDescent="0.25">
      <c r="A42" s="17"/>
      <c r="B42" s="17"/>
      <c r="C42" s="9"/>
      <c r="D42" s="9"/>
      <c r="E42" s="9">
        <f t="shared" si="0"/>
        <v>0</v>
      </c>
    </row>
    <row r="43" spans="1:5" ht="21" x14ac:dyDescent="0.25">
      <c r="A43" s="17"/>
      <c r="B43" s="17"/>
      <c r="C43" s="9"/>
      <c r="D43" s="9"/>
      <c r="E43" s="9">
        <f t="shared" si="0"/>
        <v>0</v>
      </c>
    </row>
    <row r="44" spans="1:5" ht="21" x14ac:dyDescent="0.25">
      <c r="A44" s="17"/>
      <c r="B44" s="17"/>
      <c r="C44" s="9"/>
      <c r="D44" s="9"/>
      <c r="E44" s="9">
        <f t="shared" si="0"/>
        <v>0</v>
      </c>
    </row>
    <row r="45" spans="1:5" ht="21" x14ac:dyDescent="0.25">
      <c r="A45" s="17"/>
      <c r="B45" s="17"/>
      <c r="C45" s="9"/>
      <c r="D45" s="9"/>
      <c r="E45" s="9">
        <f t="shared" si="0"/>
        <v>0</v>
      </c>
    </row>
    <row r="46" spans="1:5" ht="21" x14ac:dyDescent="0.25">
      <c r="A46" s="17"/>
      <c r="B46" s="17"/>
      <c r="C46" s="9"/>
      <c r="D46" s="9"/>
      <c r="E46" s="9">
        <f t="shared" si="0"/>
        <v>0</v>
      </c>
    </row>
    <row r="47" spans="1:5" ht="21" x14ac:dyDescent="0.25">
      <c r="A47" s="17"/>
      <c r="B47" s="17"/>
      <c r="C47" s="9"/>
      <c r="D47" s="9"/>
      <c r="E47" s="9">
        <f t="shared" si="0"/>
        <v>0</v>
      </c>
    </row>
    <row r="48" spans="1:5" ht="21" x14ac:dyDescent="0.25">
      <c r="A48" s="17"/>
      <c r="B48" s="17"/>
      <c r="C48" s="9"/>
      <c r="D48" s="9"/>
      <c r="E48" s="9">
        <f t="shared" si="0"/>
        <v>0</v>
      </c>
    </row>
    <row r="49" spans="1:5" ht="21" x14ac:dyDescent="0.25">
      <c r="A49" s="17"/>
      <c r="B49" s="17"/>
      <c r="C49" s="9"/>
      <c r="D49" s="9"/>
      <c r="E49" s="9">
        <f t="shared" si="0"/>
        <v>0</v>
      </c>
    </row>
    <row r="50" spans="1:5" ht="21" x14ac:dyDescent="0.25">
      <c r="A50" s="17"/>
      <c r="B50" s="17"/>
      <c r="C50" s="9"/>
      <c r="D50" s="9"/>
      <c r="E50" s="9">
        <f t="shared" si="0"/>
        <v>0</v>
      </c>
    </row>
    <row r="51" spans="1:5" ht="21" x14ac:dyDescent="0.25">
      <c r="A51" s="17"/>
      <c r="B51" s="17"/>
      <c r="C51" s="9"/>
      <c r="D51" s="9"/>
      <c r="E51" s="9">
        <f t="shared" si="0"/>
        <v>0</v>
      </c>
    </row>
    <row r="52" spans="1:5" ht="21" x14ac:dyDescent="0.25">
      <c r="A52" s="17"/>
      <c r="B52" s="17"/>
      <c r="C52" s="9"/>
      <c r="D52" s="9"/>
      <c r="E52" s="9">
        <f t="shared" si="0"/>
        <v>0</v>
      </c>
    </row>
    <row r="53" spans="1:5" ht="21" x14ac:dyDescent="0.25">
      <c r="A53" s="17"/>
      <c r="B53" s="17"/>
      <c r="C53" s="17"/>
      <c r="D53" s="9"/>
      <c r="E53" s="9">
        <f t="shared" si="0"/>
        <v>0</v>
      </c>
    </row>
    <row r="54" spans="1:5" ht="21" x14ac:dyDescent="0.25">
      <c r="A54" s="17"/>
      <c r="B54" s="17"/>
      <c r="C54" s="17"/>
      <c r="D54" s="9"/>
      <c r="E54" s="9">
        <f t="shared" si="0"/>
        <v>0</v>
      </c>
    </row>
    <row r="55" spans="1:5" ht="21" x14ac:dyDescent="0.25">
      <c r="A55" s="17"/>
      <c r="B55" s="17"/>
      <c r="C55" s="17"/>
      <c r="D55" s="9"/>
      <c r="E55" s="9">
        <f t="shared" si="0"/>
        <v>0</v>
      </c>
    </row>
    <row r="56" spans="1:5" ht="21" x14ac:dyDescent="0.25">
      <c r="A56" s="17"/>
      <c r="B56" s="17"/>
      <c r="C56" s="17"/>
      <c r="D56" s="9"/>
      <c r="E56" s="9">
        <f t="shared" si="0"/>
        <v>0</v>
      </c>
    </row>
    <row r="57" spans="1:5" ht="21" x14ac:dyDescent="0.25">
      <c r="A57" s="17"/>
      <c r="B57" s="17"/>
      <c r="C57" s="17"/>
      <c r="D57" s="9"/>
      <c r="E57" s="9">
        <f t="shared" si="0"/>
        <v>0</v>
      </c>
    </row>
    <row r="58" spans="1:5" ht="21" x14ac:dyDescent="0.25">
      <c r="A58" s="17"/>
      <c r="B58" s="17"/>
      <c r="C58" s="17"/>
      <c r="D58" s="9"/>
      <c r="E58" s="9">
        <f t="shared" si="0"/>
        <v>0</v>
      </c>
    </row>
    <row r="59" spans="1:5" ht="21" x14ac:dyDescent="0.25">
      <c r="A59" s="17"/>
      <c r="B59" s="17"/>
      <c r="C59" s="17"/>
      <c r="D59" s="9"/>
      <c r="E59" s="9">
        <f t="shared" si="0"/>
        <v>0</v>
      </c>
    </row>
    <row r="60" spans="1:5" ht="21" x14ac:dyDescent="0.25">
      <c r="A60" s="17"/>
      <c r="B60" s="17"/>
      <c r="C60" s="17"/>
      <c r="D60" s="9"/>
      <c r="E60" s="9">
        <f t="shared" si="0"/>
        <v>0</v>
      </c>
    </row>
    <row r="61" spans="1:5" ht="21" x14ac:dyDescent="0.25">
      <c r="A61" s="17"/>
      <c r="B61" s="17"/>
      <c r="C61" s="17"/>
      <c r="D61" s="9"/>
      <c r="E61" s="9">
        <f t="shared" si="0"/>
        <v>0</v>
      </c>
    </row>
    <row r="62" spans="1:5" ht="21" x14ac:dyDescent="0.25">
      <c r="A62" s="17"/>
      <c r="B62" s="17"/>
      <c r="C62" s="17"/>
      <c r="D62" s="9"/>
      <c r="E62" s="9">
        <f t="shared" si="0"/>
        <v>0</v>
      </c>
    </row>
    <row r="63" spans="1:5" ht="21" x14ac:dyDescent="0.25">
      <c r="A63" s="17"/>
      <c r="B63" s="17"/>
      <c r="C63" s="17"/>
      <c r="D63" s="9"/>
      <c r="E63" s="9">
        <f t="shared" si="0"/>
        <v>0</v>
      </c>
    </row>
    <row r="64" spans="1:5" ht="21" x14ac:dyDescent="0.25">
      <c r="A64" s="17"/>
      <c r="B64" s="17"/>
      <c r="C64" s="17"/>
      <c r="D64" s="9"/>
      <c r="E64" s="9">
        <f t="shared" si="0"/>
        <v>0</v>
      </c>
    </row>
    <row r="65" spans="1:5" ht="21" x14ac:dyDescent="0.25">
      <c r="A65" s="17"/>
      <c r="B65" s="17"/>
      <c r="C65" s="17"/>
      <c r="D65" s="9"/>
      <c r="E65" s="9">
        <f t="shared" si="0"/>
        <v>0</v>
      </c>
    </row>
    <row r="66" spans="1:5" ht="21" x14ac:dyDescent="0.25">
      <c r="A66" s="17"/>
      <c r="B66" s="17"/>
      <c r="C66" s="17"/>
      <c r="D66" s="9"/>
      <c r="E66" s="9">
        <f t="shared" si="0"/>
        <v>0</v>
      </c>
    </row>
    <row r="67" spans="1:5" ht="21" x14ac:dyDescent="0.25">
      <c r="A67" s="17"/>
      <c r="B67" s="17"/>
      <c r="C67" s="17"/>
      <c r="D67" s="9"/>
      <c r="E67" s="9">
        <f t="shared" si="0"/>
        <v>0</v>
      </c>
    </row>
    <row r="68" spans="1:5" ht="21" x14ac:dyDescent="0.25">
      <c r="A68" s="17"/>
      <c r="B68" s="17"/>
      <c r="C68" s="17"/>
      <c r="D68" s="9"/>
      <c r="E68" s="9">
        <f t="shared" si="0"/>
        <v>0</v>
      </c>
    </row>
    <row r="69" spans="1:5" ht="21" x14ac:dyDescent="0.25">
      <c r="A69" s="17"/>
      <c r="B69" s="17"/>
      <c r="C69" s="17"/>
      <c r="D69" s="9"/>
      <c r="E69" s="9">
        <f t="shared" si="0"/>
        <v>0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0</v>
      </c>
    </row>
    <row r="71" spans="1:5" ht="21" x14ac:dyDescent="0.25">
      <c r="A71" s="17"/>
      <c r="B71" s="17"/>
      <c r="C71" s="17"/>
      <c r="D71" s="9"/>
      <c r="E71" s="9">
        <f t="shared" si="1"/>
        <v>0</v>
      </c>
    </row>
    <row r="72" spans="1:5" ht="21" x14ac:dyDescent="0.25">
      <c r="A72" s="17"/>
      <c r="B72" s="17"/>
      <c r="C72" s="17"/>
      <c r="D72" s="9"/>
      <c r="E72" s="9">
        <f t="shared" si="1"/>
        <v>0</v>
      </c>
    </row>
    <row r="73" spans="1:5" ht="21" x14ac:dyDescent="0.25">
      <c r="A73" s="17"/>
      <c r="B73" s="17"/>
      <c r="C73" s="17"/>
      <c r="D73" s="9"/>
      <c r="E73" s="9">
        <f t="shared" si="1"/>
        <v>0</v>
      </c>
    </row>
    <row r="74" spans="1:5" ht="21" x14ac:dyDescent="0.25">
      <c r="A74" s="17"/>
      <c r="B74" s="17"/>
      <c r="C74" s="17"/>
      <c r="D74" s="9"/>
      <c r="E74" s="9">
        <f t="shared" si="1"/>
        <v>0</v>
      </c>
    </row>
    <row r="75" spans="1:5" ht="21" x14ac:dyDescent="0.25">
      <c r="A75" s="17"/>
      <c r="B75" s="17"/>
      <c r="C75" s="17"/>
      <c r="D75" s="9"/>
      <c r="E75" s="9">
        <f t="shared" si="1"/>
        <v>0</v>
      </c>
    </row>
    <row r="76" spans="1:5" ht="21" x14ac:dyDescent="0.25">
      <c r="A76" s="17"/>
      <c r="B76" s="17"/>
      <c r="C76" s="17"/>
      <c r="D76" s="9"/>
      <c r="E76" s="9">
        <f t="shared" si="1"/>
        <v>0</v>
      </c>
    </row>
    <row r="77" spans="1:5" ht="21" x14ac:dyDescent="0.25">
      <c r="A77" s="17"/>
      <c r="B77" s="17"/>
      <c r="C77" s="17"/>
      <c r="D77" s="9"/>
      <c r="E77" s="9">
        <f t="shared" si="1"/>
        <v>0</v>
      </c>
    </row>
    <row r="78" spans="1:5" ht="21" x14ac:dyDescent="0.25">
      <c r="A78" s="17"/>
      <c r="B78" s="17"/>
      <c r="C78" s="17"/>
      <c r="D78" s="9"/>
      <c r="E78" s="9">
        <f t="shared" si="1"/>
        <v>0</v>
      </c>
    </row>
    <row r="79" spans="1:5" ht="21" x14ac:dyDescent="0.25">
      <c r="A79" s="17"/>
      <c r="B79" s="17"/>
      <c r="C79" s="17"/>
      <c r="D79" s="9"/>
      <c r="E79" s="9">
        <f t="shared" si="1"/>
        <v>0</v>
      </c>
    </row>
    <row r="80" spans="1:5" ht="21" x14ac:dyDescent="0.25">
      <c r="A80" s="17"/>
      <c r="B80" s="17"/>
      <c r="C80" s="17"/>
      <c r="D80" s="9"/>
      <c r="E80" s="9">
        <f t="shared" si="1"/>
        <v>0</v>
      </c>
    </row>
    <row r="81" spans="1:5" ht="21" x14ac:dyDescent="0.25">
      <c r="A81" s="17"/>
      <c r="B81" s="17"/>
      <c r="C81" s="17"/>
      <c r="D81" s="9"/>
      <c r="E81" s="9">
        <f t="shared" si="1"/>
        <v>0</v>
      </c>
    </row>
    <row r="82" spans="1:5" ht="21" x14ac:dyDescent="0.25">
      <c r="A82" s="17"/>
      <c r="B82" s="17"/>
      <c r="C82" s="17"/>
      <c r="D82" s="9"/>
      <c r="E82" s="9">
        <f t="shared" si="1"/>
        <v>0</v>
      </c>
    </row>
    <row r="83" spans="1:5" ht="21" x14ac:dyDescent="0.25">
      <c r="A83" s="17"/>
      <c r="B83" s="17"/>
      <c r="C83" s="17"/>
      <c r="D83" s="9"/>
      <c r="E83" s="9">
        <f t="shared" si="1"/>
        <v>0</v>
      </c>
    </row>
    <row r="84" spans="1:5" ht="21" x14ac:dyDescent="0.25">
      <c r="A84" s="17"/>
      <c r="B84" s="17"/>
      <c r="C84" s="17"/>
      <c r="D84" s="9"/>
      <c r="E84" s="9">
        <f t="shared" si="1"/>
        <v>0</v>
      </c>
    </row>
    <row r="85" spans="1:5" ht="21" x14ac:dyDescent="0.25">
      <c r="A85" s="17"/>
      <c r="B85" s="17"/>
      <c r="C85" s="17"/>
      <c r="D85" s="9"/>
      <c r="E85" s="9">
        <f t="shared" si="1"/>
        <v>0</v>
      </c>
    </row>
    <row r="86" spans="1:5" ht="21" x14ac:dyDescent="0.25">
      <c r="A86" s="17"/>
      <c r="B86" s="17"/>
      <c r="C86" s="17"/>
      <c r="D86" s="9"/>
      <c r="E86" s="9">
        <f t="shared" si="1"/>
        <v>0</v>
      </c>
    </row>
    <row r="87" spans="1:5" ht="21" x14ac:dyDescent="0.25">
      <c r="A87" s="17"/>
      <c r="B87" s="17"/>
      <c r="C87" s="17"/>
      <c r="D87" s="9"/>
      <c r="E87" s="9">
        <f t="shared" si="1"/>
        <v>0</v>
      </c>
    </row>
    <row r="88" spans="1:5" ht="21" x14ac:dyDescent="0.25">
      <c r="A88" s="17"/>
      <c r="B88" s="17"/>
      <c r="C88" s="17"/>
      <c r="D88" s="9"/>
      <c r="E88" s="9">
        <f t="shared" si="1"/>
        <v>0</v>
      </c>
    </row>
    <row r="89" spans="1:5" ht="21" x14ac:dyDescent="0.25">
      <c r="A89" s="17"/>
      <c r="B89" s="17"/>
      <c r="C89" s="17"/>
      <c r="D89" s="9"/>
      <c r="E89" s="9">
        <f t="shared" si="1"/>
        <v>0</v>
      </c>
    </row>
    <row r="90" spans="1:5" ht="21" x14ac:dyDescent="0.25">
      <c r="A90" s="17"/>
      <c r="B90" s="17"/>
      <c r="C90" s="17"/>
      <c r="D90" s="9"/>
      <c r="E90" s="9">
        <f t="shared" si="1"/>
        <v>0</v>
      </c>
    </row>
    <row r="91" spans="1:5" ht="21" x14ac:dyDescent="0.25">
      <c r="A91" s="17"/>
      <c r="B91" s="17"/>
      <c r="C91" s="17"/>
      <c r="D91" s="9"/>
      <c r="E91" s="9">
        <f t="shared" si="1"/>
        <v>0</v>
      </c>
    </row>
    <row r="92" spans="1:5" ht="21" x14ac:dyDescent="0.25">
      <c r="A92" s="17"/>
      <c r="B92" s="17"/>
      <c r="C92" s="17"/>
      <c r="D92" s="9"/>
      <c r="E92" s="9">
        <f t="shared" si="1"/>
        <v>0</v>
      </c>
    </row>
    <row r="93" spans="1:5" ht="21" x14ac:dyDescent="0.25">
      <c r="A93" s="17"/>
      <c r="B93" s="17"/>
      <c r="C93" s="17"/>
      <c r="D93" s="9"/>
      <c r="E93" s="9">
        <f t="shared" si="1"/>
        <v>0</v>
      </c>
    </row>
    <row r="94" spans="1:5" ht="21" x14ac:dyDescent="0.25">
      <c r="A94" s="17"/>
      <c r="B94" s="17"/>
      <c r="C94" s="17"/>
      <c r="D94" s="9"/>
      <c r="E94" s="9">
        <f t="shared" si="1"/>
        <v>0</v>
      </c>
    </row>
    <row r="95" spans="1:5" ht="21" x14ac:dyDescent="0.25">
      <c r="A95" s="17"/>
      <c r="B95" s="17"/>
      <c r="C95" s="17"/>
      <c r="D95" s="9"/>
      <c r="E95" s="9">
        <f t="shared" si="1"/>
        <v>0</v>
      </c>
    </row>
    <row r="96" spans="1:5" ht="21" x14ac:dyDescent="0.25">
      <c r="A96" s="17"/>
      <c r="B96" s="17"/>
      <c r="C96" s="17"/>
      <c r="D96" s="9"/>
      <c r="E96" s="9">
        <f t="shared" si="1"/>
        <v>0</v>
      </c>
    </row>
    <row r="97" spans="1:5" ht="21" x14ac:dyDescent="0.25">
      <c r="A97" s="17"/>
      <c r="B97" s="17"/>
      <c r="C97" s="17"/>
      <c r="D97" s="9"/>
      <c r="E97" s="9">
        <f t="shared" si="1"/>
        <v>0</v>
      </c>
    </row>
    <row r="98" spans="1:5" ht="21" x14ac:dyDescent="0.25">
      <c r="A98" s="17"/>
      <c r="B98" s="17"/>
      <c r="C98" s="17"/>
      <c r="D98" s="9"/>
      <c r="E98" s="9">
        <f t="shared" si="1"/>
        <v>0</v>
      </c>
    </row>
    <row r="99" spans="1:5" ht="21" x14ac:dyDescent="0.25">
      <c r="A99" s="17"/>
      <c r="B99" s="17"/>
      <c r="C99" s="17"/>
      <c r="D99" s="9"/>
      <c r="E99" s="9">
        <f t="shared" si="1"/>
        <v>0</v>
      </c>
    </row>
    <row r="100" spans="1:5" ht="21" x14ac:dyDescent="0.25">
      <c r="A100" s="17"/>
      <c r="B100" s="17"/>
      <c r="C100" s="17"/>
      <c r="D100" s="9"/>
      <c r="E100" s="9">
        <f t="shared" si="1"/>
        <v>0</v>
      </c>
    </row>
    <row r="101" spans="1:5" ht="21" x14ac:dyDescent="0.25">
      <c r="A101" s="17"/>
      <c r="B101" s="17"/>
      <c r="C101" s="17"/>
      <c r="D101" s="9"/>
      <c r="E101" s="9">
        <f t="shared" si="1"/>
        <v>0</v>
      </c>
    </row>
    <row r="102" spans="1:5" ht="21" x14ac:dyDescent="0.25">
      <c r="A102" s="17"/>
      <c r="B102" s="17"/>
      <c r="C102" s="17"/>
      <c r="D102" s="9"/>
      <c r="E102" s="9">
        <f t="shared" si="1"/>
        <v>0</v>
      </c>
    </row>
    <row r="103" spans="1:5" ht="21" x14ac:dyDescent="0.25">
      <c r="A103" s="17"/>
      <c r="B103" s="17"/>
      <c r="C103" s="17"/>
      <c r="D103" s="9"/>
      <c r="E103" s="9">
        <f t="shared" si="1"/>
        <v>0</v>
      </c>
    </row>
    <row r="104" spans="1:5" ht="21" x14ac:dyDescent="0.25">
      <c r="A104" s="17"/>
      <c r="B104" s="17"/>
      <c r="C104" s="17"/>
      <c r="D104" s="9"/>
      <c r="E104" s="9">
        <f t="shared" si="1"/>
        <v>0</v>
      </c>
    </row>
    <row r="105" spans="1:5" ht="21" x14ac:dyDescent="0.25">
      <c r="A105" s="17"/>
      <c r="B105" s="17"/>
      <c r="C105" s="17"/>
      <c r="D105" s="17"/>
      <c r="E105" s="9">
        <f t="shared" si="1"/>
        <v>0</v>
      </c>
    </row>
    <row r="106" spans="1:5" ht="21" x14ac:dyDescent="0.25">
      <c r="A106" s="17"/>
      <c r="B106" s="17"/>
      <c r="C106" s="17"/>
      <c r="D106" s="17"/>
      <c r="E106" s="9">
        <f t="shared" si="1"/>
        <v>0</v>
      </c>
    </row>
    <row r="107" spans="1:5" ht="21" x14ac:dyDescent="0.25">
      <c r="A107" s="17"/>
      <c r="B107" s="17"/>
      <c r="C107" s="17"/>
      <c r="D107" s="17"/>
      <c r="E107" s="9">
        <f t="shared" si="1"/>
        <v>0</v>
      </c>
    </row>
    <row r="108" spans="1:5" ht="21" x14ac:dyDescent="0.25">
      <c r="A108" s="17"/>
      <c r="B108" s="17"/>
      <c r="C108" s="17"/>
      <c r="D108" s="17"/>
      <c r="E108" s="9">
        <f t="shared" si="1"/>
        <v>0</v>
      </c>
    </row>
    <row r="109" spans="1:5" ht="21" x14ac:dyDescent="0.25">
      <c r="A109" s="17"/>
      <c r="B109" s="17"/>
      <c r="C109" s="17"/>
      <c r="D109" s="17"/>
      <c r="E109" s="9">
        <f t="shared" si="1"/>
        <v>0</v>
      </c>
    </row>
    <row r="110" spans="1:5" ht="21" x14ac:dyDescent="0.25">
      <c r="A110" s="17"/>
      <c r="B110" s="17"/>
      <c r="C110" s="17"/>
      <c r="D110" s="17"/>
      <c r="E110" s="9">
        <f t="shared" si="1"/>
        <v>0</v>
      </c>
    </row>
    <row r="111" spans="1:5" ht="21" x14ac:dyDescent="0.25">
      <c r="A111" s="17"/>
      <c r="B111" s="17"/>
      <c r="C111" s="17"/>
      <c r="D111" s="17"/>
      <c r="E111" s="9">
        <f t="shared" si="1"/>
        <v>0</v>
      </c>
    </row>
    <row r="112" spans="1:5" ht="21" x14ac:dyDescent="0.25">
      <c r="A112" s="17"/>
      <c r="B112" s="17"/>
      <c r="C112" s="17"/>
      <c r="D112" s="17"/>
      <c r="E112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3D898-29D8-4C7A-894B-C326EB58B25F}">
  <dimension ref="A1:E112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15.6640625" bestFit="1" customWidth="1"/>
    <col min="2" max="2" width="82.5" customWidth="1"/>
    <col min="3" max="3" width="12.5" bestFit="1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2035</v>
      </c>
      <c r="B1" s="160"/>
      <c r="C1" s="160"/>
      <c r="D1" s="160"/>
      <c r="E1" s="160"/>
    </row>
    <row r="2" spans="1:5" ht="26" x14ac:dyDescent="0.3">
      <c r="A2" s="161" t="s">
        <v>2621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2619</v>
      </c>
      <c r="C4" s="9"/>
      <c r="D4" s="9"/>
      <c r="E4" s="9">
        <v>905</v>
      </c>
    </row>
    <row r="5" spans="1:5" ht="21" x14ac:dyDescent="0.25">
      <c r="A5" s="18"/>
      <c r="B5" s="8" t="s">
        <v>2939</v>
      </c>
      <c r="C5" s="16"/>
      <c r="D5" s="9">
        <v>905</v>
      </c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7"/>
      <c r="B33" s="8"/>
      <c r="C33" s="9"/>
      <c r="D33" s="9"/>
      <c r="E33" s="9">
        <f t="shared" si="0"/>
        <v>0</v>
      </c>
    </row>
    <row r="34" spans="1:5" ht="21" x14ac:dyDescent="0.25">
      <c r="A34" s="17"/>
      <c r="B34" s="8"/>
      <c r="C34" s="9"/>
      <c r="D34" s="9"/>
      <c r="E34" s="9">
        <f t="shared" si="0"/>
        <v>0</v>
      </c>
    </row>
    <row r="35" spans="1:5" ht="21" x14ac:dyDescent="0.25">
      <c r="A35" s="17"/>
      <c r="B35" s="17"/>
      <c r="C35" s="9"/>
      <c r="D35" s="9"/>
      <c r="E35" s="9">
        <f t="shared" si="0"/>
        <v>0</v>
      </c>
    </row>
    <row r="36" spans="1:5" ht="21" x14ac:dyDescent="0.25">
      <c r="A36" s="17"/>
      <c r="B36" s="17"/>
      <c r="C36" s="9"/>
      <c r="D36" s="9"/>
      <c r="E36" s="9">
        <f t="shared" si="0"/>
        <v>0</v>
      </c>
    </row>
    <row r="37" spans="1:5" ht="21" x14ac:dyDescent="0.25">
      <c r="A37" s="17"/>
      <c r="B37" s="17"/>
      <c r="C37" s="9"/>
      <c r="D37" s="9"/>
      <c r="E37" s="9">
        <f t="shared" si="0"/>
        <v>0</v>
      </c>
    </row>
    <row r="38" spans="1:5" ht="21" x14ac:dyDescent="0.25">
      <c r="A38" s="17"/>
      <c r="B38" s="17"/>
      <c r="C38" s="9"/>
      <c r="D38" s="9"/>
      <c r="E38" s="9">
        <f t="shared" si="0"/>
        <v>0</v>
      </c>
    </row>
    <row r="39" spans="1:5" ht="21" x14ac:dyDescent="0.25">
      <c r="A39" s="17"/>
      <c r="B39" s="17"/>
      <c r="C39" s="9"/>
      <c r="D39" s="9"/>
      <c r="E39" s="9">
        <f t="shared" si="0"/>
        <v>0</v>
      </c>
    </row>
    <row r="40" spans="1:5" ht="21" x14ac:dyDescent="0.25">
      <c r="A40" s="17"/>
      <c r="B40" s="17"/>
      <c r="C40" s="9"/>
      <c r="D40" s="9"/>
      <c r="E40" s="9">
        <f t="shared" si="0"/>
        <v>0</v>
      </c>
    </row>
    <row r="41" spans="1:5" ht="21" x14ac:dyDescent="0.25">
      <c r="A41" s="17"/>
      <c r="B41" s="17"/>
      <c r="C41" s="9"/>
      <c r="D41" s="9"/>
      <c r="E41" s="9">
        <f t="shared" si="0"/>
        <v>0</v>
      </c>
    </row>
    <row r="42" spans="1:5" ht="21" x14ac:dyDescent="0.25">
      <c r="A42" s="17"/>
      <c r="B42" s="17"/>
      <c r="C42" s="9"/>
      <c r="D42" s="9"/>
      <c r="E42" s="9">
        <f t="shared" si="0"/>
        <v>0</v>
      </c>
    </row>
    <row r="43" spans="1:5" ht="21" x14ac:dyDescent="0.25">
      <c r="A43" s="17"/>
      <c r="B43" s="17"/>
      <c r="C43" s="9"/>
      <c r="D43" s="9"/>
      <c r="E43" s="9">
        <f t="shared" si="0"/>
        <v>0</v>
      </c>
    </row>
    <row r="44" spans="1:5" ht="21" x14ac:dyDescent="0.25">
      <c r="A44" s="17"/>
      <c r="B44" s="17"/>
      <c r="C44" s="9"/>
      <c r="D44" s="9"/>
      <c r="E44" s="9">
        <f t="shared" si="0"/>
        <v>0</v>
      </c>
    </row>
    <row r="45" spans="1:5" ht="21" x14ac:dyDescent="0.25">
      <c r="A45" s="17"/>
      <c r="B45" s="17"/>
      <c r="C45" s="9"/>
      <c r="D45" s="9"/>
      <c r="E45" s="9">
        <f t="shared" si="0"/>
        <v>0</v>
      </c>
    </row>
    <row r="46" spans="1:5" ht="21" x14ac:dyDescent="0.25">
      <c r="A46" s="17"/>
      <c r="B46" s="17"/>
      <c r="C46" s="9"/>
      <c r="D46" s="9"/>
      <c r="E46" s="9">
        <f t="shared" si="0"/>
        <v>0</v>
      </c>
    </row>
    <row r="47" spans="1:5" ht="21" x14ac:dyDescent="0.25">
      <c r="A47" s="17"/>
      <c r="B47" s="17"/>
      <c r="C47" s="9"/>
      <c r="D47" s="9"/>
      <c r="E47" s="9">
        <f t="shared" si="0"/>
        <v>0</v>
      </c>
    </row>
    <row r="48" spans="1:5" ht="21" x14ac:dyDescent="0.25">
      <c r="A48" s="17"/>
      <c r="B48" s="17"/>
      <c r="C48" s="9"/>
      <c r="D48" s="9"/>
      <c r="E48" s="9">
        <f t="shared" si="0"/>
        <v>0</v>
      </c>
    </row>
    <row r="49" spans="1:5" ht="21" x14ac:dyDescent="0.25">
      <c r="A49" s="17"/>
      <c r="B49" s="17"/>
      <c r="C49" s="9"/>
      <c r="D49" s="9"/>
      <c r="E49" s="9">
        <f t="shared" si="0"/>
        <v>0</v>
      </c>
    </row>
    <row r="50" spans="1:5" ht="21" x14ac:dyDescent="0.25">
      <c r="A50" s="17"/>
      <c r="B50" s="17"/>
      <c r="C50" s="9"/>
      <c r="D50" s="9"/>
      <c r="E50" s="9">
        <f t="shared" si="0"/>
        <v>0</v>
      </c>
    </row>
    <row r="51" spans="1:5" ht="21" x14ac:dyDescent="0.25">
      <c r="A51" s="17"/>
      <c r="B51" s="17"/>
      <c r="C51" s="9"/>
      <c r="D51" s="9"/>
      <c r="E51" s="9">
        <f t="shared" si="0"/>
        <v>0</v>
      </c>
    </row>
    <row r="52" spans="1:5" ht="21" x14ac:dyDescent="0.25">
      <c r="A52" s="17"/>
      <c r="B52" s="17"/>
      <c r="C52" s="9"/>
      <c r="D52" s="9"/>
      <c r="E52" s="9">
        <f t="shared" si="0"/>
        <v>0</v>
      </c>
    </row>
    <row r="53" spans="1:5" ht="21" x14ac:dyDescent="0.25">
      <c r="A53" s="17"/>
      <c r="B53" s="17"/>
      <c r="C53" s="17"/>
      <c r="D53" s="9"/>
      <c r="E53" s="9">
        <f t="shared" si="0"/>
        <v>0</v>
      </c>
    </row>
    <row r="54" spans="1:5" ht="21" x14ac:dyDescent="0.25">
      <c r="A54" s="17"/>
      <c r="B54" s="17"/>
      <c r="C54" s="17"/>
      <c r="D54" s="9"/>
      <c r="E54" s="9">
        <f t="shared" si="0"/>
        <v>0</v>
      </c>
    </row>
    <row r="55" spans="1:5" ht="21" x14ac:dyDescent="0.25">
      <c r="A55" s="17"/>
      <c r="B55" s="17"/>
      <c r="C55" s="17"/>
      <c r="D55" s="9"/>
      <c r="E55" s="9">
        <f t="shared" si="0"/>
        <v>0</v>
      </c>
    </row>
    <row r="56" spans="1:5" ht="21" x14ac:dyDescent="0.25">
      <c r="A56" s="17"/>
      <c r="B56" s="17"/>
      <c r="C56" s="17"/>
      <c r="D56" s="9"/>
      <c r="E56" s="9">
        <f t="shared" si="0"/>
        <v>0</v>
      </c>
    </row>
    <row r="57" spans="1:5" ht="21" x14ac:dyDescent="0.25">
      <c r="A57" s="17"/>
      <c r="B57" s="17"/>
      <c r="C57" s="17"/>
      <c r="D57" s="9"/>
      <c r="E57" s="9">
        <f t="shared" si="0"/>
        <v>0</v>
      </c>
    </row>
    <row r="58" spans="1:5" ht="21" x14ac:dyDescent="0.25">
      <c r="A58" s="17"/>
      <c r="B58" s="17"/>
      <c r="C58" s="17"/>
      <c r="D58" s="9"/>
      <c r="E58" s="9">
        <f t="shared" si="0"/>
        <v>0</v>
      </c>
    </row>
    <row r="59" spans="1:5" ht="21" x14ac:dyDescent="0.25">
      <c r="A59" s="17"/>
      <c r="B59" s="17"/>
      <c r="C59" s="17"/>
      <c r="D59" s="9"/>
      <c r="E59" s="9">
        <f t="shared" si="0"/>
        <v>0</v>
      </c>
    </row>
    <row r="60" spans="1:5" ht="21" x14ac:dyDescent="0.25">
      <c r="A60" s="17"/>
      <c r="B60" s="17"/>
      <c r="C60" s="17"/>
      <c r="D60" s="9"/>
      <c r="E60" s="9">
        <f t="shared" si="0"/>
        <v>0</v>
      </c>
    </row>
    <row r="61" spans="1:5" ht="21" x14ac:dyDescent="0.25">
      <c r="A61" s="17"/>
      <c r="B61" s="17"/>
      <c r="C61" s="17"/>
      <c r="D61" s="9"/>
      <c r="E61" s="9">
        <f t="shared" si="0"/>
        <v>0</v>
      </c>
    </row>
    <row r="62" spans="1:5" ht="21" x14ac:dyDescent="0.25">
      <c r="A62" s="17"/>
      <c r="B62" s="17"/>
      <c r="C62" s="17"/>
      <c r="D62" s="9"/>
      <c r="E62" s="9">
        <f t="shared" si="0"/>
        <v>0</v>
      </c>
    </row>
    <row r="63" spans="1:5" ht="21" x14ac:dyDescent="0.25">
      <c r="A63" s="17"/>
      <c r="B63" s="17"/>
      <c r="C63" s="17"/>
      <c r="D63" s="9"/>
      <c r="E63" s="9">
        <f t="shared" si="0"/>
        <v>0</v>
      </c>
    </row>
    <row r="64" spans="1:5" ht="21" x14ac:dyDescent="0.25">
      <c r="A64" s="17"/>
      <c r="B64" s="17"/>
      <c r="C64" s="17"/>
      <c r="D64" s="9"/>
      <c r="E64" s="9">
        <f t="shared" si="0"/>
        <v>0</v>
      </c>
    </row>
    <row r="65" spans="1:5" ht="21" x14ac:dyDescent="0.25">
      <c r="A65" s="17"/>
      <c r="B65" s="17"/>
      <c r="C65" s="17"/>
      <c r="D65" s="9"/>
      <c r="E65" s="9">
        <f t="shared" si="0"/>
        <v>0</v>
      </c>
    </row>
    <row r="66" spans="1:5" ht="21" x14ac:dyDescent="0.25">
      <c r="A66" s="17"/>
      <c r="B66" s="17"/>
      <c r="C66" s="17"/>
      <c r="D66" s="9"/>
      <c r="E66" s="9">
        <f t="shared" si="0"/>
        <v>0</v>
      </c>
    </row>
    <row r="67" spans="1:5" ht="21" x14ac:dyDescent="0.25">
      <c r="A67" s="17"/>
      <c r="B67" s="17"/>
      <c r="C67" s="17"/>
      <c r="D67" s="9"/>
      <c r="E67" s="9">
        <f t="shared" si="0"/>
        <v>0</v>
      </c>
    </row>
    <row r="68" spans="1:5" ht="21" x14ac:dyDescent="0.25">
      <c r="A68" s="17"/>
      <c r="B68" s="17"/>
      <c r="C68" s="17"/>
      <c r="D68" s="9"/>
      <c r="E68" s="9">
        <f t="shared" si="0"/>
        <v>0</v>
      </c>
    </row>
    <row r="69" spans="1:5" ht="21" x14ac:dyDescent="0.25">
      <c r="A69" s="17"/>
      <c r="B69" s="17"/>
      <c r="C69" s="17"/>
      <c r="D69" s="9"/>
      <c r="E69" s="9">
        <f t="shared" si="0"/>
        <v>0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0</v>
      </c>
    </row>
    <row r="71" spans="1:5" ht="21" x14ac:dyDescent="0.25">
      <c r="A71" s="17"/>
      <c r="B71" s="17"/>
      <c r="C71" s="17"/>
      <c r="D71" s="9"/>
      <c r="E71" s="9">
        <f t="shared" si="1"/>
        <v>0</v>
      </c>
    </row>
    <row r="72" spans="1:5" ht="21" x14ac:dyDescent="0.25">
      <c r="A72" s="17"/>
      <c r="B72" s="17"/>
      <c r="C72" s="17"/>
      <c r="D72" s="9"/>
      <c r="E72" s="9">
        <f t="shared" si="1"/>
        <v>0</v>
      </c>
    </row>
    <row r="73" spans="1:5" ht="21" x14ac:dyDescent="0.25">
      <c r="A73" s="17"/>
      <c r="B73" s="17"/>
      <c r="C73" s="17"/>
      <c r="D73" s="9"/>
      <c r="E73" s="9">
        <f t="shared" si="1"/>
        <v>0</v>
      </c>
    </row>
    <row r="74" spans="1:5" ht="21" x14ac:dyDescent="0.25">
      <c r="A74" s="17"/>
      <c r="B74" s="17"/>
      <c r="C74" s="17"/>
      <c r="D74" s="9"/>
      <c r="E74" s="9">
        <f t="shared" si="1"/>
        <v>0</v>
      </c>
    </row>
    <row r="75" spans="1:5" ht="21" x14ac:dyDescent="0.25">
      <c r="A75" s="17"/>
      <c r="B75" s="17"/>
      <c r="C75" s="17"/>
      <c r="D75" s="9"/>
      <c r="E75" s="9">
        <f t="shared" si="1"/>
        <v>0</v>
      </c>
    </row>
    <row r="76" spans="1:5" ht="21" x14ac:dyDescent="0.25">
      <c r="A76" s="17"/>
      <c r="B76" s="17"/>
      <c r="C76" s="17"/>
      <c r="D76" s="9"/>
      <c r="E76" s="9">
        <f t="shared" si="1"/>
        <v>0</v>
      </c>
    </row>
    <row r="77" spans="1:5" ht="21" x14ac:dyDescent="0.25">
      <c r="A77" s="17"/>
      <c r="B77" s="17"/>
      <c r="C77" s="17"/>
      <c r="D77" s="9"/>
      <c r="E77" s="9">
        <f t="shared" si="1"/>
        <v>0</v>
      </c>
    </row>
    <row r="78" spans="1:5" ht="21" x14ac:dyDescent="0.25">
      <c r="A78" s="17"/>
      <c r="B78" s="17"/>
      <c r="C78" s="17"/>
      <c r="D78" s="9"/>
      <c r="E78" s="9">
        <f t="shared" si="1"/>
        <v>0</v>
      </c>
    </row>
    <row r="79" spans="1:5" ht="21" x14ac:dyDescent="0.25">
      <c r="A79" s="17"/>
      <c r="B79" s="17"/>
      <c r="C79" s="17"/>
      <c r="D79" s="9"/>
      <c r="E79" s="9">
        <f t="shared" si="1"/>
        <v>0</v>
      </c>
    </row>
    <row r="80" spans="1:5" ht="21" x14ac:dyDescent="0.25">
      <c r="A80" s="17"/>
      <c r="B80" s="17"/>
      <c r="C80" s="17"/>
      <c r="D80" s="9"/>
      <c r="E80" s="9">
        <f t="shared" si="1"/>
        <v>0</v>
      </c>
    </row>
    <row r="81" spans="1:5" ht="21" x14ac:dyDescent="0.25">
      <c r="A81" s="17"/>
      <c r="B81" s="17"/>
      <c r="C81" s="17"/>
      <c r="D81" s="9"/>
      <c r="E81" s="9">
        <f t="shared" si="1"/>
        <v>0</v>
      </c>
    </row>
    <row r="82" spans="1:5" ht="21" x14ac:dyDescent="0.25">
      <c r="A82" s="17"/>
      <c r="B82" s="17"/>
      <c r="C82" s="17"/>
      <c r="D82" s="9"/>
      <c r="E82" s="9">
        <f t="shared" si="1"/>
        <v>0</v>
      </c>
    </row>
    <row r="83" spans="1:5" ht="21" x14ac:dyDescent="0.25">
      <c r="A83" s="17"/>
      <c r="B83" s="17"/>
      <c r="C83" s="17"/>
      <c r="D83" s="9"/>
      <c r="E83" s="9">
        <f t="shared" si="1"/>
        <v>0</v>
      </c>
    </row>
    <row r="84" spans="1:5" ht="21" x14ac:dyDescent="0.25">
      <c r="A84" s="17"/>
      <c r="B84" s="17"/>
      <c r="C84" s="17"/>
      <c r="D84" s="9"/>
      <c r="E84" s="9">
        <f t="shared" si="1"/>
        <v>0</v>
      </c>
    </row>
    <row r="85" spans="1:5" ht="21" x14ac:dyDescent="0.25">
      <c r="A85" s="17"/>
      <c r="B85" s="17"/>
      <c r="C85" s="17"/>
      <c r="D85" s="9"/>
      <c r="E85" s="9">
        <f t="shared" si="1"/>
        <v>0</v>
      </c>
    </row>
    <row r="86" spans="1:5" ht="21" x14ac:dyDescent="0.25">
      <c r="A86" s="17"/>
      <c r="B86" s="17"/>
      <c r="C86" s="17"/>
      <c r="D86" s="9"/>
      <c r="E86" s="9">
        <f t="shared" si="1"/>
        <v>0</v>
      </c>
    </row>
    <row r="87" spans="1:5" ht="21" x14ac:dyDescent="0.25">
      <c r="A87" s="17"/>
      <c r="B87" s="17"/>
      <c r="C87" s="17"/>
      <c r="D87" s="9"/>
      <c r="E87" s="9">
        <f t="shared" si="1"/>
        <v>0</v>
      </c>
    </row>
    <row r="88" spans="1:5" ht="21" x14ac:dyDescent="0.25">
      <c r="A88" s="17"/>
      <c r="B88" s="17"/>
      <c r="C88" s="17"/>
      <c r="D88" s="9"/>
      <c r="E88" s="9">
        <f t="shared" si="1"/>
        <v>0</v>
      </c>
    </row>
    <row r="89" spans="1:5" ht="21" x14ac:dyDescent="0.25">
      <c r="A89" s="17"/>
      <c r="B89" s="17"/>
      <c r="C89" s="17"/>
      <c r="D89" s="9"/>
      <c r="E89" s="9">
        <f t="shared" si="1"/>
        <v>0</v>
      </c>
    </row>
    <row r="90" spans="1:5" ht="21" x14ac:dyDescent="0.25">
      <c r="A90" s="17"/>
      <c r="B90" s="17"/>
      <c r="C90" s="17"/>
      <c r="D90" s="9"/>
      <c r="E90" s="9">
        <f t="shared" si="1"/>
        <v>0</v>
      </c>
    </row>
    <row r="91" spans="1:5" ht="21" x14ac:dyDescent="0.25">
      <c r="A91" s="17"/>
      <c r="B91" s="17"/>
      <c r="C91" s="17"/>
      <c r="D91" s="9"/>
      <c r="E91" s="9">
        <f t="shared" si="1"/>
        <v>0</v>
      </c>
    </row>
    <row r="92" spans="1:5" ht="21" x14ac:dyDescent="0.25">
      <c r="A92" s="17"/>
      <c r="B92" s="17"/>
      <c r="C92" s="17"/>
      <c r="D92" s="9"/>
      <c r="E92" s="9">
        <f t="shared" si="1"/>
        <v>0</v>
      </c>
    </row>
    <row r="93" spans="1:5" ht="21" x14ac:dyDescent="0.25">
      <c r="A93" s="17"/>
      <c r="B93" s="17"/>
      <c r="C93" s="17"/>
      <c r="D93" s="9"/>
      <c r="E93" s="9">
        <f t="shared" si="1"/>
        <v>0</v>
      </c>
    </row>
    <row r="94" spans="1:5" ht="21" x14ac:dyDescent="0.25">
      <c r="A94" s="17"/>
      <c r="B94" s="17"/>
      <c r="C94" s="17"/>
      <c r="D94" s="9"/>
      <c r="E94" s="9">
        <f t="shared" si="1"/>
        <v>0</v>
      </c>
    </row>
    <row r="95" spans="1:5" ht="21" x14ac:dyDescent="0.25">
      <c r="A95" s="17"/>
      <c r="B95" s="17"/>
      <c r="C95" s="17"/>
      <c r="D95" s="9"/>
      <c r="E95" s="9">
        <f t="shared" si="1"/>
        <v>0</v>
      </c>
    </row>
    <row r="96" spans="1:5" ht="21" x14ac:dyDescent="0.25">
      <c r="A96" s="17"/>
      <c r="B96" s="17"/>
      <c r="C96" s="17"/>
      <c r="D96" s="9"/>
      <c r="E96" s="9">
        <f t="shared" si="1"/>
        <v>0</v>
      </c>
    </row>
    <row r="97" spans="1:5" ht="21" x14ac:dyDescent="0.25">
      <c r="A97" s="17"/>
      <c r="B97" s="17"/>
      <c r="C97" s="17"/>
      <c r="D97" s="9"/>
      <c r="E97" s="9">
        <f t="shared" si="1"/>
        <v>0</v>
      </c>
    </row>
    <row r="98" spans="1:5" ht="21" x14ac:dyDescent="0.25">
      <c r="A98" s="17"/>
      <c r="B98" s="17"/>
      <c r="C98" s="17"/>
      <c r="D98" s="9"/>
      <c r="E98" s="9">
        <f t="shared" si="1"/>
        <v>0</v>
      </c>
    </row>
    <row r="99" spans="1:5" ht="21" x14ac:dyDescent="0.25">
      <c r="A99" s="17"/>
      <c r="B99" s="17"/>
      <c r="C99" s="17"/>
      <c r="D99" s="9"/>
      <c r="E99" s="9">
        <f t="shared" si="1"/>
        <v>0</v>
      </c>
    </row>
    <row r="100" spans="1:5" ht="21" x14ac:dyDescent="0.25">
      <c r="A100" s="17"/>
      <c r="B100" s="17"/>
      <c r="C100" s="17"/>
      <c r="D100" s="9"/>
      <c r="E100" s="9">
        <f t="shared" si="1"/>
        <v>0</v>
      </c>
    </row>
    <row r="101" spans="1:5" ht="21" x14ac:dyDescent="0.25">
      <c r="A101" s="17"/>
      <c r="B101" s="17"/>
      <c r="C101" s="17"/>
      <c r="D101" s="9"/>
      <c r="E101" s="9">
        <f t="shared" si="1"/>
        <v>0</v>
      </c>
    </row>
    <row r="102" spans="1:5" ht="21" x14ac:dyDescent="0.25">
      <c r="A102" s="17"/>
      <c r="B102" s="17"/>
      <c r="C102" s="17"/>
      <c r="D102" s="9"/>
      <c r="E102" s="9">
        <f t="shared" si="1"/>
        <v>0</v>
      </c>
    </row>
    <row r="103" spans="1:5" ht="21" x14ac:dyDescent="0.25">
      <c r="A103" s="17"/>
      <c r="B103" s="17"/>
      <c r="C103" s="17"/>
      <c r="D103" s="9"/>
      <c r="E103" s="9">
        <f t="shared" si="1"/>
        <v>0</v>
      </c>
    </row>
    <row r="104" spans="1:5" ht="21" x14ac:dyDescent="0.25">
      <c r="A104" s="17"/>
      <c r="B104" s="17"/>
      <c r="C104" s="17"/>
      <c r="D104" s="9"/>
      <c r="E104" s="9">
        <f t="shared" si="1"/>
        <v>0</v>
      </c>
    </row>
    <row r="105" spans="1:5" ht="21" x14ac:dyDescent="0.25">
      <c r="A105" s="17"/>
      <c r="B105" s="17"/>
      <c r="C105" s="17"/>
      <c r="D105" s="17"/>
      <c r="E105" s="9">
        <f t="shared" si="1"/>
        <v>0</v>
      </c>
    </row>
    <row r="106" spans="1:5" ht="21" x14ac:dyDescent="0.25">
      <c r="A106" s="17"/>
      <c r="B106" s="17"/>
      <c r="C106" s="17"/>
      <c r="D106" s="17"/>
      <c r="E106" s="9">
        <f t="shared" si="1"/>
        <v>0</v>
      </c>
    </row>
    <row r="107" spans="1:5" ht="21" x14ac:dyDescent="0.25">
      <c r="A107" s="17"/>
      <c r="B107" s="17"/>
      <c r="C107" s="17"/>
      <c r="D107" s="17"/>
      <c r="E107" s="9">
        <f t="shared" si="1"/>
        <v>0</v>
      </c>
    </row>
    <row r="108" spans="1:5" ht="21" x14ac:dyDescent="0.25">
      <c r="A108" s="17"/>
      <c r="B108" s="17"/>
      <c r="C108" s="17"/>
      <c r="D108" s="17"/>
      <c r="E108" s="9">
        <f t="shared" si="1"/>
        <v>0</v>
      </c>
    </row>
    <row r="109" spans="1:5" ht="21" x14ac:dyDescent="0.25">
      <c r="A109" s="17"/>
      <c r="B109" s="17"/>
      <c r="C109" s="17"/>
      <c r="D109" s="17"/>
      <c r="E109" s="9">
        <f t="shared" si="1"/>
        <v>0</v>
      </c>
    </row>
    <row r="110" spans="1:5" ht="21" x14ac:dyDescent="0.25">
      <c r="A110" s="17"/>
      <c r="B110" s="17"/>
      <c r="C110" s="17"/>
      <c r="D110" s="17"/>
      <c r="E110" s="9">
        <f t="shared" si="1"/>
        <v>0</v>
      </c>
    </row>
    <row r="111" spans="1:5" ht="21" x14ac:dyDescent="0.25">
      <c r="A111" s="17"/>
      <c r="B111" s="17"/>
      <c r="C111" s="17"/>
      <c r="D111" s="17"/>
      <c r="E111" s="9">
        <f t="shared" si="1"/>
        <v>0</v>
      </c>
    </row>
    <row r="112" spans="1:5" ht="21" x14ac:dyDescent="0.25">
      <c r="A112" s="17"/>
      <c r="B112" s="17"/>
      <c r="C112" s="17"/>
      <c r="D112" s="17"/>
      <c r="E112" s="9">
        <f t="shared" si="1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 codeName="Sheet189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45.1640625" customWidth="1"/>
    <col min="3" max="3" width="24.5" customWidth="1"/>
    <col min="4" max="4" width="20.5" bestFit="1" customWidth="1"/>
    <col min="5" max="5" width="19.5" bestFit="1" customWidth="1"/>
  </cols>
  <sheetData>
    <row r="1" spans="1:8" ht="29" x14ac:dyDescent="0.35">
      <c r="A1" s="160" t="s">
        <v>1615</v>
      </c>
      <c r="B1" s="160"/>
      <c r="C1" s="160"/>
      <c r="D1" s="160"/>
      <c r="E1" s="160"/>
    </row>
    <row r="2" spans="1:8" ht="26" x14ac:dyDescent="0.3">
      <c r="A2" s="161" t="s">
        <v>1900</v>
      </c>
      <c r="B2" s="161"/>
      <c r="C2" s="161"/>
      <c r="D2" s="161"/>
      <c r="E2" s="161"/>
    </row>
    <row r="3" spans="1:8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8" ht="21" x14ac:dyDescent="0.25">
      <c r="A4" s="18" t="s">
        <v>2612</v>
      </c>
      <c r="B4" s="8" t="s">
        <v>2401</v>
      </c>
      <c r="C4" s="9"/>
      <c r="D4" s="9"/>
      <c r="E4" s="9">
        <v>726.5</v>
      </c>
    </row>
    <row r="5" spans="1:8" ht="21" x14ac:dyDescent="0.25">
      <c r="A5" s="18" t="s">
        <v>2749</v>
      </c>
      <c r="B5" s="8" t="s">
        <v>259</v>
      </c>
      <c r="C5" s="16"/>
      <c r="D5" s="9">
        <v>350</v>
      </c>
      <c r="E5" s="9">
        <f>E4+C5-D5</f>
        <v>376.5</v>
      </c>
    </row>
    <row r="6" spans="1:8" ht="21" x14ac:dyDescent="0.25">
      <c r="A6" s="18" t="s">
        <v>2749</v>
      </c>
      <c r="B6" s="8" t="s">
        <v>259</v>
      </c>
      <c r="C6" s="9"/>
      <c r="D6" s="9">
        <v>17.5</v>
      </c>
      <c r="E6" s="9">
        <f t="shared" ref="E6:E69" si="0">E5+C6-D6</f>
        <v>359</v>
      </c>
    </row>
    <row r="7" spans="1:8" ht="21" x14ac:dyDescent="0.25">
      <c r="A7" s="18" t="s">
        <v>2844</v>
      </c>
      <c r="B7" s="8" t="s">
        <v>259</v>
      </c>
      <c r="C7" s="9"/>
      <c r="D7" s="9">
        <f>341.89+17.09</f>
        <v>358.97999999999996</v>
      </c>
      <c r="E7" s="9">
        <f t="shared" si="0"/>
        <v>2.0000000000038654E-2</v>
      </c>
      <c r="H7" s="14"/>
    </row>
    <row r="8" spans="1:8" ht="21" x14ac:dyDescent="0.25">
      <c r="A8" s="18"/>
      <c r="B8" s="8"/>
      <c r="C8" s="9"/>
      <c r="D8" s="9"/>
      <c r="E8" s="9">
        <f t="shared" si="0"/>
        <v>2.0000000000038654E-2</v>
      </c>
    </row>
    <row r="9" spans="1:8" ht="21" x14ac:dyDescent="0.25">
      <c r="A9" s="18"/>
      <c r="B9" s="8"/>
      <c r="C9" s="9"/>
      <c r="D9" s="9"/>
      <c r="E9" s="9">
        <f t="shared" si="0"/>
        <v>2.0000000000038654E-2</v>
      </c>
    </row>
    <row r="10" spans="1:8" ht="21" x14ac:dyDescent="0.25">
      <c r="A10" s="18"/>
      <c r="B10" s="8"/>
      <c r="C10" s="9"/>
      <c r="D10" s="9"/>
      <c r="E10" s="9">
        <f t="shared" si="0"/>
        <v>2.0000000000038654E-2</v>
      </c>
    </row>
    <row r="11" spans="1:8" ht="21" x14ac:dyDescent="0.25">
      <c r="A11" s="18"/>
      <c r="B11" s="8"/>
      <c r="C11" s="9"/>
      <c r="D11" s="9"/>
      <c r="E11" s="9">
        <f t="shared" si="0"/>
        <v>2.0000000000038654E-2</v>
      </c>
    </row>
    <row r="12" spans="1:8" ht="21" x14ac:dyDescent="0.25">
      <c r="A12" s="18"/>
      <c r="B12" s="8"/>
      <c r="C12" s="9"/>
      <c r="D12" s="9"/>
      <c r="E12" s="9">
        <f t="shared" si="0"/>
        <v>2.0000000000038654E-2</v>
      </c>
    </row>
    <row r="13" spans="1:8" ht="21" x14ac:dyDescent="0.25">
      <c r="A13" s="18"/>
      <c r="B13" s="8"/>
      <c r="C13" s="9"/>
      <c r="D13" s="9"/>
      <c r="E13" s="9">
        <f t="shared" si="0"/>
        <v>2.0000000000038654E-2</v>
      </c>
    </row>
    <row r="14" spans="1:8" ht="21" x14ac:dyDescent="0.25">
      <c r="A14" s="18"/>
      <c r="B14" s="8"/>
      <c r="C14" s="9"/>
      <c r="D14" s="9"/>
      <c r="E14" s="9">
        <f t="shared" si="0"/>
        <v>2.0000000000038654E-2</v>
      </c>
    </row>
    <row r="15" spans="1:8" ht="21" x14ac:dyDescent="0.25">
      <c r="A15" s="18"/>
      <c r="B15" s="8"/>
      <c r="C15" s="9"/>
      <c r="D15" s="9"/>
      <c r="E15" s="9">
        <f t="shared" si="0"/>
        <v>2.0000000000038654E-2</v>
      </c>
    </row>
    <row r="16" spans="1:8" ht="21" x14ac:dyDescent="0.25">
      <c r="A16" s="18"/>
      <c r="B16" s="8"/>
      <c r="C16" s="9"/>
      <c r="D16" s="9"/>
      <c r="E16" s="9">
        <f t="shared" si="0"/>
        <v>2.0000000000038654E-2</v>
      </c>
    </row>
    <row r="17" spans="1:5" ht="21" x14ac:dyDescent="0.25">
      <c r="A17" s="18"/>
      <c r="B17" s="8"/>
      <c r="C17" s="9"/>
      <c r="D17" s="9"/>
      <c r="E17" s="9">
        <f t="shared" si="0"/>
        <v>2.0000000000038654E-2</v>
      </c>
    </row>
    <row r="18" spans="1:5" ht="21" x14ac:dyDescent="0.25">
      <c r="A18" s="18"/>
      <c r="B18" s="8"/>
      <c r="C18" s="9"/>
      <c r="D18" s="9"/>
      <c r="E18" s="9">
        <f t="shared" si="0"/>
        <v>2.0000000000038654E-2</v>
      </c>
    </row>
    <row r="19" spans="1:5" ht="21" x14ac:dyDescent="0.25">
      <c r="A19" s="18"/>
      <c r="B19" s="8"/>
      <c r="C19" s="9"/>
      <c r="D19" s="9"/>
      <c r="E19" s="9">
        <f t="shared" si="0"/>
        <v>2.0000000000038654E-2</v>
      </c>
    </row>
    <row r="20" spans="1:5" ht="21" x14ac:dyDescent="0.25">
      <c r="A20" s="18"/>
      <c r="B20" s="8"/>
      <c r="C20" s="9"/>
      <c r="D20" s="9"/>
      <c r="E20" s="9">
        <f t="shared" si="0"/>
        <v>2.0000000000038654E-2</v>
      </c>
    </row>
    <row r="21" spans="1:5" ht="21" x14ac:dyDescent="0.25">
      <c r="A21" s="18"/>
      <c r="B21" s="8"/>
      <c r="C21" s="9"/>
      <c r="D21" s="9"/>
      <c r="E21" s="9">
        <f t="shared" si="0"/>
        <v>2.0000000000038654E-2</v>
      </c>
    </row>
    <row r="22" spans="1:5" ht="21" x14ac:dyDescent="0.25">
      <c r="A22" s="18"/>
      <c r="B22" s="8"/>
      <c r="C22" s="9"/>
      <c r="D22" s="9"/>
      <c r="E22" s="9">
        <f t="shared" si="0"/>
        <v>2.0000000000038654E-2</v>
      </c>
    </row>
    <row r="23" spans="1:5" ht="21" x14ac:dyDescent="0.25">
      <c r="A23" s="18"/>
      <c r="B23" s="8"/>
      <c r="C23" s="9"/>
      <c r="D23" s="9"/>
      <c r="E23" s="9">
        <f t="shared" si="0"/>
        <v>2.0000000000038654E-2</v>
      </c>
    </row>
    <row r="24" spans="1:5" ht="21" x14ac:dyDescent="0.25">
      <c r="A24" s="18"/>
      <c r="B24" s="8"/>
      <c r="C24" s="9"/>
      <c r="D24" s="9"/>
      <c r="E24" s="9">
        <f t="shared" si="0"/>
        <v>2.0000000000038654E-2</v>
      </c>
    </row>
    <row r="25" spans="1:5" ht="21" x14ac:dyDescent="0.25">
      <c r="A25" s="18"/>
      <c r="B25" s="8"/>
      <c r="C25" s="9"/>
      <c r="D25" s="9"/>
      <c r="E25" s="9">
        <f t="shared" si="0"/>
        <v>2.0000000000038654E-2</v>
      </c>
    </row>
    <row r="26" spans="1:5" ht="21" x14ac:dyDescent="0.25">
      <c r="A26" s="18"/>
      <c r="B26" s="8"/>
      <c r="C26" s="9"/>
      <c r="D26" s="9"/>
      <c r="E26" s="9">
        <f t="shared" si="0"/>
        <v>2.0000000000038654E-2</v>
      </c>
    </row>
    <row r="27" spans="1:5" ht="21" x14ac:dyDescent="0.25">
      <c r="A27" s="18"/>
      <c r="B27" s="8"/>
      <c r="C27" s="9"/>
      <c r="D27" s="9"/>
      <c r="E27" s="9">
        <f t="shared" si="0"/>
        <v>2.0000000000038654E-2</v>
      </c>
    </row>
    <row r="28" spans="1:5" ht="21" x14ac:dyDescent="0.25">
      <c r="A28" s="18"/>
      <c r="B28" s="8"/>
      <c r="C28" s="9"/>
      <c r="D28" s="9"/>
      <c r="E28" s="9">
        <f t="shared" si="0"/>
        <v>2.0000000000038654E-2</v>
      </c>
    </row>
    <row r="29" spans="1:5" ht="21" x14ac:dyDescent="0.25">
      <c r="A29" s="18"/>
      <c r="B29" s="8"/>
      <c r="C29" s="9"/>
      <c r="D29" s="9"/>
      <c r="E29" s="9">
        <f t="shared" si="0"/>
        <v>2.0000000000038654E-2</v>
      </c>
    </row>
    <row r="30" spans="1:5" ht="21" x14ac:dyDescent="0.25">
      <c r="A30" s="18"/>
      <c r="B30" s="8"/>
      <c r="C30" s="9"/>
      <c r="D30" s="9"/>
      <c r="E30" s="9">
        <f t="shared" si="0"/>
        <v>2.0000000000038654E-2</v>
      </c>
    </row>
    <row r="31" spans="1:5" ht="21" x14ac:dyDescent="0.25">
      <c r="A31" s="18"/>
      <c r="B31" s="8"/>
      <c r="C31" s="9"/>
      <c r="D31" s="9"/>
      <c r="E31" s="9">
        <f t="shared" si="0"/>
        <v>2.0000000000038654E-2</v>
      </c>
    </row>
    <row r="32" spans="1:5" ht="21" x14ac:dyDescent="0.25">
      <c r="A32" s="18"/>
      <c r="B32" s="8"/>
      <c r="C32" s="9"/>
      <c r="D32" s="9"/>
      <c r="E32" s="9">
        <f t="shared" si="0"/>
        <v>2.0000000000038654E-2</v>
      </c>
    </row>
    <row r="33" spans="1:5" ht="21" x14ac:dyDescent="0.25">
      <c r="A33" s="17"/>
      <c r="B33" s="8"/>
      <c r="C33" s="9"/>
      <c r="D33" s="9"/>
      <c r="E33" s="9">
        <f t="shared" si="0"/>
        <v>2.0000000000038654E-2</v>
      </c>
    </row>
    <row r="34" spans="1:5" ht="21" x14ac:dyDescent="0.25">
      <c r="A34" s="17"/>
      <c r="B34" s="8"/>
      <c r="C34" s="9"/>
      <c r="D34" s="9"/>
      <c r="E34" s="9">
        <f t="shared" si="0"/>
        <v>2.0000000000038654E-2</v>
      </c>
    </row>
    <row r="35" spans="1:5" ht="21" x14ac:dyDescent="0.25">
      <c r="A35" s="17"/>
      <c r="B35" s="17"/>
      <c r="C35" s="9"/>
      <c r="D35" s="9"/>
      <c r="E35" s="9">
        <f t="shared" si="0"/>
        <v>2.0000000000038654E-2</v>
      </c>
    </row>
    <row r="36" spans="1:5" ht="21" x14ac:dyDescent="0.25">
      <c r="A36" s="17"/>
      <c r="B36" s="17"/>
      <c r="C36" s="9"/>
      <c r="D36" s="9"/>
      <c r="E36" s="9">
        <f t="shared" si="0"/>
        <v>2.0000000000038654E-2</v>
      </c>
    </row>
    <row r="37" spans="1:5" ht="21" x14ac:dyDescent="0.25">
      <c r="A37" s="17"/>
      <c r="B37" s="17"/>
      <c r="C37" s="9"/>
      <c r="D37" s="9"/>
      <c r="E37" s="9">
        <f t="shared" si="0"/>
        <v>2.0000000000038654E-2</v>
      </c>
    </row>
    <row r="38" spans="1:5" ht="21" x14ac:dyDescent="0.25">
      <c r="A38" s="17"/>
      <c r="B38" s="17"/>
      <c r="C38" s="9"/>
      <c r="D38" s="9"/>
      <c r="E38" s="9">
        <f t="shared" si="0"/>
        <v>2.0000000000038654E-2</v>
      </c>
    </row>
    <row r="39" spans="1:5" ht="21" x14ac:dyDescent="0.25">
      <c r="A39" s="17"/>
      <c r="B39" s="17"/>
      <c r="C39" s="9"/>
      <c r="D39" s="9"/>
      <c r="E39" s="9">
        <f t="shared" si="0"/>
        <v>2.0000000000038654E-2</v>
      </c>
    </row>
    <row r="40" spans="1:5" ht="21" x14ac:dyDescent="0.25">
      <c r="A40" s="17"/>
      <c r="B40" s="17"/>
      <c r="C40" s="9"/>
      <c r="D40" s="9"/>
      <c r="E40" s="9">
        <f t="shared" si="0"/>
        <v>2.0000000000038654E-2</v>
      </c>
    </row>
    <row r="41" spans="1:5" ht="21" x14ac:dyDescent="0.25">
      <c r="A41" s="17"/>
      <c r="B41" s="17"/>
      <c r="C41" s="9"/>
      <c r="D41" s="9"/>
      <c r="E41" s="9">
        <f t="shared" si="0"/>
        <v>2.0000000000038654E-2</v>
      </c>
    </row>
    <row r="42" spans="1:5" ht="21" x14ac:dyDescent="0.25">
      <c r="A42" s="17"/>
      <c r="B42" s="17"/>
      <c r="C42" s="9"/>
      <c r="D42" s="9"/>
      <c r="E42" s="9">
        <f t="shared" si="0"/>
        <v>2.0000000000038654E-2</v>
      </c>
    </row>
    <row r="43" spans="1:5" ht="21" x14ac:dyDescent="0.25">
      <c r="A43" s="17"/>
      <c r="B43" s="17"/>
      <c r="C43" s="9"/>
      <c r="D43" s="9"/>
      <c r="E43" s="9">
        <f t="shared" si="0"/>
        <v>2.0000000000038654E-2</v>
      </c>
    </row>
    <row r="44" spans="1:5" ht="21" x14ac:dyDescent="0.25">
      <c r="A44" s="17"/>
      <c r="B44" s="17"/>
      <c r="C44" s="9"/>
      <c r="D44" s="9"/>
      <c r="E44" s="9">
        <f t="shared" si="0"/>
        <v>2.0000000000038654E-2</v>
      </c>
    </row>
    <row r="45" spans="1:5" ht="21" x14ac:dyDescent="0.25">
      <c r="A45" s="17"/>
      <c r="B45" s="17"/>
      <c r="C45" s="9"/>
      <c r="D45" s="9"/>
      <c r="E45" s="9">
        <f t="shared" si="0"/>
        <v>2.0000000000038654E-2</v>
      </c>
    </row>
    <row r="46" spans="1:5" ht="21" x14ac:dyDescent="0.25">
      <c r="A46" s="17"/>
      <c r="B46" s="17"/>
      <c r="C46" s="9"/>
      <c r="D46" s="9"/>
      <c r="E46" s="9">
        <f t="shared" si="0"/>
        <v>2.0000000000038654E-2</v>
      </c>
    </row>
    <row r="47" spans="1:5" ht="21" x14ac:dyDescent="0.25">
      <c r="A47" s="17"/>
      <c r="B47" s="17"/>
      <c r="C47" s="9"/>
      <c r="D47" s="9"/>
      <c r="E47" s="9">
        <f t="shared" si="0"/>
        <v>2.0000000000038654E-2</v>
      </c>
    </row>
    <row r="48" spans="1:5" ht="21" x14ac:dyDescent="0.25">
      <c r="A48" s="17"/>
      <c r="B48" s="17"/>
      <c r="C48" s="9"/>
      <c r="D48" s="9"/>
      <c r="E48" s="9">
        <f t="shared" si="0"/>
        <v>2.0000000000038654E-2</v>
      </c>
    </row>
    <row r="49" spans="1:5" ht="21" x14ac:dyDescent="0.25">
      <c r="A49" s="17"/>
      <c r="B49" s="17"/>
      <c r="C49" s="9"/>
      <c r="D49" s="9"/>
      <c r="E49" s="9">
        <f t="shared" si="0"/>
        <v>2.0000000000038654E-2</v>
      </c>
    </row>
    <row r="50" spans="1:5" ht="21" x14ac:dyDescent="0.25">
      <c r="A50" s="17"/>
      <c r="B50" s="17"/>
      <c r="C50" s="9"/>
      <c r="D50" s="9"/>
      <c r="E50" s="9">
        <f t="shared" si="0"/>
        <v>2.0000000000038654E-2</v>
      </c>
    </row>
    <row r="51" spans="1:5" ht="21" x14ac:dyDescent="0.25">
      <c r="A51" s="17"/>
      <c r="B51" s="17"/>
      <c r="C51" s="9"/>
      <c r="D51" s="9"/>
      <c r="E51" s="9">
        <f t="shared" si="0"/>
        <v>2.0000000000038654E-2</v>
      </c>
    </row>
    <row r="52" spans="1:5" ht="21" x14ac:dyDescent="0.25">
      <c r="A52" s="17"/>
      <c r="B52" s="17"/>
      <c r="C52" s="9"/>
      <c r="D52" s="9"/>
      <c r="E52" s="9">
        <f t="shared" si="0"/>
        <v>2.0000000000038654E-2</v>
      </c>
    </row>
    <row r="53" spans="1:5" ht="21" x14ac:dyDescent="0.25">
      <c r="A53" s="17"/>
      <c r="B53" s="17"/>
      <c r="C53" s="17"/>
      <c r="D53" s="9"/>
      <c r="E53" s="9">
        <f t="shared" si="0"/>
        <v>2.0000000000038654E-2</v>
      </c>
    </row>
    <row r="54" spans="1:5" ht="21" x14ac:dyDescent="0.25">
      <c r="A54" s="17"/>
      <c r="B54" s="17"/>
      <c r="C54" s="17"/>
      <c r="D54" s="9"/>
      <c r="E54" s="9">
        <f t="shared" si="0"/>
        <v>2.0000000000038654E-2</v>
      </c>
    </row>
    <row r="55" spans="1:5" ht="21" x14ac:dyDescent="0.25">
      <c r="A55" s="17"/>
      <c r="B55" s="17"/>
      <c r="C55" s="17"/>
      <c r="D55" s="9"/>
      <c r="E55" s="9">
        <f t="shared" si="0"/>
        <v>2.0000000000038654E-2</v>
      </c>
    </row>
    <row r="56" spans="1:5" ht="21" x14ac:dyDescent="0.25">
      <c r="A56" s="17"/>
      <c r="B56" s="17"/>
      <c r="C56" s="17"/>
      <c r="D56" s="9"/>
      <c r="E56" s="9">
        <f t="shared" si="0"/>
        <v>2.0000000000038654E-2</v>
      </c>
    </row>
    <row r="57" spans="1:5" ht="21" x14ac:dyDescent="0.25">
      <c r="A57" s="17"/>
      <c r="B57" s="17"/>
      <c r="C57" s="17"/>
      <c r="D57" s="9"/>
      <c r="E57" s="9">
        <f t="shared" si="0"/>
        <v>2.0000000000038654E-2</v>
      </c>
    </row>
    <row r="58" spans="1:5" ht="21" x14ac:dyDescent="0.25">
      <c r="A58" s="17"/>
      <c r="B58" s="17"/>
      <c r="C58" s="17"/>
      <c r="D58" s="9"/>
      <c r="E58" s="9">
        <f t="shared" si="0"/>
        <v>2.0000000000038654E-2</v>
      </c>
    </row>
    <row r="59" spans="1:5" ht="21" x14ac:dyDescent="0.25">
      <c r="A59" s="17"/>
      <c r="B59" s="17"/>
      <c r="C59" s="17"/>
      <c r="D59" s="9"/>
      <c r="E59" s="9">
        <f t="shared" si="0"/>
        <v>2.0000000000038654E-2</v>
      </c>
    </row>
    <row r="60" spans="1:5" ht="21" x14ac:dyDescent="0.25">
      <c r="A60" s="17"/>
      <c r="B60" s="17"/>
      <c r="C60" s="17"/>
      <c r="D60" s="9"/>
      <c r="E60" s="9">
        <f t="shared" si="0"/>
        <v>2.0000000000038654E-2</v>
      </c>
    </row>
    <row r="61" spans="1:5" ht="21" x14ac:dyDescent="0.25">
      <c r="A61" s="17"/>
      <c r="B61" s="17"/>
      <c r="C61" s="17"/>
      <c r="D61" s="9"/>
      <c r="E61" s="9">
        <f t="shared" si="0"/>
        <v>2.0000000000038654E-2</v>
      </c>
    </row>
    <row r="62" spans="1:5" ht="21" x14ac:dyDescent="0.25">
      <c r="A62" s="17"/>
      <c r="B62" s="17"/>
      <c r="C62" s="17"/>
      <c r="D62" s="9"/>
      <c r="E62" s="9">
        <f t="shared" si="0"/>
        <v>2.0000000000038654E-2</v>
      </c>
    </row>
    <row r="63" spans="1:5" ht="21" x14ac:dyDescent="0.25">
      <c r="A63" s="17"/>
      <c r="B63" s="17"/>
      <c r="C63" s="17"/>
      <c r="D63" s="9"/>
      <c r="E63" s="9">
        <f t="shared" si="0"/>
        <v>2.0000000000038654E-2</v>
      </c>
    </row>
    <row r="64" spans="1:5" ht="21" x14ac:dyDescent="0.25">
      <c r="A64" s="17"/>
      <c r="B64" s="17"/>
      <c r="C64" s="17"/>
      <c r="D64" s="9"/>
      <c r="E64" s="9">
        <f t="shared" si="0"/>
        <v>2.0000000000038654E-2</v>
      </c>
    </row>
    <row r="65" spans="1:8" ht="21" x14ac:dyDescent="0.25">
      <c r="A65" s="17"/>
      <c r="B65" s="17"/>
      <c r="C65" s="17"/>
      <c r="D65" s="9"/>
      <c r="E65" s="9">
        <f t="shared" si="0"/>
        <v>2.0000000000038654E-2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2.0000000000038654E-2</v>
      </c>
    </row>
    <row r="67" spans="1:8" ht="21" x14ac:dyDescent="0.25">
      <c r="A67" s="17"/>
      <c r="B67" s="17"/>
      <c r="C67" s="17"/>
      <c r="D67" s="9"/>
      <c r="E67" s="9">
        <f t="shared" si="0"/>
        <v>2.0000000000038654E-2</v>
      </c>
    </row>
    <row r="68" spans="1:8" ht="21" x14ac:dyDescent="0.25">
      <c r="A68" s="17"/>
      <c r="B68" s="17"/>
      <c r="C68" s="17"/>
      <c r="D68" s="9"/>
      <c r="E68" s="9">
        <f t="shared" si="0"/>
        <v>2.0000000000038654E-2</v>
      </c>
    </row>
    <row r="69" spans="1:8" ht="21" x14ac:dyDescent="0.25">
      <c r="A69" s="17"/>
      <c r="B69" s="17"/>
      <c r="C69" s="17"/>
      <c r="D69" s="9"/>
      <c r="E69" s="9">
        <f t="shared" si="0"/>
        <v>2.0000000000038654E-2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2.0000000000038654E-2</v>
      </c>
    </row>
    <row r="71" spans="1:8" ht="21" x14ac:dyDescent="0.25">
      <c r="A71" s="17"/>
      <c r="B71" s="17"/>
      <c r="C71" s="17"/>
      <c r="D71" s="9"/>
      <c r="E71" s="9">
        <f t="shared" si="1"/>
        <v>2.0000000000038654E-2</v>
      </c>
    </row>
    <row r="72" spans="1:8" ht="21" x14ac:dyDescent="0.25">
      <c r="A72" s="17"/>
      <c r="B72" s="17"/>
      <c r="C72" s="17"/>
      <c r="D72" s="9"/>
      <c r="E72" s="9">
        <f t="shared" si="1"/>
        <v>2.0000000000038654E-2</v>
      </c>
    </row>
    <row r="73" spans="1:8" ht="21" x14ac:dyDescent="0.25">
      <c r="A73" s="17"/>
      <c r="B73" s="17"/>
      <c r="C73" s="17"/>
      <c r="D73" s="9"/>
      <c r="E73" s="9">
        <f t="shared" si="1"/>
        <v>2.0000000000038654E-2</v>
      </c>
    </row>
    <row r="74" spans="1:8" ht="21" x14ac:dyDescent="0.25">
      <c r="A74" s="17"/>
      <c r="B74" s="17"/>
      <c r="C74" s="17"/>
      <c r="D74" s="9"/>
      <c r="E74" s="9">
        <f t="shared" si="1"/>
        <v>2.0000000000038654E-2</v>
      </c>
    </row>
    <row r="75" spans="1:8" ht="21" x14ac:dyDescent="0.25">
      <c r="A75" s="17"/>
      <c r="B75" s="17"/>
      <c r="C75" s="17"/>
      <c r="D75" s="9"/>
      <c r="E75" s="9">
        <f t="shared" si="1"/>
        <v>2.0000000000038654E-2</v>
      </c>
    </row>
    <row r="76" spans="1:8" ht="21" x14ac:dyDescent="0.25">
      <c r="A76" s="17"/>
      <c r="B76" s="17"/>
      <c r="C76" s="17"/>
      <c r="D76" s="9"/>
      <c r="E76" s="9">
        <f t="shared" si="1"/>
        <v>2.0000000000038654E-2</v>
      </c>
    </row>
    <row r="77" spans="1:8" ht="21" x14ac:dyDescent="0.25">
      <c r="A77" s="17"/>
      <c r="B77" s="17"/>
      <c r="C77" s="17"/>
      <c r="D77" s="9"/>
      <c r="E77" s="9">
        <f t="shared" si="1"/>
        <v>2.0000000000038654E-2</v>
      </c>
    </row>
    <row r="78" spans="1:8" ht="21" x14ac:dyDescent="0.25">
      <c r="A78" s="17"/>
      <c r="B78" s="17"/>
      <c r="C78" s="17"/>
      <c r="D78" s="9"/>
      <c r="E78" s="9">
        <f t="shared" si="1"/>
        <v>2.0000000000038654E-2</v>
      </c>
    </row>
    <row r="79" spans="1:8" ht="21" x14ac:dyDescent="0.25">
      <c r="A79" s="17"/>
      <c r="B79" s="17"/>
      <c r="C79" s="17"/>
      <c r="D79" s="9"/>
      <c r="E79" s="9">
        <f t="shared" si="1"/>
        <v>2.0000000000038654E-2</v>
      </c>
    </row>
    <row r="80" spans="1:8" ht="21" x14ac:dyDescent="0.25">
      <c r="A80" s="17"/>
      <c r="B80" s="17"/>
      <c r="C80" s="17"/>
      <c r="D80" s="9"/>
      <c r="E80" s="9">
        <f t="shared" si="1"/>
        <v>2.0000000000038654E-2</v>
      </c>
    </row>
    <row r="81" spans="1:5" ht="21" x14ac:dyDescent="0.25">
      <c r="A81" s="17"/>
      <c r="B81" s="17"/>
      <c r="C81" s="17"/>
      <c r="D81" s="9"/>
      <c r="E81" s="9">
        <f t="shared" si="1"/>
        <v>2.0000000000038654E-2</v>
      </c>
    </row>
    <row r="82" spans="1:5" ht="21" x14ac:dyDescent="0.25">
      <c r="A82" s="17"/>
      <c r="B82" s="17"/>
      <c r="C82" s="17"/>
      <c r="D82" s="9"/>
      <c r="E82" s="9">
        <f t="shared" si="1"/>
        <v>2.0000000000038654E-2</v>
      </c>
    </row>
    <row r="83" spans="1:5" ht="21" x14ac:dyDescent="0.25">
      <c r="A83" s="17"/>
      <c r="B83" s="17"/>
      <c r="C83" s="17"/>
      <c r="D83" s="9"/>
      <c r="E83" s="9">
        <f t="shared" si="1"/>
        <v>2.0000000000038654E-2</v>
      </c>
    </row>
    <row r="84" spans="1:5" ht="21" x14ac:dyDescent="0.25">
      <c r="A84" s="17"/>
      <c r="B84" s="17"/>
      <c r="C84" s="17"/>
      <c r="D84" s="9"/>
      <c r="E84" s="9">
        <f t="shared" si="1"/>
        <v>2.0000000000038654E-2</v>
      </c>
    </row>
    <row r="85" spans="1:5" ht="21" x14ac:dyDescent="0.25">
      <c r="A85" s="17"/>
      <c r="B85" s="17"/>
      <c r="C85" s="17"/>
      <c r="D85" s="9"/>
      <c r="E85" s="9">
        <f t="shared" si="1"/>
        <v>2.0000000000038654E-2</v>
      </c>
    </row>
    <row r="86" spans="1:5" ht="21" x14ac:dyDescent="0.25">
      <c r="A86" s="17"/>
      <c r="B86" s="17"/>
      <c r="C86" s="17"/>
      <c r="D86" s="9"/>
      <c r="E86" s="9">
        <f t="shared" si="1"/>
        <v>2.0000000000038654E-2</v>
      </c>
    </row>
    <row r="87" spans="1:5" ht="21" x14ac:dyDescent="0.25">
      <c r="A87" s="17"/>
      <c r="B87" s="17"/>
      <c r="C87" s="17"/>
      <c r="D87" s="9"/>
      <c r="E87" s="9">
        <f t="shared" si="1"/>
        <v>2.0000000000038654E-2</v>
      </c>
    </row>
    <row r="88" spans="1:5" ht="21" x14ac:dyDescent="0.25">
      <c r="A88" s="17"/>
      <c r="B88" s="17"/>
      <c r="C88" s="17"/>
      <c r="D88" s="9"/>
      <c r="E88" s="9">
        <f t="shared" si="1"/>
        <v>2.0000000000038654E-2</v>
      </c>
    </row>
    <row r="89" spans="1:5" ht="21" x14ac:dyDescent="0.25">
      <c r="A89" s="17"/>
      <c r="B89" s="17"/>
      <c r="C89" s="17"/>
      <c r="D89" s="9"/>
      <c r="E89" s="9">
        <f t="shared" si="1"/>
        <v>2.0000000000038654E-2</v>
      </c>
    </row>
    <row r="90" spans="1:5" ht="21" x14ac:dyDescent="0.25">
      <c r="A90" s="17"/>
      <c r="B90" s="17"/>
      <c r="C90" s="17"/>
      <c r="D90" s="9"/>
      <c r="E90" s="9">
        <f t="shared" si="1"/>
        <v>2.0000000000038654E-2</v>
      </c>
    </row>
    <row r="91" spans="1:5" ht="21" x14ac:dyDescent="0.25">
      <c r="A91" s="17"/>
      <c r="B91" s="17"/>
      <c r="C91" s="17"/>
      <c r="D91" s="9"/>
      <c r="E91" s="9">
        <f t="shared" si="1"/>
        <v>2.0000000000038654E-2</v>
      </c>
    </row>
    <row r="92" spans="1:5" ht="21" x14ac:dyDescent="0.25">
      <c r="A92" s="17"/>
      <c r="B92" s="17"/>
      <c r="C92" s="17"/>
      <c r="D92" s="9"/>
      <c r="E92" s="9">
        <f t="shared" si="1"/>
        <v>2.0000000000038654E-2</v>
      </c>
    </row>
    <row r="93" spans="1:5" ht="21" x14ac:dyDescent="0.25">
      <c r="A93" s="17"/>
      <c r="B93" s="17"/>
      <c r="C93" s="17"/>
      <c r="D93" s="9"/>
      <c r="E93" s="9">
        <f t="shared" si="1"/>
        <v>2.0000000000038654E-2</v>
      </c>
    </row>
    <row r="94" spans="1:5" ht="21" x14ac:dyDescent="0.25">
      <c r="A94" s="17"/>
      <c r="B94" s="17"/>
      <c r="C94" s="17"/>
      <c r="D94" s="9"/>
      <c r="E94" s="9">
        <f t="shared" si="1"/>
        <v>2.0000000000038654E-2</v>
      </c>
    </row>
    <row r="95" spans="1:5" ht="21" x14ac:dyDescent="0.25">
      <c r="A95" s="17"/>
      <c r="B95" s="17"/>
      <c r="C95" s="17"/>
      <c r="D95" s="9"/>
      <c r="E95" s="9">
        <f t="shared" si="1"/>
        <v>2.0000000000038654E-2</v>
      </c>
    </row>
    <row r="96" spans="1:5" ht="21" x14ac:dyDescent="0.25">
      <c r="A96" s="17"/>
      <c r="B96" s="17"/>
      <c r="C96" s="17"/>
      <c r="D96" s="9"/>
      <c r="E96" s="9">
        <f t="shared" si="1"/>
        <v>2.0000000000038654E-2</v>
      </c>
    </row>
    <row r="97" spans="1:5" ht="21" x14ac:dyDescent="0.25">
      <c r="A97" s="17"/>
      <c r="B97" s="17"/>
      <c r="C97" s="17"/>
      <c r="D97" s="9"/>
      <c r="E97" s="9">
        <f t="shared" si="1"/>
        <v>2.0000000000038654E-2</v>
      </c>
    </row>
    <row r="98" spans="1:5" ht="21" x14ac:dyDescent="0.25">
      <c r="A98" s="17"/>
      <c r="B98" s="17"/>
      <c r="C98" s="17"/>
      <c r="D98" s="9"/>
      <c r="E98" s="9">
        <f t="shared" si="1"/>
        <v>2.0000000000038654E-2</v>
      </c>
    </row>
    <row r="99" spans="1:5" ht="21" x14ac:dyDescent="0.25">
      <c r="A99" s="17"/>
      <c r="B99" s="17"/>
      <c r="C99" s="17"/>
      <c r="D99" s="9"/>
      <c r="E99" s="9">
        <f t="shared" si="1"/>
        <v>2.0000000000038654E-2</v>
      </c>
    </row>
    <row r="100" spans="1:5" ht="21" x14ac:dyDescent="0.25">
      <c r="A100" s="17"/>
      <c r="B100" s="17"/>
      <c r="C100" s="17"/>
      <c r="D100" s="9"/>
      <c r="E100" s="9">
        <f t="shared" si="1"/>
        <v>2.0000000000038654E-2</v>
      </c>
    </row>
    <row r="101" spans="1:5" ht="21" x14ac:dyDescent="0.25">
      <c r="A101" s="17"/>
      <c r="B101" s="17"/>
      <c r="C101" s="17"/>
      <c r="D101" s="9"/>
      <c r="E101" s="9">
        <f t="shared" si="1"/>
        <v>2.0000000000038654E-2</v>
      </c>
    </row>
    <row r="102" spans="1:5" ht="21" x14ac:dyDescent="0.25">
      <c r="A102" s="17"/>
      <c r="B102" s="17"/>
      <c r="C102" s="17"/>
      <c r="D102" s="9"/>
      <c r="E102" s="9">
        <f t="shared" si="1"/>
        <v>2.0000000000038654E-2</v>
      </c>
    </row>
    <row r="103" spans="1:5" ht="21" x14ac:dyDescent="0.25">
      <c r="A103" s="17"/>
      <c r="B103" s="17"/>
      <c r="C103" s="17"/>
      <c r="D103" s="9"/>
      <c r="E103" s="9">
        <f t="shared" si="1"/>
        <v>2.0000000000038654E-2</v>
      </c>
    </row>
    <row r="104" spans="1:5" ht="21" x14ac:dyDescent="0.25">
      <c r="A104" s="17"/>
      <c r="B104" s="17"/>
      <c r="C104" s="17"/>
      <c r="D104" s="9"/>
      <c r="E104" s="9">
        <f t="shared" si="1"/>
        <v>2.0000000000038654E-2</v>
      </c>
    </row>
    <row r="105" spans="1:5" ht="21" x14ac:dyDescent="0.25">
      <c r="A105" s="17"/>
      <c r="B105" s="17"/>
      <c r="C105" s="17"/>
      <c r="D105" s="17"/>
      <c r="E105" s="9">
        <f t="shared" si="1"/>
        <v>2.0000000000038654E-2</v>
      </c>
    </row>
    <row r="106" spans="1:5" ht="21" x14ac:dyDescent="0.25">
      <c r="A106" s="17"/>
      <c r="B106" s="17"/>
      <c r="C106" s="17"/>
      <c r="D106" s="17"/>
      <c r="E106" s="9">
        <f t="shared" si="1"/>
        <v>2.0000000000038654E-2</v>
      </c>
    </row>
    <row r="107" spans="1:5" ht="21" x14ac:dyDescent="0.25">
      <c r="A107" s="17"/>
      <c r="B107" s="17"/>
      <c r="C107" s="17"/>
      <c r="D107" s="17"/>
      <c r="E107" s="9">
        <f t="shared" si="1"/>
        <v>2.0000000000038654E-2</v>
      </c>
    </row>
    <row r="108" spans="1:5" ht="21" x14ac:dyDescent="0.25">
      <c r="A108" s="17"/>
      <c r="B108" s="17"/>
      <c r="C108" s="17"/>
      <c r="D108" s="17"/>
      <c r="E108" s="9">
        <f t="shared" si="1"/>
        <v>2.0000000000038654E-2</v>
      </c>
    </row>
    <row r="109" spans="1:5" ht="21" x14ac:dyDescent="0.25">
      <c r="A109" s="17"/>
      <c r="B109" s="17"/>
      <c r="C109" s="17"/>
      <c r="D109" s="17"/>
      <c r="E109" s="9">
        <f t="shared" si="1"/>
        <v>2.0000000000038654E-2</v>
      </c>
    </row>
    <row r="110" spans="1:5" ht="21" x14ac:dyDescent="0.25">
      <c r="A110" s="17"/>
      <c r="B110" s="17"/>
      <c r="C110" s="17"/>
      <c r="D110" s="17"/>
      <c r="E110" s="9">
        <f t="shared" si="1"/>
        <v>2.0000000000038654E-2</v>
      </c>
    </row>
    <row r="111" spans="1:5" ht="21" x14ac:dyDescent="0.25">
      <c r="A111" s="17"/>
      <c r="B111" s="17"/>
      <c r="C111" s="17"/>
      <c r="D111" s="17"/>
      <c r="E111" s="9">
        <f t="shared" si="1"/>
        <v>2.0000000000038654E-2</v>
      </c>
    </row>
    <row r="112" spans="1:5" ht="21" x14ac:dyDescent="0.25">
      <c r="A112" s="17"/>
      <c r="B112" s="17"/>
      <c r="C112" s="17"/>
      <c r="D112" s="17"/>
      <c r="E112" s="9">
        <f t="shared" si="1"/>
        <v>2.0000000000038654E-2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 codeName="Sheet190"/>
  <dimension ref="A1:I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9" ht="29" x14ac:dyDescent="0.35">
      <c r="A1" s="160" t="s">
        <v>1615</v>
      </c>
      <c r="B1" s="160"/>
      <c r="C1" s="160"/>
      <c r="D1" s="160"/>
      <c r="E1" s="160"/>
    </row>
    <row r="2" spans="1:9" ht="26" x14ac:dyDescent="0.3">
      <c r="A2" s="161" t="s">
        <v>2001</v>
      </c>
      <c r="B2" s="161"/>
      <c r="C2" s="161"/>
      <c r="D2" s="161"/>
      <c r="E2" s="161"/>
    </row>
    <row r="3" spans="1:9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9" ht="21" x14ac:dyDescent="0.25">
      <c r="A4" s="18" t="s">
        <v>2612</v>
      </c>
      <c r="B4" s="8" t="s">
        <v>2401</v>
      </c>
      <c r="C4" s="9"/>
      <c r="D4" s="9"/>
      <c r="E4" s="9">
        <v>110.08</v>
      </c>
    </row>
    <row r="5" spans="1:9" ht="21" x14ac:dyDescent="0.25">
      <c r="A5" s="18" t="s">
        <v>2749</v>
      </c>
      <c r="B5" s="8" t="s">
        <v>259</v>
      </c>
      <c r="C5" s="16"/>
      <c r="D5" s="9">
        <f>3.4+68.06+0.14+2.72</f>
        <v>74.320000000000007</v>
      </c>
      <c r="E5" s="9">
        <f>E4+C5-D5</f>
        <v>35.759999999999991</v>
      </c>
    </row>
    <row r="6" spans="1:9" ht="21" x14ac:dyDescent="0.25">
      <c r="A6" s="18" t="s">
        <v>2844</v>
      </c>
      <c r="B6" s="8" t="s">
        <v>259</v>
      </c>
      <c r="C6" s="9"/>
      <c r="D6" s="9">
        <f>34.05+1.7</f>
        <v>35.75</v>
      </c>
      <c r="E6" s="9">
        <f t="shared" ref="E6:E69" si="0">E5+C6-D6</f>
        <v>9.9999999999909051E-3</v>
      </c>
    </row>
    <row r="7" spans="1:9" ht="21" x14ac:dyDescent="0.25">
      <c r="A7" s="18"/>
      <c r="B7" s="8"/>
      <c r="C7" s="9"/>
      <c r="D7" s="9"/>
      <c r="E7" s="9">
        <f t="shared" si="0"/>
        <v>9.9999999999909051E-3</v>
      </c>
    </row>
    <row r="8" spans="1:9" ht="21" x14ac:dyDescent="0.25">
      <c r="A8" s="18"/>
      <c r="B8" s="8"/>
      <c r="C8" s="9"/>
      <c r="D8" s="9"/>
      <c r="E8" s="9">
        <f t="shared" si="0"/>
        <v>9.9999999999909051E-3</v>
      </c>
    </row>
    <row r="9" spans="1:9" ht="21" x14ac:dyDescent="0.25">
      <c r="A9" s="18"/>
      <c r="B9" s="8"/>
      <c r="C9" s="9"/>
      <c r="D9" s="9"/>
      <c r="E9" s="9">
        <f t="shared" si="0"/>
        <v>9.9999999999909051E-3</v>
      </c>
      <c r="I9">
        <f>100903-100298.62</f>
        <v>604.38000000000466</v>
      </c>
    </row>
    <row r="10" spans="1:9" ht="21" x14ac:dyDescent="0.25">
      <c r="A10" s="18"/>
      <c r="B10" s="8"/>
      <c r="C10" s="9"/>
      <c r="D10" s="9"/>
      <c r="E10" s="9">
        <f t="shared" si="0"/>
        <v>9.9999999999909051E-3</v>
      </c>
    </row>
    <row r="11" spans="1:9" ht="21" x14ac:dyDescent="0.25">
      <c r="A11" s="18"/>
      <c r="B11" s="8"/>
      <c r="C11" s="9"/>
      <c r="D11" s="9"/>
      <c r="E11" s="9">
        <f t="shared" si="0"/>
        <v>9.9999999999909051E-3</v>
      </c>
    </row>
    <row r="12" spans="1:9" ht="21" x14ac:dyDescent="0.25">
      <c r="A12" s="18"/>
      <c r="B12" s="8"/>
      <c r="C12" s="9"/>
      <c r="D12" s="9"/>
      <c r="E12" s="9">
        <f t="shared" si="0"/>
        <v>9.9999999999909051E-3</v>
      </c>
    </row>
    <row r="13" spans="1:9" ht="21" x14ac:dyDescent="0.25">
      <c r="A13" s="18"/>
      <c r="B13" s="8"/>
      <c r="C13" s="9"/>
      <c r="D13" s="9"/>
      <c r="E13" s="9">
        <f t="shared" si="0"/>
        <v>9.9999999999909051E-3</v>
      </c>
    </row>
    <row r="14" spans="1:9" ht="21" x14ac:dyDescent="0.25">
      <c r="A14" s="18"/>
      <c r="B14" s="8"/>
      <c r="C14" s="9"/>
      <c r="D14" s="9"/>
      <c r="E14" s="9">
        <f t="shared" si="0"/>
        <v>9.9999999999909051E-3</v>
      </c>
    </row>
    <row r="15" spans="1:9" ht="21" x14ac:dyDescent="0.25">
      <c r="A15" s="18"/>
      <c r="B15" s="8"/>
      <c r="C15" s="9"/>
      <c r="D15" s="9"/>
      <c r="E15" s="9">
        <f t="shared" si="0"/>
        <v>9.9999999999909051E-3</v>
      </c>
    </row>
    <row r="16" spans="1:9" ht="21" x14ac:dyDescent="0.25">
      <c r="A16" s="18"/>
      <c r="B16" s="8"/>
      <c r="C16" s="9"/>
      <c r="D16" s="9"/>
      <c r="E16" s="9">
        <f t="shared" si="0"/>
        <v>9.9999999999909051E-3</v>
      </c>
    </row>
    <row r="17" spans="1:6" ht="21" x14ac:dyDescent="0.25">
      <c r="A17" s="18"/>
      <c r="B17" s="8"/>
      <c r="C17" s="9"/>
      <c r="D17" s="9"/>
      <c r="E17" s="9">
        <f t="shared" si="0"/>
        <v>9.9999999999909051E-3</v>
      </c>
    </row>
    <row r="18" spans="1:6" ht="21" x14ac:dyDescent="0.25">
      <c r="A18" s="18"/>
      <c r="B18" s="8"/>
      <c r="C18" s="9"/>
      <c r="D18" s="9"/>
      <c r="E18" s="9">
        <f t="shared" si="0"/>
        <v>9.9999999999909051E-3</v>
      </c>
    </row>
    <row r="19" spans="1:6" ht="21" x14ac:dyDescent="0.25">
      <c r="A19" s="18"/>
      <c r="B19" s="8"/>
      <c r="C19" s="9"/>
      <c r="D19" s="9"/>
      <c r="E19" s="9">
        <f t="shared" si="0"/>
        <v>9.9999999999909051E-3</v>
      </c>
    </row>
    <row r="20" spans="1:6" ht="21" x14ac:dyDescent="0.25">
      <c r="A20" s="18"/>
      <c r="B20" s="8"/>
      <c r="C20" s="9"/>
      <c r="D20" s="9"/>
      <c r="E20" s="9">
        <f t="shared" si="0"/>
        <v>9.9999999999909051E-3</v>
      </c>
    </row>
    <row r="21" spans="1:6" ht="21" x14ac:dyDescent="0.25">
      <c r="A21" s="18"/>
      <c r="B21" s="8"/>
      <c r="C21" s="9"/>
      <c r="D21" s="9"/>
      <c r="E21" s="9">
        <f t="shared" si="0"/>
        <v>9.9999999999909051E-3</v>
      </c>
    </row>
    <row r="22" spans="1:6" ht="21" x14ac:dyDescent="0.25">
      <c r="A22" s="18"/>
      <c r="B22" s="8"/>
      <c r="C22" s="9"/>
      <c r="D22" s="9"/>
      <c r="E22" s="9">
        <f t="shared" si="0"/>
        <v>9.9999999999909051E-3</v>
      </c>
    </row>
    <row r="23" spans="1:6" ht="21" x14ac:dyDescent="0.25">
      <c r="A23" s="18"/>
      <c r="B23" s="8"/>
      <c r="C23" s="9"/>
      <c r="D23" s="9"/>
      <c r="E23" s="9">
        <f t="shared" si="0"/>
        <v>9.9999999999909051E-3</v>
      </c>
    </row>
    <row r="24" spans="1:6" ht="21" x14ac:dyDescent="0.25">
      <c r="A24" s="18"/>
      <c r="B24" s="8"/>
      <c r="C24" s="9"/>
      <c r="D24" s="9"/>
      <c r="E24" s="9">
        <f t="shared" si="0"/>
        <v>9.9999999999909051E-3</v>
      </c>
    </row>
    <row r="25" spans="1:6" ht="21" x14ac:dyDescent="0.25">
      <c r="A25" s="18"/>
      <c r="B25" s="8"/>
      <c r="C25" s="9"/>
      <c r="D25" s="9"/>
      <c r="E25" s="9">
        <f t="shared" si="0"/>
        <v>9.9999999999909051E-3</v>
      </c>
    </row>
    <row r="26" spans="1:6" ht="21" x14ac:dyDescent="0.25">
      <c r="A26" s="18"/>
      <c r="B26" s="8"/>
      <c r="C26" s="9"/>
      <c r="D26" s="9"/>
      <c r="E26" s="9">
        <f t="shared" si="0"/>
        <v>9.9999999999909051E-3</v>
      </c>
    </row>
    <row r="27" spans="1:6" ht="21" x14ac:dyDescent="0.25">
      <c r="A27" s="18"/>
      <c r="B27" s="8"/>
      <c r="C27" s="9"/>
      <c r="D27" s="9"/>
      <c r="E27" s="9">
        <f t="shared" si="0"/>
        <v>9.9999999999909051E-3</v>
      </c>
      <c r="F27" s="14">
        <f>E27-218.88</f>
        <v>-218.87</v>
      </c>
    </row>
    <row r="28" spans="1:6" ht="21" x14ac:dyDescent="0.25">
      <c r="A28" s="18"/>
      <c r="B28" s="8"/>
      <c r="C28" s="9"/>
      <c r="D28" s="9"/>
      <c r="E28" s="9">
        <f t="shared" si="0"/>
        <v>9.9999999999909051E-3</v>
      </c>
    </row>
    <row r="29" spans="1:6" ht="21" x14ac:dyDescent="0.25">
      <c r="A29" s="18"/>
      <c r="B29" s="8"/>
      <c r="C29" s="9"/>
      <c r="D29" s="9"/>
      <c r="E29" s="9">
        <f t="shared" si="0"/>
        <v>9.9999999999909051E-3</v>
      </c>
    </row>
    <row r="30" spans="1:6" ht="21" x14ac:dyDescent="0.25">
      <c r="A30" s="18"/>
      <c r="B30" s="8"/>
      <c r="C30" s="9"/>
      <c r="D30" s="9"/>
      <c r="E30" s="9">
        <f t="shared" si="0"/>
        <v>9.9999999999909051E-3</v>
      </c>
    </row>
    <row r="31" spans="1:6" ht="21" x14ac:dyDescent="0.25">
      <c r="A31" s="18"/>
      <c r="B31" s="8"/>
      <c r="C31" s="9"/>
      <c r="D31" s="9"/>
      <c r="E31" s="9">
        <f t="shared" si="0"/>
        <v>9.9999999999909051E-3</v>
      </c>
    </row>
    <row r="32" spans="1:6" ht="21" x14ac:dyDescent="0.25">
      <c r="A32" s="18"/>
      <c r="B32" s="8"/>
      <c r="C32" s="9"/>
      <c r="D32" s="9"/>
      <c r="E32" s="9">
        <f t="shared" si="0"/>
        <v>9.9999999999909051E-3</v>
      </c>
    </row>
    <row r="33" spans="1:5" ht="21" x14ac:dyDescent="0.25">
      <c r="A33" s="83"/>
      <c r="B33" s="8"/>
      <c r="C33" s="9"/>
      <c r="D33" s="9"/>
      <c r="E33" s="9">
        <f t="shared" si="0"/>
        <v>9.9999999999909051E-3</v>
      </c>
    </row>
    <row r="34" spans="1:5" ht="21" x14ac:dyDescent="0.25">
      <c r="A34" s="83"/>
      <c r="B34" s="8"/>
      <c r="C34" s="9"/>
      <c r="D34" s="9"/>
      <c r="E34" s="9">
        <f t="shared" si="0"/>
        <v>9.9999999999909051E-3</v>
      </c>
    </row>
    <row r="35" spans="1:5" ht="21" x14ac:dyDescent="0.25">
      <c r="A35" s="83"/>
      <c r="B35" s="17"/>
      <c r="C35" s="9"/>
      <c r="D35" s="9"/>
      <c r="E35" s="9">
        <f t="shared" si="0"/>
        <v>9.9999999999909051E-3</v>
      </c>
    </row>
    <row r="36" spans="1:5" ht="21" x14ac:dyDescent="0.25">
      <c r="A36" s="17"/>
      <c r="B36" s="17"/>
      <c r="C36" s="9"/>
      <c r="D36" s="9"/>
      <c r="E36" s="9">
        <f t="shared" si="0"/>
        <v>9.9999999999909051E-3</v>
      </c>
    </row>
    <row r="37" spans="1:5" ht="21" x14ac:dyDescent="0.25">
      <c r="A37" s="17"/>
      <c r="B37" s="17"/>
      <c r="C37" s="9"/>
      <c r="D37" s="9"/>
      <c r="E37" s="9">
        <f t="shared" si="0"/>
        <v>9.9999999999909051E-3</v>
      </c>
    </row>
    <row r="38" spans="1:5" ht="21" x14ac:dyDescent="0.25">
      <c r="A38" s="17"/>
      <c r="B38" s="17"/>
      <c r="C38" s="9"/>
      <c r="D38" s="9"/>
      <c r="E38" s="9">
        <f t="shared" si="0"/>
        <v>9.9999999999909051E-3</v>
      </c>
    </row>
    <row r="39" spans="1:5" ht="21" x14ac:dyDescent="0.25">
      <c r="A39" s="17"/>
      <c r="B39" s="17"/>
      <c r="C39" s="9"/>
      <c r="D39" s="9"/>
      <c r="E39" s="9">
        <f t="shared" si="0"/>
        <v>9.9999999999909051E-3</v>
      </c>
    </row>
    <row r="40" spans="1:5" ht="21" x14ac:dyDescent="0.25">
      <c r="A40" s="17"/>
      <c r="B40" s="17"/>
      <c r="C40" s="9"/>
      <c r="D40" s="9"/>
      <c r="E40" s="9">
        <f t="shared" si="0"/>
        <v>9.9999999999909051E-3</v>
      </c>
    </row>
    <row r="41" spans="1:5" ht="21" x14ac:dyDescent="0.25">
      <c r="A41" s="17"/>
      <c r="B41" s="17"/>
      <c r="C41" s="9"/>
      <c r="D41" s="9"/>
      <c r="E41" s="9">
        <f t="shared" si="0"/>
        <v>9.9999999999909051E-3</v>
      </c>
    </row>
    <row r="42" spans="1:5" ht="21" x14ac:dyDescent="0.25">
      <c r="A42" s="17"/>
      <c r="B42" s="17"/>
      <c r="C42" s="9"/>
      <c r="D42" s="9"/>
      <c r="E42" s="9">
        <f t="shared" si="0"/>
        <v>9.9999999999909051E-3</v>
      </c>
    </row>
    <row r="43" spans="1:5" ht="21" x14ac:dyDescent="0.25">
      <c r="A43" s="17"/>
      <c r="B43" s="17"/>
      <c r="C43" s="9"/>
      <c r="D43" s="9"/>
      <c r="E43" s="9">
        <f t="shared" si="0"/>
        <v>9.9999999999909051E-3</v>
      </c>
    </row>
    <row r="44" spans="1:5" ht="21" x14ac:dyDescent="0.25">
      <c r="A44" s="17"/>
      <c r="B44" s="17"/>
      <c r="C44" s="9"/>
      <c r="D44" s="9"/>
      <c r="E44" s="9">
        <f t="shared" si="0"/>
        <v>9.9999999999909051E-3</v>
      </c>
    </row>
    <row r="45" spans="1:5" ht="21" x14ac:dyDescent="0.25">
      <c r="A45" s="17"/>
      <c r="B45" s="17"/>
      <c r="C45" s="9"/>
      <c r="D45" s="9"/>
      <c r="E45" s="9">
        <f t="shared" si="0"/>
        <v>9.9999999999909051E-3</v>
      </c>
    </row>
    <row r="46" spans="1:5" ht="21" x14ac:dyDescent="0.25">
      <c r="A46" s="17"/>
      <c r="B46" s="17"/>
      <c r="C46" s="9"/>
      <c r="D46" s="9"/>
      <c r="E46" s="9">
        <f t="shared" si="0"/>
        <v>9.9999999999909051E-3</v>
      </c>
    </row>
    <row r="47" spans="1:5" ht="21" x14ac:dyDescent="0.25">
      <c r="A47" s="17"/>
      <c r="B47" s="17"/>
      <c r="C47" s="9"/>
      <c r="D47" s="9"/>
      <c r="E47" s="9">
        <f t="shared" si="0"/>
        <v>9.9999999999909051E-3</v>
      </c>
    </row>
    <row r="48" spans="1:5" ht="21" x14ac:dyDescent="0.25">
      <c r="A48" s="17"/>
      <c r="B48" s="17"/>
      <c r="C48" s="9"/>
      <c r="D48" s="9"/>
      <c r="E48" s="9">
        <f t="shared" si="0"/>
        <v>9.9999999999909051E-3</v>
      </c>
    </row>
    <row r="49" spans="1:5" ht="21" x14ac:dyDescent="0.25">
      <c r="A49" s="17"/>
      <c r="B49" s="17"/>
      <c r="C49" s="9"/>
      <c r="D49" s="9"/>
      <c r="E49" s="9">
        <f t="shared" si="0"/>
        <v>9.9999999999909051E-3</v>
      </c>
    </row>
    <row r="50" spans="1:5" ht="21" x14ac:dyDescent="0.25">
      <c r="A50" s="17"/>
      <c r="B50" s="17"/>
      <c r="C50" s="9"/>
      <c r="D50" s="9"/>
      <c r="E50" s="9">
        <f t="shared" si="0"/>
        <v>9.9999999999909051E-3</v>
      </c>
    </row>
    <row r="51" spans="1:5" ht="21" x14ac:dyDescent="0.25">
      <c r="A51" s="17"/>
      <c r="B51" s="17"/>
      <c r="C51" s="9"/>
      <c r="D51" s="9"/>
      <c r="E51" s="9">
        <f t="shared" si="0"/>
        <v>9.9999999999909051E-3</v>
      </c>
    </row>
    <row r="52" spans="1:5" ht="21" x14ac:dyDescent="0.25">
      <c r="A52" s="17"/>
      <c r="B52" s="17"/>
      <c r="C52" s="9"/>
      <c r="D52" s="9"/>
      <c r="E52" s="9">
        <f t="shared" si="0"/>
        <v>9.9999999999909051E-3</v>
      </c>
    </row>
    <row r="53" spans="1:5" ht="21" x14ac:dyDescent="0.25">
      <c r="A53" s="17"/>
      <c r="B53" s="17"/>
      <c r="C53" s="17"/>
      <c r="D53" s="9"/>
      <c r="E53" s="9">
        <f t="shared" si="0"/>
        <v>9.9999999999909051E-3</v>
      </c>
    </row>
    <row r="54" spans="1:5" ht="21" x14ac:dyDescent="0.25">
      <c r="A54" s="17"/>
      <c r="B54" s="17"/>
      <c r="C54" s="17"/>
      <c r="D54" s="9"/>
      <c r="E54" s="9">
        <f t="shared" si="0"/>
        <v>9.9999999999909051E-3</v>
      </c>
    </row>
    <row r="55" spans="1:5" ht="21" x14ac:dyDescent="0.25">
      <c r="A55" s="17"/>
      <c r="B55" s="17"/>
      <c r="C55" s="17"/>
      <c r="D55" s="9"/>
      <c r="E55" s="9">
        <f t="shared" si="0"/>
        <v>9.9999999999909051E-3</v>
      </c>
    </row>
    <row r="56" spans="1:5" ht="21" x14ac:dyDescent="0.25">
      <c r="A56" s="17"/>
      <c r="B56" s="17"/>
      <c r="C56" s="17"/>
      <c r="D56" s="9"/>
      <c r="E56" s="9">
        <f t="shared" si="0"/>
        <v>9.9999999999909051E-3</v>
      </c>
    </row>
    <row r="57" spans="1:5" ht="21" x14ac:dyDescent="0.25">
      <c r="A57" s="17"/>
      <c r="B57" s="17"/>
      <c r="C57" s="17"/>
      <c r="D57" s="9"/>
      <c r="E57" s="9">
        <f t="shared" si="0"/>
        <v>9.9999999999909051E-3</v>
      </c>
    </row>
    <row r="58" spans="1:5" ht="21" x14ac:dyDescent="0.25">
      <c r="A58" s="17"/>
      <c r="B58" s="17"/>
      <c r="C58" s="17"/>
      <c r="D58" s="9"/>
      <c r="E58" s="9">
        <f t="shared" si="0"/>
        <v>9.9999999999909051E-3</v>
      </c>
    </row>
    <row r="59" spans="1:5" ht="21" x14ac:dyDescent="0.25">
      <c r="A59" s="17"/>
      <c r="B59" s="17"/>
      <c r="C59" s="17"/>
      <c r="D59" s="9"/>
      <c r="E59" s="9">
        <f t="shared" si="0"/>
        <v>9.9999999999909051E-3</v>
      </c>
    </row>
    <row r="60" spans="1:5" ht="21" x14ac:dyDescent="0.25">
      <c r="A60" s="17"/>
      <c r="B60" s="17"/>
      <c r="C60" s="17"/>
      <c r="D60" s="9"/>
      <c r="E60" s="9">
        <f t="shared" si="0"/>
        <v>9.9999999999909051E-3</v>
      </c>
    </row>
    <row r="61" spans="1:5" ht="21" x14ac:dyDescent="0.25">
      <c r="A61" s="17"/>
      <c r="B61" s="17"/>
      <c r="C61" s="17"/>
      <c r="D61" s="9"/>
      <c r="E61" s="9">
        <f t="shared" si="0"/>
        <v>9.9999999999909051E-3</v>
      </c>
    </row>
    <row r="62" spans="1:5" ht="21" x14ac:dyDescent="0.25">
      <c r="A62" s="17"/>
      <c r="B62" s="17"/>
      <c r="C62" s="17"/>
      <c r="D62" s="9"/>
      <c r="E62" s="9">
        <f t="shared" si="0"/>
        <v>9.9999999999909051E-3</v>
      </c>
    </row>
    <row r="63" spans="1:5" ht="21" x14ac:dyDescent="0.25">
      <c r="A63" s="17"/>
      <c r="B63" s="17"/>
      <c r="C63" s="17"/>
      <c r="D63" s="9"/>
      <c r="E63" s="9">
        <f t="shared" si="0"/>
        <v>9.9999999999909051E-3</v>
      </c>
    </row>
    <row r="64" spans="1:5" ht="21" x14ac:dyDescent="0.25">
      <c r="A64" s="17"/>
      <c r="B64" s="17"/>
      <c r="C64" s="17"/>
      <c r="D64" s="9"/>
      <c r="E64" s="9">
        <f t="shared" si="0"/>
        <v>9.9999999999909051E-3</v>
      </c>
    </row>
    <row r="65" spans="1:8" ht="21" x14ac:dyDescent="0.25">
      <c r="A65" s="17"/>
      <c r="B65" s="17"/>
      <c r="C65" s="17"/>
      <c r="D65" s="9"/>
      <c r="E65" s="9">
        <f t="shared" si="0"/>
        <v>9.9999999999909051E-3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9.9999999999909051E-3</v>
      </c>
    </row>
    <row r="67" spans="1:8" ht="21" x14ac:dyDescent="0.25">
      <c r="A67" s="17"/>
      <c r="B67" s="17"/>
      <c r="C67" s="17"/>
      <c r="D67" s="9"/>
      <c r="E67" s="9">
        <f t="shared" si="0"/>
        <v>9.9999999999909051E-3</v>
      </c>
    </row>
    <row r="68" spans="1:8" ht="21" x14ac:dyDescent="0.25">
      <c r="A68" s="17"/>
      <c r="B68" s="17"/>
      <c r="C68" s="17"/>
      <c r="D68" s="9"/>
      <c r="E68" s="9">
        <f t="shared" si="0"/>
        <v>9.9999999999909051E-3</v>
      </c>
    </row>
    <row r="69" spans="1:8" ht="21" x14ac:dyDescent="0.25">
      <c r="A69" s="17"/>
      <c r="B69" s="17"/>
      <c r="C69" s="17"/>
      <c r="D69" s="9"/>
      <c r="E69" s="9">
        <f t="shared" si="0"/>
        <v>9.9999999999909051E-3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9.9999999999909051E-3</v>
      </c>
    </row>
    <row r="71" spans="1:8" ht="21" x14ac:dyDescent="0.25">
      <c r="A71" s="17"/>
      <c r="B71" s="17"/>
      <c r="C71" s="17"/>
      <c r="D71" s="9"/>
      <c r="E71" s="9">
        <f t="shared" si="1"/>
        <v>9.9999999999909051E-3</v>
      </c>
    </row>
    <row r="72" spans="1:8" ht="21" x14ac:dyDescent="0.25">
      <c r="A72" s="17"/>
      <c r="B72" s="17"/>
      <c r="C72" s="17"/>
      <c r="D72" s="9"/>
      <c r="E72" s="9">
        <f t="shared" si="1"/>
        <v>9.9999999999909051E-3</v>
      </c>
    </row>
    <row r="73" spans="1:8" ht="21" x14ac:dyDescent="0.25">
      <c r="A73" s="17"/>
      <c r="B73" s="17"/>
      <c r="C73" s="17"/>
      <c r="D73" s="9"/>
      <c r="E73" s="9">
        <f t="shared" si="1"/>
        <v>9.9999999999909051E-3</v>
      </c>
    </row>
    <row r="74" spans="1:8" ht="21" x14ac:dyDescent="0.25">
      <c r="A74" s="17"/>
      <c r="B74" s="17"/>
      <c r="C74" s="17"/>
      <c r="D74" s="9"/>
      <c r="E74" s="9">
        <f t="shared" si="1"/>
        <v>9.9999999999909051E-3</v>
      </c>
    </row>
    <row r="75" spans="1:8" ht="21" x14ac:dyDescent="0.25">
      <c r="A75" s="17"/>
      <c r="B75" s="17"/>
      <c r="C75" s="17"/>
      <c r="D75" s="9"/>
      <c r="E75" s="9">
        <f t="shared" si="1"/>
        <v>9.9999999999909051E-3</v>
      </c>
    </row>
    <row r="76" spans="1:8" ht="21" x14ac:dyDescent="0.25">
      <c r="A76" s="17"/>
      <c r="B76" s="17"/>
      <c r="C76" s="17"/>
      <c r="D76" s="9"/>
      <c r="E76" s="9">
        <f t="shared" si="1"/>
        <v>9.9999999999909051E-3</v>
      </c>
    </row>
    <row r="77" spans="1:8" ht="21" x14ac:dyDescent="0.25">
      <c r="A77" s="17"/>
      <c r="B77" s="17"/>
      <c r="C77" s="17"/>
      <c r="D77" s="9"/>
      <c r="E77" s="9">
        <f t="shared" si="1"/>
        <v>9.9999999999909051E-3</v>
      </c>
    </row>
    <row r="78" spans="1:8" ht="21" x14ac:dyDescent="0.25">
      <c r="A78" s="17"/>
      <c r="B78" s="17"/>
      <c r="C78" s="17"/>
      <c r="D78" s="9"/>
      <c r="E78" s="9">
        <f t="shared" si="1"/>
        <v>9.9999999999909051E-3</v>
      </c>
    </row>
    <row r="79" spans="1:8" ht="21" x14ac:dyDescent="0.25">
      <c r="A79" s="17"/>
      <c r="B79" s="17"/>
      <c r="C79" s="17"/>
      <c r="D79" s="9"/>
      <c r="E79" s="9">
        <f t="shared" si="1"/>
        <v>9.9999999999909051E-3</v>
      </c>
    </row>
    <row r="80" spans="1:8" ht="21" x14ac:dyDescent="0.25">
      <c r="A80" s="17"/>
      <c r="B80" s="17"/>
      <c r="C80" s="17"/>
      <c r="D80" s="9"/>
      <c r="E80" s="9">
        <f t="shared" si="1"/>
        <v>9.9999999999909051E-3</v>
      </c>
    </row>
    <row r="81" spans="1:5" ht="21" x14ac:dyDescent="0.25">
      <c r="A81" s="17"/>
      <c r="B81" s="17"/>
      <c r="C81" s="17"/>
      <c r="D81" s="9"/>
      <c r="E81" s="9">
        <f t="shared" si="1"/>
        <v>9.9999999999909051E-3</v>
      </c>
    </row>
    <row r="82" spans="1:5" ht="21" x14ac:dyDescent="0.25">
      <c r="A82" s="17"/>
      <c r="B82" s="17"/>
      <c r="C82" s="17"/>
      <c r="D82" s="9"/>
      <c r="E82" s="9">
        <f t="shared" si="1"/>
        <v>9.9999999999909051E-3</v>
      </c>
    </row>
    <row r="83" spans="1:5" ht="21" x14ac:dyDescent="0.25">
      <c r="A83" s="17"/>
      <c r="B83" s="17"/>
      <c r="C83" s="17"/>
      <c r="D83" s="9"/>
      <c r="E83" s="9">
        <f t="shared" si="1"/>
        <v>9.9999999999909051E-3</v>
      </c>
    </row>
    <row r="84" spans="1:5" ht="21" x14ac:dyDescent="0.25">
      <c r="A84" s="17"/>
      <c r="B84" s="17"/>
      <c r="C84" s="17"/>
      <c r="D84" s="9"/>
      <c r="E84" s="9">
        <f t="shared" si="1"/>
        <v>9.9999999999909051E-3</v>
      </c>
    </row>
    <row r="85" spans="1:5" ht="21" x14ac:dyDescent="0.25">
      <c r="A85" s="17"/>
      <c r="B85" s="17"/>
      <c r="C85" s="17"/>
      <c r="D85" s="9"/>
      <c r="E85" s="9">
        <f t="shared" si="1"/>
        <v>9.9999999999909051E-3</v>
      </c>
    </row>
    <row r="86" spans="1:5" ht="21" x14ac:dyDescent="0.25">
      <c r="A86" s="17"/>
      <c r="B86" s="17"/>
      <c r="C86" s="17"/>
      <c r="D86" s="9"/>
      <c r="E86" s="9">
        <f t="shared" si="1"/>
        <v>9.9999999999909051E-3</v>
      </c>
    </row>
    <row r="87" spans="1:5" ht="21" x14ac:dyDescent="0.25">
      <c r="A87" s="17"/>
      <c r="B87" s="17"/>
      <c r="C87" s="17"/>
      <c r="D87" s="9"/>
      <c r="E87" s="9">
        <f t="shared" si="1"/>
        <v>9.9999999999909051E-3</v>
      </c>
    </row>
    <row r="88" spans="1:5" ht="21" x14ac:dyDescent="0.25">
      <c r="A88" s="17"/>
      <c r="B88" s="17"/>
      <c r="C88" s="17"/>
      <c r="D88" s="9"/>
      <c r="E88" s="9">
        <f t="shared" si="1"/>
        <v>9.9999999999909051E-3</v>
      </c>
    </row>
    <row r="89" spans="1:5" ht="21" x14ac:dyDescent="0.25">
      <c r="A89" s="17"/>
      <c r="B89" s="17"/>
      <c r="C89" s="17"/>
      <c r="D89" s="9"/>
      <c r="E89" s="9">
        <f t="shared" si="1"/>
        <v>9.9999999999909051E-3</v>
      </c>
    </row>
    <row r="90" spans="1:5" ht="21" x14ac:dyDescent="0.25">
      <c r="A90" s="17"/>
      <c r="B90" s="17"/>
      <c r="C90" s="17"/>
      <c r="D90" s="9"/>
      <c r="E90" s="9">
        <f t="shared" si="1"/>
        <v>9.9999999999909051E-3</v>
      </c>
    </row>
    <row r="91" spans="1:5" ht="21" x14ac:dyDescent="0.25">
      <c r="A91" s="17"/>
      <c r="B91" s="17"/>
      <c r="C91" s="17"/>
      <c r="D91" s="9"/>
      <c r="E91" s="9">
        <f t="shared" si="1"/>
        <v>9.9999999999909051E-3</v>
      </c>
    </row>
    <row r="92" spans="1:5" ht="21" x14ac:dyDescent="0.25">
      <c r="A92" s="17"/>
      <c r="B92" s="17"/>
      <c r="C92" s="17"/>
      <c r="D92" s="9"/>
      <c r="E92" s="9">
        <f t="shared" si="1"/>
        <v>9.9999999999909051E-3</v>
      </c>
    </row>
    <row r="93" spans="1:5" ht="21" x14ac:dyDescent="0.25">
      <c r="A93" s="17"/>
      <c r="B93" s="17"/>
      <c r="C93" s="17"/>
      <c r="D93" s="9"/>
      <c r="E93" s="9">
        <f t="shared" si="1"/>
        <v>9.9999999999909051E-3</v>
      </c>
    </row>
    <row r="94" spans="1:5" ht="21" x14ac:dyDescent="0.25">
      <c r="A94" s="17"/>
      <c r="B94" s="17"/>
      <c r="C94" s="17"/>
      <c r="D94" s="9"/>
      <c r="E94" s="9">
        <f t="shared" si="1"/>
        <v>9.9999999999909051E-3</v>
      </c>
    </row>
    <row r="95" spans="1:5" ht="21" x14ac:dyDescent="0.25">
      <c r="A95" s="17"/>
      <c r="B95" s="17"/>
      <c r="C95" s="17"/>
      <c r="D95" s="9"/>
      <c r="E95" s="9">
        <f t="shared" si="1"/>
        <v>9.9999999999909051E-3</v>
      </c>
    </row>
    <row r="96" spans="1:5" ht="21" x14ac:dyDescent="0.25">
      <c r="A96" s="17"/>
      <c r="B96" s="17"/>
      <c r="C96" s="17"/>
      <c r="D96" s="9"/>
      <c r="E96" s="9">
        <f t="shared" si="1"/>
        <v>9.9999999999909051E-3</v>
      </c>
    </row>
    <row r="97" spans="1:5" ht="21" x14ac:dyDescent="0.25">
      <c r="A97" s="17"/>
      <c r="B97" s="17"/>
      <c r="C97" s="17"/>
      <c r="D97" s="9"/>
      <c r="E97" s="9">
        <f t="shared" si="1"/>
        <v>9.9999999999909051E-3</v>
      </c>
    </row>
    <row r="98" spans="1:5" ht="21" x14ac:dyDescent="0.25">
      <c r="A98" s="17"/>
      <c r="B98" s="17"/>
      <c r="C98" s="17"/>
      <c r="D98" s="9"/>
      <c r="E98" s="9">
        <f t="shared" si="1"/>
        <v>9.9999999999909051E-3</v>
      </c>
    </row>
    <row r="99" spans="1:5" ht="21" x14ac:dyDescent="0.25">
      <c r="A99" s="17"/>
      <c r="B99" s="17"/>
      <c r="C99" s="17"/>
      <c r="D99" s="9"/>
      <c r="E99" s="9">
        <f t="shared" si="1"/>
        <v>9.9999999999909051E-3</v>
      </c>
    </row>
    <row r="100" spans="1:5" ht="21" x14ac:dyDescent="0.25">
      <c r="A100" s="17"/>
      <c r="B100" s="17"/>
      <c r="C100" s="17"/>
      <c r="D100" s="9"/>
      <c r="E100" s="9">
        <f t="shared" si="1"/>
        <v>9.9999999999909051E-3</v>
      </c>
    </row>
    <row r="101" spans="1:5" ht="21" x14ac:dyDescent="0.25">
      <c r="A101" s="17"/>
      <c r="B101" s="17"/>
      <c r="C101" s="17"/>
      <c r="D101" s="9"/>
      <c r="E101" s="9">
        <f t="shared" si="1"/>
        <v>9.9999999999909051E-3</v>
      </c>
    </row>
    <row r="102" spans="1:5" ht="21" x14ac:dyDescent="0.25">
      <c r="A102" s="17"/>
      <c r="B102" s="17"/>
      <c r="C102" s="17"/>
      <c r="D102" s="9"/>
      <c r="E102" s="9">
        <f t="shared" si="1"/>
        <v>9.9999999999909051E-3</v>
      </c>
    </row>
    <row r="103" spans="1:5" ht="21" x14ac:dyDescent="0.25">
      <c r="A103" s="17"/>
      <c r="B103" s="17"/>
      <c r="C103" s="17"/>
      <c r="D103" s="9"/>
      <c r="E103" s="9">
        <f t="shared" si="1"/>
        <v>9.9999999999909051E-3</v>
      </c>
    </row>
    <row r="104" spans="1:5" ht="21" x14ac:dyDescent="0.25">
      <c r="A104" s="17"/>
      <c r="B104" s="17"/>
      <c r="C104" s="17"/>
      <c r="D104" s="9"/>
      <c r="E104" s="9">
        <f t="shared" si="1"/>
        <v>9.9999999999909051E-3</v>
      </c>
    </row>
    <row r="105" spans="1:5" ht="21" x14ac:dyDescent="0.25">
      <c r="A105" s="17"/>
      <c r="B105" s="17"/>
      <c r="C105" s="17"/>
      <c r="D105" s="17"/>
      <c r="E105" s="9">
        <f t="shared" si="1"/>
        <v>9.9999999999909051E-3</v>
      </c>
    </row>
    <row r="106" spans="1:5" ht="21" x14ac:dyDescent="0.25">
      <c r="A106" s="17"/>
      <c r="B106" s="17"/>
      <c r="C106" s="17"/>
      <c r="D106" s="17"/>
      <c r="E106" s="9">
        <f t="shared" si="1"/>
        <v>9.9999999999909051E-3</v>
      </c>
    </row>
    <row r="107" spans="1:5" ht="21" x14ac:dyDescent="0.25">
      <c r="A107" s="17"/>
      <c r="B107" s="17"/>
      <c r="C107" s="17"/>
      <c r="D107" s="17"/>
      <c r="E107" s="9">
        <f t="shared" si="1"/>
        <v>9.9999999999909051E-3</v>
      </c>
    </row>
    <row r="108" spans="1:5" ht="21" x14ac:dyDescent="0.25">
      <c r="A108" s="17"/>
      <c r="B108" s="17"/>
      <c r="C108" s="17"/>
      <c r="D108" s="17"/>
      <c r="E108" s="9">
        <f t="shared" si="1"/>
        <v>9.9999999999909051E-3</v>
      </c>
    </row>
    <row r="109" spans="1:5" ht="21" x14ac:dyDescent="0.25">
      <c r="A109" s="17"/>
      <c r="B109" s="17"/>
      <c r="C109" s="17"/>
      <c r="D109" s="17"/>
      <c r="E109" s="9">
        <f t="shared" si="1"/>
        <v>9.9999999999909051E-3</v>
      </c>
    </row>
    <row r="110" spans="1:5" ht="21" x14ac:dyDescent="0.25">
      <c r="A110" s="17"/>
      <c r="B110" s="17"/>
      <c r="C110" s="17"/>
      <c r="D110" s="17"/>
      <c r="E110" s="9">
        <f t="shared" si="1"/>
        <v>9.9999999999909051E-3</v>
      </c>
    </row>
    <row r="111" spans="1:5" ht="21" x14ac:dyDescent="0.25">
      <c r="A111" s="17"/>
      <c r="B111" s="17"/>
      <c r="C111" s="17"/>
      <c r="D111" s="17"/>
      <c r="E111" s="9">
        <f t="shared" si="1"/>
        <v>9.9999999999909051E-3</v>
      </c>
    </row>
    <row r="112" spans="1:5" ht="21" x14ac:dyDescent="0.25">
      <c r="A112" s="17"/>
      <c r="B112" s="17"/>
      <c r="C112" s="17"/>
      <c r="D112" s="17"/>
      <c r="E112" s="9">
        <f t="shared" si="1"/>
        <v>9.9999999999909051E-3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 codeName="Sheet191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1615</v>
      </c>
      <c r="B1" s="160"/>
      <c r="C1" s="160"/>
      <c r="D1" s="160"/>
      <c r="E1" s="160"/>
    </row>
    <row r="2" spans="1:5" ht="26" x14ac:dyDescent="0.3">
      <c r="A2" s="161" t="s">
        <v>2107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/>
      <c r="B5" s="8" t="s">
        <v>2105</v>
      </c>
      <c r="C5" s="16">
        <v>5070.1000000000004</v>
      </c>
      <c r="D5" s="9"/>
      <c r="E5" s="9">
        <f>E4+C5-D5</f>
        <v>5070.1000000000004</v>
      </c>
    </row>
    <row r="6" spans="1:5" ht="21" x14ac:dyDescent="0.25">
      <c r="A6" s="18">
        <v>45652</v>
      </c>
      <c r="B6" s="8" t="s">
        <v>2106</v>
      </c>
      <c r="C6" s="9"/>
      <c r="D6" s="9">
        <v>500</v>
      </c>
      <c r="E6" s="9">
        <f t="shared" ref="E6:E69" si="0">E5+C6-D6</f>
        <v>4570.1000000000004</v>
      </c>
    </row>
    <row r="7" spans="1:5" ht="21" x14ac:dyDescent="0.25">
      <c r="A7" s="18">
        <v>45657</v>
      </c>
      <c r="B7" s="8" t="s">
        <v>555</v>
      </c>
      <c r="C7" s="9">
        <v>10014</v>
      </c>
      <c r="D7" s="9"/>
      <c r="E7" s="9">
        <f t="shared" si="0"/>
        <v>14584.1</v>
      </c>
    </row>
    <row r="8" spans="1:5" ht="21" x14ac:dyDescent="0.25">
      <c r="A8" s="18">
        <v>45657</v>
      </c>
      <c r="B8" s="8" t="s">
        <v>555</v>
      </c>
      <c r="C8" s="9">
        <v>15027</v>
      </c>
      <c r="D8" s="9"/>
      <c r="E8" s="9">
        <f t="shared" si="0"/>
        <v>29611.1</v>
      </c>
    </row>
    <row r="9" spans="1:5" ht="21" x14ac:dyDescent="0.25">
      <c r="A9" s="18"/>
      <c r="B9" s="8"/>
      <c r="C9" s="9"/>
      <c r="D9" s="9">
        <v>156.44999999999999</v>
      </c>
      <c r="E9" s="9">
        <f t="shared" si="0"/>
        <v>29454.649999999998</v>
      </c>
    </row>
    <row r="10" spans="1:5" ht="21" x14ac:dyDescent="0.25">
      <c r="A10" s="18">
        <v>45293</v>
      </c>
      <c r="B10" s="8" t="s">
        <v>2130</v>
      </c>
      <c r="C10" s="9"/>
      <c r="D10" s="9">
        <v>27500</v>
      </c>
      <c r="E10" s="9">
        <f t="shared" si="0"/>
        <v>1954.6499999999978</v>
      </c>
    </row>
    <row r="11" spans="1:5" ht="21" x14ac:dyDescent="0.25">
      <c r="A11" s="18"/>
      <c r="B11" s="8"/>
      <c r="C11" s="9"/>
      <c r="D11" s="9">
        <v>156.44999999999999</v>
      </c>
      <c r="E11" s="9">
        <f t="shared" si="0"/>
        <v>1798.1999999999978</v>
      </c>
    </row>
    <row r="12" spans="1:5" ht="21" x14ac:dyDescent="0.25">
      <c r="A12" s="18"/>
      <c r="B12" s="8"/>
      <c r="C12" s="9"/>
      <c r="D12" s="9"/>
      <c r="E12" s="9">
        <f t="shared" si="0"/>
        <v>1798.1999999999978</v>
      </c>
    </row>
    <row r="13" spans="1:5" ht="21" x14ac:dyDescent="0.25">
      <c r="A13" s="18"/>
      <c r="B13" s="8"/>
      <c r="C13" s="9"/>
      <c r="D13" s="9"/>
      <c r="E13" s="9">
        <f t="shared" si="0"/>
        <v>1798.1999999999978</v>
      </c>
    </row>
    <row r="14" spans="1:5" ht="21" x14ac:dyDescent="0.25">
      <c r="A14" s="18"/>
      <c r="B14" s="8"/>
      <c r="C14" s="9"/>
      <c r="D14" s="9"/>
      <c r="E14" s="9">
        <f t="shared" si="0"/>
        <v>1798.1999999999978</v>
      </c>
    </row>
    <row r="15" spans="1:5" ht="21" x14ac:dyDescent="0.25">
      <c r="A15" s="18"/>
      <c r="B15" s="8"/>
      <c r="C15" s="9"/>
      <c r="D15" s="9"/>
      <c r="E15" s="9">
        <f t="shared" si="0"/>
        <v>1798.1999999999978</v>
      </c>
    </row>
    <row r="16" spans="1:5" ht="21" x14ac:dyDescent="0.25">
      <c r="A16" s="18"/>
      <c r="B16" s="8"/>
      <c r="C16" s="9"/>
      <c r="D16" s="9"/>
      <c r="E16" s="9">
        <f t="shared" si="0"/>
        <v>1798.1999999999978</v>
      </c>
    </row>
    <row r="17" spans="1:5" ht="21" x14ac:dyDescent="0.25">
      <c r="A17" s="18"/>
      <c r="B17" s="8"/>
      <c r="C17" s="9"/>
      <c r="D17" s="9"/>
      <c r="E17" s="9">
        <f t="shared" si="0"/>
        <v>1798.1999999999978</v>
      </c>
    </row>
    <row r="18" spans="1:5" ht="21" x14ac:dyDescent="0.25">
      <c r="A18" s="18"/>
      <c r="B18" s="8"/>
      <c r="C18" s="9"/>
      <c r="D18" s="9"/>
      <c r="E18" s="9">
        <f t="shared" si="0"/>
        <v>1798.1999999999978</v>
      </c>
    </row>
    <row r="19" spans="1:5" ht="21" x14ac:dyDescent="0.25">
      <c r="A19" s="18"/>
      <c r="B19" s="8"/>
      <c r="C19" s="9"/>
      <c r="D19" s="9"/>
      <c r="E19" s="9">
        <f t="shared" si="0"/>
        <v>1798.1999999999978</v>
      </c>
    </row>
    <row r="20" spans="1:5" ht="21" x14ac:dyDescent="0.25">
      <c r="A20" s="18"/>
      <c r="B20" s="8"/>
      <c r="C20" s="9"/>
      <c r="D20" s="9"/>
      <c r="E20" s="9">
        <f t="shared" si="0"/>
        <v>1798.1999999999978</v>
      </c>
    </row>
    <row r="21" spans="1:5" ht="21" x14ac:dyDescent="0.25">
      <c r="A21" s="18"/>
      <c r="B21" s="8"/>
      <c r="C21" s="9"/>
      <c r="D21" s="9"/>
      <c r="E21" s="9">
        <f t="shared" si="0"/>
        <v>1798.1999999999978</v>
      </c>
    </row>
    <row r="22" spans="1:5" ht="21" x14ac:dyDescent="0.25">
      <c r="A22" s="18"/>
      <c r="B22" s="8"/>
      <c r="C22" s="9"/>
      <c r="D22" s="9"/>
      <c r="E22" s="9">
        <f t="shared" si="0"/>
        <v>1798.1999999999978</v>
      </c>
    </row>
    <row r="23" spans="1:5" ht="21" x14ac:dyDescent="0.25">
      <c r="A23" s="18"/>
      <c r="B23" s="8"/>
      <c r="C23" s="9"/>
      <c r="D23" s="9"/>
      <c r="E23" s="9">
        <f t="shared" si="0"/>
        <v>1798.1999999999978</v>
      </c>
    </row>
    <row r="24" spans="1:5" ht="21" x14ac:dyDescent="0.25">
      <c r="A24" s="18"/>
      <c r="B24" s="8"/>
      <c r="C24" s="9"/>
      <c r="D24" s="9"/>
      <c r="E24" s="9">
        <f t="shared" si="0"/>
        <v>1798.1999999999978</v>
      </c>
    </row>
    <row r="25" spans="1:5" ht="21" x14ac:dyDescent="0.25">
      <c r="A25" s="18"/>
      <c r="B25" s="8"/>
      <c r="C25" s="9"/>
      <c r="D25" s="9"/>
      <c r="E25" s="9">
        <f t="shared" si="0"/>
        <v>1798.1999999999978</v>
      </c>
    </row>
    <row r="26" spans="1:5" ht="21" x14ac:dyDescent="0.25">
      <c r="A26" s="18"/>
      <c r="B26" s="8"/>
      <c r="C26" s="9"/>
      <c r="D26" s="9"/>
      <c r="E26" s="9">
        <f t="shared" si="0"/>
        <v>1798.1999999999978</v>
      </c>
    </row>
    <row r="27" spans="1:5" ht="21" x14ac:dyDescent="0.25">
      <c r="A27" s="18"/>
      <c r="B27" s="8"/>
      <c r="C27" s="9"/>
      <c r="D27" s="9"/>
      <c r="E27" s="9">
        <f t="shared" si="0"/>
        <v>1798.1999999999978</v>
      </c>
    </row>
    <row r="28" spans="1:5" ht="21" x14ac:dyDescent="0.25">
      <c r="A28" s="18"/>
      <c r="B28" s="8"/>
      <c r="C28" s="9"/>
      <c r="D28" s="9"/>
      <c r="E28" s="9">
        <f t="shared" si="0"/>
        <v>1798.1999999999978</v>
      </c>
    </row>
    <row r="29" spans="1:5" ht="21" x14ac:dyDescent="0.25">
      <c r="A29" s="18"/>
      <c r="B29" s="8"/>
      <c r="C29" s="9"/>
      <c r="D29" s="9"/>
      <c r="E29" s="9">
        <f t="shared" si="0"/>
        <v>1798.1999999999978</v>
      </c>
    </row>
    <row r="30" spans="1:5" ht="21" x14ac:dyDescent="0.25">
      <c r="A30" s="18"/>
      <c r="B30" s="8"/>
      <c r="C30" s="9"/>
      <c r="D30" s="9"/>
      <c r="E30" s="9">
        <f t="shared" si="0"/>
        <v>1798.1999999999978</v>
      </c>
    </row>
    <row r="31" spans="1:5" ht="21" x14ac:dyDescent="0.25">
      <c r="A31" s="18"/>
      <c r="B31" s="8"/>
      <c r="C31" s="9"/>
      <c r="D31" s="9"/>
      <c r="E31" s="9">
        <f t="shared" si="0"/>
        <v>1798.1999999999978</v>
      </c>
    </row>
    <row r="32" spans="1:5" ht="21" x14ac:dyDescent="0.25">
      <c r="A32" s="18"/>
      <c r="B32" s="8"/>
      <c r="C32" s="9"/>
      <c r="D32" s="9"/>
      <c r="E32" s="9">
        <f t="shared" si="0"/>
        <v>1798.1999999999978</v>
      </c>
    </row>
    <row r="33" spans="1:5" ht="21" x14ac:dyDescent="0.25">
      <c r="A33" s="17"/>
      <c r="B33" s="8"/>
      <c r="C33" s="9"/>
      <c r="D33" s="9"/>
      <c r="E33" s="9">
        <f t="shared" si="0"/>
        <v>1798.1999999999978</v>
      </c>
    </row>
    <row r="34" spans="1:5" ht="21" x14ac:dyDescent="0.25">
      <c r="A34" s="17"/>
      <c r="B34" s="8"/>
      <c r="C34" s="9"/>
      <c r="D34" s="9"/>
      <c r="E34" s="9">
        <f t="shared" si="0"/>
        <v>1798.1999999999978</v>
      </c>
    </row>
    <row r="35" spans="1:5" ht="21" x14ac:dyDescent="0.25">
      <c r="A35" s="17"/>
      <c r="B35" s="17"/>
      <c r="C35" s="9"/>
      <c r="D35" s="9"/>
      <c r="E35" s="9">
        <f t="shared" si="0"/>
        <v>1798.1999999999978</v>
      </c>
    </row>
    <row r="36" spans="1:5" ht="21" x14ac:dyDescent="0.25">
      <c r="A36" s="17"/>
      <c r="B36" s="17"/>
      <c r="C36" s="9"/>
      <c r="D36" s="9"/>
      <c r="E36" s="9">
        <f t="shared" si="0"/>
        <v>1798.1999999999978</v>
      </c>
    </row>
    <row r="37" spans="1:5" ht="21" x14ac:dyDescent="0.25">
      <c r="A37" s="17"/>
      <c r="B37" s="17"/>
      <c r="C37" s="9"/>
      <c r="D37" s="9"/>
      <c r="E37" s="9">
        <f t="shared" si="0"/>
        <v>1798.1999999999978</v>
      </c>
    </row>
    <row r="38" spans="1:5" ht="21" x14ac:dyDescent="0.25">
      <c r="A38" s="17"/>
      <c r="B38" s="17"/>
      <c r="C38" s="9"/>
      <c r="D38" s="9"/>
      <c r="E38" s="9">
        <f t="shared" si="0"/>
        <v>1798.1999999999978</v>
      </c>
    </row>
    <row r="39" spans="1:5" ht="21" x14ac:dyDescent="0.25">
      <c r="A39" s="17"/>
      <c r="B39" s="17"/>
      <c r="C39" s="9"/>
      <c r="D39" s="9"/>
      <c r="E39" s="9">
        <f t="shared" si="0"/>
        <v>1798.1999999999978</v>
      </c>
    </row>
    <row r="40" spans="1:5" ht="21" x14ac:dyDescent="0.25">
      <c r="A40" s="17"/>
      <c r="B40" s="17"/>
      <c r="C40" s="9"/>
      <c r="D40" s="9"/>
      <c r="E40" s="9">
        <f t="shared" si="0"/>
        <v>1798.1999999999978</v>
      </c>
    </row>
    <row r="41" spans="1:5" ht="21" x14ac:dyDescent="0.25">
      <c r="A41" s="17"/>
      <c r="B41" s="17"/>
      <c r="C41" s="9"/>
      <c r="D41" s="9"/>
      <c r="E41" s="9">
        <f t="shared" si="0"/>
        <v>1798.1999999999978</v>
      </c>
    </row>
    <row r="42" spans="1:5" ht="21" x14ac:dyDescent="0.25">
      <c r="A42" s="17"/>
      <c r="B42" s="17"/>
      <c r="C42" s="9"/>
      <c r="D42" s="9"/>
      <c r="E42" s="9">
        <f t="shared" si="0"/>
        <v>1798.1999999999978</v>
      </c>
    </row>
    <row r="43" spans="1:5" ht="21" x14ac:dyDescent="0.25">
      <c r="A43" s="17"/>
      <c r="B43" s="17"/>
      <c r="C43" s="9"/>
      <c r="D43" s="9"/>
      <c r="E43" s="9">
        <f t="shared" si="0"/>
        <v>1798.1999999999978</v>
      </c>
    </row>
    <row r="44" spans="1:5" ht="21" x14ac:dyDescent="0.25">
      <c r="A44" s="17"/>
      <c r="B44" s="17"/>
      <c r="C44" s="9"/>
      <c r="D44" s="9"/>
      <c r="E44" s="9">
        <f t="shared" si="0"/>
        <v>1798.1999999999978</v>
      </c>
    </row>
    <row r="45" spans="1:5" ht="21" x14ac:dyDescent="0.25">
      <c r="A45" s="17"/>
      <c r="B45" s="17"/>
      <c r="C45" s="9"/>
      <c r="D45" s="9"/>
      <c r="E45" s="9">
        <f t="shared" si="0"/>
        <v>1798.1999999999978</v>
      </c>
    </row>
    <row r="46" spans="1:5" ht="21" x14ac:dyDescent="0.25">
      <c r="A46" s="17"/>
      <c r="B46" s="17"/>
      <c r="C46" s="9"/>
      <c r="D46" s="9"/>
      <c r="E46" s="9">
        <f t="shared" si="0"/>
        <v>1798.1999999999978</v>
      </c>
    </row>
    <row r="47" spans="1:5" ht="21" x14ac:dyDescent="0.25">
      <c r="A47" s="17"/>
      <c r="B47" s="17"/>
      <c r="C47" s="9"/>
      <c r="D47" s="9"/>
      <c r="E47" s="9">
        <f t="shared" si="0"/>
        <v>1798.1999999999978</v>
      </c>
    </row>
    <row r="48" spans="1:5" ht="21" x14ac:dyDescent="0.25">
      <c r="A48" s="17"/>
      <c r="B48" s="17"/>
      <c r="C48" s="9"/>
      <c r="D48" s="9"/>
      <c r="E48" s="9">
        <f t="shared" si="0"/>
        <v>1798.1999999999978</v>
      </c>
    </row>
    <row r="49" spans="1:5" ht="21" x14ac:dyDescent="0.25">
      <c r="A49" s="17"/>
      <c r="B49" s="17"/>
      <c r="C49" s="9"/>
      <c r="D49" s="9"/>
      <c r="E49" s="9">
        <f t="shared" si="0"/>
        <v>1798.1999999999978</v>
      </c>
    </row>
    <row r="50" spans="1:5" ht="21" x14ac:dyDescent="0.25">
      <c r="A50" s="17"/>
      <c r="B50" s="17"/>
      <c r="C50" s="9"/>
      <c r="D50" s="9"/>
      <c r="E50" s="9">
        <f t="shared" si="0"/>
        <v>1798.1999999999978</v>
      </c>
    </row>
    <row r="51" spans="1:5" ht="21" x14ac:dyDescent="0.25">
      <c r="A51" s="17"/>
      <c r="B51" s="17"/>
      <c r="C51" s="9"/>
      <c r="D51" s="9"/>
      <c r="E51" s="9">
        <f t="shared" si="0"/>
        <v>1798.1999999999978</v>
      </c>
    </row>
    <row r="52" spans="1:5" ht="21" x14ac:dyDescent="0.25">
      <c r="A52" s="17"/>
      <c r="B52" s="17"/>
      <c r="C52" s="9"/>
      <c r="D52" s="9"/>
      <c r="E52" s="9">
        <f t="shared" si="0"/>
        <v>1798.1999999999978</v>
      </c>
    </row>
    <row r="53" spans="1:5" ht="21" x14ac:dyDescent="0.25">
      <c r="A53" s="17"/>
      <c r="B53" s="17"/>
      <c r="C53" s="17"/>
      <c r="D53" s="9"/>
      <c r="E53" s="9">
        <f t="shared" si="0"/>
        <v>1798.1999999999978</v>
      </c>
    </row>
    <row r="54" spans="1:5" ht="21" x14ac:dyDescent="0.25">
      <c r="A54" s="17"/>
      <c r="B54" s="17"/>
      <c r="C54" s="17"/>
      <c r="D54" s="9"/>
      <c r="E54" s="9">
        <f t="shared" si="0"/>
        <v>1798.1999999999978</v>
      </c>
    </row>
    <row r="55" spans="1:5" ht="21" x14ac:dyDescent="0.25">
      <c r="A55" s="17"/>
      <c r="B55" s="17"/>
      <c r="C55" s="17"/>
      <c r="D55" s="9"/>
      <c r="E55" s="9">
        <f t="shared" si="0"/>
        <v>1798.1999999999978</v>
      </c>
    </row>
    <row r="56" spans="1:5" ht="21" x14ac:dyDescent="0.25">
      <c r="A56" s="17"/>
      <c r="B56" s="17"/>
      <c r="C56" s="17"/>
      <c r="D56" s="9"/>
      <c r="E56" s="9">
        <f t="shared" si="0"/>
        <v>1798.1999999999978</v>
      </c>
    </row>
    <row r="57" spans="1:5" ht="21" x14ac:dyDescent="0.25">
      <c r="A57" s="17"/>
      <c r="B57" s="17"/>
      <c r="C57" s="17"/>
      <c r="D57" s="9"/>
      <c r="E57" s="9">
        <f t="shared" si="0"/>
        <v>1798.1999999999978</v>
      </c>
    </row>
    <row r="58" spans="1:5" ht="21" x14ac:dyDescent="0.25">
      <c r="A58" s="17"/>
      <c r="B58" s="17"/>
      <c r="C58" s="17"/>
      <c r="D58" s="9"/>
      <c r="E58" s="9">
        <f t="shared" si="0"/>
        <v>1798.1999999999978</v>
      </c>
    </row>
    <row r="59" spans="1:5" ht="21" x14ac:dyDescent="0.25">
      <c r="A59" s="17"/>
      <c r="B59" s="17"/>
      <c r="C59" s="17"/>
      <c r="D59" s="9"/>
      <c r="E59" s="9">
        <f t="shared" si="0"/>
        <v>1798.1999999999978</v>
      </c>
    </row>
    <row r="60" spans="1:5" ht="21" x14ac:dyDescent="0.25">
      <c r="A60" s="17"/>
      <c r="B60" s="17"/>
      <c r="C60" s="17"/>
      <c r="D60" s="9"/>
      <c r="E60" s="9">
        <f t="shared" si="0"/>
        <v>1798.1999999999978</v>
      </c>
    </row>
    <row r="61" spans="1:5" ht="21" x14ac:dyDescent="0.25">
      <c r="A61" s="17"/>
      <c r="B61" s="17"/>
      <c r="C61" s="17"/>
      <c r="D61" s="9"/>
      <c r="E61" s="9">
        <f t="shared" si="0"/>
        <v>1798.1999999999978</v>
      </c>
    </row>
    <row r="62" spans="1:5" ht="21" x14ac:dyDescent="0.25">
      <c r="A62" s="17"/>
      <c r="B62" s="17"/>
      <c r="C62" s="17"/>
      <c r="D62" s="9"/>
      <c r="E62" s="9">
        <f t="shared" si="0"/>
        <v>1798.1999999999978</v>
      </c>
    </row>
    <row r="63" spans="1:5" ht="21" x14ac:dyDescent="0.25">
      <c r="A63" s="17"/>
      <c r="B63" s="17"/>
      <c r="C63" s="17"/>
      <c r="D63" s="9"/>
      <c r="E63" s="9">
        <f t="shared" si="0"/>
        <v>1798.1999999999978</v>
      </c>
    </row>
    <row r="64" spans="1:5" ht="21" x14ac:dyDescent="0.25">
      <c r="A64" s="17"/>
      <c r="B64" s="17"/>
      <c r="C64" s="17"/>
      <c r="D64" s="9"/>
      <c r="E64" s="9">
        <f t="shared" si="0"/>
        <v>1798.1999999999978</v>
      </c>
    </row>
    <row r="65" spans="1:8" ht="21" x14ac:dyDescent="0.25">
      <c r="A65" s="17"/>
      <c r="B65" s="17"/>
      <c r="C65" s="17"/>
      <c r="D65" s="9"/>
      <c r="E65" s="9">
        <f t="shared" si="0"/>
        <v>1798.1999999999978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1798.1999999999978</v>
      </c>
    </row>
    <row r="67" spans="1:8" ht="21" x14ac:dyDescent="0.25">
      <c r="A67" s="17"/>
      <c r="B67" s="17"/>
      <c r="C67" s="17"/>
      <c r="D67" s="9"/>
      <c r="E67" s="9">
        <f t="shared" si="0"/>
        <v>1798.1999999999978</v>
      </c>
    </row>
    <row r="68" spans="1:8" ht="21" x14ac:dyDescent="0.25">
      <c r="A68" s="17"/>
      <c r="B68" s="17"/>
      <c r="C68" s="17"/>
      <c r="D68" s="9"/>
      <c r="E68" s="9">
        <f t="shared" si="0"/>
        <v>1798.1999999999978</v>
      </c>
    </row>
    <row r="69" spans="1:8" ht="21" x14ac:dyDescent="0.25">
      <c r="A69" s="17"/>
      <c r="B69" s="17"/>
      <c r="C69" s="17"/>
      <c r="D69" s="9"/>
      <c r="E69" s="9">
        <f t="shared" si="0"/>
        <v>1798.1999999999978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1798.1999999999978</v>
      </c>
    </row>
    <row r="71" spans="1:8" ht="21" x14ac:dyDescent="0.25">
      <c r="A71" s="17"/>
      <c r="B71" s="17"/>
      <c r="C71" s="17"/>
      <c r="D71" s="9"/>
      <c r="E71" s="9">
        <f t="shared" si="1"/>
        <v>1798.1999999999978</v>
      </c>
    </row>
    <row r="72" spans="1:8" ht="21" x14ac:dyDescent="0.25">
      <c r="A72" s="17"/>
      <c r="B72" s="17"/>
      <c r="C72" s="17"/>
      <c r="D72" s="9"/>
      <c r="E72" s="9">
        <f t="shared" si="1"/>
        <v>1798.1999999999978</v>
      </c>
    </row>
    <row r="73" spans="1:8" ht="21" x14ac:dyDescent="0.25">
      <c r="A73" s="17"/>
      <c r="B73" s="17"/>
      <c r="C73" s="17"/>
      <c r="D73" s="9"/>
      <c r="E73" s="9">
        <f t="shared" si="1"/>
        <v>1798.1999999999978</v>
      </c>
    </row>
    <row r="74" spans="1:8" ht="21" x14ac:dyDescent="0.25">
      <c r="A74" s="17"/>
      <c r="B74" s="17"/>
      <c r="C74" s="17"/>
      <c r="D74" s="9"/>
      <c r="E74" s="9">
        <f t="shared" si="1"/>
        <v>1798.1999999999978</v>
      </c>
    </row>
    <row r="75" spans="1:8" ht="21" x14ac:dyDescent="0.25">
      <c r="A75" s="17"/>
      <c r="B75" s="17"/>
      <c r="C75" s="17"/>
      <c r="D75" s="9"/>
      <c r="E75" s="9">
        <f t="shared" si="1"/>
        <v>1798.1999999999978</v>
      </c>
    </row>
    <row r="76" spans="1:8" ht="21" x14ac:dyDescent="0.25">
      <c r="A76" s="17"/>
      <c r="B76" s="17"/>
      <c r="C76" s="17"/>
      <c r="D76" s="9"/>
      <c r="E76" s="9">
        <f t="shared" si="1"/>
        <v>1798.1999999999978</v>
      </c>
    </row>
    <row r="77" spans="1:8" ht="21" x14ac:dyDescent="0.25">
      <c r="A77" s="17"/>
      <c r="B77" s="17"/>
      <c r="C77" s="17"/>
      <c r="D77" s="9"/>
      <c r="E77" s="9">
        <f t="shared" si="1"/>
        <v>1798.1999999999978</v>
      </c>
    </row>
    <row r="78" spans="1:8" ht="21" x14ac:dyDescent="0.25">
      <c r="A78" s="17"/>
      <c r="B78" s="17"/>
      <c r="C78" s="17"/>
      <c r="D78" s="9"/>
      <c r="E78" s="9">
        <f t="shared" si="1"/>
        <v>1798.1999999999978</v>
      </c>
    </row>
    <row r="79" spans="1:8" ht="21" x14ac:dyDescent="0.25">
      <c r="A79" s="17"/>
      <c r="B79" s="17"/>
      <c r="C79" s="17"/>
      <c r="D79" s="9"/>
      <c r="E79" s="9">
        <f t="shared" si="1"/>
        <v>1798.1999999999978</v>
      </c>
    </row>
    <row r="80" spans="1:8" ht="21" x14ac:dyDescent="0.25">
      <c r="A80" s="17"/>
      <c r="B80" s="17"/>
      <c r="C80" s="17"/>
      <c r="D80" s="9"/>
      <c r="E80" s="9">
        <f t="shared" si="1"/>
        <v>1798.1999999999978</v>
      </c>
    </row>
    <row r="81" spans="1:5" ht="21" x14ac:dyDescent="0.25">
      <c r="A81" s="17"/>
      <c r="B81" s="17"/>
      <c r="C81" s="17"/>
      <c r="D81" s="9"/>
      <c r="E81" s="9">
        <f t="shared" si="1"/>
        <v>1798.1999999999978</v>
      </c>
    </row>
    <row r="82" spans="1:5" ht="21" x14ac:dyDescent="0.25">
      <c r="A82" s="17"/>
      <c r="B82" s="17"/>
      <c r="C82" s="17"/>
      <c r="D82" s="9"/>
      <c r="E82" s="9">
        <f t="shared" si="1"/>
        <v>1798.1999999999978</v>
      </c>
    </row>
    <row r="83" spans="1:5" ht="21" x14ac:dyDescent="0.25">
      <c r="A83" s="17"/>
      <c r="B83" s="17"/>
      <c r="C83" s="17"/>
      <c r="D83" s="9"/>
      <c r="E83" s="9">
        <f t="shared" si="1"/>
        <v>1798.1999999999978</v>
      </c>
    </row>
    <row r="84" spans="1:5" ht="21" x14ac:dyDescent="0.25">
      <c r="A84" s="17"/>
      <c r="B84" s="17"/>
      <c r="C84" s="17"/>
      <c r="D84" s="9"/>
      <c r="E84" s="9">
        <f t="shared" si="1"/>
        <v>1798.1999999999978</v>
      </c>
    </row>
    <row r="85" spans="1:5" ht="21" x14ac:dyDescent="0.25">
      <c r="A85" s="17"/>
      <c r="B85" s="17"/>
      <c r="C85" s="17"/>
      <c r="D85" s="9"/>
      <c r="E85" s="9">
        <f t="shared" si="1"/>
        <v>1798.1999999999978</v>
      </c>
    </row>
    <row r="86" spans="1:5" ht="21" x14ac:dyDescent="0.25">
      <c r="A86" s="17"/>
      <c r="B86" s="17"/>
      <c r="C86" s="17"/>
      <c r="D86" s="9"/>
      <c r="E86" s="9">
        <f t="shared" si="1"/>
        <v>1798.1999999999978</v>
      </c>
    </row>
    <row r="87" spans="1:5" ht="21" x14ac:dyDescent="0.25">
      <c r="A87" s="17"/>
      <c r="B87" s="17"/>
      <c r="C87" s="17"/>
      <c r="D87" s="9"/>
      <c r="E87" s="9">
        <f t="shared" si="1"/>
        <v>1798.1999999999978</v>
      </c>
    </row>
    <row r="88" spans="1:5" ht="21" x14ac:dyDescent="0.25">
      <c r="A88" s="17"/>
      <c r="B88" s="17"/>
      <c r="C88" s="17"/>
      <c r="D88" s="9"/>
      <c r="E88" s="9">
        <f t="shared" si="1"/>
        <v>1798.1999999999978</v>
      </c>
    </row>
    <row r="89" spans="1:5" ht="21" x14ac:dyDescent="0.25">
      <c r="A89" s="17"/>
      <c r="B89" s="17"/>
      <c r="C89" s="17"/>
      <c r="D89" s="9"/>
      <c r="E89" s="9">
        <f t="shared" si="1"/>
        <v>1798.1999999999978</v>
      </c>
    </row>
    <row r="90" spans="1:5" ht="21" x14ac:dyDescent="0.25">
      <c r="A90" s="17"/>
      <c r="B90" s="17"/>
      <c r="C90" s="17"/>
      <c r="D90" s="9"/>
      <c r="E90" s="9">
        <f t="shared" si="1"/>
        <v>1798.1999999999978</v>
      </c>
    </row>
    <row r="91" spans="1:5" ht="21" x14ac:dyDescent="0.25">
      <c r="A91" s="17"/>
      <c r="B91" s="17"/>
      <c r="C91" s="17"/>
      <c r="D91" s="9"/>
      <c r="E91" s="9">
        <f t="shared" si="1"/>
        <v>1798.1999999999978</v>
      </c>
    </row>
    <row r="92" spans="1:5" ht="21" x14ac:dyDescent="0.25">
      <c r="A92" s="17"/>
      <c r="B92" s="17"/>
      <c r="C92" s="17"/>
      <c r="D92" s="9"/>
      <c r="E92" s="9">
        <f t="shared" si="1"/>
        <v>1798.1999999999978</v>
      </c>
    </row>
    <row r="93" spans="1:5" ht="21" x14ac:dyDescent="0.25">
      <c r="A93" s="17"/>
      <c r="B93" s="17"/>
      <c r="C93" s="17"/>
      <c r="D93" s="9"/>
      <c r="E93" s="9">
        <f t="shared" si="1"/>
        <v>1798.1999999999978</v>
      </c>
    </row>
    <row r="94" spans="1:5" ht="21" x14ac:dyDescent="0.25">
      <c r="A94" s="17"/>
      <c r="B94" s="17"/>
      <c r="C94" s="17"/>
      <c r="D94" s="9"/>
      <c r="E94" s="9">
        <f t="shared" si="1"/>
        <v>1798.1999999999978</v>
      </c>
    </row>
    <row r="95" spans="1:5" ht="21" x14ac:dyDescent="0.25">
      <c r="A95" s="17"/>
      <c r="B95" s="17"/>
      <c r="C95" s="17"/>
      <c r="D95" s="9"/>
      <c r="E95" s="9">
        <f t="shared" si="1"/>
        <v>1798.1999999999978</v>
      </c>
    </row>
    <row r="96" spans="1:5" ht="21" x14ac:dyDescent="0.25">
      <c r="A96" s="17"/>
      <c r="B96" s="17"/>
      <c r="C96" s="17"/>
      <c r="D96" s="9"/>
      <c r="E96" s="9">
        <f t="shared" si="1"/>
        <v>1798.1999999999978</v>
      </c>
    </row>
    <row r="97" spans="1:5" ht="21" x14ac:dyDescent="0.25">
      <c r="A97" s="17"/>
      <c r="B97" s="17"/>
      <c r="C97" s="17"/>
      <c r="D97" s="9"/>
      <c r="E97" s="9">
        <f t="shared" si="1"/>
        <v>1798.1999999999978</v>
      </c>
    </row>
    <row r="98" spans="1:5" ht="21" x14ac:dyDescent="0.25">
      <c r="A98" s="17"/>
      <c r="B98" s="17"/>
      <c r="C98" s="17"/>
      <c r="D98" s="9"/>
      <c r="E98" s="9">
        <f t="shared" si="1"/>
        <v>1798.1999999999978</v>
      </c>
    </row>
    <row r="99" spans="1:5" ht="21" x14ac:dyDescent="0.25">
      <c r="A99" s="17"/>
      <c r="B99" s="17"/>
      <c r="C99" s="17"/>
      <c r="D99" s="9"/>
      <c r="E99" s="9">
        <f t="shared" si="1"/>
        <v>1798.1999999999978</v>
      </c>
    </row>
    <row r="100" spans="1:5" ht="21" x14ac:dyDescent="0.25">
      <c r="A100" s="17"/>
      <c r="B100" s="17"/>
      <c r="C100" s="17"/>
      <c r="D100" s="9"/>
      <c r="E100" s="9">
        <f t="shared" si="1"/>
        <v>1798.1999999999978</v>
      </c>
    </row>
    <row r="101" spans="1:5" ht="21" x14ac:dyDescent="0.25">
      <c r="A101" s="17"/>
      <c r="B101" s="17"/>
      <c r="C101" s="17"/>
      <c r="D101" s="9"/>
      <c r="E101" s="9">
        <f t="shared" si="1"/>
        <v>1798.1999999999978</v>
      </c>
    </row>
    <row r="102" spans="1:5" ht="21" x14ac:dyDescent="0.25">
      <c r="A102" s="17"/>
      <c r="B102" s="17"/>
      <c r="C102" s="17"/>
      <c r="D102" s="9"/>
      <c r="E102" s="9">
        <f t="shared" si="1"/>
        <v>1798.1999999999978</v>
      </c>
    </row>
    <row r="103" spans="1:5" ht="21" x14ac:dyDescent="0.25">
      <c r="A103" s="17"/>
      <c r="B103" s="17"/>
      <c r="C103" s="17"/>
      <c r="D103" s="9"/>
      <c r="E103" s="9">
        <f t="shared" si="1"/>
        <v>1798.1999999999978</v>
      </c>
    </row>
    <row r="104" spans="1:5" ht="21" x14ac:dyDescent="0.25">
      <c r="A104" s="17"/>
      <c r="B104" s="17"/>
      <c r="C104" s="17"/>
      <c r="D104" s="9"/>
      <c r="E104" s="9">
        <f t="shared" si="1"/>
        <v>1798.1999999999978</v>
      </c>
    </row>
    <row r="105" spans="1:5" ht="21" x14ac:dyDescent="0.25">
      <c r="A105" s="17"/>
      <c r="B105" s="17"/>
      <c r="C105" s="17"/>
      <c r="D105" s="17"/>
      <c r="E105" s="9">
        <f t="shared" si="1"/>
        <v>1798.1999999999978</v>
      </c>
    </row>
    <row r="106" spans="1:5" ht="21" x14ac:dyDescent="0.25">
      <c r="A106" s="17"/>
      <c r="B106" s="17"/>
      <c r="C106" s="17"/>
      <c r="D106" s="17"/>
      <c r="E106" s="9">
        <f t="shared" si="1"/>
        <v>1798.1999999999978</v>
      </c>
    </row>
    <row r="107" spans="1:5" ht="21" x14ac:dyDescent="0.25">
      <c r="A107" s="17"/>
      <c r="B107" s="17"/>
      <c r="C107" s="17"/>
      <c r="D107" s="17"/>
      <c r="E107" s="9">
        <f t="shared" si="1"/>
        <v>1798.1999999999978</v>
      </c>
    </row>
    <row r="108" spans="1:5" ht="21" x14ac:dyDescent="0.25">
      <c r="A108" s="17"/>
      <c r="B108" s="17"/>
      <c r="C108" s="17"/>
      <c r="D108" s="17"/>
      <c r="E108" s="9">
        <f t="shared" si="1"/>
        <v>1798.1999999999978</v>
      </c>
    </row>
    <row r="109" spans="1:5" ht="21" x14ac:dyDescent="0.25">
      <c r="A109" s="17"/>
      <c r="B109" s="17"/>
      <c r="C109" s="17"/>
      <c r="D109" s="17"/>
      <c r="E109" s="9">
        <f t="shared" si="1"/>
        <v>1798.1999999999978</v>
      </c>
    </row>
    <row r="110" spans="1:5" ht="21" x14ac:dyDescent="0.25">
      <c r="A110" s="17"/>
      <c r="B110" s="17"/>
      <c r="C110" s="17"/>
      <c r="D110" s="17"/>
      <c r="E110" s="9">
        <f t="shared" si="1"/>
        <v>1798.1999999999978</v>
      </c>
    </row>
    <row r="111" spans="1:5" ht="21" x14ac:dyDescent="0.25">
      <c r="A111" s="17"/>
      <c r="B111" s="17"/>
      <c r="C111" s="17"/>
      <c r="D111" s="17"/>
      <c r="E111" s="9">
        <f t="shared" si="1"/>
        <v>1798.1999999999978</v>
      </c>
    </row>
    <row r="112" spans="1:5" ht="21" x14ac:dyDescent="0.25">
      <c r="A112" s="17"/>
      <c r="B112" s="17"/>
      <c r="C112" s="17"/>
      <c r="D112" s="17"/>
      <c r="E112" s="9">
        <f t="shared" si="1"/>
        <v>1798.1999999999978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 codeName="Sheet192"/>
  <dimension ref="A1:H112"/>
  <sheetViews>
    <sheetView workbookViewId="0">
      <selection activeCell="M12" sqref="M12:M13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1615</v>
      </c>
      <c r="B1" s="160"/>
      <c r="C1" s="160"/>
      <c r="D1" s="160"/>
      <c r="E1" s="160"/>
    </row>
    <row r="2" spans="1:5" ht="26" x14ac:dyDescent="0.3">
      <c r="A2" s="161" t="s">
        <v>2108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f>C4</f>
        <v>0</v>
      </c>
    </row>
    <row r="5" spans="1:5" ht="21" x14ac:dyDescent="0.25">
      <c r="A5" s="18"/>
      <c r="B5" s="8" t="s">
        <v>2105</v>
      </c>
      <c r="C5" s="16">
        <v>1000</v>
      </c>
      <c r="D5" s="9"/>
      <c r="E5" s="9">
        <f>E4+C5-D5</f>
        <v>1000</v>
      </c>
    </row>
    <row r="6" spans="1:5" ht="21" x14ac:dyDescent="0.25">
      <c r="A6" s="18"/>
      <c r="B6" s="8"/>
      <c r="C6" s="9"/>
      <c r="D6" s="9"/>
      <c r="E6" s="9">
        <f t="shared" ref="E6:E69" si="0">E5+C6-D6</f>
        <v>1000</v>
      </c>
    </row>
    <row r="7" spans="1:5" ht="21" x14ac:dyDescent="0.25">
      <c r="A7" s="18"/>
      <c r="B7" s="8"/>
      <c r="C7" s="9"/>
      <c r="D7" s="9"/>
      <c r="E7" s="9">
        <f t="shared" si="0"/>
        <v>1000</v>
      </c>
    </row>
    <row r="8" spans="1:5" ht="21" x14ac:dyDescent="0.25">
      <c r="A8" s="18"/>
      <c r="B8" s="8"/>
      <c r="C8" s="9"/>
      <c r="D8" s="9"/>
      <c r="E8" s="9">
        <f t="shared" si="0"/>
        <v>1000</v>
      </c>
    </row>
    <row r="9" spans="1:5" ht="21" x14ac:dyDescent="0.25">
      <c r="A9" s="18"/>
      <c r="B9" s="8"/>
      <c r="C9" s="9"/>
      <c r="D9" s="9"/>
      <c r="E9" s="9">
        <f t="shared" si="0"/>
        <v>1000</v>
      </c>
    </row>
    <row r="10" spans="1:5" ht="21" x14ac:dyDescent="0.25">
      <c r="A10" s="18"/>
      <c r="B10" s="8"/>
      <c r="C10" s="9"/>
      <c r="D10" s="9"/>
      <c r="E10" s="9">
        <f t="shared" si="0"/>
        <v>1000</v>
      </c>
    </row>
    <row r="11" spans="1:5" ht="21" x14ac:dyDescent="0.25">
      <c r="A11" s="18"/>
      <c r="B11" s="8"/>
      <c r="C11" s="9"/>
      <c r="D11" s="9"/>
      <c r="E11" s="9">
        <f t="shared" si="0"/>
        <v>1000</v>
      </c>
    </row>
    <row r="12" spans="1:5" ht="21" x14ac:dyDescent="0.25">
      <c r="A12" s="18"/>
      <c r="B12" s="8"/>
      <c r="C12" s="9"/>
      <c r="D12" s="9"/>
      <c r="E12" s="9">
        <f t="shared" si="0"/>
        <v>1000</v>
      </c>
    </row>
    <row r="13" spans="1:5" ht="21" x14ac:dyDescent="0.25">
      <c r="A13" s="18"/>
      <c r="B13" s="8"/>
      <c r="C13" s="9"/>
      <c r="D13" s="9"/>
      <c r="E13" s="9">
        <f t="shared" si="0"/>
        <v>1000</v>
      </c>
    </row>
    <row r="14" spans="1:5" ht="21" x14ac:dyDescent="0.25">
      <c r="A14" s="18"/>
      <c r="B14" s="8"/>
      <c r="C14" s="9"/>
      <c r="D14" s="9"/>
      <c r="E14" s="9">
        <f t="shared" si="0"/>
        <v>1000</v>
      </c>
    </row>
    <row r="15" spans="1:5" ht="21" x14ac:dyDescent="0.25">
      <c r="A15" s="18"/>
      <c r="B15" s="8"/>
      <c r="C15" s="9"/>
      <c r="D15" s="9"/>
      <c r="E15" s="9">
        <f t="shared" si="0"/>
        <v>1000</v>
      </c>
    </row>
    <row r="16" spans="1:5" ht="21" x14ac:dyDescent="0.25">
      <c r="A16" s="18"/>
      <c r="B16" s="8"/>
      <c r="C16" s="9"/>
      <c r="D16" s="9"/>
      <c r="E16" s="9">
        <f t="shared" si="0"/>
        <v>1000</v>
      </c>
    </row>
    <row r="17" spans="1:5" ht="21" x14ac:dyDescent="0.25">
      <c r="A17" s="18"/>
      <c r="B17" s="8"/>
      <c r="C17" s="9"/>
      <c r="D17" s="9"/>
      <c r="E17" s="9">
        <f t="shared" si="0"/>
        <v>1000</v>
      </c>
    </row>
    <row r="18" spans="1:5" ht="21" x14ac:dyDescent="0.25">
      <c r="A18" s="18"/>
      <c r="B18" s="8"/>
      <c r="C18" s="9"/>
      <c r="D18" s="9"/>
      <c r="E18" s="9">
        <f t="shared" si="0"/>
        <v>1000</v>
      </c>
    </row>
    <row r="19" spans="1:5" ht="21" x14ac:dyDescent="0.25">
      <c r="A19" s="18"/>
      <c r="B19" s="8"/>
      <c r="C19" s="9"/>
      <c r="D19" s="9"/>
      <c r="E19" s="9">
        <f t="shared" si="0"/>
        <v>1000</v>
      </c>
    </row>
    <row r="20" spans="1:5" ht="21" x14ac:dyDescent="0.25">
      <c r="A20" s="18"/>
      <c r="B20" s="8"/>
      <c r="C20" s="9"/>
      <c r="D20" s="9"/>
      <c r="E20" s="9">
        <f t="shared" si="0"/>
        <v>1000</v>
      </c>
    </row>
    <row r="21" spans="1:5" ht="21" x14ac:dyDescent="0.25">
      <c r="A21" s="18"/>
      <c r="B21" s="8"/>
      <c r="C21" s="9"/>
      <c r="D21" s="9"/>
      <c r="E21" s="9">
        <f t="shared" si="0"/>
        <v>1000</v>
      </c>
    </row>
    <row r="22" spans="1:5" ht="21" x14ac:dyDescent="0.25">
      <c r="A22" s="18"/>
      <c r="B22" s="8"/>
      <c r="C22" s="9"/>
      <c r="D22" s="9"/>
      <c r="E22" s="9">
        <f t="shared" si="0"/>
        <v>1000</v>
      </c>
    </row>
    <row r="23" spans="1:5" ht="21" x14ac:dyDescent="0.25">
      <c r="A23" s="18"/>
      <c r="B23" s="8"/>
      <c r="C23" s="9"/>
      <c r="D23" s="9"/>
      <c r="E23" s="9">
        <f t="shared" si="0"/>
        <v>1000</v>
      </c>
    </row>
    <row r="24" spans="1:5" ht="21" x14ac:dyDescent="0.25">
      <c r="A24" s="18"/>
      <c r="B24" s="8"/>
      <c r="C24" s="9"/>
      <c r="D24" s="9"/>
      <c r="E24" s="9">
        <f t="shared" si="0"/>
        <v>1000</v>
      </c>
    </row>
    <row r="25" spans="1:5" ht="21" x14ac:dyDescent="0.25">
      <c r="A25" s="18"/>
      <c r="B25" s="8"/>
      <c r="C25" s="9"/>
      <c r="D25" s="9"/>
      <c r="E25" s="9">
        <f t="shared" si="0"/>
        <v>1000</v>
      </c>
    </row>
    <row r="26" spans="1:5" ht="21" x14ac:dyDescent="0.25">
      <c r="A26" s="18"/>
      <c r="B26" s="8"/>
      <c r="C26" s="9"/>
      <c r="D26" s="9"/>
      <c r="E26" s="9">
        <f t="shared" si="0"/>
        <v>1000</v>
      </c>
    </row>
    <row r="27" spans="1:5" ht="21" x14ac:dyDescent="0.25">
      <c r="A27" s="18"/>
      <c r="B27" s="8"/>
      <c r="C27" s="9"/>
      <c r="D27" s="9"/>
      <c r="E27" s="9">
        <f t="shared" si="0"/>
        <v>1000</v>
      </c>
    </row>
    <row r="28" spans="1:5" ht="21" x14ac:dyDescent="0.25">
      <c r="A28" s="18"/>
      <c r="B28" s="8"/>
      <c r="C28" s="9"/>
      <c r="D28" s="9"/>
      <c r="E28" s="9">
        <f t="shared" si="0"/>
        <v>1000</v>
      </c>
    </row>
    <row r="29" spans="1:5" ht="21" x14ac:dyDescent="0.25">
      <c r="A29" s="18"/>
      <c r="B29" s="8"/>
      <c r="C29" s="9"/>
      <c r="D29" s="9"/>
      <c r="E29" s="9">
        <f t="shared" si="0"/>
        <v>1000</v>
      </c>
    </row>
    <row r="30" spans="1:5" ht="21" x14ac:dyDescent="0.25">
      <c r="A30" s="18"/>
      <c r="B30" s="8"/>
      <c r="C30" s="9"/>
      <c r="D30" s="9"/>
      <c r="E30" s="9">
        <f t="shared" si="0"/>
        <v>1000</v>
      </c>
    </row>
    <row r="31" spans="1:5" ht="21" x14ac:dyDescent="0.25">
      <c r="A31" s="18"/>
      <c r="B31" s="8"/>
      <c r="C31" s="9"/>
      <c r="D31" s="9"/>
      <c r="E31" s="9">
        <f t="shared" si="0"/>
        <v>1000</v>
      </c>
    </row>
    <row r="32" spans="1:5" ht="21" x14ac:dyDescent="0.25">
      <c r="A32" s="18"/>
      <c r="B32" s="8"/>
      <c r="C32" s="9"/>
      <c r="D32" s="9"/>
      <c r="E32" s="9">
        <f t="shared" si="0"/>
        <v>1000</v>
      </c>
    </row>
    <row r="33" spans="1:5" ht="21" x14ac:dyDescent="0.25">
      <c r="A33" s="17"/>
      <c r="B33" s="8"/>
      <c r="C33" s="9"/>
      <c r="D33" s="9"/>
      <c r="E33" s="9">
        <f t="shared" si="0"/>
        <v>1000</v>
      </c>
    </row>
    <row r="34" spans="1:5" ht="21" x14ac:dyDescent="0.25">
      <c r="A34" s="17"/>
      <c r="B34" s="8"/>
      <c r="C34" s="9"/>
      <c r="D34" s="9"/>
      <c r="E34" s="9">
        <f t="shared" si="0"/>
        <v>1000</v>
      </c>
    </row>
    <row r="35" spans="1:5" ht="21" x14ac:dyDescent="0.25">
      <c r="A35" s="17"/>
      <c r="B35" s="17"/>
      <c r="C35" s="9"/>
      <c r="D35" s="9"/>
      <c r="E35" s="9">
        <f t="shared" si="0"/>
        <v>1000</v>
      </c>
    </row>
    <row r="36" spans="1:5" ht="21" x14ac:dyDescent="0.25">
      <c r="A36" s="17"/>
      <c r="B36" s="17"/>
      <c r="C36" s="9"/>
      <c r="D36" s="9"/>
      <c r="E36" s="9">
        <f t="shared" si="0"/>
        <v>1000</v>
      </c>
    </row>
    <row r="37" spans="1:5" ht="21" x14ac:dyDescent="0.25">
      <c r="A37" s="17"/>
      <c r="B37" s="17"/>
      <c r="C37" s="9"/>
      <c r="D37" s="9"/>
      <c r="E37" s="9">
        <f t="shared" si="0"/>
        <v>1000</v>
      </c>
    </row>
    <row r="38" spans="1:5" ht="21" x14ac:dyDescent="0.25">
      <c r="A38" s="17"/>
      <c r="B38" s="17"/>
      <c r="C38" s="9"/>
      <c r="D38" s="9"/>
      <c r="E38" s="9">
        <f t="shared" si="0"/>
        <v>1000</v>
      </c>
    </row>
    <row r="39" spans="1:5" ht="21" x14ac:dyDescent="0.25">
      <c r="A39" s="17"/>
      <c r="B39" s="17"/>
      <c r="C39" s="9"/>
      <c r="D39" s="9"/>
      <c r="E39" s="9">
        <f t="shared" si="0"/>
        <v>1000</v>
      </c>
    </row>
    <row r="40" spans="1:5" ht="21" x14ac:dyDescent="0.25">
      <c r="A40" s="17"/>
      <c r="B40" s="17"/>
      <c r="C40" s="9"/>
      <c r="D40" s="9"/>
      <c r="E40" s="9">
        <f t="shared" si="0"/>
        <v>1000</v>
      </c>
    </row>
    <row r="41" spans="1:5" ht="21" x14ac:dyDescent="0.25">
      <c r="A41" s="17"/>
      <c r="B41" s="17"/>
      <c r="C41" s="9"/>
      <c r="D41" s="9"/>
      <c r="E41" s="9">
        <f t="shared" si="0"/>
        <v>1000</v>
      </c>
    </row>
    <row r="42" spans="1:5" ht="21" x14ac:dyDescent="0.25">
      <c r="A42" s="17"/>
      <c r="B42" s="17"/>
      <c r="C42" s="9"/>
      <c r="D42" s="9"/>
      <c r="E42" s="9">
        <f t="shared" si="0"/>
        <v>1000</v>
      </c>
    </row>
    <row r="43" spans="1:5" ht="21" x14ac:dyDescent="0.25">
      <c r="A43" s="17"/>
      <c r="B43" s="17"/>
      <c r="C43" s="9"/>
      <c r="D43" s="9"/>
      <c r="E43" s="9">
        <f t="shared" si="0"/>
        <v>1000</v>
      </c>
    </row>
    <row r="44" spans="1:5" ht="21" x14ac:dyDescent="0.25">
      <c r="A44" s="17"/>
      <c r="B44" s="17"/>
      <c r="C44" s="9"/>
      <c r="D44" s="9"/>
      <c r="E44" s="9">
        <f t="shared" si="0"/>
        <v>1000</v>
      </c>
    </row>
    <row r="45" spans="1:5" ht="21" x14ac:dyDescent="0.25">
      <c r="A45" s="17"/>
      <c r="B45" s="17"/>
      <c r="C45" s="9"/>
      <c r="D45" s="9"/>
      <c r="E45" s="9">
        <f t="shared" si="0"/>
        <v>1000</v>
      </c>
    </row>
    <row r="46" spans="1:5" ht="21" x14ac:dyDescent="0.25">
      <c r="A46" s="17"/>
      <c r="B46" s="17"/>
      <c r="C46" s="9"/>
      <c r="D46" s="9"/>
      <c r="E46" s="9">
        <f t="shared" si="0"/>
        <v>1000</v>
      </c>
    </row>
    <row r="47" spans="1:5" ht="21" x14ac:dyDescent="0.25">
      <c r="A47" s="17"/>
      <c r="B47" s="17"/>
      <c r="C47" s="9"/>
      <c r="D47" s="9"/>
      <c r="E47" s="9">
        <f t="shared" si="0"/>
        <v>1000</v>
      </c>
    </row>
    <row r="48" spans="1:5" ht="21" x14ac:dyDescent="0.25">
      <c r="A48" s="17"/>
      <c r="B48" s="17"/>
      <c r="C48" s="9"/>
      <c r="D48" s="9"/>
      <c r="E48" s="9">
        <f t="shared" si="0"/>
        <v>1000</v>
      </c>
    </row>
    <row r="49" spans="1:5" ht="21" x14ac:dyDescent="0.25">
      <c r="A49" s="17"/>
      <c r="B49" s="17"/>
      <c r="C49" s="9"/>
      <c r="D49" s="9"/>
      <c r="E49" s="9">
        <f t="shared" si="0"/>
        <v>1000</v>
      </c>
    </row>
    <row r="50" spans="1:5" ht="21" x14ac:dyDescent="0.25">
      <c r="A50" s="17"/>
      <c r="B50" s="17"/>
      <c r="C50" s="9"/>
      <c r="D50" s="9"/>
      <c r="E50" s="9">
        <f t="shared" si="0"/>
        <v>1000</v>
      </c>
    </row>
    <row r="51" spans="1:5" ht="21" x14ac:dyDescent="0.25">
      <c r="A51" s="17"/>
      <c r="B51" s="17"/>
      <c r="C51" s="9"/>
      <c r="D51" s="9"/>
      <c r="E51" s="9">
        <f t="shared" si="0"/>
        <v>1000</v>
      </c>
    </row>
    <row r="52" spans="1:5" ht="21" x14ac:dyDescent="0.25">
      <c r="A52" s="17"/>
      <c r="B52" s="17"/>
      <c r="C52" s="9"/>
      <c r="D52" s="9"/>
      <c r="E52" s="9">
        <f t="shared" si="0"/>
        <v>1000</v>
      </c>
    </row>
    <row r="53" spans="1:5" ht="21" x14ac:dyDescent="0.25">
      <c r="A53" s="17"/>
      <c r="B53" s="17"/>
      <c r="C53" s="17"/>
      <c r="D53" s="9"/>
      <c r="E53" s="9">
        <f t="shared" si="0"/>
        <v>1000</v>
      </c>
    </row>
    <row r="54" spans="1:5" ht="21" x14ac:dyDescent="0.25">
      <c r="A54" s="17"/>
      <c r="B54" s="17"/>
      <c r="C54" s="17"/>
      <c r="D54" s="9"/>
      <c r="E54" s="9">
        <f t="shared" si="0"/>
        <v>1000</v>
      </c>
    </row>
    <row r="55" spans="1:5" ht="21" x14ac:dyDescent="0.25">
      <c r="A55" s="17"/>
      <c r="B55" s="17"/>
      <c r="C55" s="17"/>
      <c r="D55" s="9"/>
      <c r="E55" s="9">
        <f t="shared" si="0"/>
        <v>1000</v>
      </c>
    </row>
    <row r="56" spans="1:5" ht="21" x14ac:dyDescent="0.25">
      <c r="A56" s="17"/>
      <c r="B56" s="17"/>
      <c r="C56" s="17"/>
      <c r="D56" s="9"/>
      <c r="E56" s="9">
        <f t="shared" si="0"/>
        <v>1000</v>
      </c>
    </row>
    <row r="57" spans="1:5" ht="21" x14ac:dyDescent="0.25">
      <c r="A57" s="17"/>
      <c r="B57" s="17"/>
      <c r="C57" s="17"/>
      <c r="D57" s="9"/>
      <c r="E57" s="9">
        <f t="shared" si="0"/>
        <v>1000</v>
      </c>
    </row>
    <row r="58" spans="1:5" ht="21" x14ac:dyDescent="0.25">
      <c r="A58" s="17"/>
      <c r="B58" s="17"/>
      <c r="C58" s="17"/>
      <c r="D58" s="9"/>
      <c r="E58" s="9">
        <f t="shared" si="0"/>
        <v>1000</v>
      </c>
    </row>
    <row r="59" spans="1:5" ht="21" x14ac:dyDescent="0.25">
      <c r="A59" s="17"/>
      <c r="B59" s="17"/>
      <c r="C59" s="17"/>
      <c r="D59" s="9"/>
      <c r="E59" s="9">
        <f t="shared" si="0"/>
        <v>1000</v>
      </c>
    </row>
    <row r="60" spans="1:5" ht="21" x14ac:dyDescent="0.25">
      <c r="A60" s="17"/>
      <c r="B60" s="17"/>
      <c r="C60" s="17"/>
      <c r="D60" s="9"/>
      <c r="E60" s="9">
        <f t="shared" si="0"/>
        <v>1000</v>
      </c>
    </row>
    <row r="61" spans="1:5" ht="21" x14ac:dyDescent="0.25">
      <c r="A61" s="17"/>
      <c r="B61" s="17"/>
      <c r="C61" s="17"/>
      <c r="D61" s="9"/>
      <c r="E61" s="9">
        <f t="shared" si="0"/>
        <v>1000</v>
      </c>
    </row>
    <row r="62" spans="1:5" ht="21" x14ac:dyDescent="0.25">
      <c r="A62" s="17"/>
      <c r="B62" s="17"/>
      <c r="C62" s="17"/>
      <c r="D62" s="9"/>
      <c r="E62" s="9">
        <f t="shared" si="0"/>
        <v>1000</v>
      </c>
    </row>
    <row r="63" spans="1:5" ht="21" x14ac:dyDescent="0.25">
      <c r="A63" s="17"/>
      <c r="B63" s="17"/>
      <c r="C63" s="17"/>
      <c r="D63" s="9"/>
      <c r="E63" s="9">
        <f t="shared" si="0"/>
        <v>1000</v>
      </c>
    </row>
    <row r="64" spans="1:5" ht="21" x14ac:dyDescent="0.25">
      <c r="A64" s="17"/>
      <c r="B64" s="17"/>
      <c r="C64" s="17"/>
      <c r="D64" s="9"/>
      <c r="E64" s="9">
        <f t="shared" si="0"/>
        <v>1000</v>
      </c>
    </row>
    <row r="65" spans="1:8" ht="21" x14ac:dyDescent="0.25">
      <c r="A65" s="17"/>
      <c r="B65" s="17"/>
      <c r="C65" s="17"/>
      <c r="D65" s="9"/>
      <c r="E65" s="9">
        <f t="shared" si="0"/>
        <v>1000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1000</v>
      </c>
    </row>
    <row r="67" spans="1:8" ht="21" x14ac:dyDescent="0.25">
      <c r="A67" s="17"/>
      <c r="B67" s="17"/>
      <c r="C67" s="17"/>
      <c r="D67" s="9"/>
      <c r="E67" s="9">
        <f t="shared" si="0"/>
        <v>1000</v>
      </c>
    </row>
    <row r="68" spans="1:8" ht="21" x14ac:dyDescent="0.25">
      <c r="A68" s="17"/>
      <c r="B68" s="17"/>
      <c r="C68" s="17"/>
      <c r="D68" s="9"/>
      <c r="E68" s="9">
        <f t="shared" si="0"/>
        <v>1000</v>
      </c>
    </row>
    <row r="69" spans="1:8" ht="21" x14ac:dyDescent="0.25">
      <c r="A69" s="17"/>
      <c r="B69" s="17"/>
      <c r="C69" s="17"/>
      <c r="D69" s="9"/>
      <c r="E69" s="9">
        <f t="shared" si="0"/>
        <v>1000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1000</v>
      </c>
    </row>
    <row r="71" spans="1:8" ht="21" x14ac:dyDescent="0.25">
      <c r="A71" s="17"/>
      <c r="B71" s="17"/>
      <c r="C71" s="17"/>
      <c r="D71" s="9"/>
      <c r="E71" s="9">
        <f t="shared" si="1"/>
        <v>1000</v>
      </c>
    </row>
    <row r="72" spans="1:8" ht="21" x14ac:dyDescent="0.25">
      <c r="A72" s="17"/>
      <c r="B72" s="17"/>
      <c r="C72" s="17"/>
      <c r="D72" s="9"/>
      <c r="E72" s="9">
        <f t="shared" si="1"/>
        <v>1000</v>
      </c>
    </row>
    <row r="73" spans="1:8" ht="21" x14ac:dyDescent="0.25">
      <c r="A73" s="17"/>
      <c r="B73" s="17"/>
      <c r="C73" s="17"/>
      <c r="D73" s="9"/>
      <c r="E73" s="9">
        <f t="shared" si="1"/>
        <v>1000</v>
      </c>
    </row>
    <row r="74" spans="1:8" ht="21" x14ac:dyDescent="0.25">
      <c r="A74" s="17"/>
      <c r="B74" s="17"/>
      <c r="C74" s="17"/>
      <c r="D74" s="9"/>
      <c r="E74" s="9">
        <f t="shared" si="1"/>
        <v>1000</v>
      </c>
    </row>
    <row r="75" spans="1:8" ht="21" x14ac:dyDescent="0.25">
      <c r="A75" s="17"/>
      <c r="B75" s="17"/>
      <c r="C75" s="17"/>
      <c r="D75" s="9"/>
      <c r="E75" s="9">
        <f t="shared" si="1"/>
        <v>1000</v>
      </c>
    </row>
    <row r="76" spans="1:8" ht="21" x14ac:dyDescent="0.25">
      <c r="A76" s="17"/>
      <c r="B76" s="17"/>
      <c r="C76" s="17"/>
      <c r="D76" s="9"/>
      <c r="E76" s="9">
        <f t="shared" si="1"/>
        <v>1000</v>
      </c>
    </row>
    <row r="77" spans="1:8" ht="21" x14ac:dyDescent="0.25">
      <c r="A77" s="17"/>
      <c r="B77" s="17"/>
      <c r="C77" s="17"/>
      <c r="D77" s="9"/>
      <c r="E77" s="9">
        <f t="shared" si="1"/>
        <v>1000</v>
      </c>
    </row>
    <row r="78" spans="1:8" ht="21" x14ac:dyDescent="0.25">
      <c r="A78" s="17"/>
      <c r="B78" s="17"/>
      <c r="C78" s="17"/>
      <c r="D78" s="9"/>
      <c r="E78" s="9">
        <f t="shared" si="1"/>
        <v>1000</v>
      </c>
    </row>
    <row r="79" spans="1:8" ht="21" x14ac:dyDescent="0.25">
      <c r="A79" s="17"/>
      <c r="B79" s="17"/>
      <c r="C79" s="17"/>
      <c r="D79" s="9"/>
      <c r="E79" s="9">
        <f t="shared" si="1"/>
        <v>1000</v>
      </c>
    </row>
    <row r="80" spans="1:8" ht="21" x14ac:dyDescent="0.25">
      <c r="A80" s="17"/>
      <c r="B80" s="17"/>
      <c r="C80" s="17"/>
      <c r="D80" s="9"/>
      <c r="E80" s="9">
        <f t="shared" si="1"/>
        <v>1000</v>
      </c>
    </row>
    <row r="81" spans="1:5" ht="21" x14ac:dyDescent="0.25">
      <c r="A81" s="17"/>
      <c r="B81" s="17"/>
      <c r="C81" s="17"/>
      <c r="D81" s="9"/>
      <c r="E81" s="9">
        <f t="shared" si="1"/>
        <v>1000</v>
      </c>
    </row>
    <row r="82" spans="1:5" ht="21" x14ac:dyDescent="0.25">
      <c r="A82" s="17"/>
      <c r="B82" s="17"/>
      <c r="C82" s="17"/>
      <c r="D82" s="9"/>
      <c r="E82" s="9">
        <f t="shared" si="1"/>
        <v>1000</v>
      </c>
    </row>
    <row r="83" spans="1:5" ht="21" x14ac:dyDescent="0.25">
      <c r="A83" s="17"/>
      <c r="B83" s="17"/>
      <c r="C83" s="17"/>
      <c r="D83" s="9"/>
      <c r="E83" s="9">
        <f t="shared" si="1"/>
        <v>1000</v>
      </c>
    </row>
    <row r="84" spans="1:5" ht="21" x14ac:dyDescent="0.25">
      <c r="A84" s="17"/>
      <c r="B84" s="17"/>
      <c r="C84" s="17"/>
      <c r="D84" s="9"/>
      <c r="E84" s="9">
        <f t="shared" si="1"/>
        <v>1000</v>
      </c>
    </row>
    <row r="85" spans="1:5" ht="21" x14ac:dyDescent="0.25">
      <c r="A85" s="17"/>
      <c r="B85" s="17"/>
      <c r="C85" s="17"/>
      <c r="D85" s="9"/>
      <c r="E85" s="9">
        <f t="shared" si="1"/>
        <v>1000</v>
      </c>
    </row>
    <row r="86" spans="1:5" ht="21" x14ac:dyDescent="0.25">
      <c r="A86" s="17"/>
      <c r="B86" s="17"/>
      <c r="C86" s="17"/>
      <c r="D86" s="9"/>
      <c r="E86" s="9">
        <f t="shared" si="1"/>
        <v>1000</v>
      </c>
    </row>
    <row r="87" spans="1:5" ht="21" x14ac:dyDescent="0.25">
      <c r="A87" s="17"/>
      <c r="B87" s="17"/>
      <c r="C87" s="17"/>
      <c r="D87" s="9"/>
      <c r="E87" s="9">
        <f t="shared" si="1"/>
        <v>1000</v>
      </c>
    </row>
    <row r="88" spans="1:5" ht="21" x14ac:dyDescent="0.25">
      <c r="A88" s="17"/>
      <c r="B88" s="17"/>
      <c r="C88" s="17"/>
      <c r="D88" s="9"/>
      <c r="E88" s="9">
        <f t="shared" si="1"/>
        <v>1000</v>
      </c>
    </row>
    <row r="89" spans="1:5" ht="21" x14ac:dyDescent="0.25">
      <c r="A89" s="17"/>
      <c r="B89" s="17"/>
      <c r="C89" s="17"/>
      <c r="D89" s="9"/>
      <c r="E89" s="9">
        <f t="shared" si="1"/>
        <v>1000</v>
      </c>
    </row>
    <row r="90" spans="1:5" ht="21" x14ac:dyDescent="0.25">
      <c r="A90" s="17"/>
      <c r="B90" s="17"/>
      <c r="C90" s="17"/>
      <c r="D90" s="9"/>
      <c r="E90" s="9">
        <f t="shared" si="1"/>
        <v>1000</v>
      </c>
    </row>
    <row r="91" spans="1:5" ht="21" x14ac:dyDescent="0.25">
      <c r="A91" s="17"/>
      <c r="B91" s="17"/>
      <c r="C91" s="17"/>
      <c r="D91" s="9"/>
      <c r="E91" s="9">
        <f t="shared" si="1"/>
        <v>1000</v>
      </c>
    </row>
    <row r="92" spans="1:5" ht="21" x14ac:dyDescent="0.25">
      <c r="A92" s="17"/>
      <c r="B92" s="17"/>
      <c r="C92" s="17"/>
      <c r="D92" s="9"/>
      <c r="E92" s="9">
        <f t="shared" si="1"/>
        <v>1000</v>
      </c>
    </row>
    <row r="93" spans="1:5" ht="21" x14ac:dyDescent="0.25">
      <c r="A93" s="17"/>
      <c r="B93" s="17"/>
      <c r="C93" s="17"/>
      <c r="D93" s="9"/>
      <c r="E93" s="9">
        <f t="shared" si="1"/>
        <v>1000</v>
      </c>
    </row>
    <row r="94" spans="1:5" ht="21" x14ac:dyDescent="0.25">
      <c r="A94" s="17"/>
      <c r="B94" s="17"/>
      <c r="C94" s="17"/>
      <c r="D94" s="9"/>
      <c r="E94" s="9">
        <f t="shared" si="1"/>
        <v>1000</v>
      </c>
    </row>
    <row r="95" spans="1:5" ht="21" x14ac:dyDescent="0.25">
      <c r="A95" s="17"/>
      <c r="B95" s="17"/>
      <c r="C95" s="17"/>
      <c r="D95" s="9"/>
      <c r="E95" s="9">
        <f t="shared" si="1"/>
        <v>1000</v>
      </c>
    </row>
    <row r="96" spans="1:5" ht="21" x14ac:dyDescent="0.25">
      <c r="A96" s="17"/>
      <c r="B96" s="17"/>
      <c r="C96" s="17"/>
      <c r="D96" s="9"/>
      <c r="E96" s="9">
        <f t="shared" si="1"/>
        <v>1000</v>
      </c>
    </row>
    <row r="97" spans="1:5" ht="21" x14ac:dyDescent="0.25">
      <c r="A97" s="17"/>
      <c r="B97" s="17"/>
      <c r="C97" s="17"/>
      <c r="D97" s="9"/>
      <c r="E97" s="9">
        <f t="shared" si="1"/>
        <v>1000</v>
      </c>
    </row>
    <row r="98" spans="1:5" ht="21" x14ac:dyDescent="0.25">
      <c r="A98" s="17"/>
      <c r="B98" s="17"/>
      <c r="C98" s="17"/>
      <c r="D98" s="9"/>
      <c r="E98" s="9">
        <f t="shared" si="1"/>
        <v>1000</v>
      </c>
    </row>
    <row r="99" spans="1:5" ht="21" x14ac:dyDescent="0.25">
      <c r="A99" s="17"/>
      <c r="B99" s="17"/>
      <c r="C99" s="17"/>
      <c r="D99" s="9"/>
      <c r="E99" s="9">
        <f t="shared" si="1"/>
        <v>1000</v>
      </c>
    </row>
    <row r="100" spans="1:5" ht="21" x14ac:dyDescent="0.25">
      <c r="A100" s="17"/>
      <c r="B100" s="17"/>
      <c r="C100" s="17"/>
      <c r="D100" s="9"/>
      <c r="E100" s="9">
        <f t="shared" si="1"/>
        <v>1000</v>
      </c>
    </row>
    <row r="101" spans="1:5" ht="21" x14ac:dyDescent="0.25">
      <c r="A101" s="17"/>
      <c r="B101" s="17"/>
      <c r="C101" s="17"/>
      <c r="D101" s="9"/>
      <c r="E101" s="9">
        <f t="shared" si="1"/>
        <v>1000</v>
      </c>
    </row>
    <row r="102" spans="1:5" ht="21" x14ac:dyDescent="0.25">
      <c r="A102" s="17"/>
      <c r="B102" s="17"/>
      <c r="C102" s="17"/>
      <c r="D102" s="9"/>
      <c r="E102" s="9">
        <f t="shared" si="1"/>
        <v>1000</v>
      </c>
    </row>
    <row r="103" spans="1:5" ht="21" x14ac:dyDescent="0.25">
      <c r="A103" s="17"/>
      <c r="B103" s="17"/>
      <c r="C103" s="17"/>
      <c r="D103" s="9"/>
      <c r="E103" s="9">
        <f t="shared" si="1"/>
        <v>1000</v>
      </c>
    </row>
    <row r="104" spans="1:5" ht="21" x14ac:dyDescent="0.25">
      <c r="A104" s="17"/>
      <c r="B104" s="17"/>
      <c r="C104" s="17"/>
      <c r="D104" s="9"/>
      <c r="E104" s="9">
        <f t="shared" si="1"/>
        <v>1000</v>
      </c>
    </row>
    <row r="105" spans="1:5" ht="21" x14ac:dyDescent="0.25">
      <c r="A105" s="17"/>
      <c r="B105" s="17"/>
      <c r="C105" s="17"/>
      <c r="D105" s="17"/>
      <c r="E105" s="9">
        <f t="shared" si="1"/>
        <v>1000</v>
      </c>
    </row>
    <row r="106" spans="1:5" ht="21" x14ac:dyDescent="0.25">
      <c r="A106" s="17"/>
      <c r="B106" s="17"/>
      <c r="C106" s="17"/>
      <c r="D106" s="17"/>
      <c r="E106" s="9">
        <f t="shared" si="1"/>
        <v>1000</v>
      </c>
    </row>
    <row r="107" spans="1:5" ht="21" x14ac:dyDescent="0.25">
      <c r="A107" s="17"/>
      <c r="B107" s="17"/>
      <c r="C107" s="17"/>
      <c r="D107" s="17"/>
      <c r="E107" s="9">
        <f t="shared" si="1"/>
        <v>1000</v>
      </c>
    </row>
    <row r="108" spans="1:5" ht="21" x14ac:dyDescent="0.25">
      <c r="A108" s="17"/>
      <c r="B108" s="17"/>
      <c r="C108" s="17"/>
      <c r="D108" s="17"/>
      <c r="E108" s="9">
        <f t="shared" si="1"/>
        <v>1000</v>
      </c>
    </row>
    <row r="109" spans="1:5" ht="21" x14ac:dyDescent="0.25">
      <c r="A109" s="17"/>
      <c r="B109" s="17"/>
      <c r="C109" s="17"/>
      <c r="D109" s="17"/>
      <c r="E109" s="9">
        <f t="shared" si="1"/>
        <v>1000</v>
      </c>
    </row>
    <row r="110" spans="1:5" ht="21" x14ac:dyDescent="0.25">
      <c r="A110" s="17"/>
      <c r="B110" s="17"/>
      <c r="C110" s="17"/>
      <c r="D110" s="17"/>
      <c r="E110" s="9">
        <f t="shared" si="1"/>
        <v>1000</v>
      </c>
    </row>
    <row r="111" spans="1:5" ht="21" x14ac:dyDescent="0.25">
      <c r="A111" s="17"/>
      <c r="B111" s="17"/>
      <c r="C111" s="17"/>
      <c r="D111" s="17"/>
      <c r="E111" s="9">
        <f t="shared" si="1"/>
        <v>1000</v>
      </c>
    </row>
    <row r="112" spans="1:5" ht="21" x14ac:dyDescent="0.25">
      <c r="A112" s="17"/>
      <c r="B112" s="17"/>
      <c r="C112" s="17"/>
      <c r="D112" s="17"/>
      <c r="E112" s="9">
        <f t="shared" si="1"/>
        <v>1000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 codeName="Sheet193"/>
  <dimension ref="A1:E112"/>
  <sheetViews>
    <sheetView topLeftCell="A17" workbookViewId="0">
      <selection activeCell="D24" sqref="D24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2102</v>
      </c>
      <c r="B1" s="160"/>
      <c r="C1" s="160"/>
      <c r="D1" s="160"/>
      <c r="E1" s="160"/>
    </row>
    <row r="2" spans="1:5" ht="26" x14ac:dyDescent="0.3">
      <c r="A2" s="161" t="s">
        <v>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2619</v>
      </c>
      <c r="C4" s="9"/>
      <c r="D4" s="9"/>
      <c r="E4" s="9">
        <v>1509.5</v>
      </c>
    </row>
    <row r="5" spans="1:5" ht="21" x14ac:dyDescent="0.25">
      <c r="A5" s="18" t="s">
        <v>2726</v>
      </c>
      <c r="B5" s="8" t="s">
        <v>259</v>
      </c>
      <c r="C5" s="16"/>
      <c r="D5" s="9">
        <v>472.5</v>
      </c>
      <c r="E5" s="9">
        <f>E4+C5-D5</f>
        <v>1037</v>
      </c>
    </row>
    <row r="6" spans="1:5" ht="21" x14ac:dyDescent="0.25">
      <c r="A6" s="18" t="s">
        <v>2836</v>
      </c>
      <c r="B6" s="8" t="s">
        <v>259</v>
      </c>
      <c r="C6" s="9"/>
      <c r="D6" s="9">
        <v>472.5</v>
      </c>
      <c r="E6" s="9">
        <f t="shared" ref="E6:E69" si="0">E5+C6-D6</f>
        <v>564.5</v>
      </c>
    </row>
    <row r="7" spans="1:5" ht="21" x14ac:dyDescent="0.25">
      <c r="A7" s="18" t="s">
        <v>2861</v>
      </c>
      <c r="B7" s="8" t="s">
        <v>2866</v>
      </c>
      <c r="C7" s="9">
        <v>48961</v>
      </c>
      <c r="D7" s="9"/>
      <c r="E7" s="9">
        <f t="shared" si="0"/>
        <v>49525.5</v>
      </c>
    </row>
    <row r="8" spans="1:5" ht="21" x14ac:dyDescent="0.25">
      <c r="A8" s="18" t="s">
        <v>2861</v>
      </c>
      <c r="B8" s="8" t="s">
        <v>2867</v>
      </c>
      <c r="C8" s="9"/>
      <c r="D8" s="9">
        <v>48513</v>
      </c>
      <c r="E8" s="9">
        <f t="shared" si="0"/>
        <v>1012.5</v>
      </c>
    </row>
    <row r="9" spans="1:5" ht="21" x14ac:dyDescent="0.25">
      <c r="A9" s="18" t="s">
        <v>2861</v>
      </c>
      <c r="B9" s="8" t="s">
        <v>259</v>
      </c>
      <c r="C9" s="9"/>
      <c r="D9" s="9">
        <v>15.75</v>
      </c>
      <c r="E9" s="9">
        <f t="shared" si="0"/>
        <v>996.75</v>
      </c>
    </row>
    <row r="10" spans="1:5" ht="21" x14ac:dyDescent="0.25">
      <c r="A10" s="18" t="s">
        <v>2995</v>
      </c>
      <c r="B10" s="8" t="s">
        <v>259</v>
      </c>
      <c r="C10" s="9"/>
      <c r="D10" s="9">
        <v>472.5</v>
      </c>
      <c r="E10" s="9">
        <f t="shared" si="0"/>
        <v>524.25</v>
      </c>
    </row>
    <row r="11" spans="1:5" ht="21" x14ac:dyDescent="0.25">
      <c r="A11" s="18" t="s">
        <v>2998</v>
      </c>
      <c r="B11" s="8" t="s">
        <v>2806</v>
      </c>
      <c r="C11" s="9">
        <v>16310</v>
      </c>
      <c r="D11" s="9"/>
      <c r="E11" s="9">
        <f t="shared" si="0"/>
        <v>16834.25</v>
      </c>
    </row>
    <row r="12" spans="1:5" ht="21" x14ac:dyDescent="0.25">
      <c r="A12" s="18" t="s">
        <v>2998</v>
      </c>
      <c r="B12" s="8" t="s">
        <v>3002</v>
      </c>
      <c r="C12" s="9"/>
      <c r="D12" s="9">
        <v>16300</v>
      </c>
      <c r="E12" s="9">
        <f t="shared" si="0"/>
        <v>534.25</v>
      </c>
    </row>
    <row r="13" spans="1:5" ht="21" x14ac:dyDescent="0.25">
      <c r="A13" s="18" t="s">
        <v>2998</v>
      </c>
      <c r="B13" s="8" t="s">
        <v>259</v>
      </c>
      <c r="C13" s="9"/>
      <c r="D13" s="9">
        <v>15.75</v>
      </c>
      <c r="E13" s="9">
        <f t="shared" si="0"/>
        <v>518.5</v>
      </c>
    </row>
    <row r="14" spans="1:5" ht="21" x14ac:dyDescent="0.25">
      <c r="A14" s="18" t="s">
        <v>3101</v>
      </c>
      <c r="B14" s="8" t="s">
        <v>259</v>
      </c>
      <c r="C14" s="9"/>
      <c r="D14" s="9">
        <v>472.5</v>
      </c>
      <c r="E14" s="9">
        <f t="shared" si="0"/>
        <v>46</v>
      </c>
    </row>
    <row r="15" spans="1:5" ht="21" x14ac:dyDescent="0.25">
      <c r="A15" s="18" t="s">
        <v>3470</v>
      </c>
      <c r="B15" s="8" t="s">
        <v>2867</v>
      </c>
      <c r="C15" s="9"/>
      <c r="D15" s="9">
        <v>10</v>
      </c>
      <c r="E15" s="9">
        <f t="shared" si="0"/>
        <v>36</v>
      </c>
    </row>
    <row r="16" spans="1:5" ht="21" x14ac:dyDescent="0.25">
      <c r="A16" s="18" t="s">
        <v>3470</v>
      </c>
      <c r="B16" s="8" t="s">
        <v>259</v>
      </c>
      <c r="C16" s="9"/>
      <c r="D16" s="9">
        <v>15.75</v>
      </c>
      <c r="E16" s="9">
        <f t="shared" si="0"/>
        <v>20.25</v>
      </c>
    </row>
    <row r="17" spans="1:5" ht="21" x14ac:dyDescent="0.25">
      <c r="A17" s="18" t="s">
        <v>3474</v>
      </c>
      <c r="B17" s="8" t="s">
        <v>2781</v>
      </c>
      <c r="C17" s="9">
        <v>11502</v>
      </c>
      <c r="D17" s="9"/>
      <c r="E17" s="9">
        <f t="shared" si="0"/>
        <v>11522.25</v>
      </c>
    </row>
    <row r="18" spans="1:5" ht="21" x14ac:dyDescent="0.25">
      <c r="A18" s="18" t="s">
        <v>3474</v>
      </c>
      <c r="B18" s="8" t="s">
        <v>3460</v>
      </c>
      <c r="C18" s="9"/>
      <c r="D18" s="9">
        <v>11050</v>
      </c>
      <c r="E18" s="9">
        <f t="shared" si="0"/>
        <v>472.25</v>
      </c>
    </row>
    <row r="19" spans="1:5" ht="21" x14ac:dyDescent="0.25">
      <c r="A19" s="18" t="s">
        <v>3474</v>
      </c>
      <c r="B19" s="8" t="s">
        <v>259</v>
      </c>
      <c r="C19" s="9"/>
      <c r="D19" s="9">
        <v>15.75</v>
      </c>
      <c r="E19" s="9">
        <f t="shared" si="0"/>
        <v>456.5</v>
      </c>
    </row>
    <row r="20" spans="1:5" ht="21" x14ac:dyDescent="0.25">
      <c r="A20" s="18" t="s">
        <v>3482</v>
      </c>
      <c r="B20" s="8" t="s">
        <v>3007</v>
      </c>
      <c r="C20" s="9">
        <v>3502</v>
      </c>
      <c r="D20" s="9"/>
      <c r="E20" s="9">
        <f t="shared" si="0"/>
        <v>3958.5</v>
      </c>
    </row>
    <row r="21" spans="1:5" ht="21" x14ac:dyDescent="0.25">
      <c r="A21" s="18" t="s">
        <v>3482</v>
      </c>
      <c r="B21" s="8" t="s">
        <v>1208</v>
      </c>
      <c r="C21" s="9"/>
      <c r="D21" s="9">
        <v>3533.25</v>
      </c>
      <c r="E21" s="9">
        <f t="shared" si="0"/>
        <v>425.25</v>
      </c>
    </row>
    <row r="22" spans="1:5" ht="21" x14ac:dyDescent="0.25">
      <c r="A22" s="18" t="s">
        <v>3482</v>
      </c>
      <c r="B22" s="8" t="s">
        <v>259</v>
      </c>
      <c r="C22" s="9"/>
      <c r="D22" s="9">
        <v>15.75</v>
      </c>
      <c r="E22" s="9">
        <f t="shared" si="0"/>
        <v>409.5</v>
      </c>
    </row>
    <row r="23" spans="1:5" ht="21" x14ac:dyDescent="0.25">
      <c r="A23" s="18" t="s">
        <v>3615</v>
      </c>
      <c r="B23" s="8" t="s">
        <v>2866</v>
      </c>
      <c r="C23" s="9">
        <v>1540</v>
      </c>
      <c r="D23" s="9"/>
      <c r="E23" s="9">
        <f t="shared" si="0"/>
        <v>1949.5</v>
      </c>
    </row>
    <row r="24" spans="1:5" ht="21" x14ac:dyDescent="0.25">
      <c r="A24" s="18" t="s">
        <v>3696</v>
      </c>
      <c r="B24" s="8" t="s">
        <v>259</v>
      </c>
      <c r="C24" s="9"/>
      <c r="D24" s="9">
        <f>577.5+472.5+577.5</f>
        <v>1627.5</v>
      </c>
      <c r="E24" s="9">
        <f t="shared" si="0"/>
        <v>322</v>
      </c>
    </row>
    <row r="25" spans="1:5" ht="21" x14ac:dyDescent="0.25">
      <c r="A25" s="18"/>
      <c r="B25" s="8"/>
      <c r="C25" s="9"/>
      <c r="D25" s="9"/>
      <c r="E25" s="9">
        <f t="shared" si="0"/>
        <v>322</v>
      </c>
    </row>
    <row r="26" spans="1:5" ht="21" x14ac:dyDescent="0.25">
      <c r="A26" s="18"/>
      <c r="B26" s="8"/>
      <c r="C26" s="9"/>
      <c r="D26" s="96"/>
      <c r="E26" s="9">
        <f t="shared" si="0"/>
        <v>322</v>
      </c>
    </row>
    <row r="27" spans="1:5" ht="21" x14ac:dyDescent="0.25">
      <c r="A27" s="18"/>
      <c r="B27" s="8"/>
      <c r="C27" s="9"/>
      <c r="D27" s="9"/>
      <c r="E27" s="9">
        <f t="shared" si="0"/>
        <v>322</v>
      </c>
    </row>
    <row r="28" spans="1:5" ht="21" x14ac:dyDescent="0.25">
      <c r="A28" s="18"/>
      <c r="B28" s="8"/>
      <c r="C28" s="9"/>
      <c r="D28" s="9"/>
      <c r="E28" s="9">
        <f t="shared" si="0"/>
        <v>322</v>
      </c>
    </row>
    <row r="29" spans="1:5" ht="21" x14ac:dyDescent="0.25">
      <c r="A29" s="18"/>
      <c r="B29" s="8"/>
      <c r="C29" s="9"/>
      <c r="D29" s="9"/>
      <c r="E29" s="9">
        <f t="shared" si="0"/>
        <v>322</v>
      </c>
    </row>
    <row r="30" spans="1:5" ht="21" x14ac:dyDescent="0.25">
      <c r="A30" s="18"/>
      <c r="B30" s="8"/>
      <c r="C30" s="9"/>
      <c r="D30" s="9"/>
      <c r="E30" s="9">
        <f t="shared" si="0"/>
        <v>322</v>
      </c>
    </row>
    <row r="31" spans="1:5" ht="21" x14ac:dyDescent="0.25">
      <c r="A31" s="18"/>
      <c r="B31" s="8"/>
      <c r="C31" s="9"/>
      <c r="D31" s="9"/>
      <c r="E31" s="9">
        <f t="shared" si="0"/>
        <v>322</v>
      </c>
    </row>
    <row r="32" spans="1:5" ht="21" x14ac:dyDescent="0.25">
      <c r="A32" s="18"/>
      <c r="B32" s="8"/>
      <c r="C32" s="9"/>
      <c r="D32" s="9"/>
      <c r="E32" s="9">
        <f t="shared" si="0"/>
        <v>322</v>
      </c>
    </row>
    <row r="33" spans="1:5" ht="21" x14ac:dyDescent="0.25">
      <c r="A33" s="17"/>
      <c r="B33" s="8"/>
      <c r="C33" s="9"/>
      <c r="D33" s="9"/>
      <c r="E33" s="9">
        <f t="shared" si="0"/>
        <v>322</v>
      </c>
    </row>
    <row r="34" spans="1:5" ht="21" x14ac:dyDescent="0.25">
      <c r="A34" s="17"/>
      <c r="B34" s="8"/>
      <c r="C34" s="9"/>
      <c r="D34" s="9"/>
      <c r="E34" s="9">
        <f t="shared" si="0"/>
        <v>322</v>
      </c>
    </row>
    <row r="35" spans="1:5" ht="21" x14ac:dyDescent="0.25">
      <c r="A35" s="17"/>
      <c r="B35" s="17"/>
      <c r="C35" s="9"/>
      <c r="D35" s="9"/>
      <c r="E35" s="9">
        <f t="shared" si="0"/>
        <v>322</v>
      </c>
    </row>
    <row r="36" spans="1:5" ht="21" x14ac:dyDescent="0.25">
      <c r="A36" s="17"/>
      <c r="B36" s="17"/>
      <c r="C36" s="9"/>
      <c r="D36" s="9"/>
      <c r="E36" s="9">
        <f t="shared" si="0"/>
        <v>322</v>
      </c>
    </row>
    <row r="37" spans="1:5" ht="21" x14ac:dyDescent="0.25">
      <c r="A37" s="17"/>
      <c r="B37" s="17"/>
      <c r="C37" s="9"/>
      <c r="D37" s="9"/>
      <c r="E37" s="9">
        <f t="shared" si="0"/>
        <v>322</v>
      </c>
    </row>
    <row r="38" spans="1:5" ht="21" x14ac:dyDescent="0.25">
      <c r="A38" s="17"/>
      <c r="B38" s="17"/>
      <c r="C38" s="9"/>
      <c r="D38" s="9"/>
      <c r="E38" s="9">
        <f t="shared" si="0"/>
        <v>322</v>
      </c>
    </row>
    <row r="39" spans="1:5" ht="21" x14ac:dyDescent="0.25">
      <c r="A39" s="17"/>
      <c r="B39" s="17"/>
      <c r="C39" s="9"/>
      <c r="D39" s="9"/>
      <c r="E39" s="9">
        <f t="shared" si="0"/>
        <v>322</v>
      </c>
    </row>
    <row r="40" spans="1:5" ht="21" x14ac:dyDescent="0.25">
      <c r="A40" s="17"/>
      <c r="B40" s="17"/>
      <c r="C40" s="9"/>
      <c r="D40" s="9"/>
      <c r="E40" s="9">
        <f t="shared" si="0"/>
        <v>322</v>
      </c>
    </row>
    <row r="41" spans="1:5" ht="21" x14ac:dyDescent="0.25">
      <c r="A41" s="17"/>
      <c r="B41" s="17"/>
      <c r="C41" s="9"/>
      <c r="D41" s="9"/>
      <c r="E41" s="9">
        <f t="shared" si="0"/>
        <v>322</v>
      </c>
    </row>
    <row r="42" spans="1:5" ht="21" x14ac:dyDescent="0.25">
      <c r="A42" s="17"/>
      <c r="B42" s="17"/>
      <c r="C42" s="9"/>
      <c r="D42" s="9"/>
      <c r="E42" s="9">
        <f t="shared" si="0"/>
        <v>322</v>
      </c>
    </row>
    <row r="43" spans="1:5" ht="21" x14ac:dyDescent="0.25">
      <c r="A43" s="17"/>
      <c r="B43" s="17"/>
      <c r="C43" s="9"/>
      <c r="D43" s="9"/>
      <c r="E43" s="9">
        <f t="shared" si="0"/>
        <v>322</v>
      </c>
    </row>
    <row r="44" spans="1:5" ht="21" x14ac:dyDescent="0.25">
      <c r="A44" s="17"/>
      <c r="B44" s="17"/>
      <c r="C44" s="9"/>
      <c r="D44" s="9"/>
      <c r="E44" s="9">
        <f t="shared" si="0"/>
        <v>322</v>
      </c>
    </row>
    <row r="45" spans="1:5" ht="21" x14ac:dyDescent="0.25">
      <c r="A45" s="17"/>
      <c r="B45" s="17"/>
      <c r="C45" s="9"/>
      <c r="D45" s="9"/>
      <c r="E45" s="9">
        <f t="shared" si="0"/>
        <v>322</v>
      </c>
    </row>
    <row r="46" spans="1:5" ht="21" x14ac:dyDescent="0.25">
      <c r="A46" s="17"/>
      <c r="B46" s="17"/>
      <c r="C46" s="9"/>
      <c r="D46" s="9"/>
      <c r="E46" s="9">
        <f t="shared" si="0"/>
        <v>322</v>
      </c>
    </row>
    <row r="47" spans="1:5" ht="21" x14ac:dyDescent="0.25">
      <c r="A47" s="17"/>
      <c r="B47" s="17"/>
      <c r="C47" s="9"/>
      <c r="D47" s="9"/>
      <c r="E47" s="9">
        <f t="shared" si="0"/>
        <v>322</v>
      </c>
    </row>
    <row r="48" spans="1:5" ht="21" x14ac:dyDescent="0.25">
      <c r="A48" s="17"/>
      <c r="B48" s="17"/>
      <c r="C48" s="9"/>
      <c r="D48" s="9"/>
      <c r="E48" s="9">
        <f t="shared" si="0"/>
        <v>322</v>
      </c>
    </row>
    <row r="49" spans="1:5" ht="21" x14ac:dyDescent="0.25">
      <c r="A49" s="17"/>
      <c r="B49" s="17"/>
      <c r="C49" s="9"/>
      <c r="D49" s="9"/>
      <c r="E49" s="9">
        <f t="shared" si="0"/>
        <v>322</v>
      </c>
    </row>
    <row r="50" spans="1:5" ht="21" x14ac:dyDescent="0.25">
      <c r="A50" s="17"/>
      <c r="B50" s="17"/>
      <c r="C50" s="9"/>
      <c r="D50" s="9"/>
      <c r="E50" s="9">
        <f t="shared" si="0"/>
        <v>322</v>
      </c>
    </row>
    <row r="51" spans="1:5" ht="21" x14ac:dyDescent="0.25">
      <c r="A51" s="17"/>
      <c r="B51" s="17"/>
      <c r="C51" s="9"/>
      <c r="D51" s="9"/>
      <c r="E51" s="9">
        <f t="shared" si="0"/>
        <v>322</v>
      </c>
    </row>
    <row r="52" spans="1:5" ht="21" x14ac:dyDescent="0.25">
      <c r="A52" s="17"/>
      <c r="B52" s="17"/>
      <c r="C52" s="9"/>
      <c r="D52" s="9"/>
      <c r="E52" s="9">
        <f t="shared" si="0"/>
        <v>322</v>
      </c>
    </row>
    <row r="53" spans="1:5" ht="21" x14ac:dyDescent="0.25">
      <c r="A53" s="17"/>
      <c r="B53" s="17"/>
      <c r="C53" s="17"/>
      <c r="D53" s="9"/>
      <c r="E53" s="9">
        <f t="shared" si="0"/>
        <v>322</v>
      </c>
    </row>
    <row r="54" spans="1:5" ht="21" x14ac:dyDescent="0.25">
      <c r="A54" s="17"/>
      <c r="B54" s="17"/>
      <c r="C54" s="17"/>
      <c r="D54" s="9"/>
      <c r="E54" s="9">
        <f t="shared" si="0"/>
        <v>322</v>
      </c>
    </row>
    <row r="55" spans="1:5" ht="21" x14ac:dyDescent="0.25">
      <c r="A55" s="17"/>
      <c r="B55" s="17"/>
      <c r="C55" s="17"/>
      <c r="D55" s="9"/>
      <c r="E55" s="9">
        <f t="shared" si="0"/>
        <v>322</v>
      </c>
    </row>
    <row r="56" spans="1:5" ht="21" x14ac:dyDescent="0.25">
      <c r="A56" s="17"/>
      <c r="B56" s="17"/>
      <c r="C56" s="17"/>
      <c r="D56" s="9"/>
      <c r="E56" s="9">
        <f t="shared" si="0"/>
        <v>322</v>
      </c>
    </row>
    <row r="57" spans="1:5" ht="21" x14ac:dyDescent="0.25">
      <c r="A57" s="17"/>
      <c r="B57" s="17"/>
      <c r="C57" s="17"/>
      <c r="D57" s="9"/>
      <c r="E57" s="9">
        <f t="shared" si="0"/>
        <v>322</v>
      </c>
    </row>
    <row r="58" spans="1:5" ht="21" x14ac:dyDescent="0.25">
      <c r="A58" s="17"/>
      <c r="B58" s="17"/>
      <c r="C58" s="17"/>
      <c r="D58" s="9"/>
      <c r="E58" s="9">
        <f t="shared" si="0"/>
        <v>322</v>
      </c>
    </row>
    <row r="59" spans="1:5" ht="21" x14ac:dyDescent="0.25">
      <c r="A59" s="17"/>
      <c r="B59" s="17"/>
      <c r="C59" s="17"/>
      <c r="D59" s="9"/>
      <c r="E59" s="9">
        <f t="shared" si="0"/>
        <v>322</v>
      </c>
    </row>
    <row r="60" spans="1:5" ht="21" x14ac:dyDescent="0.25">
      <c r="A60" s="17"/>
      <c r="B60" s="17"/>
      <c r="C60" s="17"/>
      <c r="D60" s="9"/>
      <c r="E60" s="9">
        <f t="shared" si="0"/>
        <v>322</v>
      </c>
    </row>
    <row r="61" spans="1:5" ht="21" x14ac:dyDescent="0.25">
      <c r="A61" s="17"/>
      <c r="B61" s="17"/>
      <c r="C61" s="17"/>
      <c r="D61" s="9"/>
      <c r="E61" s="9">
        <f t="shared" si="0"/>
        <v>322</v>
      </c>
    </row>
    <row r="62" spans="1:5" ht="21" x14ac:dyDescent="0.25">
      <c r="A62" s="17"/>
      <c r="B62" s="17"/>
      <c r="C62" s="17"/>
      <c r="D62" s="9"/>
      <c r="E62" s="9">
        <f t="shared" si="0"/>
        <v>322</v>
      </c>
    </row>
    <row r="63" spans="1:5" ht="21" x14ac:dyDescent="0.25">
      <c r="A63" s="17"/>
      <c r="B63" s="17"/>
      <c r="C63" s="17"/>
      <c r="D63" s="9"/>
      <c r="E63" s="9">
        <f t="shared" si="0"/>
        <v>322</v>
      </c>
    </row>
    <row r="64" spans="1:5" ht="21" x14ac:dyDescent="0.25">
      <c r="A64" s="17"/>
      <c r="B64" s="17"/>
      <c r="C64" s="17"/>
      <c r="D64" s="9"/>
      <c r="E64" s="9">
        <f t="shared" si="0"/>
        <v>322</v>
      </c>
    </row>
    <row r="65" spans="1:5" ht="21" x14ac:dyDescent="0.25">
      <c r="A65" s="17"/>
      <c r="B65" s="17"/>
      <c r="C65" s="17"/>
      <c r="D65" s="9"/>
      <c r="E65" s="9">
        <f t="shared" si="0"/>
        <v>322</v>
      </c>
    </row>
    <row r="66" spans="1:5" ht="21" x14ac:dyDescent="0.25">
      <c r="A66" s="17"/>
      <c r="B66" s="17"/>
      <c r="C66" s="17"/>
      <c r="D66" s="9"/>
      <c r="E66" s="9">
        <f t="shared" si="0"/>
        <v>322</v>
      </c>
    </row>
    <row r="67" spans="1:5" ht="21" x14ac:dyDescent="0.25">
      <c r="A67" s="17"/>
      <c r="B67" s="17"/>
      <c r="C67" s="17"/>
      <c r="D67" s="9"/>
      <c r="E67" s="9">
        <f t="shared" si="0"/>
        <v>322</v>
      </c>
    </row>
    <row r="68" spans="1:5" ht="21" x14ac:dyDescent="0.25">
      <c r="A68" s="17"/>
      <c r="B68" s="17"/>
      <c r="C68" s="17"/>
      <c r="D68" s="9"/>
      <c r="E68" s="9">
        <f t="shared" si="0"/>
        <v>322</v>
      </c>
    </row>
    <row r="69" spans="1:5" ht="21" x14ac:dyDescent="0.25">
      <c r="A69" s="17"/>
      <c r="B69" s="17"/>
      <c r="C69" s="17"/>
      <c r="D69" s="9"/>
      <c r="E69" s="9">
        <f t="shared" si="0"/>
        <v>322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322</v>
      </c>
    </row>
    <row r="71" spans="1:5" ht="21" x14ac:dyDescent="0.25">
      <c r="A71" s="17"/>
      <c r="B71" s="17"/>
      <c r="C71" s="17"/>
      <c r="D71" s="9"/>
      <c r="E71" s="9">
        <f t="shared" si="1"/>
        <v>322</v>
      </c>
    </row>
    <row r="72" spans="1:5" ht="21" x14ac:dyDescent="0.25">
      <c r="A72" s="17"/>
      <c r="B72" s="17"/>
      <c r="C72" s="17"/>
      <c r="D72" s="9"/>
      <c r="E72" s="9">
        <f t="shared" si="1"/>
        <v>322</v>
      </c>
    </row>
    <row r="73" spans="1:5" ht="21" x14ac:dyDescent="0.25">
      <c r="A73" s="17"/>
      <c r="B73" s="17"/>
      <c r="C73" s="17"/>
      <c r="D73" s="9"/>
      <c r="E73" s="9">
        <f t="shared" si="1"/>
        <v>322</v>
      </c>
    </row>
    <row r="74" spans="1:5" ht="21" x14ac:dyDescent="0.25">
      <c r="A74" s="17"/>
      <c r="B74" s="17"/>
      <c r="C74" s="17"/>
      <c r="D74" s="9"/>
      <c r="E74" s="9">
        <f t="shared" si="1"/>
        <v>322</v>
      </c>
    </row>
    <row r="75" spans="1:5" ht="21" x14ac:dyDescent="0.25">
      <c r="A75" s="17"/>
      <c r="B75" s="17"/>
      <c r="C75" s="17"/>
      <c r="D75" s="9"/>
      <c r="E75" s="9">
        <f t="shared" si="1"/>
        <v>322</v>
      </c>
    </row>
    <row r="76" spans="1:5" ht="21" x14ac:dyDescent="0.25">
      <c r="A76" s="17"/>
      <c r="B76" s="17"/>
      <c r="C76" s="17"/>
      <c r="D76" s="9"/>
      <c r="E76" s="9">
        <f t="shared" si="1"/>
        <v>322</v>
      </c>
    </row>
    <row r="77" spans="1:5" ht="21" x14ac:dyDescent="0.25">
      <c r="A77" s="17"/>
      <c r="B77" s="17"/>
      <c r="C77" s="17"/>
      <c r="D77" s="9"/>
      <c r="E77" s="9">
        <f t="shared" si="1"/>
        <v>322</v>
      </c>
    </row>
    <row r="78" spans="1:5" ht="21" x14ac:dyDescent="0.25">
      <c r="A78" s="17"/>
      <c r="B78" s="17"/>
      <c r="C78" s="17"/>
      <c r="D78" s="9"/>
      <c r="E78" s="9">
        <f t="shared" si="1"/>
        <v>322</v>
      </c>
    </row>
    <row r="79" spans="1:5" ht="21" x14ac:dyDescent="0.25">
      <c r="A79" s="17"/>
      <c r="B79" s="17"/>
      <c r="C79" s="17"/>
      <c r="D79" s="9"/>
      <c r="E79" s="9">
        <f t="shared" si="1"/>
        <v>322</v>
      </c>
    </row>
    <row r="80" spans="1:5" ht="21" x14ac:dyDescent="0.25">
      <c r="A80" s="17"/>
      <c r="B80" s="17"/>
      <c r="C80" s="17"/>
      <c r="D80" s="9"/>
      <c r="E80" s="9">
        <f t="shared" si="1"/>
        <v>322</v>
      </c>
    </row>
    <row r="81" spans="1:5" ht="21" x14ac:dyDescent="0.25">
      <c r="A81" s="17"/>
      <c r="B81" s="17"/>
      <c r="C81" s="17"/>
      <c r="D81" s="9"/>
      <c r="E81" s="9">
        <f t="shared" si="1"/>
        <v>322</v>
      </c>
    </row>
    <row r="82" spans="1:5" ht="21" x14ac:dyDescent="0.25">
      <c r="A82" s="17"/>
      <c r="B82" s="17"/>
      <c r="C82" s="17"/>
      <c r="D82" s="9"/>
      <c r="E82" s="9">
        <f t="shared" si="1"/>
        <v>322</v>
      </c>
    </row>
    <row r="83" spans="1:5" ht="21" x14ac:dyDescent="0.25">
      <c r="A83" s="17"/>
      <c r="B83" s="17"/>
      <c r="C83" s="17"/>
      <c r="D83" s="9"/>
      <c r="E83" s="9">
        <f t="shared" si="1"/>
        <v>322</v>
      </c>
    </row>
    <row r="84" spans="1:5" ht="21" x14ac:dyDescent="0.25">
      <c r="A84" s="17"/>
      <c r="B84" s="17"/>
      <c r="C84" s="17"/>
      <c r="D84" s="9"/>
      <c r="E84" s="9">
        <f t="shared" si="1"/>
        <v>322</v>
      </c>
    </row>
    <row r="85" spans="1:5" ht="21" x14ac:dyDescent="0.25">
      <c r="A85" s="17"/>
      <c r="B85" s="17"/>
      <c r="C85" s="17"/>
      <c r="D85" s="9"/>
      <c r="E85" s="9">
        <f t="shared" si="1"/>
        <v>322</v>
      </c>
    </row>
    <row r="86" spans="1:5" ht="21" x14ac:dyDescent="0.25">
      <c r="A86" s="17"/>
      <c r="B86" s="17"/>
      <c r="C86" s="17"/>
      <c r="D86" s="9"/>
      <c r="E86" s="9">
        <f t="shared" si="1"/>
        <v>322</v>
      </c>
    </row>
    <row r="87" spans="1:5" ht="21" x14ac:dyDescent="0.25">
      <c r="A87" s="17"/>
      <c r="B87" s="17"/>
      <c r="C87" s="17"/>
      <c r="D87" s="9"/>
      <c r="E87" s="9">
        <f t="shared" si="1"/>
        <v>322</v>
      </c>
    </row>
    <row r="88" spans="1:5" ht="21" x14ac:dyDescent="0.25">
      <c r="A88" s="17"/>
      <c r="B88" s="17"/>
      <c r="C88" s="17"/>
      <c r="D88" s="9"/>
      <c r="E88" s="9">
        <f t="shared" si="1"/>
        <v>322</v>
      </c>
    </row>
    <row r="89" spans="1:5" ht="21" x14ac:dyDescent="0.25">
      <c r="A89" s="17"/>
      <c r="B89" s="17"/>
      <c r="C89" s="17"/>
      <c r="D89" s="9"/>
      <c r="E89" s="9">
        <f t="shared" si="1"/>
        <v>322</v>
      </c>
    </row>
    <row r="90" spans="1:5" ht="21" x14ac:dyDescent="0.25">
      <c r="A90" s="17"/>
      <c r="B90" s="17"/>
      <c r="C90" s="17"/>
      <c r="D90" s="9"/>
      <c r="E90" s="9">
        <f t="shared" si="1"/>
        <v>322</v>
      </c>
    </row>
    <row r="91" spans="1:5" ht="21" x14ac:dyDescent="0.25">
      <c r="A91" s="17"/>
      <c r="B91" s="17"/>
      <c r="C91" s="17"/>
      <c r="D91" s="9"/>
      <c r="E91" s="9">
        <f t="shared" si="1"/>
        <v>322</v>
      </c>
    </row>
    <row r="92" spans="1:5" ht="21" x14ac:dyDescent="0.25">
      <c r="A92" s="17"/>
      <c r="B92" s="17"/>
      <c r="C92" s="17"/>
      <c r="D92" s="9"/>
      <c r="E92" s="9">
        <f t="shared" si="1"/>
        <v>322</v>
      </c>
    </row>
    <row r="93" spans="1:5" ht="21" x14ac:dyDescent="0.25">
      <c r="A93" s="17"/>
      <c r="B93" s="17"/>
      <c r="C93" s="17"/>
      <c r="D93" s="9"/>
      <c r="E93" s="9">
        <f t="shared" si="1"/>
        <v>322</v>
      </c>
    </row>
    <row r="94" spans="1:5" ht="21" x14ac:dyDescent="0.25">
      <c r="A94" s="17"/>
      <c r="B94" s="17"/>
      <c r="C94" s="17"/>
      <c r="D94" s="9"/>
      <c r="E94" s="9">
        <f t="shared" si="1"/>
        <v>322</v>
      </c>
    </row>
    <row r="95" spans="1:5" ht="21" x14ac:dyDescent="0.25">
      <c r="A95" s="17"/>
      <c r="B95" s="17"/>
      <c r="C95" s="17"/>
      <c r="D95" s="9"/>
      <c r="E95" s="9">
        <f t="shared" si="1"/>
        <v>322</v>
      </c>
    </row>
    <row r="96" spans="1:5" ht="21" x14ac:dyDescent="0.25">
      <c r="A96" s="17"/>
      <c r="B96" s="17"/>
      <c r="C96" s="17"/>
      <c r="D96" s="9"/>
      <c r="E96" s="9">
        <f t="shared" si="1"/>
        <v>322</v>
      </c>
    </row>
    <row r="97" spans="1:5" ht="21" x14ac:dyDescent="0.25">
      <c r="A97" s="17"/>
      <c r="B97" s="17"/>
      <c r="C97" s="17"/>
      <c r="D97" s="9"/>
      <c r="E97" s="9">
        <f t="shared" si="1"/>
        <v>322</v>
      </c>
    </row>
    <row r="98" spans="1:5" ht="21" x14ac:dyDescent="0.25">
      <c r="A98" s="17"/>
      <c r="B98" s="17"/>
      <c r="C98" s="17"/>
      <c r="D98" s="9"/>
      <c r="E98" s="9">
        <f t="shared" si="1"/>
        <v>322</v>
      </c>
    </row>
    <row r="99" spans="1:5" ht="21" x14ac:dyDescent="0.25">
      <c r="A99" s="17"/>
      <c r="B99" s="17"/>
      <c r="C99" s="17"/>
      <c r="D99" s="9"/>
      <c r="E99" s="9">
        <f t="shared" si="1"/>
        <v>322</v>
      </c>
    </row>
    <row r="100" spans="1:5" ht="21" x14ac:dyDescent="0.25">
      <c r="A100" s="17"/>
      <c r="B100" s="17"/>
      <c r="C100" s="17"/>
      <c r="D100" s="9"/>
      <c r="E100" s="9">
        <f t="shared" si="1"/>
        <v>322</v>
      </c>
    </row>
    <row r="101" spans="1:5" ht="21" x14ac:dyDescent="0.25">
      <c r="A101" s="17"/>
      <c r="B101" s="17"/>
      <c r="C101" s="17"/>
      <c r="D101" s="9"/>
      <c r="E101" s="9">
        <f t="shared" si="1"/>
        <v>322</v>
      </c>
    </row>
    <row r="102" spans="1:5" ht="21" x14ac:dyDescent="0.25">
      <c r="A102" s="17"/>
      <c r="B102" s="17"/>
      <c r="C102" s="17"/>
      <c r="D102" s="9"/>
      <c r="E102" s="9">
        <f t="shared" si="1"/>
        <v>322</v>
      </c>
    </row>
    <row r="103" spans="1:5" ht="21" x14ac:dyDescent="0.25">
      <c r="A103" s="17"/>
      <c r="B103" s="17"/>
      <c r="C103" s="17"/>
      <c r="D103" s="9"/>
      <c r="E103" s="9">
        <f t="shared" si="1"/>
        <v>322</v>
      </c>
    </row>
    <row r="104" spans="1:5" ht="21" x14ac:dyDescent="0.25">
      <c r="A104" s="17"/>
      <c r="B104" s="17"/>
      <c r="C104" s="17"/>
      <c r="D104" s="9"/>
      <c r="E104" s="9">
        <f t="shared" si="1"/>
        <v>322</v>
      </c>
    </row>
    <row r="105" spans="1:5" ht="21" x14ac:dyDescent="0.25">
      <c r="A105" s="17"/>
      <c r="B105" s="17"/>
      <c r="C105" s="17"/>
      <c r="D105" s="17"/>
      <c r="E105" s="9">
        <f t="shared" si="1"/>
        <v>322</v>
      </c>
    </row>
    <row r="106" spans="1:5" ht="21" x14ac:dyDescent="0.25">
      <c r="A106" s="17"/>
      <c r="B106" s="17"/>
      <c r="C106" s="17"/>
      <c r="D106" s="17"/>
      <c r="E106" s="9">
        <f t="shared" si="1"/>
        <v>322</v>
      </c>
    </row>
    <row r="107" spans="1:5" ht="21" x14ac:dyDescent="0.25">
      <c r="A107" s="17"/>
      <c r="B107" s="17"/>
      <c r="C107" s="17"/>
      <c r="D107" s="17"/>
      <c r="E107" s="9">
        <f t="shared" si="1"/>
        <v>322</v>
      </c>
    </row>
    <row r="108" spans="1:5" ht="21" x14ac:dyDescent="0.25">
      <c r="A108" s="17"/>
      <c r="B108" s="17"/>
      <c r="C108" s="17"/>
      <c r="D108" s="17"/>
      <c r="E108" s="9">
        <f t="shared" si="1"/>
        <v>322</v>
      </c>
    </row>
    <row r="109" spans="1:5" ht="21" x14ac:dyDescent="0.25">
      <c r="A109" s="17"/>
      <c r="B109" s="17"/>
      <c r="C109" s="17"/>
      <c r="D109" s="17"/>
      <c r="E109" s="9">
        <f t="shared" si="1"/>
        <v>322</v>
      </c>
    </row>
    <row r="110" spans="1:5" ht="21" x14ac:dyDescent="0.25">
      <c r="A110" s="17"/>
      <c r="B110" s="17"/>
      <c r="C110" s="17"/>
      <c r="D110" s="17"/>
      <c r="E110" s="9">
        <f t="shared" si="1"/>
        <v>322</v>
      </c>
    </row>
    <row r="111" spans="1:5" ht="21" x14ac:dyDescent="0.25">
      <c r="A111" s="17"/>
      <c r="B111" s="17"/>
      <c r="C111" s="17"/>
      <c r="D111" s="17"/>
      <c r="E111" s="9">
        <f t="shared" si="1"/>
        <v>322</v>
      </c>
    </row>
    <row r="112" spans="1:5" ht="21" x14ac:dyDescent="0.25">
      <c r="A112" s="17"/>
      <c r="B112" s="17"/>
      <c r="C112" s="17"/>
      <c r="D112" s="17"/>
      <c r="E112" s="9">
        <f t="shared" si="1"/>
        <v>322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 codeName="Sheet194"/>
  <dimension ref="A1:G1048576"/>
  <sheetViews>
    <sheetView topLeftCell="A338" zoomScaleNormal="100" workbookViewId="0">
      <selection activeCell="A348" sqref="A348"/>
    </sheetView>
  </sheetViews>
  <sheetFormatPr baseColWidth="10" defaultColWidth="8.83203125" defaultRowHeight="15" x14ac:dyDescent="0.2"/>
  <cols>
    <col min="1" max="1" width="16.33203125" customWidth="1"/>
    <col min="2" max="2" width="84.1640625" bestFit="1" customWidth="1"/>
    <col min="3" max="3" width="24.5" customWidth="1"/>
    <col min="4" max="5" width="20.5" bestFit="1" customWidth="1"/>
  </cols>
  <sheetData>
    <row r="1" spans="1:5" ht="29" x14ac:dyDescent="0.35">
      <c r="A1" s="160" t="s">
        <v>2190</v>
      </c>
      <c r="B1" s="160"/>
      <c r="C1" s="160"/>
      <c r="D1" s="160"/>
      <c r="E1" s="160"/>
    </row>
    <row r="2" spans="1:5" ht="26" x14ac:dyDescent="0.3">
      <c r="A2" s="161" t="s">
        <v>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1739.81</v>
      </c>
    </row>
    <row r="5" spans="1:5" ht="21" x14ac:dyDescent="0.25">
      <c r="A5" s="18" t="s">
        <v>2612</v>
      </c>
      <c r="B5" s="8" t="s">
        <v>2614</v>
      </c>
      <c r="C5" s="16">
        <v>60982</v>
      </c>
      <c r="D5" s="9"/>
      <c r="E5" s="9">
        <f>E4+C5-D5</f>
        <v>62721.81</v>
      </c>
    </row>
    <row r="6" spans="1:5" ht="21" x14ac:dyDescent="0.25">
      <c r="A6" s="18" t="s">
        <v>2612</v>
      </c>
      <c r="B6" s="8" t="s">
        <v>2615</v>
      </c>
      <c r="C6" s="9"/>
      <c r="D6" s="9">
        <v>60015</v>
      </c>
      <c r="E6" s="9">
        <f t="shared" ref="E6:E69" si="0">E5+C6-D6</f>
        <v>2706.8099999999977</v>
      </c>
    </row>
    <row r="7" spans="1:5" ht="21" x14ac:dyDescent="0.25">
      <c r="A7" s="18" t="s">
        <v>2638</v>
      </c>
      <c r="B7" s="8" t="s">
        <v>2645</v>
      </c>
      <c r="C7" s="9">
        <v>110270</v>
      </c>
      <c r="D7" s="9"/>
      <c r="E7" s="9">
        <f t="shared" si="0"/>
        <v>112976.81</v>
      </c>
    </row>
    <row r="8" spans="1:5" ht="21" x14ac:dyDescent="0.25">
      <c r="A8" s="18" t="s">
        <v>2638</v>
      </c>
      <c r="B8" s="8" t="s">
        <v>2646</v>
      </c>
      <c r="C8" s="9"/>
      <c r="D8" s="9">
        <v>87520</v>
      </c>
      <c r="E8" s="9">
        <f t="shared" si="0"/>
        <v>25456.809999999998</v>
      </c>
    </row>
    <row r="9" spans="1:5" ht="21" x14ac:dyDescent="0.25">
      <c r="A9" s="18" t="s">
        <v>2671</v>
      </c>
      <c r="B9" s="8" t="s">
        <v>2678</v>
      </c>
      <c r="C9" s="9"/>
      <c r="D9" s="9">
        <v>24388</v>
      </c>
      <c r="E9" s="9">
        <f t="shared" si="0"/>
        <v>1068.8099999999977</v>
      </c>
    </row>
    <row r="10" spans="1:5" ht="21" x14ac:dyDescent="0.25">
      <c r="A10" s="18" t="s">
        <v>2671</v>
      </c>
      <c r="B10" s="8" t="s">
        <v>259</v>
      </c>
      <c r="C10" s="9"/>
      <c r="D10" s="9">
        <v>27.3</v>
      </c>
      <c r="E10" s="9">
        <f t="shared" si="0"/>
        <v>1041.5099999999977</v>
      </c>
    </row>
    <row r="11" spans="1:5" ht="21" x14ac:dyDescent="0.25">
      <c r="A11" s="18" t="s">
        <v>2697</v>
      </c>
      <c r="B11" s="8" t="s">
        <v>2701</v>
      </c>
      <c r="C11" s="9">
        <v>1000000</v>
      </c>
      <c r="D11" s="9"/>
      <c r="E11" s="9">
        <f t="shared" si="0"/>
        <v>1001041.51</v>
      </c>
    </row>
    <row r="12" spans="1:5" ht="21" x14ac:dyDescent="0.25">
      <c r="A12" s="18" t="s">
        <v>2697</v>
      </c>
      <c r="B12" s="8" t="s">
        <v>2702</v>
      </c>
      <c r="C12" s="9"/>
      <c r="D12" s="9">
        <v>501252</v>
      </c>
      <c r="E12" s="9">
        <f t="shared" si="0"/>
        <v>499789.51</v>
      </c>
    </row>
    <row r="13" spans="1:5" ht="21" x14ac:dyDescent="0.25">
      <c r="A13" s="18" t="s">
        <v>2697</v>
      </c>
      <c r="B13" s="8" t="s">
        <v>2702</v>
      </c>
      <c r="C13" s="9"/>
      <c r="D13" s="9">
        <v>496652</v>
      </c>
      <c r="E13" s="9">
        <f t="shared" si="0"/>
        <v>3137.5100000000093</v>
      </c>
    </row>
    <row r="14" spans="1:5" ht="21" x14ac:dyDescent="0.25">
      <c r="A14" s="18" t="s">
        <v>2697</v>
      </c>
      <c r="B14" s="8" t="s">
        <v>259</v>
      </c>
      <c r="C14" s="9"/>
      <c r="D14" s="9">
        <f>27.3+27.3</f>
        <v>54.6</v>
      </c>
      <c r="E14" s="9">
        <f t="shared" si="0"/>
        <v>3082.9100000000094</v>
      </c>
    </row>
    <row r="15" spans="1:5" ht="21" x14ac:dyDescent="0.25">
      <c r="A15" s="18" t="s">
        <v>2703</v>
      </c>
      <c r="B15" s="8" t="s">
        <v>2701</v>
      </c>
      <c r="C15" s="9">
        <v>1102400</v>
      </c>
      <c r="D15" s="17"/>
      <c r="E15" s="9">
        <f t="shared" si="0"/>
        <v>1105482.9099999999</v>
      </c>
    </row>
    <row r="16" spans="1:5" ht="21" x14ac:dyDescent="0.25">
      <c r="A16" s="18" t="s">
        <v>2703</v>
      </c>
      <c r="B16" s="8" t="s">
        <v>2701</v>
      </c>
      <c r="C16" s="9">
        <v>1097600</v>
      </c>
      <c r="D16" s="17"/>
      <c r="E16" s="9">
        <f t="shared" si="0"/>
        <v>2203082.91</v>
      </c>
    </row>
    <row r="17" spans="1:5" ht="21" x14ac:dyDescent="0.25">
      <c r="A17" s="18" t="s">
        <v>2703</v>
      </c>
      <c r="B17" s="8" t="s">
        <v>2704</v>
      </c>
      <c r="C17" s="9"/>
      <c r="D17" s="9">
        <v>507352</v>
      </c>
      <c r="E17" s="9">
        <f t="shared" si="0"/>
        <v>1695730.9100000001</v>
      </c>
    </row>
    <row r="18" spans="1:5" ht="21" x14ac:dyDescent="0.25">
      <c r="A18" s="18" t="s">
        <v>2703</v>
      </c>
      <c r="B18" s="8" t="s">
        <v>2705</v>
      </c>
      <c r="C18" s="9"/>
      <c r="D18" s="9">
        <v>502363</v>
      </c>
      <c r="E18" s="9">
        <f t="shared" si="0"/>
        <v>1193367.9100000001</v>
      </c>
    </row>
    <row r="19" spans="1:5" ht="21" x14ac:dyDescent="0.25">
      <c r="A19" s="18" t="s">
        <v>2703</v>
      </c>
      <c r="B19" s="8" t="s">
        <v>2706</v>
      </c>
      <c r="C19" s="9"/>
      <c r="D19" s="9">
        <v>547890</v>
      </c>
      <c r="E19" s="9">
        <f t="shared" si="0"/>
        <v>645477.91000000015</v>
      </c>
    </row>
    <row r="20" spans="1:5" ht="21" x14ac:dyDescent="0.25">
      <c r="A20" s="18" t="s">
        <v>2703</v>
      </c>
      <c r="B20" s="8" t="s">
        <v>259</v>
      </c>
      <c r="C20" s="9"/>
      <c r="D20" s="9">
        <f>27.3*3</f>
        <v>81.900000000000006</v>
      </c>
      <c r="E20" s="9">
        <f t="shared" si="0"/>
        <v>645396.01000000013</v>
      </c>
    </row>
    <row r="21" spans="1:5" ht="21" x14ac:dyDescent="0.25">
      <c r="A21" s="18" t="s">
        <v>2703</v>
      </c>
      <c r="B21" s="8" t="s">
        <v>2646</v>
      </c>
      <c r="C21" s="9"/>
      <c r="D21" s="9">
        <v>50985</v>
      </c>
      <c r="E21" s="9">
        <f t="shared" si="0"/>
        <v>594411.01000000013</v>
      </c>
    </row>
    <row r="22" spans="1:5" ht="21" x14ac:dyDescent="0.25">
      <c r="A22" s="18" t="s">
        <v>2703</v>
      </c>
      <c r="B22" s="8" t="s">
        <v>2646</v>
      </c>
      <c r="C22" s="86"/>
      <c r="D22" s="9">
        <v>591025</v>
      </c>
      <c r="E22" s="9">
        <f t="shared" si="0"/>
        <v>3386.0100000001257</v>
      </c>
    </row>
    <row r="23" spans="1:5" ht="21" x14ac:dyDescent="0.25">
      <c r="A23" s="18" t="s">
        <v>2708</v>
      </c>
      <c r="B23" s="8" t="s">
        <v>2709</v>
      </c>
      <c r="C23" s="9">
        <v>20000</v>
      </c>
      <c r="D23" s="9"/>
      <c r="E23" s="9">
        <f t="shared" si="0"/>
        <v>23386.010000000126</v>
      </c>
    </row>
    <row r="24" spans="1:5" ht="21" x14ac:dyDescent="0.25">
      <c r="A24" s="18" t="s">
        <v>2713</v>
      </c>
      <c r="B24" s="8" t="s">
        <v>2640</v>
      </c>
      <c r="C24" s="9">
        <v>381021</v>
      </c>
      <c r="D24" s="9"/>
      <c r="E24" s="9">
        <f t="shared" si="0"/>
        <v>404407.01000000013</v>
      </c>
    </row>
    <row r="25" spans="1:5" ht="21" x14ac:dyDescent="0.25">
      <c r="A25" s="18" t="s">
        <v>2713</v>
      </c>
      <c r="B25" s="8" t="s">
        <v>2645</v>
      </c>
      <c r="C25" s="9">
        <v>749260</v>
      </c>
      <c r="D25" s="9"/>
      <c r="E25" s="9">
        <f t="shared" si="0"/>
        <v>1153667.0100000002</v>
      </c>
    </row>
    <row r="26" spans="1:5" ht="21" x14ac:dyDescent="0.25">
      <c r="A26" s="18" t="s">
        <v>2713</v>
      </c>
      <c r="B26" s="8" t="s">
        <v>2704</v>
      </c>
      <c r="C26" s="9"/>
      <c r="D26" s="9">
        <v>701512</v>
      </c>
      <c r="E26" s="9">
        <f t="shared" si="0"/>
        <v>452155.01000000024</v>
      </c>
    </row>
    <row r="27" spans="1:5" ht="21" x14ac:dyDescent="0.25">
      <c r="A27" s="18" t="s">
        <v>2713</v>
      </c>
      <c r="B27" s="8" t="s">
        <v>2717</v>
      </c>
      <c r="C27" s="9"/>
      <c r="D27" s="9">
        <v>450124</v>
      </c>
      <c r="E27" s="9">
        <f t="shared" si="0"/>
        <v>2031.0100000002421</v>
      </c>
    </row>
    <row r="28" spans="1:5" ht="21" x14ac:dyDescent="0.25">
      <c r="A28" s="18" t="s">
        <v>2724</v>
      </c>
      <c r="B28" s="8" t="s">
        <v>2249</v>
      </c>
      <c r="C28" s="9">
        <v>91415</v>
      </c>
      <c r="D28" s="9"/>
      <c r="E28" s="9">
        <f t="shared" si="0"/>
        <v>93446.010000000242</v>
      </c>
    </row>
    <row r="29" spans="1:5" ht="21" x14ac:dyDescent="0.25">
      <c r="A29" s="18" t="s">
        <v>2724</v>
      </c>
      <c r="B29" s="8" t="s">
        <v>2725</v>
      </c>
      <c r="C29" s="9"/>
      <c r="D29" s="9">
        <v>84998</v>
      </c>
      <c r="E29" s="9">
        <f t="shared" si="0"/>
        <v>8448.0100000002421</v>
      </c>
    </row>
    <row r="30" spans="1:5" ht="21" x14ac:dyDescent="0.25">
      <c r="A30" s="18" t="s">
        <v>2726</v>
      </c>
      <c r="B30" s="8" t="s">
        <v>2727</v>
      </c>
      <c r="C30" s="9">
        <v>77570</v>
      </c>
      <c r="D30" s="9"/>
      <c r="E30" s="9">
        <f t="shared" si="0"/>
        <v>86018.010000000242</v>
      </c>
    </row>
    <row r="31" spans="1:5" ht="21" x14ac:dyDescent="0.25">
      <c r="A31" s="18" t="s">
        <v>2726</v>
      </c>
      <c r="B31" s="8" t="s">
        <v>2728</v>
      </c>
      <c r="C31" s="9"/>
      <c r="D31" s="9">
        <v>18908.009999999998</v>
      </c>
      <c r="E31" s="9">
        <f t="shared" si="0"/>
        <v>67110.000000000247</v>
      </c>
    </row>
    <row r="32" spans="1:5" ht="21" x14ac:dyDescent="0.25">
      <c r="A32" s="18" t="s">
        <v>2726</v>
      </c>
      <c r="B32" s="8" t="s">
        <v>2729</v>
      </c>
      <c r="C32" s="9"/>
      <c r="D32" s="9">
        <v>15250</v>
      </c>
      <c r="E32" s="9">
        <f t="shared" si="0"/>
        <v>51860.000000000247</v>
      </c>
    </row>
    <row r="33" spans="1:5" ht="21" x14ac:dyDescent="0.25">
      <c r="A33" s="18" t="s">
        <v>2726</v>
      </c>
      <c r="B33" s="8" t="s">
        <v>259</v>
      </c>
      <c r="C33" s="9"/>
      <c r="D33" s="9">
        <f>27.3+27.3+27.3</f>
        <v>81.900000000000006</v>
      </c>
      <c r="E33" s="9">
        <f t="shared" si="0"/>
        <v>51778.100000000246</v>
      </c>
    </row>
    <row r="34" spans="1:5" ht="21" x14ac:dyDescent="0.25">
      <c r="A34" s="8" t="s">
        <v>2734</v>
      </c>
      <c r="B34" s="8" t="s">
        <v>2733</v>
      </c>
      <c r="C34" s="9"/>
      <c r="D34" s="9">
        <v>11000</v>
      </c>
      <c r="E34" s="9">
        <f t="shared" si="0"/>
        <v>40778.100000000246</v>
      </c>
    </row>
    <row r="35" spans="1:5" ht="21" x14ac:dyDescent="0.25">
      <c r="A35" s="8" t="s">
        <v>2734</v>
      </c>
      <c r="B35" s="8" t="s">
        <v>259</v>
      </c>
      <c r="C35" s="9"/>
      <c r="D35" s="9">
        <v>26.25</v>
      </c>
      <c r="E35" s="9">
        <f t="shared" si="0"/>
        <v>40751.850000000246</v>
      </c>
    </row>
    <row r="36" spans="1:5" ht="21" x14ac:dyDescent="0.25">
      <c r="A36" s="8" t="s">
        <v>2744</v>
      </c>
      <c r="B36" s="8" t="s">
        <v>2743</v>
      </c>
      <c r="C36" s="9">
        <v>50000</v>
      </c>
      <c r="D36" s="9"/>
      <c r="E36" s="9">
        <f t="shared" si="0"/>
        <v>90751.850000000239</v>
      </c>
    </row>
    <row r="37" spans="1:5" ht="21" x14ac:dyDescent="0.25">
      <c r="A37" s="8" t="s">
        <v>2744</v>
      </c>
      <c r="B37" s="8" t="s">
        <v>2745</v>
      </c>
      <c r="C37" s="9"/>
      <c r="D37" s="9">
        <v>84570</v>
      </c>
      <c r="E37" s="9">
        <f t="shared" si="0"/>
        <v>6181.8500000002387</v>
      </c>
    </row>
    <row r="38" spans="1:5" ht="21" x14ac:dyDescent="0.25">
      <c r="A38" s="8" t="s">
        <v>2744</v>
      </c>
      <c r="B38" s="8" t="s">
        <v>259</v>
      </c>
      <c r="C38" s="9"/>
      <c r="D38" s="9">
        <v>27.3</v>
      </c>
      <c r="E38" s="9">
        <f t="shared" si="0"/>
        <v>6154.5500000002385</v>
      </c>
    </row>
    <row r="39" spans="1:5" ht="21" x14ac:dyDescent="0.25">
      <c r="A39" s="8" t="s">
        <v>2752</v>
      </c>
      <c r="B39" s="8" t="s">
        <v>2751</v>
      </c>
      <c r="C39" s="9">
        <v>100000</v>
      </c>
      <c r="D39" s="9"/>
      <c r="E39" s="9">
        <f t="shared" si="0"/>
        <v>106154.55000000024</v>
      </c>
    </row>
    <row r="40" spans="1:5" ht="21" x14ac:dyDescent="0.25">
      <c r="A40" s="18">
        <v>45665</v>
      </c>
      <c r="B40" s="8" t="s">
        <v>2757</v>
      </c>
      <c r="C40" s="9">
        <v>21000</v>
      </c>
      <c r="D40" s="9"/>
      <c r="E40" s="9">
        <f t="shared" si="0"/>
        <v>127154.55000000024</v>
      </c>
    </row>
    <row r="41" spans="1:5" ht="21" x14ac:dyDescent="0.25">
      <c r="A41" s="18">
        <v>45665</v>
      </c>
      <c r="B41" s="8" t="s">
        <v>352</v>
      </c>
      <c r="C41" s="9"/>
      <c r="D41" s="9">
        <v>2347.44</v>
      </c>
      <c r="E41" s="9">
        <f t="shared" si="0"/>
        <v>124807.11000000023</v>
      </c>
    </row>
    <row r="42" spans="1:5" ht="21" x14ac:dyDescent="0.25">
      <c r="A42" s="18">
        <v>45665</v>
      </c>
      <c r="B42" s="8" t="s">
        <v>259</v>
      </c>
      <c r="C42" s="9"/>
      <c r="D42" s="9">
        <v>27.3</v>
      </c>
      <c r="E42" s="9">
        <f t="shared" si="0"/>
        <v>124779.81000000023</v>
      </c>
    </row>
    <row r="43" spans="1:5" ht="21" x14ac:dyDescent="0.25">
      <c r="A43" s="18">
        <v>45665</v>
      </c>
      <c r="B43" s="8" t="s">
        <v>2745</v>
      </c>
      <c r="C43" s="9"/>
      <c r="D43" s="9">
        <v>121056</v>
      </c>
      <c r="E43" s="9">
        <f t="shared" si="0"/>
        <v>3723.8100000002305</v>
      </c>
    </row>
    <row r="44" spans="1:5" ht="21" x14ac:dyDescent="0.25">
      <c r="A44" s="18">
        <v>45665</v>
      </c>
      <c r="B44" s="8" t="s">
        <v>259</v>
      </c>
      <c r="C44" s="9"/>
      <c r="D44" s="9">
        <v>12.5</v>
      </c>
      <c r="E44" s="9">
        <f t="shared" si="0"/>
        <v>3711.3100000002305</v>
      </c>
    </row>
    <row r="45" spans="1:5" ht="21" x14ac:dyDescent="0.25">
      <c r="A45" s="18">
        <v>45665</v>
      </c>
      <c r="B45" s="8" t="s">
        <v>259</v>
      </c>
      <c r="C45" s="9"/>
      <c r="D45" s="9">
        <v>250</v>
      </c>
      <c r="E45" s="9">
        <f t="shared" si="0"/>
        <v>3461.3100000002305</v>
      </c>
    </row>
    <row r="46" spans="1:5" ht="21" x14ac:dyDescent="0.25">
      <c r="A46" s="18">
        <v>45755</v>
      </c>
      <c r="B46" s="8" t="s">
        <v>2772</v>
      </c>
      <c r="C46" s="9">
        <v>24000</v>
      </c>
      <c r="D46" s="9"/>
      <c r="E46" s="9">
        <f t="shared" si="0"/>
        <v>27461.310000000231</v>
      </c>
    </row>
    <row r="47" spans="1:5" ht="21" x14ac:dyDescent="0.25">
      <c r="A47" s="18">
        <v>45755</v>
      </c>
      <c r="B47" s="8" t="s">
        <v>2733</v>
      </c>
      <c r="C47" s="9"/>
      <c r="D47" s="9">
        <v>16000</v>
      </c>
      <c r="E47" s="9">
        <f t="shared" si="0"/>
        <v>11461.310000000231</v>
      </c>
    </row>
    <row r="48" spans="1:5" ht="21" x14ac:dyDescent="0.25">
      <c r="A48" s="18">
        <v>45755</v>
      </c>
      <c r="B48" s="8" t="s">
        <v>259</v>
      </c>
      <c r="C48" s="9"/>
      <c r="D48" s="9">
        <v>26.25</v>
      </c>
      <c r="E48" s="9">
        <f t="shared" si="0"/>
        <v>11435.060000000231</v>
      </c>
    </row>
    <row r="49" spans="1:5" ht="21" x14ac:dyDescent="0.25">
      <c r="A49" s="18" t="s">
        <v>2795</v>
      </c>
      <c r="B49" s="8" t="s">
        <v>2704</v>
      </c>
      <c r="C49" s="9"/>
      <c r="D49" s="9">
        <v>10118</v>
      </c>
      <c r="E49" s="9">
        <f t="shared" si="0"/>
        <v>1317.0600000002305</v>
      </c>
    </row>
    <row r="50" spans="1:5" ht="21" x14ac:dyDescent="0.25">
      <c r="A50" s="18" t="s">
        <v>2795</v>
      </c>
      <c r="B50" s="8" t="s">
        <v>259</v>
      </c>
      <c r="C50" s="9"/>
      <c r="D50" s="9">
        <v>27.3</v>
      </c>
      <c r="E50" s="9">
        <f t="shared" si="0"/>
        <v>1289.7600000002305</v>
      </c>
    </row>
    <row r="51" spans="1:5" ht="21" x14ac:dyDescent="0.25">
      <c r="A51" s="18" t="s">
        <v>2792</v>
      </c>
      <c r="B51" s="8" t="s">
        <v>2727</v>
      </c>
      <c r="C51" s="9">
        <v>85000</v>
      </c>
      <c r="D51" s="9"/>
      <c r="E51" s="9">
        <f t="shared" si="0"/>
        <v>86289.760000000228</v>
      </c>
    </row>
    <row r="52" spans="1:5" ht="21" x14ac:dyDescent="0.25">
      <c r="A52" s="18" t="s">
        <v>2792</v>
      </c>
      <c r="B52" s="8" t="s">
        <v>2704</v>
      </c>
      <c r="C52" s="17"/>
      <c r="D52" s="9">
        <v>84981</v>
      </c>
      <c r="E52" s="9">
        <f t="shared" si="0"/>
        <v>1308.7600000002276</v>
      </c>
    </row>
    <row r="53" spans="1:5" ht="21" x14ac:dyDescent="0.25">
      <c r="A53" s="18" t="s">
        <v>2792</v>
      </c>
      <c r="B53" s="8" t="s">
        <v>259</v>
      </c>
      <c r="C53" s="9"/>
      <c r="D53" s="9">
        <v>27.3</v>
      </c>
      <c r="E53" s="9">
        <f t="shared" si="0"/>
        <v>1281.4600000002276</v>
      </c>
    </row>
    <row r="54" spans="1:5" ht="21" x14ac:dyDescent="0.25">
      <c r="A54" s="18" t="s">
        <v>2813</v>
      </c>
      <c r="B54" s="8" t="s">
        <v>2814</v>
      </c>
      <c r="C54" s="9"/>
      <c r="D54" s="9">
        <v>166.95</v>
      </c>
      <c r="E54" s="9">
        <f t="shared" si="0"/>
        <v>1114.5100000002276</v>
      </c>
    </row>
    <row r="55" spans="1:5" ht="21" x14ac:dyDescent="0.25">
      <c r="A55" s="18" t="s">
        <v>2804</v>
      </c>
      <c r="B55" s="8" t="s">
        <v>2614</v>
      </c>
      <c r="C55" s="9">
        <v>249856</v>
      </c>
      <c r="D55" s="9"/>
      <c r="E55" s="9">
        <f t="shared" si="0"/>
        <v>250970.51000000024</v>
      </c>
    </row>
    <row r="56" spans="1:5" ht="21" x14ac:dyDescent="0.25">
      <c r="A56" s="18" t="s">
        <v>2804</v>
      </c>
      <c r="B56" s="8" t="s">
        <v>2614</v>
      </c>
      <c r="C56" s="9">
        <v>251983</v>
      </c>
      <c r="D56" s="9"/>
      <c r="E56" s="9">
        <f t="shared" si="0"/>
        <v>502953.51000000024</v>
      </c>
    </row>
    <row r="57" spans="1:5" ht="21" x14ac:dyDescent="0.25">
      <c r="A57" s="18" t="s">
        <v>2804</v>
      </c>
      <c r="B57" s="8" t="s">
        <v>2733</v>
      </c>
      <c r="C57" s="9"/>
      <c r="D57" s="9">
        <v>500000</v>
      </c>
      <c r="E57" s="9">
        <f t="shared" si="0"/>
        <v>2953.5100000002421</v>
      </c>
    </row>
    <row r="58" spans="1:5" ht="21" x14ac:dyDescent="0.25">
      <c r="A58" s="18" t="s">
        <v>2804</v>
      </c>
      <c r="B58" s="8" t="s">
        <v>259</v>
      </c>
      <c r="C58" s="9"/>
      <c r="D58" s="9">
        <v>26.46</v>
      </c>
      <c r="E58" s="9">
        <f t="shared" si="0"/>
        <v>2927.0500000002421</v>
      </c>
    </row>
    <row r="59" spans="1:5" ht="21" x14ac:dyDescent="0.25">
      <c r="A59" s="18" t="s">
        <v>2810</v>
      </c>
      <c r="B59" s="8" t="s">
        <v>2614</v>
      </c>
      <c r="C59" s="9">
        <v>201154</v>
      </c>
      <c r="D59" s="9"/>
      <c r="E59" s="9">
        <f t="shared" si="0"/>
        <v>204081.05000000025</v>
      </c>
    </row>
    <row r="60" spans="1:5" ht="21" x14ac:dyDescent="0.25">
      <c r="A60" s="18" t="s">
        <v>2810</v>
      </c>
      <c r="B60" s="8" t="s">
        <v>2733</v>
      </c>
      <c r="C60" s="9"/>
      <c r="D60" s="9">
        <v>202000</v>
      </c>
      <c r="E60" s="9">
        <f t="shared" si="0"/>
        <v>2081.0500000002503</v>
      </c>
    </row>
    <row r="61" spans="1:5" ht="21" x14ac:dyDescent="0.25">
      <c r="A61" s="18" t="s">
        <v>2810</v>
      </c>
      <c r="B61" s="8" t="s">
        <v>259</v>
      </c>
      <c r="C61" s="9"/>
      <c r="D61" s="9">
        <v>26.04</v>
      </c>
      <c r="E61" s="9">
        <f t="shared" si="0"/>
        <v>2055.0100000002503</v>
      </c>
    </row>
    <row r="62" spans="1:5" ht="21" x14ac:dyDescent="0.25">
      <c r="A62" s="18" t="s">
        <v>2812</v>
      </c>
      <c r="B62" s="8" t="s">
        <v>2614</v>
      </c>
      <c r="C62" s="9">
        <v>299532</v>
      </c>
      <c r="D62" s="9"/>
      <c r="E62" s="9">
        <f t="shared" si="0"/>
        <v>301587.01000000024</v>
      </c>
    </row>
    <row r="63" spans="1:5" ht="21" x14ac:dyDescent="0.25">
      <c r="A63" s="18" t="s">
        <v>2812</v>
      </c>
      <c r="B63" s="8" t="s">
        <v>2733</v>
      </c>
      <c r="C63" s="9"/>
      <c r="D63" s="9">
        <v>295500</v>
      </c>
      <c r="E63" s="9">
        <f t="shared" si="0"/>
        <v>6087.0100000002421</v>
      </c>
    </row>
    <row r="64" spans="1:5" ht="21" x14ac:dyDescent="0.25">
      <c r="A64" s="18" t="s">
        <v>2812</v>
      </c>
      <c r="B64" s="8" t="s">
        <v>259</v>
      </c>
      <c r="C64" s="9"/>
      <c r="D64" s="9">
        <v>26.25</v>
      </c>
      <c r="E64" s="9">
        <f t="shared" si="0"/>
        <v>6060.7600000002421</v>
      </c>
    </row>
    <row r="65" spans="1:7" ht="21" x14ac:dyDescent="0.25">
      <c r="A65" s="18" t="s">
        <v>2812</v>
      </c>
      <c r="B65" s="8" t="s">
        <v>2702</v>
      </c>
      <c r="C65" s="9"/>
      <c r="D65" s="9">
        <v>4900</v>
      </c>
      <c r="E65" s="9">
        <f t="shared" si="0"/>
        <v>1160.7600000002421</v>
      </c>
    </row>
    <row r="66" spans="1:7" ht="21" x14ac:dyDescent="0.25">
      <c r="A66" s="18" t="s">
        <v>2817</v>
      </c>
      <c r="B66" s="8" t="s">
        <v>2614</v>
      </c>
      <c r="C66" s="9">
        <v>10119</v>
      </c>
      <c r="D66" s="9"/>
      <c r="E66" s="9">
        <f t="shared" si="0"/>
        <v>11279.760000000242</v>
      </c>
    </row>
    <row r="67" spans="1:7" ht="21" x14ac:dyDescent="0.25">
      <c r="A67" s="18" t="s">
        <v>2819</v>
      </c>
      <c r="B67" s="8" t="s">
        <v>2733</v>
      </c>
      <c r="C67" s="9"/>
      <c r="D67" s="9">
        <v>10000</v>
      </c>
      <c r="E67" s="9">
        <f t="shared" si="0"/>
        <v>1279.7600000002421</v>
      </c>
    </row>
    <row r="68" spans="1:7" ht="21" x14ac:dyDescent="0.25">
      <c r="A68" s="18" t="s">
        <v>2819</v>
      </c>
      <c r="B68" s="8" t="s">
        <v>259</v>
      </c>
      <c r="C68" s="9"/>
      <c r="D68" s="9">
        <v>27.3</v>
      </c>
      <c r="E68" s="9">
        <f t="shared" si="0"/>
        <v>1252.4600000002422</v>
      </c>
    </row>
    <row r="69" spans="1:7" ht="21" x14ac:dyDescent="0.25">
      <c r="A69" s="18" t="s">
        <v>2825</v>
      </c>
      <c r="B69" s="8" t="s">
        <v>2614</v>
      </c>
      <c r="C69" s="9">
        <v>200597</v>
      </c>
      <c r="D69" s="9"/>
      <c r="E69" s="9">
        <f t="shared" si="0"/>
        <v>201849.46000000025</v>
      </c>
    </row>
    <row r="70" spans="1:7" ht="21" x14ac:dyDescent="0.25">
      <c r="A70" s="18" t="s">
        <v>2825</v>
      </c>
      <c r="B70" s="8" t="s">
        <v>2829</v>
      </c>
      <c r="C70" s="9"/>
      <c r="D70" s="9">
        <v>199996</v>
      </c>
      <c r="E70" s="9">
        <f t="shared" ref="E70:E112" si="1">E69+C70-D70</f>
        <v>1853.4600000002538</v>
      </c>
    </row>
    <row r="71" spans="1:7" ht="21" x14ac:dyDescent="0.25">
      <c r="A71" s="18" t="s">
        <v>2830</v>
      </c>
      <c r="B71" s="8" t="s">
        <v>2614</v>
      </c>
      <c r="C71" s="9">
        <v>399862</v>
      </c>
      <c r="D71" s="9"/>
      <c r="E71" s="9">
        <f t="shared" si="1"/>
        <v>401715.46000000025</v>
      </c>
    </row>
    <row r="72" spans="1:7" ht="21" x14ac:dyDescent="0.25">
      <c r="A72" s="18" t="s">
        <v>2830</v>
      </c>
      <c r="B72" s="8" t="s">
        <v>2832</v>
      </c>
      <c r="C72" s="9"/>
      <c r="D72" s="9">
        <v>399986</v>
      </c>
      <c r="E72" s="9">
        <f t="shared" si="1"/>
        <v>1729.4600000002538</v>
      </c>
    </row>
    <row r="73" spans="1:7" ht="21" x14ac:dyDescent="0.25">
      <c r="A73" s="18" t="s">
        <v>2830</v>
      </c>
      <c r="B73" s="8" t="s">
        <v>2640</v>
      </c>
      <c r="C73" s="9">
        <v>168023</v>
      </c>
      <c r="D73" s="9"/>
      <c r="E73" s="9">
        <f t="shared" si="1"/>
        <v>169752.46000000025</v>
      </c>
    </row>
    <row r="74" spans="1:7" ht="21" x14ac:dyDescent="0.25">
      <c r="A74" s="18" t="s">
        <v>2830</v>
      </c>
      <c r="B74" s="8" t="s">
        <v>2832</v>
      </c>
      <c r="C74" s="9"/>
      <c r="D74" s="9">
        <v>168820</v>
      </c>
      <c r="E74" s="9">
        <f t="shared" si="1"/>
        <v>932.46000000025379</v>
      </c>
    </row>
    <row r="75" spans="1:7" ht="21" x14ac:dyDescent="0.25">
      <c r="A75" s="18" t="s">
        <v>2830</v>
      </c>
      <c r="B75" s="8" t="s">
        <v>259</v>
      </c>
      <c r="C75" s="9"/>
      <c r="D75" s="9">
        <v>25.2</v>
      </c>
      <c r="E75" s="9">
        <f t="shared" si="1"/>
        <v>907.26000000025374</v>
      </c>
      <c r="G75" s="77"/>
    </row>
    <row r="76" spans="1:7" ht="21" x14ac:dyDescent="0.25">
      <c r="A76" s="18" t="s">
        <v>2834</v>
      </c>
      <c r="B76" s="8" t="s">
        <v>2640</v>
      </c>
      <c r="C76" s="9">
        <v>379852</v>
      </c>
      <c r="D76" s="9"/>
      <c r="E76" s="9">
        <f t="shared" si="1"/>
        <v>380759.26000000024</v>
      </c>
    </row>
    <row r="77" spans="1:7" ht="21" x14ac:dyDescent="0.25">
      <c r="A77" s="18" t="s">
        <v>2834</v>
      </c>
      <c r="B77" s="8" t="s">
        <v>2704</v>
      </c>
      <c r="C77" s="9"/>
      <c r="D77" s="9">
        <v>378258</v>
      </c>
      <c r="E77" s="9">
        <f t="shared" si="1"/>
        <v>2501.2600000002421</v>
      </c>
    </row>
    <row r="78" spans="1:7" ht="21" x14ac:dyDescent="0.25">
      <c r="A78" s="18" t="s">
        <v>2836</v>
      </c>
      <c r="B78" s="8" t="s">
        <v>2614</v>
      </c>
      <c r="C78" s="9">
        <v>719256</v>
      </c>
      <c r="D78" s="9"/>
      <c r="E78" s="9">
        <f t="shared" si="1"/>
        <v>721757.26000000024</v>
      </c>
    </row>
    <row r="79" spans="1:7" ht="21" x14ac:dyDescent="0.25">
      <c r="A79" s="18" t="s">
        <v>2836</v>
      </c>
      <c r="B79" s="8" t="s">
        <v>2837</v>
      </c>
      <c r="C79" s="9"/>
      <c r="D79" s="9">
        <v>718994</v>
      </c>
      <c r="E79" s="9">
        <f t="shared" si="1"/>
        <v>2763.2600000002421</v>
      </c>
    </row>
    <row r="80" spans="1:7" ht="21" x14ac:dyDescent="0.25">
      <c r="A80" s="18" t="s">
        <v>2844</v>
      </c>
      <c r="B80" s="8" t="s">
        <v>2845</v>
      </c>
      <c r="C80" s="9">
        <v>746589</v>
      </c>
      <c r="D80" s="9"/>
      <c r="E80" s="9">
        <f t="shared" si="1"/>
        <v>749352.26000000024</v>
      </c>
    </row>
    <row r="81" spans="1:7" ht="21" x14ac:dyDescent="0.25">
      <c r="A81" s="18" t="s">
        <v>2844</v>
      </c>
      <c r="B81" s="8" t="s">
        <v>2704</v>
      </c>
      <c r="C81" s="9"/>
      <c r="D81" s="9">
        <v>398784</v>
      </c>
      <c r="E81" s="9">
        <f t="shared" si="1"/>
        <v>350568.26000000024</v>
      </c>
      <c r="G81">
        <f>350568.26-350513.66</f>
        <v>54.600000000034925</v>
      </c>
    </row>
    <row r="82" spans="1:7" ht="21" x14ac:dyDescent="0.25">
      <c r="A82" s="18" t="s">
        <v>2844</v>
      </c>
      <c r="B82" s="8" t="s">
        <v>259</v>
      </c>
      <c r="C82" s="9"/>
      <c r="D82" s="9">
        <v>54.6</v>
      </c>
      <c r="E82" s="9">
        <f t="shared" si="1"/>
        <v>350513.66000000027</v>
      </c>
    </row>
    <row r="83" spans="1:7" ht="21" x14ac:dyDescent="0.25">
      <c r="A83" s="18" t="s">
        <v>2846</v>
      </c>
      <c r="B83" s="8" t="s">
        <v>2704</v>
      </c>
      <c r="C83" s="9"/>
      <c r="D83" s="9">
        <v>338675</v>
      </c>
      <c r="E83" s="9">
        <f t="shared" si="1"/>
        <v>11838.660000000265</v>
      </c>
    </row>
    <row r="84" spans="1:7" ht="21" x14ac:dyDescent="0.25">
      <c r="A84" s="18" t="s">
        <v>2846</v>
      </c>
      <c r="B84" s="8" t="s">
        <v>259</v>
      </c>
      <c r="C84" s="9"/>
      <c r="D84" s="9">
        <v>27.3</v>
      </c>
      <c r="E84" s="9">
        <f t="shared" si="1"/>
        <v>11811.360000000266</v>
      </c>
    </row>
    <row r="85" spans="1:7" ht="21" x14ac:dyDescent="0.25">
      <c r="A85" s="18" t="s">
        <v>2846</v>
      </c>
      <c r="B85" s="8" t="s">
        <v>259</v>
      </c>
      <c r="C85" s="9"/>
      <c r="D85" s="9">
        <f>250+12.5</f>
        <v>262.5</v>
      </c>
      <c r="E85" s="9">
        <f t="shared" si="1"/>
        <v>11548.860000000266</v>
      </c>
    </row>
    <row r="86" spans="1:7" ht="21" x14ac:dyDescent="0.25">
      <c r="A86" s="18" t="s">
        <v>2856</v>
      </c>
      <c r="B86" s="8" t="s">
        <v>2614</v>
      </c>
      <c r="C86" s="9">
        <v>199964</v>
      </c>
      <c r="D86" s="9"/>
      <c r="E86" s="9">
        <f t="shared" si="1"/>
        <v>211512.86000000028</v>
      </c>
    </row>
    <row r="87" spans="1:7" ht="21" x14ac:dyDescent="0.25">
      <c r="A87" s="18" t="s">
        <v>2856</v>
      </c>
      <c r="B87" s="8" t="s">
        <v>2857</v>
      </c>
      <c r="C87" s="17"/>
      <c r="D87" s="9">
        <v>201312</v>
      </c>
      <c r="E87" s="9">
        <f t="shared" si="1"/>
        <v>10200.860000000277</v>
      </c>
    </row>
    <row r="88" spans="1:7" ht="21" x14ac:dyDescent="0.25">
      <c r="A88" s="18" t="s">
        <v>2868</v>
      </c>
      <c r="B88" s="8" t="s">
        <v>2640</v>
      </c>
      <c r="C88" s="9">
        <v>258761</v>
      </c>
      <c r="D88" s="9"/>
      <c r="E88" s="9">
        <f t="shared" si="1"/>
        <v>268961.86000000028</v>
      </c>
    </row>
    <row r="89" spans="1:7" ht="21" x14ac:dyDescent="0.25">
      <c r="A89" s="18" t="s">
        <v>2868</v>
      </c>
      <c r="B89" s="8" t="s">
        <v>2745</v>
      </c>
      <c r="C89" s="17"/>
      <c r="D89" s="9">
        <v>265374</v>
      </c>
      <c r="E89" s="9">
        <f t="shared" si="1"/>
        <v>3587.8600000002771</v>
      </c>
    </row>
    <row r="90" spans="1:7" ht="21" x14ac:dyDescent="0.25">
      <c r="A90" s="18" t="s">
        <v>2868</v>
      </c>
      <c r="B90" s="8" t="s">
        <v>259</v>
      </c>
      <c r="C90" s="17"/>
      <c r="D90" s="9">
        <v>27.3</v>
      </c>
      <c r="E90" s="9">
        <f t="shared" si="1"/>
        <v>3560.5600000002769</v>
      </c>
    </row>
    <row r="91" spans="1:7" ht="21" x14ac:dyDescent="0.25">
      <c r="A91" s="18" t="s">
        <v>2871</v>
      </c>
      <c r="B91" s="8" t="s">
        <v>2640</v>
      </c>
      <c r="C91" s="9">
        <v>183204</v>
      </c>
      <c r="D91" s="9"/>
      <c r="E91" s="9">
        <f t="shared" si="1"/>
        <v>186764.56000000029</v>
      </c>
    </row>
    <row r="92" spans="1:7" ht="21" x14ac:dyDescent="0.25">
      <c r="A92" s="18" t="s">
        <v>2871</v>
      </c>
      <c r="B92" s="8" t="s">
        <v>2745</v>
      </c>
      <c r="C92" s="9"/>
      <c r="D92" s="9">
        <v>184972</v>
      </c>
      <c r="E92" s="9">
        <f t="shared" si="1"/>
        <v>1792.5600000002887</v>
      </c>
    </row>
    <row r="93" spans="1:7" ht="21" x14ac:dyDescent="0.25">
      <c r="A93" s="18" t="s">
        <v>2871</v>
      </c>
      <c r="B93" s="8" t="s">
        <v>259</v>
      </c>
      <c r="C93" s="9"/>
      <c r="D93" s="9">
        <v>27.3</v>
      </c>
      <c r="E93" s="9">
        <f t="shared" si="1"/>
        <v>1765.2600000002888</v>
      </c>
    </row>
    <row r="94" spans="1:7" ht="21" x14ac:dyDescent="0.25">
      <c r="A94" s="18" t="s">
        <v>2871</v>
      </c>
      <c r="B94" s="8" t="s">
        <v>2614</v>
      </c>
      <c r="C94" s="9">
        <v>312458</v>
      </c>
      <c r="D94" s="9"/>
      <c r="E94" s="9">
        <f t="shared" si="1"/>
        <v>314223.2600000003</v>
      </c>
    </row>
    <row r="95" spans="1:7" ht="21" x14ac:dyDescent="0.25">
      <c r="A95" s="18" t="s">
        <v>2871</v>
      </c>
      <c r="B95" s="8" t="s">
        <v>2745</v>
      </c>
      <c r="C95" s="9"/>
      <c r="D95" s="9">
        <v>312204</v>
      </c>
      <c r="E95" s="9">
        <f t="shared" si="1"/>
        <v>2019.2600000003004</v>
      </c>
    </row>
    <row r="96" spans="1:7" ht="21" x14ac:dyDescent="0.25">
      <c r="A96" s="18" t="s">
        <v>2871</v>
      </c>
      <c r="B96" s="8" t="s">
        <v>259</v>
      </c>
      <c r="C96" s="9"/>
      <c r="D96" s="9">
        <v>27.3</v>
      </c>
      <c r="E96" s="9">
        <f t="shared" si="1"/>
        <v>1991.9600000003004</v>
      </c>
    </row>
    <row r="97" spans="1:5" ht="21" x14ac:dyDescent="0.25">
      <c r="A97" s="18" t="s">
        <v>2878</v>
      </c>
      <c r="B97" s="8" t="s">
        <v>2727</v>
      </c>
      <c r="C97" s="9">
        <v>81180</v>
      </c>
      <c r="D97" s="9"/>
      <c r="E97" s="9">
        <f t="shared" si="1"/>
        <v>83171.960000000297</v>
      </c>
    </row>
    <row r="98" spans="1:5" ht="21" x14ac:dyDescent="0.25">
      <c r="A98" s="18" t="s">
        <v>2878</v>
      </c>
      <c r="B98" s="8" t="s">
        <v>2879</v>
      </c>
      <c r="C98" s="9"/>
      <c r="D98" s="9">
        <v>81245</v>
      </c>
      <c r="E98" s="9">
        <f t="shared" si="1"/>
        <v>1926.9600000002974</v>
      </c>
    </row>
    <row r="99" spans="1:5" ht="21" x14ac:dyDescent="0.25">
      <c r="A99" s="18" t="s">
        <v>2878</v>
      </c>
      <c r="B99" s="8" t="s">
        <v>259</v>
      </c>
      <c r="C99" s="9"/>
      <c r="D99" s="9">
        <v>27.3</v>
      </c>
      <c r="E99" s="9">
        <f t="shared" si="1"/>
        <v>1899.6600000002975</v>
      </c>
    </row>
    <row r="100" spans="1:5" ht="21" x14ac:dyDescent="0.25">
      <c r="A100" s="18" t="s">
        <v>2882</v>
      </c>
      <c r="B100" s="8" t="s">
        <v>2751</v>
      </c>
      <c r="C100" s="9">
        <v>100000</v>
      </c>
      <c r="D100" s="9"/>
      <c r="E100" s="9">
        <f t="shared" si="1"/>
        <v>101899.66000000029</v>
      </c>
    </row>
    <row r="101" spans="1:5" ht="21" x14ac:dyDescent="0.25">
      <c r="A101" s="18" t="s">
        <v>2882</v>
      </c>
      <c r="B101" s="8" t="s">
        <v>2879</v>
      </c>
      <c r="C101" s="17"/>
      <c r="D101" s="9">
        <v>99683</v>
      </c>
      <c r="E101" s="9">
        <f t="shared" si="1"/>
        <v>2216.6600000002945</v>
      </c>
    </row>
    <row r="102" spans="1:5" ht="21" x14ac:dyDescent="0.25">
      <c r="A102" s="18" t="s">
        <v>2882</v>
      </c>
      <c r="B102" s="8" t="s">
        <v>259</v>
      </c>
      <c r="C102" s="17"/>
      <c r="D102" s="9">
        <v>27.3</v>
      </c>
      <c r="E102" s="9">
        <f t="shared" si="1"/>
        <v>2189.3600000002943</v>
      </c>
    </row>
    <row r="103" spans="1:5" ht="21" x14ac:dyDescent="0.25">
      <c r="A103" s="18" t="s">
        <v>2897</v>
      </c>
      <c r="B103" s="8" t="s">
        <v>2645</v>
      </c>
      <c r="C103" s="9">
        <v>203650</v>
      </c>
      <c r="D103" s="9"/>
      <c r="E103" s="9">
        <f t="shared" si="1"/>
        <v>205839.36000000031</v>
      </c>
    </row>
    <row r="104" spans="1:5" ht="21" x14ac:dyDescent="0.25">
      <c r="A104" s="18" t="s">
        <v>2897</v>
      </c>
      <c r="B104" s="8" t="s">
        <v>2745</v>
      </c>
      <c r="C104" s="9"/>
      <c r="D104" s="9">
        <v>202108</v>
      </c>
      <c r="E104" s="9">
        <f t="shared" si="1"/>
        <v>3731.3600000003062</v>
      </c>
    </row>
    <row r="105" spans="1:5" ht="21" x14ac:dyDescent="0.25">
      <c r="A105" s="18" t="s">
        <v>2897</v>
      </c>
      <c r="B105" s="8" t="s">
        <v>259</v>
      </c>
      <c r="C105" s="9"/>
      <c r="D105" s="9">
        <v>27.3</v>
      </c>
      <c r="E105" s="9">
        <f t="shared" si="1"/>
        <v>3704.060000000306</v>
      </c>
    </row>
    <row r="106" spans="1:5" ht="21" x14ac:dyDescent="0.25">
      <c r="A106" s="18" t="s">
        <v>2897</v>
      </c>
      <c r="B106" s="8" t="s">
        <v>2640</v>
      </c>
      <c r="C106" s="9">
        <v>101234</v>
      </c>
      <c r="D106" s="9"/>
      <c r="E106" s="9">
        <f t="shared" si="1"/>
        <v>104938.0600000003</v>
      </c>
    </row>
    <row r="107" spans="1:5" ht="21" x14ac:dyDescent="0.25">
      <c r="A107" s="18" t="s">
        <v>2897</v>
      </c>
      <c r="B107" s="8" t="s">
        <v>2645</v>
      </c>
      <c r="C107" s="9">
        <v>209760</v>
      </c>
      <c r="D107" s="9"/>
      <c r="E107" s="9">
        <f t="shared" si="1"/>
        <v>314698.06000000029</v>
      </c>
    </row>
    <row r="108" spans="1:5" ht="21" x14ac:dyDescent="0.25">
      <c r="A108" s="18" t="s">
        <v>2897</v>
      </c>
      <c r="B108" s="8" t="s">
        <v>2745</v>
      </c>
      <c r="C108" s="9"/>
      <c r="D108" s="9">
        <v>313057</v>
      </c>
      <c r="E108" s="9">
        <f t="shared" si="1"/>
        <v>1641.0600000002887</v>
      </c>
    </row>
    <row r="109" spans="1:5" ht="21" x14ac:dyDescent="0.25">
      <c r="A109" s="18" t="s">
        <v>2897</v>
      </c>
      <c r="B109" s="8" t="s">
        <v>259</v>
      </c>
      <c r="C109" s="9"/>
      <c r="D109" s="9">
        <v>27.3</v>
      </c>
      <c r="E109" s="9">
        <f t="shared" si="1"/>
        <v>1613.7600000002888</v>
      </c>
    </row>
    <row r="110" spans="1:5" ht="21" x14ac:dyDescent="0.25">
      <c r="A110" s="18" t="s">
        <v>2900</v>
      </c>
      <c r="B110" s="8" t="s">
        <v>2645</v>
      </c>
      <c r="C110" s="9">
        <v>290460</v>
      </c>
      <c r="D110" s="9"/>
      <c r="E110" s="9">
        <f t="shared" si="1"/>
        <v>292073.7600000003</v>
      </c>
    </row>
    <row r="111" spans="1:5" ht="21" x14ac:dyDescent="0.25">
      <c r="A111" s="18" t="s">
        <v>2900</v>
      </c>
      <c r="B111" s="8" t="s">
        <v>2729</v>
      </c>
      <c r="C111" s="9"/>
      <c r="D111" s="9">
        <v>92653</v>
      </c>
      <c r="E111" s="9">
        <f t="shared" si="1"/>
        <v>199420.7600000003</v>
      </c>
    </row>
    <row r="112" spans="1:5" ht="21" x14ac:dyDescent="0.25">
      <c r="A112" s="18" t="s">
        <v>2900</v>
      </c>
      <c r="B112" s="8" t="s">
        <v>259</v>
      </c>
      <c r="C112" s="9"/>
      <c r="D112" s="9">
        <v>27.3</v>
      </c>
      <c r="E112" s="9">
        <f t="shared" si="1"/>
        <v>199393.46000000031</v>
      </c>
    </row>
    <row r="113" spans="1:5" ht="21" x14ac:dyDescent="0.25">
      <c r="A113" s="18" t="s">
        <v>2900</v>
      </c>
      <c r="B113" s="8" t="s">
        <v>2879</v>
      </c>
      <c r="C113" s="9"/>
      <c r="D113" s="9">
        <v>197524</v>
      </c>
      <c r="E113" s="9">
        <f t="shared" ref="E113:E177" si="2">E112+C113-D113</f>
        <v>1869.460000000312</v>
      </c>
    </row>
    <row r="114" spans="1:5" ht="21" x14ac:dyDescent="0.25">
      <c r="A114" s="18" t="s">
        <v>2900</v>
      </c>
      <c r="B114" s="8" t="s">
        <v>259</v>
      </c>
      <c r="C114" s="9"/>
      <c r="D114" s="9">
        <v>27.3</v>
      </c>
      <c r="E114" s="9">
        <f t="shared" si="2"/>
        <v>1842.160000000312</v>
      </c>
    </row>
    <row r="115" spans="1:5" ht="21" x14ac:dyDescent="0.25">
      <c r="A115" s="18" t="s">
        <v>2912</v>
      </c>
      <c r="B115" s="8" t="s">
        <v>2914</v>
      </c>
      <c r="C115" s="9">
        <v>495075</v>
      </c>
      <c r="D115" s="9"/>
      <c r="E115" s="9">
        <f t="shared" si="2"/>
        <v>496917.16000000032</v>
      </c>
    </row>
    <row r="116" spans="1:5" ht="21" x14ac:dyDescent="0.25">
      <c r="A116" s="18" t="s">
        <v>2912</v>
      </c>
      <c r="B116" s="8" t="s">
        <v>2702</v>
      </c>
      <c r="C116" s="9"/>
      <c r="D116" s="9">
        <v>198521</v>
      </c>
      <c r="E116" s="9">
        <f t="shared" si="2"/>
        <v>298396.16000000032</v>
      </c>
    </row>
    <row r="117" spans="1:5" ht="21" x14ac:dyDescent="0.25">
      <c r="A117" s="18" t="s">
        <v>2912</v>
      </c>
      <c r="B117" s="8" t="s">
        <v>259</v>
      </c>
      <c r="C117" s="9"/>
      <c r="D117" s="9">
        <v>27.3</v>
      </c>
      <c r="E117" s="9">
        <f t="shared" si="2"/>
        <v>298368.86000000034</v>
      </c>
    </row>
    <row r="118" spans="1:5" ht="21" x14ac:dyDescent="0.25">
      <c r="A118" s="18" t="s">
        <v>2912</v>
      </c>
      <c r="B118" s="8" t="s">
        <v>2745</v>
      </c>
      <c r="C118" s="9"/>
      <c r="D118" s="9">
        <v>296320</v>
      </c>
      <c r="E118" s="9">
        <f t="shared" si="2"/>
        <v>2048.8600000003353</v>
      </c>
    </row>
    <row r="119" spans="1:5" ht="21" x14ac:dyDescent="0.25">
      <c r="A119" s="18" t="s">
        <v>2912</v>
      </c>
      <c r="B119" s="8" t="s">
        <v>259</v>
      </c>
      <c r="C119" s="9"/>
      <c r="D119" s="9">
        <v>27.3</v>
      </c>
      <c r="E119" s="9">
        <f t="shared" si="2"/>
        <v>2021.5600000003353</v>
      </c>
    </row>
    <row r="120" spans="1:5" ht="21" x14ac:dyDescent="0.25">
      <c r="A120" s="18" t="s">
        <v>2919</v>
      </c>
      <c r="B120" s="8" t="s">
        <v>2645</v>
      </c>
      <c r="C120" s="9">
        <v>382560</v>
      </c>
      <c r="D120" s="9"/>
      <c r="E120" s="9">
        <f t="shared" si="2"/>
        <v>384581.56000000035</v>
      </c>
    </row>
    <row r="121" spans="1:5" ht="21" x14ac:dyDescent="0.25">
      <c r="A121" s="18" t="s">
        <v>2919</v>
      </c>
      <c r="B121" s="8" t="s">
        <v>2729</v>
      </c>
      <c r="C121" s="9"/>
      <c r="D121" s="9">
        <v>382105</v>
      </c>
      <c r="E121" s="9">
        <f t="shared" si="2"/>
        <v>2476.5600000003469</v>
      </c>
    </row>
    <row r="122" spans="1:5" ht="21" x14ac:dyDescent="0.25">
      <c r="A122" s="18" t="s">
        <v>2919</v>
      </c>
      <c r="B122" s="8" t="s">
        <v>259</v>
      </c>
      <c r="C122" s="9"/>
      <c r="D122" s="9">
        <v>27.3</v>
      </c>
      <c r="E122" s="9">
        <f t="shared" si="2"/>
        <v>2449.2600000003467</v>
      </c>
    </row>
    <row r="123" spans="1:5" ht="21" x14ac:dyDescent="0.25">
      <c r="A123" s="18" t="s">
        <v>2960</v>
      </c>
      <c r="B123" s="8" t="s">
        <v>2969</v>
      </c>
      <c r="C123" s="9">
        <v>580213</v>
      </c>
      <c r="D123" s="9"/>
      <c r="E123" s="9">
        <f t="shared" si="2"/>
        <v>582662.26000000036</v>
      </c>
    </row>
    <row r="124" spans="1:5" ht="21" x14ac:dyDescent="0.25">
      <c r="A124" s="18" t="s">
        <v>2979</v>
      </c>
      <c r="B124" s="8" t="s">
        <v>2879</v>
      </c>
      <c r="C124" s="9"/>
      <c r="D124" s="9">
        <v>580124</v>
      </c>
      <c r="E124" s="9">
        <f t="shared" si="2"/>
        <v>2538.2600000003586</v>
      </c>
    </row>
    <row r="125" spans="1:5" ht="21" x14ac:dyDescent="0.25">
      <c r="A125" s="18" t="s">
        <v>2979</v>
      </c>
      <c r="B125" s="8" t="s">
        <v>259</v>
      </c>
      <c r="C125" s="9"/>
      <c r="D125" s="9">
        <v>27.3</v>
      </c>
      <c r="E125" s="9">
        <f t="shared" si="2"/>
        <v>2510.9600000003584</v>
      </c>
    </row>
    <row r="126" spans="1:5" ht="21" x14ac:dyDescent="0.25">
      <c r="A126" s="18" t="s">
        <v>2984</v>
      </c>
      <c r="B126" s="8" t="s">
        <v>2986</v>
      </c>
      <c r="C126" s="9">
        <v>8201</v>
      </c>
      <c r="D126" s="9"/>
      <c r="E126" s="9">
        <f t="shared" si="2"/>
        <v>10711.960000000359</v>
      </c>
    </row>
    <row r="127" spans="1:5" ht="21" x14ac:dyDescent="0.25">
      <c r="A127" s="18" t="s">
        <v>2984</v>
      </c>
      <c r="B127" s="8" t="s">
        <v>2987</v>
      </c>
      <c r="C127" s="9"/>
      <c r="D127" s="9">
        <v>8210</v>
      </c>
      <c r="E127" s="9">
        <f t="shared" si="2"/>
        <v>2501.9600000003593</v>
      </c>
    </row>
    <row r="128" spans="1:5" ht="21" x14ac:dyDescent="0.25">
      <c r="A128" s="18" t="s">
        <v>2990</v>
      </c>
      <c r="B128" s="8" t="s">
        <v>2914</v>
      </c>
      <c r="C128" s="9">
        <v>150025</v>
      </c>
      <c r="D128" s="9"/>
      <c r="E128" s="9">
        <f t="shared" si="2"/>
        <v>152526.96000000037</v>
      </c>
    </row>
    <row r="129" spans="1:5" ht="21" x14ac:dyDescent="0.25">
      <c r="A129" s="18" t="s">
        <v>2990</v>
      </c>
      <c r="B129" s="8" t="s">
        <v>2978</v>
      </c>
      <c r="C129" s="9"/>
      <c r="D129" s="9">
        <v>150328</v>
      </c>
      <c r="E129" s="9">
        <f t="shared" si="2"/>
        <v>2198.9600000003702</v>
      </c>
    </row>
    <row r="130" spans="1:5" ht="21" x14ac:dyDescent="0.25">
      <c r="A130" s="18" t="s">
        <v>2990</v>
      </c>
      <c r="B130" s="8" t="s">
        <v>259</v>
      </c>
      <c r="C130" s="9"/>
      <c r="D130" s="9">
        <v>27.3</v>
      </c>
      <c r="E130" s="9">
        <f t="shared" si="2"/>
        <v>2171.66000000037</v>
      </c>
    </row>
    <row r="131" spans="1:5" ht="21" x14ac:dyDescent="0.25">
      <c r="A131" s="18" t="s">
        <v>2994</v>
      </c>
      <c r="B131" s="8" t="s">
        <v>2640</v>
      </c>
      <c r="C131" s="9">
        <v>15808</v>
      </c>
      <c r="D131" s="9"/>
      <c r="E131" s="9">
        <f t="shared" si="2"/>
        <v>17979.660000000371</v>
      </c>
    </row>
    <row r="132" spans="1:5" ht="21" x14ac:dyDescent="0.25">
      <c r="A132" s="18" t="s">
        <v>2994</v>
      </c>
      <c r="B132" s="8" t="s">
        <v>2640</v>
      </c>
      <c r="C132" s="9">
        <v>183650</v>
      </c>
      <c r="D132" s="9"/>
      <c r="E132" s="9">
        <f t="shared" si="2"/>
        <v>201629.66000000038</v>
      </c>
    </row>
    <row r="133" spans="1:5" ht="21" x14ac:dyDescent="0.25">
      <c r="A133" s="18" t="s">
        <v>2994</v>
      </c>
      <c r="B133" s="8" t="s">
        <v>2733</v>
      </c>
      <c r="C133" s="9"/>
      <c r="D133" s="9">
        <v>11000</v>
      </c>
      <c r="E133" s="9">
        <f t="shared" si="2"/>
        <v>190629.66000000038</v>
      </c>
    </row>
    <row r="134" spans="1:5" ht="21" x14ac:dyDescent="0.25">
      <c r="A134" s="18" t="s">
        <v>2994</v>
      </c>
      <c r="B134" s="8" t="s">
        <v>3001</v>
      </c>
      <c r="C134" s="9"/>
      <c r="D134" s="9">
        <v>40590</v>
      </c>
      <c r="E134" s="9">
        <f t="shared" si="2"/>
        <v>150039.66000000038</v>
      </c>
    </row>
    <row r="135" spans="1:5" ht="21" x14ac:dyDescent="0.25">
      <c r="A135" s="18" t="s">
        <v>2994</v>
      </c>
      <c r="B135" s="8" t="s">
        <v>259</v>
      </c>
      <c r="C135" s="9"/>
      <c r="D135" s="9">
        <v>27.3</v>
      </c>
      <c r="E135" s="9">
        <f t="shared" si="2"/>
        <v>150012.36000000039</v>
      </c>
    </row>
    <row r="136" spans="1:5" ht="21" x14ac:dyDescent="0.25">
      <c r="A136" s="18" t="s">
        <v>2994</v>
      </c>
      <c r="B136" s="8" t="s">
        <v>259</v>
      </c>
      <c r="C136" s="9"/>
      <c r="D136" s="9">
        <v>27.3</v>
      </c>
      <c r="E136" s="9">
        <f t="shared" si="2"/>
        <v>149985.06000000041</v>
      </c>
    </row>
    <row r="137" spans="1:5" ht="21" x14ac:dyDescent="0.25">
      <c r="A137" s="18" t="s">
        <v>2994</v>
      </c>
      <c r="B137" s="8" t="s">
        <v>2704</v>
      </c>
      <c r="C137" s="9"/>
      <c r="D137" s="9">
        <v>148500</v>
      </c>
      <c r="E137" s="9">
        <f t="shared" si="2"/>
        <v>1485.0600000004051</v>
      </c>
    </row>
    <row r="138" spans="1:5" ht="21" x14ac:dyDescent="0.25">
      <c r="A138" s="18" t="s">
        <v>2994</v>
      </c>
      <c r="B138" s="8" t="s">
        <v>259</v>
      </c>
      <c r="C138" s="9"/>
      <c r="D138" s="9">
        <v>27.3</v>
      </c>
      <c r="E138" s="9">
        <f t="shared" si="2"/>
        <v>1457.7600000004052</v>
      </c>
    </row>
    <row r="139" spans="1:5" ht="21" x14ac:dyDescent="0.25">
      <c r="A139" s="18" t="s">
        <v>3016</v>
      </c>
      <c r="B139" s="8" t="s">
        <v>2640</v>
      </c>
      <c r="C139" s="9">
        <v>552864</v>
      </c>
      <c r="D139" s="9"/>
      <c r="E139" s="9">
        <f t="shared" si="2"/>
        <v>554321.76000000036</v>
      </c>
    </row>
    <row r="140" spans="1:5" ht="21" x14ac:dyDescent="0.25">
      <c r="A140" s="18" t="s">
        <v>3016</v>
      </c>
      <c r="B140" s="8" t="s">
        <v>2704</v>
      </c>
      <c r="C140" s="9"/>
      <c r="D140" s="9">
        <v>553024</v>
      </c>
      <c r="E140" s="9">
        <f t="shared" si="2"/>
        <v>1297.7600000003586</v>
      </c>
    </row>
    <row r="141" spans="1:5" ht="21" x14ac:dyDescent="0.25">
      <c r="A141" s="18" t="s">
        <v>3016</v>
      </c>
      <c r="B141" s="8" t="s">
        <v>259</v>
      </c>
      <c r="C141" s="9"/>
      <c r="D141" s="9">
        <v>27.3</v>
      </c>
      <c r="E141" s="9">
        <f t="shared" si="2"/>
        <v>1270.4600000003586</v>
      </c>
    </row>
    <row r="142" spans="1:5" ht="21" x14ac:dyDescent="0.25">
      <c r="A142" s="18" t="s">
        <v>3016</v>
      </c>
      <c r="B142" s="8" t="s">
        <v>3017</v>
      </c>
      <c r="C142" s="9">
        <v>551237</v>
      </c>
      <c r="D142" s="9"/>
      <c r="E142" s="9">
        <f t="shared" si="2"/>
        <v>552507.46000000031</v>
      </c>
    </row>
    <row r="143" spans="1:5" ht="21" x14ac:dyDescent="0.25">
      <c r="A143" s="18" t="s">
        <v>3016</v>
      </c>
      <c r="B143" s="8" t="s">
        <v>2704</v>
      </c>
      <c r="C143" s="9"/>
      <c r="D143" s="9">
        <v>498543</v>
      </c>
      <c r="E143" s="9">
        <f t="shared" si="2"/>
        <v>53964.460000000312</v>
      </c>
    </row>
    <row r="144" spans="1:5" ht="21" x14ac:dyDescent="0.25">
      <c r="A144" s="18" t="s">
        <v>3016</v>
      </c>
      <c r="B144" s="8" t="s">
        <v>259</v>
      </c>
      <c r="C144" s="9"/>
      <c r="D144" s="9">
        <v>27.3</v>
      </c>
      <c r="E144" s="9">
        <f t="shared" si="2"/>
        <v>53937.160000000309</v>
      </c>
    </row>
    <row r="145" spans="1:6" ht="21" x14ac:dyDescent="0.25">
      <c r="A145" s="18" t="s">
        <v>3020</v>
      </c>
      <c r="B145" s="8" t="s">
        <v>3017</v>
      </c>
      <c r="C145" s="9">
        <v>582641</v>
      </c>
      <c r="D145" s="9"/>
      <c r="E145" s="9">
        <f t="shared" si="2"/>
        <v>636578.16000000027</v>
      </c>
    </row>
    <row r="146" spans="1:6" ht="21" x14ac:dyDescent="0.25">
      <c r="A146" s="18" t="s">
        <v>3020</v>
      </c>
      <c r="B146" s="8" t="s">
        <v>3021</v>
      </c>
      <c r="C146" s="9"/>
      <c r="D146" s="9">
        <v>499988</v>
      </c>
      <c r="E146" s="9">
        <f t="shared" si="2"/>
        <v>136590.16000000027</v>
      </c>
    </row>
    <row r="147" spans="1:6" ht="21" x14ac:dyDescent="0.25">
      <c r="A147" s="18" t="s">
        <v>3020</v>
      </c>
      <c r="B147" s="8" t="s">
        <v>2733</v>
      </c>
      <c r="C147" s="9"/>
      <c r="D147" s="9">
        <v>120000</v>
      </c>
      <c r="E147" s="9">
        <f t="shared" si="2"/>
        <v>16590.160000000265</v>
      </c>
    </row>
    <row r="148" spans="1:6" ht="21" x14ac:dyDescent="0.25">
      <c r="A148" s="18" t="s">
        <v>3020</v>
      </c>
      <c r="B148" s="8" t="s">
        <v>259</v>
      </c>
      <c r="C148" s="9"/>
      <c r="D148" s="9">
        <v>26.25</v>
      </c>
      <c r="E148" s="9">
        <f t="shared" si="2"/>
        <v>16563.910000000265</v>
      </c>
    </row>
    <row r="149" spans="1:6" ht="21" x14ac:dyDescent="0.25">
      <c r="A149" s="18" t="s">
        <v>3005</v>
      </c>
      <c r="B149" s="8" t="s">
        <v>259</v>
      </c>
      <c r="C149" s="9"/>
      <c r="D149" s="9">
        <v>250</v>
      </c>
      <c r="E149" s="9">
        <f t="shared" si="2"/>
        <v>16313.910000000265</v>
      </c>
      <c r="F149" s="14"/>
    </row>
    <row r="150" spans="1:6" ht="21" x14ac:dyDescent="0.25">
      <c r="A150" s="18" t="s">
        <v>3005</v>
      </c>
      <c r="B150" s="8" t="s">
        <v>259</v>
      </c>
      <c r="C150" s="9"/>
      <c r="D150" s="9">
        <v>10.4</v>
      </c>
      <c r="E150" s="9">
        <f t="shared" si="2"/>
        <v>16303.510000000266</v>
      </c>
    </row>
    <row r="151" spans="1:6" ht="21" x14ac:dyDescent="0.25">
      <c r="A151" s="18" t="s">
        <v>3020</v>
      </c>
      <c r="B151" s="8" t="s">
        <v>2702</v>
      </c>
      <c r="C151" s="9"/>
      <c r="D151" s="9">
        <v>14250</v>
      </c>
      <c r="E151" s="9">
        <f t="shared" si="2"/>
        <v>2053.5100000002658</v>
      </c>
    </row>
    <row r="152" spans="1:6" ht="21" x14ac:dyDescent="0.25">
      <c r="A152" s="18" t="s">
        <v>3020</v>
      </c>
      <c r="B152" s="8" t="s">
        <v>259</v>
      </c>
      <c r="C152" s="9"/>
      <c r="D152" s="9">
        <v>26.25</v>
      </c>
      <c r="E152" s="9">
        <f t="shared" si="2"/>
        <v>2027.2600000002658</v>
      </c>
    </row>
    <row r="153" spans="1:6" ht="21" x14ac:dyDescent="0.25">
      <c r="A153" s="18" t="s">
        <v>3036</v>
      </c>
      <c r="B153" s="8" t="s">
        <v>2645</v>
      </c>
      <c r="C153" s="9">
        <v>510360</v>
      </c>
      <c r="D153" s="9"/>
      <c r="E153" s="9">
        <f t="shared" si="2"/>
        <v>512387.26000000024</v>
      </c>
    </row>
    <row r="154" spans="1:6" ht="21" x14ac:dyDescent="0.25">
      <c r="A154" s="18" t="s">
        <v>3036</v>
      </c>
      <c r="B154" s="8" t="s">
        <v>2879</v>
      </c>
      <c r="C154" s="9"/>
      <c r="D154" s="9">
        <v>511031</v>
      </c>
      <c r="E154" s="9">
        <f t="shared" si="2"/>
        <v>1356.2600000002421</v>
      </c>
    </row>
    <row r="155" spans="1:6" ht="21" x14ac:dyDescent="0.25">
      <c r="A155" s="18" t="s">
        <v>3036</v>
      </c>
      <c r="B155" s="8" t="s">
        <v>259</v>
      </c>
      <c r="C155" s="9"/>
      <c r="D155" s="9">
        <v>27.3</v>
      </c>
      <c r="E155" s="9">
        <f t="shared" si="2"/>
        <v>1328.9600000002422</v>
      </c>
    </row>
    <row r="156" spans="1:6" ht="21" x14ac:dyDescent="0.25">
      <c r="A156" s="18" t="s">
        <v>3040</v>
      </c>
      <c r="B156" s="8" t="s">
        <v>2640</v>
      </c>
      <c r="C156" s="9">
        <v>521310</v>
      </c>
      <c r="D156" s="9"/>
      <c r="E156" s="9">
        <f t="shared" si="2"/>
        <v>522638.96000000025</v>
      </c>
    </row>
    <row r="157" spans="1:6" ht="21" x14ac:dyDescent="0.25">
      <c r="A157" s="18" t="s">
        <v>3040</v>
      </c>
      <c r="B157" s="8" t="s">
        <v>2614</v>
      </c>
      <c r="C157" s="9">
        <v>79985</v>
      </c>
      <c r="D157" s="9"/>
      <c r="E157" s="9">
        <f t="shared" si="2"/>
        <v>602623.9600000002</v>
      </c>
    </row>
    <row r="158" spans="1:6" ht="21" x14ac:dyDescent="0.25">
      <c r="A158" s="18" t="s">
        <v>3040</v>
      </c>
      <c r="B158" s="8" t="s">
        <v>3043</v>
      </c>
      <c r="C158" s="9"/>
      <c r="D158" s="9">
        <v>312765</v>
      </c>
      <c r="E158" s="9">
        <f t="shared" si="2"/>
        <v>289858.9600000002</v>
      </c>
    </row>
    <row r="159" spans="1:6" ht="21" x14ac:dyDescent="0.25">
      <c r="A159" s="18" t="s">
        <v>3040</v>
      </c>
      <c r="B159" s="8" t="s">
        <v>3043</v>
      </c>
      <c r="C159" s="9"/>
      <c r="D159" s="9">
        <v>287235</v>
      </c>
      <c r="E159" s="9">
        <f t="shared" si="2"/>
        <v>2623.9600000001956</v>
      </c>
    </row>
    <row r="160" spans="1:6" ht="21" x14ac:dyDescent="0.25">
      <c r="A160" s="18" t="s">
        <v>3045</v>
      </c>
      <c r="B160" s="8" t="s">
        <v>2640</v>
      </c>
      <c r="C160" s="9">
        <v>418940</v>
      </c>
      <c r="D160" s="9"/>
      <c r="E160" s="9">
        <f t="shared" si="2"/>
        <v>421563.9600000002</v>
      </c>
    </row>
    <row r="161" spans="1:7" ht="21" x14ac:dyDescent="0.25">
      <c r="A161" s="18" t="s">
        <v>3045</v>
      </c>
      <c r="B161" s="8" t="s">
        <v>2879</v>
      </c>
      <c r="C161" s="9"/>
      <c r="D161" s="9">
        <v>419687</v>
      </c>
      <c r="E161" s="9">
        <f t="shared" si="2"/>
        <v>1876.9600000001956</v>
      </c>
    </row>
    <row r="162" spans="1:7" ht="21" x14ac:dyDescent="0.25">
      <c r="A162" s="18" t="s">
        <v>3045</v>
      </c>
      <c r="B162" s="8" t="s">
        <v>259</v>
      </c>
      <c r="C162" s="9"/>
      <c r="D162" s="9">
        <v>27.3</v>
      </c>
      <c r="E162" s="9">
        <f t="shared" si="2"/>
        <v>1849.6600000001956</v>
      </c>
    </row>
    <row r="163" spans="1:7" ht="21" x14ac:dyDescent="0.25">
      <c r="A163" s="18" t="s">
        <v>3052</v>
      </c>
      <c r="B163" s="8" t="s">
        <v>2645</v>
      </c>
      <c r="C163" s="9">
        <v>443060</v>
      </c>
      <c r="D163" s="9"/>
      <c r="E163" s="9">
        <f t="shared" si="2"/>
        <v>444909.66000000021</v>
      </c>
    </row>
    <row r="164" spans="1:7" ht="21" x14ac:dyDescent="0.25">
      <c r="A164" s="18" t="s">
        <v>3052</v>
      </c>
      <c r="B164" s="8" t="s">
        <v>2879</v>
      </c>
      <c r="C164" s="9"/>
      <c r="D164" s="9">
        <v>443120</v>
      </c>
      <c r="E164" s="9">
        <f t="shared" si="2"/>
        <v>1789.6600000002072</v>
      </c>
    </row>
    <row r="165" spans="1:7" ht="21" x14ac:dyDescent="0.25">
      <c r="A165" s="18" t="s">
        <v>3052</v>
      </c>
      <c r="B165" s="8" t="s">
        <v>259</v>
      </c>
      <c r="C165" s="9"/>
      <c r="D165" s="9">
        <v>27</v>
      </c>
      <c r="E165" s="9">
        <f t="shared" si="2"/>
        <v>1762.6600000002072</v>
      </c>
    </row>
    <row r="166" spans="1:7" ht="21" x14ac:dyDescent="0.25">
      <c r="A166" s="18" t="s">
        <v>3052</v>
      </c>
      <c r="B166" s="8" t="s">
        <v>2640</v>
      </c>
      <c r="C166" s="9">
        <v>557984</v>
      </c>
      <c r="D166" s="9"/>
      <c r="E166" s="9">
        <f t="shared" si="2"/>
        <v>559746.66000000015</v>
      </c>
    </row>
    <row r="167" spans="1:7" ht="21" x14ac:dyDescent="0.25">
      <c r="A167" s="18" t="s">
        <v>3052</v>
      </c>
      <c r="B167" s="8" t="s">
        <v>2704</v>
      </c>
      <c r="C167" s="9"/>
      <c r="D167" s="9">
        <v>558410</v>
      </c>
      <c r="E167" s="9">
        <f t="shared" si="2"/>
        <v>1336.660000000149</v>
      </c>
    </row>
    <row r="168" spans="1:7" ht="21" x14ac:dyDescent="0.25">
      <c r="A168" s="18" t="s">
        <v>3052</v>
      </c>
      <c r="B168" s="8" t="s">
        <v>259</v>
      </c>
      <c r="C168" s="9"/>
      <c r="D168" s="9">
        <v>27</v>
      </c>
      <c r="E168" s="9">
        <f t="shared" si="2"/>
        <v>1309.660000000149</v>
      </c>
    </row>
    <row r="169" spans="1:7" ht="21" x14ac:dyDescent="0.25">
      <c r="A169" s="18" t="s">
        <v>3059</v>
      </c>
      <c r="B169" s="8" t="s">
        <v>2814</v>
      </c>
      <c r="C169" s="9"/>
      <c r="D169" s="9">
        <v>364.11</v>
      </c>
      <c r="E169" s="9">
        <f t="shared" si="2"/>
        <v>945.550000000149</v>
      </c>
    </row>
    <row r="170" spans="1:7" ht="21" x14ac:dyDescent="0.25">
      <c r="A170" s="18" t="s">
        <v>3059</v>
      </c>
      <c r="B170" s="8" t="s">
        <v>3066</v>
      </c>
      <c r="C170" s="9"/>
      <c r="D170" s="9">
        <v>356.56</v>
      </c>
      <c r="E170" s="9">
        <f t="shared" si="2"/>
        <v>588.99000000014894</v>
      </c>
    </row>
    <row r="171" spans="1:7" ht="21" x14ac:dyDescent="0.25">
      <c r="A171" s="18" t="s">
        <v>3069</v>
      </c>
      <c r="B171" s="8" t="s">
        <v>2614</v>
      </c>
      <c r="C171" s="9">
        <v>7564</v>
      </c>
      <c r="D171" s="9"/>
      <c r="E171" s="9">
        <f t="shared" si="2"/>
        <v>8152.9900000001489</v>
      </c>
    </row>
    <row r="172" spans="1:7" ht="21" x14ac:dyDescent="0.25">
      <c r="A172" s="18" t="s">
        <v>3069</v>
      </c>
      <c r="B172" s="8" t="s">
        <v>3070</v>
      </c>
      <c r="C172" s="9"/>
      <c r="D172" s="9">
        <v>7236</v>
      </c>
      <c r="E172" s="9">
        <f t="shared" si="2"/>
        <v>916.99000000014894</v>
      </c>
    </row>
    <row r="173" spans="1:7" ht="21" x14ac:dyDescent="0.25">
      <c r="A173" s="18" t="s">
        <v>3069</v>
      </c>
      <c r="B173" s="8" t="s">
        <v>259</v>
      </c>
      <c r="C173" s="9"/>
      <c r="D173" s="9">
        <v>27</v>
      </c>
      <c r="E173" s="9">
        <f t="shared" si="2"/>
        <v>889.99000000014894</v>
      </c>
    </row>
    <row r="174" spans="1:7" ht="21" x14ac:dyDescent="0.25">
      <c r="A174" s="18" t="s">
        <v>3073</v>
      </c>
      <c r="B174" s="8" t="s">
        <v>3017</v>
      </c>
      <c r="C174" s="9">
        <v>517467</v>
      </c>
      <c r="D174" s="9"/>
      <c r="E174" s="9">
        <f t="shared" si="2"/>
        <v>518356.99000000017</v>
      </c>
    </row>
    <row r="175" spans="1:7" ht="21" x14ac:dyDescent="0.25">
      <c r="A175" s="18" t="s">
        <v>3073</v>
      </c>
      <c r="B175" s="8" t="s">
        <v>2879</v>
      </c>
      <c r="C175" s="9"/>
      <c r="D175" s="9">
        <v>516983</v>
      </c>
      <c r="E175" s="9">
        <f t="shared" si="2"/>
        <v>1373.9900000001653</v>
      </c>
    </row>
    <row r="176" spans="1:7" ht="21" x14ac:dyDescent="0.25">
      <c r="A176" s="18" t="s">
        <v>3073</v>
      </c>
      <c r="B176" s="8" t="s">
        <v>259</v>
      </c>
      <c r="C176" s="9"/>
      <c r="D176" s="9">
        <v>27.15</v>
      </c>
      <c r="E176" s="9">
        <f t="shared" si="2"/>
        <v>1346.8400000001652</v>
      </c>
      <c r="G176" s="14"/>
    </row>
    <row r="177" spans="1:5" ht="21" x14ac:dyDescent="0.25">
      <c r="A177" s="18" t="s">
        <v>3073</v>
      </c>
      <c r="B177" s="8" t="s">
        <v>3017</v>
      </c>
      <c r="C177" s="9">
        <v>430256</v>
      </c>
      <c r="D177" s="9"/>
      <c r="E177" s="9">
        <f t="shared" si="2"/>
        <v>431602.84000000014</v>
      </c>
    </row>
    <row r="178" spans="1:5" ht="21" x14ac:dyDescent="0.25">
      <c r="A178" s="18" t="s">
        <v>3073</v>
      </c>
      <c r="B178" s="8" t="s">
        <v>2885</v>
      </c>
      <c r="C178" s="9"/>
      <c r="D178" s="9">
        <v>429689</v>
      </c>
      <c r="E178" s="9">
        <f t="shared" ref="E178:E241" si="3">E177+C178-D178</f>
        <v>1913.840000000142</v>
      </c>
    </row>
    <row r="179" spans="1:5" ht="21" x14ac:dyDescent="0.25">
      <c r="A179" s="18" t="s">
        <v>3073</v>
      </c>
      <c r="B179" s="8" t="s">
        <v>259</v>
      </c>
      <c r="C179" s="9"/>
      <c r="D179" s="9">
        <v>27.15</v>
      </c>
      <c r="E179" s="9">
        <f t="shared" si="3"/>
        <v>1886.6900000001419</v>
      </c>
    </row>
    <row r="180" spans="1:5" ht="21" x14ac:dyDescent="0.25">
      <c r="A180" s="18" t="s">
        <v>3084</v>
      </c>
      <c r="B180" s="8" t="s">
        <v>2614</v>
      </c>
      <c r="C180" s="9">
        <v>12330</v>
      </c>
      <c r="D180" s="9"/>
      <c r="E180" s="9">
        <f t="shared" si="3"/>
        <v>14216.690000000142</v>
      </c>
    </row>
    <row r="181" spans="1:5" ht="21" x14ac:dyDescent="0.25">
      <c r="A181" s="18" t="s">
        <v>3084</v>
      </c>
      <c r="B181" s="8" t="s">
        <v>3087</v>
      </c>
      <c r="C181" s="9"/>
      <c r="D181" s="9">
        <v>12896</v>
      </c>
      <c r="E181" s="9">
        <f t="shared" si="3"/>
        <v>1320.6900000001424</v>
      </c>
    </row>
    <row r="182" spans="1:5" ht="21" x14ac:dyDescent="0.25">
      <c r="A182" s="18" t="s">
        <v>3084</v>
      </c>
      <c r="B182" s="8" t="s">
        <v>259</v>
      </c>
      <c r="C182" s="9"/>
      <c r="D182" s="9">
        <v>26.25</v>
      </c>
      <c r="E182" s="9">
        <f t="shared" si="3"/>
        <v>1294.4400000001424</v>
      </c>
    </row>
    <row r="183" spans="1:5" ht="21" x14ac:dyDescent="0.25">
      <c r="A183" s="18" t="s">
        <v>3093</v>
      </c>
      <c r="B183" s="8" t="s">
        <v>2614</v>
      </c>
      <c r="C183" s="9">
        <v>8031</v>
      </c>
      <c r="D183" s="9"/>
      <c r="E183" s="9">
        <f t="shared" si="3"/>
        <v>9325.4400000001424</v>
      </c>
    </row>
    <row r="184" spans="1:5" ht="21" x14ac:dyDescent="0.25">
      <c r="A184" s="18" t="s">
        <v>3101</v>
      </c>
      <c r="B184" s="8" t="s">
        <v>3103</v>
      </c>
      <c r="C184" s="9"/>
      <c r="D184" s="9">
        <v>8333</v>
      </c>
      <c r="E184" s="9">
        <f t="shared" si="3"/>
        <v>992.44000000014239</v>
      </c>
    </row>
    <row r="185" spans="1:5" ht="21" x14ac:dyDescent="0.25">
      <c r="A185" s="18" t="s">
        <v>3101</v>
      </c>
      <c r="B185" s="8" t="s">
        <v>3106</v>
      </c>
      <c r="C185" s="9">
        <v>8333</v>
      </c>
      <c r="D185" s="9"/>
      <c r="E185" s="9">
        <f t="shared" si="3"/>
        <v>9325.4400000001424</v>
      </c>
    </row>
    <row r="186" spans="1:5" ht="21" x14ac:dyDescent="0.25">
      <c r="A186" s="18" t="s">
        <v>3105</v>
      </c>
      <c r="B186" s="8" t="s">
        <v>3107</v>
      </c>
      <c r="C186" s="9"/>
      <c r="D186" s="9">
        <v>5012</v>
      </c>
      <c r="E186" s="9">
        <f t="shared" si="3"/>
        <v>4313.4400000001424</v>
      </c>
    </row>
    <row r="187" spans="1:5" ht="21" x14ac:dyDescent="0.25">
      <c r="A187" s="18" t="s">
        <v>3105</v>
      </c>
      <c r="B187" s="8" t="s">
        <v>259</v>
      </c>
      <c r="C187" s="9"/>
      <c r="D187" s="9">
        <v>27.25</v>
      </c>
      <c r="E187" s="9">
        <f t="shared" si="3"/>
        <v>4286.1900000001424</v>
      </c>
    </row>
    <row r="188" spans="1:5" ht="21" x14ac:dyDescent="0.25">
      <c r="A188" s="18" t="s">
        <v>3109</v>
      </c>
      <c r="B188" s="8" t="s">
        <v>2645</v>
      </c>
      <c r="C188" s="9">
        <v>405260</v>
      </c>
      <c r="D188" s="9"/>
      <c r="E188" s="9">
        <f t="shared" si="3"/>
        <v>409546.19000000012</v>
      </c>
    </row>
    <row r="189" spans="1:5" ht="21" x14ac:dyDescent="0.25">
      <c r="A189" s="18" t="s">
        <v>3109</v>
      </c>
      <c r="B189" s="8" t="s">
        <v>2706</v>
      </c>
      <c r="C189" s="9"/>
      <c r="D189" s="9">
        <v>99683</v>
      </c>
      <c r="E189" s="9">
        <f t="shared" si="3"/>
        <v>309863.19000000012</v>
      </c>
    </row>
    <row r="190" spans="1:5" ht="21" x14ac:dyDescent="0.25">
      <c r="A190" s="18" t="s">
        <v>3109</v>
      </c>
      <c r="B190" s="8" t="s">
        <v>259</v>
      </c>
      <c r="C190" s="9"/>
      <c r="D190" s="9">
        <v>27.25</v>
      </c>
      <c r="E190" s="9">
        <f t="shared" si="3"/>
        <v>309835.94000000012</v>
      </c>
    </row>
    <row r="191" spans="1:5" ht="21" x14ac:dyDescent="0.25">
      <c r="A191" s="18" t="s">
        <v>3109</v>
      </c>
      <c r="B191" s="8" t="s">
        <v>2879</v>
      </c>
      <c r="C191" s="9"/>
      <c r="D191" s="9">
        <v>299890</v>
      </c>
      <c r="E191" s="9">
        <f t="shared" si="3"/>
        <v>9945.9400000001187</v>
      </c>
    </row>
    <row r="192" spans="1:5" ht="21" x14ac:dyDescent="0.25">
      <c r="A192" s="18" t="s">
        <v>3109</v>
      </c>
      <c r="B192" s="8" t="s">
        <v>259</v>
      </c>
      <c r="C192" s="9"/>
      <c r="D192" s="9">
        <v>27.25</v>
      </c>
      <c r="E192" s="9">
        <f t="shared" si="3"/>
        <v>9918.6900000001187</v>
      </c>
    </row>
    <row r="193" spans="1:5" ht="21" x14ac:dyDescent="0.25">
      <c r="A193" s="18" t="s">
        <v>3109</v>
      </c>
      <c r="B193" s="8" t="s">
        <v>3110</v>
      </c>
      <c r="C193" s="9">
        <v>200000</v>
      </c>
      <c r="D193" s="9"/>
      <c r="E193" s="9">
        <f t="shared" si="3"/>
        <v>209918.69000000012</v>
      </c>
    </row>
    <row r="194" spans="1:5" ht="21" x14ac:dyDescent="0.25">
      <c r="A194" s="18" t="s">
        <v>3109</v>
      </c>
      <c r="B194" s="8" t="s">
        <v>2704</v>
      </c>
      <c r="C194" s="9"/>
      <c r="D194" s="9">
        <v>200364</v>
      </c>
      <c r="E194" s="9">
        <f t="shared" si="3"/>
        <v>9554.6900000001187</v>
      </c>
    </row>
    <row r="195" spans="1:5" ht="21" x14ac:dyDescent="0.25">
      <c r="A195" s="18" t="s">
        <v>3109</v>
      </c>
      <c r="B195" s="8" t="s">
        <v>259</v>
      </c>
      <c r="C195" s="9"/>
      <c r="D195" s="9">
        <v>27.3</v>
      </c>
      <c r="E195" s="9">
        <f t="shared" si="3"/>
        <v>9527.3900000001195</v>
      </c>
    </row>
    <row r="196" spans="1:5" ht="21" x14ac:dyDescent="0.25">
      <c r="A196" s="18" t="s">
        <v>3111</v>
      </c>
      <c r="B196" s="8" t="s">
        <v>3112</v>
      </c>
      <c r="C196" s="9"/>
      <c r="D196" s="9">
        <v>8333</v>
      </c>
      <c r="E196" s="9">
        <f t="shared" si="3"/>
        <v>1194.3900000001195</v>
      </c>
    </row>
    <row r="197" spans="1:5" ht="21" x14ac:dyDescent="0.25">
      <c r="A197" s="18" t="s">
        <v>3111</v>
      </c>
      <c r="B197" s="8" t="s">
        <v>259</v>
      </c>
      <c r="C197" s="9"/>
      <c r="D197" s="9">
        <v>27.25</v>
      </c>
      <c r="E197" s="9">
        <f t="shared" si="3"/>
        <v>1167.1400000001195</v>
      </c>
    </row>
    <row r="198" spans="1:5" ht="21" x14ac:dyDescent="0.25">
      <c r="A198" s="18" t="s">
        <v>3111</v>
      </c>
      <c r="B198" s="8" t="s">
        <v>2751</v>
      </c>
      <c r="C198" s="9">
        <v>100000</v>
      </c>
      <c r="D198" s="9"/>
      <c r="E198" s="9">
        <f t="shared" si="3"/>
        <v>101167.14000000012</v>
      </c>
    </row>
    <row r="199" spans="1:5" ht="21" x14ac:dyDescent="0.25">
      <c r="A199" s="18" t="s">
        <v>3111</v>
      </c>
      <c r="B199" s="8" t="s">
        <v>2702</v>
      </c>
      <c r="C199" s="9"/>
      <c r="D199" s="9">
        <v>99563</v>
      </c>
      <c r="E199" s="9">
        <f t="shared" si="3"/>
        <v>1604.1400000001158</v>
      </c>
    </row>
    <row r="200" spans="1:5" ht="21" x14ac:dyDescent="0.25">
      <c r="A200" s="18" t="s">
        <v>3111</v>
      </c>
      <c r="B200" s="8" t="s">
        <v>259</v>
      </c>
      <c r="C200" s="9"/>
      <c r="D200" s="9">
        <v>27.25</v>
      </c>
      <c r="E200" s="9">
        <f t="shared" si="3"/>
        <v>1576.8900000001158</v>
      </c>
    </row>
    <row r="201" spans="1:5" ht="21" x14ac:dyDescent="0.25">
      <c r="A201" s="18" t="s">
        <v>3111</v>
      </c>
      <c r="B201" s="8" t="s">
        <v>259</v>
      </c>
      <c r="C201" s="9"/>
      <c r="D201" s="9">
        <v>250</v>
      </c>
      <c r="E201" s="9">
        <f t="shared" si="3"/>
        <v>1326.8900000001158</v>
      </c>
    </row>
    <row r="202" spans="1:5" ht="21" x14ac:dyDescent="0.25">
      <c r="A202" s="18" t="s">
        <v>3111</v>
      </c>
      <c r="B202" s="8" t="s">
        <v>259</v>
      </c>
      <c r="C202" s="9"/>
      <c r="D202" s="141">
        <v>12.5</v>
      </c>
      <c r="E202" s="9">
        <f t="shared" si="3"/>
        <v>1314.3900000001158</v>
      </c>
    </row>
    <row r="203" spans="1:5" ht="21" x14ac:dyDescent="0.25">
      <c r="A203" s="18" t="s">
        <v>3119</v>
      </c>
      <c r="B203" s="8" t="s">
        <v>259</v>
      </c>
      <c r="C203" s="141"/>
      <c r="D203" s="141">
        <v>100</v>
      </c>
      <c r="E203" s="9">
        <f t="shared" si="3"/>
        <v>1214.3900000001158</v>
      </c>
    </row>
    <row r="204" spans="1:5" ht="21" x14ac:dyDescent="0.25">
      <c r="A204" s="18" t="s">
        <v>3119</v>
      </c>
      <c r="B204" s="8" t="s">
        <v>259</v>
      </c>
      <c r="C204" s="141"/>
      <c r="D204" s="141">
        <v>3.3</v>
      </c>
      <c r="E204" s="9">
        <f t="shared" si="3"/>
        <v>1211.0900000001159</v>
      </c>
    </row>
    <row r="205" spans="1:5" ht="21" x14ac:dyDescent="0.25">
      <c r="A205" s="18" t="s">
        <v>3133</v>
      </c>
      <c r="B205" s="8" t="s">
        <v>2645</v>
      </c>
      <c r="C205" s="141">
        <v>825630</v>
      </c>
      <c r="D205" s="141"/>
      <c r="E205" s="9">
        <f t="shared" si="3"/>
        <v>826841.09000000008</v>
      </c>
    </row>
    <row r="206" spans="1:5" ht="21" x14ac:dyDescent="0.25">
      <c r="A206" s="18" t="s">
        <v>3133</v>
      </c>
      <c r="B206" s="8" t="s">
        <v>2885</v>
      </c>
      <c r="C206" s="141"/>
      <c r="D206" s="141">
        <v>824967</v>
      </c>
      <c r="E206" s="9">
        <f t="shared" si="3"/>
        <v>1874.0900000000838</v>
      </c>
    </row>
    <row r="207" spans="1:5" ht="21" x14ac:dyDescent="0.25">
      <c r="A207" s="18" t="s">
        <v>3133</v>
      </c>
      <c r="B207" s="8" t="s">
        <v>259</v>
      </c>
      <c r="C207" s="141"/>
      <c r="D207" s="141">
        <v>27.25</v>
      </c>
      <c r="E207" s="9">
        <f t="shared" si="3"/>
        <v>1846.8400000000838</v>
      </c>
    </row>
    <row r="208" spans="1:5" ht="21" x14ac:dyDescent="0.25">
      <c r="A208" s="18" t="s">
        <v>3144</v>
      </c>
      <c r="B208" s="8" t="s">
        <v>3017</v>
      </c>
      <c r="C208" s="141">
        <v>147231</v>
      </c>
      <c r="D208" s="141"/>
      <c r="E208" s="9">
        <f t="shared" si="3"/>
        <v>149077.84000000008</v>
      </c>
    </row>
    <row r="209" spans="1:5" ht="21" x14ac:dyDescent="0.25">
      <c r="A209" s="18" t="s">
        <v>3144</v>
      </c>
      <c r="B209" s="8" t="s">
        <v>2885</v>
      </c>
      <c r="C209" s="141"/>
      <c r="D209" s="141">
        <v>148012</v>
      </c>
      <c r="E209" s="9">
        <f t="shared" si="3"/>
        <v>1065.8400000000838</v>
      </c>
    </row>
    <row r="210" spans="1:5" ht="21" x14ac:dyDescent="0.25">
      <c r="A210" s="18" t="s">
        <v>3144</v>
      </c>
      <c r="B210" s="8" t="s">
        <v>259</v>
      </c>
      <c r="C210" s="141"/>
      <c r="D210" s="141">
        <v>27.25</v>
      </c>
      <c r="E210" s="9">
        <f t="shared" si="3"/>
        <v>1038.5900000000838</v>
      </c>
    </row>
    <row r="211" spans="1:5" ht="21" x14ac:dyDescent="0.25">
      <c r="A211" s="18" t="s">
        <v>3146</v>
      </c>
      <c r="B211" s="8" t="s">
        <v>3147</v>
      </c>
      <c r="C211" s="141">
        <v>891968</v>
      </c>
      <c r="D211" s="141"/>
      <c r="E211" s="9">
        <f t="shared" si="3"/>
        <v>893006.59000000008</v>
      </c>
    </row>
    <row r="212" spans="1:5" ht="21" x14ac:dyDescent="0.25">
      <c r="A212" s="18" t="s">
        <v>3146</v>
      </c>
      <c r="B212" s="8" t="s">
        <v>2879</v>
      </c>
      <c r="C212" s="141"/>
      <c r="D212" s="141">
        <v>425641</v>
      </c>
      <c r="E212" s="9">
        <f t="shared" si="3"/>
        <v>467365.59000000008</v>
      </c>
    </row>
    <row r="213" spans="1:5" ht="21" x14ac:dyDescent="0.25">
      <c r="A213" s="18" t="s">
        <v>3146</v>
      </c>
      <c r="B213" s="8" t="s">
        <v>259</v>
      </c>
      <c r="C213" s="141"/>
      <c r="D213" s="141">
        <v>27.25</v>
      </c>
      <c r="E213" s="9">
        <f t="shared" si="3"/>
        <v>467338.34000000008</v>
      </c>
    </row>
    <row r="214" spans="1:5" ht="21" x14ac:dyDescent="0.25">
      <c r="A214" s="18" t="s">
        <v>3146</v>
      </c>
      <c r="B214" s="8" t="s">
        <v>3148</v>
      </c>
      <c r="C214" s="141"/>
      <c r="D214" s="141">
        <v>465968</v>
      </c>
      <c r="E214" s="9">
        <f t="shared" si="3"/>
        <v>1370.3400000000838</v>
      </c>
    </row>
    <row r="215" spans="1:5" ht="21" x14ac:dyDescent="0.25">
      <c r="A215" s="18" t="s">
        <v>3150</v>
      </c>
      <c r="B215" s="8" t="s">
        <v>2751</v>
      </c>
      <c r="C215" s="141">
        <v>97000</v>
      </c>
      <c r="D215" s="141"/>
      <c r="E215" s="9">
        <f t="shared" si="3"/>
        <v>98370.340000000084</v>
      </c>
    </row>
    <row r="216" spans="1:5" ht="21" x14ac:dyDescent="0.25">
      <c r="A216" s="18" t="s">
        <v>3150</v>
      </c>
      <c r="B216" s="8" t="s">
        <v>2614</v>
      </c>
      <c r="C216" s="141">
        <v>22130</v>
      </c>
      <c r="D216" s="141"/>
      <c r="E216" s="9">
        <f t="shared" si="3"/>
        <v>120500.34000000008</v>
      </c>
    </row>
    <row r="217" spans="1:5" ht="21" x14ac:dyDescent="0.25">
      <c r="A217" s="18" t="s">
        <v>3150</v>
      </c>
      <c r="B217" s="8" t="s">
        <v>2704</v>
      </c>
      <c r="C217" s="141"/>
      <c r="D217" s="141">
        <v>25750</v>
      </c>
      <c r="E217" s="9">
        <f t="shared" si="3"/>
        <v>94750.340000000084</v>
      </c>
    </row>
    <row r="218" spans="1:5" ht="21" x14ac:dyDescent="0.25">
      <c r="A218" s="18" t="s">
        <v>3150</v>
      </c>
      <c r="B218" s="8" t="s">
        <v>2640</v>
      </c>
      <c r="C218" s="141">
        <v>104693</v>
      </c>
      <c r="D218" s="141"/>
      <c r="E218" s="9">
        <f t="shared" si="3"/>
        <v>199443.34000000008</v>
      </c>
    </row>
    <row r="219" spans="1:5" ht="21" x14ac:dyDescent="0.25">
      <c r="A219" s="18" t="s">
        <v>3150</v>
      </c>
      <c r="B219" s="8" t="s">
        <v>2733</v>
      </c>
      <c r="C219" s="141"/>
      <c r="D219" s="141">
        <v>185000</v>
      </c>
      <c r="E219" s="9">
        <f t="shared" si="3"/>
        <v>14443.340000000084</v>
      </c>
    </row>
    <row r="220" spans="1:5" ht="21" x14ac:dyDescent="0.25">
      <c r="A220" s="18" t="s">
        <v>3150</v>
      </c>
      <c r="B220" s="8" t="s">
        <v>2614</v>
      </c>
      <c r="C220" s="141">
        <v>60983</v>
      </c>
      <c r="D220" s="141"/>
      <c r="E220" s="9">
        <f t="shared" si="3"/>
        <v>75426.340000000084</v>
      </c>
    </row>
    <row r="221" spans="1:5" ht="21" x14ac:dyDescent="0.25">
      <c r="A221" s="18" t="s">
        <v>3150</v>
      </c>
      <c r="B221" s="8" t="s">
        <v>3153</v>
      </c>
      <c r="C221" s="141"/>
      <c r="D221" s="141">
        <v>69936.639999999999</v>
      </c>
      <c r="E221" s="9">
        <f t="shared" si="3"/>
        <v>5489.7000000000844</v>
      </c>
    </row>
    <row r="222" spans="1:5" ht="21" x14ac:dyDescent="0.25">
      <c r="A222" s="18" t="s">
        <v>3150</v>
      </c>
      <c r="B222" s="8" t="s">
        <v>259</v>
      </c>
      <c r="C222" s="141"/>
      <c r="D222" s="141">
        <v>26.25</v>
      </c>
      <c r="E222" s="9">
        <f t="shared" si="3"/>
        <v>5463.4500000000844</v>
      </c>
    </row>
    <row r="223" spans="1:5" ht="21" x14ac:dyDescent="0.25">
      <c r="A223" s="18" t="s">
        <v>3150</v>
      </c>
      <c r="B223" s="8" t="s">
        <v>259</v>
      </c>
      <c r="C223" s="141"/>
      <c r="D223" s="141">
        <v>26.25</v>
      </c>
      <c r="E223" s="9">
        <f t="shared" si="3"/>
        <v>5437.2000000000844</v>
      </c>
    </row>
    <row r="224" spans="1:5" ht="21" x14ac:dyDescent="0.25">
      <c r="A224" s="18" t="s">
        <v>3154</v>
      </c>
      <c r="B224" s="8" t="s">
        <v>3155</v>
      </c>
      <c r="C224" s="141"/>
      <c r="D224" s="141">
        <v>4725</v>
      </c>
      <c r="E224" s="9">
        <f t="shared" si="3"/>
        <v>712.2000000000844</v>
      </c>
    </row>
    <row r="225" spans="1:6" ht="21" x14ac:dyDescent="0.25">
      <c r="A225" s="18" t="s">
        <v>3154</v>
      </c>
      <c r="B225" s="8" t="s">
        <v>259</v>
      </c>
      <c r="C225" s="141"/>
      <c r="D225" s="141">
        <v>26.25</v>
      </c>
      <c r="E225" s="9">
        <f t="shared" si="3"/>
        <v>685.9500000000844</v>
      </c>
    </row>
    <row r="226" spans="1:6" ht="21" x14ac:dyDescent="0.25">
      <c r="A226" s="18" t="s">
        <v>3162</v>
      </c>
      <c r="B226" s="8" t="s">
        <v>2640</v>
      </c>
      <c r="C226" s="141">
        <v>869325</v>
      </c>
      <c r="D226" s="141"/>
      <c r="E226" s="9">
        <f t="shared" si="3"/>
        <v>870010.95000000007</v>
      </c>
    </row>
    <row r="227" spans="1:6" ht="21" x14ac:dyDescent="0.25">
      <c r="A227" s="18" t="s">
        <v>3162</v>
      </c>
      <c r="B227" s="8" t="s">
        <v>3155</v>
      </c>
      <c r="C227" s="141"/>
      <c r="D227" s="141">
        <v>868230</v>
      </c>
      <c r="E227" s="9">
        <f t="shared" si="3"/>
        <v>1780.9500000000698</v>
      </c>
    </row>
    <row r="228" spans="1:6" ht="21" x14ac:dyDescent="0.25">
      <c r="A228" s="18" t="s">
        <v>3164</v>
      </c>
      <c r="B228" s="8" t="s">
        <v>3017</v>
      </c>
      <c r="C228" s="141">
        <v>729682</v>
      </c>
      <c r="D228" s="141"/>
      <c r="E228" s="9">
        <f t="shared" si="3"/>
        <v>731462.95000000007</v>
      </c>
    </row>
    <row r="229" spans="1:6" ht="21" x14ac:dyDescent="0.25">
      <c r="A229" s="18" t="s">
        <v>3164</v>
      </c>
      <c r="B229" s="8" t="s">
        <v>2704</v>
      </c>
      <c r="C229" s="141"/>
      <c r="D229" s="141">
        <v>729234</v>
      </c>
      <c r="E229" s="9">
        <f t="shared" si="3"/>
        <v>2228.9500000000698</v>
      </c>
    </row>
    <row r="230" spans="1:6" ht="21" x14ac:dyDescent="0.25">
      <c r="A230" s="18" t="s">
        <v>3164</v>
      </c>
      <c r="B230" s="8" t="s">
        <v>259</v>
      </c>
      <c r="C230" s="141"/>
      <c r="D230" s="141">
        <v>27.25</v>
      </c>
      <c r="E230" s="9">
        <f t="shared" si="3"/>
        <v>2201.7000000000698</v>
      </c>
    </row>
    <row r="231" spans="1:6" ht="21" x14ac:dyDescent="0.25">
      <c r="A231" s="18"/>
      <c r="B231" s="8" t="s">
        <v>2814</v>
      </c>
      <c r="C231" s="141"/>
      <c r="D231" s="141">
        <v>131.25</v>
      </c>
      <c r="E231" s="9">
        <f t="shared" si="3"/>
        <v>2070.4500000000698</v>
      </c>
    </row>
    <row r="232" spans="1:6" ht="21" x14ac:dyDescent="0.25">
      <c r="A232" s="18"/>
      <c r="B232" s="8" t="s">
        <v>3066</v>
      </c>
      <c r="C232" s="141"/>
      <c r="D232" s="141">
        <v>312.33999999999997</v>
      </c>
      <c r="E232" s="9">
        <f t="shared" si="3"/>
        <v>1758.1100000000699</v>
      </c>
    </row>
    <row r="233" spans="1:6" ht="21" x14ac:dyDescent="0.25">
      <c r="A233" s="18" t="s">
        <v>3185</v>
      </c>
      <c r="B233" s="8" t="s">
        <v>3186</v>
      </c>
      <c r="C233" s="141">
        <v>703462</v>
      </c>
      <c r="D233" s="141"/>
      <c r="E233" s="9">
        <f t="shared" si="3"/>
        <v>705220.1100000001</v>
      </c>
    </row>
    <row r="234" spans="1:6" ht="21" x14ac:dyDescent="0.25">
      <c r="A234" s="18" t="s">
        <v>3185</v>
      </c>
      <c r="B234" s="8" t="s">
        <v>2879</v>
      </c>
      <c r="C234" s="141"/>
      <c r="D234" s="141">
        <v>702694</v>
      </c>
      <c r="E234" s="9">
        <f t="shared" si="3"/>
        <v>2526.1100000001024</v>
      </c>
    </row>
    <row r="235" spans="1:6" ht="21" x14ac:dyDescent="0.25">
      <c r="A235" s="18" t="s">
        <v>3185</v>
      </c>
      <c r="B235" s="8" t="s">
        <v>259</v>
      </c>
      <c r="C235" s="141"/>
      <c r="D235" s="141">
        <v>27.3</v>
      </c>
      <c r="E235" s="9">
        <f t="shared" si="3"/>
        <v>2498.8100000001023</v>
      </c>
    </row>
    <row r="236" spans="1:6" ht="21" x14ac:dyDescent="0.25">
      <c r="A236" s="18" t="s">
        <v>3185</v>
      </c>
      <c r="B236" s="8" t="s">
        <v>259</v>
      </c>
      <c r="C236" s="141"/>
      <c r="D236" s="141">
        <v>400</v>
      </c>
      <c r="E236" s="9">
        <f t="shared" si="3"/>
        <v>2098.8100000001023</v>
      </c>
      <c r="F236" s="14"/>
    </row>
    <row r="237" spans="1:6" ht="21" x14ac:dyDescent="0.25">
      <c r="A237" s="18" t="s">
        <v>3185</v>
      </c>
      <c r="B237" s="8" t="s">
        <v>259</v>
      </c>
      <c r="C237" s="141"/>
      <c r="D237" s="141">
        <v>53.75</v>
      </c>
      <c r="E237" s="9">
        <f t="shared" si="3"/>
        <v>2045.0600000001023</v>
      </c>
    </row>
    <row r="238" spans="1:6" ht="21" x14ac:dyDescent="0.25">
      <c r="A238" s="18" t="s">
        <v>3197</v>
      </c>
      <c r="B238" s="8" t="s">
        <v>3198</v>
      </c>
      <c r="C238" s="141">
        <v>200000</v>
      </c>
      <c r="D238" s="141"/>
      <c r="E238" s="9">
        <f t="shared" si="3"/>
        <v>202045.06000000011</v>
      </c>
    </row>
    <row r="239" spans="1:6" ht="21" x14ac:dyDescent="0.25">
      <c r="A239" s="18" t="s">
        <v>3197</v>
      </c>
      <c r="B239" s="8" t="s">
        <v>2879</v>
      </c>
      <c r="C239" s="141"/>
      <c r="D239" s="141">
        <v>200315</v>
      </c>
      <c r="E239" s="9">
        <f t="shared" si="3"/>
        <v>1730.0600000001141</v>
      </c>
    </row>
    <row r="240" spans="1:6" ht="21" x14ac:dyDescent="0.25">
      <c r="A240" s="18" t="s">
        <v>3197</v>
      </c>
      <c r="B240" s="8" t="s">
        <v>259</v>
      </c>
      <c r="C240" s="141"/>
      <c r="D240" s="141">
        <v>27.3</v>
      </c>
      <c r="E240" s="9">
        <f t="shared" si="3"/>
        <v>1702.7600000001141</v>
      </c>
    </row>
    <row r="241" spans="1:5" ht="21" x14ac:dyDescent="0.25">
      <c r="A241" s="18" t="s">
        <v>3200</v>
      </c>
      <c r="B241" s="8" t="s">
        <v>259</v>
      </c>
      <c r="C241" s="141"/>
      <c r="D241" s="141">
        <v>250</v>
      </c>
      <c r="E241" s="9">
        <f t="shared" si="3"/>
        <v>1452.7600000001141</v>
      </c>
    </row>
    <row r="242" spans="1:5" ht="21" x14ac:dyDescent="0.25">
      <c r="A242" s="18" t="s">
        <v>3200</v>
      </c>
      <c r="B242" s="8" t="s">
        <v>259</v>
      </c>
      <c r="C242" s="141"/>
      <c r="D242" s="141">
        <v>12.5</v>
      </c>
      <c r="E242" s="9">
        <f t="shared" ref="E242:E305" si="4">E241+C242-D242</f>
        <v>1440.2600000001141</v>
      </c>
    </row>
    <row r="243" spans="1:5" ht="21" x14ac:dyDescent="0.25">
      <c r="A243" s="18" t="s">
        <v>3200</v>
      </c>
      <c r="B243" s="8" t="s">
        <v>259</v>
      </c>
      <c r="C243" s="141"/>
      <c r="D243" s="141">
        <v>100</v>
      </c>
      <c r="E243" s="9">
        <f t="shared" si="4"/>
        <v>1340.2600000001141</v>
      </c>
    </row>
    <row r="244" spans="1:5" ht="21" x14ac:dyDescent="0.25">
      <c r="A244" s="18" t="s">
        <v>3200</v>
      </c>
      <c r="B244" s="8" t="s">
        <v>259</v>
      </c>
      <c r="C244" s="141"/>
      <c r="D244" s="141">
        <v>5</v>
      </c>
      <c r="E244" s="9">
        <f t="shared" si="4"/>
        <v>1335.2600000001141</v>
      </c>
    </row>
    <row r="245" spans="1:5" ht="21" x14ac:dyDescent="0.25">
      <c r="A245" s="18" t="s">
        <v>3207</v>
      </c>
      <c r="B245" s="8" t="s">
        <v>3198</v>
      </c>
      <c r="C245" s="141">
        <v>100000</v>
      </c>
      <c r="D245" s="141"/>
      <c r="E245" s="9">
        <f t="shared" si="4"/>
        <v>101335.26000000011</v>
      </c>
    </row>
    <row r="246" spans="1:5" ht="21" x14ac:dyDescent="0.25">
      <c r="A246" s="18" t="s">
        <v>3207</v>
      </c>
      <c r="B246" s="8" t="s">
        <v>2879</v>
      </c>
      <c r="C246" s="141"/>
      <c r="D246" s="141">
        <v>100241</v>
      </c>
      <c r="E246" s="9">
        <f t="shared" si="4"/>
        <v>1094.2600000001112</v>
      </c>
    </row>
    <row r="247" spans="1:5" ht="21" x14ac:dyDescent="0.25">
      <c r="A247" s="18" t="s">
        <v>3207</v>
      </c>
      <c r="B247" s="8" t="s">
        <v>259</v>
      </c>
      <c r="C247" s="141"/>
      <c r="D247" s="141">
        <v>27.3</v>
      </c>
      <c r="E247" s="9">
        <f t="shared" si="4"/>
        <v>1066.9600000001112</v>
      </c>
    </row>
    <row r="248" spans="1:5" ht="21" x14ac:dyDescent="0.25">
      <c r="A248" s="18" t="s">
        <v>3232</v>
      </c>
      <c r="B248" s="8" t="s">
        <v>3198</v>
      </c>
      <c r="C248" s="141">
        <v>100000</v>
      </c>
      <c r="D248" s="141"/>
      <c r="E248" s="9">
        <f t="shared" si="4"/>
        <v>101066.96000000011</v>
      </c>
    </row>
    <row r="249" spans="1:5" ht="21" x14ac:dyDescent="0.25">
      <c r="A249" s="18" t="s">
        <v>3232</v>
      </c>
      <c r="B249" s="8" t="s">
        <v>2640</v>
      </c>
      <c r="C249" s="141">
        <v>84500</v>
      </c>
      <c r="D249" s="141"/>
      <c r="E249" s="9">
        <f t="shared" si="4"/>
        <v>185566.96000000011</v>
      </c>
    </row>
    <row r="250" spans="1:5" ht="21" x14ac:dyDescent="0.25">
      <c r="A250" s="18" t="s">
        <v>3232</v>
      </c>
      <c r="B250" s="8" t="s">
        <v>2733</v>
      </c>
      <c r="C250" s="141"/>
      <c r="D250" s="141">
        <v>185000</v>
      </c>
      <c r="E250" s="9">
        <f t="shared" si="4"/>
        <v>566.96000000010827</v>
      </c>
    </row>
    <row r="251" spans="1:5" ht="21" x14ac:dyDescent="0.25">
      <c r="A251" s="18" t="s">
        <v>3232</v>
      </c>
      <c r="B251" s="8" t="s">
        <v>259</v>
      </c>
      <c r="C251" s="141"/>
      <c r="D251" s="141">
        <v>23.19</v>
      </c>
      <c r="E251" s="9">
        <f t="shared" si="4"/>
        <v>543.77000000010821</v>
      </c>
    </row>
    <row r="252" spans="1:5" ht="21" x14ac:dyDescent="0.25">
      <c r="A252" s="18" t="s">
        <v>3234</v>
      </c>
      <c r="B252" s="8" t="s">
        <v>3017</v>
      </c>
      <c r="C252" s="141">
        <v>183923</v>
      </c>
      <c r="D252" s="141"/>
      <c r="E252" s="9">
        <f t="shared" si="4"/>
        <v>184466.77000000011</v>
      </c>
    </row>
    <row r="253" spans="1:5" ht="21" x14ac:dyDescent="0.25">
      <c r="A253" s="18" t="s">
        <v>3234</v>
      </c>
      <c r="B253" s="8" t="s">
        <v>2733</v>
      </c>
      <c r="C253" s="141"/>
      <c r="D253" s="141">
        <v>183000</v>
      </c>
      <c r="E253" s="9">
        <f t="shared" si="4"/>
        <v>1466.7700000001059</v>
      </c>
    </row>
    <row r="254" spans="1:5" ht="21" x14ac:dyDescent="0.25">
      <c r="A254" s="18" t="s">
        <v>3234</v>
      </c>
      <c r="B254" s="8" t="s">
        <v>259</v>
      </c>
      <c r="C254" s="141"/>
      <c r="D254" s="141">
        <v>27.3</v>
      </c>
      <c r="E254" s="9">
        <f t="shared" si="4"/>
        <v>1439.470000000106</v>
      </c>
    </row>
    <row r="255" spans="1:5" ht="21" x14ac:dyDescent="0.25">
      <c r="A255" s="18" t="s">
        <v>3234</v>
      </c>
      <c r="B255" s="8" t="s">
        <v>3268</v>
      </c>
      <c r="C255" s="141">
        <v>350000</v>
      </c>
      <c r="D255" s="141"/>
      <c r="E255" s="9">
        <f t="shared" si="4"/>
        <v>351439.47000000009</v>
      </c>
    </row>
    <row r="256" spans="1:5" ht="21" x14ac:dyDescent="0.25">
      <c r="A256" s="18" t="s">
        <v>3234</v>
      </c>
      <c r="B256" s="8" t="s">
        <v>3155</v>
      </c>
      <c r="C256" s="141"/>
      <c r="D256" s="141">
        <v>350248</v>
      </c>
      <c r="E256" s="9">
        <f t="shared" si="4"/>
        <v>1191.4700000000885</v>
      </c>
    </row>
    <row r="257" spans="1:5" ht="21" x14ac:dyDescent="0.25">
      <c r="A257" s="18" t="s">
        <v>3234</v>
      </c>
      <c r="B257" s="8" t="s">
        <v>259</v>
      </c>
      <c r="C257" s="141"/>
      <c r="D257" s="141">
        <v>27.3</v>
      </c>
      <c r="E257" s="9">
        <f t="shared" si="4"/>
        <v>1164.1700000000885</v>
      </c>
    </row>
    <row r="258" spans="1:5" ht="21" x14ac:dyDescent="0.25">
      <c r="A258" s="18" t="s">
        <v>3277</v>
      </c>
      <c r="B258" s="8" t="s">
        <v>3280</v>
      </c>
      <c r="C258" s="141">
        <v>100000</v>
      </c>
      <c r="D258" s="141"/>
      <c r="E258" s="9">
        <f t="shared" si="4"/>
        <v>101164.17000000009</v>
      </c>
    </row>
    <row r="259" spans="1:5" ht="21" x14ac:dyDescent="0.25">
      <c r="A259" s="18" t="s">
        <v>3277</v>
      </c>
      <c r="B259" s="8" t="s">
        <v>2702</v>
      </c>
      <c r="C259" s="141"/>
      <c r="D259" s="141">
        <v>100236</v>
      </c>
      <c r="E259" s="9">
        <f t="shared" si="4"/>
        <v>928.17000000008557</v>
      </c>
    </row>
    <row r="260" spans="1:5" ht="21" x14ac:dyDescent="0.25">
      <c r="A260" s="18" t="s">
        <v>3277</v>
      </c>
      <c r="B260" s="8" t="s">
        <v>259</v>
      </c>
      <c r="C260" s="141"/>
      <c r="D260" s="141">
        <v>27.3</v>
      </c>
      <c r="E260" s="9">
        <f t="shared" si="4"/>
        <v>900.87000000008561</v>
      </c>
    </row>
    <row r="261" spans="1:5" ht="21" x14ac:dyDescent="0.25">
      <c r="A261" s="18" t="s">
        <v>3277</v>
      </c>
      <c r="B261" s="8" t="s">
        <v>259</v>
      </c>
      <c r="C261" s="141"/>
      <c r="D261" s="141">
        <v>4</v>
      </c>
      <c r="E261" s="9">
        <f t="shared" si="4"/>
        <v>896.87000000008561</v>
      </c>
    </row>
    <row r="262" spans="1:5" ht="21" x14ac:dyDescent="0.25">
      <c r="A262" s="18" t="s">
        <v>3277</v>
      </c>
      <c r="B262" s="8" t="s">
        <v>3282</v>
      </c>
      <c r="C262" s="141"/>
      <c r="D262" s="141">
        <v>626.75</v>
      </c>
      <c r="E262" s="9">
        <f t="shared" si="4"/>
        <v>270.12000000008561</v>
      </c>
    </row>
    <row r="263" spans="1:5" ht="21" x14ac:dyDescent="0.25">
      <c r="A263" s="18" t="s">
        <v>3302</v>
      </c>
      <c r="B263" s="8" t="s">
        <v>259</v>
      </c>
      <c r="C263" s="141"/>
      <c r="D263" s="141">
        <f>250+12.5+100+5</f>
        <v>367.5</v>
      </c>
      <c r="E263" s="9">
        <f t="shared" si="4"/>
        <v>-97.379999999914389</v>
      </c>
    </row>
    <row r="264" spans="1:5" ht="21" x14ac:dyDescent="0.25">
      <c r="A264" s="18" t="s">
        <v>3303</v>
      </c>
      <c r="B264" s="8" t="s">
        <v>3307</v>
      </c>
      <c r="C264" s="141">
        <v>12998</v>
      </c>
      <c r="D264" s="141"/>
      <c r="E264" s="9">
        <f t="shared" si="4"/>
        <v>12900.620000000086</v>
      </c>
    </row>
    <row r="265" spans="1:5" ht="21" x14ac:dyDescent="0.25">
      <c r="A265" s="18" t="s">
        <v>3303</v>
      </c>
      <c r="B265" s="8" t="s">
        <v>2751</v>
      </c>
      <c r="C265" s="141">
        <v>9900</v>
      </c>
      <c r="D265" s="141"/>
      <c r="E265" s="9">
        <f t="shared" si="4"/>
        <v>22800.620000000086</v>
      </c>
    </row>
    <row r="266" spans="1:5" ht="21" x14ac:dyDescent="0.25">
      <c r="A266" s="18" t="s">
        <v>3303</v>
      </c>
      <c r="B266" s="8" t="s">
        <v>3148</v>
      </c>
      <c r="C266" s="141"/>
      <c r="D266" s="141">
        <v>22104</v>
      </c>
      <c r="E266" s="9">
        <f t="shared" si="4"/>
        <v>696.62000000008629</v>
      </c>
    </row>
    <row r="267" spans="1:5" ht="21" x14ac:dyDescent="0.25">
      <c r="A267" s="18" t="s">
        <v>3327</v>
      </c>
      <c r="B267" s="8" t="s">
        <v>3328</v>
      </c>
      <c r="C267" s="141">
        <v>497000</v>
      </c>
      <c r="D267" s="141"/>
      <c r="E267" s="9">
        <f t="shared" si="4"/>
        <v>497696.62000000011</v>
      </c>
    </row>
    <row r="268" spans="1:5" ht="21" x14ac:dyDescent="0.25">
      <c r="A268" s="18" t="s">
        <v>3327</v>
      </c>
      <c r="B268" s="8" t="s">
        <v>2785</v>
      </c>
      <c r="C268" s="141"/>
      <c r="D268" s="141">
        <v>497102</v>
      </c>
      <c r="E268" s="9">
        <f t="shared" si="4"/>
        <v>594.62000000011176</v>
      </c>
    </row>
    <row r="269" spans="1:5" ht="21" x14ac:dyDescent="0.25">
      <c r="A269" s="18" t="s">
        <v>3327</v>
      </c>
      <c r="B269" s="8" t="s">
        <v>259</v>
      </c>
      <c r="C269" s="141"/>
      <c r="D269" s="141">
        <v>27.3</v>
      </c>
      <c r="E269" s="9">
        <f t="shared" si="4"/>
        <v>567.3200000001118</v>
      </c>
    </row>
    <row r="270" spans="1:5" ht="21" x14ac:dyDescent="0.25">
      <c r="A270" s="18" t="s">
        <v>3358</v>
      </c>
      <c r="B270" s="8" t="s">
        <v>2640</v>
      </c>
      <c r="C270" s="141">
        <v>8733</v>
      </c>
      <c r="D270" s="141"/>
      <c r="E270" s="9">
        <f t="shared" si="4"/>
        <v>9300.3200000001125</v>
      </c>
    </row>
    <row r="271" spans="1:5" ht="21" x14ac:dyDescent="0.25">
      <c r="A271" s="18" t="s">
        <v>3359</v>
      </c>
      <c r="B271" s="8" t="s">
        <v>3103</v>
      </c>
      <c r="C271" s="141"/>
      <c r="D271" s="141">
        <v>8333</v>
      </c>
      <c r="E271" s="9">
        <f t="shared" si="4"/>
        <v>967.32000000011249</v>
      </c>
    </row>
    <row r="272" spans="1:5" ht="21" x14ac:dyDescent="0.25">
      <c r="A272" s="18" t="s">
        <v>3359</v>
      </c>
      <c r="B272" s="8" t="s">
        <v>3362</v>
      </c>
      <c r="C272" s="141">
        <v>8333</v>
      </c>
      <c r="D272" s="141"/>
      <c r="E272" s="9">
        <f t="shared" si="4"/>
        <v>9300.3200000001125</v>
      </c>
    </row>
    <row r="273" spans="1:6" ht="21" x14ac:dyDescent="0.25">
      <c r="A273" s="18" t="s">
        <v>3365</v>
      </c>
      <c r="B273" s="8" t="s">
        <v>3112</v>
      </c>
      <c r="C273" s="141"/>
      <c r="D273" s="141">
        <v>8333</v>
      </c>
      <c r="E273" s="9">
        <f t="shared" si="4"/>
        <v>967.32000000011249</v>
      </c>
    </row>
    <row r="274" spans="1:6" ht="21" x14ac:dyDescent="0.25">
      <c r="A274" s="18" t="s">
        <v>3365</v>
      </c>
      <c r="B274" s="8" t="s">
        <v>259</v>
      </c>
      <c r="C274" s="141"/>
      <c r="D274" s="141">
        <v>27.3</v>
      </c>
      <c r="E274" s="9">
        <f t="shared" si="4"/>
        <v>940.02000000011253</v>
      </c>
    </row>
    <row r="275" spans="1:6" ht="21" x14ac:dyDescent="0.25">
      <c r="A275" s="18" t="s">
        <v>3365</v>
      </c>
      <c r="B275" s="8" t="s">
        <v>3366</v>
      </c>
      <c r="C275" s="141"/>
      <c r="D275" s="141">
        <v>300</v>
      </c>
      <c r="E275" s="9">
        <f t="shared" si="4"/>
        <v>640.02000000011253</v>
      </c>
    </row>
    <row r="276" spans="1:6" ht="21" x14ac:dyDescent="0.25">
      <c r="A276" s="18" t="s">
        <v>3365</v>
      </c>
      <c r="B276" s="8" t="s">
        <v>259</v>
      </c>
      <c r="C276" s="141"/>
      <c r="D276" s="141">
        <v>25.31</v>
      </c>
      <c r="E276" s="9">
        <f t="shared" si="4"/>
        <v>614.71000000011259</v>
      </c>
    </row>
    <row r="277" spans="1:6" ht="21" x14ac:dyDescent="0.25">
      <c r="A277" s="18" t="s">
        <v>3376</v>
      </c>
      <c r="B277" s="8" t="s">
        <v>259</v>
      </c>
      <c r="C277" s="141"/>
      <c r="D277" s="141">
        <v>400</v>
      </c>
      <c r="E277" s="9">
        <f t="shared" si="4"/>
        <v>214.71000000011259</v>
      </c>
    </row>
    <row r="278" spans="1:6" ht="21" x14ac:dyDescent="0.25">
      <c r="A278" s="18" t="s">
        <v>3376</v>
      </c>
      <c r="B278" s="8" t="s">
        <v>2614</v>
      </c>
      <c r="C278" s="141">
        <v>50560</v>
      </c>
      <c r="D278" s="141"/>
      <c r="E278" s="9">
        <f t="shared" si="4"/>
        <v>50774.710000000116</v>
      </c>
    </row>
    <row r="279" spans="1:6" ht="21" x14ac:dyDescent="0.25">
      <c r="A279" s="18" t="s">
        <v>3376</v>
      </c>
      <c r="B279" s="8" t="s">
        <v>2733</v>
      </c>
      <c r="C279" s="141"/>
      <c r="D279" s="141">
        <v>50000</v>
      </c>
      <c r="E279" s="9">
        <f t="shared" si="4"/>
        <v>774.71000000011554</v>
      </c>
    </row>
    <row r="280" spans="1:6" ht="21" x14ac:dyDescent="0.25">
      <c r="A280" s="18" t="s">
        <v>3376</v>
      </c>
      <c r="B280" s="8" t="s">
        <v>259</v>
      </c>
      <c r="C280" s="141"/>
      <c r="D280" s="141">
        <v>27.3</v>
      </c>
      <c r="E280" s="9">
        <f t="shared" si="4"/>
        <v>747.41000000011559</v>
      </c>
    </row>
    <row r="281" spans="1:6" ht="21" x14ac:dyDescent="0.25">
      <c r="A281" s="18" t="s">
        <v>3382</v>
      </c>
      <c r="B281" s="8" t="s">
        <v>2782</v>
      </c>
      <c r="C281" s="141">
        <v>10230</v>
      </c>
      <c r="D281" s="141"/>
      <c r="E281" s="9">
        <f t="shared" si="4"/>
        <v>10977.410000000116</v>
      </c>
    </row>
    <row r="282" spans="1:6" ht="21" x14ac:dyDescent="0.25">
      <c r="A282" s="18" t="s">
        <v>3382</v>
      </c>
      <c r="B282" s="8" t="s">
        <v>3385</v>
      </c>
      <c r="C282" s="141">
        <v>4223</v>
      </c>
      <c r="D282" s="141"/>
      <c r="E282" s="9">
        <f t="shared" si="4"/>
        <v>15200.410000000116</v>
      </c>
    </row>
    <row r="283" spans="1:6" ht="21" x14ac:dyDescent="0.25">
      <c r="A283" s="18" t="s">
        <v>3382</v>
      </c>
      <c r="B283" s="8" t="s">
        <v>259</v>
      </c>
      <c r="C283" s="141"/>
      <c r="D283" s="141">
        <v>26.25</v>
      </c>
      <c r="E283" s="9">
        <f t="shared" si="4"/>
        <v>15174.160000000116</v>
      </c>
    </row>
    <row r="284" spans="1:6" ht="21" x14ac:dyDescent="0.25">
      <c r="A284" s="18" t="s">
        <v>3382</v>
      </c>
      <c r="B284" s="8" t="s">
        <v>259</v>
      </c>
      <c r="C284" s="141"/>
      <c r="D284" s="141">
        <v>300</v>
      </c>
      <c r="E284" s="9">
        <f t="shared" si="4"/>
        <v>14874.160000000116</v>
      </c>
    </row>
    <row r="285" spans="1:6" ht="21" x14ac:dyDescent="0.25">
      <c r="A285" s="18" t="s">
        <v>3382</v>
      </c>
      <c r="B285" s="8" t="s">
        <v>259</v>
      </c>
      <c r="C285" s="141"/>
      <c r="D285" s="141">
        <v>26.25</v>
      </c>
      <c r="E285" s="9">
        <f t="shared" si="4"/>
        <v>14847.910000000116</v>
      </c>
    </row>
    <row r="286" spans="1:6" ht="21" x14ac:dyDescent="0.25">
      <c r="A286" s="18" t="s">
        <v>3382</v>
      </c>
      <c r="B286" s="8" t="s">
        <v>259</v>
      </c>
      <c r="C286" s="141"/>
      <c r="D286" s="141">
        <v>9.2200000000000006</v>
      </c>
      <c r="E286" s="9">
        <f t="shared" si="4"/>
        <v>14838.690000000117</v>
      </c>
      <c r="F286" s="14">
        <f>+E285-14838.69</f>
        <v>9.2200000001157605</v>
      </c>
    </row>
    <row r="287" spans="1:6" ht="21" x14ac:dyDescent="0.25">
      <c r="A287" s="18" t="s">
        <v>3382</v>
      </c>
      <c r="B287" s="8" t="s">
        <v>3386</v>
      </c>
      <c r="C287" s="141"/>
      <c r="D287" s="141">
        <v>12155</v>
      </c>
      <c r="E287" s="9">
        <f t="shared" si="4"/>
        <v>2683.6900000001169</v>
      </c>
    </row>
    <row r="288" spans="1:6" ht="21" x14ac:dyDescent="0.25">
      <c r="A288" s="18" t="s">
        <v>3382</v>
      </c>
      <c r="B288" s="8" t="s">
        <v>3386</v>
      </c>
      <c r="C288" s="141"/>
      <c r="D288" s="141">
        <v>2050</v>
      </c>
      <c r="E288" s="9">
        <f t="shared" si="4"/>
        <v>633.69000000011692</v>
      </c>
    </row>
    <row r="289" spans="1:5" ht="21" x14ac:dyDescent="0.25">
      <c r="A289" s="18" t="s">
        <v>3382</v>
      </c>
      <c r="B289" s="8" t="s">
        <v>259</v>
      </c>
      <c r="C289" s="141"/>
      <c r="D289" s="141">
        <f>27.3+27.3</f>
        <v>54.6</v>
      </c>
      <c r="E289" s="9">
        <f t="shared" si="4"/>
        <v>579.0900000001169</v>
      </c>
    </row>
    <row r="290" spans="1:5" ht="21" x14ac:dyDescent="0.25">
      <c r="A290" s="18" t="s">
        <v>3416</v>
      </c>
      <c r="B290" s="8" t="s">
        <v>2640</v>
      </c>
      <c r="C290" s="141">
        <v>250133</v>
      </c>
      <c r="D290" s="141"/>
      <c r="E290" s="9">
        <f t="shared" si="4"/>
        <v>250712.09000000011</v>
      </c>
    </row>
    <row r="291" spans="1:5" ht="21" x14ac:dyDescent="0.25">
      <c r="A291" s="18" t="s">
        <v>3416</v>
      </c>
      <c r="B291" s="8" t="s">
        <v>3155</v>
      </c>
      <c r="C291" s="141"/>
      <c r="D291" s="141">
        <v>249866</v>
      </c>
      <c r="E291" s="9">
        <f t="shared" si="4"/>
        <v>846.09000000011292</v>
      </c>
    </row>
    <row r="292" spans="1:5" ht="21" x14ac:dyDescent="0.25">
      <c r="A292" s="18" t="s">
        <v>3416</v>
      </c>
      <c r="B292" s="8" t="s">
        <v>259</v>
      </c>
      <c r="C292" s="141"/>
      <c r="D292" s="141">
        <v>27.3</v>
      </c>
      <c r="E292" s="9">
        <f t="shared" si="4"/>
        <v>818.79000000011297</v>
      </c>
    </row>
    <row r="293" spans="1:5" ht="21" x14ac:dyDescent="0.25">
      <c r="A293" s="18" t="s">
        <v>3416</v>
      </c>
      <c r="B293" s="8" t="s">
        <v>3198</v>
      </c>
      <c r="C293" s="141">
        <v>500000</v>
      </c>
      <c r="D293" s="141"/>
      <c r="E293" s="9">
        <f t="shared" si="4"/>
        <v>500818.7900000001</v>
      </c>
    </row>
    <row r="294" spans="1:5" ht="21" x14ac:dyDescent="0.25">
      <c r="A294" s="18" t="s">
        <v>3416</v>
      </c>
      <c r="B294" s="8" t="s">
        <v>3198</v>
      </c>
      <c r="C294" s="141">
        <v>100000</v>
      </c>
      <c r="D294" s="141"/>
      <c r="E294" s="9">
        <f t="shared" si="4"/>
        <v>600818.79</v>
      </c>
    </row>
    <row r="295" spans="1:5" ht="21" x14ac:dyDescent="0.25">
      <c r="A295" s="18" t="s">
        <v>3416</v>
      </c>
      <c r="B295" s="8" t="s">
        <v>3421</v>
      </c>
      <c r="C295" s="141"/>
      <c r="D295" s="141">
        <v>598996</v>
      </c>
      <c r="E295" s="9">
        <f t="shared" si="4"/>
        <v>1822.7900000000373</v>
      </c>
    </row>
    <row r="296" spans="1:5" ht="21" x14ac:dyDescent="0.25">
      <c r="A296" s="18" t="s">
        <v>3416</v>
      </c>
      <c r="B296" s="8" t="s">
        <v>259</v>
      </c>
      <c r="C296" s="141"/>
      <c r="D296" s="141">
        <v>25.3</v>
      </c>
      <c r="E296" s="9">
        <f t="shared" si="4"/>
        <v>1797.4900000000373</v>
      </c>
    </row>
    <row r="297" spans="1:5" ht="21" x14ac:dyDescent="0.25">
      <c r="A297" s="18" t="s">
        <v>3446</v>
      </c>
      <c r="B297" s="8" t="s">
        <v>3447</v>
      </c>
      <c r="C297" s="141">
        <v>19800</v>
      </c>
      <c r="D297" s="141"/>
      <c r="E297" s="9">
        <f t="shared" si="4"/>
        <v>21597.490000000038</v>
      </c>
    </row>
    <row r="298" spans="1:5" ht="21" x14ac:dyDescent="0.25">
      <c r="A298" s="18" t="s">
        <v>3446</v>
      </c>
      <c r="B298" s="8" t="s">
        <v>2733</v>
      </c>
      <c r="C298" s="141"/>
      <c r="D298" s="141">
        <v>19000</v>
      </c>
      <c r="E298" s="9">
        <f t="shared" si="4"/>
        <v>2597.490000000038</v>
      </c>
    </row>
    <row r="299" spans="1:5" ht="21" x14ac:dyDescent="0.25">
      <c r="A299" s="18" t="s">
        <v>3446</v>
      </c>
      <c r="B299" s="8" t="s">
        <v>259</v>
      </c>
      <c r="C299" s="141"/>
      <c r="D299" s="141">
        <v>27.3</v>
      </c>
      <c r="E299" s="9">
        <f t="shared" si="4"/>
        <v>2570.1900000000378</v>
      </c>
    </row>
    <row r="300" spans="1:5" ht="21" x14ac:dyDescent="0.25">
      <c r="A300" s="18" t="s">
        <v>3455</v>
      </c>
      <c r="B300" s="8" t="s">
        <v>3198</v>
      </c>
      <c r="C300" s="141">
        <v>400000</v>
      </c>
      <c r="D300" s="141"/>
      <c r="E300" s="9">
        <f t="shared" si="4"/>
        <v>402570.19000000006</v>
      </c>
    </row>
    <row r="301" spans="1:5" ht="21" x14ac:dyDescent="0.25">
      <c r="A301" s="18" t="s">
        <v>3455</v>
      </c>
      <c r="B301" s="8" t="s">
        <v>2879</v>
      </c>
      <c r="C301" s="141"/>
      <c r="D301" s="141">
        <v>379854</v>
      </c>
      <c r="E301" s="9">
        <f t="shared" si="4"/>
        <v>22716.190000000061</v>
      </c>
    </row>
    <row r="302" spans="1:5" ht="21" x14ac:dyDescent="0.25">
      <c r="A302" s="18" t="s">
        <v>3455</v>
      </c>
      <c r="B302" s="8" t="s">
        <v>259</v>
      </c>
      <c r="C302" s="141"/>
      <c r="D302" s="141">
        <v>27.3</v>
      </c>
      <c r="E302" s="9">
        <f t="shared" si="4"/>
        <v>22688.890000000061</v>
      </c>
    </row>
    <row r="303" spans="1:5" ht="21" x14ac:dyDescent="0.25">
      <c r="A303" s="18" t="s">
        <v>3455</v>
      </c>
      <c r="B303" s="8" t="s">
        <v>3087</v>
      </c>
      <c r="C303" s="141"/>
      <c r="D303" s="141">
        <v>8623</v>
      </c>
      <c r="E303" s="9">
        <f t="shared" si="4"/>
        <v>14065.890000000061</v>
      </c>
    </row>
    <row r="304" spans="1:5" ht="21" x14ac:dyDescent="0.25">
      <c r="A304" s="18" t="s">
        <v>3455</v>
      </c>
      <c r="B304" s="8" t="s">
        <v>259</v>
      </c>
      <c r="C304" s="141"/>
      <c r="D304" s="141">
        <v>27.3</v>
      </c>
      <c r="E304" s="9">
        <f t="shared" si="4"/>
        <v>14038.590000000062</v>
      </c>
    </row>
    <row r="305" spans="1:5" ht="21" x14ac:dyDescent="0.25">
      <c r="A305" s="18" t="s">
        <v>3455</v>
      </c>
      <c r="B305" s="8" t="s">
        <v>2969</v>
      </c>
      <c r="C305" s="141">
        <v>61986</v>
      </c>
      <c r="D305" s="141"/>
      <c r="E305" s="9">
        <f t="shared" si="4"/>
        <v>76024.590000000055</v>
      </c>
    </row>
    <row r="306" spans="1:5" ht="21" x14ac:dyDescent="0.25">
      <c r="A306" s="18" t="s">
        <v>3455</v>
      </c>
      <c r="B306" s="8" t="s">
        <v>3459</v>
      </c>
      <c r="C306" s="141"/>
      <c r="D306" s="141">
        <v>11110</v>
      </c>
      <c r="E306" s="9">
        <f t="shared" ref="E306:E363" si="5">E305+C306-D306</f>
        <v>64914.590000000055</v>
      </c>
    </row>
    <row r="307" spans="1:5" ht="21" x14ac:dyDescent="0.25">
      <c r="A307" s="18" t="s">
        <v>3455</v>
      </c>
      <c r="B307" s="8" t="s">
        <v>259</v>
      </c>
      <c r="C307" s="141"/>
      <c r="D307" s="141">
        <v>27.3</v>
      </c>
      <c r="E307" s="9">
        <f t="shared" si="5"/>
        <v>64887.290000000052</v>
      </c>
    </row>
    <row r="308" spans="1:5" ht="21" x14ac:dyDescent="0.25">
      <c r="A308" s="18" t="s">
        <v>3455</v>
      </c>
      <c r="B308" s="8" t="s">
        <v>3460</v>
      </c>
      <c r="C308" s="141"/>
      <c r="D308" s="141">
        <v>11100</v>
      </c>
      <c r="E308" s="9">
        <f t="shared" si="5"/>
        <v>53787.290000000052</v>
      </c>
    </row>
    <row r="309" spans="1:5" ht="21" x14ac:dyDescent="0.25">
      <c r="A309" s="18" t="s">
        <v>3461</v>
      </c>
      <c r="B309" s="8" t="s">
        <v>3464</v>
      </c>
      <c r="C309" s="141"/>
      <c r="D309" s="141">
        <v>11252</v>
      </c>
      <c r="E309" s="9">
        <f t="shared" si="5"/>
        <v>42535.290000000052</v>
      </c>
    </row>
    <row r="310" spans="1:5" ht="21" x14ac:dyDescent="0.25">
      <c r="A310" s="18" t="s">
        <v>3461</v>
      </c>
      <c r="B310" s="8" t="s">
        <v>259</v>
      </c>
      <c r="C310" s="141"/>
      <c r="D310" s="141">
        <v>27.3</v>
      </c>
      <c r="E310" s="9">
        <f t="shared" si="5"/>
        <v>42507.990000000049</v>
      </c>
    </row>
    <row r="311" spans="1:5" ht="21" x14ac:dyDescent="0.25">
      <c r="A311" s="18" t="s">
        <v>3461</v>
      </c>
      <c r="B311" s="8" t="s">
        <v>3469</v>
      </c>
      <c r="C311" s="141"/>
      <c r="D311" s="141">
        <v>10832</v>
      </c>
      <c r="E311" s="9">
        <f t="shared" si="5"/>
        <v>31675.990000000049</v>
      </c>
    </row>
    <row r="312" spans="1:5" ht="21" x14ac:dyDescent="0.25">
      <c r="A312" s="18" t="s">
        <v>3470</v>
      </c>
      <c r="B312" s="8" t="s">
        <v>3471</v>
      </c>
      <c r="C312" s="141"/>
      <c r="D312" s="141">
        <v>30854</v>
      </c>
      <c r="E312" s="9">
        <f t="shared" si="5"/>
        <v>821.99000000004889</v>
      </c>
    </row>
    <row r="313" spans="1:5" ht="21" x14ac:dyDescent="0.25">
      <c r="A313" s="18" t="s">
        <v>3470</v>
      </c>
      <c r="B313" s="8" t="s">
        <v>259</v>
      </c>
      <c r="C313" s="141"/>
      <c r="D313" s="141">
        <v>27.3</v>
      </c>
      <c r="E313" s="9">
        <f t="shared" si="5"/>
        <v>794.69000000004894</v>
      </c>
    </row>
    <row r="314" spans="1:5" ht="21" x14ac:dyDescent="0.25">
      <c r="A314" s="18" t="s">
        <v>3526</v>
      </c>
      <c r="B314" s="8" t="s">
        <v>259</v>
      </c>
      <c r="C314" s="141"/>
      <c r="D314" s="141">
        <v>794.69</v>
      </c>
      <c r="E314" s="9">
        <f t="shared" si="5"/>
        <v>4.8885340220294893E-11</v>
      </c>
    </row>
    <row r="315" spans="1:5" ht="21" x14ac:dyDescent="0.25">
      <c r="A315" s="18" t="s">
        <v>3526</v>
      </c>
      <c r="B315" s="8" t="s">
        <v>3480</v>
      </c>
      <c r="C315" s="141">
        <v>98630</v>
      </c>
      <c r="D315" s="141"/>
      <c r="E315" s="9">
        <f t="shared" si="5"/>
        <v>98630.000000000044</v>
      </c>
    </row>
    <row r="316" spans="1:5" ht="21" x14ac:dyDescent="0.25">
      <c r="A316" s="18" t="s">
        <v>3526</v>
      </c>
      <c r="B316" s="8" t="s">
        <v>2733</v>
      </c>
      <c r="C316" s="141"/>
      <c r="D316" s="141">
        <v>97700</v>
      </c>
      <c r="E316" s="9">
        <f t="shared" si="5"/>
        <v>930.00000000004366</v>
      </c>
    </row>
    <row r="317" spans="1:5" ht="21" x14ac:dyDescent="0.25">
      <c r="A317" s="18" t="s">
        <v>3526</v>
      </c>
      <c r="B317" s="8" t="s">
        <v>259</v>
      </c>
      <c r="C317" s="141"/>
      <c r="D317" s="141">
        <v>27.3</v>
      </c>
      <c r="E317" s="9">
        <f t="shared" si="5"/>
        <v>902.7000000000437</v>
      </c>
    </row>
    <row r="318" spans="1:5" ht="21" x14ac:dyDescent="0.25">
      <c r="A318" s="18" t="s">
        <v>3526</v>
      </c>
      <c r="B318" s="8" t="s">
        <v>259</v>
      </c>
      <c r="C318" s="141"/>
      <c r="D318" s="141">
        <v>2.74</v>
      </c>
      <c r="E318" s="9">
        <f t="shared" si="5"/>
        <v>899.96000000004369</v>
      </c>
    </row>
    <row r="319" spans="1:5" ht="21" x14ac:dyDescent="0.25">
      <c r="A319" s="18" t="s">
        <v>3565</v>
      </c>
      <c r="B319" s="8" t="s">
        <v>259</v>
      </c>
      <c r="C319" s="141"/>
      <c r="D319" s="141">
        <v>400</v>
      </c>
      <c r="E319" s="9">
        <f t="shared" si="5"/>
        <v>499.96000000004369</v>
      </c>
    </row>
    <row r="320" spans="1:5" ht="21" x14ac:dyDescent="0.25">
      <c r="A320" s="18" t="s">
        <v>3565</v>
      </c>
      <c r="B320" s="8" t="s">
        <v>3254</v>
      </c>
      <c r="C320" s="141">
        <v>73700</v>
      </c>
      <c r="D320" s="141"/>
      <c r="E320" s="9">
        <f t="shared" si="5"/>
        <v>74199.96000000005</v>
      </c>
    </row>
    <row r="321" spans="1:5" ht="21" x14ac:dyDescent="0.25">
      <c r="A321" s="18" t="s">
        <v>3565</v>
      </c>
      <c r="B321" s="8" t="s">
        <v>2733</v>
      </c>
      <c r="C321" s="141"/>
      <c r="D321" s="141">
        <v>73600</v>
      </c>
      <c r="E321" s="9">
        <f t="shared" si="5"/>
        <v>599.96000000005006</v>
      </c>
    </row>
    <row r="322" spans="1:5" ht="21" x14ac:dyDescent="0.25">
      <c r="A322" s="18" t="s">
        <v>3565</v>
      </c>
      <c r="B322" s="8" t="s">
        <v>259</v>
      </c>
      <c r="C322" s="141"/>
      <c r="D322" s="141">
        <v>27.3</v>
      </c>
      <c r="E322" s="9">
        <f t="shared" si="5"/>
        <v>572.6600000000501</v>
      </c>
    </row>
    <row r="323" spans="1:5" ht="21" x14ac:dyDescent="0.25">
      <c r="A323" s="18" t="s">
        <v>3587</v>
      </c>
      <c r="B323" s="8" t="s">
        <v>259</v>
      </c>
      <c r="C323" s="141"/>
      <c r="D323" s="141">
        <v>367.52</v>
      </c>
      <c r="E323" s="9">
        <f t="shared" si="5"/>
        <v>205.14000000005012</v>
      </c>
    </row>
    <row r="324" spans="1:5" ht="21" x14ac:dyDescent="0.25">
      <c r="A324" s="18" t="s">
        <v>3587</v>
      </c>
      <c r="B324" s="8" t="s">
        <v>3198</v>
      </c>
      <c r="C324" s="141">
        <v>200000</v>
      </c>
      <c r="D324" s="141"/>
      <c r="E324" s="9">
        <f t="shared" si="5"/>
        <v>200205.14000000004</v>
      </c>
    </row>
    <row r="325" spans="1:5" ht="21" x14ac:dyDescent="0.25">
      <c r="A325" s="18" t="s">
        <v>3587</v>
      </c>
      <c r="B325" s="8" t="s">
        <v>3561</v>
      </c>
      <c r="C325" s="141"/>
      <c r="D325" s="141">
        <v>199202</v>
      </c>
      <c r="E325" s="9">
        <f t="shared" si="5"/>
        <v>1003.1400000000431</v>
      </c>
    </row>
    <row r="326" spans="1:5" ht="21" x14ac:dyDescent="0.25">
      <c r="A326" s="18" t="s">
        <v>3587</v>
      </c>
      <c r="B326" s="8" t="s">
        <v>259</v>
      </c>
      <c r="C326" s="141"/>
      <c r="D326" s="141">
        <v>27.3</v>
      </c>
      <c r="E326" s="9">
        <f t="shared" si="5"/>
        <v>975.84000000004312</v>
      </c>
    </row>
    <row r="327" spans="1:5" ht="21" x14ac:dyDescent="0.25">
      <c r="A327" s="18" t="s">
        <v>3611</v>
      </c>
      <c r="B327" s="8" t="s">
        <v>3280</v>
      </c>
      <c r="C327" s="141">
        <v>331800</v>
      </c>
      <c r="D327" s="141"/>
      <c r="E327" s="9">
        <f t="shared" si="5"/>
        <v>332775.84000000003</v>
      </c>
    </row>
    <row r="328" spans="1:5" ht="21" x14ac:dyDescent="0.25">
      <c r="A328" s="18" t="s">
        <v>3611</v>
      </c>
      <c r="B328" s="8" t="s">
        <v>3613</v>
      </c>
      <c r="C328" s="141"/>
      <c r="D328" s="141">
        <v>331505</v>
      </c>
      <c r="E328" s="9">
        <f t="shared" si="5"/>
        <v>1270.8400000000256</v>
      </c>
    </row>
    <row r="329" spans="1:5" ht="21" x14ac:dyDescent="0.25">
      <c r="A329" s="18" t="s">
        <v>3611</v>
      </c>
      <c r="B329" s="8" t="s">
        <v>259</v>
      </c>
      <c r="C329" s="141"/>
      <c r="D329" s="141">
        <v>27.3</v>
      </c>
      <c r="E329" s="9">
        <f t="shared" si="5"/>
        <v>1243.5400000000257</v>
      </c>
    </row>
    <row r="330" spans="1:5" ht="21" x14ac:dyDescent="0.25">
      <c r="A330" s="18" t="s">
        <v>3615</v>
      </c>
      <c r="B330" s="8" t="s">
        <v>3198</v>
      </c>
      <c r="C330" s="141">
        <v>58100</v>
      </c>
      <c r="D330" s="141"/>
      <c r="E330" s="9">
        <f t="shared" si="5"/>
        <v>59343.540000000023</v>
      </c>
    </row>
    <row r="331" spans="1:5" ht="21" x14ac:dyDescent="0.25">
      <c r="A331" s="18" t="s">
        <v>3615</v>
      </c>
      <c r="B331" s="8" t="s">
        <v>2879</v>
      </c>
      <c r="C331" s="141"/>
      <c r="D331" s="141">
        <v>59103</v>
      </c>
      <c r="E331" s="9">
        <f t="shared" si="5"/>
        <v>240.5400000000227</v>
      </c>
    </row>
    <row r="332" spans="1:5" ht="21" x14ac:dyDescent="0.25">
      <c r="A332" s="18" t="s">
        <v>3615</v>
      </c>
      <c r="B332" s="8" t="s">
        <v>259</v>
      </c>
      <c r="C332" s="141"/>
      <c r="D332" s="141">
        <v>27.3</v>
      </c>
      <c r="E332" s="9">
        <f t="shared" si="5"/>
        <v>213.24000000002269</v>
      </c>
    </row>
    <row r="333" spans="1:5" ht="21" x14ac:dyDescent="0.25">
      <c r="A333" s="18" t="s">
        <v>3648</v>
      </c>
      <c r="B333" s="8" t="s">
        <v>2645</v>
      </c>
      <c r="C333" s="141">
        <v>102133</v>
      </c>
      <c r="D333" s="141"/>
      <c r="E333" s="9">
        <f t="shared" si="5"/>
        <v>102346.24000000002</v>
      </c>
    </row>
    <row r="334" spans="1:5" ht="21" x14ac:dyDescent="0.25">
      <c r="A334" s="18" t="s">
        <v>3648</v>
      </c>
      <c r="B334" s="8" t="s">
        <v>3601</v>
      </c>
      <c r="C334" s="141">
        <v>4869</v>
      </c>
      <c r="D334" s="141"/>
      <c r="E334" s="9">
        <f t="shared" si="5"/>
        <v>107215.24000000002</v>
      </c>
    </row>
    <row r="335" spans="1:5" ht="21" x14ac:dyDescent="0.25">
      <c r="A335" s="18" t="s">
        <v>3648</v>
      </c>
      <c r="B335" s="8" t="s">
        <v>2733</v>
      </c>
      <c r="C335" s="141"/>
      <c r="D335" s="141">
        <v>106900</v>
      </c>
      <c r="E335" s="9">
        <f t="shared" si="5"/>
        <v>315.24000000001979</v>
      </c>
    </row>
    <row r="336" spans="1:5" ht="21" x14ac:dyDescent="0.25">
      <c r="A336" s="18" t="s">
        <v>3648</v>
      </c>
      <c r="B336" s="8" t="s">
        <v>259</v>
      </c>
      <c r="C336" s="141"/>
      <c r="D336" s="141">
        <v>27.3</v>
      </c>
      <c r="E336" s="9">
        <f t="shared" si="5"/>
        <v>287.94000000001978</v>
      </c>
    </row>
    <row r="337" spans="1:5" ht="21" x14ac:dyDescent="0.25">
      <c r="A337" s="18" t="s">
        <v>3664</v>
      </c>
      <c r="B337" s="8" t="s">
        <v>3601</v>
      </c>
      <c r="C337" s="141">
        <v>11032</v>
      </c>
      <c r="D337" s="141"/>
      <c r="E337" s="9">
        <f t="shared" si="5"/>
        <v>11319.940000000021</v>
      </c>
    </row>
    <row r="338" spans="1:5" ht="21" x14ac:dyDescent="0.25">
      <c r="A338" s="18" t="s">
        <v>3670</v>
      </c>
      <c r="B338" s="8" t="s">
        <v>3469</v>
      </c>
      <c r="C338" s="141"/>
      <c r="D338" s="141">
        <v>10832</v>
      </c>
      <c r="E338" s="9">
        <f t="shared" si="5"/>
        <v>487.94000000002052</v>
      </c>
    </row>
    <row r="339" spans="1:5" ht="21" x14ac:dyDescent="0.25">
      <c r="A339" s="18" t="s">
        <v>3672</v>
      </c>
      <c r="B339" s="148" t="s">
        <v>3676</v>
      </c>
      <c r="C339" s="141">
        <v>10832</v>
      </c>
      <c r="D339" s="141"/>
      <c r="E339" s="9">
        <f t="shared" si="5"/>
        <v>11319.940000000021</v>
      </c>
    </row>
    <row r="340" spans="1:5" ht="21" x14ac:dyDescent="0.25">
      <c r="A340" s="18" t="s">
        <v>3672</v>
      </c>
      <c r="B340" s="8" t="s">
        <v>3677</v>
      </c>
      <c r="C340" s="141">
        <v>14612</v>
      </c>
      <c r="D340" s="141"/>
      <c r="E340" s="9">
        <f t="shared" si="5"/>
        <v>25931.940000000021</v>
      </c>
    </row>
    <row r="341" spans="1:5" ht="21" x14ac:dyDescent="0.25">
      <c r="A341" s="18" t="s">
        <v>3686</v>
      </c>
      <c r="B341" s="8" t="s">
        <v>259</v>
      </c>
      <c r="C341" s="141"/>
      <c r="D341" s="141">
        <v>400</v>
      </c>
      <c r="E341" s="9">
        <f t="shared" si="5"/>
        <v>25531.940000000021</v>
      </c>
    </row>
    <row r="342" spans="1:5" ht="21" x14ac:dyDescent="0.25">
      <c r="A342" s="18" t="s">
        <v>3686</v>
      </c>
      <c r="B342" s="8" t="s">
        <v>3386</v>
      </c>
      <c r="C342" s="141"/>
      <c r="D342" s="141">
        <v>10832</v>
      </c>
      <c r="E342" s="9">
        <f t="shared" si="5"/>
        <v>14699.940000000021</v>
      </c>
    </row>
    <row r="343" spans="1:5" ht="21" x14ac:dyDescent="0.25">
      <c r="A343" s="18" t="s">
        <v>3686</v>
      </c>
      <c r="B343" s="8" t="s">
        <v>3687</v>
      </c>
      <c r="C343" s="141"/>
      <c r="D343" s="141">
        <v>500</v>
      </c>
      <c r="E343" s="9">
        <f t="shared" si="5"/>
        <v>14199.940000000021</v>
      </c>
    </row>
    <row r="344" spans="1:5" ht="21" x14ac:dyDescent="0.25">
      <c r="A344" s="18" t="s">
        <v>3686</v>
      </c>
      <c r="B344" s="8" t="s">
        <v>259</v>
      </c>
      <c r="C344" s="17"/>
      <c r="D344" s="141">
        <f>26.25+26.25</f>
        <v>52.5</v>
      </c>
      <c r="E344" s="9">
        <f t="shared" si="5"/>
        <v>14147.440000000021</v>
      </c>
    </row>
    <row r="345" spans="1:5" ht="21" x14ac:dyDescent="0.25">
      <c r="A345" s="18" t="s">
        <v>3691</v>
      </c>
      <c r="B345" s="8" t="s">
        <v>2702</v>
      </c>
      <c r="C345" s="17"/>
      <c r="D345" s="141">
        <v>13520</v>
      </c>
      <c r="E345" s="9">
        <f t="shared" si="5"/>
        <v>627.44000000002052</v>
      </c>
    </row>
    <row r="346" spans="1:5" ht="21" x14ac:dyDescent="0.25">
      <c r="A346" s="18" t="s">
        <v>3691</v>
      </c>
      <c r="B346" s="8" t="s">
        <v>259</v>
      </c>
      <c r="C346" s="17"/>
      <c r="D346" s="141">
        <v>27.3</v>
      </c>
      <c r="E346" s="9">
        <f t="shared" si="5"/>
        <v>600.14000000002056</v>
      </c>
    </row>
    <row r="347" spans="1:5" ht="21" x14ac:dyDescent="0.25">
      <c r="A347" s="18" t="s">
        <v>3700</v>
      </c>
      <c r="B347" s="8" t="s">
        <v>259</v>
      </c>
      <c r="C347" s="17"/>
      <c r="D347" s="141">
        <v>367.5</v>
      </c>
      <c r="E347" s="9">
        <f t="shared" si="5"/>
        <v>232.64000000002056</v>
      </c>
    </row>
    <row r="348" spans="1:5" ht="21" x14ac:dyDescent="0.25">
      <c r="A348" s="18"/>
      <c r="B348" s="8"/>
      <c r="C348" s="17"/>
      <c r="D348" s="141"/>
      <c r="E348" s="9">
        <f t="shared" si="5"/>
        <v>232.64000000002056</v>
      </c>
    </row>
    <row r="349" spans="1:5" ht="21" x14ac:dyDescent="0.25">
      <c r="A349" s="18"/>
      <c r="B349" s="8"/>
      <c r="C349" s="17"/>
      <c r="D349" s="141"/>
      <c r="E349" s="9">
        <f t="shared" si="5"/>
        <v>232.64000000002056</v>
      </c>
    </row>
    <row r="350" spans="1:5" ht="21" x14ac:dyDescent="0.25">
      <c r="A350" s="18"/>
      <c r="B350" s="8"/>
      <c r="C350" s="17"/>
      <c r="D350" s="141"/>
      <c r="E350" s="9">
        <f t="shared" si="5"/>
        <v>232.64000000002056</v>
      </c>
    </row>
    <row r="351" spans="1:5" ht="21" x14ac:dyDescent="0.25">
      <c r="A351" s="18"/>
      <c r="B351" s="8"/>
      <c r="C351" s="17"/>
      <c r="D351" s="141"/>
      <c r="E351" s="9">
        <f t="shared" si="5"/>
        <v>232.64000000002056</v>
      </c>
    </row>
    <row r="352" spans="1:5" ht="21" x14ac:dyDescent="0.25">
      <c r="A352" s="18"/>
      <c r="B352" s="8"/>
      <c r="C352" s="17"/>
      <c r="D352" s="141"/>
      <c r="E352" s="9">
        <f t="shared" si="5"/>
        <v>232.64000000002056</v>
      </c>
    </row>
    <row r="353" spans="1:5" ht="21" x14ac:dyDescent="0.25">
      <c r="A353" s="18"/>
      <c r="B353" s="8"/>
      <c r="C353" s="17"/>
      <c r="D353" s="141"/>
      <c r="E353" s="9">
        <f t="shared" si="5"/>
        <v>232.64000000002056</v>
      </c>
    </row>
    <row r="354" spans="1:5" ht="21" x14ac:dyDescent="0.25">
      <c r="A354" s="18"/>
      <c r="B354" s="8"/>
      <c r="C354" s="17"/>
      <c r="D354" s="141"/>
      <c r="E354" s="9">
        <f t="shared" si="5"/>
        <v>232.64000000002056</v>
      </c>
    </row>
    <row r="355" spans="1:5" ht="21" x14ac:dyDescent="0.25">
      <c r="A355" s="18"/>
      <c r="B355" s="8"/>
      <c r="C355" s="17"/>
      <c r="D355" s="141"/>
      <c r="E355" s="9">
        <f t="shared" si="5"/>
        <v>232.64000000002056</v>
      </c>
    </row>
    <row r="356" spans="1:5" ht="21" x14ac:dyDescent="0.25">
      <c r="A356" s="18"/>
      <c r="B356" s="8"/>
      <c r="C356" s="17"/>
      <c r="D356" s="141"/>
      <c r="E356" s="9">
        <f t="shared" si="5"/>
        <v>232.64000000002056</v>
      </c>
    </row>
    <row r="357" spans="1:5" ht="21" x14ac:dyDescent="0.25">
      <c r="A357" s="18"/>
      <c r="B357" s="8"/>
      <c r="C357" s="17"/>
      <c r="D357" s="17"/>
      <c r="E357" s="9">
        <f t="shared" si="5"/>
        <v>232.64000000002056</v>
      </c>
    </row>
    <row r="358" spans="1:5" ht="21" x14ac:dyDescent="0.25">
      <c r="A358" s="18"/>
      <c r="B358" s="8"/>
      <c r="C358" s="17"/>
      <c r="D358" s="17"/>
      <c r="E358" s="9">
        <f t="shared" si="5"/>
        <v>232.64000000002056</v>
      </c>
    </row>
    <row r="359" spans="1:5" ht="21" x14ac:dyDescent="0.25">
      <c r="A359" s="18"/>
      <c r="B359" s="8"/>
      <c r="C359" s="17"/>
      <c r="D359" s="17"/>
      <c r="E359" s="9">
        <f t="shared" si="5"/>
        <v>232.64000000002056</v>
      </c>
    </row>
    <row r="360" spans="1:5" ht="21" x14ac:dyDescent="0.25">
      <c r="A360" s="18"/>
      <c r="B360" s="8"/>
      <c r="C360" s="17"/>
      <c r="D360" s="17"/>
      <c r="E360" s="9">
        <f t="shared" si="5"/>
        <v>232.64000000002056</v>
      </c>
    </row>
    <row r="361" spans="1:5" ht="21" x14ac:dyDescent="0.25">
      <c r="A361" s="18"/>
      <c r="B361" s="8"/>
      <c r="C361" s="17"/>
      <c r="D361" s="17"/>
      <c r="E361" s="9">
        <f t="shared" si="5"/>
        <v>232.64000000002056</v>
      </c>
    </row>
    <row r="362" spans="1:5" ht="21" x14ac:dyDescent="0.25">
      <c r="A362" s="18"/>
      <c r="B362" s="8"/>
      <c r="C362" s="17"/>
      <c r="D362" s="17"/>
      <c r="E362" s="9">
        <f t="shared" si="5"/>
        <v>232.64000000002056</v>
      </c>
    </row>
    <row r="363" spans="1:5" ht="21" x14ac:dyDescent="0.25">
      <c r="A363" s="18"/>
      <c r="B363" s="8"/>
      <c r="C363" s="17"/>
      <c r="D363" s="17"/>
      <c r="E363" s="9">
        <f t="shared" si="5"/>
        <v>232.64000000002056</v>
      </c>
    </row>
    <row r="364" spans="1:5" ht="21" x14ac:dyDescent="0.25">
      <c r="A364" s="18"/>
      <c r="B364" s="8"/>
      <c r="C364" s="17"/>
      <c r="D364" s="17"/>
    </row>
    <row r="365" spans="1:5" ht="21" x14ac:dyDescent="0.25">
      <c r="A365" s="18"/>
      <c r="B365" s="8"/>
      <c r="C365" s="17"/>
      <c r="D365" s="17"/>
    </row>
    <row r="366" spans="1:5" ht="21" x14ac:dyDescent="0.25">
      <c r="A366" s="18"/>
      <c r="B366" s="8"/>
      <c r="C366" s="17"/>
      <c r="D366" s="17"/>
    </row>
    <row r="367" spans="1:5" ht="21" x14ac:dyDescent="0.25">
      <c r="A367" s="18"/>
      <c r="B367" s="8"/>
      <c r="C367" s="17"/>
      <c r="D367" s="17"/>
    </row>
    <row r="368" spans="1:5" ht="21" x14ac:dyDescent="0.25">
      <c r="A368" s="18"/>
      <c r="B368" s="8"/>
      <c r="C368" s="17"/>
      <c r="D368" s="17"/>
    </row>
    <row r="369" spans="1:4" ht="21" x14ac:dyDescent="0.25">
      <c r="A369" s="18"/>
      <c r="B369" s="8"/>
      <c r="C369" s="17"/>
      <c r="D369" s="17"/>
    </row>
    <row r="370" spans="1:4" ht="21" x14ac:dyDescent="0.25">
      <c r="A370" s="18"/>
      <c r="B370" s="8"/>
      <c r="C370" s="17"/>
      <c r="D370" s="17"/>
    </row>
    <row r="371" spans="1:4" ht="21" x14ac:dyDescent="0.25">
      <c r="A371" s="18"/>
      <c r="B371" s="8"/>
      <c r="C371" s="17"/>
      <c r="D371" s="17"/>
    </row>
    <row r="372" spans="1:4" ht="21" x14ac:dyDescent="0.25">
      <c r="A372" s="18"/>
      <c r="B372" s="8"/>
      <c r="C372" s="17"/>
      <c r="D372" s="17"/>
    </row>
    <row r="373" spans="1:4" ht="21" x14ac:dyDescent="0.25">
      <c r="A373" s="18"/>
      <c r="B373" s="8"/>
      <c r="C373" s="17"/>
      <c r="D373" s="17"/>
    </row>
    <row r="374" spans="1:4" ht="21" x14ac:dyDescent="0.25">
      <c r="A374" s="18"/>
      <c r="B374" s="8"/>
      <c r="C374" s="17"/>
      <c r="D374" s="17"/>
    </row>
    <row r="375" spans="1:4" ht="21" x14ac:dyDescent="0.25">
      <c r="A375" s="18"/>
      <c r="B375" s="8"/>
      <c r="C375" s="17"/>
      <c r="D375" s="17"/>
    </row>
    <row r="376" spans="1:4" ht="21" x14ac:dyDescent="0.25">
      <c r="A376" s="18"/>
      <c r="B376" s="8"/>
      <c r="C376" s="17"/>
      <c r="D376" s="17"/>
    </row>
    <row r="377" spans="1:4" ht="21" x14ac:dyDescent="0.25">
      <c r="A377" s="18"/>
      <c r="B377" s="8"/>
      <c r="C377" s="17"/>
      <c r="D377" s="17"/>
    </row>
    <row r="378" spans="1:4" ht="21" x14ac:dyDescent="0.25">
      <c r="A378" s="18"/>
      <c r="B378" s="8"/>
      <c r="C378" s="17"/>
      <c r="D378" s="17"/>
    </row>
    <row r="379" spans="1:4" ht="21" x14ac:dyDescent="0.25">
      <c r="A379" s="18"/>
      <c r="B379" s="8"/>
      <c r="C379" s="17"/>
      <c r="D379" s="17"/>
    </row>
    <row r="380" spans="1:4" ht="21" x14ac:dyDescent="0.25">
      <c r="A380" s="18"/>
      <c r="B380" s="8"/>
      <c r="C380" s="17"/>
      <c r="D380" s="17"/>
    </row>
    <row r="381" spans="1:4" ht="21" x14ac:dyDescent="0.25">
      <c r="A381" s="18"/>
      <c r="B381" s="8"/>
      <c r="C381" s="17"/>
      <c r="D381" s="17"/>
    </row>
    <row r="382" spans="1:4" ht="21" x14ac:dyDescent="0.25">
      <c r="A382" s="18"/>
      <c r="B382" s="8"/>
      <c r="C382" s="17"/>
      <c r="D382" s="17"/>
    </row>
    <row r="383" spans="1:4" ht="21" x14ac:dyDescent="0.25">
      <c r="A383" s="18"/>
      <c r="B383" s="8"/>
      <c r="C383" s="17"/>
      <c r="D383" s="17"/>
    </row>
    <row r="384" spans="1:4" ht="21" x14ac:dyDescent="0.25">
      <c r="A384" s="18"/>
      <c r="B384" s="8"/>
      <c r="C384" s="17"/>
      <c r="D384" s="17"/>
    </row>
    <row r="385" spans="1:4" ht="21" x14ac:dyDescent="0.25">
      <c r="A385" s="18"/>
      <c r="B385" s="8"/>
      <c r="C385" s="17"/>
      <c r="D385" s="17"/>
    </row>
    <row r="386" spans="1:4" ht="21" x14ac:dyDescent="0.25">
      <c r="A386" s="18"/>
      <c r="B386" s="8"/>
      <c r="C386" s="17"/>
      <c r="D386" s="17"/>
    </row>
    <row r="387" spans="1:4" ht="21" x14ac:dyDescent="0.25">
      <c r="A387" s="18"/>
      <c r="B387" s="8"/>
      <c r="C387" s="17"/>
      <c r="D387" s="17"/>
    </row>
    <row r="388" spans="1:4" ht="21" x14ac:dyDescent="0.25">
      <c r="A388" s="18"/>
      <c r="B388" s="8"/>
      <c r="C388" s="17"/>
      <c r="D388" s="17"/>
    </row>
    <row r="389" spans="1:4" ht="21" x14ac:dyDescent="0.25">
      <c r="A389" s="18"/>
      <c r="B389" s="8"/>
      <c r="C389" s="17"/>
      <c r="D389" s="17"/>
    </row>
    <row r="390" spans="1:4" ht="21" x14ac:dyDescent="0.25">
      <c r="A390" s="18"/>
      <c r="B390" s="8"/>
      <c r="C390" s="17"/>
      <c r="D390" s="17"/>
    </row>
    <row r="391" spans="1:4" ht="21" x14ac:dyDescent="0.25">
      <c r="A391" s="18"/>
      <c r="B391" s="8"/>
      <c r="C391" s="17"/>
      <c r="D391" s="17"/>
    </row>
    <row r="392" spans="1:4" ht="21" x14ac:dyDescent="0.25">
      <c r="A392" s="18"/>
      <c r="B392" s="8"/>
      <c r="C392" s="17"/>
      <c r="D392" s="17"/>
    </row>
    <row r="393" spans="1:4" ht="21" x14ac:dyDescent="0.25">
      <c r="A393" s="18"/>
      <c r="B393" s="8"/>
      <c r="C393" s="17"/>
      <c r="D393" s="17"/>
    </row>
    <row r="394" spans="1:4" ht="21" x14ac:dyDescent="0.25">
      <c r="A394" s="18"/>
      <c r="B394" s="8"/>
      <c r="C394" s="17"/>
      <c r="D394" s="17"/>
    </row>
    <row r="395" spans="1:4" ht="21" x14ac:dyDescent="0.25">
      <c r="A395" s="18"/>
      <c r="B395" s="8"/>
      <c r="C395" s="17"/>
      <c r="D395" s="17"/>
    </row>
    <row r="1048576" spans="2:2" x14ac:dyDescent="0.2">
      <c r="B1048576" s="17"/>
    </row>
  </sheetData>
  <mergeCells count="2">
    <mergeCell ref="A1:E1"/>
    <mergeCell ref="A2:E2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312D-9203-4078-8D86-D5797A838D89}">
  <dimension ref="A1:E150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15.6640625" bestFit="1" customWidth="1"/>
    <col min="2" max="2" width="76.1640625" bestFit="1" customWidth="1"/>
    <col min="3" max="3" width="19.5" bestFit="1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3679</v>
      </c>
      <c r="B1" s="160"/>
      <c r="C1" s="160"/>
      <c r="D1" s="160"/>
      <c r="E1" s="160"/>
    </row>
    <row r="2" spans="1:5" ht="26" x14ac:dyDescent="0.3">
      <c r="A2" s="161" t="s">
        <v>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>
        <v>0</v>
      </c>
    </row>
    <row r="5" spans="1:5" ht="21" x14ac:dyDescent="0.25">
      <c r="A5" s="18" t="s">
        <v>3672</v>
      </c>
      <c r="B5" s="8" t="s">
        <v>3534</v>
      </c>
      <c r="C5" s="16">
        <v>185468</v>
      </c>
      <c r="D5" s="9"/>
      <c r="E5" s="9">
        <f>E4+C5-D5</f>
        <v>185468</v>
      </c>
    </row>
    <row r="6" spans="1:5" ht="21" x14ac:dyDescent="0.25">
      <c r="A6" s="18" t="s">
        <v>3672</v>
      </c>
      <c r="B6" s="8" t="s">
        <v>2702</v>
      </c>
      <c r="C6" s="9"/>
      <c r="D6" s="9">
        <v>184013</v>
      </c>
      <c r="E6" s="9">
        <f t="shared" ref="E6:E69" si="0">E5+C6-D6</f>
        <v>1455</v>
      </c>
    </row>
    <row r="7" spans="1:5" ht="21" x14ac:dyDescent="0.25">
      <c r="A7" s="18"/>
      <c r="B7" s="8"/>
      <c r="C7" s="9"/>
      <c r="D7" s="9"/>
      <c r="E7" s="9">
        <f t="shared" si="0"/>
        <v>1455</v>
      </c>
    </row>
    <row r="8" spans="1:5" ht="21" x14ac:dyDescent="0.25">
      <c r="A8" s="18"/>
      <c r="B8" s="8"/>
      <c r="C8" s="9"/>
      <c r="D8" s="9"/>
      <c r="E8" s="9">
        <f t="shared" si="0"/>
        <v>1455</v>
      </c>
    </row>
    <row r="9" spans="1:5" ht="21" x14ac:dyDescent="0.25">
      <c r="A9" s="18"/>
      <c r="B9" s="8"/>
      <c r="C9" s="9"/>
      <c r="D9" s="9"/>
      <c r="E9" s="9">
        <f t="shared" si="0"/>
        <v>1455</v>
      </c>
    </row>
    <row r="10" spans="1:5" ht="21" x14ac:dyDescent="0.25">
      <c r="A10" s="18"/>
      <c r="B10" s="8"/>
      <c r="C10" s="9"/>
      <c r="D10" s="9"/>
      <c r="E10" s="9">
        <f t="shared" si="0"/>
        <v>1455</v>
      </c>
    </row>
    <row r="11" spans="1:5" ht="21" x14ac:dyDescent="0.25">
      <c r="A11" s="18"/>
      <c r="B11" s="8"/>
      <c r="C11" s="9"/>
      <c r="D11" s="9"/>
      <c r="E11" s="9">
        <f t="shared" si="0"/>
        <v>1455</v>
      </c>
    </row>
    <row r="12" spans="1:5" ht="21" x14ac:dyDescent="0.25">
      <c r="A12" s="18"/>
      <c r="B12" s="8"/>
      <c r="C12" s="9"/>
      <c r="D12" s="9"/>
      <c r="E12" s="9">
        <f t="shared" si="0"/>
        <v>1455</v>
      </c>
    </row>
    <row r="13" spans="1:5" ht="21" x14ac:dyDescent="0.25">
      <c r="A13" s="18"/>
      <c r="B13" s="8"/>
      <c r="C13" s="9"/>
      <c r="D13" s="9"/>
      <c r="E13" s="9">
        <f t="shared" si="0"/>
        <v>1455</v>
      </c>
    </row>
    <row r="14" spans="1:5" ht="21" x14ac:dyDescent="0.25">
      <c r="A14" s="18"/>
      <c r="B14" s="8"/>
      <c r="C14" s="9"/>
      <c r="D14" s="9"/>
      <c r="E14" s="9">
        <f t="shared" si="0"/>
        <v>1455</v>
      </c>
    </row>
    <row r="15" spans="1:5" ht="21" x14ac:dyDescent="0.25">
      <c r="A15" s="18"/>
      <c r="B15" s="8"/>
      <c r="C15" s="9"/>
      <c r="D15" s="17"/>
      <c r="E15" s="9">
        <f t="shared" si="0"/>
        <v>1455</v>
      </c>
    </row>
    <row r="16" spans="1:5" ht="21" x14ac:dyDescent="0.25">
      <c r="A16" s="18"/>
      <c r="B16" s="8"/>
      <c r="C16" s="9"/>
      <c r="D16" s="17"/>
      <c r="E16" s="9">
        <f t="shared" si="0"/>
        <v>1455</v>
      </c>
    </row>
    <row r="17" spans="1:5" ht="21" x14ac:dyDescent="0.25">
      <c r="A17" s="18"/>
      <c r="B17" s="8"/>
      <c r="C17" s="9"/>
      <c r="D17" s="9"/>
      <c r="E17" s="9">
        <f t="shared" si="0"/>
        <v>1455</v>
      </c>
    </row>
    <row r="18" spans="1:5" ht="21" x14ac:dyDescent="0.25">
      <c r="A18" s="18"/>
      <c r="B18" s="8"/>
      <c r="C18" s="9"/>
      <c r="D18" s="9"/>
      <c r="E18" s="9">
        <f t="shared" si="0"/>
        <v>1455</v>
      </c>
    </row>
    <row r="19" spans="1:5" ht="21" x14ac:dyDescent="0.25">
      <c r="A19" s="18"/>
      <c r="B19" s="8"/>
      <c r="C19" s="9"/>
      <c r="D19" s="9"/>
      <c r="E19" s="9">
        <f t="shared" si="0"/>
        <v>1455</v>
      </c>
    </row>
    <row r="20" spans="1:5" ht="21" x14ac:dyDescent="0.25">
      <c r="A20" s="18"/>
      <c r="B20" s="8"/>
      <c r="C20" s="9"/>
      <c r="D20" s="9"/>
      <c r="E20" s="9">
        <f t="shared" si="0"/>
        <v>1455</v>
      </c>
    </row>
    <row r="21" spans="1:5" ht="21" x14ac:dyDescent="0.25">
      <c r="A21" s="18"/>
      <c r="B21" s="8"/>
      <c r="C21" s="9"/>
      <c r="D21" s="9"/>
      <c r="E21" s="9">
        <f t="shared" si="0"/>
        <v>1455</v>
      </c>
    </row>
    <row r="22" spans="1:5" ht="21" x14ac:dyDescent="0.25">
      <c r="A22" s="18"/>
      <c r="B22" s="8"/>
      <c r="C22" s="86"/>
      <c r="D22" s="9"/>
      <c r="E22" s="9">
        <f t="shared" si="0"/>
        <v>1455</v>
      </c>
    </row>
    <row r="23" spans="1:5" ht="21" x14ac:dyDescent="0.25">
      <c r="A23" s="18"/>
      <c r="B23" s="8"/>
      <c r="C23" s="9"/>
      <c r="D23" s="9"/>
      <c r="E23" s="9">
        <f t="shared" si="0"/>
        <v>1455</v>
      </c>
    </row>
    <row r="24" spans="1:5" ht="21" x14ac:dyDescent="0.25">
      <c r="A24" s="18"/>
      <c r="B24" s="8"/>
      <c r="C24" s="9"/>
      <c r="D24" s="9"/>
      <c r="E24" s="9">
        <f t="shared" si="0"/>
        <v>1455</v>
      </c>
    </row>
    <row r="25" spans="1:5" ht="21" x14ac:dyDescent="0.25">
      <c r="A25" s="18"/>
      <c r="B25" s="8"/>
      <c r="C25" s="9"/>
      <c r="D25" s="9"/>
      <c r="E25" s="9">
        <f t="shared" si="0"/>
        <v>1455</v>
      </c>
    </row>
    <row r="26" spans="1:5" ht="21" x14ac:dyDescent="0.25">
      <c r="A26" s="18"/>
      <c r="B26" s="8"/>
      <c r="C26" s="9"/>
      <c r="D26" s="9"/>
      <c r="E26" s="9">
        <f t="shared" si="0"/>
        <v>1455</v>
      </c>
    </row>
    <row r="27" spans="1:5" ht="21" x14ac:dyDescent="0.25">
      <c r="A27" s="18"/>
      <c r="B27" s="8"/>
      <c r="C27" s="9"/>
      <c r="D27" s="9"/>
      <c r="E27" s="9">
        <f t="shared" si="0"/>
        <v>1455</v>
      </c>
    </row>
    <row r="28" spans="1:5" ht="21" x14ac:dyDescent="0.25">
      <c r="A28" s="18"/>
      <c r="B28" s="8"/>
      <c r="C28" s="9"/>
      <c r="D28" s="9"/>
      <c r="E28" s="9">
        <f t="shared" si="0"/>
        <v>1455</v>
      </c>
    </row>
    <row r="29" spans="1:5" ht="21" x14ac:dyDescent="0.25">
      <c r="A29" s="18"/>
      <c r="B29" s="8"/>
      <c r="C29" s="9"/>
      <c r="D29" s="9"/>
      <c r="E29" s="9">
        <f t="shared" si="0"/>
        <v>1455</v>
      </c>
    </row>
    <row r="30" spans="1:5" ht="21" x14ac:dyDescent="0.25">
      <c r="A30" s="18"/>
      <c r="B30" s="8"/>
      <c r="C30" s="9"/>
      <c r="D30" s="9"/>
      <c r="E30" s="9">
        <f t="shared" si="0"/>
        <v>1455</v>
      </c>
    </row>
    <row r="31" spans="1:5" ht="21" x14ac:dyDescent="0.25">
      <c r="A31" s="18"/>
      <c r="B31" s="8"/>
      <c r="C31" s="9"/>
      <c r="D31" s="9"/>
      <c r="E31" s="9">
        <f t="shared" si="0"/>
        <v>1455</v>
      </c>
    </row>
    <row r="32" spans="1:5" ht="21" x14ac:dyDescent="0.25">
      <c r="A32" s="18"/>
      <c r="B32" s="8"/>
      <c r="C32" s="9"/>
      <c r="D32" s="9"/>
      <c r="E32" s="9">
        <f t="shared" si="0"/>
        <v>1455</v>
      </c>
    </row>
    <row r="33" spans="1:5" ht="21" x14ac:dyDescent="0.25">
      <c r="A33" s="18"/>
      <c r="B33" s="8"/>
      <c r="C33" s="9"/>
      <c r="D33" s="9"/>
      <c r="E33" s="9">
        <f t="shared" si="0"/>
        <v>1455</v>
      </c>
    </row>
    <row r="34" spans="1:5" ht="21" x14ac:dyDescent="0.25">
      <c r="A34" s="8"/>
      <c r="B34" s="8"/>
      <c r="C34" s="9"/>
      <c r="D34" s="9"/>
      <c r="E34" s="9">
        <f t="shared" si="0"/>
        <v>1455</v>
      </c>
    </row>
    <row r="35" spans="1:5" ht="21" x14ac:dyDescent="0.25">
      <c r="A35" s="8"/>
      <c r="B35" s="8"/>
      <c r="C35" s="9"/>
      <c r="D35" s="9"/>
      <c r="E35" s="9">
        <f t="shared" si="0"/>
        <v>1455</v>
      </c>
    </row>
    <row r="36" spans="1:5" ht="21" x14ac:dyDescent="0.25">
      <c r="A36" s="8"/>
      <c r="B36" s="8"/>
      <c r="C36" s="9"/>
      <c r="D36" s="9"/>
      <c r="E36" s="9">
        <f t="shared" si="0"/>
        <v>1455</v>
      </c>
    </row>
    <row r="37" spans="1:5" ht="21" x14ac:dyDescent="0.25">
      <c r="A37" s="8"/>
      <c r="B37" s="8"/>
      <c r="C37" s="9"/>
      <c r="D37" s="9"/>
      <c r="E37" s="9">
        <f t="shared" si="0"/>
        <v>1455</v>
      </c>
    </row>
    <row r="38" spans="1:5" ht="21" x14ac:dyDescent="0.25">
      <c r="A38" s="8"/>
      <c r="B38" s="8"/>
      <c r="C38" s="9"/>
      <c r="D38" s="9"/>
      <c r="E38" s="9">
        <f t="shared" si="0"/>
        <v>1455</v>
      </c>
    </row>
    <row r="39" spans="1:5" ht="21" x14ac:dyDescent="0.25">
      <c r="A39" s="8"/>
      <c r="B39" s="8"/>
      <c r="C39" s="9"/>
      <c r="D39" s="9"/>
      <c r="E39" s="9">
        <f t="shared" si="0"/>
        <v>1455</v>
      </c>
    </row>
    <row r="40" spans="1:5" ht="21" x14ac:dyDescent="0.25">
      <c r="A40" s="18"/>
      <c r="B40" s="8"/>
      <c r="C40" s="9"/>
      <c r="D40" s="9"/>
      <c r="E40" s="9">
        <f t="shared" si="0"/>
        <v>1455</v>
      </c>
    </row>
    <row r="41" spans="1:5" ht="21" x14ac:dyDescent="0.25">
      <c r="A41" s="18"/>
      <c r="B41" s="8"/>
      <c r="C41" s="9"/>
      <c r="D41" s="9"/>
      <c r="E41" s="9">
        <f t="shared" si="0"/>
        <v>1455</v>
      </c>
    </row>
    <row r="42" spans="1:5" ht="21" x14ac:dyDescent="0.25">
      <c r="A42" s="18"/>
      <c r="B42" s="8"/>
      <c r="C42" s="9"/>
      <c r="D42" s="9"/>
      <c r="E42" s="9">
        <f t="shared" si="0"/>
        <v>1455</v>
      </c>
    </row>
    <row r="43" spans="1:5" ht="21" x14ac:dyDescent="0.25">
      <c r="A43" s="18"/>
      <c r="B43" s="8"/>
      <c r="C43" s="9"/>
      <c r="D43" s="9"/>
      <c r="E43" s="9">
        <f t="shared" si="0"/>
        <v>1455</v>
      </c>
    </row>
    <row r="44" spans="1:5" ht="21" x14ac:dyDescent="0.25">
      <c r="A44" s="18"/>
      <c r="B44" s="8"/>
      <c r="C44" s="9"/>
      <c r="D44" s="9"/>
      <c r="E44" s="9">
        <f t="shared" si="0"/>
        <v>1455</v>
      </c>
    </row>
    <row r="45" spans="1:5" ht="21" x14ac:dyDescent="0.25">
      <c r="A45" s="18"/>
      <c r="B45" s="8"/>
      <c r="C45" s="9"/>
      <c r="D45" s="9"/>
      <c r="E45" s="9">
        <f t="shared" si="0"/>
        <v>1455</v>
      </c>
    </row>
    <row r="46" spans="1:5" ht="21" x14ac:dyDescent="0.25">
      <c r="A46" s="18"/>
      <c r="B46" s="8"/>
      <c r="C46" s="9"/>
      <c r="D46" s="9"/>
      <c r="E46" s="9">
        <f t="shared" si="0"/>
        <v>1455</v>
      </c>
    </row>
    <row r="47" spans="1:5" ht="21" x14ac:dyDescent="0.25">
      <c r="A47" s="18"/>
      <c r="B47" s="8"/>
      <c r="C47" s="9"/>
      <c r="D47" s="9"/>
      <c r="E47" s="9">
        <f t="shared" si="0"/>
        <v>1455</v>
      </c>
    </row>
    <row r="48" spans="1:5" ht="21" x14ac:dyDescent="0.25">
      <c r="A48" s="18"/>
      <c r="B48" s="8"/>
      <c r="C48" s="9"/>
      <c r="D48" s="9"/>
      <c r="E48" s="9">
        <f t="shared" si="0"/>
        <v>1455</v>
      </c>
    </row>
    <row r="49" spans="1:5" ht="21" x14ac:dyDescent="0.25">
      <c r="A49" s="18"/>
      <c r="B49" s="8"/>
      <c r="C49" s="9"/>
      <c r="D49" s="9"/>
      <c r="E49" s="9">
        <f t="shared" si="0"/>
        <v>1455</v>
      </c>
    </row>
    <row r="50" spans="1:5" ht="21" x14ac:dyDescent="0.25">
      <c r="A50" s="18"/>
      <c r="B50" s="8"/>
      <c r="C50" s="9"/>
      <c r="D50" s="9"/>
      <c r="E50" s="9">
        <f t="shared" si="0"/>
        <v>1455</v>
      </c>
    </row>
    <row r="51" spans="1:5" ht="21" x14ac:dyDescent="0.25">
      <c r="A51" s="18"/>
      <c r="B51" s="8"/>
      <c r="C51" s="9"/>
      <c r="D51" s="9"/>
      <c r="E51" s="9">
        <f t="shared" si="0"/>
        <v>1455</v>
      </c>
    </row>
    <row r="52" spans="1:5" ht="21" x14ac:dyDescent="0.25">
      <c r="A52" s="18"/>
      <c r="B52" s="8"/>
      <c r="C52" s="17"/>
      <c r="D52" s="9"/>
      <c r="E52" s="9">
        <f t="shared" si="0"/>
        <v>1455</v>
      </c>
    </row>
    <row r="53" spans="1:5" ht="21" x14ac:dyDescent="0.25">
      <c r="A53" s="18"/>
      <c r="B53" s="8"/>
      <c r="C53" s="9"/>
      <c r="D53" s="9"/>
      <c r="E53" s="9">
        <f t="shared" si="0"/>
        <v>1455</v>
      </c>
    </row>
    <row r="54" spans="1:5" ht="21" x14ac:dyDescent="0.25">
      <c r="A54" s="18"/>
      <c r="B54" s="8"/>
      <c r="C54" s="9"/>
      <c r="D54" s="9"/>
      <c r="E54" s="9">
        <f t="shared" si="0"/>
        <v>1455</v>
      </c>
    </row>
    <row r="55" spans="1:5" ht="21" x14ac:dyDescent="0.25">
      <c r="A55" s="18"/>
      <c r="B55" s="8"/>
      <c r="C55" s="9"/>
      <c r="D55" s="9"/>
      <c r="E55" s="9">
        <f t="shared" si="0"/>
        <v>1455</v>
      </c>
    </row>
    <row r="56" spans="1:5" ht="21" x14ac:dyDescent="0.25">
      <c r="A56" s="18"/>
      <c r="B56" s="8"/>
      <c r="C56" s="9"/>
      <c r="D56" s="9"/>
      <c r="E56" s="9">
        <f t="shared" si="0"/>
        <v>1455</v>
      </c>
    </row>
    <row r="57" spans="1:5" ht="21" x14ac:dyDescent="0.25">
      <c r="A57" s="18"/>
      <c r="B57" s="8"/>
      <c r="C57" s="9"/>
      <c r="D57" s="9"/>
      <c r="E57" s="9">
        <f t="shared" si="0"/>
        <v>1455</v>
      </c>
    </row>
    <row r="58" spans="1:5" ht="21" x14ac:dyDescent="0.25">
      <c r="A58" s="18"/>
      <c r="B58" s="8"/>
      <c r="C58" s="9"/>
      <c r="D58" s="9"/>
      <c r="E58" s="9">
        <f t="shared" si="0"/>
        <v>1455</v>
      </c>
    </row>
    <row r="59" spans="1:5" ht="21" x14ac:dyDescent="0.25">
      <c r="A59" s="18"/>
      <c r="B59" s="8"/>
      <c r="C59" s="9"/>
      <c r="D59" s="9"/>
      <c r="E59" s="9">
        <f t="shared" si="0"/>
        <v>1455</v>
      </c>
    </row>
    <row r="60" spans="1:5" ht="21" x14ac:dyDescent="0.25">
      <c r="A60" s="18"/>
      <c r="B60" s="8"/>
      <c r="C60" s="9"/>
      <c r="D60" s="9"/>
      <c r="E60" s="9">
        <f t="shared" si="0"/>
        <v>1455</v>
      </c>
    </row>
    <row r="61" spans="1:5" ht="21" x14ac:dyDescent="0.25">
      <c r="A61" s="18"/>
      <c r="B61" s="8"/>
      <c r="C61" s="9"/>
      <c r="D61" s="9"/>
      <c r="E61" s="9">
        <f t="shared" si="0"/>
        <v>1455</v>
      </c>
    </row>
    <row r="62" spans="1:5" ht="21" x14ac:dyDescent="0.25">
      <c r="A62" s="18"/>
      <c r="B62" s="8"/>
      <c r="C62" s="9"/>
      <c r="D62" s="9"/>
      <c r="E62" s="9">
        <f t="shared" si="0"/>
        <v>1455</v>
      </c>
    </row>
    <row r="63" spans="1:5" ht="21" x14ac:dyDescent="0.25">
      <c r="A63" s="18"/>
      <c r="B63" s="8"/>
      <c r="C63" s="9"/>
      <c r="D63" s="9"/>
      <c r="E63" s="9">
        <f t="shared" si="0"/>
        <v>1455</v>
      </c>
    </row>
    <row r="64" spans="1:5" ht="21" x14ac:dyDescent="0.25">
      <c r="A64" s="18"/>
      <c r="B64" s="8"/>
      <c r="C64" s="9"/>
      <c r="D64" s="9"/>
      <c r="E64" s="9">
        <f t="shared" si="0"/>
        <v>1455</v>
      </c>
    </row>
    <row r="65" spans="1:5" ht="21" x14ac:dyDescent="0.25">
      <c r="A65" s="18"/>
      <c r="B65" s="8"/>
      <c r="C65" s="9"/>
      <c r="D65" s="9"/>
      <c r="E65" s="9">
        <f t="shared" si="0"/>
        <v>1455</v>
      </c>
    </row>
    <row r="66" spans="1:5" ht="21" x14ac:dyDescent="0.25">
      <c r="A66" s="18"/>
      <c r="B66" s="8"/>
      <c r="C66" s="9"/>
      <c r="D66" s="9"/>
      <c r="E66" s="9">
        <f t="shared" si="0"/>
        <v>1455</v>
      </c>
    </row>
    <row r="67" spans="1:5" ht="21" x14ac:dyDescent="0.25">
      <c r="A67" s="18"/>
      <c r="B67" s="8"/>
      <c r="C67" s="9"/>
      <c r="D67" s="9"/>
      <c r="E67" s="9">
        <f t="shared" si="0"/>
        <v>1455</v>
      </c>
    </row>
    <row r="68" spans="1:5" ht="21" x14ac:dyDescent="0.25">
      <c r="A68" s="18"/>
      <c r="B68" s="8"/>
      <c r="C68" s="9"/>
      <c r="D68" s="9"/>
      <c r="E68" s="9">
        <f t="shared" si="0"/>
        <v>1455</v>
      </c>
    </row>
    <row r="69" spans="1:5" ht="21" x14ac:dyDescent="0.25">
      <c r="A69" s="18"/>
      <c r="B69" s="8"/>
      <c r="C69" s="9"/>
      <c r="D69" s="9"/>
      <c r="E69" s="9">
        <f t="shared" si="0"/>
        <v>1455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1455</v>
      </c>
    </row>
    <row r="71" spans="1:5" ht="21" x14ac:dyDescent="0.25">
      <c r="A71" s="18"/>
      <c r="B71" s="8"/>
      <c r="C71" s="9"/>
      <c r="D71" s="9"/>
      <c r="E71" s="9">
        <f t="shared" si="1"/>
        <v>1455</v>
      </c>
    </row>
    <row r="72" spans="1:5" ht="21" x14ac:dyDescent="0.25">
      <c r="A72" s="18"/>
      <c r="B72" s="8"/>
      <c r="C72" s="9"/>
      <c r="D72" s="9"/>
      <c r="E72" s="9">
        <f t="shared" si="1"/>
        <v>1455</v>
      </c>
    </row>
    <row r="73" spans="1:5" ht="21" x14ac:dyDescent="0.25">
      <c r="A73" s="18"/>
      <c r="B73" s="8"/>
      <c r="C73" s="9"/>
      <c r="D73" s="9"/>
      <c r="E73" s="9">
        <f t="shared" si="1"/>
        <v>1455</v>
      </c>
    </row>
    <row r="74" spans="1:5" ht="21" x14ac:dyDescent="0.25">
      <c r="A74" s="18"/>
      <c r="B74" s="8"/>
      <c r="C74" s="9"/>
      <c r="D74" s="9"/>
      <c r="E74" s="9">
        <f t="shared" si="1"/>
        <v>1455</v>
      </c>
    </row>
    <row r="75" spans="1:5" ht="21" x14ac:dyDescent="0.25">
      <c r="A75" s="18"/>
      <c r="B75" s="8"/>
      <c r="C75" s="9"/>
      <c r="D75" s="9"/>
      <c r="E75" s="9">
        <f t="shared" si="1"/>
        <v>1455</v>
      </c>
    </row>
    <row r="76" spans="1:5" ht="21" x14ac:dyDescent="0.25">
      <c r="A76" s="18"/>
      <c r="B76" s="8"/>
      <c r="C76" s="9"/>
      <c r="D76" s="9"/>
      <c r="E76" s="9">
        <f t="shared" si="1"/>
        <v>1455</v>
      </c>
    </row>
    <row r="77" spans="1:5" ht="21" x14ac:dyDescent="0.25">
      <c r="A77" s="18"/>
      <c r="B77" s="8"/>
      <c r="C77" s="9"/>
      <c r="D77" s="9"/>
      <c r="E77" s="9">
        <f t="shared" si="1"/>
        <v>1455</v>
      </c>
    </row>
    <row r="78" spans="1:5" ht="21" x14ac:dyDescent="0.25">
      <c r="A78" s="18"/>
      <c r="B78" s="8"/>
      <c r="C78" s="9"/>
      <c r="D78" s="9"/>
      <c r="E78" s="9">
        <f t="shared" si="1"/>
        <v>1455</v>
      </c>
    </row>
    <row r="79" spans="1:5" ht="21" x14ac:dyDescent="0.25">
      <c r="A79" s="18"/>
      <c r="B79" s="8"/>
      <c r="C79" s="9"/>
      <c r="D79" s="9"/>
      <c r="E79" s="9">
        <f t="shared" si="1"/>
        <v>1455</v>
      </c>
    </row>
    <row r="80" spans="1:5" ht="21" x14ac:dyDescent="0.25">
      <c r="A80" s="18"/>
      <c r="B80" s="8"/>
      <c r="C80" s="9"/>
      <c r="D80" s="9"/>
      <c r="E80" s="9">
        <f t="shared" si="1"/>
        <v>1455</v>
      </c>
    </row>
    <row r="81" spans="1:5" ht="21" x14ac:dyDescent="0.25">
      <c r="A81" s="18"/>
      <c r="B81" s="8"/>
      <c r="C81" s="9"/>
      <c r="D81" s="9"/>
      <c r="E81" s="9">
        <f t="shared" si="1"/>
        <v>1455</v>
      </c>
    </row>
    <row r="82" spans="1:5" ht="21" x14ac:dyDescent="0.25">
      <c r="A82" s="18"/>
      <c r="B82" s="8"/>
      <c r="C82" s="9"/>
      <c r="D82" s="9"/>
      <c r="E82" s="9">
        <f t="shared" si="1"/>
        <v>1455</v>
      </c>
    </row>
    <row r="83" spans="1:5" ht="21" x14ac:dyDescent="0.25">
      <c r="A83" s="18"/>
      <c r="B83" s="8"/>
      <c r="C83" s="9"/>
      <c r="D83" s="9"/>
      <c r="E83" s="9">
        <f t="shared" si="1"/>
        <v>1455</v>
      </c>
    </row>
    <row r="84" spans="1:5" ht="21" x14ac:dyDescent="0.25">
      <c r="A84" s="18"/>
      <c r="B84" s="8"/>
      <c r="C84" s="9"/>
      <c r="D84" s="9"/>
      <c r="E84" s="9">
        <f t="shared" si="1"/>
        <v>1455</v>
      </c>
    </row>
    <row r="85" spans="1:5" ht="21" x14ac:dyDescent="0.25">
      <c r="A85" s="18"/>
      <c r="B85" s="8"/>
      <c r="C85" s="9"/>
      <c r="D85" s="9"/>
      <c r="E85" s="9">
        <f t="shared" si="1"/>
        <v>1455</v>
      </c>
    </row>
    <row r="86" spans="1:5" ht="21" x14ac:dyDescent="0.25">
      <c r="A86" s="18"/>
      <c r="B86" s="8"/>
      <c r="C86" s="9"/>
      <c r="D86" s="9"/>
      <c r="E86" s="9">
        <f t="shared" si="1"/>
        <v>1455</v>
      </c>
    </row>
    <row r="87" spans="1:5" ht="21" x14ac:dyDescent="0.25">
      <c r="A87" s="18"/>
      <c r="B87" s="8"/>
      <c r="C87" s="17"/>
      <c r="D87" s="9"/>
      <c r="E87" s="9">
        <f t="shared" si="1"/>
        <v>1455</v>
      </c>
    </row>
    <row r="88" spans="1:5" ht="21" x14ac:dyDescent="0.25">
      <c r="A88" s="18"/>
      <c r="B88" s="8"/>
      <c r="C88" s="9"/>
      <c r="D88" s="9"/>
      <c r="E88" s="9">
        <f t="shared" si="1"/>
        <v>1455</v>
      </c>
    </row>
    <row r="89" spans="1:5" ht="21" x14ac:dyDescent="0.25">
      <c r="A89" s="18"/>
      <c r="B89" s="8"/>
      <c r="C89" s="17"/>
      <c r="D89" s="9"/>
      <c r="E89" s="9">
        <f t="shared" si="1"/>
        <v>1455</v>
      </c>
    </row>
    <row r="90" spans="1:5" ht="21" x14ac:dyDescent="0.25">
      <c r="A90" s="18"/>
      <c r="B90" s="8"/>
      <c r="C90" s="17"/>
      <c r="D90" s="9"/>
      <c r="E90" s="9">
        <f t="shared" si="1"/>
        <v>1455</v>
      </c>
    </row>
    <row r="91" spans="1:5" ht="21" x14ac:dyDescent="0.25">
      <c r="A91" s="18"/>
      <c r="B91" s="8"/>
      <c r="C91" s="9"/>
      <c r="D91" s="9"/>
      <c r="E91" s="9">
        <f t="shared" si="1"/>
        <v>1455</v>
      </c>
    </row>
    <row r="92" spans="1:5" ht="21" x14ac:dyDescent="0.25">
      <c r="A92" s="18"/>
      <c r="B92" s="8"/>
      <c r="C92" s="9"/>
      <c r="D92" s="9"/>
      <c r="E92" s="9">
        <f t="shared" si="1"/>
        <v>1455</v>
      </c>
    </row>
    <row r="93" spans="1:5" ht="21" x14ac:dyDescent="0.25">
      <c r="A93" s="18"/>
      <c r="B93" s="8"/>
      <c r="C93" s="9"/>
      <c r="D93" s="9"/>
      <c r="E93" s="9">
        <f t="shared" si="1"/>
        <v>1455</v>
      </c>
    </row>
    <row r="94" spans="1:5" ht="21" x14ac:dyDescent="0.25">
      <c r="A94" s="18"/>
      <c r="B94" s="8"/>
      <c r="C94" s="9"/>
      <c r="D94" s="9"/>
      <c r="E94" s="9">
        <f t="shared" si="1"/>
        <v>1455</v>
      </c>
    </row>
    <row r="95" spans="1:5" ht="21" x14ac:dyDescent="0.25">
      <c r="A95" s="18"/>
      <c r="B95" s="8"/>
      <c r="C95" s="9"/>
      <c r="D95" s="9"/>
      <c r="E95" s="9">
        <f t="shared" si="1"/>
        <v>1455</v>
      </c>
    </row>
    <row r="96" spans="1:5" ht="21" x14ac:dyDescent="0.25">
      <c r="A96" s="18"/>
      <c r="B96" s="8"/>
      <c r="C96" s="9"/>
      <c r="D96" s="9"/>
      <c r="E96" s="9">
        <f t="shared" si="1"/>
        <v>1455</v>
      </c>
    </row>
    <row r="97" spans="1:5" ht="21" x14ac:dyDescent="0.25">
      <c r="A97" s="18"/>
      <c r="B97" s="8"/>
      <c r="C97" s="9"/>
      <c r="D97" s="9"/>
      <c r="E97" s="9">
        <f t="shared" si="1"/>
        <v>1455</v>
      </c>
    </row>
    <row r="98" spans="1:5" ht="21" x14ac:dyDescent="0.25">
      <c r="A98" s="18"/>
      <c r="B98" s="8"/>
      <c r="C98" s="9"/>
      <c r="D98" s="9"/>
      <c r="E98" s="9">
        <f t="shared" si="1"/>
        <v>1455</v>
      </c>
    </row>
    <row r="99" spans="1:5" ht="21" x14ac:dyDescent="0.25">
      <c r="A99" s="18"/>
      <c r="B99" s="8"/>
      <c r="C99" s="9"/>
      <c r="D99" s="9"/>
      <c r="E99" s="9">
        <f t="shared" si="1"/>
        <v>1455</v>
      </c>
    </row>
    <row r="100" spans="1:5" ht="21" x14ac:dyDescent="0.25">
      <c r="A100" s="18"/>
      <c r="B100" s="8"/>
      <c r="C100" s="9"/>
      <c r="D100" s="9"/>
      <c r="E100" s="9">
        <f t="shared" si="1"/>
        <v>1455</v>
      </c>
    </row>
    <row r="101" spans="1:5" ht="21" x14ac:dyDescent="0.25">
      <c r="A101" s="18"/>
      <c r="B101" s="8"/>
      <c r="C101" s="17"/>
      <c r="D101" s="9"/>
      <c r="E101" s="9">
        <f t="shared" si="1"/>
        <v>1455</v>
      </c>
    </row>
    <row r="102" spans="1:5" ht="21" x14ac:dyDescent="0.25">
      <c r="A102" s="18"/>
      <c r="B102" s="8"/>
      <c r="C102" s="17"/>
      <c r="D102" s="9"/>
      <c r="E102" s="9">
        <f t="shared" si="1"/>
        <v>1455</v>
      </c>
    </row>
    <row r="103" spans="1:5" ht="21" x14ac:dyDescent="0.25">
      <c r="A103" s="18"/>
      <c r="B103" s="8"/>
      <c r="C103" s="9"/>
      <c r="D103" s="9"/>
      <c r="E103" s="9">
        <f t="shared" si="1"/>
        <v>1455</v>
      </c>
    </row>
    <row r="104" spans="1:5" ht="21" x14ac:dyDescent="0.25">
      <c r="A104" s="18"/>
      <c r="B104" s="8"/>
      <c r="C104" s="9"/>
      <c r="D104" s="9"/>
      <c r="E104" s="9">
        <f t="shared" si="1"/>
        <v>1455</v>
      </c>
    </row>
    <row r="105" spans="1:5" ht="21" x14ac:dyDescent="0.25">
      <c r="A105" s="18"/>
      <c r="B105" s="8"/>
      <c r="C105" s="9"/>
      <c r="D105" s="9"/>
      <c r="E105" s="9">
        <f t="shared" si="1"/>
        <v>1455</v>
      </c>
    </row>
    <row r="106" spans="1:5" ht="21" x14ac:dyDescent="0.25">
      <c r="A106" s="18"/>
      <c r="B106" s="8"/>
      <c r="C106" s="9"/>
      <c r="D106" s="9"/>
      <c r="E106" s="9">
        <f t="shared" si="1"/>
        <v>1455</v>
      </c>
    </row>
    <row r="107" spans="1:5" ht="21" x14ac:dyDescent="0.25">
      <c r="A107" s="18"/>
      <c r="B107" s="8"/>
      <c r="C107" s="9"/>
      <c r="D107" s="9"/>
      <c r="E107" s="9">
        <f t="shared" si="1"/>
        <v>1455</v>
      </c>
    </row>
    <row r="108" spans="1:5" ht="21" x14ac:dyDescent="0.25">
      <c r="A108" s="18"/>
      <c r="B108" s="8"/>
      <c r="C108" s="9"/>
      <c r="D108" s="9"/>
      <c r="E108" s="9">
        <f t="shared" si="1"/>
        <v>1455</v>
      </c>
    </row>
    <row r="109" spans="1:5" ht="21" x14ac:dyDescent="0.25">
      <c r="A109" s="18"/>
      <c r="B109" s="8"/>
      <c r="C109" s="9"/>
      <c r="D109" s="9"/>
      <c r="E109" s="9">
        <f t="shared" si="1"/>
        <v>1455</v>
      </c>
    </row>
    <row r="110" spans="1:5" ht="21" x14ac:dyDescent="0.25">
      <c r="A110" s="18"/>
      <c r="B110" s="8"/>
      <c r="C110" s="9"/>
      <c r="D110" s="9"/>
      <c r="E110" s="9">
        <f t="shared" si="1"/>
        <v>1455</v>
      </c>
    </row>
    <row r="111" spans="1:5" ht="21" x14ac:dyDescent="0.25">
      <c r="A111" s="18"/>
      <c r="B111" s="8"/>
      <c r="C111" s="9"/>
      <c r="D111" s="9"/>
      <c r="E111" s="9">
        <f t="shared" si="1"/>
        <v>1455</v>
      </c>
    </row>
    <row r="112" spans="1:5" ht="21" x14ac:dyDescent="0.25">
      <c r="A112" s="18"/>
      <c r="B112" s="8"/>
      <c r="C112" s="9"/>
      <c r="D112" s="9"/>
      <c r="E112" s="9">
        <f t="shared" si="1"/>
        <v>1455</v>
      </c>
    </row>
    <row r="113" spans="1:5" ht="21" x14ac:dyDescent="0.25">
      <c r="A113" s="18"/>
      <c r="B113" s="8"/>
      <c r="C113" s="9"/>
      <c r="D113" s="9"/>
      <c r="E113" s="9">
        <f t="shared" si="1"/>
        <v>1455</v>
      </c>
    </row>
    <row r="114" spans="1:5" ht="21" x14ac:dyDescent="0.25">
      <c r="A114" s="18"/>
      <c r="B114" s="8"/>
      <c r="C114" s="9"/>
      <c r="D114" s="9"/>
      <c r="E114" s="9">
        <f t="shared" si="1"/>
        <v>1455</v>
      </c>
    </row>
    <row r="115" spans="1:5" ht="21" x14ac:dyDescent="0.25">
      <c r="A115" s="18"/>
      <c r="B115" s="8"/>
      <c r="C115" s="9"/>
      <c r="D115" s="9"/>
      <c r="E115" s="9">
        <f t="shared" si="1"/>
        <v>1455</v>
      </c>
    </row>
    <row r="116" spans="1:5" ht="21" x14ac:dyDescent="0.25">
      <c r="A116" s="18"/>
      <c r="B116" s="8"/>
      <c r="C116" s="9"/>
      <c r="D116" s="9"/>
      <c r="E116" s="9">
        <f t="shared" si="1"/>
        <v>1455</v>
      </c>
    </row>
    <row r="117" spans="1:5" ht="21" x14ac:dyDescent="0.25">
      <c r="A117" s="18"/>
      <c r="B117" s="8"/>
      <c r="C117" s="9"/>
      <c r="D117" s="9"/>
      <c r="E117" s="9">
        <f t="shared" si="1"/>
        <v>1455</v>
      </c>
    </row>
    <row r="118" spans="1:5" ht="21" x14ac:dyDescent="0.25">
      <c r="A118" s="18"/>
      <c r="B118" s="8"/>
      <c r="C118" s="9"/>
      <c r="D118" s="9"/>
      <c r="E118" s="9">
        <f t="shared" si="1"/>
        <v>1455</v>
      </c>
    </row>
    <row r="119" spans="1:5" ht="21" x14ac:dyDescent="0.25">
      <c r="A119" s="18"/>
      <c r="B119" s="8"/>
      <c r="C119" s="9"/>
      <c r="D119" s="9"/>
      <c r="E119" s="9">
        <f t="shared" si="1"/>
        <v>1455</v>
      </c>
    </row>
    <row r="120" spans="1:5" ht="21" x14ac:dyDescent="0.25">
      <c r="A120" s="18"/>
      <c r="B120" s="8"/>
      <c r="C120" s="9"/>
      <c r="D120" s="9"/>
      <c r="E120" s="9">
        <f t="shared" si="1"/>
        <v>1455</v>
      </c>
    </row>
    <row r="121" spans="1:5" ht="21" x14ac:dyDescent="0.25">
      <c r="A121" s="18"/>
      <c r="B121" s="8"/>
      <c r="C121" s="9"/>
      <c r="D121" s="9"/>
      <c r="E121" s="9">
        <f t="shared" si="1"/>
        <v>1455</v>
      </c>
    </row>
    <row r="122" spans="1:5" ht="21" x14ac:dyDescent="0.25">
      <c r="A122" s="18"/>
      <c r="B122" s="8"/>
      <c r="C122" s="9"/>
      <c r="D122" s="9"/>
      <c r="E122" s="9">
        <f t="shared" si="1"/>
        <v>1455</v>
      </c>
    </row>
    <row r="123" spans="1:5" ht="21" x14ac:dyDescent="0.25">
      <c r="A123" s="18"/>
      <c r="B123" s="8"/>
      <c r="C123" s="9"/>
      <c r="D123" s="9"/>
      <c r="E123" s="9">
        <f t="shared" si="1"/>
        <v>1455</v>
      </c>
    </row>
    <row r="124" spans="1:5" ht="21" x14ac:dyDescent="0.25">
      <c r="A124" s="18"/>
      <c r="B124" s="8"/>
      <c r="C124" s="9"/>
      <c r="D124" s="9"/>
      <c r="E124" s="9">
        <f t="shared" si="1"/>
        <v>1455</v>
      </c>
    </row>
    <row r="125" spans="1:5" ht="21" x14ac:dyDescent="0.25">
      <c r="A125" s="18"/>
      <c r="B125" s="8"/>
      <c r="C125" s="9"/>
      <c r="D125" s="9"/>
      <c r="E125" s="9">
        <f t="shared" si="1"/>
        <v>1455</v>
      </c>
    </row>
    <row r="126" spans="1:5" ht="21" x14ac:dyDescent="0.25">
      <c r="A126" s="18"/>
      <c r="B126" s="8"/>
      <c r="C126" s="9"/>
      <c r="D126" s="9"/>
      <c r="E126" s="9">
        <f t="shared" si="1"/>
        <v>1455</v>
      </c>
    </row>
    <row r="127" spans="1:5" ht="21" x14ac:dyDescent="0.25">
      <c r="A127" s="18"/>
      <c r="B127" s="8"/>
      <c r="C127" s="9"/>
      <c r="D127" s="9"/>
      <c r="E127" s="9">
        <f t="shared" si="1"/>
        <v>1455</v>
      </c>
    </row>
    <row r="128" spans="1:5" ht="21" x14ac:dyDescent="0.25">
      <c r="A128" s="18"/>
      <c r="B128" s="8"/>
      <c r="C128" s="9"/>
      <c r="D128" s="9"/>
      <c r="E128" s="9">
        <f t="shared" si="1"/>
        <v>1455</v>
      </c>
    </row>
    <row r="129" spans="1:5" ht="21" x14ac:dyDescent="0.25">
      <c r="A129" s="18"/>
      <c r="B129" s="8"/>
      <c r="C129" s="9"/>
      <c r="D129" s="9"/>
      <c r="E129" s="9">
        <f t="shared" si="1"/>
        <v>1455</v>
      </c>
    </row>
    <row r="130" spans="1:5" ht="21" x14ac:dyDescent="0.25">
      <c r="A130" s="18"/>
      <c r="B130" s="8"/>
      <c r="C130" s="9"/>
      <c r="D130" s="9"/>
      <c r="E130" s="9">
        <f t="shared" si="1"/>
        <v>1455</v>
      </c>
    </row>
    <row r="131" spans="1:5" ht="21" x14ac:dyDescent="0.25">
      <c r="A131" s="18"/>
      <c r="B131" s="8"/>
      <c r="C131" s="9"/>
      <c r="D131" s="9"/>
      <c r="E131" s="9">
        <f t="shared" si="1"/>
        <v>1455</v>
      </c>
    </row>
    <row r="132" spans="1:5" ht="21" x14ac:dyDescent="0.25">
      <c r="A132" s="18"/>
      <c r="B132" s="8"/>
      <c r="C132" s="9"/>
      <c r="D132" s="9"/>
      <c r="E132" s="9">
        <f t="shared" si="1"/>
        <v>1455</v>
      </c>
    </row>
    <row r="133" spans="1:5" ht="21" x14ac:dyDescent="0.25">
      <c r="A133" s="18"/>
      <c r="B133" s="8"/>
      <c r="C133" s="9"/>
      <c r="D133" s="9"/>
      <c r="E133" s="9">
        <f t="shared" si="1"/>
        <v>1455</v>
      </c>
    </row>
    <row r="134" spans="1:5" ht="21" x14ac:dyDescent="0.25">
      <c r="A134" s="18"/>
      <c r="B134" s="8"/>
      <c r="C134" s="9"/>
      <c r="D134" s="9"/>
      <c r="E134" s="9">
        <f t="shared" ref="E134:E150" si="2">E133+C134-D134</f>
        <v>1455</v>
      </c>
    </row>
    <row r="135" spans="1:5" ht="21" x14ac:dyDescent="0.25">
      <c r="A135" s="18"/>
      <c r="B135" s="8"/>
      <c r="C135" s="9"/>
      <c r="D135" s="9"/>
      <c r="E135" s="9">
        <f t="shared" si="2"/>
        <v>1455</v>
      </c>
    </row>
    <row r="136" spans="1:5" ht="21" x14ac:dyDescent="0.25">
      <c r="A136" s="18"/>
      <c r="B136" s="8"/>
      <c r="C136" s="9"/>
      <c r="D136" s="9"/>
      <c r="E136" s="9">
        <f t="shared" si="2"/>
        <v>1455</v>
      </c>
    </row>
    <row r="137" spans="1:5" ht="21" x14ac:dyDescent="0.25">
      <c r="A137" s="18"/>
      <c r="B137" s="8"/>
      <c r="C137" s="9"/>
      <c r="D137" s="9"/>
      <c r="E137" s="9">
        <f t="shared" si="2"/>
        <v>1455</v>
      </c>
    </row>
    <row r="138" spans="1:5" ht="21" x14ac:dyDescent="0.25">
      <c r="A138" s="18"/>
      <c r="B138" s="8"/>
      <c r="C138" s="9"/>
      <c r="D138" s="9"/>
      <c r="E138" s="9">
        <f t="shared" si="2"/>
        <v>1455</v>
      </c>
    </row>
    <row r="139" spans="1:5" ht="21" x14ac:dyDescent="0.25">
      <c r="A139" s="18"/>
      <c r="B139" s="8"/>
      <c r="C139" s="9"/>
      <c r="D139" s="9"/>
      <c r="E139" s="9">
        <f t="shared" si="2"/>
        <v>1455</v>
      </c>
    </row>
    <row r="140" spans="1:5" ht="21" x14ac:dyDescent="0.25">
      <c r="A140" s="18"/>
      <c r="B140" s="8"/>
      <c r="C140" s="9"/>
      <c r="D140" s="9"/>
      <c r="E140" s="9">
        <f t="shared" si="2"/>
        <v>1455</v>
      </c>
    </row>
    <row r="141" spans="1:5" ht="21" x14ac:dyDescent="0.25">
      <c r="A141" s="18"/>
      <c r="B141" s="8"/>
      <c r="C141" s="9"/>
      <c r="D141" s="9"/>
      <c r="E141" s="9">
        <f t="shared" si="2"/>
        <v>1455</v>
      </c>
    </row>
    <row r="142" spans="1:5" ht="21" x14ac:dyDescent="0.25">
      <c r="A142" s="18"/>
      <c r="B142" s="8"/>
      <c r="C142" s="9"/>
      <c r="D142" s="9"/>
      <c r="E142" s="9">
        <f t="shared" si="2"/>
        <v>1455</v>
      </c>
    </row>
    <row r="143" spans="1:5" ht="21" x14ac:dyDescent="0.25">
      <c r="A143" s="18"/>
      <c r="B143" s="8"/>
      <c r="C143" s="9"/>
      <c r="D143" s="9"/>
      <c r="E143" s="9">
        <f t="shared" si="2"/>
        <v>1455</v>
      </c>
    </row>
    <row r="144" spans="1:5" ht="21" x14ac:dyDescent="0.25">
      <c r="A144" s="18"/>
      <c r="B144" s="8"/>
      <c r="C144" s="9"/>
      <c r="D144" s="9"/>
      <c r="E144" s="9">
        <f t="shared" si="2"/>
        <v>1455</v>
      </c>
    </row>
    <row r="145" spans="1:5" ht="21" x14ac:dyDescent="0.25">
      <c r="A145" s="18"/>
      <c r="B145" s="8"/>
      <c r="C145" s="9"/>
      <c r="D145" s="9"/>
      <c r="E145" s="9">
        <f t="shared" si="2"/>
        <v>1455</v>
      </c>
    </row>
    <row r="146" spans="1:5" ht="21" x14ac:dyDescent="0.25">
      <c r="A146" s="18"/>
      <c r="B146" s="8"/>
      <c r="C146" s="9"/>
      <c r="D146" s="9"/>
      <c r="E146" s="9">
        <f t="shared" si="2"/>
        <v>1455</v>
      </c>
    </row>
    <row r="147" spans="1:5" ht="21" x14ac:dyDescent="0.25">
      <c r="A147" s="18"/>
      <c r="B147" s="8"/>
      <c r="C147" s="9"/>
      <c r="D147" s="9"/>
      <c r="E147" s="9">
        <f t="shared" si="2"/>
        <v>1455</v>
      </c>
    </row>
    <row r="148" spans="1:5" ht="21" x14ac:dyDescent="0.25">
      <c r="A148" s="18"/>
      <c r="B148" s="8"/>
      <c r="C148" s="9"/>
      <c r="D148" s="9"/>
      <c r="E148" s="9">
        <f t="shared" si="2"/>
        <v>1455</v>
      </c>
    </row>
    <row r="149" spans="1:5" ht="21" x14ac:dyDescent="0.25">
      <c r="A149" s="18"/>
      <c r="B149" s="8"/>
      <c r="C149" s="9"/>
      <c r="D149" s="9"/>
      <c r="E149" s="9">
        <f t="shared" si="2"/>
        <v>1455</v>
      </c>
    </row>
    <row r="150" spans="1:5" ht="21" x14ac:dyDescent="0.25">
      <c r="A150" s="18"/>
      <c r="B150" s="8"/>
      <c r="C150" s="9"/>
      <c r="D150" s="9"/>
      <c r="E150" s="9">
        <f t="shared" si="2"/>
        <v>1455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3E37-4378-4896-8668-9163F08B9AE4}">
  <dimension ref="A1:E154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15.6640625" bestFit="1" customWidth="1"/>
    <col min="2" max="2" width="76.1640625" bestFit="1" customWidth="1"/>
    <col min="3" max="3" width="19.5" bestFit="1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3667</v>
      </c>
      <c r="B1" s="160"/>
      <c r="C1" s="160"/>
      <c r="D1" s="160"/>
      <c r="E1" s="160"/>
    </row>
    <row r="2" spans="1:5" ht="26" x14ac:dyDescent="0.3">
      <c r="A2" s="161" t="s">
        <v>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3643</v>
      </c>
      <c r="B4" s="8" t="s">
        <v>2751</v>
      </c>
      <c r="C4" s="9">
        <v>200</v>
      </c>
      <c r="D4" s="9"/>
      <c r="E4" s="9">
        <v>200</v>
      </c>
    </row>
    <row r="5" spans="1:5" ht="21" x14ac:dyDescent="0.25">
      <c r="A5" s="18" t="s">
        <v>3664</v>
      </c>
      <c r="B5" s="8" t="s">
        <v>259</v>
      </c>
      <c r="C5" s="16"/>
      <c r="D5" s="9">
        <v>26.25</v>
      </c>
      <c r="E5" s="9">
        <f>E4+C5-D5</f>
        <v>173.75</v>
      </c>
    </row>
    <row r="6" spans="1:5" ht="21" x14ac:dyDescent="0.25">
      <c r="A6" s="18" t="s">
        <v>3672</v>
      </c>
      <c r="B6" s="8" t="s">
        <v>259</v>
      </c>
      <c r="C6" s="9"/>
      <c r="D6" s="9">
        <v>52.5</v>
      </c>
      <c r="E6" s="9">
        <f t="shared" ref="E6:E69" si="0">E5+C6-D6</f>
        <v>121.25</v>
      </c>
    </row>
    <row r="7" spans="1:5" ht="21" x14ac:dyDescent="0.25">
      <c r="A7" s="18" t="s">
        <v>3694</v>
      </c>
      <c r="B7" s="8" t="s">
        <v>3627</v>
      </c>
      <c r="C7" s="9">
        <v>200465</v>
      </c>
      <c r="D7" s="9"/>
      <c r="E7" s="9">
        <f t="shared" si="0"/>
        <v>200586.25</v>
      </c>
    </row>
    <row r="8" spans="1:5" ht="21" x14ac:dyDescent="0.25">
      <c r="A8" s="18" t="s">
        <v>3694</v>
      </c>
      <c r="B8" s="8" t="s">
        <v>3695</v>
      </c>
      <c r="C8" s="9"/>
      <c r="D8" s="9">
        <v>97500</v>
      </c>
      <c r="E8" s="9">
        <f t="shared" si="0"/>
        <v>103086.25</v>
      </c>
    </row>
    <row r="9" spans="1:5" ht="21" x14ac:dyDescent="0.25">
      <c r="A9" s="18" t="s">
        <v>3694</v>
      </c>
      <c r="B9" s="8" t="s">
        <v>3161</v>
      </c>
      <c r="C9" s="9"/>
      <c r="D9" s="9">
        <v>102546</v>
      </c>
      <c r="E9" s="9">
        <f t="shared" si="0"/>
        <v>540.25</v>
      </c>
    </row>
    <row r="10" spans="1:5" ht="21" x14ac:dyDescent="0.25">
      <c r="A10" s="18" t="s">
        <v>3700</v>
      </c>
      <c r="B10" s="8" t="s">
        <v>259</v>
      </c>
      <c r="C10" s="9"/>
      <c r="D10" s="9">
        <v>426.3</v>
      </c>
      <c r="E10" s="9">
        <f t="shared" si="0"/>
        <v>113.94999999999999</v>
      </c>
    </row>
    <row r="11" spans="1:5" ht="21" x14ac:dyDescent="0.25">
      <c r="A11" s="18"/>
      <c r="B11" s="8"/>
      <c r="C11" s="9"/>
      <c r="D11" s="9"/>
      <c r="E11" s="9">
        <f t="shared" si="0"/>
        <v>113.94999999999999</v>
      </c>
    </row>
    <row r="12" spans="1:5" ht="21" x14ac:dyDescent="0.25">
      <c r="A12" s="18"/>
      <c r="B12" s="8"/>
      <c r="C12" s="9"/>
      <c r="D12" s="9"/>
      <c r="E12" s="9">
        <f t="shared" si="0"/>
        <v>113.94999999999999</v>
      </c>
    </row>
    <row r="13" spans="1:5" ht="21" x14ac:dyDescent="0.25">
      <c r="A13" s="18"/>
      <c r="B13" s="8"/>
      <c r="C13" s="9"/>
      <c r="D13" s="9"/>
      <c r="E13" s="9">
        <f t="shared" si="0"/>
        <v>113.94999999999999</v>
      </c>
    </row>
    <row r="14" spans="1:5" ht="21" x14ac:dyDescent="0.25">
      <c r="A14" s="18"/>
      <c r="B14" s="8"/>
      <c r="C14" s="9"/>
      <c r="D14" s="9"/>
      <c r="E14" s="9">
        <f t="shared" si="0"/>
        <v>113.94999999999999</v>
      </c>
    </row>
    <row r="15" spans="1:5" ht="21" x14ac:dyDescent="0.25">
      <c r="A15" s="18"/>
      <c r="B15" s="8"/>
      <c r="C15" s="9"/>
      <c r="D15" s="17"/>
      <c r="E15" s="9">
        <f t="shared" si="0"/>
        <v>113.94999999999999</v>
      </c>
    </row>
    <row r="16" spans="1:5" ht="21" x14ac:dyDescent="0.25">
      <c r="A16" s="18"/>
      <c r="B16" s="8"/>
      <c r="C16" s="9"/>
      <c r="D16" s="17"/>
      <c r="E16" s="9">
        <f t="shared" si="0"/>
        <v>113.94999999999999</v>
      </c>
    </row>
    <row r="17" spans="1:5" ht="21" x14ac:dyDescent="0.25">
      <c r="A17" s="18"/>
      <c r="B17" s="8"/>
      <c r="C17" s="9"/>
      <c r="D17" s="9"/>
      <c r="E17" s="9">
        <f t="shared" si="0"/>
        <v>113.94999999999999</v>
      </c>
    </row>
    <row r="18" spans="1:5" ht="21" x14ac:dyDescent="0.25">
      <c r="A18" s="18"/>
      <c r="B18" s="8"/>
      <c r="C18" s="9"/>
      <c r="D18" s="9"/>
      <c r="E18" s="9">
        <f t="shared" si="0"/>
        <v>113.94999999999999</v>
      </c>
    </row>
    <row r="19" spans="1:5" ht="21" x14ac:dyDescent="0.25">
      <c r="A19" s="18"/>
      <c r="B19" s="8"/>
      <c r="C19" s="9"/>
      <c r="D19" s="9"/>
      <c r="E19" s="9">
        <f t="shared" si="0"/>
        <v>113.94999999999999</v>
      </c>
    </row>
    <row r="20" spans="1:5" ht="21" x14ac:dyDescent="0.25">
      <c r="A20" s="18"/>
      <c r="B20" s="8"/>
      <c r="C20" s="9"/>
      <c r="D20" s="9"/>
      <c r="E20" s="9">
        <f t="shared" si="0"/>
        <v>113.94999999999999</v>
      </c>
    </row>
    <row r="21" spans="1:5" ht="21" x14ac:dyDescent="0.25">
      <c r="A21" s="18"/>
      <c r="B21" s="8"/>
      <c r="C21" s="9"/>
      <c r="D21" s="9"/>
      <c r="E21" s="9">
        <f t="shared" si="0"/>
        <v>113.94999999999999</v>
      </c>
    </row>
    <row r="22" spans="1:5" ht="21" x14ac:dyDescent="0.25">
      <c r="A22" s="18"/>
      <c r="B22" s="8"/>
      <c r="C22" s="86"/>
      <c r="D22" s="9"/>
      <c r="E22" s="9">
        <f t="shared" si="0"/>
        <v>113.94999999999999</v>
      </c>
    </row>
    <row r="23" spans="1:5" ht="21" x14ac:dyDescent="0.25">
      <c r="A23" s="18"/>
      <c r="B23" s="8"/>
      <c r="C23" s="9"/>
      <c r="D23" s="9"/>
      <c r="E23" s="9">
        <f t="shared" si="0"/>
        <v>113.94999999999999</v>
      </c>
    </row>
    <row r="24" spans="1:5" ht="21" x14ac:dyDescent="0.25">
      <c r="A24" s="18"/>
      <c r="B24" s="8"/>
      <c r="C24" s="9"/>
      <c r="D24" s="9"/>
      <c r="E24" s="9">
        <f t="shared" si="0"/>
        <v>113.94999999999999</v>
      </c>
    </row>
    <row r="25" spans="1:5" ht="21" x14ac:dyDescent="0.25">
      <c r="A25" s="18"/>
      <c r="B25" s="8"/>
      <c r="C25" s="9"/>
      <c r="D25" s="9"/>
      <c r="E25" s="9">
        <f t="shared" si="0"/>
        <v>113.94999999999999</v>
      </c>
    </row>
    <row r="26" spans="1:5" ht="21" x14ac:dyDescent="0.25">
      <c r="A26" s="18"/>
      <c r="B26" s="8"/>
      <c r="C26" s="9"/>
      <c r="D26" s="9"/>
      <c r="E26" s="9">
        <f t="shared" si="0"/>
        <v>113.94999999999999</v>
      </c>
    </row>
    <row r="27" spans="1:5" ht="21" x14ac:dyDescent="0.25">
      <c r="A27" s="18"/>
      <c r="B27" s="8"/>
      <c r="C27" s="9"/>
      <c r="D27" s="9"/>
      <c r="E27" s="9">
        <f t="shared" si="0"/>
        <v>113.94999999999999</v>
      </c>
    </row>
    <row r="28" spans="1:5" ht="21" x14ac:dyDescent="0.25">
      <c r="A28" s="18"/>
      <c r="B28" s="8"/>
      <c r="C28" s="9"/>
      <c r="D28" s="9"/>
      <c r="E28" s="9">
        <f t="shared" si="0"/>
        <v>113.94999999999999</v>
      </c>
    </row>
    <row r="29" spans="1:5" ht="21" x14ac:dyDescent="0.25">
      <c r="A29" s="18"/>
      <c r="B29" s="8"/>
      <c r="C29" s="9"/>
      <c r="D29" s="9"/>
      <c r="E29" s="9">
        <f t="shared" si="0"/>
        <v>113.94999999999999</v>
      </c>
    </row>
    <row r="30" spans="1:5" ht="21" x14ac:dyDescent="0.25">
      <c r="A30" s="18"/>
      <c r="B30" s="8"/>
      <c r="C30" s="9"/>
      <c r="D30" s="9"/>
      <c r="E30" s="9">
        <f t="shared" si="0"/>
        <v>113.94999999999999</v>
      </c>
    </row>
    <row r="31" spans="1:5" ht="21" x14ac:dyDescent="0.25">
      <c r="A31" s="18"/>
      <c r="B31" s="8"/>
      <c r="C31" s="9"/>
      <c r="D31" s="9"/>
      <c r="E31" s="9">
        <f t="shared" si="0"/>
        <v>113.94999999999999</v>
      </c>
    </row>
    <row r="32" spans="1:5" ht="21" x14ac:dyDescent="0.25">
      <c r="A32" s="18"/>
      <c r="B32" s="8"/>
      <c r="C32" s="9"/>
      <c r="D32" s="9"/>
      <c r="E32" s="9">
        <f t="shared" si="0"/>
        <v>113.94999999999999</v>
      </c>
    </row>
    <row r="33" spans="1:5" ht="21" x14ac:dyDescent="0.25">
      <c r="A33" s="18"/>
      <c r="B33" s="8"/>
      <c r="C33" s="9"/>
      <c r="D33" s="9"/>
      <c r="E33" s="9">
        <f t="shared" si="0"/>
        <v>113.94999999999999</v>
      </c>
    </row>
    <row r="34" spans="1:5" ht="21" x14ac:dyDescent="0.25">
      <c r="A34" s="8"/>
      <c r="B34" s="8"/>
      <c r="C34" s="9"/>
      <c r="D34" s="9"/>
      <c r="E34" s="9">
        <f t="shared" si="0"/>
        <v>113.94999999999999</v>
      </c>
    </row>
    <row r="35" spans="1:5" ht="21" x14ac:dyDescent="0.25">
      <c r="A35" s="8"/>
      <c r="B35" s="8"/>
      <c r="C35" s="9"/>
      <c r="D35" s="9"/>
      <c r="E35" s="9">
        <f t="shared" si="0"/>
        <v>113.94999999999999</v>
      </c>
    </row>
    <row r="36" spans="1:5" ht="21" x14ac:dyDescent="0.25">
      <c r="A36" s="8"/>
      <c r="B36" s="8"/>
      <c r="C36" s="9"/>
      <c r="D36" s="9"/>
      <c r="E36" s="9">
        <f t="shared" si="0"/>
        <v>113.94999999999999</v>
      </c>
    </row>
    <row r="37" spans="1:5" ht="21" x14ac:dyDescent="0.25">
      <c r="A37" s="8"/>
      <c r="B37" s="8"/>
      <c r="C37" s="9"/>
      <c r="D37" s="9"/>
      <c r="E37" s="9">
        <f t="shared" si="0"/>
        <v>113.94999999999999</v>
      </c>
    </row>
    <row r="38" spans="1:5" ht="21" x14ac:dyDescent="0.25">
      <c r="A38" s="8"/>
      <c r="B38" s="8"/>
      <c r="C38" s="9"/>
      <c r="D38" s="9"/>
      <c r="E38" s="9">
        <f t="shared" si="0"/>
        <v>113.94999999999999</v>
      </c>
    </row>
    <row r="39" spans="1:5" ht="21" x14ac:dyDescent="0.25">
      <c r="A39" s="8"/>
      <c r="B39" s="8"/>
      <c r="C39" s="9"/>
      <c r="D39" s="9"/>
      <c r="E39" s="9">
        <f t="shared" si="0"/>
        <v>113.94999999999999</v>
      </c>
    </row>
    <row r="40" spans="1:5" ht="21" x14ac:dyDescent="0.25">
      <c r="A40" s="18"/>
      <c r="B40" s="8"/>
      <c r="C40" s="9"/>
      <c r="D40" s="9"/>
      <c r="E40" s="9">
        <f t="shared" si="0"/>
        <v>113.94999999999999</v>
      </c>
    </row>
    <row r="41" spans="1:5" ht="21" x14ac:dyDescent="0.25">
      <c r="A41" s="18"/>
      <c r="B41" s="8"/>
      <c r="C41" s="9"/>
      <c r="D41" s="9"/>
      <c r="E41" s="9">
        <f t="shared" si="0"/>
        <v>113.94999999999999</v>
      </c>
    </row>
    <row r="42" spans="1:5" ht="21" x14ac:dyDescent="0.25">
      <c r="A42" s="18"/>
      <c r="B42" s="8"/>
      <c r="C42" s="9"/>
      <c r="D42" s="9"/>
      <c r="E42" s="9">
        <f t="shared" si="0"/>
        <v>113.94999999999999</v>
      </c>
    </row>
    <row r="43" spans="1:5" ht="21" x14ac:dyDescent="0.25">
      <c r="A43" s="18"/>
      <c r="B43" s="8"/>
      <c r="C43" s="9"/>
      <c r="D43" s="9"/>
      <c r="E43" s="9">
        <f t="shared" si="0"/>
        <v>113.94999999999999</v>
      </c>
    </row>
    <row r="44" spans="1:5" ht="21" x14ac:dyDescent="0.25">
      <c r="A44" s="18"/>
      <c r="B44" s="8"/>
      <c r="C44" s="9"/>
      <c r="D44" s="9"/>
      <c r="E44" s="9">
        <f t="shared" si="0"/>
        <v>113.94999999999999</v>
      </c>
    </row>
    <row r="45" spans="1:5" ht="21" x14ac:dyDescent="0.25">
      <c r="A45" s="18"/>
      <c r="B45" s="8"/>
      <c r="C45" s="9"/>
      <c r="D45" s="9"/>
      <c r="E45" s="9">
        <f t="shared" si="0"/>
        <v>113.94999999999999</v>
      </c>
    </row>
    <row r="46" spans="1:5" ht="21" x14ac:dyDescent="0.25">
      <c r="A46" s="18"/>
      <c r="B46" s="8"/>
      <c r="C46" s="9"/>
      <c r="D46" s="9"/>
      <c r="E46" s="9">
        <f t="shared" si="0"/>
        <v>113.94999999999999</v>
      </c>
    </row>
    <row r="47" spans="1:5" ht="21" x14ac:dyDescent="0.25">
      <c r="A47" s="18"/>
      <c r="B47" s="8"/>
      <c r="C47" s="9"/>
      <c r="D47" s="9"/>
      <c r="E47" s="9">
        <f t="shared" si="0"/>
        <v>113.94999999999999</v>
      </c>
    </row>
    <row r="48" spans="1:5" ht="21" x14ac:dyDescent="0.25">
      <c r="A48" s="18"/>
      <c r="B48" s="8"/>
      <c r="C48" s="9"/>
      <c r="D48" s="9"/>
      <c r="E48" s="9">
        <f t="shared" si="0"/>
        <v>113.94999999999999</v>
      </c>
    </row>
    <row r="49" spans="1:5" ht="21" x14ac:dyDescent="0.25">
      <c r="A49" s="18"/>
      <c r="B49" s="8"/>
      <c r="C49" s="9"/>
      <c r="D49" s="9"/>
      <c r="E49" s="9">
        <f t="shared" si="0"/>
        <v>113.94999999999999</v>
      </c>
    </row>
    <row r="50" spans="1:5" ht="21" x14ac:dyDescent="0.25">
      <c r="A50" s="18"/>
      <c r="B50" s="8"/>
      <c r="C50" s="9"/>
      <c r="D50" s="9"/>
      <c r="E50" s="9">
        <f t="shared" si="0"/>
        <v>113.94999999999999</v>
      </c>
    </row>
    <row r="51" spans="1:5" ht="21" x14ac:dyDescent="0.25">
      <c r="A51" s="18"/>
      <c r="B51" s="8"/>
      <c r="C51" s="9"/>
      <c r="D51" s="9"/>
      <c r="E51" s="9">
        <f t="shared" si="0"/>
        <v>113.94999999999999</v>
      </c>
    </row>
    <row r="52" spans="1:5" ht="21" x14ac:dyDescent="0.25">
      <c r="A52" s="18"/>
      <c r="B52" s="8"/>
      <c r="C52" s="17"/>
      <c r="D52" s="9"/>
      <c r="E52" s="9">
        <f t="shared" si="0"/>
        <v>113.94999999999999</v>
      </c>
    </row>
    <row r="53" spans="1:5" ht="21" x14ac:dyDescent="0.25">
      <c r="A53" s="18"/>
      <c r="B53" s="8"/>
      <c r="C53" s="9"/>
      <c r="D53" s="9"/>
      <c r="E53" s="9">
        <f t="shared" si="0"/>
        <v>113.94999999999999</v>
      </c>
    </row>
    <row r="54" spans="1:5" ht="21" x14ac:dyDescent="0.25">
      <c r="A54" s="18"/>
      <c r="B54" s="8"/>
      <c r="C54" s="9"/>
      <c r="D54" s="9"/>
      <c r="E54" s="9">
        <f t="shared" si="0"/>
        <v>113.94999999999999</v>
      </c>
    </row>
    <row r="55" spans="1:5" ht="21" x14ac:dyDescent="0.25">
      <c r="A55" s="18"/>
      <c r="B55" s="8"/>
      <c r="C55" s="9"/>
      <c r="D55" s="9"/>
      <c r="E55" s="9">
        <f t="shared" si="0"/>
        <v>113.94999999999999</v>
      </c>
    </row>
    <row r="56" spans="1:5" ht="21" x14ac:dyDescent="0.25">
      <c r="A56" s="18"/>
      <c r="B56" s="8"/>
      <c r="C56" s="9"/>
      <c r="D56" s="9"/>
      <c r="E56" s="9">
        <f t="shared" si="0"/>
        <v>113.94999999999999</v>
      </c>
    </row>
    <row r="57" spans="1:5" ht="21" x14ac:dyDescent="0.25">
      <c r="A57" s="18"/>
      <c r="B57" s="8"/>
      <c r="C57" s="9"/>
      <c r="D57" s="9"/>
      <c r="E57" s="9">
        <f t="shared" si="0"/>
        <v>113.94999999999999</v>
      </c>
    </row>
    <row r="58" spans="1:5" ht="21" x14ac:dyDescent="0.25">
      <c r="A58" s="18"/>
      <c r="B58" s="8"/>
      <c r="C58" s="9"/>
      <c r="D58" s="9"/>
      <c r="E58" s="9">
        <f t="shared" si="0"/>
        <v>113.94999999999999</v>
      </c>
    </row>
    <row r="59" spans="1:5" ht="21" x14ac:dyDescent="0.25">
      <c r="A59" s="18"/>
      <c r="B59" s="8"/>
      <c r="C59" s="9"/>
      <c r="D59" s="9"/>
      <c r="E59" s="9">
        <f t="shared" si="0"/>
        <v>113.94999999999999</v>
      </c>
    </row>
    <row r="60" spans="1:5" ht="21" x14ac:dyDescent="0.25">
      <c r="A60" s="18"/>
      <c r="B60" s="8"/>
      <c r="C60" s="9"/>
      <c r="D60" s="9"/>
      <c r="E60" s="9">
        <f t="shared" si="0"/>
        <v>113.94999999999999</v>
      </c>
    </row>
    <row r="61" spans="1:5" ht="21" x14ac:dyDescent="0.25">
      <c r="A61" s="18"/>
      <c r="B61" s="8"/>
      <c r="C61" s="9"/>
      <c r="D61" s="9"/>
      <c r="E61" s="9">
        <f t="shared" si="0"/>
        <v>113.94999999999999</v>
      </c>
    </row>
    <row r="62" spans="1:5" ht="21" x14ac:dyDescent="0.25">
      <c r="A62" s="18"/>
      <c r="B62" s="8"/>
      <c r="C62" s="9"/>
      <c r="D62" s="9"/>
      <c r="E62" s="9">
        <f t="shared" si="0"/>
        <v>113.94999999999999</v>
      </c>
    </row>
    <row r="63" spans="1:5" ht="21" x14ac:dyDescent="0.25">
      <c r="A63" s="18"/>
      <c r="B63" s="8"/>
      <c r="C63" s="9"/>
      <c r="D63" s="9"/>
      <c r="E63" s="9">
        <f t="shared" si="0"/>
        <v>113.94999999999999</v>
      </c>
    </row>
    <row r="64" spans="1:5" ht="21" x14ac:dyDescent="0.25">
      <c r="A64" s="18"/>
      <c r="B64" s="8"/>
      <c r="C64" s="9"/>
      <c r="D64" s="9"/>
      <c r="E64" s="9">
        <f t="shared" si="0"/>
        <v>113.94999999999999</v>
      </c>
    </row>
    <row r="65" spans="1:5" ht="21" x14ac:dyDescent="0.25">
      <c r="A65" s="18"/>
      <c r="B65" s="8"/>
      <c r="C65" s="9"/>
      <c r="D65" s="9"/>
      <c r="E65" s="9">
        <f t="shared" si="0"/>
        <v>113.94999999999999</v>
      </c>
    </row>
    <row r="66" spans="1:5" ht="21" x14ac:dyDescent="0.25">
      <c r="A66" s="18"/>
      <c r="B66" s="8"/>
      <c r="C66" s="9"/>
      <c r="D66" s="9"/>
      <c r="E66" s="9">
        <f t="shared" si="0"/>
        <v>113.94999999999999</v>
      </c>
    </row>
    <row r="67" spans="1:5" ht="21" x14ac:dyDescent="0.25">
      <c r="A67" s="18"/>
      <c r="B67" s="8"/>
      <c r="C67" s="9"/>
      <c r="D67" s="9"/>
      <c r="E67" s="9">
        <f t="shared" si="0"/>
        <v>113.94999999999999</v>
      </c>
    </row>
    <row r="68" spans="1:5" ht="21" x14ac:dyDescent="0.25">
      <c r="A68" s="18"/>
      <c r="B68" s="8"/>
      <c r="C68" s="9"/>
      <c r="D68" s="9"/>
      <c r="E68" s="9">
        <f t="shared" si="0"/>
        <v>113.94999999999999</v>
      </c>
    </row>
    <row r="69" spans="1:5" ht="21" x14ac:dyDescent="0.25">
      <c r="A69" s="18"/>
      <c r="B69" s="8"/>
      <c r="C69" s="9"/>
      <c r="D69" s="9"/>
      <c r="E69" s="9">
        <f t="shared" si="0"/>
        <v>113.94999999999999</v>
      </c>
    </row>
    <row r="70" spans="1:5" ht="21" x14ac:dyDescent="0.25">
      <c r="A70" s="18"/>
      <c r="B70" s="8"/>
      <c r="C70" s="9"/>
      <c r="D70" s="9"/>
      <c r="E70" s="9">
        <f t="shared" ref="E70:E133" si="1">E69+C70-D70</f>
        <v>113.94999999999999</v>
      </c>
    </row>
    <row r="71" spans="1:5" ht="21" x14ac:dyDescent="0.25">
      <c r="A71" s="18"/>
      <c r="B71" s="8"/>
      <c r="C71" s="9"/>
      <c r="D71" s="9"/>
      <c r="E71" s="9">
        <f t="shared" si="1"/>
        <v>113.94999999999999</v>
      </c>
    </row>
    <row r="72" spans="1:5" ht="21" x14ac:dyDescent="0.25">
      <c r="A72" s="18"/>
      <c r="B72" s="8"/>
      <c r="C72" s="9"/>
      <c r="D72" s="9"/>
      <c r="E72" s="9">
        <f t="shared" si="1"/>
        <v>113.94999999999999</v>
      </c>
    </row>
    <row r="73" spans="1:5" ht="21" x14ac:dyDescent="0.25">
      <c r="A73" s="18"/>
      <c r="B73" s="8"/>
      <c r="C73" s="9"/>
      <c r="D73" s="9"/>
      <c r="E73" s="9">
        <f t="shared" si="1"/>
        <v>113.94999999999999</v>
      </c>
    </row>
    <row r="74" spans="1:5" ht="21" x14ac:dyDescent="0.25">
      <c r="A74" s="18"/>
      <c r="B74" s="8"/>
      <c r="C74" s="9"/>
      <c r="D74" s="9"/>
      <c r="E74" s="9">
        <f t="shared" si="1"/>
        <v>113.94999999999999</v>
      </c>
    </row>
    <row r="75" spans="1:5" ht="21" x14ac:dyDescent="0.25">
      <c r="A75" s="18"/>
      <c r="B75" s="8"/>
      <c r="C75" s="9"/>
      <c r="D75" s="9"/>
      <c r="E75" s="9">
        <f t="shared" si="1"/>
        <v>113.94999999999999</v>
      </c>
    </row>
    <row r="76" spans="1:5" ht="21" x14ac:dyDescent="0.25">
      <c r="A76" s="18"/>
      <c r="B76" s="8"/>
      <c r="C76" s="9"/>
      <c r="D76" s="9"/>
      <c r="E76" s="9">
        <f t="shared" si="1"/>
        <v>113.94999999999999</v>
      </c>
    </row>
    <row r="77" spans="1:5" ht="21" x14ac:dyDescent="0.25">
      <c r="A77" s="18"/>
      <c r="B77" s="8"/>
      <c r="C77" s="9"/>
      <c r="D77" s="9"/>
      <c r="E77" s="9">
        <f t="shared" si="1"/>
        <v>113.94999999999999</v>
      </c>
    </row>
    <row r="78" spans="1:5" ht="21" x14ac:dyDescent="0.25">
      <c r="A78" s="18"/>
      <c r="B78" s="8"/>
      <c r="C78" s="9"/>
      <c r="D78" s="9"/>
      <c r="E78" s="9">
        <f t="shared" si="1"/>
        <v>113.94999999999999</v>
      </c>
    </row>
    <row r="79" spans="1:5" ht="21" x14ac:dyDescent="0.25">
      <c r="A79" s="18"/>
      <c r="B79" s="8"/>
      <c r="C79" s="9"/>
      <c r="D79" s="9"/>
      <c r="E79" s="9">
        <f t="shared" si="1"/>
        <v>113.94999999999999</v>
      </c>
    </row>
    <row r="80" spans="1:5" ht="21" x14ac:dyDescent="0.25">
      <c r="A80" s="18"/>
      <c r="B80" s="8"/>
      <c r="C80" s="9"/>
      <c r="D80" s="9"/>
      <c r="E80" s="9">
        <f t="shared" si="1"/>
        <v>113.94999999999999</v>
      </c>
    </row>
    <row r="81" spans="1:5" ht="21" x14ac:dyDescent="0.25">
      <c r="A81" s="18"/>
      <c r="B81" s="8"/>
      <c r="C81" s="9"/>
      <c r="D81" s="9"/>
      <c r="E81" s="9">
        <f t="shared" si="1"/>
        <v>113.94999999999999</v>
      </c>
    </row>
    <row r="82" spans="1:5" ht="21" x14ac:dyDescent="0.25">
      <c r="A82" s="18"/>
      <c r="B82" s="8"/>
      <c r="C82" s="9"/>
      <c r="D82" s="9"/>
      <c r="E82" s="9">
        <f t="shared" si="1"/>
        <v>113.94999999999999</v>
      </c>
    </row>
    <row r="83" spans="1:5" ht="21" x14ac:dyDescent="0.25">
      <c r="A83" s="18"/>
      <c r="B83" s="8"/>
      <c r="C83" s="9"/>
      <c r="D83" s="9"/>
      <c r="E83" s="9">
        <f t="shared" si="1"/>
        <v>113.94999999999999</v>
      </c>
    </row>
    <row r="84" spans="1:5" ht="21" x14ac:dyDescent="0.25">
      <c r="A84" s="18"/>
      <c r="B84" s="8"/>
      <c r="C84" s="9"/>
      <c r="D84" s="9"/>
      <c r="E84" s="9">
        <f t="shared" si="1"/>
        <v>113.94999999999999</v>
      </c>
    </row>
    <row r="85" spans="1:5" ht="21" x14ac:dyDescent="0.25">
      <c r="A85" s="18"/>
      <c r="B85" s="8"/>
      <c r="C85" s="9"/>
      <c r="D85" s="9"/>
      <c r="E85" s="9">
        <f t="shared" si="1"/>
        <v>113.94999999999999</v>
      </c>
    </row>
    <row r="86" spans="1:5" ht="21" x14ac:dyDescent="0.25">
      <c r="A86" s="18"/>
      <c r="B86" s="8"/>
      <c r="C86" s="9"/>
      <c r="D86" s="9"/>
      <c r="E86" s="9">
        <f t="shared" si="1"/>
        <v>113.94999999999999</v>
      </c>
    </row>
    <row r="87" spans="1:5" ht="21" x14ac:dyDescent="0.25">
      <c r="A87" s="18"/>
      <c r="B87" s="8"/>
      <c r="C87" s="17"/>
      <c r="D87" s="9"/>
      <c r="E87" s="9">
        <f t="shared" si="1"/>
        <v>113.94999999999999</v>
      </c>
    </row>
    <row r="88" spans="1:5" ht="21" x14ac:dyDescent="0.25">
      <c r="A88" s="18"/>
      <c r="B88" s="8"/>
      <c r="C88" s="9"/>
      <c r="D88" s="9"/>
      <c r="E88" s="9">
        <f t="shared" si="1"/>
        <v>113.94999999999999</v>
      </c>
    </row>
    <row r="89" spans="1:5" ht="21" x14ac:dyDescent="0.25">
      <c r="A89" s="18"/>
      <c r="B89" s="8"/>
      <c r="C89" s="17"/>
      <c r="D89" s="9"/>
      <c r="E89" s="9">
        <f t="shared" si="1"/>
        <v>113.94999999999999</v>
      </c>
    </row>
    <row r="90" spans="1:5" ht="21" x14ac:dyDescent="0.25">
      <c r="A90" s="18"/>
      <c r="B90" s="8"/>
      <c r="C90" s="17"/>
      <c r="D90" s="9"/>
      <c r="E90" s="9">
        <f t="shared" si="1"/>
        <v>113.94999999999999</v>
      </c>
    </row>
    <row r="91" spans="1:5" ht="21" x14ac:dyDescent="0.25">
      <c r="A91" s="18"/>
      <c r="B91" s="8"/>
      <c r="C91" s="9"/>
      <c r="D91" s="9"/>
      <c r="E91" s="9">
        <f t="shared" si="1"/>
        <v>113.94999999999999</v>
      </c>
    </row>
    <row r="92" spans="1:5" ht="21" x14ac:dyDescent="0.25">
      <c r="A92" s="18"/>
      <c r="B92" s="8"/>
      <c r="C92" s="9"/>
      <c r="D92" s="9"/>
      <c r="E92" s="9">
        <f t="shared" si="1"/>
        <v>113.94999999999999</v>
      </c>
    </row>
    <row r="93" spans="1:5" ht="21" x14ac:dyDescent="0.25">
      <c r="A93" s="18"/>
      <c r="B93" s="8"/>
      <c r="C93" s="9"/>
      <c r="D93" s="9"/>
      <c r="E93" s="9">
        <f t="shared" si="1"/>
        <v>113.94999999999999</v>
      </c>
    </row>
    <row r="94" spans="1:5" ht="21" x14ac:dyDescent="0.25">
      <c r="A94" s="18"/>
      <c r="B94" s="8"/>
      <c r="C94" s="9"/>
      <c r="D94" s="9"/>
      <c r="E94" s="9">
        <f t="shared" si="1"/>
        <v>113.94999999999999</v>
      </c>
    </row>
    <row r="95" spans="1:5" ht="21" x14ac:dyDescent="0.25">
      <c r="A95" s="18"/>
      <c r="B95" s="8"/>
      <c r="C95" s="9"/>
      <c r="D95" s="9"/>
      <c r="E95" s="9">
        <f t="shared" si="1"/>
        <v>113.94999999999999</v>
      </c>
    </row>
    <row r="96" spans="1:5" ht="21" x14ac:dyDescent="0.25">
      <c r="A96" s="18"/>
      <c r="B96" s="8"/>
      <c r="C96" s="9"/>
      <c r="D96" s="9"/>
      <c r="E96" s="9">
        <f t="shared" si="1"/>
        <v>113.94999999999999</v>
      </c>
    </row>
    <row r="97" spans="1:5" ht="21" x14ac:dyDescent="0.25">
      <c r="A97" s="18"/>
      <c r="B97" s="8"/>
      <c r="C97" s="9"/>
      <c r="D97" s="9"/>
      <c r="E97" s="9">
        <f t="shared" si="1"/>
        <v>113.94999999999999</v>
      </c>
    </row>
    <row r="98" spans="1:5" ht="21" x14ac:dyDescent="0.25">
      <c r="A98" s="18"/>
      <c r="B98" s="8"/>
      <c r="C98" s="9"/>
      <c r="D98" s="9"/>
      <c r="E98" s="9">
        <f t="shared" si="1"/>
        <v>113.94999999999999</v>
      </c>
    </row>
    <row r="99" spans="1:5" ht="21" x14ac:dyDescent="0.25">
      <c r="A99" s="18"/>
      <c r="B99" s="8"/>
      <c r="C99" s="9"/>
      <c r="D99" s="9"/>
      <c r="E99" s="9">
        <f t="shared" si="1"/>
        <v>113.94999999999999</v>
      </c>
    </row>
    <row r="100" spans="1:5" ht="21" x14ac:dyDescent="0.25">
      <c r="A100" s="18"/>
      <c r="B100" s="8"/>
      <c r="C100" s="9"/>
      <c r="D100" s="9"/>
      <c r="E100" s="9">
        <f t="shared" si="1"/>
        <v>113.94999999999999</v>
      </c>
    </row>
    <row r="101" spans="1:5" ht="21" x14ac:dyDescent="0.25">
      <c r="A101" s="18"/>
      <c r="B101" s="8"/>
      <c r="C101" s="17"/>
      <c r="D101" s="9"/>
      <c r="E101" s="9">
        <f t="shared" si="1"/>
        <v>113.94999999999999</v>
      </c>
    </row>
    <row r="102" spans="1:5" ht="21" x14ac:dyDescent="0.25">
      <c r="A102" s="18"/>
      <c r="B102" s="8"/>
      <c r="C102" s="17"/>
      <c r="D102" s="9"/>
      <c r="E102" s="9">
        <f t="shared" si="1"/>
        <v>113.94999999999999</v>
      </c>
    </row>
    <row r="103" spans="1:5" ht="21" x14ac:dyDescent="0.25">
      <c r="A103" s="18"/>
      <c r="B103" s="8"/>
      <c r="C103" s="9"/>
      <c r="D103" s="9"/>
      <c r="E103" s="9">
        <f t="shared" si="1"/>
        <v>113.94999999999999</v>
      </c>
    </row>
    <row r="104" spans="1:5" ht="21" x14ac:dyDescent="0.25">
      <c r="A104" s="18"/>
      <c r="B104" s="8"/>
      <c r="C104" s="9"/>
      <c r="D104" s="9"/>
      <c r="E104" s="9">
        <f t="shared" si="1"/>
        <v>113.94999999999999</v>
      </c>
    </row>
    <row r="105" spans="1:5" ht="21" x14ac:dyDescent="0.25">
      <c r="A105" s="18"/>
      <c r="B105" s="8"/>
      <c r="C105" s="9"/>
      <c r="D105" s="9"/>
      <c r="E105" s="9">
        <f t="shared" si="1"/>
        <v>113.94999999999999</v>
      </c>
    </row>
    <row r="106" spans="1:5" ht="21" x14ac:dyDescent="0.25">
      <c r="A106" s="18"/>
      <c r="B106" s="8"/>
      <c r="C106" s="9"/>
      <c r="D106" s="9"/>
      <c r="E106" s="9">
        <f t="shared" si="1"/>
        <v>113.94999999999999</v>
      </c>
    </row>
    <row r="107" spans="1:5" ht="21" x14ac:dyDescent="0.25">
      <c r="A107" s="18"/>
      <c r="B107" s="8"/>
      <c r="C107" s="9"/>
      <c r="D107" s="9"/>
      <c r="E107" s="9">
        <f t="shared" si="1"/>
        <v>113.94999999999999</v>
      </c>
    </row>
    <row r="108" spans="1:5" ht="21" x14ac:dyDescent="0.25">
      <c r="A108" s="18"/>
      <c r="B108" s="8"/>
      <c r="C108" s="9"/>
      <c r="D108" s="9"/>
      <c r="E108" s="9">
        <f t="shared" si="1"/>
        <v>113.94999999999999</v>
      </c>
    </row>
    <row r="109" spans="1:5" ht="21" x14ac:dyDescent="0.25">
      <c r="A109" s="18"/>
      <c r="B109" s="8"/>
      <c r="C109" s="9"/>
      <c r="D109" s="9"/>
      <c r="E109" s="9">
        <f t="shared" si="1"/>
        <v>113.94999999999999</v>
      </c>
    </row>
    <row r="110" spans="1:5" ht="21" x14ac:dyDescent="0.25">
      <c r="A110" s="18"/>
      <c r="B110" s="8"/>
      <c r="C110" s="9"/>
      <c r="D110" s="9"/>
      <c r="E110" s="9">
        <f t="shared" si="1"/>
        <v>113.94999999999999</v>
      </c>
    </row>
    <row r="111" spans="1:5" ht="21" x14ac:dyDescent="0.25">
      <c r="A111" s="18"/>
      <c r="B111" s="8"/>
      <c r="C111" s="9"/>
      <c r="D111" s="9"/>
      <c r="E111" s="9">
        <f t="shared" si="1"/>
        <v>113.94999999999999</v>
      </c>
    </row>
    <row r="112" spans="1:5" ht="21" x14ac:dyDescent="0.25">
      <c r="A112" s="18"/>
      <c r="B112" s="8"/>
      <c r="C112" s="9"/>
      <c r="D112" s="9"/>
      <c r="E112" s="9">
        <f t="shared" si="1"/>
        <v>113.94999999999999</v>
      </c>
    </row>
    <row r="113" spans="1:5" ht="21" x14ac:dyDescent="0.25">
      <c r="A113" s="18"/>
      <c r="B113" s="8"/>
      <c r="C113" s="9"/>
      <c r="D113" s="9"/>
      <c r="E113" s="9">
        <f t="shared" si="1"/>
        <v>113.94999999999999</v>
      </c>
    </row>
    <row r="114" spans="1:5" ht="21" x14ac:dyDescent="0.25">
      <c r="A114" s="18"/>
      <c r="B114" s="8"/>
      <c r="C114" s="9"/>
      <c r="D114" s="9"/>
      <c r="E114" s="9">
        <f t="shared" si="1"/>
        <v>113.94999999999999</v>
      </c>
    </row>
    <row r="115" spans="1:5" ht="21" x14ac:dyDescent="0.25">
      <c r="A115" s="18"/>
      <c r="B115" s="8"/>
      <c r="C115" s="9"/>
      <c r="D115" s="9"/>
      <c r="E115" s="9">
        <f t="shared" si="1"/>
        <v>113.94999999999999</v>
      </c>
    </row>
    <row r="116" spans="1:5" ht="21" x14ac:dyDescent="0.25">
      <c r="A116" s="18"/>
      <c r="B116" s="8"/>
      <c r="C116" s="9"/>
      <c r="D116" s="9"/>
      <c r="E116" s="9">
        <f t="shared" si="1"/>
        <v>113.94999999999999</v>
      </c>
    </row>
    <row r="117" spans="1:5" ht="21" x14ac:dyDescent="0.25">
      <c r="A117" s="18"/>
      <c r="B117" s="8"/>
      <c r="C117" s="9"/>
      <c r="D117" s="9"/>
      <c r="E117" s="9">
        <f t="shared" si="1"/>
        <v>113.94999999999999</v>
      </c>
    </row>
    <row r="118" spans="1:5" ht="21" x14ac:dyDescent="0.25">
      <c r="A118" s="18"/>
      <c r="B118" s="8"/>
      <c r="C118" s="9"/>
      <c r="D118" s="9"/>
      <c r="E118" s="9">
        <f t="shared" si="1"/>
        <v>113.94999999999999</v>
      </c>
    </row>
    <row r="119" spans="1:5" ht="21" x14ac:dyDescent="0.25">
      <c r="A119" s="18"/>
      <c r="B119" s="8"/>
      <c r="C119" s="9"/>
      <c r="D119" s="9"/>
      <c r="E119" s="9">
        <f t="shared" si="1"/>
        <v>113.94999999999999</v>
      </c>
    </row>
    <row r="120" spans="1:5" ht="21" x14ac:dyDescent="0.25">
      <c r="A120" s="18"/>
      <c r="B120" s="8"/>
      <c r="C120" s="9"/>
      <c r="D120" s="9"/>
      <c r="E120" s="9">
        <f t="shared" si="1"/>
        <v>113.94999999999999</v>
      </c>
    </row>
    <row r="121" spans="1:5" ht="21" x14ac:dyDescent="0.25">
      <c r="A121" s="18"/>
      <c r="B121" s="8"/>
      <c r="C121" s="9"/>
      <c r="D121" s="9"/>
      <c r="E121" s="9">
        <f t="shared" si="1"/>
        <v>113.94999999999999</v>
      </c>
    </row>
    <row r="122" spans="1:5" ht="21" x14ac:dyDescent="0.25">
      <c r="A122" s="18"/>
      <c r="B122" s="8"/>
      <c r="C122" s="9"/>
      <c r="D122" s="9"/>
      <c r="E122" s="9">
        <f t="shared" si="1"/>
        <v>113.94999999999999</v>
      </c>
    </row>
    <row r="123" spans="1:5" ht="21" x14ac:dyDescent="0.25">
      <c r="A123" s="18"/>
      <c r="B123" s="8"/>
      <c r="C123" s="9"/>
      <c r="D123" s="9"/>
      <c r="E123" s="9">
        <f t="shared" si="1"/>
        <v>113.94999999999999</v>
      </c>
    </row>
    <row r="124" spans="1:5" ht="21" x14ac:dyDescent="0.25">
      <c r="A124" s="18"/>
      <c r="B124" s="8"/>
      <c r="C124" s="9"/>
      <c r="D124" s="9"/>
      <c r="E124" s="9">
        <f t="shared" si="1"/>
        <v>113.94999999999999</v>
      </c>
    </row>
    <row r="125" spans="1:5" ht="21" x14ac:dyDescent="0.25">
      <c r="A125" s="18"/>
      <c r="B125" s="8"/>
      <c r="C125" s="9"/>
      <c r="D125" s="9"/>
      <c r="E125" s="9">
        <f t="shared" si="1"/>
        <v>113.94999999999999</v>
      </c>
    </row>
    <row r="126" spans="1:5" ht="21" x14ac:dyDescent="0.25">
      <c r="A126" s="18"/>
      <c r="B126" s="8"/>
      <c r="C126" s="9"/>
      <c r="D126" s="9"/>
      <c r="E126" s="9">
        <f t="shared" si="1"/>
        <v>113.94999999999999</v>
      </c>
    </row>
    <row r="127" spans="1:5" ht="21" x14ac:dyDescent="0.25">
      <c r="A127" s="18"/>
      <c r="B127" s="8"/>
      <c r="C127" s="9"/>
      <c r="D127" s="9"/>
      <c r="E127" s="9">
        <f t="shared" si="1"/>
        <v>113.94999999999999</v>
      </c>
    </row>
    <row r="128" spans="1:5" ht="21" x14ac:dyDescent="0.25">
      <c r="A128" s="18"/>
      <c r="B128" s="8"/>
      <c r="C128" s="9"/>
      <c r="D128" s="9"/>
      <c r="E128" s="9">
        <f t="shared" si="1"/>
        <v>113.94999999999999</v>
      </c>
    </row>
    <row r="129" spans="5:5" ht="21" x14ac:dyDescent="0.25">
      <c r="E129" s="9">
        <f t="shared" si="1"/>
        <v>113.94999999999999</v>
      </c>
    </row>
    <row r="130" spans="5:5" ht="21" x14ac:dyDescent="0.25">
      <c r="E130" s="9">
        <f t="shared" si="1"/>
        <v>113.94999999999999</v>
      </c>
    </row>
    <row r="131" spans="5:5" ht="21" x14ac:dyDescent="0.25">
      <c r="E131" s="9">
        <f t="shared" si="1"/>
        <v>113.94999999999999</v>
      </c>
    </row>
    <row r="132" spans="5:5" ht="21" x14ac:dyDescent="0.25">
      <c r="E132" s="9">
        <f t="shared" si="1"/>
        <v>113.94999999999999</v>
      </c>
    </row>
    <row r="133" spans="5:5" ht="21" x14ac:dyDescent="0.25">
      <c r="E133" s="9">
        <f t="shared" si="1"/>
        <v>113.94999999999999</v>
      </c>
    </row>
    <row r="134" spans="5:5" ht="21" x14ac:dyDescent="0.25">
      <c r="E134" s="9">
        <f t="shared" ref="E134:E154" si="2">E133+C134-D134</f>
        <v>113.94999999999999</v>
      </c>
    </row>
    <row r="135" spans="5:5" ht="21" x14ac:dyDescent="0.25">
      <c r="E135" s="9">
        <f t="shared" si="2"/>
        <v>113.94999999999999</v>
      </c>
    </row>
    <row r="136" spans="5:5" ht="21" x14ac:dyDescent="0.25">
      <c r="E136" s="9">
        <f t="shared" si="2"/>
        <v>113.94999999999999</v>
      </c>
    </row>
    <row r="137" spans="5:5" ht="21" x14ac:dyDescent="0.25">
      <c r="E137" s="9">
        <f t="shared" si="2"/>
        <v>113.94999999999999</v>
      </c>
    </row>
    <row r="138" spans="5:5" ht="21" x14ac:dyDescent="0.25">
      <c r="E138" s="9">
        <f t="shared" si="2"/>
        <v>113.94999999999999</v>
      </c>
    </row>
    <row r="139" spans="5:5" ht="21" x14ac:dyDescent="0.25">
      <c r="E139" s="9">
        <f t="shared" si="2"/>
        <v>113.94999999999999</v>
      </c>
    </row>
    <row r="140" spans="5:5" ht="21" x14ac:dyDescent="0.25">
      <c r="E140" s="9">
        <f t="shared" si="2"/>
        <v>113.94999999999999</v>
      </c>
    </row>
    <row r="141" spans="5:5" ht="21" x14ac:dyDescent="0.25">
      <c r="E141" s="9">
        <f t="shared" si="2"/>
        <v>113.94999999999999</v>
      </c>
    </row>
    <row r="142" spans="5:5" ht="21" x14ac:dyDescent="0.25">
      <c r="E142" s="9">
        <f t="shared" si="2"/>
        <v>113.94999999999999</v>
      </c>
    </row>
    <row r="143" spans="5:5" ht="21" x14ac:dyDescent="0.25">
      <c r="E143" s="9">
        <f t="shared" si="2"/>
        <v>113.94999999999999</v>
      </c>
    </row>
    <row r="144" spans="5:5" ht="21" x14ac:dyDescent="0.25">
      <c r="E144" s="9">
        <f t="shared" si="2"/>
        <v>113.94999999999999</v>
      </c>
    </row>
    <row r="145" spans="5:5" ht="21" x14ac:dyDescent="0.25">
      <c r="E145" s="9">
        <f t="shared" si="2"/>
        <v>113.94999999999999</v>
      </c>
    </row>
    <row r="146" spans="5:5" ht="21" x14ac:dyDescent="0.25">
      <c r="E146" s="9">
        <f t="shared" si="2"/>
        <v>113.94999999999999</v>
      </c>
    </row>
    <row r="147" spans="5:5" ht="21" x14ac:dyDescent="0.25">
      <c r="E147" s="9">
        <f t="shared" si="2"/>
        <v>113.94999999999999</v>
      </c>
    </row>
    <row r="148" spans="5:5" ht="21" x14ac:dyDescent="0.25">
      <c r="E148" s="9">
        <f t="shared" si="2"/>
        <v>113.94999999999999</v>
      </c>
    </row>
    <row r="149" spans="5:5" ht="21" x14ac:dyDescent="0.25">
      <c r="E149" s="9">
        <f t="shared" si="2"/>
        <v>113.94999999999999</v>
      </c>
    </row>
    <row r="150" spans="5:5" ht="21" x14ac:dyDescent="0.25">
      <c r="E150" s="9">
        <f t="shared" si="2"/>
        <v>113.94999999999999</v>
      </c>
    </row>
    <row r="151" spans="5:5" ht="21" x14ac:dyDescent="0.25">
      <c r="E151" s="9">
        <f t="shared" si="2"/>
        <v>113.94999999999999</v>
      </c>
    </row>
    <row r="152" spans="5:5" ht="21" x14ac:dyDescent="0.25">
      <c r="E152" s="9">
        <f t="shared" si="2"/>
        <v>113.94999999999999</v>
      </c>
    </row>
    <row r="153" spans="5:5" ht="21" x14ac:dyDescent="0.25">
      <c r="E153" s="9">
        <f t="shared" si="2"/>
        <v>113.94999999999999</v>
      </c>
    </row>
    <row r="154" spans="5:5" ht="21" x14ac:dyDescent="0.25">
      <c r="E154" s="9">
        <f t="shared" si="2"/>
        <v>113.94999999999999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C1A3-9A7C-4E56-B54E-8A7A69D645C4}">
  <dimension ref="A1:E126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15.5" bestFit="1" customWidth="1"/>
    <col min="2" max="2" width="60.83203125" customWidth="1"/>
    <col min="3" max="3" width="12.5" bestFit="1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3668</v>
      </c>
      <c r="B1" s="160"/>
      <c r="C1" s="160"/>
      <c r="D1" s="160"/>
      <c r="E1" s="160"/>
    </row>
    <row r="2" spans="1:5" ht="26" x14ac:dyDescent="0.3">
      <c r="A2" s="161" t="s">
        <v>2111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/>
    </row>
    <row r="5" spans="1:5" ht="21" x14ac:dyDescent="0.25">
      <c r="A5" s="18" t="s">
        <v>3643</v>
      </c>
      <c r="B5" s="8" t="s">
        <v>259</v>
      </c>
      <c r="C5" s="16"/>
      <c r="D5" s="16">
        <v>7.15</v>
      </c>
      <c r="E5" s="9">
        <f>E4+C5-D5</f>
        <v>-7.15</v>
      </c>
    </row>
    <row r="6" spans="1:5" ht="21" x14ac:dyDescent="0.25">
      <c r="A6" s="18" t="s">
        <v>3700</v>
      </c>
      <c r="B6" s="8" t="s">
        <v>259</v>
      </c>
      <c r="C6" s="9"/>
      <c r="D6" s="9">
        <v>1.43</v>
      </c>
      <c r="E6" s="9">
        <f t="shared" ref="E6:E69" si="0">E5+C6-D6</f>
        <v>-8.58</v>
      </c>
    </row>
    <row r="7" spans="1:5" ht="21" x14ac:dyDescent="0.25">
      <c r="A7" s="18"/>
      <c r="B7" s="8"/>
      <c r="C7" s="9"/>
      <c r="D7" s="9"/>
      <c r="E7" s="9">
        <f t="shared" si="0"/>
        <v>-8.58</v>
      </c>
    </row>
    <row r="8" spans="1:5" ht="21" x14ac:dyDescent="0.25">
      <c r="A8" s="18"/>
      <c r="B8" s="8"/>
      <c r="C8" s="9"/>
      <c r="D8" s="9"/>
      <c r="E8" s="9">
        <f t="shared" si="0"/>
        <v>-8.58</v>
      </c>
    </row>
    <row r="9" spans="1:5" ht="21" x14ac:dyDescent="0.25">
      <c r="A9" s="18"/>
      <c r="B9" s="8"/>
      <c r="C9" s="9"/>
      <c r="D9" s="9"/>
      <c r="E9" s="9">
        <f t="shared" si="0"/>
        <v>-8.58</v>
      </c>
    </row>
    <row r="10" spans="1:5" ht="21" x14ac:dyDescent="0.25">
      <c r="A10" s="18"/>
      <c r="B10" s="8"/>
      <c r="C10" s="9"/>
      <c r="D10" s="9"/>
      <c r="E10" s="9">
        <f t="shared" si="0"/>
        <v>-8.58</v>
      </c>
    </row>
    <row r="11" spans="1:5" ht="21" x14ac:dyDescent="0.25">
      <c r="A11" s="18"/>
      <c r="B11" s="8"/>
      <c r="C11" s="9"/>
      <c r="D11" s="9"/>
      <c r="E11" s="9">
        <f t="shared" si="0"/>
        <v>-8.58</v>
      </c>
    </row>
    <row r="12" spans="1:5" ht="21" x14ac:dyDescent="0.25">
      <c r="A12" s="18"/>
      <c r="B12" s="8"/>
      <c r="C12" s="9"/>
      <c r="D12" s="9"/>
      <c r="E12" s="9">
        <f t="shared" si="0"/>
        <v>-8.58</v>
      </c>
    </row>
    <row r="13" spans="1:5" ht="21" x14ac:dyDescent="0.25">
      <c r="A13" s="18"/>
      <c r="B13" s="8"/>
      <c r="C13" s="9"/>
      <c r="D13" s="9"/>
      <c r="E13" s="9">
        <f t="shared" si="0"/>
        <v>-8.58</v>
      </c>
    </row>
    <row r="14" spans="1:5" ht="21" x14ac:dyDescent="0.25">
      <c r="A14" s="18"/>
      <c r="B14" s="8"/>
      <c r="C14" s="9"/>
      <c r="D14" s="9"/>
      <c r="E14" s="9">
        <f t="shared" si="0"/>
        <v>-8.58</v>
      </c>
    </row>
    <row r="15" spans="1:5" ht="21" x14ac:dyDescent="0.25">
      <c r="A15" s="18"/>
      <c r="B15" s="8"/>
      <c r="C15" s="9"/>
      <c r="D15" s="17"/>
      <c r="E15" s="9">
        <f t="shared" si="0"/>
        <v>-8.58</v>
      </c>
    </row>
    <row r="16" spans="1:5" ht="21" x14ac:dyDescent="0.25">
      <c r="A16" s="18"/>
      <c r="B16" s="8"/>
      <c r="C16" s="9"/>
      <c r="D16" s="17"/>
      <c r="E16" s="9">
        <f t="shared" si="0"/>
        <v>-8.58</v>
      </c>
    </row>
    <row r="17" spans="1:5" ht="21" x14ac:dyDescent="0.25">
      <c r="A17" s="18"/>
      <c r="B17" s="8"/>
      <c r="C17" s="9"/>
      <c r="D17" s="9"/>
      <c r="E17" s="9">
        <f t="shared" si="0"/>
        <v>-8.58</v>
      </c>
    </row>
    <row r="18" spans="1:5" ht="21" x14ac:dyDescent="0.25">
      <c r="A18" s="18"/>
      <c r="B18" s="8"/>
      <c r="C18" s="9"/>
      <c r="D18" s="9"/>
      <c r="E18" s="9">
        <f t="shared" si="0"/>
        <v>-8.58</v>
      </c>
    </row>
    <row r="19" spans="1:5" ht="21" x14ac:dyDescent="0.25">
      <c r="A19" s="18"/>
      <c r="B19" s="8"/>
      <c r="C19" s="9"/>
      <c r="D19" s="9"/>
      <c r="E19" s="9">
        <f t="shared" si="0"/>
        <v>-8.58</v>
      </c>
    </row>
    <row r="20" spans="1:5" ht="21" x14ac:dyDescent="0.25">
      <c r="A20" s="18"/>
      <c r="B20" s="8"/>
      <c r="C20" s="9"/>
      <c r="D20" s="9"/>
      <c r="E20" s="9">
        <f t="shared" si="0"/>
        <v>-8.58</v>
      </c>
    </row>
    <row r="21" spans="1:5" ht="21" x14ac:dyDescent="0.25">
      <c r="A21" s="18"/>
      <c r="B21" s="8"/>
      <c r="C21" s="9"/>
      <c r="D21" s="9"/>
      <c r="E21" s="9">
        <f t="shared" si="0"/>
        <v>-8.58</v>
      </c>
    </row>
    <row r="22" spans="1:5" ht="21" x14ac:dyDescent="0.25">
      <c r="A22" s="18"/>
      <c r="B22" s="8"/>
      <c r="C22" s="86"/>
      <c r="D22" s="9"/>
      <c r="E22" s="9">
        <f t="shared" si="0"/>
        <v>-8.58</v>
      </c>
    </row>
    <row r="23" spans="1:5" ht="21" x14ac:dyDescent="0.25">
      <c r="A23" s="18"/>
      <c r="B23" s="8"/>
      <c r="C23" s="9"/>
      <c r="D23" s="9"/>
      <c r="E23" s="9">
        <f t="shared" si="0"/>
        <v>-8.58</v>
      </c>
    </row>
    <row r="24" spans="1:5" ht="21" x14ac:dyDescent="0.25">
      <c r="A24" s="18"/>
      <c r="B24" s="8"/>
      <c r="C24" s="9"/>
      <c r="D24" s="9"/>
      <c r="E24" s="9">
        <f t="shared" si="0"/>
        <v>-8.58</v>
      </c>
    </row>
    <row r="25" spans="1:5" ht="21" x14ac:dyDescent="0.25">
      <c r="A25" s="18"/>
      <c r="B25" s="8"/>
      <c r="C25" s="9"/>
      <c r="D25" s="9"/>
      <c r="E25" s="9">
        <f t="shared" si="0"/>
        <v>-8.58</v>
      </c>
    </row>
    <row r="26" spans="1:5" ht="21" x14ac:dyDescent="0.25">
      <c r="A26" s="18"/>
      <c r="B26" s="8"/>
      <c r="C26" s="9"/>
      <c r="D26" s="9"/>
      <c r="E26" s="9">
        <f t="shared" si="0"/>
        <v>-8.58</v>
      </c>
    </row>
    <row r="27" spans="1:5" ht="21" x14ac:dyDescent="0.25">
      <c r="A27" s="18"/>
      <c r="B27" s="8"/>
      <c r="C27" s="9"/>
      <c r="D27" s="9"/>
      <c r="E27" s="9">
        <f t="shared" si="0"/>
        <v>-8.58</v>
      </c>
    </row>
    <row r="28" spans="1:5" ht="21" x14ac:dyDescent="0.25">
      <c r="A28" s="18"/>
      <c r="B28" s="8"/>
      <c r="C28" s="9"/>
      <c r="D28" s="9"/>
      <c r="E28" s="9">
        <f t="shared" si="0"/>
        <v>-8.58</v>
      </c>
    </row>
    <row r="29" spans="1:5" ht="21" x14ac:dyDescent="0.25">
      <c r="A29" s="18"/>
      <c r="B29" s="8"/>
      <c r="C29" s="9"/>
      <c r="D29" s="9"/>
      <c r="E29" s="9">
        <f t="shared" si="0"/>
        <v>-8.58</v>
      </c>
    </row>
    <row r="30" spans="1:5" ht="21" x14ac:dyDescent="0.25">
      <c r="A30" s="18"/>
      <c r="B30" s="8"/>
      <c r="C30" s="9"/>
      <c r="D30" s="9"/>
      <c r="E30" s="9">
        <f t="shared" si="0"/>
        <v>-8.58</v>
      </c>
    </row>
    <row r="31" spans="1:5" ht="21" x14ac:dyDescent="0.25">
      <c r="A31" s="18"/>
      <c r="B31" s="8"/>
      <c r="C31" s="9"/>
      <c r="D31" s="9"/>
      <c r="E31" s="9">
        <f t="shared" si="0"/>
        <v>-8.58</v>
      </c>
    </row>
    <row r="32" spans="1:5" ht="21" x14ac:dyDescent="0.25">
      <c r="A32" s="18"/>
      <c r="B32" s="8"/>
      <c r="C32" s="9"/>
      <c r="D32" s="9"/>
      <c r="E32" s="9">
        <f t="shared" si="0"/>
        <v>-8.58</v>
      </c>
    </row>
    <row r="33" spans="1:5" ht="21" x14ac:dyDescent="0.25">
      <c r="A33" s="18"/>
      <c r="B33" s="8"/>
      <c r="C33" s="9"/>
      <c r="D33" s="9"/>
      <c r="E33" s="9">
        <f t="shared" si="0"/>
        <v>-8.58</v>
      </c>
    </row>
    <row r="34" spans="1:5" ht="21" x14ac:dyDescent="0.25">
      <c r="A34" s="8"/>
      <c r="B34" s="8"/>
      <c r="C34" s="9"/>
      <c r="D34" s="9"/>
      <c r="E34" s="9">
        <f t="shared" si="0"/>
        <v>-8.58</v>
      </c>
    </row>
    <row r="35" spans="1:5" ht="21" x14ac:dyDescent="0.25">
      <c r="A35" s="8"/>
      <c r="B35" s="8"/>
      <c r="C35" s="9"/>
      <c r="D35" s="9"/>
      <c r="E35" s="9">
        <f t="shared" si="0"/>
        <v>-8.58</v>
      </c>
    </row>
    <row r="36" spans="1:5" ht="21" x14ac:dyDescent="0.25">
      <c r="A36" s="8"/>
      <c r="B36" s="8"/>
      <c r="C36" s="9"/>
      <c r="D36" s="9"/>
      <c r="E36" s="9">
        <f t="shared" si="0"/>
        <v>-8.58</v>
      </c>
    </row>
    <row r="37" spans="1:5" ht="21" x14ac:dyDescent="0.25">
      <c r="A37" s="8"/>
      <c r="B37" s="8"/>
      <c r="C37" s="9"/>
      <c r="D37" s="9"/>
      <c r="E37" s="9">
        <f t="shared" si="0"/>
        <v>-8.58</v>
      </c>
    </row>
    <row r="38" spans="1:5" ht="21" x14ac:dyDescent="0.25">
      <c r="A38" s="8"/>
      <c r="B38" s="8"/>
      <c r="C38" s="9"/>
      <c r="D38" s="9"/>
      <c r="E38" s="9">
        <f t="shared" si="0"/>
        <v>-8.58</v>
      </c>
    </row>
    <row r="39" spans="1:5" ht="21" x14ac:dyDescent="0.25">
      <c r="A39" s="8"/>
      <c r="B39" s="8"/>
      <c r="C39" s="9"/>
      <c r="D39" s="9"/>
      <c r="E39" s="9">
        <f t="shared" si="0"/>
        <v>-8.58</v>
      </c>
    </row>
    <row r="40" spans="1:5" ht="21" x14ac:dyDescent="0.25">
      <c r="A40" s="18"/>
      <c r="B40" s="8"/>
      <c r="C40" s="9"/>
      <c r="D40" s="9"/>
      <c r="E40" s="9">
        <f t="shared" si="0"/>
        <v>-8.58</v>
      </c>
    </row>
    <row r="41" spans="1:5" ht="21" x14ac:dyDescent="0.25">
      <c r="A41" s="18"/>
      <c r="B41" s="8"/>
      <c r="C41" s="9"/>
      <c r="D41" s="9"/>
      <c r="E41" s="9">
        <f t="shared" si="0"/>
        <v>-8.58</v>
      </c>
    </row>
    <row r="42" spans="1:5" ht="21" x14ac:dyDescent="0.25">
      <c r="A42" s="18"/>
      <c r="B42" s="8"/>
      <c r="C42" s="9"/>
      <c r="D42" s="9"/>
      <c r="E42" s="9">
        <f t="shared" si="0"/>
        <v>-8.58</v>
      </c>
    </row>
    <row r="43" spans="1:5" ht="21" x14ac:dyDescent="0.25">
      <c r="A43" s="18"/>
      <c r="B43" s="8"/>
      <c r="C43" s="9"/>
      <c r="D43" s="9"/>
      <c r="E43" s="9">
        <f t="shared" si="0"/>
        <v>-8.58</v>
      </c>
    </row>
    <row r="44" spans="1:5" ht="21" x14ac:dyDescent="0.25">
      <c r="A44" s="18"/>
      <c r="B44" s="8"/>
      <c r="C44" s="9"/>
      <c r="D44" s="9"/>
      <c r="E44" s="9">
        <f t="shared" si="0"/>
        <v>-8.58</v>
      </c>
    </row>
    <row r="45" spans="1:5" ht="21" x14ac:dyDescent="0.25">
      <c r="A45" s="18"/>
      <c r="B45" s="8"/>
      <c r="C45" s="9"/>
      <c r="D45" s="9"/>
      <c r="E45" s="9">
        <f t="shared" si="0"/>
        <v>-8.58</v>
      </c>
    </row>
    <row r="46" spans="1:5" ht="21" x14ac:dyDescent="0.25">
      <c r="A46" s="18"/>
      <c r="B46" s="8"/>
      <c r="C46" s="9"/>
      <c r="D46" s="9"/>
      <c r="E46" s="9">
        <f t="shared" si="0"/>
        <v>-8.58</v>
      </c>
    </row>
    <row r="47" spans="1:5" ht="21" x14ac:dyDescent="0.25">
      <c r="A47" s="18"/>
      <c r="B47" s="8"/>
      <c r="C47" s="9"/>
      <c r="D47" s="9"/>
      <c r="E47" s="9">
        <f t="shared" si="0"/>
        <v>-8.58</v>
      </c>
    </row>
    <row r="48" spans="1:5" ht="21" x14ac:dyDescent="0.25">
      <c r="A48" s="18"/>
      <c r="B48" s="8"/>
      <c r="C48" s="9"/>
      <c r="D48" s="9"/>
      <c r="E48" s="9">
        <f t="shared" si="0"/>
        <v>-8.58</v>
      </c>
    </row>
    <row r="49" spans="1:5" ht="21" x14ac:dyDescent="0.25">
      <c r="A49" s="18"/>
      <c r="B49" s="8"/>
      <c r="C49" s="9"/>
      <c r="D49" s="9"/>
      <c r="E49" s="9">
        <f t="shared" si="0"/>
        <v>-8.58</v>
      </c>
    </row>
    <row r="50" spans="1:5" ht="21" x14ac:dyDescent="0.25">
      <c r="A50" s="18"/>
      <c r="B50" s="8"/>
      <c r="C50" s="9"/>
      <c r="D50" s="9"/>
      <c r="E50" s="9">
        <f t="shared" si="0"/>
        <v>-8.58</v>
      </c>
    </row>
    <row r="51" spans="1:5" ht="21" x14ac:dyDescent="0.25">
      <c r="A51" s="18"/>
      <c r="B51" s="8"/>
      <c r="C51" s="9"/>
      <c r="D51" s="9"/>
      <c r="E51" s="9">
        <f t="shared" si="0"/>
        <v>-8.58</v>
      </c>
    </row>
    <row r="52" spans="1:5" ht="21" x14ac:dyDescent="0.25">
      <c r="A52" s="18"/>
      <c r="B52" s="8"/>
      <c r="C52" s="17"/>
      <c r="D52" s="9"/>
      <c r="E52" s="9">
        <f t="shared" si="0"/>
        <v>-8.58</v>
      </c>
    </row>
    <row r="53" spans="1:5" ht="21" x14ac:dyDescent="0.25">
      <c r="A53" s="18"/>
      <c r="B53" s="8"/>
      <c r="C53" s="9"/>
      <c r="D53" s="9"/>
      <c r="E53" s="9">
        <f t="shared" si="0"/>
        <v>-8.58</v>
      </c>
    </row>
    <row r="54" spans="1:5" ht="21" x14ac:dyDescent="0.25">
      <c r="A54" s="18"/>
      <c r="B54" s="8"/>
      <c r="C54" s="9"/>
      <c r="D54" s="9"/>
      <c r="E54" s="9">
        <f t="shared" si="0"/>
        <v>-8.58</v>
      </c>
    </row>
    <row r="55" spans="1:5" ht="21" x14ac:dyDescent="0.25">
      <c r="A55" s="18"/>
      <c r="B55" s="8"/>
      <c r="C55" s="9"/>
      <c r="D55" s="9"/>
      <c r="E55" s="9">
        <f t="shared" si="0"/>
        <v>-8.58</v>
      </c>
    </row>
    <row r="56" spans="1:5" ht="21" x14ac:dyDescent="0.25">
      <c r="A56" s="18"/>
      <c r="B56" s="8"/>
      <c r="C56" s="9"/>
      <c r="D56" s="9"/>
      <c r="E56" s="9">
        <f t="shared" si="0"/>
        <v>-8.58</v>
      </c>
    </row>
    <row r="57" spans="1:5" ht="21" x14ac:dyDescent="0.25">
      <c r="A57" s="18"/>
      <c r="B57" s="8"/>
      <c r="C57" s="9"/>
      <c r="D57" s="9"/>
      <c r="E57" s="9">
        <f t="shared" si="0"/>
        <v>-8.58</v>
      </c>
    </row>
    <row r="58" spans="1:5" ht="21" x14ac:dyDescent="0.25">
      <c r="A58" s="18"/>
      <c r="B58" s="8"/>
      <c r="C58" s="9"/>
      <c r="D58" s="9"/>
      <c r="E58" s="9">
        <f t="shared" si="0"/>
        <v>-8.58</v>
      </c>
    </row>
    <row r="59" spans="1:5" ht="21" x14ac:dyDescent="0.25">
      <c r="A59" s="18"/>
      <c r="B59" s="8"/>
      <c r="C59" s="9"/>
      <c r="D59" s="9"/>
      <c r="E59" s="9">
        <f t="shared" si="0"/>
        <v>-8.58</v>
      </c>
    </row>
    <row r="60" spans="1:5" ht="21" x14ac:dyDescent="0.25">
      <c r="A60" s="18"/>
      <c r="B60" s="8"/>
      <c r="C60" s="9"/>
      <c r="D60" s="9"/>
      <c r="E60" s="9">
        <f t="shared" si="0"/>
        <v>-8.58</v>
      </c>
    </row>
    <row r="61" spans="1:5" ht="21" x14ac:dyDescent="0.25">
      <c r="A61" s="18"/>
      <c r="B61" s="8"/>
      <c r="C61" s="9"/>
      <c r="D61" s="9"/>
      <c r="E61" s="9">
        <f t="shared" si="0"/>
        <v>-8.58</v>
      </c>
    </row>
    <row r="62" spans="1:5" ht="21" x14ac:dyDescent="0.25">
      <c r="A62" s="18"/>
      <c r="B62" s="8"/>
      <c r="C62" s="9"/>
      <c r="D62" s="9"/>
      <c r="E62" s="9">
        <f t="shared" si="0"/>
        <v>-8.58</v>
      </c>
    </row>
    <row r="63" spans="1:5" ht="21" x14ac:dyDescent="0.25">
      <c r="A63" s="18"/>
      <c r="B63" s="8"/>
      <c r="C63" s="9"/>
      <c r="D63" s="9"/>
      <c r="E63" s="9">
        <f t="shared" si="0"/>
        <v>-8.58</v>
      </c>
    </row>
    <row r="64" spans="1:5" ht="21" x14ac:dyDescent="0.25">
      <c r="A64" s="18"/>
      <c r="B64" s="8"/>
      <c r="C64" s="9"/>
      <c r="D64" s="9"/>
      <c r="E64" s="9">
        <f t="shared" si="0"/>
        <v>-8.58</v>
      </c>
    </row>
    <row r="65" spans="1:5" ht="21" x14ac:dyDescent="0.25">
      <c r="A65" s="18"/>
      <c r="B65" s="8"/>
      <c r="C65" s="9"/>
      <c r="D65" s="9"/>
      <c r="E65" s="9">
        <f t="shared" si="0"/>
        <v>-8.58</v>
      </c>
    </row>
    <row r="66" spans="1:5" ht="21" x14ac:dyDescent="0.25">
      <c r="A66" s="18"/>
      <c r="B66" s="8"/>
      <c r="C66" s="9"/>
      <c r="D66" s="9"/>
      <c r="E66" s="9">
        <f t="shared" si="0"/>
        <v>-8.58</v>
      </c>
    </row>
    <row r="67" spans="1:5" ht="21" x14ac:dyDescent="0.25">
      <c r="A67" s="18"/>
      <c r="B67" s="8"/>
      <c r="C67" s="9"/>
      <c r="D67" s="9"/>
      <c r="E67" s="9">
        <f t="shared" si="0"/>
        <v>-8.58</v>
      </c>
    </row>
    <row r="68" spans="1:5" ht="21" x14ac:dyDescent="0.25">
      <c r="A68" s="18"/>
      <c r="B68" s="8"/>
      <c r="C68" s="9"/>
      <c r="D68" s="9"/>
      <c r="E68" s="9">
        <f t="shared" si="0"/>
        <v>-8.58</v>
      </c>
    </row>
    <row r="69" spans="1:5" ht="21" x14ac:dyDescent="0.25">
      <c r="A69" s="18"/>
      <c r="B69" s="8"/>
      <c r="C69" s="9"/>
      <c r="D69" s="9"/>
      <c r="E69" s="9">
        <f t="shared" si="0"/>
        <v>-8.58</v>
      </c>
    </row>
    <row r="70" spans="1:5" ht="21" x14ac:dyDescent="0.25">
      <c r="A70" s="18"/>
      <c r="B70" s="8"/>
      <c r="C70" s="9"/>
      <c r="D70" s="9"/>
      <c r="E70" s="9">
        <f t="shared" ref="E70:E126" si="1">E69+C70-D70</f>
        <v>-8.58</v>
      </c>
    </row>
    <row r="71" spans="1:5" ht="21" x14ac:dyDescent="0.25">
      <c r="A71" s="18"/>
      <c r="B71" s="8"/>
      <c r="C71" s="9"/>
      <c r="D71" s="9"/>
      <c r="E71" s="9">
        <f t="shared" si="1"/>
        <v>-8.58</v>
      </c>
    </row>
    <row r="72" spans="1:5" ht="21" x14ac:dyDescent="0.25">
      <c r="A72" s="18"/>
      <c r="B72" s="8"/>
      <c r="C72" s="9"/>
      <c r="D72" s="9"/>
      <c r="E72" s="9">
        <f t="shared" si="1"/>
        <v>-8.58</v>
      </c>
    </row>
    <row r="73" spans="1:5" ht="21" x14ac:dyDescent="0.25">
      <c r="A73" s="18"/>
      <c r="B73" s="8"/>
      <c r="C73" s="9"/>
      <c r="D73" s="9"/>
      <c r="E73" s="9">
        <f t="shared" si="1"/>
        <v>-8.58</v>
      </c>
    </row>
    <row r="74" spans="1:5" ht="21" x14ac:dyDescent="0.25">
      <c r="A74" s="18"/>
      <c r="B74" s="8"/>
      <c r="C74" s="9"/>
      <c r="D74" s="9"/>
      <c r="E74" s="9">
        <f t="shared" si="1"/>
        <v>-8.58</v>
      </c>
    </row>
    <row r="75" spans="1:5" ht="21" x14ac:dyDescent="0.25">
      <c r="A75" s="18"/>
      <c r="B75" s="8"/>
      <c r="C75" s="9"/>
      <c r="D75" s="9"/>
      <c r="E75" s="9">
        <f t="shared" si="1"/>
        <v>-8.58</v>
      </c>
    </row>
    <row r="76" spans="1:5" ht="21" x14ac:dyDescent="0.25">
      <c r="A76" s="18"/>
      <c r="B76" s="8"/>
      <c r="C76" s="9"/>
      <c r="D76" s="9"/>
      <c r="E76" s="9">
        <f t="shared" si="1"/>
        <v>-8.58</v>
      </c>
    </row>
    <row r="77" spans="1:5" ht="21" x14ac:dyDescent="0.25">
      <c r="A77" s="18"/>
      <c r="B77" s="8"/>
      <c r="C77" s="9"/>
      <c r="D77" s="9"/>
      <c r="E77" s="9">
        <f t="shared" si="1"/>
        <v>-8.58</v>
      </c>
    </row>
    <row r="78" spans="1:5" ht="21" x14ac:dyDescent="0.25">
      <c r="A78" s="18"/>
      <c r="B78" s="8"/>
      <c r="C78" s="9"/>
      <c r="D78" s="9"/>
      <c r="E78" s="9">
        <f t="shared" si="1"/>
        <v>-8.58</v>
      </c>
    </row>
    <row r="79" spans="1:5" ht="21" x14ac:dyDescent="0.25">
      <c r="A79" s="18"/>
      <c r="B79" s="8"/>
      <c r="C79" s="9"/>
      <c r="D79" s="9"/>
      <c r="E79" s="9">
        <f t="shared" si="1"/>
        <v>-8.58</v>
      </c>
    </row>
    <row r="80" spans="1:5" ht="21" x14ac:dyDescent="0.25">
      <c r="A80" s="18"/>
      <c r="B80" s="8"/>
      <c r="C80" s="9"/>
      <c r="D80" s="9"/>
      <c r="E80" s="9">
        <f t="shared" si="1"/>
        <v>-8.58</v>
      </c>
    </row>
    <row r="81" spans="1:5" ht="21" x14ac:dyDescent="0.25">
      <c r="A81" s="18"/>
      <c r="B81" s="8"/>
      <c r="C81" s="9"/>
      <c r="D81" s="9"/>
      <c r="E81" s="9">
        <f t="shared" si="1"/>
        <v>-8.58</v>
      </c>
    </row>
    <row r="82" spans="1:5" ht="21" x14ac:dyDescent="0.25">
      <c r="A82" s="18"/>
      <c r="B82" s="8"/>
      <c r="C82" s="9"/>
      <c r="D82" s="9"/>
      <c r="E82" s="9">
        <f t="shared" si="1"/>
        <v>-8.58</v>
      </c>
    </row>
    <row r="83" spans="1:5" ht="21" x14ac:dyDescent="0.25">
      <c r="A83" s="18"/>
      <c r="B83" s="8"/>
      <c r="C83" s="9"/>
      <c r="D83" s="9"/>
      <c r="E83" s="9">
        <f t="shared" si="1"/>
        <v>-8.58</v>
      </c>
    </row>
    <row r="84" spans="1:5" ht="21" x14ac:dyDescent="0.25">
      <c r="A84" s="18"/>
      <c r="B84" s="8"/>
      <c r="C84" s="9"/>
      <c r="D84" s="9"/>
      <c r="E84" s="9">
        <f t="shared" si="1"/>
        <v>-8.58</v>
      </c>
    </row>
    <row r="85" spans="1:5" ht="21" x14ac:dyDescent="0.25">
      <c r="A85" s="18"/>
      <c r="B85" s="8"/>
      <c r="C85" s="9"/>
      <c r="D85" s="9"/>
      <c r="E85" s="9">
        <f t="shared" si="1"/>
        <v>-8.58</v>
      </c>
    </row>
    <row r="86" spans="1:5" ht="21" x14ac:dyDescent="0.25">
      <c r="A86" s="18"/>
      <c r="B86" s="8"/>
      <c r="C86" s="9"/>
      <c r="D86" s="9"/>
      <c r="E86" s="9">
        <f t="shared" si="1"/>
        <v>-8.58</v>
      </c>
    </row>
    <row r="87" spans="1:5" ht="21" x14ac:dyDescent="0.25">
      <c r="A87" s="18"/>
      <c r="B87" s="8"/>
      <c r="C87" s="17"/>
      <c r="D87" s="9"/>
      <c r="E87" s="9">
        <f t="shared" si="1"/>
        <v>-8.58</v>
      </c>
    </row>
    <row r="88" spans="1:5" ht="21" x14ac:dyDescent="0.25">
      <c r="A88" s="18"/>
      <c r="B88" s="8"/>
      <c r="C88" s="9"/>
      <c r="D88" s="9"/>
      <c r="E88" s="9">
        <f t="shared" si="1"/>
        <v>-8.58</v>
      </c>
    </row>
    <row r="89" spans="1:5" ht="21" x14ac:dyDescent="0.25">
      <c r="A89" s="18"/>
      <c r="B89" s="8"/>
      <c r="C89" s="17"/>
      <c r="D89" s="9"/>
      <c r="E89" s="9">
        <f t="shared" si="1"/>
        <v>-8.58</v>
      </c>
    </row>
    <row r="90" spans="1:5" ht="21" x14ac:dyDescent="0.25">
      <c r="A90" s="18"/>
      <c r="B90" s="8"/>
      <c r="C90" s="17"/>
      <c r="D90" s="9"/>
      <c r="E90" s="9">
        <f t="shared" si="1"/>
        <v>-8.58</v>
      </c>
    </row>
    <row r="91" spans="1:5" ht="21" x14ac:dyDescent="0.25">
      <c r="A91" s="18"/>
      <c r="B91" s="8"/>
      <c r="C91" s="9"/>
      <c r="D91" s="9"/>
      <c r="E91" s="9">
        <f t="shared" si="1"/>
        <v>-8.58</v>
      </c>
    </row>
    <row r="92" spans="1:5" ht="21" x14ac:dyDescent="0.25">
      <c r="A92" s="18"/>
      <c r="B92" s="8"/>
      <c r="C92" s="9"/>
      <c r="D92" s="9"/>
      <c r="E92" s="9">
        <f t="shared" si="1"/>
        <v>-8.58</v>
      </c>
    </row>
    <row r="93" spans="1:5" ht="21" x14ac:dyDescent="0.25">
      <c r="A93" s="18"/>
      <c r="B93" s="8"/>
      <c r="C93" s="9"/>
      <c r="D93" s="9"/>
      <c r="E93" s="9">
        <f t="shared" si="1"/>
        <v>-8.58</v>
      </c>
    </row>
    <row r="94" spans="1:5" ht="21" x14ac:dyDescent="0.25">
      <c r="A94" s="18"/>
      <c r="B94" s="8"/>
      <c r="C94" s="9"/>
      <c r="D94" s="9"/>
      <c r="E94" s="9">
        <f t="shared" si="1"/>
        <v>-8.58</v>
      </c>
    </row>
    <row r="95" spans="1:5" ht="21" x14ac:dyDescent="0.25">
      <c r="A95" s="18"/>
      <c r="B95" s="8"/>
      <c r="C95" s="9"/>
      <c r="D95" s="9"/>
      <c r="E95" s="9">
        <f t="shared" si="1"/>
        <v>-8.58</v>
      </c>
    </row>
    <row r="96" spans="1:5" ht="21" x14ac:dyDescent="0.25">
      <c r="A96" s="18"/>
      <c r="B96" s="8"/>
      <c r="C96" s="9"/>
      <c r="D96" s="9"/>
      <c r="E96" s="9">
        <f t="shared" si="1"/>
        <v>-8.58</v>
      </c>
    </row>
    <row r="97" spans="1:5" ht="21" x14ac:dyDescent="0.25">
      <c r="A97" s="18"/>
      <c r="B97" s="8"/>
      <c r="C97" s="9"/>
      <c r="D97" s="9"/>
      <c r="E97" s="9">
        <f t="shared" si="1"/>
        <v>-8.58</v>
      </c>
    </row>
    <row r="98" spans="1:5" ht="21" x14ac:dyDescent="0.25">
      <c r="A98" s="18"/>
      <c r="B98" s="8"/>
      <c r="C98" s="9"/>
      <c r="D98" s="9"/>
      <c r="E98" s="9">
        <f t="shared" si="1"/>
        <v>-8.58</v>
      </c>
    </row>
    <row r="99" spans="1:5" ht="21" x14ac:dyDescent="0.25">
      <c r="A99" s="18"/>
      <c r="B99" s="8"/>
      <c r="C99" s="9"/>
      <c r="D99" s="9"/>
      <c r="E99" s="9">
        <f t="shared" si="1"/>
        <v>-8.58</v>
      </c>
    </row>
    <row r="100" spans="1:5" ht="21" x14ac:dyDescent="0.25">
      <c r="A100" s="18"/>
      <c r="B100" s="8"/>
      <c r="C100" s="9"/>
      <c r="D100" s="9"/>
      <c r="E100" s="9">
        <f t="shared" si="1"/>
        <v>-8.58</v>
      </c>
    </row>
    <row r="101" spans="1:5" ht="21" x14ac:dyDescent="0.25">
      <c r="A101" s="18"/>
      <c r="B101" s="8"/>
      <c r="C101" s="17"/>
      <c r="D101" s="9"/>
      <c r="E101" s="9">
        <f t="shared" si="1"/>
        <v>-8.58</v>
      </c>
    </row>
    <row r="102" spans="1:5" ht="21" x14ac:dyDescent="0.25">
      <c r="A102" s="18"/>
      <c r="B102" s="8"/>
      <c r="C102" s="17"/>
      <c r="D102" s="9"/>
      <c r="E102" s="9">
        <f t="shared" si="1"/>
        <v>-8.58</v>
      </c>
    </row>
    <row r="103" spans="1:5" ht="21" x14ac:dyDescent="0.25">
      <c r="A103" s="18"/>
      <c r="B103" s="8"/>
      <c r="C103" s="9"/>
      <c r="D103" s="9"/>
      <c r="E103" s="9">
        <f t="shared" si="1"/>
        <v>-8.58</v>
      </c>
    </row>
    <row r="104" spans="1:5" ht="21" x14ac:dyDescent="0.25">
      <c r="A104" s="18"/>
      <c r="B104" s="8"/>
      <c r="C104" s="9"/>
      <c r="D104" s="9"/>
      <c r="E104" s="9">
        <f t="shared" si="1"/>
        <v>-8.58</v>
      </c>
    </row>
    <row r="105" spans="1:5" ht="21" x14ac:dyDescent="0.25">
      <c r="A105" s="18"/>
      <c r="B105" s="8"/>
      <c r="C105" s="9"/>
      <c r="D105" s="9"/>
      <c r="E105" s="9">
        <f t="shared" si="1"/>
        <v>-8.58</v>
      </c>
    </row>
    <row r="106" spans="1:5" ht="21" x14ac:dyDescent="0.25">
      <c r="A106" s="18"/>
      <c r="B106" s="8"/>
      <c r="C106" s="9"/>
      <c r="D106" s="9"/>
      <c r="E106" s="9">
        <f t="shared" si="1"/>
        <v>-8.58</v>
      </c>
    </row>
    <row r="107" spans="1:5" ht="21" x14ac:dyDescent="0.25">
      <c r="A107" s="18"/>
      <c r="B107" s="8"/>
      <c r="C107" s="9"/>
      <c r="D107" s="9"/>
      <c r="E107" s="9">
        <f t="shared" si="1"/>
        <v>-8.58</v>
      </c>
    </row>
    <row r="108" spans="1:5" ht="21" x14ac:dyDescent="0.25">
      <c r="A108" s="18"/>
      <c r="B108" s="8"/>
      <c r="C108" s="9"/>
      <c r="D108" s="9"/>
      <c r="E108" s="9">
        <f t="shared" si="1"/>
        <v>-8.58</v>
      </c>
    </row>
    <row r="109" spans="1:5" ht="21" x14ac:dyDescent="0.25">
      <c r="A109" s="18"/>
      <c r="B109" s="8"/>
      <c r="C109" s="9"/>
      <c r="D109" s="9"/>
      <c r="E109" s="9">
        <f t="shared" si="1"/>
        <v>-8.58</v>
      </c>
    </row>
    <row r="110" spans="1:5" ht="21" x14ac:dyDescent="0.25">
      <c r="A110" s="18"/>
      <c r="B110" s="8"/>
      <c r="C110" s="9"/>
      <c r="D110" s="9"/>
      <c r="E110" s="9">
        <f t="shared" si="1"/>
        <v>-8.58</v>
      </c>
    </row>
    <row r="111" spans="1:5" ht="21" x14ac:dyDescent="0.25">
      <c r="A111" s="18"/>
      <c r="B111" s="8"/>
      <c r="C111" s="9"/>
      <c r="D111" s="9"/>
      <c r="E111" s="9">
        <f t="shared" si="1"/>
        <v>-8.58</v>
      </c>
    </row>
    <row r="112" spans="1:5" ht="21" x14ac:dyDescent="0.25">
      <c r="A112" s="18"/>
      <c r="B112" s="8"/>
      <c r="C112" s="9"/>
      <c r="D112" s="9"/>
      <c r="E112" s="9">
        <f t="shared" si="1"/>
        <v>-8.58</v>
      </c>
    </row>
    <row r="113" spans="1:5" ht="21" x14ac:dyDescent="0.25">
      <c r="A113" s="18"/>
      <c r="B113" s="8"/>
      <c r="C113" s="9"/>
      <c r="D113" s="9"/>
      <c r="E113" s="9">
        <f t="shared" si="1"/>
        <v>-8.58</v>
      </c>
    </row>
    <row r="114" spans="1:5" ht="21" x14ac:dyDescent="0.25">
      <c r="A114" s="18"/>
      <c r="B114" s="8"/>
      <c r="C114" s="9"/>
      <c r="D114" s="9"/>
      <c r="E114" s="9">
        <f t="shared" si="1"/>
        <v>-8.58</v>
      </c>
    </row>
    <row r="115" spans="1:5" ht="21" x14ac:dyDescent="0.25">
      <c r="A115" s="18"/>
      <c r="B115" s="8"/>
      <c r="C115" s="9"/>
      <c r="D115" s="9"/>
      <c r="E115" s="9">
        <f t="shared" si="1"/>
        <v>-8.58</v>
      </c>
    </row>
    <row r="116" spans="1:5" ht="21" x14ac:dyDescent="0.25">
      <c r="A116" s="18"/>
      <c r="B116" s="8"/>
      <c r="C116" s="9"/>
      <c r="D116" s="9"/>
      <c r="E116" s="9">
        <f t="shared" si="1"/>
        <v>-8.58</v>
      </c>
    </row>
    <row r="117" spans="1:5" ht="21" x14ac:dyDescent="0.25">
      <c r="A117" s="18"/>
      <c r="B117" s="8"/>
      <c r="C117" s="9"/>
      <c r="D117" s="9"/>
      <c r="E117" s="9">
        <f t="shared" si="1"/>
        <v>-8.58</v>
      </c>
    </row>
    <row r="118" spans="1:5" ht="21" x14ac:dyDescent="0.25">
      <c r="A118" s="18"/>
      <c r="B118" s="8"/>
      <c r="C118" s="9"/>
      <c r="D118" s="9"/>
      <c r="E118" s="9">
        <f t="shared" si="1"/>
        <v>-8.58</v>
      </c>
    </row>
    <row r="119" spans="1:5" ht="21" x14ac:dyDescent="0.25">
      <c r="A119" s="18"/>
      <c r="B119" s="8"/>
      <c r="C119" s="9"/>
      <c r="D119" s="9"/>
      <c r="E119" s="9">
        <f t="shared" si="1"/>
        <v>-8.58</v>
      </c>
    </row>
    <row r="120" spans="1:5" ht="21" x14ac:dyDescent="0.25">
      <c r="A120" s="18"/>
      <c r="B120" s="8"/>
      <c r="C120" s="9"/>
      <c r="D120" s="9"/>
      <c r="E120" s="9">
        <f t="shared" si="1"/>
        <v>-8.58</v>
      </c>
    </row>
    <row r="121" spans="1:5" ht="21" x14ac:dyDescent="0.25">
      <c r="A121" s="18"/>
      <c r="B121" s="8"/>
      <c r="C121" s="9"/>
      <c r="D121" s="9"/>
      <c r="E121" s="9">
        <f t="shared" si="1"/>
        <v>-8.58</v>
      </c>
    </row>
    <row r="122" spans="1:5" ht="21" x14ac:dyDescent="0.25">
      <c r="A122" s="18"/>
      <c r="B122" s="8"/>
      <c r="C122" s="9"/>
      <c r="D122" s="9"/>
      <c r="E122" s="9">
        <f t="shared" si="1"/>
        <v>-8.58</v>
      </c>
    </row>
    <row r="123" spans="1:5" ht="21" x14ac:dyDescent="0.25">
      <c r="A123" s="18"/>
      <c r="B123" s="8"/>
      <c r="C123" s="9"/>
      <c r="D123" s="9"/>
      <c r="E123" s="9">
        <f t="shared" si="1"/>
        <v>-8.58</v>
      </c>
    </row>
    <row r="124" spans="1:5" ht="21" x14ac:dyDescent="0.25">
      <c r="A124" s="18"/>
      <c r="B124" s="8"/>
      <c r="C124" s="9"/>
      <c r="D124" s="9"/>
      <c r="E124" s="9">
        <f t="shared" si="1"/>
        <v>-8.58</v>
      </c>
    </row>
    <row r="125" spans="1:5" ht="21" x14ac:dyDescent="0.25">
      <c r="A125" s="18"/>
      <c r="B125" s="8"/>
      <c r="C125" s="9"/>
      <c r="D125" s="9"/>
      <c r="E125" s="9">
        <f t="shared" si="1"/>
        <v>-8.58</v>
      </c>
    </row>
    <row r="126" spans="1:5" ht="21" x14ac:dyDescent="0.25">
      <c r="A126" s="18"/>
      <c r="B126" s="8"/>
      <c r="C126" s="9"/>
      <c r="D126" s="9"/>
      <c r="E126" s="9">
        <f t="shared" si="1"/>
        <v>-8.58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 codeName="Sheet195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2221</v>
      </c>
      <c r="B1" s="160"/>
      <c r="C1" s="160"/>
      <c r="D1" s="160"/>
      <c r="E1" s="160"/>
    </row>
    <row r="2" spans="1:5" ht="26" x14ac:dyDescent="0.3">
      <c r="A2" s="161" t="s">
        <v>2123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733.25</v>
      </c>
    </row>
    <row r="5" spans="1:5" ht="21" x14ac:dyDescent="0.25">
      <c r="A5" s="18" t="s">
        <v>2726</v>
      </c>
      <c r="B5" s="8" t="s">
        <v>259</v>
      </c>
      <c r="C5" s="16"/>
      <c r="D5" s="9">
        <v>131.25</v>
      </c>
      <c r="E5" s="9">
        <f>E4+C5-D5</f>
        <v>602</v>
      </c>
    </row>
    <row r="6" spans="1:5" ht="21" x14ac:dyDescent="0.25">
      <c r="A6" s="18">
        <v>45969</v>
      </c>
      <c r="B6" s="8" t="s">
        <v>259</v>
      </c>
      <c r="C6" s="9"/>
      <c r="D6" s="9">
        <v>577.5</v>
      </c>
      <c r="E6" s="9">
        <f t="shared" ref="E6:E69" si="0">E5+C6-D6</f>
        <v>24.5</v>
      </c>
    </row>
    <row r="7" spans="1:5" ht="21" x14ac:dyDescent="0.25">
      <c r="A7" s="18"/>
      <c r="B7" s="8"/>
      <c r="C7" s="9"/>
      <c r="D7" s="9"/>
      <c r="E7" s="9">
        <f t="shared" si="0"/>
        <v>24.5</v>
      </c>
    </row>
    <row r="8" spans="1:5" ht="21" x14ac:dyDescent="0.25">
      <c r="A8" s="18"/>
      <c r="B8" s="8"/>
      <c r="C8" s="9"/>
      <c r="D8" s="9"/>
      <c r="E8" s="9">
        <f t="shared" si="0"/>
        <v>24.5</v>
      </c>
    </row>
    <row r="9" spans="1:5" ht="21" x14ac:dyDescent="0.25">
      <c r="A9" s="18"/>
      <c r="B9" s="8"/>
      <c r="C9" s="9"/>
      <c r="D9" s="9"/>
      <c r="E9" s="9">
        <f t="shared" si="0"/>
        <v>24.5</v>
      </c>
    </row>
    <row r="10" spans="1:5" ht="21" x14ac:dyDescent="0.25">
      <c r="A10" s="18"/>
      <c r="B10" s="8"/>
      <c r="C10" s="9"/>
      <c r="D10" s="9"/>
      <c r="E10" s="9">
        <f t="shared" si="0"/>
        <v>24.5</v>
      </c>
    </row>
    <row r="11" spans="1:5" ht="21" x14ac:dyDescent="0.25">
      <c r="A11" s="18"/>
      <c r="B11" s="8"/>
      <c r="C11" s="9"/>
      <c r="D11" s="9"/>
      <c r="E11" s="9">
        <f t="shared" si="0"/>
        <v>24.5</v>
      </c>
    </row>
    <row r="12" spans="1:5" ht="21" x14ac:dyDescent="0.25">
      <c r="A12" s="18"/>
      <c r="B12" s="8"/>
      <c r="C12" s="9"/>
      <c r="D12" s="9"/>
      <c r="E12" s="9">
        <f t="shared" si="0"/>
        <v>24.5</v>
      </c>
    </row>
    <row r="13" spans="1:5" ht="21" x14ac:dyDescent="0.25">
      <c r="A13" s="18"/>
      <c r="B13" s="8"/>
      <c r="C13" s="9"/>
      <c r="D13" s="9"/>
      <c r="E13" s="9">
        <f t="shared" si="0"/>
        <v>24.5</v>
      </c>
    </row>
    <row r="14" spans="1:5" ht="21" x14ac:dyDescent="0.25">
      <c r="A14" s="18"/>
      <c r="B14" s="8"/>
      <c r="C14" s="9"/>
      <c r="D14" s="9"/>
      <c r="E14" s="9">
        <f t="shared" si="0"/>
        <v>24.5</v>
      </c>
    </row>
    <row r="15" spans="1:5" ht="21" x14ac:dyDescent="0.25">
      <c r="A15" s="18"/>
      <c r="B15" s="8"/>
      <c r="C15" s="9"/>
      <c r="D15" s="9"/>
      <c r="E15" s="9">
        <f t="shared" si="0"/>
        <v>24.5</v>
      </c>
    </row>
    <row r="16" spans="1:5" ht="21" x14ac:dyDescent="0.25">
      <c r="A16" s="18"/>
      <c r="B16" s="8"/>
      <c r="C16" s="9"/>
      <c r="D16" s="9"/>
      <c r="E16" s="9">
        <f t="shared" si="0"/>
        <v>24.5</v>
      </c>
    </row>
    <row r="17" spans="1:8" ht="21" x14ac:dyDescent="0.25">
      <c r="A17" s="18"/>
      <c r="B17" s="8"/>
      <c r="C17" s="9"/>
      <c r="D17" s="9"/>
      <c r="E17" s="9">
        <f t="shared" si="0"/>
        <v>24.5</v>
      </c>
    </row>
    <row r="18" spans="1:8" ht="21" x14ac:dyDescent="0.25">
      <c r="A18" s="18"/>
      <c r="B18" s="8"/>
      <c r="C18" s="9"/>
      <c r="D18" s="9"/>
      <c r="E18" s="9">
        <f t="shared" si="0"/>
        <v>24.5</v>
      </c>
    </row>
    <row r="19" spans="1:8" ht="21" x14ac:dyDescent="0.25">
      <c r="A19" s="18"/>
      <c r="B19" s="8"/>
      <c r="C19" s="9"/>
      <c r="D19" s="9"/>
      <c r="E19" s="9">
        <f t="shared" si="0"/>
        <v>24.5</v>
      </c>
    </row>
    <row r="20" spans="1:8" ht="21" x14ac:dyDescent="0.25">
      <c r="A20" s="18"/>
      <c r="B20" s="8"/>
      <c r="C20" s="9"/>
      <c r="D20" s="9"/>
      <c r="E20" s="9">
        <f t="shared" si="0"/>
        <v>24.5</v>
      </c>
    </row>
    <row r="21" spans="1:8" ht="21" x14ac:dyDescent="0.25">
      <c r="A21" s="18"/>
      <c r="B21" s="8"/>
      <c r="C21" s="9"/>
      <c r="D21" s="9"/>
      <c r="E21" s="9">
        <f t="shared" si="0"/>
        <v>24.5</v>
      </c>
    </row>
    <row r="22" spans="1:8" ht="21" x14ac:dyDescent="0.25">
      <c r="A22" s="18"/>
      <c r="B22" s="8"/>
      <c r="C22" s="9"/>
      <c r="D22" s="9"/>
      <c r="E22" s="9">
        <f t="shared" si="0"/>
        <v>24.5</v>
      </c>
    </row>
    <row r="23" spans="1:8" ht="21" x14ac:dyDescent="0.25">
      <c r="A23" s="18"/>
      <c r="B23" s="8"/>
      <c r="C23" s="9"/>
      <c r="D23" s="9"/>
      <c r="E23" s="9">
        <f t="shared" si="0"/>
        <v>24.5</v>
      </c>
    </row>
    <row r="24" spans="1:8" ht="21" x14ac:dyDescent="0.25">
      <c r="A24" s="18"/>
      <c r="B24" s="8"/>
      <c r="C24" s="9"/>
      <c r="D24" s="9"/>
      <c r="E24" s="9">
        <f t="shared" si="0"/>
        <v>24.5</v>
      </c>
    </row>
    <row r="25" spans="1:8" ht="21" x14ac:dyDescent="0.25">
      <c r="A25" s="18"/>
      <c r="B25" s="8"/>
      <c r="C25" s="9"/>
      <c r="D25" s="9"/>
      <c r="E25" s="9">
        <f t="shared" si="0"/>
        <v>24.5</v>
      </c>
    </row>
    <row r="26" spans="1:8" ht="21" x14ac:dyDescent="0.25">
      <c r="A26" s="18"/>
      <c r="B26" s="8"/>
      <c r="C26" s="9"/>
      <c r="D26" s="9"/>
      <c r="E26" s="9">
        <f t="shared" si="0"/>
        <v>24.5</v>
      </c>
    </row>
    <row r="27" spans="1:8" ht="21" x14ac:dyDescent="0.25">
      <c r="A27" s="18"/>
      <c r="B27" s="8"/>
      <c r="C27" s="9"/>
      <c r="D27" s="9"/>
      <c r="E27" s="9">
        <f t="shared" si="0"/>
        <v>24.5</v>
      </c>
      <c r="H27">
        <v>215.75</v>
      </c>
    </row>
    <row r="28" spans="1:8" ht="21" x14ac:dyDescent="0.25">
      <c r="A28" s="18"/>
      <c r="B28" s="8"/>
      <c r="C28" s="9"/>
      <c r="D28" s="9"/>
      <c r="E28" s="9">
        <f t="shared" si="0"/>
        <v>24.5</v>
      </c>
    </row>
    <row r="29" spans="1:8" ht="21" x14ac:dyDescent="0.25">
      <c r="A29" s="18"/>
      <c r="B29" s="8"/>
      <c r="C29" s="9"/>
      <c r="D29" s="9"/>
      <c r="E29" s="9">
        <f t="shared" si="0"/>
        <v>24.5</v>
      </c>
    </row>
    <row r="30" spans="1:8" ht="21" x14ac:dyDescent="0.25">
      <c r="A30" s="18"/>
      <c r="B30" s="8"/>
      <c r="C30" s="9"/>
      <c r="D30" s="9"/>
      <c r="E30" s="9">
        <f t="shared" si="0"/>
        <v>24.5</v>
      </c>
    </row>
    <row r="31" spans="1:8" ht="21" x14ac:dyDescent="0.25">
      <c r="A31" s="18"/>
      <c r="B31" s="8"/>
      <c r="C31" s="9"/>
      <c r="D31" s="9"/>
      <c r="E31" s="9">
        <f t="shared" si="0"/>
        <v>24.5</v>
      </c>
    </row>
    <row r="32" spans="1:8" ht="21" x14ac:dyDescent="0.25">
      <c r="A32" s="18"/>
      <c r="B32" s="8"/>
      <c r="C32" s="9"/>
      <c r="D32" s="9"/>
      <c r="E32" s="9">
        <f t="shared" si="0"/>
        <v>24.5</v>
      </c>
    </row>
    <row r="33" spans="1:5" ht="21" x14ac:dyDescent="0.25">
      <c r="A33" s="17"/>
      <c r="B33" s="8"/>
      <c r="C33" s="9"/>
      <c r="D33" s="9"/>
      <c r="E33" s="9">
        <f t="shared" si="0"/>
        <v>24.5</v>
      </c>
    </row>
    <row r="34" spans="1:5" ht="21" x14ac:dyDescent="0.25">
      <c r="A34" s="17"/>
      <c r="B34" s="8"/>
      <c r="C34" s="9"/>
      <c r="D34" s="9"/>
      <c r="E34" s="9">
        <f t="shared" si="0"/>
        <v>24.5</v>
      </c>
    </row>
    <row r="35" spans="1:5" ht="21" x14ac:dyDescent="0.25">
      <c r="A35" s="17"/>
      <c r="B35" s="17"/>
      <c r="C35" s="9"/>
      <c r="D35" s="9"/>
      <c r="E35" s="9">
        <f t="shared" si="0"/>
        <v>24.5</v>
      </c>
    </row>
    <row r="36" spans="1:5" ht="21" x14ac:dyDescent="0.25">
      <c r="A36" s="17"/>
      <c r="B36" s="17"/>
      <c r="C36" s="9"/>
      <c r="D36" s="9"/>
      <c r="E36" s="9">
        <f t="shared" si="0"/>
        <v>24.5</v>
      </c>
    </row>
    <row r="37" spans="1:5" ht="21" x14ac:dyDescent="0.25">
      <c r="A37" s="17"/>
      <c r="B37" s="17"/>
      <c r="C37" s="9"/>
      <c r="D37" s="9"/>
      <c r="E37" s="9">
        <f t="shared" si="0"/>
        <v>24.5</v>
      </c>
    </row>
    <row r="38" spans="1:5" ht="21" x14ac:dyDescent="0.25">
      <c r="A38" s="17"/>
      <c r="B38" s="17"/>
      <c r="C38" s="9"/>
      <c r="D38" s="9"/>
      <c r="E38" s="9">
        <f t="shared" si="0"/>
        <v>24.5</v>
      </c>
    </row>
    <row r="39" spans="1:5" ht="21" x14ac:dyDescent="0.25">
      <c r="A39" s="17"/>
      <c r="B39" s="17"/>
      <c r="C39" s="9"/>
      <c r="D39" s="9"/>
      <c r="E39" s="9">
        <f t="shared" si="0"/>
        <v>24.5</v>
      </c>
    </row>
    <row r="40" spans="1:5" ht="21" x14ac:dyDescent="0.25">
      <c r="A40" s="17"/>
      <c r="B40" s="17"/>
      <c r="C40" s="9"/>
      <c r="D40" s="9"/>
      <c r="E40" s="9">
        <f t="shared" si="0"/>
        <v>24.5</v>
      </c>
    </row>
    <row r="41" spans="1:5" ht="21" x14ac:dyDescent="0.25">
      <c r="A41" s="17"/>
      <c r="B41" s="17"/>
      <c r="C41" s="9"/>
      <c r="D41" s="9"/>
      <c r="E41" s="9">
        <f t="shared" si="0"/>
        <v>24.5</v>
      </c>
    </row>
    <row r="42" spans="1:5" ht="21" x14ac:dyDescent="0.25">
      <c r="A42" s="17"/>
      <c r="B42" s="17"/>
      <c r="C42" s="9"/>
      <c r="D42" s="9"/>
      <c r="E42" s="9">
        <f t="shared" si="0"/>
        <v>24.5</v>
      </c>
    </row>
    <row r="43" spans="1:5" ht="21" x14ac:dyDescent="0.25">
      <c r="A43" s="17"/>
      <c r="B43" s="17"/>
      <c r="C43" s="9"/>
      <c r="D43" s="9"/>
      <c r="E43" s="9">
        <f t="shared" si="0"/>
        <v>24.5</v>
      </c>
    </row>
    <row r="44" spans="1:5" ht="21" x14ac:dyDescent="0.25">
      <c r="A44" s="17"/>
      <c r="B44" s="17"/>
      <c r="C44" s="9"/>
      <c r="D44" s="9"/>
      <c r="E44" s="9">
        <f t="shared" si="0"/>
        <v>24.5</v>
      </c>
    </row>
    <row r="45" spans="1:5" ht="21" x14ac:dyDescent="0.25">
      <c r="A45" s="17"/>
      <c r="B45" s="17"/>
      <c r="C45" s="9"/>
      <c r="D45" s="9"/>
      <c r="E45" s="9">
        <f t="shared" si="0"/>
        <v>24.5</v>
      </c>
    </row>
    <row r="46" spans="1:5" ht="21" x14ac:dyDescent="0.25">
      <c r="A46" s="17"/>
      <c r="B46" s="17"/>
      <c r="C46" s="9"/>
      <c r="D46" s="9"/>
      <c r="E46" s="9">
        <f t="shared" si="0"/>
        <v>24.5</v>
      </c>
    </row>
    <row r="47" spans="1:5" ht="21" x14ac:dyDescent="0.25">
      <c r="A47" s="17"/>
      <c r="B47" s="17"/>
      <c r="C47" s="9"/>
      <c r="D47" s="9"/>
      <c r="E47" s="9">
        <f t="shared" si="0"/>
        <v>24.5</v>
      </c>
    </row>
    <row r="48" spans="1:5" ht="21" x14ac:dyDescent="0.25">
      <c r="A48" s="17"/>
      <c r="B48" s="17"/>
      <c r="C48" s="9"/>
      <c r="D48" s="9"/>
      <c r="E48" s="9">
        <f t="shared" si="0"/>
        <v>24.5</v>
      </c>
    </row>
    <row r="49" spans="1:5" ht="21" x14ac:dyDescent="0.25">
      <c r="A49" s="17"/>
      <c r="B49" s="17"/>
      <c r="C49" s="9"/>
      <c r="D49" s="9"/>
      <c r="E49" s="9">
        <f t="shared" si="0"/>
        <v>24.5</v>
      </c>
    </row>
    <row r="50" spans="1:5" ht="21" x14ac:dyDescent="0.25">
      <c r="A50" s="17"/>
      <c r="B50" s="17"/>
      <c r="C50" s="9"/>
      <c r="D50" s="9"/>
      <c r="E50" s="9">
        <f t="shared" si="0"/>
        <v>24.5</v>
      </c>
    </row>
    <row r="51" spans="1:5" ht="21" x14ac:dyDescent="0.25">
      <c r="A51" s="17"/>
      <c r="B51" s="17"/>
      <c r="C51" s="9"/>
      <c r="D51" s="9"/>
      <c r="E51" s="9">
        <f t="shared" si="0"/>
        <v>24.5</v>
      </c>
    </row>
    <row r="52" spans="1:5" ht="21" x14ac:dyDescent="0.25">
      <c r="A52" s="17"/>
      <c r="B52" s="17"/>
      <c r="C52" s="9"/>
      <c r="D52" s="9"/>
      <c r="E52" s="9">
        <f t="shared" si="0"/>
        <v>24.5</v>
      </c>
    </row>
    <row r="53" spans="1:5" ht="21" x14ac:dyDescent="0.25">
      <c r="A53" s="17"/>
      <c r="B53" s="17"/>
      <c r="C53" s="17"/>
      <c r="D53" s="9"/>
      <c r="E53" s="9">
        <f t="shared" si="0"/>
        <v>24.5</v>
      </c>
    </row>
    <row r="54" spans="1:5" ht="21" x14ac:dyDescent="0.25">
      <c r="A54" s="17"/>
      <c r="B54" s="17"/>
      <c r="C54" s="17"/>
      <c r="D54" s="9"/>
      <c r="E54" s="9">
        <f t="shared" si="0"/>
        <v>24.5</v>
      </c>
    </row>
    <row r="55" spans="1:5" ht="21" x14ac:dyDescent="0.25">
      <c r="A55" s="17"/>
      <c r="B55" s="17"/>
      <c r="C55" s="17"/>
      <c r="D55" s="9"/>
      <c r="E55" s="9">
        <f t="shared" si="0"/>
        <v>24.5</v>
      </c>
    </row>
    <row r="56" spans="1:5" ht="21" x14ac:dyDescent="0.25">
      <c r="A56" s="17"/>
      <c r="B56" s="17"/>
      <c r="C56" s="17"/>
      <c r="D56" s="9"/>
      <c r="E56" s="9">
        <f t="shared" si="0"/>
        <v>24.5</v>
      </c>
    </row>
    <row r="57" spans="1:5" ht="21" x14ac:dyDescent="0.25">
      <c r="A57" s="17"/>
      <c r="B57" s="17"/>
      <c r="C57" s="17"/>
      <c r="D57" s="9"/>
      <c r="E57" s="9">
        <f t="shared" si="0"/>
        <v>24.5</v>
      </c>
    </row>
    <row r="58" spans="1:5" ht="21" x14ac:dyDescent="0.25">
      <c r="A58" s="17"/>
      <c r="B58" s="17"/>
      <c r="C58" s="17"/>
      <c r="D58" s="9"/>
      <c r="E58" s="9">
        <f t="shared" si="0"/>
        <v>24.5</v>
      </c>
    </row>
    <row r="59" spans="1:5" ht="21" x14ac:dyDescent="0.25">
      <c r="A59" s="17"/>
      <c r="B59" s="17"/>
      <c r="C59" s="17"/>
      <c r="D59" s="9"/>
      <c r="E59" s="9">
        <f t="shared" si="0"/>
        <v>24.5</v>
      </c>
    </row>
    <row r="60" spans="1:5" ht="21" x14ac:dyDescent="0.25">
      <c r="A60" s="17"/>
      <c r="B60" s="17"/>
      <c r="C60" s="17"/>
      <c r="D60" s="9"/>
      <c r="E60" s="9">
        <f t="shared" si="0"/>
        <v>24.5</v>
      </c>
    </row>
    <row r="61" spans="1:5" ht="21" x14ac:dyDescent="0.25">
      <c r="A61" s="17"/>
      <c r="B61" s="17"/>
      <c r="C61" s="17"/>
      <c r="D61" s="9"/>
      <c r="E61" s="9">
        <f t="shared" si="0"/>
        <v>24.5</v>
      </c>
    </row>
    <row r="62" spans="1:5" ht="21" x14ac:dyDescent="0.25">
      <c r="A62" s="17"/>
      <c r="B62" s="17"/>
      <c r="C62" s="17"/>
      <c r="D62" s="9"/>
      <c r="E62" s="9">
        <f t="shared" si="0"/>
        <v>24.5</v>
      </c>
    </row>
    <row r="63" spans="1:5" ht="21" x14ac:dyDescent="0.25">
      <c r="A63" s="17"/>
      <c r="B63" s="17"/>
      <c r="C63" s="17"/>
      <c r="D63" s="9"/>
      <c r="E63" s="9">
        <f t="shared" si="0"/>
        <v>24.5</v>
      </c>
    </row>
    <row r="64" spans="1:5" ht="21" x14ac:dyDescent="0.25">
      <c r="A64" s="17"/>
      <c r="B64" s="17"/>
      <c r="C64" s="17"/>
      <c r="D64" s="9"/>
      <c r="E64" s="9">
        <f t="shared" si="0"/>
        <v>24.5</v>
      </c>
    </row>
    <row r="65" spans="1:8" ht="21" x14ac:dyDescent="0.25">
      <c r="A65" s="17"/>
      <c r="B65" s="17"/>
      <c r="C65" s="17"/>
      <c r="D65" s="9"/>
      <c r="E65" s="9">
        <f t="shared" si="0"/>
        <v>24.5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24.5</v>
      </c>
    </row>
    <row r="67" spans="1:8" ht="21" x14ac:dyDescent="0.25">
      <c r="A67" s="17"/>
      <c r="B67" s="17"/>
      <c r="C67" s="17"/>
      <c r="D67" s="9"/>
      <c r="E67" s="9">
        <f t="shared" si="0"/>
        <v>24.5</v>
      </c>
    </row>
    <row r="68" spans="1:8" ht="21" x14ac:dyDescent="0.25">
      <c r="A68" s="17"/>
      <c r="B68" s="17"/>
      <c r="C68" s="17"/>
      <c r="D68" s="9"/>
      <c r="E68" s="9">
        <f t="shared" si="0"/>
        <v>24.5</v>
      </c>
    </row>
    <row r="69" spans="1:8" ht="21" x14ac:dyDescent="0.25">
      <c r="A69" s="17"/>
      <c r="B69" s="17"/>
      <c r="C69" s="17"/>
      <c r="D69" s="9"/>
      <c r="E69" s="9">
        <f t="shared" si="0"/>
        <v>24.5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24.5</v>
      </c>
    </row>
    <row r="71" spans="1:8" ht="21" x14ac:dyDescent="0.25">
      <c r="A71" s="17"/>
      <c r="B71" s="17"/>
      <c r="C71" s="17"/>
      <c r="D71" s="9"/>
      <c r="E71" s="9">
        <f t="shared" si="1"/>
        <v>24.5</v>
      </c>
    </row>
    <row r="72" spans="1:8" ht="21" x14ac:dyDescent="0.25">
      <c r="A72" s="17"/>
      <c r="B72" s="17"/>
      <c r="C72" s="17"/>
      <c r="D72" s="9"/>
      <c r="E72" s="9">
        <f t="shared" si="1"/>
        <v>24.5</v>
      </c>
    </row>
    <row r="73" spans="1:8" ht="21" x14ac:dyDescent="0.25">
      <c r="A73" s="17"/>
      <c r="B73" s="17"/>
      <c r="C73" s="17"/>
      <c r="D73" s="9"/>
      <c r="E73" s="9">
        <f t="shared" si="1"/>
        <v>24.5</v>
      </c>
    </row>
    <row r="74" spans="1:8" ht="21" x14ac:dyDescent="0.25">
      <c r="A74" s="17"/>
      <c r="B74" s="17"/>
      <c r="C74" s="17"/>
      <c r="D74" s="9"/>
      <c r="E74" s="9">
        <f t="shared" si="1"/>
        <v>24.5</v>
      </c>
    </row>
    <row r="75" spans="1:8" ht="21" x14ac:dyDescent="0.25">
      <c r="A75" s="17"/>
      <c r="B75" s="17"/>
      <c r="C75" s="17"/>
      <c r="D75" s="9"/>
      <c r="E75" s="9">
        <f t="shared" si="1"/>
        <v>24.5</v>
      </c>
    </row>
    <row r="76" spans="1:8" ht="21" x14ac:dyDescent="0.25">
      <c r="A76" s="17"/>
      <c r="B76" s="17"/>
      <c r="C76" s="17"/>
      <c r="D76" s="9"/>
      <c r="E76" s="9">
        <f t="shared" si="1"/>
        <v>24.5</v>
      </c>
    </row>
    <row r="77" spans="1:8" ht="21" x14ac:dyDescent="0.25">
      <c r="A77" s="17"/>
      <c r="B77" s="17"/>
      <c r="C77" s="17"/>
      <c r="D77" s="9"/>
      <c r="E77" s="9">
        <f t="shared" si="1"/>
        <v>24.5</v>
      </c>
    </row>
    <row r="78" spans="1:8" ht="21" x14ac:dyDescent="0.25">
      <c r="A78" s="17"/>
      <c r="B78" s="17"/>
      <c r="C78" s="17"/>
      <c r="D78" s="9"/>
      <c r="E78" s="9">
        <f t="shared" si="1"/>
        <v>24.5</v>
      </c>
    </row>
    <row r="79" spans="1:8" ht="21" x14ac:dyDescent="0.25">
      <c r="A79" s="17"/>
      <c r="B79" s="17"/>
      <c r="C79" s="17"/>
      <c r="D79" s="9"/>
      <c r="E79" s="9">
        <f t="shared" si="1"/>
        <v>24.5</v>
      </c>
    </row>
    <row r="80" spans="1:8" ht="21" x14ac:dyDescent="0.25">
      <c r="A80" s="17"/>
      <c r="B80" s="17"/>
      <c r="C80" s="17"/>
      <c r="D80" s="9"/>
      <c r="E80" s="9">
        <f t="shared" si="1"/>
        <v>24.5</v>
      </c>
    </row>
    <row r="81" spans="1:5" ht="21" x14ac:dyDescent="0.25">
      <c r="A81" s="17"/>
      <c r="B81" s="17"/>
      <c r="C81" s="17"/>
      <c r="D81" s="9"/>
      <c r="E81" s="9">
        <f t="shared" si="1"/>
        <v>24.5</v>
      </c>
    </row>
    <row r="82" spans="1:5" ht="21" x14ac:dyDescent="0.25">
      <c r="A82" s="17"/>
      <c r="B82" s="17"/>
      <c r="C82" s="17"/>
      <c r="D82" s="9"/>
      <c r="E82" s="9">
        <f t="shared" si="1"/>
        <v>24.5</v>
      </c>
    </row>
    <row r="83" spans="1:5" ht="21" x14ac:dyDescent="0.25">
      <c r="A83" s="17"/>
      <c r="B83" s="17"/>
      <c r="C83" s="17"/>
      <c r="D83" s="9"/>
      <c r="E83" s="9">
        <f t="shared" si="1"/>
        <v>24.5</v>
      </c>
    </row>
    <row r="84" spans="1:5" ht="21" x14ac:dyDescent="0.25">
      <c r="A84" s="17"/>
      <c r="B84" s="17"/>
      <c r="C84" s="17"/>
      <c r="D84" s="9"/>
      <c r="E84" s="9">
        <f t="shared" si="1"/>
        <v>24.5</v>
      </c>
    </row>
    <row r="85" spans="1:5" ht="21" x14ac:dyDescent="0.25">
      <c r="A85" s="17"/>
      <c r="B85" s="17"/>
      <c r="C85" s="17"/>
      <c r="D85" s="9"/>
      <c r="E85" s="9">
        <f t="shared" si="1"/>
        <v>24.5</v>
      </c>
    </row>
    <row r="86" spans="1:5" ht="21" x14ac:dyDescent="0.25">
      <c r="A86" s="17"/>
      <c r="B86" s="17"/>
      <c r="C86" s="17"/>
      <c r="D86" s="9"/>
      <c r="E86" s="9">
        <f t="shared" si="1"/>
        <v>24.5</v>
      </c>
    </row>
    <row r="87" spans="1:5" ht="21" x14ac:dyDescent="0.25">
      <c r="A87" s="17"/>
      <c r="B87" s="17"/>
      <c r="C87" s="17"/>
      <c r="D87" s="9"/>
      <c r="E87" s="9">
        <f t="shared" si="1"/>
        <v>24.5</v>
      </c>
    </row>
    <row r="88" spans="1:5" ht="21" x14ac:dyDescent="0.25">
      <c r="A88" s="17"/>
      <c r="B88" s="17"/>
      <c r="C88" s="17"/>
      <c r="D88" s="9"/>
      <c r="E88" s="9">
        <f t="shared" si="1"/>
        <v>24.5</v>
      </c>
    </row>
    <row r="89" spans="1:5" ht="21" x14ac:dyDescent="0.25">
      <c r="A89" s="17"/>
      <c r="B89" s="17"/>
      <c r="C89" s="17"/>
      <c r="D89" s="9"/>
      <c r="E89" s="9">
        <f t="shared" si="1"/>
        <v>24.5</v>
      </c>
    </row>
    <row r="90" spans="1:5" ht="21" x14ac:dyDescent="0.25">
      <c r="A90" s="17"/>
      <c r="B90" s="17"/>
      <c r="C90" s="17"/>
      <c r="D90" s="9"/>
      <c r="E90" s="9">
        <f t="shared" si="1"/>
        <v>24.5</v>
      </c>
    </row>
    <row r="91" spans="1:5" ht="21" x14ac:dyDescent="0.25">
      <c r="A91" s="17"/>
      <c r="B91" s="17"/>
      <c r="C91" s="17"/>
      <c r="D91" s="9"/>
      <c r="E91" s="9">
        <f t="shared" si="1"/>
        <v>24.5</v>
      </c>
    </row>
    <row r="92" spans="1:5" ht="21" x14ac:dyDescent="0.25">
      <c r="A92" s="17"/>
      <c r="B92" s="17"/>
      <c r="C92" s="17"/>
      <c r="D92" s="9"/>
      <c r="E92" s="9">
        <f t="shared" si="1"/>
        <v>24.5</v>
      </c>
    </row>
    <row r="93" spans="1:5" ht="21" x14ac:dyDescent="0.25">
      <c r="A93" s="17"/>
      <c r="B93" s="17"/>
      <c r="C93" s="17"/>
      <c r="D93" s="9"/>
      <c r="E93" s="9">
        <f t="shared" si="1"/>
        <v>24.5</v>
      </c>
    </row>
    <row r="94" spans="1:5" ht="21" x14ac:dyDescent="0.25">
      <c r="A94" s="17"/>
      <c r="B94" s="17"/>
      <c r="C94" s="17"/>
      <c r="D94" s="9"/>
      <c r="E94" s="9">
        <f t="shared" si="1"/>
        <v>24.5</v>
      </c>
    </row>
    <row r="95" spans="1:5" ht="21" x14ac:dyDescent="0.25">
      <c r="A95" s="17"/>
      <c r="B95" s="17"/>
      <c r="C95" s="17"/>
      <c r="D95" s="9"/>
      <c r="E95" s="9">
        <f t="shared" si="1"/>
        <v>24.5</v>
      </c>
    </row>
    <row r="96" spans="1:5" ht="21" x14ac:dyDescent="0.25">
      <c r="A96" s="17"/>
      <c r="B96" s="17"/>
      <c r="C96" s="17"/>
      <c r="D96" s="9"/>
      <c r="E96" s="9">
        <f t="shared" si="1"/>
        <v>24.5</v>
      </c>
    </row>
    <row r="97" spans="1:5" ht="21" x14ac:dyDescent="0.25">
      <c r="A97" s="17"/>
      <c r="B97" s="17"/>
      <c r="C97" s="17"/>
      <c r="D97" s="9"/>
      <c r="E97" s="9">
        <f t="shared" si="1"/>
        <v>24.5</v>
      </c>
    </row>
    <row r="98" spans="1:5" ht="21" x14ac:dyDescent="0.25">
      <c r="A98" s="17"/>
      <c r="B98" s="17"/>
      <c r="C98" s="17"/>
      <c r="D98" s="9"/>
      <c r="E98" s="9">
        <f t="shared" si="1"/>
        <v>24.5</v>
      </c>
    </row>
    <row r="99" spans="1:5" ht="21" x14ac:dyDescent="0.25">
      <c r="A99" s="17"/>
      <c r="B99" s="17"/>
      <c r="C99" s="17"/>
      <c r="D99" s="9"/>
      <c r="E99" s="9">
        <f t="shared" si="1"/>
        <v>24.5</v>
      </c>
    </row>
    <row r="100" spans="1:5" ht="21" x14ac:dyDescent="0.25">
      <c r="A100" s="17"/>
      <c r="B100" s="17"/>
      <c r="C100" s="17"/>
      <c r="D100" s="9"/>
      <c r="E100" s="9">
        <f t="shared" si="1"/>
        <v>24.5</v>
      </c>
    </row>
    <row r="101" spans="1:5" ht="21" x14ac:dyDescent="0.25">
      <c r="A101" s="17"/>
      <c r="B101" s="17"/>
      <c r="C101" s="17"/>
      <c r="D101" s="9"/>
      <c r="E101" s="9">
        <f t="shared" si="1"/>
        <v>24.5</v>
      </c>
    </row>
    <row r="102" spans="1:5" ht="21" x14ac:dyDescent="0.25">
      <c r="A102" s="17"/>
      <c r="B102" s="17"/>
      <c r="C102" s="17"/>
      <c r="D102" s="9"/>
      <c r="E102" s="9">
        <f t="shared" si="1"/>
        <v>24.5</v>
      </c>
    </row>
    <row r="103" spans="1:5" ht="21" x14ac:dyDescent="0.25">
      <c r="A103" s="17"/>
      <c r="B103" s="17"/>
      <c r="C103" s="17"/>
      <c r="D103" s="9"/>
      <c r="E103" s="9">
        <f t="shared" si="1"/>
        <v>24.5</v>
      </c>
    </row>
    <row r="104" spans="1:5" ht="21" x14ac:dyDescent="0.25">
      <c r="A104" s="17"/>
      <c r="B104" s="17"/>
      <c r="C104" s="17"/>
      <c r="D104" s="9"/>
      <c r="E104" s="9">
        <f t="shared" si="1"/>
        <v>24.5</v>
      </c>
    </row>
    <row r="105" spans="1:5" ht="21" x14ac:dyDescent="0.25">
      <c r="A105" s="17"/>
      <c r="B105" s="17"/>
      <c r="C105" s="17"/>
      <c r="D105" s="17"/>
      <c r="E105" s="9">
        <f t="shared" si="1"/>
        <v>24.5</v>
      </c>
    </row>
    <row r="106" spans="1:5" ht="21" x14ac:dyDescent="0.25">
      <c r="A106" s="17"/>
      <c r="B106" s="17"/>
      <c r="C106" s="17"/>
      <c r="D106" s="17"/>
      <c r="E106" s="9">
        <f t="shared" si="1"/>
        <v>24.5</v>
      </c>
    </row>
    <row r="107" spans="1:5" ht="21" x14ac:dyDescent="0.25">
      <c r="A107" s="17"/>
      <c r="B107" s="17"/>
      <c r="C107" s="17"/>
      <c r="D107" s="17"/>
      <c r="E107" s="9">
        <f t="shared" si="1"/>
        <v>24.5</v>
      </c>
    </row>
    <row r="108" spans="1:5" ht="21" x14ac:dyDescent="0.25">
      <c r="A108" s="17"/>
      <c r="B108" s="17"/>
      <c r="C108" s="17"/>
      <c r="D108" s="17"/>
      <c r="E108" s="9">
        <f t="shared" si="1"/>
        <v>24.5</v>
      </c>
    </row>
    <row r="109" spans="1:5" ht="21" x14ac:dyDescent="0.25">
      <c r="A109" s="17"/>
      <c r="B109" s="17"/>
      <c r="C109" s="17"/>
      <c r="D109" s="17"/>
      <c r="E109" s="9">
        <f t="shared" si="1"/>
        <v>24.5</v>
      </c>
    </row>
    <row r="110" spans="1:5" ht="21" x14ac:dyDescent="0.25">
      <c r="A110" s="17"/>
      <c r="B110" s="17"/>
      <c r="C110" s="17"/>
      <c r="D110" s="17"/>
      <c r="E110" s="9">
        <f t="shared" si="1"/>
        <v>24.5</v>
      </c>
    </row>
    <row r="111" spans="1:5" ht="21" x14ac:dyDescent="0.25">
      <c r="A111" s="17"/>
      <c r="B111" s="17"/>
      <c r="C111" s="17"/>
      <c r="D111" s="17"/>
      <c r="E111" s="9">
        <f t="shared" si="1"/>
        <v>24.5</v>
      </c>
    </row>
    <row r="112" spans="1:5" ht="21" x14ac:dyDescent="0.25">
      <c r="A112" s="17"/>
      <c r="B112" s="17"/>
      <c r="C112" s="17"/>
      <c r="D112" s="17"/>
      <c r="E112" s="9">
        <f t="shared" si="1"/>
        <v>24.5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1116-85D6-418D-ABF0-22EBB363E1DD}">
  <dimension ref="A1:E112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62.33203125" customWidth="1"/>
    <col min="3" max="3" width="19.164062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2221</v>
      </c>
      <c r="B1" s="160"/>
      <c r="C1" s="160"/>
      <c r="D1" s="160"/>
      <c r="E1" s="160"/>
    </row>
    <row r="2" spans="1:5" ht="26" x14ac:dyDescent="0.3">
      <c r="A2" s="161" t="s">
        <v>2123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1078.31</v>
      </c>
    </row>
    <row r="5" spans="1:5" ht="21" x14ac:dyDescent="0.25">
      <c r="A5" s="18"/>
      <c r="B5" s="8"/>
      <c r="C5" s="16"/>
      <c r="D5" s="9"/>
      <c r="E5" s="9">
        <f>E4+C5-D5</f>
        <v>1078.31</v>
      </c>
    </row>
    <row r="6" spans="1:5" ht="21" x14ac:dyDescent="0.25">
      <c r="A6" s="18"/>
      <c r="B6" s="8"/>
      <c r="C6" s="9"/>
      <c r="D6" s="9"/>
      <c r="E6" s="9">
        <f t="shared" ref="E6:E69" si="0">E5+C6-D6</f>
        <v>1078.31</v>
      </c>
    </row>
    <row r="7" spans="1:5" ht="21" x14ac:dyDescent="0.25">
      <c r="A7" s="18"/>
      <c r="B7" s="8"/>
      <c r="C7" s="9"/>
      <c r="D7" s="9"/>
      <c r="E7" s="9">
        <f t="shared" si="0"/>
        <v>1078.31</v>
      </c>
    </row>
    <row r="8" spans="1:5" ht="21" x14ac:dyDescent="0.25">
      <c r="A8" s="18"/>
      <c r="B8" s="8"/>
      <c r="C8" s="9"/>
      <c r="D8" s="9"/>
      <c r="E8" s="9">
        <f t="shared" si="0"/>
        <v>1078.31</v>
      </c>
    </row>
    <row r="9" spans="1:5" ht="21" x14ac:dyDescent="0.25">
      <c r="A9" s="18"/>
      <c r="B9" s="8"/>
      <c r="C9" s="9"/>
      <c r="D9" s="9"/>
      <c r="E9" s="9">
        <f t="shared" si="0"/>
        <v>1078.31</v>
      </c>
    </row>
    <row r="10" spans="1:5" ht="21" x14ac:dyDescent="0.25">
      <c r="A10" s="18"/>
      <c r="B10" s="8"/>
      <c r="C10" s="9"/>
      <c r="D10" s="9"/>
      <c r="E10" s="9">
        <f t="shared" si="0"/>
        <v>1078.31</v>
      </c>
    </row>
    <row r="11" spans="1:5" ht="21" x14ac:dyDescent="0.25">
      <c r="A11" s="18"/>
      <c r="B11" s="8"/>
      <c r="C11" s="9"/>
      <c r="D11" s="9"/>
      <c r="E11" s="9">
        <f t="shared" si="0"/>
        <v>1078.31</v>
      </c>
    </row>
    <row r="12" spans="1:5" ht="21" x14ac:dyDescent="0.25">
      <c r="A12" s="18"/>
      <c r="B12" s="8"/>
      <c r="C12" s="9"/>
      <c r="D12" s="9"/>
      <c r="E12" s="9">
        <f t="shared" si="0"/>
        <v>1078.31</v>
      </c>
    </row>
    <row r="13" spans="1:5" ht="21" x14ac:dyDescent="0.25">
      <c r="A13" s="18"/>
      <c r="B13" s="8"/>
      <c r="C13" s="9"/>
      <c r="D13" s="9"/>
      <c r="E13" s="9">
        <f t="shared" si="0"/>
        <v>1078.31</v>
      </c>
    </row>
    <row r="14" spans="1:5" ht="21" x14ac:dyDescent="0.25">
      <c r="A14" s="18"/>
      <c r="B14" s="8"/>
      <c r="C14" s="9"/>
      <c r="D14" s="9"/>
      <c r="E14" s="9">
        <f t="shared" si="0"/>
        <v>1078.31</v>
      </c>
    </row>
    <row r="15" spans="1:5" ht="21" x14ac:dyDescent="0.25">
      <c r="A15" s="18"/>
      <c r="B15" s="8"/>
      <c r="C15" s="9"/>
      <c r="D15" s="9"/>
      <c r="E15" s="9">
        <f t="shared" si="0"/>
        <v>1078.31</v>
      </c>
    </row>
    <row r="16" spans="1:5" ht="21" x14ac:dyDescent="0.25">
      <c r="A16" s="18"/>
      <c r="B16" s="8"/>
      <c r="C16" s="9"/>
      <c r="D16" s="9"/>
      <c r="E16" s="9">
        <f t="shared" si="0"/>
        <v>1078.31</v>
      </c>
    </row>
    <row r="17" spans="1:5" ht="21" x14ac:dyDescent="0.25">
      <c r="A17" s="18"/>
      <c r="B17" s="8"/>
      <c r="C17" s="9"/>
      <c r="D17" s="9"/>
      <c r="E17" s="9">
        <f t="shared" si="0"/>
        <v>1078.31</v>
      </c>
    </row>
    <row r="18" spans="1:5" ht="21" x14ac:dyDescent="0.25">
      <c r="A18" s="18"/>
      <c r="B18" s="8"/>
      <c r="C18" s="9"/>
      <c r="D18" s="9"/>
      <c r="E18" s="9">
        <f t="shared" si="0"/>
        <v>1078.31</v>
      </c>
    </row>
    <row r="19" spans="1:5" ht="21" x14ac:dyDescent="0.25">
      <c r="A19" s="18"/>
      <c r="B19" s="8"/>
      <c r="C19" s="9"/>
      <c r="D19" s="9"/>
      <c r="E19" s="9">
        <f t="shared" si="0"/>
        <v>1078.31</v>
      </c>
    </row>
    <row r="20" spans="1:5" ht="21" x14ac:dyDescent="0.25">
      <c r="A20" s="18"/>
      <c r="B20" s="8"/>
      <c r="C20" s="9"/>
      <c r="D20" s="9"/>
      <c r="E20" s="9">
        <f t="shared" si="0"/>
        <v>1078.31</v>
      </c>
    </row>
    <row r="21" spans="1:5" ht="21" x14ac:dyDescent="0.25">
      <c r="A21" s="18"/>
      <c r="B21" s="8"/>
      <c r="C21" s="9"/>
      <c r="D21" s="9"/>
      <c r="E21" s="9">
        <f t="shared" si="0"/>
        <v>1078.31</v>
      </c>
    </row>
    <row r="22" spans="1:5" ht="21" x14ac:dyDescent="0.25">
      <c r="A22" s="18"/>
      <c r="B22" s="8"/>
      <c r="C22" s="9"/>
      <c r="D22" s="9"/>
      <c r="E22" s="9">
        <f t="shared" si="0"/>
        <v>1078.31</v>
      </c>
    </row>
    <row r="23" spans="1:5" ht="21" x14ac:dyDescent="0.25">
      <c r="A23" s="18"/>
      <c r="B23" s="8"/>
      <c r="C23" s="9"/>
      <c r="D23" s="9"/>
      <c r="E23" s="9">
        <f t="shared" si="0"/>
        <v>1078.31</v>
      </c>
    </row>
    <row r="24" spans="1:5" ht="21" x14ac:dyDescent="0.25">
      <c r="A24" s="18"/>
      <c r="B24" s="8"/>
      <c r="C24" s="9"/>
      <c r="D24" s="9"/>
      <c r="E24" s="9">
        <f t="shared" si="0"/>
        <v>1078.31</v>
      </c>
    </row>
    <row r="25" spans="1:5" ht="21" x14ac:dyDescent="0.25">
      <c r="A25" s="18"/>
      <c r="B25" s="8"/>
      <c r="C25" s="9"/>
      <c r="D25" s="9"/>
      <c r="E25" s="9">
        <f t="shared" si="0"/>
        <v>1078.31</v>
      </c>
    </row>
    <row r="26" spans="1:5" ht="21" x14ac:dyDescent="0.25">
      <c r="A26" s="18"/>
      <c r="B26" s="8"/>
      <c r="C26" s="9"/>
      <c r="D26" s="9"/>
      <c r="E26" s="9">
        <f t="shared" si="0"/>
        <v>1078.31</v>
      </c>
    </row>
    <row r="27" spans="1:5" ht="21" x14ac:dyDescent="0.25">
      <c r="A27" s="18"/>
      <c r="B27" s="8"/>
      <c r="C27" s="9"/>
      <c r="D27" s="9"/>
      <c r="E27" s="9">
        <f t="shared" si="0"/>
        <v>1078.31</v>
      </c>
    </row>
    <row r="28" spans="1:5" ht="21" x14ac:dyDescent="0.25">
      <c r="A28" s="18"/>
      <c r="B28" s="8"/>
      <c r="C28" s="9"/>
      <c r="D28" s="9"/>
      <c r="E28" s="9">
        <f t="shared" si="0"/>
        <v>1078.31</v>
      </c>
    </row>
    <row r="29" spans="1:5" ht="21" x14ac:dyDescent="0.25">
      <c r="A29" s="18"/>
      <c r="B29" s="8"/>
      <c r="C29" s="9"/>
      <c r="D29" s="9"/>
      <c r="E29" s="9">
        <f t="shared" si="0"/>
        <v>1078.31</v>
      </c>
    </row>
    <row r="30" spans="1:5" ht="21" x14ac:dyDescent="0.25">
      <c r="A30" s="18"/>
      <c r="B30" s="8"/>
      <c r="C30" s="9"/>
      <c r="D30" s="9"/>
      <c r="E30" s="9">
        <f t="shared" si="0"/>
        <v>1078.31</v>
      </c>
    </row>
    <row r="31" spans="1:5" ht="21" x14ac:dyDescent="0.25">
      <c r="A31" s="18"/>
      <c r="B31" s="8"/>
      <c r="C31" s="9"/>
      <c r="D31" s="9"/>
      <c r="E31" s="9">
        <f t="shared" si="0"/>
        <v>1078.31</v>
      </c>
    </row>
    <row r="32" spans="1:5" ht="21" x14ac:dyDescent="0.25">
      <c r="A32" s="18"/>
      <c r="B32" s="8"/>
      <c r="C32" s="9"/>
      <c r="D32" s="9"/>
      <c r="E32" s="9">
        <f t="shared" si="0"/>
        <v>1078.31</v>
      </c>
    </row>
    <row r="33" spans="1:5" ht="21" x14ac:dyDescent="0.25">
      <c r="A33" s="17"/>
      <c r="B33" s="8"/>
      <c r="C33" s="9"/>
      <c r="D33" s="9"/>
      <c r="E33" s="9">
        <f t="shared" si="0"/>
        <v>1078.31</v>
      </c>
    </row>
    <row r="34" spans="1:5" ht="21" x14ac:dyDescent="0.25">
      <c r="A34" s="17"/>
      <c r="B34" s="8"/>
      <c r="C34" s="9"/>
      <c r="D34" s="9"/>
      <c r="E34" s="9">
        <f t="shared" si="0"/>
        <v>1078.31</v>
      </c>
    </row>
    <row r="35" spans="1:5" ht="21" x14ac:dyDescent="0.25">
      <c r="A35" s="17"/>
      <c r="B35" s="17"/>
      <c r="C35" s="9"/>
      <c r="D35" s="9"/>
      <c r="E35" s="9">
        <f t="shared" si="0"/>
        <v>1078.31</v>
      </c>
    </row>
    <row r="36" spans="1:5" ht="21" x14ac:dyDescent="0.25">
      <c r="A36" s="17"/>
      <c r="B36" s="17"/>
      <c r="C36" s="9"/>
      <c r="D36" s="9"/>
      <c r="E36" s="9">
        <f t="shared" si="0"/>
        <v>1078.31</v>
      </c>
    </row>
    <row r="37" spans="1:5" ht="21" x14ac:dyDescent="0.25">
      <c r="A37" s="17"/>
      <c r="B37" s="17"/>
      <c r="C37" s="9"/>
      <c r="D37" s="9"/>
      <c r="E37" s="9">
        <f t="shared" si="0"/>
        <v>1078.31</v>
      </c>
    </row>
    <row r="38" spans="1:5" ht="21" x14ac:dyDescent="0.25">
      <c r="A38" s="17"/>
      <c r="B38" s="17"/>
      <c r="C38" s="9"/>
      <c r="D38" s="9"/>
      <c r="E38" s="9">
        <f t="shared" si="0"/>
        <v>1078.31</v>
      </c>
    </row>
    <row r="39" spans="1:5" ht="21" x14ac:dyDescent="0.25">
      <c r="A39" s="17"/>
      <c r="B39" s="17"/>
      <c r="C39" s="9"/>
      <c r="D39" s="9"/>
      <c r="E39" s="9">
        <f t="shared" si="0"/>
        <v>1078.31</v>
      </c>
    </row>
    <row r="40" spans="1:5" ht="21" x14ac:dyDescent="0.25">
      <c r="A40" s="17"/>
      <c r="B40" s="17"/>
      <c r="C40" s="9"/>
      <c r="D40" s="9"/>
      <c r="E40" s="9">
        <f t="shared" si="0"/>
        <v>1078.31</v>
      </c>
    </row>
    <row r="41" spans="1:5" ht="21" x14ac:dyDescent="0.25">
      <c r="A41" s="17"/>
      <c r="B41" s="17"/>
      <c r="C41" s="9"/>
      <c r="D41" s="9"/>
      <c r="E41" s="9">
        <f t="shared" si="0"/>
        <v>1078.31</v>
      </c>
    </row>
    <row r="42" spans="1:5" ht="21" x14ac:dyDescent="0.25">
      <c r="A42" s="17"/>
      <c r="B42" s="17"/>
      <c r="C42" s="9"/>
      <c r="D42" s="9"/>
      <c r="E42" s="9">
        <f t="shared" si="0"/>
        <v>1078.31</v>
      </c>
    </row>
    <row r="43" spans="1:5" ht="21" x14ac:dyDescent="0.25">
      <c r="A43" s="17"/>
      <c r="B43" s="17"/>
      <c r="C43" s="9"/>
      <c r="D43" s="9"/>
      <c r="E43" s="9">
        <f t="shared" si="0"/>
        <v>1078.31</v>
      </c>
    </row>
    <row r="44" spans="1:5" ht="21" x14ac:dyDescent="0.25">
      <c r="A44" s="17"/>
      <c r="B44" s="17"/>
      <c r="C44" s="9"/>
      <c r="D44" s="9"/>
      <c r="E44" s="9">
        <f t="shared" si="0"/>
        <v>1078.31</v>
      </c>
    </row>
    <row r="45" spans="1:5" ht="21" x14ac:dyDescent="0.25">
      <c r="A45" s="17"/>
      <c r="B45" s="17"/>
      <c r="C45" s="9"/>
      <c r="D45" s="9"/>
      <c r="E45" s="9">
        <f t="shared" si="0"/>
        <v>1078.31</v>
      </c>
    </row>
    <row r="46" spans="1:5" ht="21" x14ac:dyDescent="0.25">
      <c r="A46" s="17"/>
      <c r="B46" s="17"/>
      <c r="C46" s="9"/>
      <c r="D46" s="9"/>
      <c r="E46" s="9">
        <f t="shared" si="0"/>
        <v>1078.31</v>
      </c>
    </row>
    <row r="47" spans="1:5" ht="21" x14ac:dyDescent="0.25">
      <c r="A47" s="17"/>
      <c r="B47" s="17"/>
      <c r="C47" s="9"/>
      <c r="D47" s="9"/>
      <c r="E47" s="9">
        <f t="shared" si="0"/>
        <v>1078.31</v>
      </c>
    </row>
    <row r="48" spans="1:5" ht="21" x14ac:dyDescent="0.25">
      <c r="A48" s="17"/>
      <c r="B48" s="17"/>
      <c r="C48" s="9"/>
      <c r="D48" s="9"/>
      <c r="E48" s="9">
        <f t="shared" si="0"/>
        <v>1078.31</v>
      </c>
    </row>
    <row r="49" spans="1:5" ht="21" x14ac:dyDescent="0.25">
      <c r="A49" s="17"/>
      <c r="B49" s="17"/>
      <c r="C49" s="9"/>
      <c r="D49" s="9"/>
      <c r="E49" s="9">
        <f t="shared" si="0"/>
        <v>1078.31</v>
      </c>
    </row>
    <row r="50" spans="1:5" ht="21" x14ac:dyDescent="0.25">
      <c r="A50" s="17"/>
      <c r="B50" s="17"/>
      <c r="C50" s="9"/>
      <c r="D50" s="9"/>
      <c r="E50" s="9">
        <f t="shared" si="0"/>
        <v>1078.31</v>
      </c>
    </row>
    <row r="51" spans="1:5" ht="21" x14ac:dyDescent="0.25">
      <c r="A51" s="17"/>
      <c r="B51" s="17"/>
      <c r="C51" s="9"/>
      <c r="D51" s="9"/>
      <c r="E51" s="9">
        <f t="shared" si="0"/>
        <v>1078.31</v>
      </c>
    </row>
    <row r="52" spans="1:5" ht="21" x14ac:dyDescent="0.25">
      <c r="A52" s="17"/>
      <c r="B52" s="17"/>
      <c r="C52" s="9"/>
      <c r="D52" s="9"/>
      <c r="E52" s="9">
        <f t="shared" si="0"/>
        <v>1078.31</v>
      </c>
    </row>
    <row r="53" spans="1:5" ht="21" x14ac:dyDescent="0.25">
      <c r="A53" s="17"/>
      <c r="B53" s="17"/>
      <c r="C53" s="17"/>
      <c r="D53" s="9"/>
      <c r="E53" s="9">
        <f t="shared" si="0"/>
        <v>1078.31</v>
      </c>
    </row>
    <row r="54" spans="1:5" ht="21" x14ac:dyDescent="0.25">
      <c r="A54" s="17"/>
      <c r="B54" s="17"/>
      <c r="C54" s="17"/>
      <c r="D54" s="9"/>
      <c r="E54" s="9">
        <f t="shared" si="0"/>
        <v>1078.31</v>
      </c>
    </row>
    <row r="55" spans="1:5" ht="21" x14ac:dyDescent="0.25">
      <c r="A55" s="17"/>
      <c r="B55" s="17"/>
      <c r="C55" s="17"/>
      <c r="D55" s="9"/>
      <c r="E55" s="9">
        <f t="shared" si="0"/>
        <v>1078.31</v>
      </c>
    </row>
    <row r="56" spans="1:5" ht="21" x14ac:dyDescent="0.25">
      <c r="A56" s="17"/>
      <c r="B56" s="17"/>
      <c r="C56" s="17"/>
      <c r="D56" s="9"/>
      <c r="E56" s="9">
        <f t="shared" si="0"/>
        <v>1078.31</v>
      </c>
    </row>
    <row r="57" spans="1:5" ht="21" x14ac:dyDescent="0.25">
      <c r="A57" s="17"/>
      <c r="B57" s="17"/>
      <c r="C57" s="17"/>
      <c r="D57" s="9"/>
      <c r="E57" s="9">
        <f t="shared" si="0"/>
        <v>1078.31</v>
      </c>
    </row>
    <row r="58" spans="1:5" ht="21" x14ac:dyDescent="0.25">
      <c r="A58" s="17"/>
      <c r="B58" s="17"/>
      <c r="C58" s="17"/>
      <c r="D58" s="9"/>
      <c r="E58" s="9">
        <f t="shared" si="0"/>
        <v>1078.31</v>
      </c>
    </row>
    <row r="59" spans="1:5" ht="21" x14ac:dyDescent="0.25">
      <c r="A59" s="17"/>
      <c r="B59" s="17"/>
      <c r="C59" s="17"/>
      <c r="D59" s="9"/>
      <c r="E59" s="9">
        <f t="shared" si="0"/>
        <v>1078.31</v>
      </c>
    </row>
    <row r="60" spans="1:5" ht="21" x14ac:dyDescent="0.25">
      <c r="A60" s="17"/>
      <c r="B60" s="17"/>
      <c r="C60" s="17"/>
      <c r="D60" s="9"/>
      <c r="E60" s="9">
        <f t="shared" si="0"/>
        <v>1078.31</v>
      </c>
    </row>
    <row r="61" spans="1:5" ht="21" x14ac:dyDescent="0.25">
      <c r="A61" s="17"/>
      <c r="B61" s="17"/>
      <c r="C61" s="17"/>
      <c r="D61" s="9"/>
      <c r="E61" s="9">
        <f t="shared" si="0"/>
        <v>1078.31</v>
      </c>
    </row>
    <row r="62" spans="1:5" ht="21" x14ac:dyDescent="0.25">
      <c r="A62" s="17"/>
      <c r="B62" s="17"/>
      <c r="C62" s="17"/>
      <c r="D62" s="9"/>
      <c r="E62" s="9">
        <f t="shared" si="0"/>
        <v>1078.31</v>
      </c>
    </row>
    <row r="63" spans="1:5" ht="21" x14ac:dyDescent="0.25">
      <c r="A63" s="17"/>
      <c r="B63" s="17"/>
      <c r="C63" s="17"/>
      <c r="D63" s="9"/>
      <c r="E63" s="9">
        <f t="shared" si="0"/>
        <v>1078.31</v>
      </c>
    </row>
    <row r="64" spans="1:5" ht="21" x14ac:dyDescent="0.25">
      <c r="A64" s="17"/>
      <c r="B64" s="17"/>
      <c r="C64" s="17"/>
      <c r="D64" s="9"/>
      <c r="E64" s="9">
        <f t="shared" si="0"/>
        <v>1078.31</v>
      </c>
    </row>
    <row r="65" spans="1:5" ht="21" x14ac:dyDescent="0.25">
      <c r="A65" s="17"/>
      <c r="B65" s="17"/>
      <c r="C65" s="17"/>
      <c r="D65" s="9"/>
      <c r="E65" s="9">
        <f t="shared" si="0"/>
        <v>1078.31</v>
      </c>
    </row>
    <row r="66" spans="1:5" ht="21" x14ac:dyDescent="0.25">
      <c r="A66" s="17"/>
      <c r="B66" s="17"/>
      <c r="C66" s="17"/>
      <c r="D66" s="9"/>
      <c r="E66" s="9">
        <f t="shared" si="0"/>
        <v>1078.31</v>
      </c>
    </row>
    <row r="67" spans="1:5" ht="21" x14ac:dyDescent="0.25">
      <c r="A67" s="17"/>
      <c r="B67" s="17"/>
      <c r="C67" s="17"/>
      <c r="D67" s="9"/>
      <c r="E67" s="9">
        <f t="shared" si="0"/>
        <v>1078.31</v>
      </c>
    </row>
    <row r="68" spans="1:5" ht="21" x14ac:dyDescent="0.25">
      <c r="A68" s="17"/>
      <c r="B68" s="17"/>
      <c r="C68" s="17"/>
      <c r="D68" s="9"/>
      <c r="E68" s="9">
        <f t="shared" si="0"/>
        <v>1078.31</v>
      </c>
    </row>
    <row r="69" spans="1:5" ht="21" x14ac:dyDescent="0.25">
      <c r="A69" s="17"/>
      <c r="B69" s="17"/>
      <c r="C69" s="17"/>
      <c r="D69" s="9"/>
      <c r="E69" s="9">
        <f t="shared" si="0"/>
        <v>1078.31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1078.31</v>
      </c>
    </row>
    <row r="71" spans="1:5" ht="21" x14ac:dyDescent="0.25">
      <c r="A71" s="17"/>
      <c r="B71" s="17"/>
      <c r="C71" s="17"/>
      <c r="D71" s="9"/>
      <c r="E71" s="9">
        <f t="shared" si="1"/>
        <v>1078.31</v>
      </c>
    </row>
    <row r="72" spans="1:5" ht="21" x14ac:dyDescent="0.25">
      <c r="A72" s="17"/>
      <c r="B72" s="17"/>
      <c r="C72" s="17"/>
      <c r="D72" s="9"/>
      <c r="E72" s="9">
        <f t="shared" si="1"/>
        <v>1078.31</v>
      </c>
    </row>
    <row r="73" spans="1:5" ht="21" x14ac:dyDescent="0.25">
      <c r="A73" s="17"/>
      <c r="B73" s="17"/>
      <c r="C73" s="17"/>
      <c r="D73" s="9"/>
      <c r="E73" s="9">
        <f t="shared" si="1"/>
        <v>1078.31</v>
      </c>
    </row>
    <row r="74" spans="1:5" ht="21" x14ac:dyDescent="0.25">
      <c r="A74" s="17"/>
      <c r="B74" s="17"/>
      <c r="C74" s="17"/>
      <c r="D74" s="9"/>
      <c r="E74" s="9">
        <f t="shared" si="1"/>
        <v>1078.31</v>
      </c>
    </row>
    <row r="75" spans="1:5" ht="21" x14ac:dyDescent="0.25">
      <c r="A75" s="17"/>
      <c r="B75" s="17"/>
      <c r="C75" s="17"/>
      <c r="D75" s="9"/>
      <c r="E75" s="9">
        <f t="shared" si="1"/>
        <v>1078.31</v>
      </c>
    </row>
    <row r="76" spans="1:5" ht="21" x14ac:dyDescent="0.25">
      <c r="A76" s="17"/>
      <c r="B76" s="17"/>
      <c r="C76" s="17"/>
      <c r="D76" s="9"/>
      <c r="E76" s="9">
        <f t="shared" si="1"/>
        <v>1078.31</v>
      </c>
    </row>
    <row r="77" spans="1:5" ht="21" x14ac:dyDescent="0.25">
      <c r="A77" s="17"/>
      <c r="B77" s="17"/>
      <c r="C77" s="17"/>
      <c r="D77" s="9"/>
      <c r="E77" s="9">
        <f t="shared" si="1"/>
        <v>1078.31</v>
      </c>
    </row>
    <row r="78" spans="1:5" ht="21" x14ac:dyDescent="0.25">
      <c r="A78" s="17"/>
      <c r="B78" s="17"/>
      <c r="C78" s="17"/>
      <c r="D78" s="9"/>
      <c r="E78" s="9">
        <f t="shared" si="1"/>
        <v>1078.31</v>
      </c>
    </row>
    <row r="79" spans="1:5" ht="21" x14ac:dyDescent="0.25">
      <c r="A79" s="17"/>
      <c r="B79" s="17"/>
      <c r="C79" s="17"/>
      <c r="D79" s="9"/>
      <c r="E79" s="9">
        <f t="shared" si="1"/>
        <v>1078.31</v>
      </c>
    </row>
    <row r="80" spans="1:5" ht="21" x14ac:dyDescent="0.25">
      <c r="A80" s="17"/>
      <c r="B80" s="17"/>
      <c r="C80" s="17"/>
      <c r="D80" s="9"/>
      <c r="E80" s="9">
        <f t="shared" si="1"/>
        <v>1078.31</v>
      </c>
    </row>
    <row r="81" spans="1:5" ht="21" x14ac:dyDescent="0.25">
      <c r="A81" s="17"/>
      <c r="B81" s="17"/>
      <c r="C81" s="17"/>
      <c r="D81" s="9"/>
      <c r="E81" s="9">
        <f t="shared" si="1"/>
        <v>1078.31</v>
      </c>
    </row>
    <row r="82" spans="1:5" ht="21" x14ac:dyDescent="0.25">
      <c r="A82" s="17"/>
      <c r="B82" s="17"/>
      <c r="C82" s="17"/>
      <c r="D82" s="9"/>
      <c r="E82" s="9">
        <f t="shared" si="1"/>
        <v>1078.31</v>
      </c>
    </row>
    <row r="83" spans="1:5" ht="21" x14ac:dyDescent="0.25">
      <c r="A83" s="17"/>
      <c r="B83" s="17"/>
      <c r="C83" s="17"/>
      <c r="D83" s="9"/>
      <c r="E83" s="9">
        <f t="shared" si="1"/>
        <v>1078.31</v>
      </c>
    </row>
    <row r="84" spans="1:5" ht="21" x14ac:dyDescent="0.25">
      <c r="A84" s="17"/>
      <c r="B84" s="17"/>
      <c r="C84" s="17"/>
      <c r="D84" s="9"/>
      <c r="E84" s="9">
        <f t="shared" si="1"/>
        <v>1078.31</v>
      </c>
    </row>
    <row r="85" spans="1:5" ht="21" x14ac:dyDescent="0.25">
      <c r="A85" s="17"/>
      <c r="B85" s="17"/>
      <c r="C85" s="17"/>
      <c r="D85" s="9"/>
      <c r="E85" s="9">
        <f t="shared" si="1"/>
        <v>1078.31</v>
      </c>
    </row>
    <row r="86" spans="1:5" ht="21" x14ac:dyDescent="0.25">
      <c r="A86" s="17"/>
      <c r="B86" s="17"/>
      <c r="C86" s="17"/>
      <c r="D86" s="9"/>
      <c r="E86" s="9">
        <f t="shared" si="1"/>
        <v>1078.31</v>
      </c>
    </row>
    <row r="87" spans="1:5" ht="21" x14ac:dyDescent="0.25">
      <c r="A87" s="17"/>
      <c r="B87" s="17"/>
      <c r="C87" s="17"/>
      <c r="D87" s="9"/>
      <c r="E87" s="9">
        <f t="shared" si="1"/>
        <v>1078.31</v>
      </c>
    </row>
    <row r="88" spans="1:5" ht="21" x14ac:dyDescent="0.25">
      <c r="A88" s="17"/>
      <c r="B88" s="17"/>
      <c r="C88" s="17"/>
      <c r="D88" s="9"/>
      <c r="E88" s="9">
        <f t="shared" si="1"/>
        <v>1078.31</v>
      </c>
    </row>
    <row r="89" spans="1:5" ht="21" x14ac:dyDescent="0.25">
      <c r="A89" s="17"/>
      <c r="B89" s="17"/>
      <c r="C89" s="17"/>
      <c r="D89" s="9"/>
      <c r="E89" s="9">
        <f t="shared" si="1"/>
        <v>1078.31</v>
      </c>
    </row>
    <row r="90" spans="1:5" ht="21" x14ac:dyDescent="0.25">
      <c r="A90" s="17"/>
      <c r="B90" s="17"/>
      <c r="C90" s="17"/>
      <c r="D90" s="9"/>
      <c r="E90" s="9">
        <f t="shared" si="1"/>
        <v>1078.31</v>
      </c>
    </row>
    <row r="91" spans="1:5" ht="21" x14ac:dyDescent="0.25">
      <c r="A91" s="17"/>
      <c r="B91" s="17"/>
      <c r="C91" s="17"/>
      <c r="D91" s="9"/>
      <c r="E91" s="9">
        <f t="shared" si="1"/>
        <v>1078.31</v>
      </c>
    </row>
    <row r="92" spans="1:5" ht="21" x14ac:dyDescent="0.25">
      <c r="A92" s="17"/>
      <c r="B92" s="17"/>
      <c r="C92" s="17"/>
      <c r="D92" s="9"/>
      <c r="E92" s="9">
        <f t="shared" si="1"/>
        <v>1078.31</v>
      </c>
    </row>
    <row r="93" spans="1:5" ht="21" x14ac:dyDescent="0.25">
      <c r="A93" s="17"/>
      <c r="B93" s="17"/>
      <c r="C93" s="17"/>
      <c r="D93" s="9"/>
      <c r="E93" s="9">
        <f t="shared" si="1"/>
        <v>1078.31</v>
      </c>
    </row>
    <row r="94" spans="1:5" ht="21" x14ac:dyDescent="0.25">
      <c r="A94" s="17"/>
      <c r="B94" s="17"/>
      <c r="C94" s="17"/>
      <c r="D94" s="9"/>
      <c r="E94" s="9">
        <f t="shared" si="1"/>
        <v>1078.31</v>
      </c>
    </row>
    <row r="95" spans="1:5" ht="21" x14ac:dyDescent="0.25">
      <c r="A95" s="17"/>
      <c r="B95" s="17"/>
      <c r="C95" s="17"/>
      <c r="D95" s="9"/>
      <c r="E95" s="9">
        <f t="shared" si="1"/>
        <v>1078.31</v>
      </c>
    </row>
    <row r="96" spans="1:5" ht="21" x14ac:dyDescent="0.25">
      <c r="A96" s="17"/>
      <c r="B96" s="17"/>
      <c r="C96" s="17"/>
      <c r="D96" s="9"/>
      <c r="E96" s="9">
        <f t="shared" si="1"/>
        <v>1078.31</v>
      </c>
    </row>
    <row r="97" spans="1:5" ht="21" x14ac:dyDescent="0.25">
      <c r="A97" s="17"/>
      <c r="B97" s="17"/>
      <c r="C97" s="17"/>
      <c r="D97" s="9"/>
      <c r="E97" s="9">
        <f t="shared" si="1"/>
        <v>1078.31</v>
      </c>
    </row>
    <row r="98" spans="1:5" ht="21" x14ac:dyDescent="0.25">
      <c r="A98" s="17"/>
      <c r="B98" s="17"/>
      <c r="C98" s="17"/>
      <c r="D98" s="9"/>
      <c r="E98" s="9">
        <f t="shared" si="1"/>
        <v>1078.31</v>
      </c>
    </row>
    <row r="99" spans="1:5" ht="21" x14ac:dyDescent="0.25">
      <c r="A99" s="17"/>
      <c r="B99" s="17"/>
      <c r="C99" s="17"/>
      <c r="D99" s="9"/>
      <c r="E99" s="9">
        <f t="shared" si="1"/>
        <v>1078.31</v>
      </c>
    </row>
    <row r="100" spans="1:5" ht="21" x14ac:dyDescent="0.25">
      <c r="A100" s="17"/>
      <c r="B100" s="17"/>
      <c r="C100" s="17"/>
      <c r="D100" s="9"/>
      <c r="E100" s="9">
        <f t="shared" si="1"/>
        <v>1078.31</v>
      </c>
    </row>
    <row r="101" spans="1:5" ht="21" x14ac:dyDescent="0.25">
      <c r="A101" s="17"/>
      <c r="B101" s="17"/>
      <c r="C101" s="17"/>
      <c r="D101" s="9"/>
      <c r="E101" s="9">
        <f t="shared" si="1"/>
        <v>1078.31</v>
      </c>
    </row>
    <row r="102" spans="1:5" ht="21" x14ac:dyDescent="0.25">
      <c r="A102" s="17"/>
      <c r="B102" s="17"/>
      <c r="C102" s="17"/>
      <c r="D102" s="9"/>
      <c r="E102" s="9">
        <f t="shared" si="1"/>
        <v>1078.31</v>
      </c>
    </row>
    <row r="103" spans="1:5" ht="21" x14ac:dyDescent="0.25">
      <c r="A103" s="17"/>
      <c r="B103" s="17"/>
      <c r="C103" s="17"/>
      <c r="D103" s="9"/>
      <c r="E103" s="9">
        <f t="shared" si="1"/>
        <v>1078.31</v>
      </c>
    </row>
    <row r="104" spans="1:5" ht="21" x14ac:dyDescent="0.25">
      <c r="A104" s="17"/>
      <c r="B104" s="17"/>
      <c r="C104" s="17"/>
      <c r="D104" s="9"/>
      <c r="E104" s="9">
        <f t="shared" si="1"/>
        <v>1078.31</v>
      </c>
    </row>
    <row r="105" spans="1:5" ht="21" x14ac:dyDescent="0.25">
      <c r="A105" s="17"/>
      <c r="B105" s="17"/>
      <c r="C105" s="17"/>
      <c r="D105" s="17"/>
      <c r="E105" s="9">
        <f t="shared" si="1"/>
        <v>1078.31</v>
      </c>
    </row>
    <row r="106" spans="1:5" ht="21" x14ac:dyDescent="0.25">
      <c r="A106" s="17"/>
      <c r="B106" s="17"/>
      <c r="C106" s="17"/>
      <c r="D106" s="17"/>
      <c r="E106" s="9">
        <f t="shared" si="1"/>
        <v>1078.31</v>
      </c>
    </row>
    <row r="107" spans="1:5" ht="21" x14ac:dyDescent="0.25">
      <c r="A107" s="17"/>
      <c r="B107" s="17"/>
      <c r="C107" s="17"/>
      <c r="D107" s="17"/>
      <c r="E107" s="9">
        <f t="shared" si="1"/>
        <v>1078.31</v>
      </c>
    </row>
    <row r="108" spans="1:5" ht="21" x14ac:dyDescent="0.25">
      <c r="A108" s="17"/>
      <c r="B108" s="17"/>
      <c r="C108" s="17"/>
      <c r="D108" s="17"/>
      <c r="E108" s="9">
        <f t="shared" si="1"/>
        <v>1078.31</v>
      </c>
    </row>
    <row r="109" spans="1:5" ht="21" x14ac:dyDescent="0.25">
      <c r="A109" s="17"/>
      <c r="B109" s="17"/>
      <c r="C109" s="17"/>
      <c r="D109" s="17"/>
      <c r="E109" s="9">
        <f t="shared" si="1"/>
        <v>1078.31</v>
      </c>
    </row>
    <row r="110" spans="1:5" ht="21" x14ac:dyDescent="0.25">
      <c r="A110" s="17"/>
      <c r="B110" s="17"/>
      <c r="C110" s="17"/>
      <c r="D110" s="17"/>
      <c r="E110" s="9">
        <f t="shared" si="1"/>
        <v>1078.31</v>
      </c>
    </row>
    <row r="111" spans="1:5" ht="21" x14ac:dyDescent="0.25">
      <c r="A111" s="17"/>
      <c r="B111" s="17"/>
      <c r="C111" s="17"/>
      <c r="D111" s="17"/>
      <c r="E111" s="9">
        <f t="shared" si="1"/>
        <v>1078.31</v>
      </c>
    </row>
    <row r="112" spans="1:5" ht="21" x14ac:dyDescent="0.25">
      <c r="A112" s="17"/>
      <c r="B112" s="17"/>
      <c r="C112" s="17"/>
      <c r="D112" s="17"/>
      <c r="E112" s="9">
        <f t="shared" si="1"/>
        <v>1078.31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5DBC-082F-4115-AB37-17607ACA8292}">
  <dimension ref="A1:E112"/>
  <sheetViews>
    <sheetView workbookViewId="0">
      <selection activeCell="F4" sqref="F4"/>
    </sheetView>
  </sheetViews>
  <sheetFormatPr baseColWidth="10" defaultColWidth="8.83203125" defaultRowHeight="15" x14ac:dyDescent="0.2"/>
  <cols>
    <col min="1" max="1" width="15.6640625" bestFit="1" customWidth="1"/>
    <col min="2" max="2" width="65.5" customWidth="1"/>
    <col min="3" max="3" width="20.6640625" customWidth="1"/>
    <col min="4" max="4" width="20.5" bestFit="1" customWidth="1"/>
    <col min="5" max="5" width="21.5" customWidth="1"/>
  </cols>
  <sheetData>
    <row r="1" spans="1:5" ht="29" x14ac:dyDescent="0.35">
      <c r="A1" s="160" t="s">
        <v>2221</v>
      </c>
      <c r="B1" s="160"/>
      <c r="C1" s="160"/>
      <c r="D1" s="160"/>
      <c r="E1" s="160"/>
    </row>
    <row r="2" spans="1:5" ht="26" x14ac:dyDescent="0.3">
      <c r="A2" s="161" t="s">
        <v>2123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98.24</v>
      </c>
    </row>
    <row r="5" spans="1:5" ht="21" x14ac:dyDescent="0.25">
      <c r="A5" s="18"/>
      <c r="B5" s="8"/>
      <c r="C5" s="16"/>
      <c r="D5" s="9"/>
      <c r="E5" s="9">
        <f>E4+C5-D5</f>
        <v>98.24</v>
      </c>
    </row>
    <row r="6" spans="1:5" ht="21" x14ac:dyDescent="0.25">
      <c r="A6" s="18"/>
      <c r="B6" s="8"/>
      <c r="C6" s="9"/>
      <c r="D6" s="9"/>
      <c r="E6" s="9">
        <f t="shared" ref="E6:E69" si="0">E5+C6-D6</f>
        <v>98.24</v>
      </c>
    </row>
    <row r="7" spans="1:5" ht="21" x14ac:dyDescent="0.25">
      <c r="A7" s="18"/>
      <c r="B7" s="8"/>
      <c r="C7" s="9"/>
      <c r="D7" s="9"/>
      <c r="E7" s="9">
        <f t="shared" si="0"/>
        <v>98.24</v>
      </c>
    </row>
    <row r="8" spans="1:5" ht="21" x14ac:dyDescent="0.25">
      <c r="A8" s="18"/>
      <c r="B8" s="8"/>
      <c r="C8" s="9"/>
      <c r="D8" s="9"/>
      <c r="E8" s="9">
        <f t="shared" si="0"/>
        <v>98.24</v>
      </c>
    </row>
    <row r="9" spans="1:5" ht="21" x14ac:dyDescent="0.25">
      <c r="A9" s="18"/>
      <c r="B9" s="8"/>
      <c r="C9" s="9"/>
      <c r="D9" s="9"/>
      <c r="E9" s="9">
        <f t="shared" si="0"/>
        <v>98.24</v>
      </c>
    </row>
    <row r="10" spans="1:5" ht="21" x14ac:dyDescent="0.25">
      <c r="A10" s="18"/>
      <c r="B10" s="8"/>
      <c r="C10" s="9"/>
      <c r="D10" s="9"/>
      <c r="E10" s="9">
        <f t="shared" si="0"/>
        <v>98.24</v>
      </c>
    </row>
    <row r="11" spans="1:5" ht="21" x14ac:dyDescent="0.25">
      <c r="A11" s="18"/>
      <c r="B11" s="8"/>
      <c r="C11" s="9"/>
      <c r="D11" s="9"/>
      <c r="E11" s="9">
        <f t="shared" si="0"/>
        <v>98.24</v>
      </c>
    </row>
    <row r="12" spans="1:5" ht="21" x14ac:dyDescent="0.25">
      <c r="A12" s="18"/>
      <c r="B12" s="8"/>
      <c r="C12" s="9"/>
      <c r="D12" s="9"/>
      <c r="E12" s="9">
        <f t="shared" si="0"/>
        <v>98.24</v>
      </c>
    </row>
    <row r="13" spans="1:5" ht="21" x14ac:dyDescent="0.25">
      <c r="A13" s="18"/>
      <c r="B13" s="8"/>
      <c r="C13" s="9"/>
      <c r="D13" s="9"/>
      <c r="E13" s="9">
        <f t="shared" si="0"/>
        <v>98.24</v>
      </c>
    </row>
    <row r="14" spans="1:5" ht="21" x14ac:dyDescent="0.25">
      <c r="A14" s="18"/>
      <c r="B14" s="8"/>
      <c r="C14" s="9"/>
      <c r="D14" s="9"/>
      <c r="E14" s="9">
        <f t="shared" si="0"/>
        <v>98.24</v>
      </c>
    </row>
    <row r="15" spans="1:5" ht="21" x14ac:dyDescent="0.25">
      <c r="A15" s="18"/>
      <c r="B15" s="8"/>
      <c r="C15" s="9"/>
      <c r="D15" s="9"/>
      <c r="E15" s="9">
        <f t="shared" si="0"/>
        <v>98.24</v>
      </c>
    </row>
    <row r="16" spans="1:5" ht="21" x14ac:dyDescent="0.25">
      <c r="A16" s="18"/>
      <c r="B16" s="8"/>
      <c r="C16" s="9"/>
      <c r="D16" s="9"/>
      <c r="E16" s="9">
        <f t="shared" si="0"/>
        <v>98.24</v>
      </c>
    </row>
    <row r="17" spans="1:5" ht="21" x14ac:dyDescent="0.25">
      <c r="A17" s="18"/>
      <c r="B17" s="8"/>
      <c r="C17" s="9"/>
      <c r="D17" s="9"/>
      <c r="E17" s="9">
        <f t="shared" si="0"/>
        <v>98.24</v>
      </c>
    </row>
    <row r="18" spans="1:5" ht="21" x14ac:dyDescent="0.25">
      <c r="A18" s="18"/>
      <c r="B18" s="8"/>
      <c r="C18" s="9"/>
      <c r="D18" s="9"/>
      <c r="E18" s="9">
        <f t="shared" si="0"/>
        <v>98.24</v>
      </c>
    </row>
    <row r="19" spans="1:5" ht="21" x14ac:dyDescent="0.25">
      <c r="A19" s="18"/>
      <c r="B19" s="8"/>
      <c r="C19" s="9"/>
      <c r="D19" s="9"/>
      <c r="E19" s="9">
        <f t="shared" si="0"/>
        <v>98.24</v>
      </c>
    </row>
    <row r="20" spans="1:5" ht="21" x14ac:dyDescent="0.25">
      <c r="A20" s="18"/>
      <c r="B20" s="8"/>
      <c r="C20" s="9"/>
      <c r="D20" s="9"/>
      <c r="E20" s="9">
        <f t="shared" si="0"/>
        <v>98.24</v>
      </c>
    </row>
    <row r="21" spans="1:5" ht="21" x14ac:dyDescent="0.25">
      <c r="A21" s="18"/>
      <c r="B21" s="8"/>
      <c r="C21" s="9"/>
      <c r="D21" s="9"/>
      <c r="E21" s="9">
        <f t="shared" si="0"/>
        <v>98.24</v>
      </c>
    </row>
    <row r="22" spans="1:5" ht="21" x14ac:dyDescent="0.25">
      <c r="A22" s="18"/>
      <c r="B22" s="8"/>
      <c r="C22" s="9"/>
      <c r="D22" s="9"/>
      <c r="E22" s="9">
        <f t="shared" si="0"/>
        <v>98.24</v>
      </c>
    </row>
    <row r="23" spans="1:5" ht="21" x14ac:dyDescent="0.25">
      <c r="A23" s="18"/>
      <c r="B23" s="8"/>
      <c r="C23" s="9"/>
      <c r="D23" s="9"/>
      <c r="E23" s="9">
        <f t="shared" si="0"/>
        <v>98.24</v>
      </c>
    </row>
    <row r="24" spans="1:5" ht="21" x14ac:dyDescent="0.25">
      <c r="A24" s="18"/>
      <c r="B24" s="8"/>
      <c r="C24" s="9"/>
      <c r="D24" s="9"/>
      <c r="E24" s="9">
        <f t="shared" si="0"/>
        <v>98.24</v>
      </c>
    </row>
    <row r="25" spans="1:5" ht="21" x14ac:dyDescent="0.25">
      <c r="A25" s="18"/>
      <c r="B25" s="8"/>
      <c r="C25" s="9"/>
      <c r="D25" s="9"/>
      <c r="E25" s="9">
        <f t="shared" si="0"/>
        <v>98.24</v>
      </c>
    </row>
    <row r="26" spans="1:5" ht="21" x14ac:dyDescent="0.25">
      <c r="A26" s="18"/>
      <c r="B26" s="8"/>
      <c r="C26" s="9"/>
      <c r="D26" s="9"/>
      <c r="E26" s="9">
        <f t="shared" si="0"/>
        <v>98.24</v>
      </c>
    </row>
    <row r="27" spans="1:5" ht="21" x14ac:dyDescent="0.25">
      <c r="A27" s="18"/>
      <c r="B27" s="8"/>
      <c r="C27" s="9"/>
      <c r="D27" s="9"/>
      <c r="E27" s="9">
        <f t="shared" si="0"/>
        <v>98.24</v>
      </c>
    </row>
    <row r="28" spans="1:5" ht="21" x14ac:dyDescent="0.25">
      <c r="A28" s="18"/>
      <c r="B28" s="8"/>
      <c r="C28" s="9"/>
      <c r="D28" s="9"/>
      <c r="E28" s="9">
        <f t="shared" si="0"/>
        <v>98.24</v>
      </c>
    </row>
    <row r="29" spans="1:5" ht="21" x14ac:dyDescent="0.25">
      <c r="A29" s="18"/>
      <c r="B29" s="8"/>
      <c r="C29" s="9"/>
      <c r="D29" s="9"/>
      <c r="E29" s="9">
        <f t="shared" si="0"/>
        <v>98.24</v>
      </c>
    </row>
    <row r="30" spans="1:5" ht="21" x14ac:dyDescent="0.25">
      <c r="A30" s="18"/>
      <c r="B30" s="8"/>
      <c r="C30" s="9"/>
      <c r="D30" s="9"/>
      <c r="E30" s="9">
        <f t="shared" si="0"/>
        <v>98.24</v>
      </c>
    </row>
    <row r="31" spans="1:5" ht="21" x14ac:dyDescent="0.25">
      <c r="A31" s="18"/>
      <c r="B31" s="8"/>
      <c r="C31" s="9"/>
      <c r="D31" s="9"/>
      <c r="E31" s="9">
        <f t="shared" si="0"/>
        <v>98.24</v>
      </c>
    </row>
    <row r="32" spans="1:5" ht="21" x14ac:dyDescent="0.25">
      <c r="A32" s="18"/>
      <c r="B32" s="8"/>
      <c r="C32" s="9"/>
      <c r="D32" s="9"/>
      <c r="E32" s="9">
        <f t="shared" si="0"/>
        <v>98.24</v>
      </c>
    </row>
    <row r="33" spans="1:5" ht="21" x14ac:dyDescent="0.25">
      <c r="A33" s="17"/>
      <c r="B33" s="8"/>
      <c r="C33" s="9"/>
      <c r="D33" s="9"/>
      <c r="E33" s="9">
        <f t="shared" si="0"/>
        <v>98.24</v>
      </c>
    </row>
    <row r="34" spans="1:5" ht="21" x14ac:dyDescent="0.25">
      <c r="A34" s="17"/>
      <c r="B34" s="8"/>
      <c r="C34" s="9"/>
      <c r="D34" s="9"/>
      <c r="E34" s="9">
        <f t="shared" si="0"/>
        <v>98.24</v>
      </c>
    </row>
    <row r="35" spans="1:5" ht="21" x14ac:dyDescent="0.25">
      <c r="A35" s="17"/>
      <c r="B35" s="17"/>
      <c r="C35" s="9"/>
      <c r="D35" s="9"/>
      <c r="E35" s="9">
        <f t="shared" si="0"/>
        <v>98.24</v>
      </c>
    </row>
    <row r="36" spans="1:5" ht="21" x14ac:dyDescent="0.25">
      <c r="A36" s="17"/>
      <c r="B36" s="17"/>
      <c r="C36" s="9"/>
      <c r="D36" s="9"/>
      <c r="E36" s="9">
        <f t="shared" si="0"/>
        <v>98.24</v>
      </c>
    </row>
    <row r="37" spans="1:5" ht="21" x14ac:dyDescent="0.25">
      <c r="A37" s="17"/>
      <c r="B37" s="17"/>
      <c r="C37" s="9"/>
      <c r="D37" s="9"/>
      <c r="E37" s="9">
        <f t="shared" si="0"/>
        <v>98.24</v>
      </c>
    </row>
    <row r="38" spans="1:5" ht="21" x14ac:dyDescent="0.25">
      <c r="A38" s="17"/>
      <c r="B38" s="17"/>
      <c r="C38" s="9"/>
      <c r="D38" s="9"/>
      <c r="E38" s="9">
        <f t="shared" si="0"/>
        <v>98.24</v>
      </c>
    </row>
    <row r="39" spans="1:5" ht="21" x14ac:dyDescent="0.25">
      <c r="A39" s="17"/>
      <c r="B39" s="17"/>
      <c r="C39" s="9"/>
      <c r="D39" s="9"/>
      <c r="E39" s="9">
        <f t="shared" si="0"/>
        <v>98.24</v>
      </c>
    </row>
    <row r="40" spans="1:5" ht="21" x14ac:dyDescent="0.25">
      <c r="A40" s="17"/>
      <c r="B40" s="17"/>
      <c r="C40" s="9"/>
      <c r="D40" s="9"/>
      <c r="E40" s="9">
        <f t="shared" si="0"/>
        <v>98.24</v>
      </c>
    </row>
    <row r="41" spans="1:5" ht="21" x14ac:dyDescent="0.25">
      <c r="A41" s="17"/>
      <c r="B41" s="17"/>
      <c r="C41" s="9"/>
      <c r="D41" s="9"/>
      <c r="E41" s="9">
        <f t="shared" si="0"/>
        <v>98.24</v>
      </c>
    </row>
    <row r="42" spans="1:5" ht="21" x14ac:dyDescent="0.25">
      <c r="A42" s="17"/>
      <c r="B42" s="17"/>
      <c r="C42" s="9"/>
      <c r="D42" s="9"/>
      <c r="E42" s="9">
        <f t="shared" si="0"/>
        <v>98.24</v>
      </c>
    </row>
    <row r="43" spans="1:5" ht="21" x14ac:dyDescent="0.25">
      <c r="A43" s="17"/>
      <c r="B43" s="17"/>
      <c r="C43" s="9"/>
      <c r="D43" s="9"/>
      <c r="E43" s="9">
        <f t="shared" si="0"/>
        <v>98.24</v>
      </c>
    </row>
    <row r="44" spans="1:5" ht="21" x14ac:dyDescent="0.25">
      <c r="A44" s="17"/>
      <c r="B44" s="17"/>
      <c r="C44" s="9"/>
      <c r="D44" s="9"/>
      <c r="E44" s="9">
        <f t="shared" si="0"/>
        <v>98.24</v>
      </c>
    </row>
    <row r="45" spans="1:5" ht="21" x14ac:dyDescent="0.25">
      <c r="A45" s="17"/>
      <c r="B45" s="17"/>
      <c r="C45" s="9"/>
      <c r="D45" s="9"/>
      <c r="E45" s="9">
        <f t="shared" si="0"/>
        <v>98.24</v>
      </c>
    </row>
    <row r="46" spans="1:5" ht="21" x14ac:dyDescent="0.25">
      <c r="A46" s="17"/>
      <c r="B46" s="17"/>
      <c r="C46" s="9"/>
      <c r="D46" s="9"/>
      <c r="E46" s="9">
        <f t="shared" si="0"/>
        <v>98.24</v>
      </c>
    </row>
    <row r="47" spans="1:5" ht="21" x14ac:dyDescent="0.25">
      <c r="A47" s="17"/>
      <c r="B47" s="17"/>
      <c r="C47" s="9"/>
      <c r="D47" s="9"/>
      <c r="E47" s="9">
        <f t="shared" si="0"/>
        <v>98.24</v>
      </c>
    </row>
    <row r="48" spans="1:5" ht="21" x14ac:dyDescent="0.25">
      <c r="A48" s="17"/>
      <c r="B48" s="17"/>
      <c r="C48" s="9"/>
      <c r="D48" s="9"/>
      <c r="E48" s="9">
        <f t="shared" si="0"/>
        <v>98.24</v>
      </c>
    </row>
    <row r="49" spans="1:5" ht="21" x14ac:dyDescent="0.25">
      <c r="A49" s="17"/>
      <c r="B49" s="17"/>
      <c r="C49" s="9"/>
      <c r="D49" s="9"/>
      <c r="E49" s="9">
        <f t="shared" si="0"/>
        <v>98.24</v>
      </c>
    </row>
    <row r="50" spans="1:5" ht="21" x14ac:dyDescent="0.25">
      <c r="A50" s="17"/>
      <c r="B50" s="17"/>
      <c r="C50" s="9"/>
      <c r="D50" s="9"/>
      <c r="E50" s="9">
        <f t="shared" si="0"/>
        <v>98.24</v>
      </c>
    </row>
    <row r="51" spans="1:5" ht="21" x14ac:dyDescent="0.25">
      <c r="A51" s="17"/>
      <c r="B51" s="17"/>
      <c r="C51" s="9"/>
      <c r="D51" s="9"/>
      <c r="E51" s="9">
        <f t="shared" si="0"/>
        <v>98.24</v>
      </c>
    </row>
    <row r="52" spans="1:5" ht="21" x14ac:dyDescent="0.25">
      <c r="A52" s="17"/>
      <c r="B52" s="17"/>
      <c r="C52" s="9"/>
      <c r="D52" s="9"/>
      <c r="E52" s="9">
        <f t="shared" si="0"/>
        <v>98.24</v>
      </c>
    </row>
    <row r="53" spans="1:5" ht="21" x14ac:dyDescent="0.25">
      <c r="A53" s="17"/>
      <c r="B53" s="17"/>
      <c r="C53" s="17"/>
      <c r="D53" s="9"/>
      <c r="E53" s="9">
        <f t="shared" si="0"/>
        <v>98.24</v>
      </c>
    </row>
    <row r="54" spans="1:5" ht="21" x14ac:dyDescent="0.25">
      <c r="A54" s="17"/>
      <c r="B54" s="17"/>
      <c r="C54" s="17"/>
      <c r="D54" s="9"/>
      <c r="E54" s="9">
        <f t="shared" si="0"/>
        <v>98.24</v>
      </c>
    </row>
    <row r="55" spans="1:5" ht="21" x14ac:dyDescent="0.25">
      <c r="A55" s="17"/>
      <c r="B55" s="17"/>
      <c r="C55" s="17"/>
      <c r="D55" s="9"/>
      <c r="E55" s="9">
        <f t="shared" si="0"/>
        <v>98.24</v>
      </c>
    </row>
    <row r="56" spans="1:5" ht="21" x14ac:dyDescent="0.25">
      <c r="A56" s="17"/>
      <c r="B56" s="17"/>
      <c r="C56" s="17"/>
      <c r="D56" s="9"/>
      <c r="E56" s="9">
        <f t="shared" si="0"/>
        <v>98.24</v>
      </c>
    </row>
    <row r="57" spans="1:5" ht="21" x14ac:dyDescent="0.25">
      <c r="A57" s="17"/>
      <c r="B57" s="17"/>
      <c r="C57" s="17"/>
      <c r="D57" s="9"/>
      <c r="E57" s="9">
        <f t="shared" si="0"/>
        <v>98.24</v>
      </c>
    </row>
    <row r="58" spans="1:5" ht="21" x14ac:dyDescent="0.25">
      <c r="A58" s="17"/>
      <c r="B58" s="17"/>
      <c r="C58" s="17"/>
      <c r="D58" s="9"/>
      <c r="E58" s="9">
        <f t="shared" si="0"/>
        <v>98.24</v>
      </c>
    </row>
    <row r="59" spans="1:5" ht="21" x14ac:dyDescent="0.25">
      <c r="A59" s="17"/>
      <c r="B59" s="17"/>
      <c r="C59" s="17"/>
      <c r="D59" s="9"/>
      <c r="E59" s="9">
        <f t="shared" si="0"/>
        <v>98.24</v>
      </c>
    </row>
    <row r="60" spans="1:5" ht="21" x14ac:dyDescent="0.25">
      <c r="A60" s="17"/>
      <c r="B60" s="17"/>
      <c r="C60" s="17"/>
      <c r="D60" s="9"/>
      <c r="E60" s="9">
        <f t="shared" si="0"/>
        <v>98.24</v>
      </c>
    </row>
    <row r="61" spans="1:5" ht="21" x14ac:dyDescent="0.25">
      <c r="A61" s="17"/>
      <c r="B61" s="17"/>
      <c r="C61" s="17"/>
      <c r="D61" s="9"/>
      <c r="E61" s="9">
        <f t="shared" si="0"/>
        <v>98.24</v>
      </c>
    </row>
    <row r="62" spans="1:5" ht="21" x14ac:dyDescent="0.25">
      <c r="A62" s="17"/>
      <c r="B62" s="17"/>
      <c r="C62" s="17"/>
      <c r="D62" s="9"/>
      <c r="E62" s="9">
        <f t="shared" si="0"/>
        <v>98.24</v>
      </c>
    </row>
    <row r="63" spans="1:5" ht="21" x14ac:dyDescent="0.25">
      <c r="A63" s="17"/>
      <c r="B63" s="17"/>
      <c r="C63" s="17"/>
      <c r="D63" s="9"/>
      <c r="E63" s="9">
        <f t="shared" si="0"/>
        <v>98.24</v>
      </c>
    </row>
    <row r="64" spans="1:5" ht="21" x14ac:dyDescent="0.25">
      <c r="A64" s="17"/>
      <c r="B64" s="17"/>
      <c r="C64" s="17"/>
      <c r="D64" s="9"/>
      <c r="E64" s="9">
        <f t="shared" si="0"/>
        <v>98.24</v>
      </c>
    </row>
    <row r="65" spans="1:5" ht="21" x14ac:dyDescent="0.25">
      <c r="A65" s="17"/>
      <c r="B65" s="17"/>
      <c r="C65" s="17"/>
      <c r="D65" s="9"/>
      <c r="E65" s="9">
        <f t="shared" si="0"/>
        <v>98.24</v>
      </c>
    </row>
    <row r="66" spans="1:5" ht="21" x14ac:dyDescent="0.25">
      <c r="A66" s="17"/>
      <c r="B66" s="17"/>
      <c r="C66" s="17"/>
      <c r="D66" s="9"/>
      <c r="E66" s="9">
        <f t="shared" si="0"/>
        <v>98.24</v>
      </c>
    </row>
    <row r="67" spans="1:5" ht="21" x14ac:dyDescent="0.25">
      <c r="A67" s="17"/>
      <c r="B67" s="17"/>
      <c r="C67" s="17"/>
      <c r="D67" s="9"/>
      <c r="E67" s="9">
        <f t="shared" si="0"/>
        <v>98.24</v>
      </c>
    </row>
    <row r="68" spans="1:5" ht="21" x14ac:dyDescent="0.25">
      <c r="A68" s="17"/>
      <c r="B68" s="17"/>
      <c r="C68" s="17"/>
      <c r="D68" s="9"/>
      <c r="E68" s="9">
        <f t="shared" si="0"/>
        <v>98.24</v>
      </c>
    </row>
    <row r="69" spans="1:5" ht="21" x14ac:dyDescent="0.25">
      <c r="A69" s="17"/>
      <c r="B69" s="17"/>
      <c r="C69" s="17"/>
      <c r="D69" s="9"/>
      <c r="E69" s="9">
        <f t="shared" si="0"/>
        <v>98.24</v>
      </c>
    </row>
    <row r="70" spans="1:5" ht="21" x14ac:dyDescent="0.25">
      <c r="A70" s="17"/>
      <c r="B70" s="17"/>
      <c r="C70" s="17"/>
      <c r="D70" s="9"/>
      <c r="E70" s="9">
        <f t="shared" ref="E70:E112" si="1">E69+C70-D70</f>
        <v>98.24</v>
      </c>
    </row>
    <row r="71" spans="1:5" ht="21" x14ac:dyDescent="0.25">
      <c r="A71" s="17"/>
      <c r="B71" s="17"/>
      <c r="C71" s="17"/>
      <c r="D71" s="9"/>
      <c r="E71" s="9">
        <f t="shared" si="1"/>
        <v>98.24</v>
      </c>
    </row>
    <row r="72" spans="1:5" ht="21" x14ac:dyDescent="0.25">
      <c r="A72" s="17"/>
      <c r="B72" s="17"/>
      <c r="C72" s="17"/>
      <c r="D72" s="9"/>
      <c r="E72" s="9">
        <f t="shared" si="1"/>
        <v>98.24</v>
      </c>
    </row>
    <row r="73" spans="1:5" ht="21" x14ac:dyDescent="0.25">
      <c r="A73" s="17"/>
      <c r="B73" s="17"/>
      <c r="C73" s="17"/>
      <c r="D73" s="9"/>
      <c r="E73" s="9">
        <f t="shared" si="1"/>
        <v>98.24</v>
      </c>
    </row>
    <row r="74" spans="1:5" ht="21" x14ac:dyDescent="0.25">
      <c r="A74" s="17"/>
      <c r="B74" s="17"/>
      <c r="C74" s="17"/>
      <c r="D74" s="9"/>
      <c r="E74" s="9">
        <f t="shared" si="1"/>
        <v>98.24</v>
      </c>
    </row>
    <row r="75" spans="1:5" ht="21" x14ac:dyDescent="0.25">
      <c r="A75" s="17"/>
      <c r="B75" s="17"/>
      <c r="C75" s="17"/>
      <c r="D75" s="9"/>
      <c r="E75" s="9">
        <f t="shared" si="1"/>
        <v>98.24</v>
      </c>
    </row>
    <row r="76" spans="1:5" ht="21" x14ac:dyDescent="0.25">
      <c r="A76" s="17"/>
      <c r="B76" s="17"/>
      <c r="C76" s="17"/>
      <c r="D76" s="9"/>
      <c r="E76" s="9">
        <f t="shared" si="1"/>
        <v>98.24</v>
      </c>
    </row>
    <row r="77" spans="1:5" ht="21" x14ac:dyDescent="0.25">
      <c r="A77" s="17"/>
      <c r="B77" s="17"/>
      <c r="C77" s="17"/>
      <c r="D77" s="9"/>
      <c r="E77" s="9">
        <f t="shared" si="1"/>
        <v>98.24</v>
      </c>
    </row>
    <row r="78" spans="1:5" ht="21" x14ac:dyDescent="0.25">
      <c r="A78" s="17"/>
      <c r="B78" s="17"/>
      <c r="C78" s="17"/>
      <c r="D78" s="9"/>
      <c r="E78" s="9">
        <f t="shared" si="1"/>
        <v>98.24</v>
      </c>
    </row>
    <row r="79" spans="1:5" ht="21" x14ac:dyDescent="0.25">
      <c r="A79" s="17"/>
      <c r="B79" s="17"/>
      <c r="C79" s="17"/>
      <c r="D79" s="9"/>
      <c r="E79" s="9">
        <f t="shared" si="1"/>
        <v>98.24</v>
      </c>
    </row>
    <row r="80" spans="1:5" ht="21" x14ac:dyDescent="0.25">
      <c r="A80" s="17"/>
      <c r="B80" s="17"/>
      <c r="C80" s="17"/>
      <c r="D80" s="9"/>
      <c r="E80" s="9">
        <f t="shared" si="1"/>
        <v>98.24</v>
      </c>
    </row>
    <row r="81" spans="1:5" ht="21" x14ac:dyDescent="0.25">
      <c r="A81" s="17"/>
      <c r="B81" s="17"/>
      <c r="C81" s="17"/>
      <c r="D81" s="9"/>
      <c r="E81" s="9">
        <f t="shared" si="1"/>
        <v>98.24</v>
      </c>
    </row>
    <row r="82" spans="1:5" ht="21" x14ac:dyDescent="0.25">
      <c r="A82" s="17"/>
      <c r="B82" s="17"/>
      <c r="C82" s="17"/>
      <c r="D82" s="9"/>
      <c r="E82" s="9">
        <f t="shared" si="1"/>
        <v>98.24</v>
      </c>
    </row>
    <row r="83" spans="1:5" ht="21" x14ac:dyDescent="0.25">
      <c r="A83" s="17"/>
      <c r="B83" s="17"/>
      <c r="C83" s="17"/>
      <c r="D83" s="9"/>
      <c r="E83" s="9">
        <f t="shared" si="1"/>
        <v>98.24</v>
      </c>
    </row>
    <row r="84" spans="1:5" ht="21" x14ac:dyDescent="0.25">
      <c r="A84" s="17"/>
      <c r="B84" s="17"/>
      <c r="C84" s="17"/>
      <c r="D84" s="9"/>
      <c r="E84" s="9">
        <f t="shared" si="1"/>
        <v>98.24</v>
      </c>
    </row>
    <row r="85" spans="1:5" ht="21" x14ac:dyDescent="0.25">
      <c r="A85" s="17"/>
      <c r="B85" s="17"/>
      <c r="C85" s="17"/>
      <c r="D85" s="9"/>
      <c r="E85" s="9">
        <f t="shared" si="1"/>
        <v>98.24</v>
      </c>
    </row>
    <row r="86" spans="1:5" ht="21" x14ac:dyDescent="0.25">
      <c r="A86" s="17"/>
      <c r="B86" s="17"/>
      <c r="C86" s="17"/>
      <c r="D86" s="9"/>
      <c r="E86" s="9">
        <f t="shared" si="1"/>
        <v>98.24</v>
      </c>
    </row>
    <row r="87" spans="1:5" ht="21" x14ac:dyDescent="0.25">
      <c r="A87" s="17"/>
      <c r="B87" s="17"/>
      <c r="C87" s="17"/>
      <c r="D87" s="9"/>
      <c r="E87" s="9">
        <f t="shared" si="1"/>
        <v>98.24</v>
      </c>
    </row>
    <row r="88" spans="1:5" ht="21" x14ac:dyDescent="0.25">
      <c r="A88" s="17"/>
      <c r="B88" s="17"/>
      <c r="C88" s="17"/>
      <c r="D88" s="9"/>
      <c r="E88" s="9">
        <f t="shared" si="1"/>
        <v>98.24</v>
      </c>
    </row>
    <row r="89" spans="1:5" ht="21" x14ac:dyDescent="0.25">
      <c r="A89" s="17"/>
      <c r="B89" s="17"/>
      <c r="C89" s="17"/>
      <c r="D89" s="9"/>
      <c r="E89" s="9">
        <f t="shared" si="1"/>
        <v>98.24</v>
      </c>
    </row>
    <row r="90" spans="1:5" ht="21" x14ac:dyDescent="0.25">
      <c r="A90" s="17"/>
      <c r="B90" s="17"/>
      <c r="C90" s="17"/>
      <c r="D90" s="9"/>
      <c r="E90" s="9">
        <f t="shared" si="1"/>
        <v>98.24</v>
      </c>
    </row>
    <row r="91" spans="1:5" ht="21" x14ac:dyDescent="0.25">
      <c r="A91" s="17"/>
      <c r="B91" s="17"/>
      <c r="C91" s="17"/>
      <c r="D91" s="9"/>
      <c r="E91" s="9">
        <f t="shared" si="1"/>
        <v>98.24</v>
      </c>
    </row>
    <row r="92" spans="1:5" ht="21" x14ac:dyDescent="0.25">
      <c r="A92" s="17"/>
      <c r="B92" s="17"/>
      <c r="C92" s="17"/>
      <c r="D92" s="9"/>
      <c r="E92" s="9">
        <f t="shared" si="1"/>
        <v>98.24</v>
      </c>
    </row>
    <row r="93" spans="1:5" ht="21" x14ac:dyDescent="0.25">
      <c r="A93" s="17"/>
      <c r="B93" s="17"/>
      <c r="C93" s="17"/>
      <c r="D93" s="9"/>
      <c r="E93" s="9">
        <f t="shared" si="1"/>
        <v>98.24</v>
      </c>
    </row>
    <row r="94" spans="1:5" ht="21" x14ac:dyDescent="0.25">
      <c r="A94" s="17"/>
      <c r="B94" s="17"/>
      <c r="C94" s="17"/>
      <c r="D94" s="9"/>
      <c r="E94" s="9">
        <f t="shared" si="1"/>
        <v>98.24</v>
      </c>
    </row>
    <row r="95" spans="1:5" ht="21" x14ac:dyDescent="0.25">
      <c r="A95" s="17"/>
      <c r="B95" s="17"/>
      <c r="C95" s="17"/>
      <c r="D95" s="9"/>
      <c r="E95" s="9">
        <f t="shared" si="1"/>
        <v>98.24</v>
      </c>
    </row>
    <row r="96" spans="1:5" ht="21" x14ac:dyDescent="0.25">
      <c r="A96" s="17"/>
      <c r="B96" s="17"/>
      <c r="C96" s="17"/>
      <c r="D96" s="9"/>
      <c r="E96" s="9">
        <f t="shared" si="1"/>
        <v>98.24</v>
      </c>
    </row>
    <row r="97" spans="1:5" ht="21" x14ac:dyDescent="0.25">
      <c r="A97" s="17"/>
      <c r="B97" s="17"/>
      <c r="C97" s="17"/>
      <c r="D97" s="9"/>
      <c r="E97" s="9">
        <f t="shared" si="1"/>
        <v>98.24</v>
      </c>
    </row>
    <row r="98" spans="1:5" ht="21" x14ac:dyDescent="0.25">
      <c r="A98" s="17"/>
      <c r="B98" s="17"/>
      <c r="C98" s="17"/>
      <c r="D98" s="9"/>
      <c r="E98" s="9">
        <f t="shared" si="1"/>
        <v>98.24</v>
      </c>
    </row>
    <row r="99" spans="1:5" ht="21" x14ac:dyDescent="0.25">
      <c r="A99" s="17"/>
      <c r="B99" s="17"/>
      <c r="C99" s="17"/>
      <c r="D99" s="9"/>
      <c r="E99" s="9">
        <f t="shared" si="1"/>
        <v>98.24</v>
      </c>
    </row>
    <row r="100" spans="1:5" ht="21" x14ac:dyDescent="0.25">
      <c r="A100" s="17"/>
      <c r="B100" s="17"/>
      <c r="C100" s="17"/>
      <c r="D100" s="9"/>
      <c r="E100" s="9">
        <f t="shared" si="1"/>
        <v>98.24</v>
      </c>
    </row>
    <row r="101" spans="1:5" ht="21" x14ac:dyDescent="0.25">
      <c r="A101" s="17"/>
      <c r="B101" s="17"/>
      <c r="C101" s="17"/>
      <c r="D101" s="9"/>
      <c r="E101" s="9">
        <f t="shared" si="1"/>
        <v>98.24</v>
      </c>
    </row>
    <row r="102" spans="1:5" ht="21" x14ac:dyDescent="0.25">
      <c r="A102" s="17"/>
      <c r="B102" s="17"/>
      <c r="C102" s="17"/>
      <c r="D102" s="9"/>
      <c r="E102" s="9">
        <f t="shared" si="1"/>
        <v>98.24</v>
      </c>
    </row>
    <row r="103" spans="1:5" ht="21" x14ac:dyDescent="0.25">
      <c r="A103" s="17"/>
      <c r="B103" s="17"/>
      <c r="C103" s="17"/>
      <c r="D103" s="9"/>
      <c r="E103" s="9">
        <f t="shared" si="1"/>
        <v>98.24</v>
      </c>
    </row>
    <row r="104" spans="1:5" ht="21" x14ac:dyDescent="0.25">
      <c r="A104" s="17"/>
      <c r="B104" s="17"/>
      <c r="C104" s="17"/>
      <c r="D104" s="9"/>
      <c r="E104" s="9">
        <f t="shared" si="1"/>
        <v>98.24</v>
      </c>
    </row>
    <row r="105" spans="1:5" ht="21" x14ac:dyDescent="0.25">
      <c r="A105" s="17"/>
      <c r="B105" s="17"/>
      <c r="C105" s="17"/>
      <c r="D105" s="17"/>
      <c r="E105" s="9">
        <f t="shared" si="1"/>
        <v>98.24</v>
      </c>
    </row>
    <row r="106" spans="1:5" ht="21" x14ac:dyDescent="0.25">
      <c r="A106" s="17"/>
      <c r="B106" s="17"/>
      <c r="C106" s="17"/>
      <c r="D106" s="17"/>
      <c r="E106" s="9">
        <f t="shared" si="1"/>
        <v>98.24</v>
      </c>
    </row>
    <row r="107" spans="1:5" ht="21" x14ac:dyDescent="0.25">
      <c r="A107" s="17"/>
      <c r="B107" s="17"/>
      <c r="C107" s="17"/>
      <c r="D107" s="17"/>
      <c r="E107" s="9">
        <f t="shared" si="1"/>
        <v>98.24</v>
      </c>
    </row>
    <row r="108" spans="1:5" ht="21" x14ac:dyDescent="0.25">
      <c r="A108" s="17"/>
      <c r="B108" s="17"/>
      <c r="C108" s="17"/>
      <c r="D108" s="17"/>
      <c r="E108" s="9">
        <f t="shared" si="1"/>
        <v>98.24</v>
      </c>
    </row>
    <row r="109" spans="1:5" ht="21" x14ac:dyDescent="0.25">
      <c r="A109" s="17"/>
      <c r="B109" s="17"/>
      <c r="C109" s="17"/>
      <c r="D109" s="17"/>
      <c r="E109" s="9">
        <f t="shared" si="1"/>
        <v>98.24</v>
      </c>
    </row>
    <row r="110" spans="1:5" ht="21" x14ac:dyDescent="0.25">
      <c r="A110" s="17"/>
      <c r="B110" s="17"/>
      <c r="C110" s="17"/>
      <c r="D110" s="17"/>
      <c r="E110" s="9">
        <f t="shared" si="1"/>
        <v>98.24</v>
      </c>
    </row>
    <row r="111" spans="1:5" ht="21" x14ac:dyDescent="0.25">
      <c r="A111" s="17"/>
      <c r="B111" s="17"/>
      <c r="C111" s="17"/>
      <c r="D111" s="17"/>
      <c r="E111" s="9">
        <f t="shared" si="1"/>
        <v>98.24</v>
      </c>
    </row>
    <row r="112" spans="1:5" ht="21" x14ac:dyDescent="0.25">
      <c r="A112" s="17"/>
      <c r="B112" s="17"/>
      <c r="C112" s="17"/>
      <c r="D112" s="17"/>
      <c r="E112" s="9">
        <f t="shared" si="1"/>
        <v>98.24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 codeName="Sheet196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2229</v>
      </c>
      <c r="B1" s="160"/>
      <c r="C1" s="160"/>
      <c r="D1" s="160"/>
      <c r="E1" s="160"/>
    </row>
    <row r="2" spans="1:5" ht="26" x14ac:dyDescent="0.3">
      <c r="A2" s="161" t="s">
        <v>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219.45</v>
      </c>
    </row>
    <row r="5" spans="1:5" ht="24" x14ac:dyDescent="0.3">
      <c r="A5" s="18"/>
      <c r="B5" s="8"/>
      <c r="C5" s="64"/>
      <c r="D5" s="9"/>
      <c r="E5" s="9">
        <f>E4+C5-D5</f>
        <v>219.45</v>
      </c>
    </row>
    <row r="6" spans="1:5" ht="21" x14ac:dyDescent="0.25">
      <c r="A6" s="18"/>
      <c r="B6" s="8"/>
      <c r="C6" s="9"/>
      <c r="D6" s="9"/>
      <c r="E6" s="9">
        <f t="shared" ref="E6:E69" si="0">E5+C6-D6</f>
        <v>219.45</v>
      </c>
    </row>
    <row r="7" spans="1:5" ht="21" x14ac:dyDescent="0.25">
      <c r="A7" s="18"/>
      <c r="B7" s="8"/>
      <c r="C7" s="9"/>
      <c r="D7" s="9"/>
      <c r="E7" s="9">
        <f t="shared" si="0"/>
        <v>219.45</v>
      </c>
    </row>
    <row r="8" spans="1:5" ht="21" x14ac:dyDescent="0.25">
      <c r="A8" s="18"/>
      <c r="B8" s="8"/>
      <c r="C8" s="9"/>
      <c r="D8" s="9"/>
      <c r="E8" s="9">
        <f t="shared" si="0"/>
        <v>219.45</v>
      </c>
    </row>
    <row r="9" spans="1:5" ht="21" x14ac:dyDescent="0.25">
      <c r="A9" s="18"/>
      <c r="B9" s="8"/>
      <c r="C9" s="9"/>
      <c r="D9" s="9"/>
      <c r="E9" s="9">
        <f t="shared" si="0"/>
        <v>219.45</v>
      </c>
    </row>
    <row r="10" spans="1:5" ht="21" x14ac:dyDescent="0.25">
      <c r="A10" s="18"/>
      <c r="B10" s="8"/>
      <c r="C10" s="9"/>
      <c r="D10" s="9"/>
      <c r="E10" s="9">
        <f t="shared" si="0"/>
        <v>219.45</v>
      </c>
    </row>
    <row r="11" spans="1:5" ht="21" x14ac:dyDescent="0.25">
      <c r="A11" s="18"/>
      <c r="B11" s="8"/>
      <c r="C11" s="9"/>
      <c r="D11" s="9"/>
      <c r="E11" s="9">
        <f t="shared" si="0"/>
        <v>219.45</v>
      </c>
    </row>
    <row r="12" spans="1:5" ht="21" x14ac:dyDescent="0.25">
      <c r="A12" s="18"/>
      <c r="B12" s="8"/>
      <c r="C12" s="9"/>
      <c r="D12" s="9"/>
      <c r="E12" s="9">
        <f t="shared" si="0"/>
        <v>219.45</v>
      </c>
    </row>
    <row r="13" spans="1:5" ht="21" x14ac:dyDescent="0.25">
      <c r="A13" s="18"/>
      <c r="B13" s="8"/>
      <c r="C13" s="9"/>
      <c r="D13" s="9"/>
      <c r="E13" s="9">
        <f t="shared" si="0"/>
        <v>219.45</v>
      </c>
    </row>
    <row r="14" spans="1:5" ht="21" x14ac:dyDescent="0.25">
      <c r="A14" s="18"/>
      <c r="B14" s="8"/>
      <c r="C14" s="9"/>
      <c r="D14" s="9"/>
      <c r="E14" s="9">
        <f t="shared" si="0"/>
        <v>219.45</v>
      </c>
    </row>
    <row r="15" spans="1:5" ht="21" x14ac:dyDescent="0.25">
      <c r="A15" s="18"/>
      <c r="B15" s="8"/>
      <c r="C15" s="9"/>
      <c r="D15" s="9"/>
      <c r="E15" s="9">
        <f t="shared" si="0"/>
        <v>219.45</v>
      </c>
    </row>
    <row r="16" spans="1:5" ht="21" x14ac:dyDescent="0.25">
      <c r="A16" s="18"/>
      <c r="B16" s="8"/>
      <c r="C16" s="9"/>
      <c r="D16" s="9"/>
      <c r="E16" s="9">
        <f t="shared" si="0"/>
        <v>219.45</v>
      </c>
    </row>
    <row r="17" spans="1:5" ht="21" x14ac:dyDescent="0.25">
      <c r="A17" s="18"/>
      <c r="B17" s="8"/>
      <c r="C17" s="9"/>
      <c r="D17" s="9"/>
      <c r="E17" s="9">
        <f t="shared" si="0"/>
        <v>219.45</v>
      </c>
    </row>
    <row r="18" spans="1:5" ht="21" x14ac:dyDescent="0.25">
      <c r="A18" s="18"/>
      <c r="B18" s="8"/>
      <c r="C18" s="9"/>
      <c r="D18" s="9"/>
      <c r="E18" s="9">
        <f t="shared" si="0"/>
        <v>219.45</v>
      </c>
    </row>
    <row r="19" spans="1:5" ht="21" x14ac:dyDescent="0.25">
      <c r="A19" s="18"/>
      <c r="B19" s="8"/>
      <c r="C19" s="9"/>
      <c r="D19" s="9"/>
      <c r="E19" s="9">
        <f t="shared" si="0"/>
        <v>219.45</v>
      </c>
    </row>
    <row r="20" spans="1:5" ht="21" x14ac:dyDescent="0.25">
      <c r="A20" s="18"/>
      <c r="B20" s="8"/>
      <c r="C20" s="9"/>
      <c r="D20" s="9"/>
      <c r="E20" s="9">
        <f t="shared" si="0"/>
        <v>219.45</v>
      </c>
    </row>
    <row r="21" spans="1:5" ht="21" x14ac:dyDescent="0.25">
      <c r="A21" s="18"/>
      <c r="B21" s="8"/>
      <c r="C21" s="9"/>
      <c r="D21" s="9"/>
      <c r="E21" s="9">
        <f t="shared" si="0"/>
        <v>219.45</v>
      </c>
    </row>
    <row r="22" spans="1:5" ht="21" x14ac:dyDescent="0.25">
      <c r="A22" s="18"/>
      <c r="B22" s="8"/>
      <c r="C22" s="9"/>
      <c r="D22" s="9"/>
      <c r="E22" s="9">
        <f t="shared" si="0"/>
        <v>219.45</v>
      </c>
    </row>
    <row r="23" spans="1:5" ht="21" x14ac:dyDescent="0.25">
      <c r="A23" s="18"/>
      <c r="B23" s="8"/>
      <c r="C23" s="9"/>
      <c r="D23" s="9"/>
      <c r="E23" s="9">
        <f t="shared" si="0"/>
        <v>219.45</v>
      </c>
    </row>
    <row r="24" spans="1:5" ht="21" x14ac:dyDescent="0.25">
      <c r="A24" s="18"/>
      <c r="B24" s="8"/>
      <c r="C24" s="9"/>
      <c r="D24" s="9"/>
      <c r="E24" s="9">
        <f t="shared" si="0"/>
        <v>219.45</v>
      </c>
    </row>
    <row r="25" spans="1:5" ht="21" x14ac:dyDescent="0.25">
      <c r="A25" s="18"/>
      <c r="B25" s="8"/>
      <c r="C25" s="9"/>
      <c r="D25" s="9"/>
      <c r="E25" s="9">
        <f t="shared" si="0"/>
        <v>219.45</v>
      </c>
    </row>
    <row r="26" spans="1:5" ht="21" x14ac:dyDescent="0.25">
      <c r="A26" s="18"/>
      <c r="B26" s="8"/>
      <c r="C26" s="9"/>
      <c r="D26" s="9"/>
      <c r="E26" s="9">
        <f t="shared" si="0"/>
        <v>219.45</v>
      </c>
    </row>
    <row r="27" spans="1:5" ht="21" x14ac:dyDescent="0.25">
      <c r="A27" s="18"/>
      <c r="B27" s="8"/>
      <c r="C27" s="9"/>
      <c r="D27" s="9"/>
      <c r="E27" s="9">
        <f t="shared" si="0"/>
        <v>219.45</v>
      </c>
    </row>
    <row r="28" spans="1:5" ht="21" x14ac:dyDescent="0.25">
      <c r="A28" s="18"/>
      <c r="B28" s="8"/>
      <c r="C28" s="9"/>
      <c r="D28" s="9"/>
      <c r="E28" s="9">
        <f t="shared" si="0"/>
        <v>219.45</v>
      </c>
    </row>
    <row r="29" spans="1:5" ht="21" x14ac:dyDescent="0.25">
      <c r="A29" s="18"/>
      <c r="B29" s="8"/>
      <c r="C29" s="9"/>
      <c r="D29" s="9"/>
      <c r="E29" s="9">
        <f t="shared" si="0"/>
        <v>219.45</v>
      </c>
    </row>
    <row r="30" spans="1:5" ht="21" x14ac:dyDescent="0.25">
      <c r="A30" s="18"/>
      <c r="B30" s="8"/>
      <c r="C30" s="9"/>
      <c r="D30" s="9"/>
      <c r="E30" s="9">
        <f t="shared" si="0"/>
        <v>219.45</v>
      </c>
    </row>
    <row r="31" spans="1:5" ht="21" x14ac:dyDescent="0.25">
      <c r="A31" s="18"/>
      <c r="B31" s="8"/>
      <c r="C31" s="9"/>
      <c r="D31" s="9"/>
      <c r="E31" s="9">
        <f t="shared" si="0"/>
        <v>219.45</v>
      </c>
    </row>
    <row r="32" spans="1:5" ht="21" x14ac:dyDescent="0.25">
      <c r="A32" s="18"/>
      <c r="B32" s="8"/>
      <c r="C32" s="9"/>
      <c r="D32" s="9"/>
      <c r="E32" s="9">
        <f t="shared" si="0"/>
        <v>219.45</v>
      </c>
    </row>
    <row r="33" spans="1:5" ht="21" x14ac:dyDescent="0.25">
      <c r="A33" s="17"/>
      <c r="B33" s="8"/>
      <c r="C33" s="9"/>
      <c r="D33" s="9"/>
      <c r="E33" s="9">
        <f t="shared" si="0"/>
        <v>219.45</v>
      </c>
    </row>
    <row r="34" spans="1:5" ht="21" x14ac:dyDescent="0.25">
      <c r="A34" s="17"/>
      <c r="B34" s="8"/>
      <c r="C34" s="9"/>
      <c r="D34" s="9"/>
      <c r="E34" s="9">
        <f t="shared" si="0"/>
        <v>219.45</v>
      </c>
    </row>
    <row r="35" spans="1:5" ht="21" x14ac:dyDescent="0.25">
      <c r="A35" s="17"/>
      <c r="B35" s="17"/>
      <c r="C35" s="9"/>
      <c r="D35" s="9"/>
      <c r="E35" s="9">
        <f t="shared" si="0"/>
        <v>219.45</v>
      </c>
    </row>
    <row r="36" spans="1:5" ht="21" x14ac:dyDescent="0.25">
      <c r="A36" s="17"/>
      <c r="B36" s="17"/>
      <c r="C36" s="9"/>
      <c r="D36" s="9"/>
      <c r="E36" s="9">
        <f t="shared" si="0"/>
        <v>219.45</v>
      </c>
    </row>
    <row r="37" spans="1:5" ht="21" x14ac:dyDescent="0.25">
      <c r="A37" s="17"/>
      <c r="B37" s="17"/>
      <c r="C37" s="9"/>
      <c r="D37" s="9"/>
      <c r="E37" s="9">
        <f t="shared" si="0"/>
        <v>219.45</v>
      </c>
    </row>
    <row r="38" spans="1:5" ht="21" x14ac:dyDescent="0.25">
      <c r="A38" s="17"/>
      <c r="B38" s="17"/>
      <c r="C38" s="9"/>
      <c r="D38" s="9"/>
      <c r="E38" s="9">
        <f t="shared" si="0"/>
        <v>219.45</v>
      </c>
    </row>
    <row r="39" spans="1:5" ht="21" x14ac:dyDescent="0.25">
      <c r="A39" s="17"/>
      <c r="B39" s="17"/>
      <c r="C39" s="9"/>
      <c r="D39" s="9"/>
      <c r="E39" s="9">
        <f t="shared" si="0"/>
        <v>219.45</v>
      </c>
    </row>
    <row r="40" spans="1:5" ht="21" x14ac:dyDescent="0.25">
      <c r="A40" s="17"/>
      <c r="B40" s="17"/>
      <c r="C40" s="9"/>
      <c r="D40" s="9"/>
      <c r="E40" s="9">
        <f t="shared" si="0"/>
        <v>219.45</v>
      </c>
    </row>
    <row r="41" spans="1:5" ht="21" x14ac:dyDescent="0.25">
      <c r="A41" s="17"/>
      <c r="B41" s="17"/>
      <c r="C41" s="9"/>
      <c r="D41" s="9"/>
      <c r="E41" s="9">
        <f t="shared" si="0"/>
        <v>219.45</v>
      </c>
    </row>
    <row r="42" spans="1:5" ht="21" x14ac:dyDescent="0.25">
      <c r="A42" s="17"/>
      <c r="B42" s="17"/>
      <c r="C42" s="9"/>
      <c r="D42" s="9"/>
      <c r="E42" s="9">
        <f t="shared" si="0"/>
        <v>219.45</v>
      </c>
    </row>
    <row r="43" spans="1:5" ht="21" x14ac:dyDescent="0.25">
      <c r="A43" s="17"/>
      <c r="B43" s="17"/>
      <c r="C43" s="9"/>
      <c r="D43" s="9"/>
      <c r="E43" s="9">
        <f t="shared" si="0"/>
        <v>219.45</v>
      </c>
    </row>
    <row r="44" spans="1:5" ht="21" x14ac:dyDescent="0.25">
      <c r="A44" s="17"/>
      <c r="B44" s="17"/>
      <c r="C44" s="9"/>
      <c r="D44" s="9"/>
      <c r="E44" s="9">
        <f t="shared" si="0"/>
        <v>219.45</v>
      </c>
    </row>
    <row r="45" spans="1:5" ht="21" x14ac:dyDescent="0.25">
      <c r="A45" s="17"/>
      <c r="B45" s="17"/>
      <c r="C45" s="9"/>
      <c r="D45" s="9"/>
      <c r="E45" s="9">
        <f t="shared" si="0"/>
        <v>219.45</v>
      </c>
    </row>
    <row r="46" spans="1:5" ht="21" x14ac:dyDescent="0.25">
      <c r="A46" s="17"/>
      <c r="B46" s="17"/>
      <c r="C46" s="9"/>
      <c r="D46" s="9"/>
      <c r="E46" s="9">
        <f t="shared" si="0"/>
        <v>219.45</v>
      </c>
    </row>
    <row r="47" spans="1:5" ht="21" x14ac:dyDescent="0.25">
      <c r="A47" s="17"/>
      <c r="B47" s="17"/>
      <c r="C47" s="9"/>
      <c r="D47" s="9"/>
      <c r="E47" s="9">
        <f t="shared" si="0"/>
        <v>219.45</v>
      </c>
    </row>
    <row r="48" spans="1:5" ht="21" x14ac:dyDescent="0.25">
      <c r="A48" s="17"/>
      <c r="B48" s="17"/>
      <c r="C48" s="9"/>
      <c r="D48" s="9"/>
      <c r="E48" s="9">
        <f t="shared" si="0"/>
        <v>219.45</v>
      </c>
    </row>
    <row r="49" spans="1:5" ht="21" x14ac:dyDescent="0.25">
      <c r="A49" s="17"/>
      <c r="B49" s="17"/>
      <c r="C49" s="9"/>
      <c r="D49" s="9"/>
      <c r="E49" s="9">
        <f t="shared" si="0"/>
        <v>219.45</v>
      </c>
    </row>
    <row r="50" spans="1:5" ht="21" x14ac:dyDescent="0.25">
      <c r="A50" s="17"/>
      <c r="B50" s="17"/>
      <c r="C50" s="9"/>
      <c r="D50" s="9"/>
      <c r="E50" s="9">
        <f t="shared" si="0"/>
        <v>219.45</v>
      </c>
    </row>
    <row r="51" spans="1:5" ht="21" x14ac:dyDescent="0.25">
      <c r="A51" s="17"/>
      <c r="B51" s="17"/>
      <c r="C51" s="9"/>
      <c r="D51" s="9"/>
      <c r="E51" s="9">
        <f t="shared" si="0"/>
        <v>219.45</v>
      </c>
    </row>
    <row r="52" spans="1:5" ht="21" x14ac:dyDescent="0.25">
      <c r="A52" s="17"/>
      <c r="B52" s="17"/>
      <c r="C52" s="9"/>
      <c r="D52" s="9"/>
      <c r="E52" s="9">
        <f t="shared" si="0"/>
        <v>219.45</v>
      </c>
    </row>
    <row r="53" spans="1:5" ht="21" x14ac:dyDescent="0.25">
      <c r="A53" s="17"/>
      <c r="B53" s="17"/>
      <c r="C53" s="17"/>
      <c r="D53" s="9"/>
      <c r="E53" s="9">
        <f t="shared" si="0"/>
        <v>219.45</v>
      </c>
    </row>
    <row r="54" spans="1:5" ht="21" x14ac:dyDescent="0.25">
      <c r="A54" s="17"/>
      <c r="B54" s="17"/>
      <c r="C54" s="17"/>
      <c r="D54" s="9"/>
      <c r="E54" s="9">
        <f t="shared" si="0"/>
        <v>219.45</v>
      </c>
    </row>
    <row r="55" spans="1:5" ht="21" x14ac:dyDescent="0.25">
      <c r="A55" s="17"/>
      <c r="B55" s="17"/>
      <c r="C55" s="17"/>
      <c r="D55" s="9"/>
      <c r="E55" s="9">
        <f t="shared" si="0"/>
        <v>219.45</v>
      </c>
    </row>
    <row r="56" spans="1:5" ht="21" x14ac:dyDescent="0.25">
      <c r="A56" s="17"/>
      <c r="B56" s="17"/>
      <c r="C56" s="17"/>
      <c r="D56" s="9"/>
      <c r="E56" s="9">
        <f t="shared" si="0"/>
        <v>219.45</v>
      </c>
    </row>
    <row r="57" spans="1:5" ht="21" x14ac:dyDescent="0.25">
      <c r="A57" s="17"/>
      <c r="B57" s="17"/>
      <c r="C57" s="17"/>
      <c r="D57" s="9"/>
      <c r="E57" s="9">
        <f t="shared" si="0"/>
        <v>219.45</v>
      </c>
    </row>
    <row r="58" spans="1:5" ht="21" x14ac:dyDescent="0.25">
      <c r="A58" s="17"/>
      <c r="B58" s="17"/>
      <c r="C58" s="17"/>
      <c r="D58" s="9"/>
      <c r="E58" s="9">
        <f t="shared" si="0"/>
        <v>219.45</v>
      </c>
    </row>
    <row r="59" spans="1:5" ht="21" x14ac:dyDescent="0.25">
      <c r="A59" s="17"/>
      <c r="B59" s="17"/>
      <c r="C59" s="17"/>
      <c r="D59" s="9"/>
      <c r="E59" s="9">
        <f t="shared" si="0"/>
        <v>219.45</v>
      </c>
    </row>
    <row r="60" spans="1:5" ht="21" x14ac:dyDescent="0.25">
      <c r="A60" s="17"/>
      <c r="B60" s="17"/>
      <c r="C60" s="17"/>
      <c r="D60" s="9"/>
      <c r="E60" s="9">
        <f t="shared" si="0"/>
        <v>219.45</v>
      </c>
    </row>
    <row r="61" spans="1:5" ht="21" x14ac:dyDescent="0.25">
      <c r="A61" s="17"/>
      <c r="B61" s="17"/>
      <c r="C61" s="17"/>
      <c r="D61" s="9"/>
      <c r="E61" s="9">
        <f t="shared" si="0"/>
        <v>219.45</v>
      </c>
    </row>
    <row r="62" spans="1:5" ht="21" x14ac:dyDescent="0.25">
      <c r="A62" s="17"/>
      <c r="B62" s="17"/>
      <c r="C62" s="17"/>
      <c r="D62" s="9"/>
      <c r="E62" s="9">
        <f t="shared" si="0"/>
        <v>219.45</v>
      </c>
    </row>
    <row r="63" spans="1:5" ht="21" x14ac:dyDescent="0.25">
      <c r="A63" s="17"/>
      <c r="B63" s="17"/>
      <c r="C63" s="17"/>
      <c r="D63" s="9"/>
      <c r="E63" s="9">
        <f t="shared" si="0"/>
        <v>219.45</v>
      </c>
    </row>
    <row r="64" spans="1:5" ht="21" x14ac:dyDescent="0.25">
      <c r="A64" s="17"/>
      <c r="B64" s="17"/>
      <c r="C64" s="17"/>
      <c r="D64" s="9"/>
      <c r="E64" s="9">
        <f t="shared" si="0"/>
        <v>219.45</v>
      </c>
    </row>
    <row r="65" spans="1:8" ht="21" x14ac:dyDescent="0.25">
      <c r="A65" s="17"/>
      <c r="B65" s="17"/>
      <c r="C65" s="17"/>
      <c r="D65" s="9"/>
      <c r="E65" s="9">
        <f t="shared" si="0"/>
        <v>219.45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219.45</v>
      </c>
    </row>
    <row r="67" spans="1:8" ht="21" x14ac:dyDescent="0.25">
      <c r="A67" s="17"/>
      <c r="B67" s="17"/>
      <c r="C67" s="17"/>
      <c r="D67" s="9"/>
      <c r="E67" s="9">
        <f t="shared" si="0"/>
        <v>219.45</v>
      </c>
    </row>
    <row r="68" spans="1:8" ht="21" x14ac:dyDescent="0.25">
      <c r="A68" s="17"/>
      <c r="B68" s="17"/>
      <c r="C68" s="17"/>
      <c r="D68" s="9"/>
      <c r="E68" s="9">
        <f t="shared" si="0"/>
        <v>219.45</v>
      </c>
    </row>
    <row r="69" spans="1:8" ht="21" x14ac:dyDescent="0.25">
      <c r="A69" s="17"/>
      <c r="B69" s="17"/>
      <c r="C69" s="17"/>
      <c r="D69" s="9"/>
      <c r="E69" s="9">
        <f t="shared" si="0"/>
        <v>219.45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219.45</v>
      </c>
    </row>
    <row r="71" spans="1:8" ht="21" x14ac:dyDescent="0.25">
      <c r="A71" s="17"/>
      <c r="B71" s="17"/>
      <c r="C71" s="17"/>
      <c r="D71" s="9"/>
      <c r="E71" s="9">
        <f t="shared" si="1"/>
        <v>219.45</v>
      </c>
    </row>
    <row r="72" spans="1:8" ht="21" x14ac:dyDescent="0.25">
      <c r="A72" s="17"/>
      <c r="B72" s="17"/>
      <c r="C72" s="17"/>
      <c r="D72" s="9"/>
      <c r="E72" s="9">
        <f t="shared" si="1"/>
        <v>219.45</v>
      </c>
    </row>
    <row r="73" spans="1:8" ht="21" x14ac:dyDescent="0.25">
      <c r="A73" s="17"/>
      <c r="B73" s="17"/>
      <c r="C73" s="17"/>
      <c r="D73" s="9"/>
      <c r="E73" s="9">
        <f t="shared" si="1"/>
        <v>219.45</v>
      </c>
    </row>
    <row r="74" spans="1:8" ht="21" x14ac:dyDescent="0.25">
      <c r="A74" s="17"/>
      <c r="B74" s="17"/>
      <c r="C74" s="17"/>
      <c r="D74" s="9"/>
      <c r="E74" s="9">
        <f t="shared" si="1"/>
        <v>219.45</v>
      </c>
    </row>
    <row r="75" spans="1:8" ht="21" x14ac:dyDescent="0.25">
      <c r="A75" s="17"/>
      <c r="B75" s="17"/>
      <c r="C75" s="17"/>
      <c r="D75" s="9"/>
      <c r="E75" s="9">
        <f t="shared" si="1"/>
        <v>219.45</v>
      </c>
    </row>
    <row r="76" spans="1:8" ht="21" x14ac:dyDescent="0.25">
      <c r="A76" s="17"/>
      <c r="B76" s="17"/>
      <c r="C76" s="17"/>
      <c r="D76" s="9"/>
      <c r="E76" s="9">
        <f t="shared" si="1"/>
        <v>219.45</v>
      </c>
    </row>
    <row r="77" spans="1:8" ht="21" x14ac:dyDescent="0.25">
      <c r="A77" s="17"/>
      <c r="B77" s="17"/>
      <c r="C77" s="17"/>
      <c r="D77" s="9"/>
      <c r="E77" s="9">
        <f t="shared" si="1"/>
        <v>219.45</v>
      </c>
    </row>
    <row r="78" spans="1:8" ht="21" x14ac:dyDescent="0.25">
      <c r="A78" s="17"/>
      <c r="B78" s="17"/>
      <c r="C78" s="17"/>
      <c r="D78" s="9"/>
      <c r="E78" s="9">
        <f t="shared" si="1"/>
        <v>219.45</v>
      </c>
    </row>
    <row r="79" spans="1:8" ht="21" x14ac:dyDescent="0.25">
      <c r="A79" s="17"/>
      <c r="B79" s="17"/>
      <c r="C79" s="17"/>
      <c r="D79" s="9"/>
      <c r="E79" s="9">
        <f t="shared" si="1"/>
        <v>219.45</v>
      </c>
    </row>
    <row r="80" spans="1:8" ht="21" x14ac:dyDescent="0.25">
      <c r="A80" s="17"/>
      <c r="B80" s="17"/>
      <c r="C80" s="17"/>
      <c r="D80" s="9"/>
      <c r="E80" s="9">
        <f t="shared" si="1"/>
        <v>219.45</v>
      </c>
    </row>
    <row r="81" spans="1:5" ht="21" x14ac:dyDescent="0.25">
      <c r="A81" s="17"/>
      <c r="B81" s="17"/>
      <c r="C81" s="17"/>
      <c r="D81" s="9"/>
      <c r="E81" s="9">
        <f t="shared" si="1"/>
        <v>219.45</v>
      </c>
    </row>
    <row r="82" spans="1:5" ht="21" x14ac:dyDescent="0.25">
      <c r="A82" s="17"/>
      <c r="B82" s="17"/>
      <c r="C82" s="17"/>
      <c r="D82" s="9"/>
      <c r="E82" s="9">
        <f t="shared" si="1"/>
        <v>219.45</v>
      </c>
    </row>
    <row r="83" spans="1:5" ht="21" x14ac:dyDescent="0.25">
      <c r="A83" s="17"/>
      <c r="B83" s="17"/>
      <c r="C83" s="17"/>
      <c r="D83" s="9"/>
      <c r="E83" s="9">
        <f t="shared" si="1"/>
        <v>219.45</v>
      </c>
    </row>
    <row r="84" spans="1:5" ht="21" x14ac:dyDescent="0.25">
      <c r="A84" s="17"/>
      <c r="B84" s="17"/>
      <c r="C84" s="17"/>
      <c r="D84" s="9"/>
      <c r="E84" s="9">
        <f t="shared" si="1"/>
        <v>219.45</v>
      </c>
    </row>
    <row r="85" spans="1:5" ht="21" x14ac:dyDescent="0.25">
      <c r="A85" s="17"/>
      <c r="B85" s="17"/>
      <c r="C85" s="17"/>
      <c r="D85" s="9"/>
      <c r="E85" s="9">
        <f t="shared" si="1"/>
        <v>219.45</v>
      </c>
    </row>
    <row r="86" spans="1:5" ht="21" x14ac:dyDescent="0.25">
      <c r="A86" s="17"/>
      <c r="B86" s="17"/>
      <c r="C86" s="17"/>
      <c r="D86" s="9"/>
      <c r="E86" s="9">
        <f t="shared" si="1"/>
        <v>219.45</v>
      </c>
    </row>
    <row r="87" spans="1:5" ht="21" x14ac:dyDescent="0.25">
      <c r="A87" s="17"/>
      <c r="B87" s="17"/>
      <c r="C87" s="17"/>
      <c r="D87" s="9"/>
      <c r="E87" s="9">
        <f t="shared" si="1"/>
        <v>219.45</v>
      </c>
    </row>
    <row r="88" spans="1:5" ht="21" x14ac:dyDescent="0.25">
      <c r="A88" s="17"/>
      <c r="B88" s="17"/>
      <c r="C88" s="17"/>
      <c r="D88" s="9"/>
      <c r="E88" s="9">
        <f t="shared" si="1"/>
        <v>219.45</v>
      </c>
    </row>
    <row r="89" spans="1:5" ht="21" x14ac:dyDescent="0.25">
      <c r="A89" s="17"/>
      <c r="B89" s="17"/>
      <c r="C89" s="17"/>
      <c r="D89" s="9"/>
      <c r="E89" s="9">
        <f t="shared" si="1"/>
        <v>219.45</v>
      </c>
    </row>
    <row r="90" spans="1:5" ht="21" x14ac:dyDescent="0.25">
      <c r="A90" s="17"/>
      <c r="B90" s="17"/>
      <c r="C90" s="17"/>
      <c r="D90" s="9"/>
      <c r="E90" s="9">
        <f t="shared" si="1"/>
        <v>219.45</v>
      </c>
    </row>
    <row r="91" spans="1:5" ht="21" x14ac:dyDescent="0.25">
      <c r="A91" s="17"/>
      <c r="B91" s="17"/>
      <c r="C91" s="17"/>
      <c r="D91" s="9"/>
      <c r="E91" s="9">
        <f t="shared" si="1"/>
        <v>219.45</v>
      </c>
    </row>
    <row r="92" spans="1:5" ht="21" x14ac:dyDescent="0.25">
      <c r="A92" s="17"/>
      <c r="B92" s="17"/>
      <c r="C92" s="17"/>
      <c r="D92" s="9"/>
      <c r="E92" s="9">
        <f t="shared" si="1"/>
        <v>219.45</v>
      </c>
    </row>
    <row r="93" spans="1:5" ht="21" x14ac:dyDescent="0.25">
      <c r="A93" s="17"/>
      <c r="B93" s="17"/>
      <c r="C93" s="17"/>
      <c r="D93" s="9"/>
      <c r="E93" s="9">
        <f t="shared" si="1"/>
        <v>219.45</v>
      </c>
    </row>
    <row r="94" spans="1:5" ht="21" x14ac:dyDescent="0.25">
      <c r="A94" s="17"/>
      <c r="B94" s="17"/>
      <c r="C94" s="17"/>
      <c r="D94" s="9"/>
      <c r="E94" s="9">
        <f t="shared" si="1"/>
        <v>219.45</v>
      </c>
    </row>
    <row r="95" spans="1:5" ht="21" x14ac:dyDescent="0.25">
      <c r="A95" s="17"/>
      <c r="B95" s="17"/>
      <c r="C95" s="17"/>
      <c r="D95" s="9"/>
      <c r="E95" s="9">
        <f t="shared" si="1"/>
        <v>219.45</v>
      </c>
    </row>
    <row r="96" spans="1:5" ht="21" x14ac:dyDescent="0.25">
      <c r="A96" s="17"/>
      <c r="B96" s="17"/>
      <c r="C96" s="17"/>
      <c r="D96" s="9"/>
      <c r="E96" s="9">
        <f t="shared" si="1"/>
        <v>219.45</v>
      </c>
    </row>
    <row r="97" spans="1:5" ht="21" x14ac:dyDescent="0.25">
      <c r="A97" s="17"/>
      <c r="B97" s="17"/>
      <c r="C97" s="17"/>
      <c r="D97" s="9"/>
      <c r="E97" s="9">
        <f t="shared" si="1"/>
        <v>219.45</v>
      </c>
    </row>
    <row r="98" spans="1:5" ht="21" x14ac:dyDescent="0.25">
      <c r="A98" s="17"/>
      <c r="B98" s="17"/>
      <c r="C98" s="17"/>
      <c r="D98" s="9"/>
      <c r="E98" s="9">
        <f t="shared" si="1"/>
        <v>219.45</v>
      </c>
    </row>
    <row r="99" spans="1:5" ht="21" x14ac:dyDescent="0.25">
      <c r="A99" s="17"/>
      <c r="B99" s="17"/>
      <c r="C99" s="17"/>
      <c r="D99" s="9"/>
      <c r="E99" s="9">
        <f t="shared" si="1"/>
        <v>219.45</v>
      </c>
    </row>
    <row r="100" spans="1:5" ht="21" x14ac:dyDescent="0.25">
      <c r="A100" s="17"/>
      <c r="B100" s="17"/>
      <c r="C100" s="17"/>
      <c r="D100" s="9"/>
      <c r="E100" s="9">
        <f t="shared" si="1"/>
        <v>219.45</v>
      </c>
    </row>
    <row r="101" spans="1:5" ht="21" x14ac:dyDescent="0.25">
      <c r="A101" s="17"/>
      <c r="B101" s="17"/>
      <c r="C101" s="17"/>
      <c r="D101" s="9"/>
      <c r="E101" s="9">
        <f t="shared" si="1"/>
        <v>219.45</v>
      </c>
    </row>
    <row r="102" spans="1:5" ht="21" x14ac:dyDescent="0.25">
      <c r="A102" s="17"/>
      <c r="B102" s="17"/>
      <c r="C102" s="17"/>
      <c r="D102" s="9"/>
      <c r="E102" s="9">
        <f t="shared" si="1"/>
        <v>219.45</v>
      </c>
    </row>
    <row r="103" spans="1:5" ht="21" x14ac:dyDescent="0.25">
      <c r="A103" s="17"/>
      <c r="B103" s="17"/>
      <c r="C103" s="17"/>
      <c r="D103" s="9"/>
      <c r="E103" s="9">
        <f t="shared" si="1"/>
        <v>219.45</v>
      </c>
    </row>
    <row r="104" spans="1:5" ht="21" x14ac:dyDescent="0.25">
      <c r="A104" s="17"/>
      <c r="B104" s="17"/>
      <c r="C104" s="17"/>
      <c r="D104" s="9"/>
      <c r="E104" s="9">
        <f t="shared" si="1"/>
        <v>219.45</v>
      </c>
    </row>
    <row r="105" spans="1:5" ht="21" x14ac:dyDescent="0.25">
      <c r="A105" s="17"/>
      <c r="B105" s="17"/>
      <c r="C105" s="17"/>
      <c r="D105" s="17"/>
      <c r="E105" s="9">
        <f t="shared" si="1"/>
        <v>219.45</v>
      </c>
    </row>
    <row r="106" spans="1:5" ht="21" x14ac:dyDescent="0.25">
      <c r="A106" s="17"/>
      <c r="B106" s="17"/>
      <c r="C106" s="17"/>
      <c r="D106" s="17"/>
      <c r="E106" s="9">
        <f t="shared" si="1"/>
        <v>219.45</v>
      </c>
    </row>
    <row r="107" spans="1:5" ht="21" x14ac:dyDescent="0.25">
      <c r="A107" s="17"/>
      <c r="B107" s="17"/>
      <c r="C107" s="17"/>
      <c r="D107" s="17"/>
      <c r="E107" s="9">
        <f t="shared" si="1"/>
        <v>219.45</v>
      </c>
    </row>
    <row r="108" spans="1:5" ht="21" x14ac:dyDescent="0.25">
      <c r="A108" s="17"/>
      <c r="B108" s="17"/>
      <c r="C108" s="17"/>
      <c r="D108" s="17"/>
      <c r="E108" s="9">
        <f t="shared" si="1"/>
        <v>219.45</v>
      </c>
    </row>
    <row r="109" spans="1:5" ht="21" x14ac:dyDescent="0.25">
      <c r="A109" s="17"/>
      <c r="B109" s="17"/>
      <c r="C109" s="17"/>
      <c r="D109" s="17"/>
      <c r="E109" s="9">
        <f t="shared" si="1"/>
        <v>219.45</v>
      </c>
    </row>
    <row r="110" spans="1:5" ht="21" x14ac:dyDescent="0.25">
      <c r="A110" s="17"/>
      <c r="B110" s="17"/>
      <c r="C110" s="17"/>
      <c r="D110" s="17"/>
      <c r="E110" s="9">
        <f t="shared" si="1"/>
        <v>219.45</v>
      </c>
    </row>
    <row r="111" spans="1:5" ht="21" x14ac:dyDescent="0.25">
      <c r="A111" s="17"/>
      <c r="B111" s="17"/>
      <c r="C111" s="17"/>
      <c r="D111" s="17"/>
      <c r="E111" s="9">
        <f t="shared" si="1"/>
        <v>219.45</v>
      </c>
    </row>
    <row r="112" spans="1:5" ht="21" x14ac:dyDescent="0.25">
      <c r="A112" s="17"/>
      <c r="B112" s="17"/>
      <c r="C112" s="17"/>
      <c r="D112" s="17"/>
      <c r="E112" s="9">
        <f t="shared" si="1"/>
        <v>219.45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 codeName="Sheet197"/>
  <dimension ref="A1:H112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2102</v>
      </c>
      <c r="B1" s="160"/>
      <c r="C1" s="160"/>
      <c r="D1" s="160"/>
      <c r="E1" s="160"/>
    </row>
    <row r="2" spans="1:5" ht="26" x14ac:dyDescent="0.3">
      <c r="A2" s="161" t="s">
        <v>2111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2</v>
      </c>
    </row>
    <row r="5" spans="1:5" ht="21" x14ac:dyDescent="0.25">
      <c r="A5" s="18"/>
      <c r="B5" s="8"/>
      <c r="C5" s="16"/>
      <c r="D5" s="9"/>
      <c r="E5" s="9">
        <f>E4+C5-D5</f>
        <v>2</v>
      </c>
    </row>
    <row r="6" spans="1:5" ht="21" x14ac:dyDescent="0.25">
      <c r="A6" s="18"/>
      <c r="B6" s="8"/>
      <c r="C6" s="9"/>
      <c r="D6" s="9"/>
      <c r="E6" s="9">
        <f t="shared" ref="E6:E69" si="0">E5+C6-D6</f>
        <v>2</v>
      </c>
    </row>
    <row r="7" spans="1:5" ht="21" x14ac:dyDescent="0.25">
      <c r="A7" s="18"/>
      <c r="B7" s="8"/>
      <c r="C7" s="9"/>
      <c r="D7" s="9"/>
      <c r="E7" s="9">
        <f t="shared" si="0"/>
        <v>2</v>
      </c>
    </row>
    <row r="8" spans="1:5" ht="21" x14ac:dyDescent="0.25">
      <c r="A8" s="18"/>
      <c r="B8" s="8"/>
      <c r="C8" s="9"/>
      <c r="D8" s="9"/>
      <c r="E8" s="9">
        <f t="shared" si="0"/>
        <v>2</v>
      </c>
    </row>
    <row r="9" spans="1:5" ht="21" x14ac:dyDescent="0.25">
      <c r="A9" s="18"/>
      <c r="B9" s="8"/>
      <c r="C9" s="9"/>
      <c r="D9" s="9"/>
      <c r="E9" s="9">
        <f t="shared" si="0"/>
        <v>2</v>
      </c>
    </row>
    <row r="10" spans="1:5" ht="21" x14ac:dyDescent="0.25">
      <c r="A10" s="18"/>
      <c r="B10" s="8"/>
      <c r="C10" s="9"/>
      <c r="D10" s="9"/>
      <c r="E10" s="9">
        <f t="shared" si="0"/>
        <v>2</v>
      </c>
    </row>
    <row r="11" spans="1:5" ht="21" x14ac:dyDescent="0.25">
      <c r="A11" s="18"/>
      <c r="B11" s="8"/>
      <c r="C11" s="9"/>
      <c r="D11" s="9"/>
      <c r="E11" s="9">
        <f t="shared" si="0"/>
        <v>2</v>
      </c>
    </row>
    <row r="12" spans="1:5" ht="21" x14ac:dyDescent="0.25">
      <c r="A12" s="18"/>
      <c r="B12" s="8"/>
      <c r="C12" s="9"/>
      <c r="D12" s="9"/>
      <c r="E12" s="9">
        <f t="shared" si="0"/>
        <v>2</v>
      </c>
    </row>
    <row r="13" spans="1:5" ht="21" x14ac:dyDescent="0.25">
      <c r="A13" s="18"/>
      <c r="B13" s="8"/>
      <c r="C13" s="9"/>
      <c r="D13" s="9"/>
      <c r="E13" s="9">
        <f t="shared" si="0"/>
        <v>2</v>
      </c>
    </row>
    <row r="14" spans="1:5" ht="21" x14ac:dyDescent="0.25">
      <c r="A14" s="18"/>
      <c r="B14" s="8"/>
      <c r="C14" s="9"/>
      <c r="D14" s="9"/>
      <c r="E14" s="9">
        <f t="shared" si="0"/>
        <v>2</v>
      </c>
    </row>
    <row r="15" spans="1:5" ht="21" x14ac:dyDescent="0.25">
      <c r="A15" s="18"/>
      <c r="B15" s="8"/>
      <c r="C15" s="9"/>
      <c r="D15" s="9"/>
      <c r="E15" s="9">
        <f t="shared" si="0"/>
        <v>2</v>
      </c>
    </row>
    <row r="16" spans="1:5" ht="21" x14ac:dyDescent="0.25">
      <c r="A16" s="18"/>
      <c r="B16" s="8"/>
      <c r="C16" s="9"/>
      <c r="D16" s="9"/>
      <c r="E16" s="9">
        <f t="shared" si="0"/>
        <v>2</v>
      </c>
    </row>
    <row r="17" spans="1:5" ht="21" x14ac:dyDescent="0.25">
      <c r="A17" s="18"/>
      <c r="B17" s="8"/>
      <c r="C17" s="9"/>
      <c r="D17" s="9"/>
      <c r="E17" s="9">
        <f t="shared" si="0"/>
        <v>2</v>
      </c>
    </row>
    <row r="18" spans="1:5" ht="21" x14ac:dyDescent="0.25">
      <c r="A18" s="18"/>
      <c r="B18" s="8"/>
      <c r="C18" s="9"/>
      <c r="D18" s="9"/>
      <c r="E18" s="9">
        <f t="shared" si="0"/>
        <v>2</v>
      </c>
    </row>
    <row r="19" spans="1:5" ht="21" x14ac:dyDescent="0.25">
      <c r="A19" s="18"/>
      <c r="B19" s="8"/>
      <c r="C19" s="9"/>
      <c r="D19" s="9"/>
      <c r="E19" s="9">
        <f t="shared" si="0"/>
        <v>2</v>
      </c>
    </row>
    <row r="20" spans="1:5" ht="21" x14ac:dyDescent="0.25">
      <c r="A20" s="18"/>
      <c r="B20" s="8"/>
      <c r="C20" s="9"/>
      <c r="D20" s="9"/>
      <c r="E20" s="9">
        <f t="shared" si="0"/>
        <v>2</v>
      </c>
    </row>
    <row r="21" spans="1:5" ht="21" x14ac:dyDescent="0.25">
      <c r="A21" s="18"/>
      <c r="B21" s="8"/>
      <c r="C21" s="9"/>
      <c r="D21" s="9"/>
      <c r="E21" s="9">
        <f t="shared" si="0"/>
        <v>2</v>
      </c>
    </row>
    <row r="22" spans="1:5" ht="21" x14ac:dyDescent="0.25">
      <c r="A22" s="18"/>
      <c r="B22" s="8"/>
      <c r="C22" s="9"/>
      <c r="D22" s="9"/>
      <c r="E22" s="9">
        <f t="shared" si="0"/>
        <v>2</v>
      </c>
    </row>
    <row r="23" spans="1:5" ht="21" x14ac:dyDescent="0.25">
      <c r="A23" s="18"/>
      <c r="B23" s="8"/>
      <c r="C23" s="9"/>
      <c r="D23" s="9"/>
      <c r="E23" s="9">
        <f t="shared" si="0"/>
        <v>2</v>
      </c>
    </row>
    <row r="24" spans="1:5" ht="21" x14ac:dyDescent="0.25">
      <c r="A24" s="18"/>
      <c r="B24" s="8"/>
      <c r="C24" s="9"/>
      <c r="D24" s="9"/>
      <c r="E24" s="9">
        <f t="shared" si="0"/>
        <v>2</v>
      </c>
    </row>
    <row r="25" spans="1:5" ht="21" x14ac:dyDescent="0.25">
      <c r="A25" s="18"/>
      <c r="B25" s="8"/>
      <c r="C25" s="9"/>
      <c r="D25" s="9"/>
      <c r="E25" s="9">
        <f t="shared" si="0"/>
        <v>2</v>
      </c>
    </row>
    <row r="26" spans="1:5" ht="21" x14ac:dyDescent="0.25">
      <c r="A26" s="18"/>
      <c r="B26" s="8"/>
      <c r="C26" s="9"/>
      <c r="D26" s="9"/>
      <c r="E26" s="9">
        <f t="shared" si="0"/>
        <v>2</v>
      </c>
    </row>
    <row r="27" spans="1:5" ht="21" x14ac:dyDescent="0.25">
      <c r="A27" s="18"/>
      <c r="B27" s="8"/>
      <c r="C27" s="9"/>
      <c r="D27" s="9"/>
      <c r="E27" s="9">
        <f t="shared" si="0"/>
        <v>2</v>
      </c>
    </row>
    <row r="28" spans="1:5" ht="21" x14ac:dyDescent="0.25">
      <c r="A28" s="18"/>
      <c r="B28" s="8"/>
      <c r="C28" s="9"/>
      <c r="D28" s="9"/>
      <c r="E28" s="9">
        <f t="shared" si="0"/>
        <v>2</v>
      </c>
    </row>
    <row r="29" spans="1:5" ht="21" x14ac:dyDescent="0.25">
      <c r="A29" s="18"/>
      <c r="B29" s="8"/>
      <c r="C29" s="9"/>
      <c r="D29" s="9"/>
      <c r="E29" s="9">
        <f t="shared" si="0"/>
        <v>2</v>
      </c>
    </row>
    <row r="30" spans="1:5" ht="21" x14ac:dyDescent="0.25">
      <c r="A30" s="18"/>
      <c r="B30" s="8"/>
      <c r="C30" s="9"/>
      <c r="D30" s="9"/>
      <c r="E30" s="9">
        <f t="shared" si="0"/>
        <v>2</v>
      </c>
    </row>
    <row r="31" spans="1:5" ht="21" x14ac:dyDescent="0.25">
      <c r="A31" s="18"/>
      <c r="B31" s="8"/>
      <c r="C31" s="9"/>
      <c r="D31" s="9"/>
      <c r="E31" s="9">
        <f t="shared" si="0"/>
        <v>2</v>
      </c>
    </row>
    <row r="32" spans="1:5" ht="21" x14ac:dyDescent="0.25">
      <c r="A32" s="18"/>
      <c r="B32" s="8"/>
      <c r="C32" s="9"/>
      <c r="D32" s="9"/>
      <c r="E32" s="9">
        <f t="shared" si="0"/>
        <v>2</v>
      </c>
    </row>
    <row r="33" spans="1:5" ht="21" x14ac:dyDescent="0.25">
      <c r="A33" s="17"/>
      <c r="B33" s="8"/>
      <c r="C33" s="9"/>
      <c r="D33" s="9"/>
      <c r="E33" s="9">
        <f t="shared" si="0"/>
        <v>2</v>
      </c>
    </row>
    <row r="34" spans="1:5" ht="21" x14ac:dyDescent="0.25">
      <c r="A34" s="17"/>
      <c r="B34" s="8"/>
      <c r="C34" s="9"/>
      <c r="D34" s="9"/>
      <c r="E34" s="9">
        <f t="shared" si="0"/>
        <v>2</v>
      </c>
    </row>
    <row r="35" spans="1:5" ht="21" x14ac:dyDescent="0.25">
      <c r="A35" s="17"/>
      <c r="B35" s="17"/>
      <c r="C35" s="9"/>
      <c r="D35" s="9"/>
      <c r="E35" s="9">
        <f t="shared" si="0"/>
        <v>2</v>
      </c>
    </row>
    <row r="36" spans="1:5" ht="21" x14ac:dyDescent="0.25">
      <c r="A36" s="17"/>
      <c r="B36" s="17"/>
      <c r="C36" s="9"/>
      <c r="D36" s="9"/>
      <c r="E36" s="9">
        <f t="shared" si="0"/>
        <v>2</v>
      </c>
    </row>
    <row r="37" spans="1:5" ht="21" x14ac:dyDescent="0.25">
      <c r="A37" s="17"/>
      <c r="B37" s="17"/>
      <c r="C37" s="9"/>
      <c r="D37" s="9"/>
      <c r="E37" s="9">
        <f t="shared" si="0"/>
        <v>2</v>
      </c>
    </row>
    <row r="38" spans="1:5" ht="21" x14ac:dyDescent="0.25">
      <c r="A38" s="17"/>
      <c r="B38" s="17"/>
      <c r="C38" s="9"/>
      <c r="D38" s="9"/>
      <c r="E38" s="9">
        <f t="shared" si="0"/>
        <v>2</v>
      </c>
    </row>
    <row r="39" spans="1:5" ht="21" x14ac:dyDescent="0.25">
      <c r="A39" s="17"/>
      <c r="B39" s="17"/>
      <c r="C39" s="9"/>
      <c r="D39" s="9"/>
      <c r="E39" s="9">
        <f t="shared" si="0"/>
        <v>2</v>
      </c>
    </row>
    <row r="40" spans="1:5" ht="21" x14ac:dyDescent="0.25">
      <c r="A40" s="17"/>
      <c r="B40" s="17"/>
      <c r="C40" s="9"/>
      <c r="D40" s="9"/>
      <c r="E40" s="9">
        <f t="shared" si="0"/>
        <v>2</v>
      </c>
    </row>
    <row r="41" spans="1:5" ht="21" x14ac:dyDescent="0.25">
      <c r="A41" s="17"/>
      <c r="B41" s="17"/>
      <c r="C41" s="9"/>
      <c r="D41" s="9"/>
      <c r="E41" s="9">
        <f t="shared" si="0"/>
        <v>2</v>
      </c>
    </row>
    <row r="42" spans="1:5" ht="21" x14ac:dyDescent="0.25">
      <c r="A42" s="17"/>
      <c r="B42" s="17"/>
      <c r="C42" s="9"/>
      <c r="D42" s="9"/>
      <c r="E42" s="9">
        <f t="shared" si="0"/>
        <v>2</v>
      </c>
    </row>
    <row r="43" spans="1:5" ht="21" x14ac:dyDescent="0.25">
      <c r="A43" s="17"/>
      <c r="B43" s="17"/>
      <c r="C43" s="9"/>
      <c r="D43" s="9"/>
      <c r="E43" s="9">
        <f t="shared" si="0"/>
        <v>2</v>
      </c>
    </row>
    <row r="44" spans="1:5" ht="21" x14ac:dyDescent="0.25">
      <c r="A44" s="17"/>
      <c r="B44" s="17"/>
      <c r="C44" s="9"/>
      <c r="D44" s="9"/>
      <c r="E44" s="9">
        <f t="shared" si="0"/>
        <v>2</v>
      </c>
    </row>
    <row r="45" spans="1:5" ht="21" x14ac:dyDescent="0.25">
      <c r="A45" s="17"/>
      <c r="B45" s="17"/>
      <c r="C45" s="9"/>
      <c r="D45" s="9"/>
      <c r="E45" s="9">
        <f t="shared" si="0"/>
        <v>2</v>
      </c>
    </row>
    <row r="46" spans="1:5" ht="21" x14ac:dyDescent="0.25">
      <c r="A46" s="17"/>
      <c r="B46" s="17"/>
      <c r="C46" s="9"/>
      <c r="D46" s="9"/>
      <c r="E46" s="9">
        <f t="shared" si="0"/>
        <v>2</v>
      </c>
    </row>
    <row r="47" spans="1:5" ht="21" x14ac:dyDescent="0.25">
      <c r="A47" s="17"/>
      <c r="B47" s="17"/>
      <c r="C47" s="9"/>
      <c r="D47" s="9"/>
      <c r="E47" s="9">
        <f t="shared" si="0"/>
        <v>2</v>
      </c>
    </row>
    <row r="48" spans="1:5" ht="21" x14ac:dyDescent="0.25">
      <c r="A48" s="17"/>
      <c r="B48" s="17"/>
      <c r="C48" s="9"/>
      <c r="D48" s="9"/>
      <c r="E48" s="9">
        <f t="shared" si="0"/>
        <v>2</v>
      </c>
    </row>
    <row r="49" spans="1:5" ht="21" x14ac:dyDescent="0.25">
      <c r="A49" s="17"/>
      <c r="B49" s="17"/>
      <c r="C49" s="9"/>
      <c r="D49" s="9"/>
      <c r="E49" s="9">
        <f t="shared" si="0"/>
        <v>2</v>
      </c>
    </row>
    <row r="50" spans="1:5" ht="21" x14ac:dyDescent="0.25">
      <c r="A50" s="17"/>
      <c r="B50" s="17"/>
      <c r="C50" s="9"/>
      <c r="D50" s="9"/>
      <c r="E50" s="9">
        <f t="shared" si="0"/>
        <v>2</v>
      </c>
    </row>
    <row r="51" spans="1:5" ht="21" x14ac:dyDescent="0.25">
      <c r="A51" s="17"/>
      <c r="B51" s="17"/>
      <c r="C51" s="9"/>
      <c r="D51" s="9"/>
      <c r="E51" s="9">
        <f t="shared" si="0"/>
        <v>2</v>
      </c>
    </row>
    <row r="52" spans="1:5" ht="21" x14ac:dyDescent="0.25">
      <c r="A52" s="17"/>
      <c r="B52" s="17"/>
      <c r="C52" s="9"/>
      <c r="D52" s="9"/>
      <c r="E52" s="9">
        <f t="shared" si="0"/>
        <v>2</v>
      </c>
    </row>
    <row r="53" spans="1:5" ht="21" x14ac:dyDescent="0.25">
      <c r="A53" s="17"/>
      <c r="B53" s="17"/>
      <c r="C53" s="17"/>
      <c r="D53" s="9"/>
      <c r="E53" s="9">
        <f t="shared" si="0"/>
        <v>2</v>
      </c>
    </row>
    <row r="54" spans="1:5" ht="21" x14ac:dyDescent="0.25">
      <c r="A54" s="17"/>
      <c r="B54" s="17"/>
      <c r="C54" s="17"/>
      <c r="D54" s="9"/>
      <c r="E54" s="9">
        <f t="shared" si="0"/>
        <v>2</v>
      </c>
    </row>
    <row r="55" spans="1:5" ht="21" x14ac:dyDescent="0.25">
      <c r="A55" s="17"/>
      <c r="B55" s="17"/>
      <c r="C55" s="17"/>
      <c r="D55" s="9"/>
      <c r="E55" s="9">
        <f t="shared" si="0"/>
        <v>2</v>
      </c>
    </row>
    <row r="56" spans="1:5" ht="21" x14ac:dyDescent="0.25">
      <c r="A56" s="17"/>
      <c r="B56" s="17"/>
      <c r="C56" s="17"/>
      <c r="D56" s="9"/>
      <c r="E56" s="9">
        <f t="shared" si="0"/>
        <v>2</v>
      </c>
    </row>
    <row r="57" spans="1:5" ht="21" x14ac:dyDescent="0.25">
      <c r="A57" s="17"/>
      <c r="B57" s="17"/>
      <c r="C57" s="17"/>
      <c r="D57" s="9"/>
      <c r="E57" s="9">
        <f t="shared" si="0"/>
        <v>2</v>
      </c>
    </row>
    <row r="58" spans="1:5" ht="21" x14ac:dyDescent="0.25">
      <c r="A58" s="17"/>
      <c r="B58" s="17"/>
      <c r="C58" s="17"/>
      <c r="D58" s="9"/>
      <c r="E58" s="9">
        <f t="shared" si="0"/>
        <v>2</v>
      </c>
    </row>
    <row r="59" spans="1:5" ht="21" x14ac:dyDescent="0.25">
      <c r="A59" s="17"/>
      <c r="B59" s="17"/>
      <c r="C59" s="17"/>
      <c r="D59" s="9"/>
      <c r="E59" s="9">
        <f t="shared" si="0"/>
        <v>2</v>
      </c>
    </row>
    <row r="60" spans="1:5" ht="21" x14ac:dyDescent="0.25">
      <c r="A60" s="17"/>
      <c r="B60" s="17"/>
      <c r="C60" s="17"/>
      <c r="D60" s="9"/>
      <c r="E60" s="9">
        <f t="shared" si="0"/>
        <v>2</v>
      </c>
    </row>
    <row r="61" spans="1:5" ht="21" x14ac:dyDescent="0.25">
      <c r="A61" s="17"/>
      <c r="B61" s="17"/>
      <c r="C61" s="17"/>
      <c r="D61" s="9"/>
      <c r="E61" s="9">
        <f t="shared" si="0"/>
        <v>2</v>
      </c>
    </row>
    <row r="62" spans="1:5" ht="21" x14ac:dyDescent="0.25">
      <c r="A62" s="17"/>
      <c r="B62" s="17"/>
      <c r="C62" s="17"/>
      <c r="D62" s="9"/>
      <c r="E62" s="9">
        <f t="shared" si="0"/>
        <v>2</v>
      </c>
    </row>
    <row r="63" spans="1:5" ht="21" x14ac:dyDescent="0.25">
      <c r="A63" s="17"/>
      <c r="B63" s="17"/>
      <c r="C63" s="17"/>
      <c r="D63" s="9"/>
      <c r="E63" s="9">
        <f t="shared" si="0"/>
        <v>2</v>
      </c>
    </row>
    <row r="64" spans="1:5" ht="21" x14ac:dyDescent="0.25">
      <c r="A64" s="17"/>
      <c r="B64" s="17"/>
      <c r="C64" s="17"/>
      <c r="D64" s="9"/>
      <c r="E64" s="9">
        <f t="shared" si="0"/>
        <v>2</v>
      </c>
    </row>
    <row r="65" spans="1:8" ht="21" x14ac:dyDescent="0.25">
      <c r="A65" s="17"/>
      <c r="B65" s="17"/>
      <c r="C65" s="17"/>
      <c r="D65" s="9"/>
      <c r="E65" s="9">
        <f t="shared" si="0"/>
        <v>2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2</v>
      </c>
    </row>
    <row r="67" spans="1:8" ht="21" x14ac:dyDescent="0.25">
      <c r="A67" s="17"/>
      <c r="B67" s="17"/>
      <c r="C67" s="17"/>
      <c r="D67" s="9"/>
      <c r="E67" s="9">
        <f t="shared" si="0"/>
        <v>2</v>
      </c>
    </row>
    <row r="68" spans="1:8" ht="21" x14ac:dyDescent="0.25">
      <c r="A68" s="17"/>
      <c r="B68" s="17"/>
      <c r="C68" s="17"/>
      <c r="D68" s="9"/>
      <c r="E68" s="9">
        <f t="shared" si="0"/>
        <v>2</v>
      </c>
    </row>
    <row r="69" spans="1:8" ht="21" x14ac:dyDescent="0.25">
      <c r="A69" s="17"/>
      <c r="B69" s="17"/>
      <c r="C69" s="17"/>
      <c r="D69" s="9"/>
      <c r="E69" s="9">
        <f t="shared" si="0"/>
        <v>2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2</v>
      </c>
    </row>
    <row r="71" spans="1:8" ht="21" x14ac:dyDescent="0.25">
      <c r="A71" s="17"/>
      <c r="B71" s="17"/>
      <c r="C71" s="17"/>
      <c r="D71" s="9"/>
      <c r="E71" s="9">
        <f t="shared" si="1"/>
        <v>2</v>
      </c>
    </row>
    <row r="72" spans="1:8" ht="21" x14ac:dyDescent="0.25">
      <c r="A72" s="17"/>
      <c r="B72" s="17"/>
      <c r="C72" s="17"/>
      <c r="D72" s="9"/>
      <c r="E72" s="9">
        <f t="shared" si="1"/>
        <v>2</v>
      </c>
    </row>
    <row r="73" spans="1:8" ht="21" x14ac:dyDescent="0.25">
      <c r="A73" s="17"/>
      <c r="B73" s="17"/>
      <c r="C73" s="17"/>
      <c r="D73" s="9"/>
      <c r="E73" s="9">
        <f t="shared" si="1"/>
        <v>2</v>
      </c>
    </row>
    <row r="74" spans="1:8" ht="21" x14ac:dyDescent="0.25">
      <c r="A74" s="17"/>
      <c r="B74" s="17"/>
      <c r="C74" s="17"/>
      <c r="D74" s="9"/>
      <c r="E74" s="9">
        <f t="shared" si="1"/>
        <v>2</v>
      </c>
    </row>
    <row r="75" spans="1:8" ht="21" x14ac:dyDescent="0.25">
      <c r="A75" s="17"/>
      <c r="B75" s="17"/>
      <c r="C75" s="17"/>
      <c r="D75" s="9"/>
      <c r="E75" s="9">
        <f t="shared" si="1"/>
        <v>2</v>
      </c>
    </row>
    <row r="76" spans="1:8" ht="21" x14ac:dyDescent="0.25">
      <c r="A76" s="17"/>
      <c r="B76" s="17"/>
      <c r="C76" s="17"/>
      <c r="D76" s="9"/>
      <c r="E76" s="9">
        <f t="shared" si="1"/>
        <v>2</v>
      </c>
    </row>
    <row r="77" spans="1:8" ht="21" x14ac:dyDescent="0.25">
      <c r="A77" s="17"/>
      <c r="B77" s="17"/>
      <c r="C77" s="17"/>
      <c r="D77" s="9"/>
      <c r="E77" s="9">
        <f t="shared" si="1"/>
        <v>2</v>
      </c>
    </row>
    <row r="78" spans="1:8" ht="21" x14ac:dyDescent="0.25">
      <c r="A78" s="17"/>
      <c r="B78" s="17"/>
      <c r="C78" s="17"/>
      <c r="D78" s="9"/>
      <c r="E78" s="9">
        <f t="shared" si="1"/>
        <v>2</v>
      </c>
    </row>
    <row r="79" spans="1:8" ht="21" x14ac:dyDescent="0.25">
      <c r="A79" s="17"/>
      <c r="B79" s="17"/>
      <c r="C79" s="17"/>
      <c r="D79" s="9"/>
      <c r="E79" s="9">
        <f t="shared" si="1"/>
        <v>2</v>
      </c>
    </row>
    <row r="80" spans="1:8" ht="21" x14ac:dyDescent="0.25">
      <c r="A80" s="17"/>
      <c r="B80" s="17"/>
      <c r="C80" s="17"/>
      <c r="D80" s="9"/>
      <c r="E80" s="9">
        <f t="shared" si="1"/>
        <v>2</v>
      </c>
    </row>
    <row r="81" spans="1:5" ht="21" x14ac:dyDescent="0.25">
      <c r="A81" s="17"/>
      <c r="B81" s="17"/>
      <c r="C81" s="17"/>
      <c r="D81" s="9"/>
      <c r="E81" s="9">
        <f t="shared" si="1"/>
        <v>2</v>
      </c>
    </row>
    <row r="82" spans="1:5" ht="21" x14ac:dyDescent="0.25">
      <c r="A82" s="17"/>
      <c r="B82" s="17"/>
      <c r="C82" s="17"/>
      <c r="D82" s="9"/>
      <c r="E82" s="9">
        <f t="shared" si="1"/>
        <v>2</v>
      </c>
    </row>
    <row r="83" spans="1:5" ht="21" x14ac:dyDescent="0.25">
      <c r="A83" s="17"/>
      <c r="B83" s="17"/>
      <c r="C83" s="17"/>
      <c r="D83" s="9"/>
      <c r="E83" s="9">
        <f t="shared" si="1"/>
        <v>2</v>
      </c>
    </row>
    <row r="84" spans="1:5" ht="21" x14ac:dyDescent="0.25">
      <c r="A84" s="17"/>
      <c r="B84" s="17"/>
      <c r="C84" s="17"/>
      <c r="D84" s="9"/>
      <c r="E84" s="9">
        <f t="shared" si="1"/>
        <v>2</v>
      </c>
    </row>
    <row r="85" spans="1:5" ht="21" x14ac:dyDescent="0.25">
      <c r="A85" s="17"/>
      <c r="B85" s="17"/>
      <c r="C85" s="17"/>
      <c r="D85" s="9"/>
      <c r="E85" s="9">
        <f t="shared" si="1"/>
        <v>2</v>
      </c>
    </row>
    <row r="86" spans="1:5" ht="21" x14ac:dyDescent="0.25">
      <c r="A86" s="17"/>
      <c r="B86" s="17"/>
      <c r="C86" s="17"/>
      <c r="D86" s="9"/>
      <c r="E86" s="9">
        <f t="shared" si="1"/>
        <v>2</v>
      </c>
    </row>
    <row r="87" spans="1:5" ht="21" x14ac:dyDescent="0.25">
      <c r="A87" s="17"/>
      <c r="B87" s="17"/>
      <c r="C87" s="17"/>
      <c r="D87" s="9"/>
      <c r="E87" s="9">
        <f t="shared" si="1"/>
        <v>2</v>
      </c>
    </row>
    <row r="88" spans="1:5" ht="21" x14ac:dyDescent="0.25">
      <c r="A88" s="17"/>
      <c r="B88" s="17"/>
      <c r="C88" s="17"/>
      <c r="D88" s="9"/>
      <c r="E88" s="9">
        <f t="shared" si="1"/>
        <v>2</v>
      </c>
    </row>
    <row r="89" spans="1:5" ht="21" x14ac:dyDescent="0.25">
      <c r="A89" s="17"/>
      <c r="B89" s="17"/>
      <c r="C89" s="17"/>
      <c r="D89" s="9"/>
      <c r="E89" s="9">
        <f t="shared" si="1"/>
        <v>2</v>
      </c>
    </row>
    <row r="90" spans="1:5" ht="21" x14ac:dyDescent="0.25">
      <c r="A90" s="17"/>
      <c r="B90" s="17"/>
      <c r="C90" s="17"/>
      <c r="D90" s="9"/>
      <c r="E90" s="9">
        <f t="shared" si="1"/>
        <v>2</v>
      </c>
    </row>
    <row r="91" spans="1:5" ht="21" x14ac:dyDescent="0.25">
      <c r="A91" s="17"/>
      <c r="B91" s="17"/>
      <c r="C91" s="17"/>
      <c r="D91" s="9"/>
      <c r="E91" s="9">
        <f t="shared" si="1"/>
        <v>2</v>
      </c>
    </row>
    <row r="92" spans="1:5" ht="21" x14ac:dyDescent="0.25">
      <c r="A92" s="17"/>
      <c r="B92" s="17"/>
      <c r="C92" s="17"/>
      <c r="D92" s="9"/>
      <c r="E92" s="9">
        <f t="shared" si="1"/>
        <v>2</v>
      </c>
    </row>
    <row r="93" spans="1:5" ht="21" x14ac:dyDescent="0.25">
      <c r="A93" s="17"/>
      <c r="B93" s="17"/>
      <c r="C93" s="17"/>
      <c r="D93" s="9"/>
      <c r="E93" s="9">
        <f t="shared" si="1"/>
        <v>2</v>
      </c>
    </row>
    <row r="94" spans="1:5" ht="21" x14ac:dyDescent="0.25">
      <c r="A94" s="17"/>
      <c r="B94" s="17"/>
      <c r="C94" s="17"/>
      <c r="D94" s="9"/>
      <c r="E94" s="9">
        <f t="shared" si="1"/>
        <v>2</v>
      </c>
    </row>
    <row r="95" spans="1:5" ht="21" x14ac:dyDescent="0.25">
      <c r="A95" s="17"/>
      <c r="B95" s="17"/>
      <c r="C95" s="17"/>
      <c r="D95" s="9"/>
      <c r="E95" s="9">
        <f t="shared" si="1"/>
        <v>2</v>
      </c>
    </row>
    <row r="96" spans="1:5" ht="21" x14ac:dyDescent="0.25">
      <c r="A96" s="17"/>
      <c r="B96" s="17"/>
      <c r="C96" s="17"/>
      <c r="D96" s="9"/>
      <c r="E96" s="9">
        <f t="shared" si="1"/>
        <v>2</v>
      </c>
    </row>
    <row r="97" spans="1:5" ht="21" x14ac:dyDescent="0.25">
      <c r="A97" s="17"/>
      <c r="B97" s="17"/>
      <c r="C97" s="17"/>
      <c r="D97" s="9"/>
      <c r="E97" s="9">
        <f t="shared" si="1"/>
        <v>2</v>
      </c>
    </row>
    <row r="98" spans="1:5" ht="21" x14ac:dyDescent="0.25">
      <c r="A98" s="17"/>
      <c r="B98" s="17"/>
      <c r="C98" s="17"/>
      <c r="D98" s="9"/>
      <c r="E98" s="9">
        <f t="shared" si="1"/>
        <v>2</v>
      </c>
    </row>
    <row r="99" spans="1:5" ht="21" x14ac:dyDescent="0.25">
      <c r="A99" s="17"/>
      <c r="B99" s="17"/>
      <c r="C99" s="17"/>
      <c r="D99" s="9"/>
      <c r="E99" s="9">
        <f t="shared" si="1"/>
        <v>2</v>
      </c>
    </row>
    <row r="100" spans="1:5" ht="21" x14ac:dyDescent="0.25">
      <c r="A100" s="17"/>
      <c r="B100" s="17"/>
      <c r="C100" s="17"/>
      <c r="D100" s="9"/>
      <c r="E100" s="9">
        <f t="shared" si="1"/>
        <v>2</v>
      </c>
    </row>
    <row r="101" spans="1:5" ht="21" x14ac:dyDescent="0.25">
      <c r="A101" s="17"/>
      <c r="B101" s="17"/>
      <c r="C101" s="17"/>
      <c r="D101" s="9"/>
      <c r="E101" s="9">
        <f t="shared" si="1"/>
        <v>2</v>
      </c>
    </row>
    <row r="102" spans="1:5" ht="21" x14ac:dyDescent="0.25">
      <c r="A102" s="17"/>
      <c r="B102" s="17"/>
      <c r="C102" s="17"/>
      <c r="D102" s="9"/>
      <c r="E102" s="9">
        <f t="shared" si="1"/>
        <v>2</v>
      </c>
    </row>
    <row r="103" spans="1:5" ht="21" x14ac:dyDescent="0.25">
      <c r="A103" s="17"/>
      <c r="B103" s="17"/>
      <c r="C103" s="17"/>
      <c r="D103" s="9"/>
      <c r="E103" s="9">
        <f t="shared" si="1"/>
        <v>2</v>
      </c>
    </row>
    <row r="104" spans="1:5" ht="21" x14ac:dyDescent="0.25">
      <c r="A104" s="17"/>
      <c r="B104" s="17"/>
      <c r="C104" s="17"/>
      <c r="D104" s="9"/>
      <c r="E104" s="9">
        <f t="shared" si="1"/>
        <v>2</v>
      </c>
    </row>
    <row r="105" spans="1:5" ht="21" x14ac:dyDescent="0.25">
      <c r="A105" s="17"/>
      <c r="B105" s="17"/>
      <c r="C105" s="17"/>
      <c r="D105" s="17"/>
      <c r="E105" s="9">
        <f t="shared" si="1"/>
        <v>2</v>
      </c>
    </row>
    <row r="106" spans="1:5" ht="21" x14ac:dyDescent="0.25">
      <c r="A106" s="17"/>
      <c r="B106" s="17"/>
      <c r="C106" s="17"/>
      <c r="D106" s="17"/>
      <c r="E106" s="9">
        <f t="shared" si="1"/>
        <v>2</v>
      </c>
    </row>
    <row r="107" spans="1:5" ht="21" x14ac:dyDescent="0.25">
      <c r="A107" s="17"/>
      <c r="B107" s="17"/>
      <c r="C107" s="17"/>
      <c r="D107" s="17"/>
      <c r="E107" s="9">
        <f t="shared" si="1"/>
        <v>2</v>
      </c>
    </row>
    <row r="108" spans="1:5" ht="21" x14ac:dyDescent="0.25">
      <c r="A108" s="17"/>
      <c r="B108" s="17"/>
      <c r="C108" s="17"/>
      <c r="D108" s="17"/>
      <c r="E108" s="9">
        <f t="shared" si="1"/>
        <v>2</v>
      </c>
    </row>
    <row r="109" spans="1:5" ht="21" x14ac:dyDescent="0.25">
      <c r="A109" s="17"/>
      <c r="B109" s="17"/>
      <c r="C109" s="17"/>
      <c r="D109" s="17"/>
      <c r="E109" s="9">
        <f t="shared" si="1"/>
        <v>2</v>
      </c>
    </row>
    <row r="110" spans="1:5" ht="21" x14ac:dyDescent="0.25">
      <c r="A110" s="17"/>
      <c r="B110" s="17"/>
      <c r="C110" s="17"/>
      <c r="D110" s="17"/>
      <c r="E110" s="9">
        <f t="shared" si="1"/>
        <v>2</v>
      </c>
    </row>
    <row r="111" spans="1:5" ht="21" x14ac:dyDescent="0.25">
      <c r="A111" s="17"/>
      <c r="B111" s="17"/>
      <c r="C111" s="17"/>
      <c r="D111" s="17"/>
      <c r="E111" s="9">
        <f t="shared" si="1"/>
        <v>2</v>
      </c>
    </row>
    <row r="112" spans="1:5" ht="21" x14ac:dyDescent="0.25">
      <c r="A112" s="17"/>
      <c r="B112" s="17"/>
      <c r="C112" s="17"/>
      <c r="D112" s="17"/>
      <c r="E112" s="9">
        <f t="shared" si="1"/>
        <v>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 codeName="Sheet198"/>
  <dimension ref="A1:F310"/>
  <sheetViews>
    <sheetView topLeftCell="A14" zoomScaleNormal="100" workbookViewId="0">
      <selection activeCell="B75" sqref="B75"/>
    </sheetView>
  </sheetViews>
  <sheetFormatPr baseColWidth="10" defaultColWidth="8.83203125" defaultRowHeight="15" x14ac:dyDescent="0.2"/>
  <cols>
    <col min="1" max="1" width="16.33203125" customWidth="1"/>
    <col min="2" max="2" width="90.5" customWidth="1"/>
    <col min="3" max="3" width="24.5" customWidth="1"/>
    <col min="4" max="5" width="20.5" bestFit="1" customWidth="1"/>
  </cols>
  <sheetData>
    <row r="1" spans="1:5" ht="29" x14ac:dyDescent="0.35">
      <c r="A1" s="160" t="s">
        <v>2100</v>
      </c>
      <c r="B1" s="160"/>
      <c r="C1" s="160"/>
      <c r="D1" s="160"/>
      <c r="E1" s="160"/>
    </row>
    <row r="2" spans="1:5" ht="26" x14ac:dyDescent="0.3">
      <c r="A2" s="161" t="s">
        <v>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2418.7800000000002</v>
      </c>
    </row>
    <row r="5" spans="1:5" ht="21" x14ac:dyDescent="0.25">
      <c r="A5" s="18" t="s">
        <v>2638</v>
      </c>
      <c r="B5" s="8" t="s">
        <v>2640</v>
      </c>
      <c r="C5" s="16">
        <v>251012</v>
      </c>
      <c r="D5" s="9"/>
      <c r="E5" s="9">
        <f>E4+C5-D5</f>
        <v>253430.78</v>
      </c>
    </row>
    <row r="6" spans="1:5" ht="21" x14ac:dyDescent="0.25">
      <c r="A6" s="18" t="s">
        <v>2638</v>
      </c>
      <c r="B6" s="8" t="s">
        <v>2641</v>
      </c>
      <c r="C6" s="9"/>
      <c r="D6" s="9">
        <v>101020</v>
      </c>
      <c r="E6" s="9">
        <f t="shared" ref="E6:E69" si="0">E5+C6-D6</f>
        <v>152410.78</v>
      </c>
    </row>
    <row r="7" spans="1:5" ht="21" x14ac:dyDescent="0.25">
      <c r="A7" s="18" t="s">
        <v>2638</v>
      </c>
      <c r="B7" s="8" t="s">
        <v>396</v>
      </c>
      <c r="C7" s="9">
        <v>91787.5</v>
      </c>
      <c r="D7" s="9"/>
      <c r="E7" s="9">
        <f t="shared" si="0"/>
        <v>244198.28</v>
      </c>
    </row>
    <row r="8" spans="1:5" ht="21" x14ac:dyDescent="0.25">
      <c r="A8" s="18" t="s">
        <v>2638</v>
      </c>
      <c r="B8" s="8" t="s">
        <v>2642</v>
      </c>
      <c r="C8" s="9"/>
      <c r="D8" s="9">
        <v>201510</v>
      </c>
      <c r="E8" s="9">
        <f t="shared" si="0"/>
        <v>42688.28</v>
      </c>
    </row>
    <row r="9" spans="1:5" ht="21" x14ac:dyDescent="0.25">
      <c r="A9" s="18" t="s">
        <v>2638</v>
      </c>
      <c r="B9" s="8" t="s">
        <v>396</v>
      </c>
      <c r="C9" s="9">
        <v>44425.15</v>
      </c>
      <c r="D9" s="9"/>
      <c r="E9" s="9">
        <f t="shared" si="0"/>
        <v>87113.43</v>
      </c>
    </row>
    <row r="10" spans="1:5" ht="21" x14ac:dyDescent="0.25">
      <c r="A10" s="18" t="s">
        <v>2638</v>
      </c>
      <c r="B10" s="8" t="s">
        <v>2641</v>
      </c>
      <c r="C10" s="9"/>
      <c r="D10" s="9">
        <v>86985</v>
      </c>
      <c r="E10" s="9">
        <f t="shared" si="0"/>
        <v>128.42999999999302</v>
      </c>
    </row>
    <row r="11" spans="1:5" ht="21" x14ac:dyDescent="0.25">
      <c r="A11" s="18" t="s">
        <v>2638</v>
      </c>
      <c r="B11" s="8" t="s">
        <v>2649</v>
      </c>
      <c r="C11" s="9">
        <v>349890</v>
      </c>
      <c r="D11" s="9"/>
      <c r="E11" s="9">
        <f t="shared" si="0"/>
        <v>350018.43</v>
      </c>
    </row>
    <row r="12" spans="1:5" ht="21" x14ac:dyDescent="0.25">
      <c r="A12" s="18" t="s">
        <v>2638</v>
      </c>
      <c r="B12" s="8" t="s">
        <v>2641</v>
      </c>
      <c r="C12" s="9"/>
      <c r="D12" s="9">
        <v>3032</v>
      </c>
      <c r="E12" s="9">
        <f t="shared" si="0"/>
        <v>346986.43</v>
      </c>
    </row>
    <row r="13" spans="1:5" ht="21" x14ac:dyDescent="0.25">
      <c r="A13" s="18" t="s">
        <v>2638</v>
      </c>
      <c r="B13" s="8" t="s">
        <v>2641</v>
      </c>
      <c r="C13" s="9"/>
      <c r="D13" s="9">
        <v>297230</v>
      </c>
      <c r="E13" s="9">
        <f t="shared" si="0"/>
        <v>49756.429999999993</v>
      </c>
    </row>
    <row r="14" spans="1:5" ht="21" x14ac:dyDescent="0.25">
      <c r="A14" s="18" t="s">
        <v>2661</v>
      </c>
      <c r="B14" s="8" t="s">
        <v>2668</v>
      </c>
      <c r="C14" s="9">
        <v>546983</v>
      </c>
      <c r="D14" s="9"/>
      <c r="E14" s="9">
        <f t="shared" si="0"/>
        <v>596739.42999999993</v>
      </c>
    </row>
    <row r="15" spans="1:5" ht="21" x14ac:dyDescent="0.25">
      <c r="A15" s="18" t="s">
        <v>2661</v>
      </c>
      <c r="B15" s="8" t="s">
        <v>2669</v>
      </c>
      <c r="C15" s="9"/>
      <c r="D15" s="9">
        <v>594360</v>
      </c>
      <c r="E15" s="9">
        <f t="shared" si="0"/>
        <v>2379.4299999999348</v>
      </c>
    </row>
    <row r="16" spans="1:5" ht="21" x14ac:dyDescent="0.25">
      <c r="A16" s="18" t="s">
        <v>2671</v>
      </c>
      <c r="B16" s="8" t="s">
        <v>2672</v>
      </c>
      <c r="C16" s="9">
        <v>92115</v>
      </c>
      <c r="D16" s="9"/>
      <c r="E16" s="9">
        <f t="shared" si="0"/>
        <v>94494.429999999935</v>
      </c>
    </row>
    <row r="17" spans="1:5" ht="21" x14ac:dyDescent="0.25">
      <c r="A17" s="18" t="s">
        <v>2671</v>
      </c>
      <c r="B17" s="8" t="s">
        <v>2673</v>
      </c>
      <c r="C17" s="9">
        <v>42310</v>
      </c>
      <c r="D17" s="9"/>
      <c r="E17" s="9">
        <f t="shared" si="0"/>
        <v>136804.42999999993</v>
      </c>
    </row>
    <row r="18" spans="1:5" ht="21" x14ac:dyDescent="0.25">
      <c r="A18" s="18" t="s">
        <v>2671</v>
      </c>
      <c r="B18" s="8" t="s">
        <v>2669</v>
      </c>
      <c r="C18" s="9"/>
      <c r="D18" s="9">
        <v>135112</v>
      </c>
      <c r="E18" s="9">
        <f t="shared" si="0"/>
        <v>1692.4299999999348</v>
      </c>
    </row>
    <row r="19" spans="1:5" ht="21" x14ac:dyDescent="0.25">
      <c r="A19" s="18" t="s">
        <v>2695</v>
      </c>
      <c r="B19" s="8" t="s">
        <v>2699</v>
      </c>
      <c r="C19" s="9"/>
      <c r="D19" s="9">
        <v>166.95</v>
      </c>
      <c r="E19" s="9">
        <f t="shared" si="0"/>
        <v>1525.4799999999348</v>
      </c>
    </row>
    <row r="20" spans="1:5" ht="21" x14ac:dyDescent="0.25">
      <c r="A20" s="18" t="s">
        <v>2697</v>
      </c>
      <c r="B20" s="8" t="s">
        <v>2673</v>
      </c>
      <c r="C20" s="9">
        <v>201230</v>
      </c>
      <c r="D20" s="9"/>
      <c r="E20" s="9">
        <f t="shared" si="0"/>
        <v>202755.47999999992</v>
      </c>
    </row>
    <row r="21" spans="1:5" ht="21" x14ac:dyDescent="0.25">
      <c r="A21" s="18" t="s">
        <v>2697</v>
      </c>
      <c r="B21" s="8" t="s">
        <v>2700</v>
      </c>
      <c r="C21" s="9"/>
      <c r="D21" s="9">
        <v>201983</v>
      </c>
      <c r="E21" s="9">
        <f t="shared" si="0"/>
        <v>772.47999999992317</v>
      </c>
    </row>
    <row r="22" spans="1:5" ht="21" x14ac:dyDescent="0.25">
      <c r="A22" s="18" t="s">
        <v>2703</v>
      </c>
      <c r="B22" s="8" t="s">
        <v>2668</v>
      </c>
      <c r="C22" s="9">
        <v>203112</v>
      </c>
      <c r="D22" s="9"/>
      <c r="E22" s="9">
        <f t="shared" si="0"/>
        <v>203884.47999999992</v>
      </c>
    </row>
    <row r="23" spans="1:5" ht="21" x14ac:dyDescent="0.25">
      <c r="A23" s="18" t="s">
        <v>2703</v>
      </c>
      <c r="B23" s="8" t="s">
        <v>2700</v>
      </c>
      <c r="C23" s="9"/>
      <c r="D23" s="9">
        <v>202983</v>
      </c>
      <c r="E23" s="9">
        <f t="shared" si="0"/>
        <v>901.47999999992317</v>
      </c>
    </row>
    <row r="24" spans="1:5" ht="21" x14ac:dyDescent="0.25">
      <c r="A24" s="18" t="s">
        <v>2703</v>
      </c>
      <c r="B24" s="8" t="s">
        <v>2707</v>
      </c>
      <c r="C24" s="9">
        <v>547890</v>
      </c>
      <c r="D24" s="9"/>
      <c r="E24" s="9">
        <f t="shared" si="0"/>
        <v>548791.48</v>
      </c>
    </row>
    <row r="25" spans="1:5" ht="21" x14ac:dyDescent="0.25">
      <c r="A25" s="18" t="s">
        <v>2703</v>
      </c>
      <c r="B25" s="8" t="s">
        <v>2700</v>
      </c>
      <c r="C25" s="9"/>
      <c r="D25" s="9">
        <v>546998</v>
      </c>
      <c r="E25" s="9">
        <f t="shared" si="0"/>
        <v>1793.4799999999814</v>
      </c>
    </row>
    <row r="26" spans="1:5" ht="21" x14ac:dyDescent="0.25">
      <c r="A26" s="18" t="s">
        <v>2710</v>
      </c>
      <c r="B26" s="8" t="s">
        <v>2673</v>
      </c>
      <c r="C26" s="9">
        <v>199840</v>
      </c>
      <c r="D26" s="9"/>
      <c r="E26" s="9">
        <f t="shared" si="0"/>
        <v>201633.47999999998</v>
      </c>
    </row>
    <row r="27" spans="1:5" ht="21" x14ac:dyDescent="0.25">
      <c r="A27" s="18" t="s">
        <v>2710</v>
      </c>
      <c r="B27" s="8" t="s">
        <v>2672</v>
      </c>
      <c r="C27" s="9">
        <v>178998</v>
      </c>
      <c r="D27" s="9"/>
      <c r="E27" s="9">
        <f t="shared" si="0"/>
        <v>380631.48</v>
      </c>
    </row>
    <row r="28" spans="1:5" ht="21" x14ac:dyDescent="0.25">
      <c r="A28" s="18" t="s">
        <v>2710</v>
      </c>
      <c r="B28" s="8" t="s">
        <v>2711</v>
      </c>
      <c r="C28" s="9">
        <v>198845</v>
      </c>
      <c r="D28" s="9"/>
      <c r="E28" s="9">
        <f t="shared" si="0"/>
        <v>579476.47999999998</v>
      </c>
    </row>
    <row r="29" spans="1:5" ht="21" x14ac:dyDescent="0.25">
      <c r="A29" s="18" t="s">
        <v>2710</v>
      </c>
      <c r="B29" s="8" t="s">
        <v>2700</v>
      </c>
      <c r="C29" s="9"/>
      <c r="D29" s="9">
        <v>576105</v>
      </c>
      <c r="E29" s="9">
        <f t="shared" si="0"/>
        <v>3371.4799999999814</v>
      </c>
    </row>
    <row r="30" spans="1:5" ht="21" x14ac:dyDescent="0.25">
      <c r="A30" s="18" t="s">
        <v>2713</v>
      </c>
      <c r="B30" s="8" t="s">
        <v>396</v>
      </c>
      <c r="C30" s="9">
        <v>747987.94</v>
      </c>
      <c r="D30" s="9"/>
      <c r="E30" s="9">
        <f t="shared" si="0"/>
        <v>751359.41999999993</v>
      </c>
    </row>
    <row r="31" spans="1:5" ht="21" x14ac:dyDescent="0.25">
      <c r="A31" s="18" t="s">
        <v>2713</v>
      </c>
      <c r="B31" s="8" t="s">
        <v>2700</v>
      </c>
      <c r="C31" s="9"/>
      <c r="D31" s="9">
        <v>749890</v>
      </c>
      <c r="E31" s="9">
        <f t="shared" si="0"/>
        <v>1469.4199999999255</v>
      </c>
    </row>
    <row r="32" spans="1:5" ht="21" x14ac:dyDescent="0.25">
      <c r="A32" s="18" t="s">
        <v>2722</v>
      </c>
      <c r="B32" s="8" t="s">
        <v>2723</v>
      </c>
      <c r="C32" s="9">
        <v>745124</v>
      </c>
      <c r="D32" s="9"/>
      <c r="E32" s="9">
        <f t="shared" si="0"/>
        <v>746593.41999999993</v>
      </c>
    </row>
    <row r="33" spans="1:5" ht="21" x14ac:dyDescent="0.25">
      <c r="A33" s="18" t="s">
        <v>2722</v>
      </c>
      <c r="B33" s="8" t="s">
        <v>2700</v>
      </c>
      <c r="C33" s="9"/>
      <c r="D33" s="9">
        <v>746124</v>
      </c>
      <c r="E33" s="9">
        <f t="shared" si="0"/>
        <v>469.41999999992549</v>
      </c>
    </row>
    <row r="34" spans="1:5" ht="21" x14ac:dyDescent="0.25">
      <c r="A34" s="18" t="s">
        <v>2726</v>
      </c>
      <c r="B34" s="8" t="s">
        <v>2651</v>
      </c>
      <c r="C34" s="16">
        <v>306892</v>
      </c>
      <c r="D34" s="9"/>
      <c r="E34" s="9">
        <f t="shared" si="0"/>
        <v>307361.41999999993</v>
      </c>
    </row>
    <row r="35" spans="1:5" ht="21" x14ac:dyDescent="0.25">
      <c r="A35" s="18" t="s">
        <v>2726</v>
      </c>
      <c r="B35" s="8" t="s">
        <v>2673</v>
      </c>
      <c r="C35" s="9">
        <v>440254</v>
      </c>
      <c r="D35" s="9"/>
      <c r="E35" s="9">
        <f t="shared" si="0"/>
        <v>747615.41999999993</v>
      </c>
    </row>
    <row r="36" spans="1:5" ht="21" x14ac:dyDescent="0.25">
      <c r="A36" s="18" t="s">
        <v>2726</v>
      </c>
      <c r="B36" s="8" t="s">
        <v>2700</v>
      </c>
      <c r="C36" s="9"/>
      <c r="D36" s="9">
        <v>746125</v>
      </c>
      <c r="E36" s="9">
        <f t="shared" si="0"/>
        <v>1490.4199999999255</v>
      </c>
    </row>
    <row r="37" spans="1:5" ht="21" x14ac:dyDescent="0.25">
      <c r="A37" s="18" t="s">
        <v>2730</v>
      </c>
      <c r="B37" s="8" t="s">
        <v>2673</v>
      </c>
      <c r="C37" s="9">
        <v>382596</v>
      </c>
      <c r="D37" s="9"/>
      <c r="E37" s="9">
        <f t="shared" si="0"/>
        <v>384086.41999999993</v>
      </c>
    </row>
    <row r="38" spans="1:5" ht="21" x14ac:dyDescent="0.25">
      <c r="A38" s="18" t="s">
        <v>2730</v>
      </c>
      <c r="B38" s="8" t="s">
        <v>2700</v>
      </c>
      <c r="C38" s="9"/>
      <c r="D38" s="9">
        <v>383998</v>
      </c>
      <c r="E38" s="9">
        <f t="shared" si="0"/>
        <v>88.419999999925494</v>
      </c>
    </row>
    <row r="39" spans="1:5" ht="21" x14ac:dyDescent="0.25">
      <c r="A39" s="18" t="s">
        <v>2730</v>
      </c>
      <c r="B39" s="8" t="s">
        <v>396</v>
      </c>
      <c r="C39" s="9">
        <v>272069.15999999997</v>
      </c>
      <c r="D39" s="9"/>
      <c r="E39" s="9">
        <f t="shared" si="0"/>
        <v>272157.5799999999</v>
      </c>
    </row>
    <row r="40" spans="1:5" ht="21" x14ac:dyDescent="0.25">
      <c r="A40" s="18" t="s">
        <v>2730</v>
      </c>
      <c r="B40" s="8" t="s">
        <v>2700</v>
      </c>
      <c r="C40" s="9"/>
      <c r="D40" s="9">
        <v>272155</v>
      </c>
      <c r="E40" s="9">
        <f t="shared" si="0"/>
        <v>2.5799999998998828</v>
      </c>
    </row>
    <row r="41" spans="1:5" ht="21" x14ac:dyDescent="0.25">
      <c r="A41" s="18" t="s">
        <v>2741</v>
      </c>
      <c r="B41" s="8" t="s">
        <v>2673</v>
      </c>
      <c r="C41" s="9">
        <v>352487</v>
      </c>
      <c r="D41" s="9"/>
      <c r="E41" s="9">
        <f t="shared" si="0"/>
        <v>352489.5799999999</v>
      </c>
    </row>
    <row r="42" spans="1:5" ht="21" x14ac:dyDescent="0.25">
      <c r="A42" s="18" t="s">
        <v>2741</v>
      </c>
      <c r="B42" s="8" t="s">
        <v>2700</v>
      </c>
      <c r="C42" s="9"/>
      <c r="D42" s="9">
        <v>352450</v>
      </c>
      <c r="E42" s="9">
        <f t="shared" si="0"/>
        <v>39.579999999899883</v>
      </c>
    </row>
    <row r="43" spans="1:5" ht="21" x14ac:dyDescent="0.25">
      <c r="A43" s="18" t="s">
        <v>2749</v>
      </c>
      <c r="B43" s="8" t="s">
        <v>2750</v>
      </c>
      <c r="C43" s="9">
        <v>35670</v>
      </c>
      <c r="D43" s="9"/>
      <c r="E43" s="9">
        <f t="shared" si="0"/>
        <v>35709.5799999999</v>
      </c>
    </row>
    <row r="44" spans="1:5" ht="21" x14ac:dyDescent="0.25">
      <c r="A44" s="18" t="s">
        <v>2749</v>
      </c>
      <c r="B44" s="8" t="s">
        <v>2649</v>
      </c>
      <c r="C44" s="9">
        <v>10250</v>
      </c>
      <c r="D44" s="9"/>
      <c r="E44" s="9">
        <f t="shared" si="0"/>
        <v>45959.5799999999</v>
      </c>
    </row>
    <row r="45" spans="1:5" ht="21" x14ac:dyDescent="0.25">
      <c r="A45" s="18" t="s">
        <v>2749</v>
      </c>
      <c r="B45" s="8" t="s">
        <v>352</v>
      </c>
      <c r="C45" s="16"/>
      <c r="D45" s="9">
        <v>43621.25</v>
      </c>
      <c r="E45" s="9">
        <f t="shared" si="0"/>
        <v>2338.3299999998999</v>
      </c>
    </row>
    <row r="46" spans="1:5" ht="21" x14ac:dyDescent="0.25">
      <c r="A46" s="18">
        <v>45755</v>
      </c>
      <c r="B46" s="8" t="s">
        <v>2773</v>
      </c>
      <c r="C46" s="9">
        <v>104515</v>
      </c>
      <c r="D46" s="9"/>
      <c r="E46" s="9">
        <f t="shared" si="0"/>
        <v>106853.3299999999</v>
      </c>
    </row>
    <row r="47" spans="1:5" ht="21" x14ac:dyDescent="0.25">
      <c r="A47" s="18">
        <v>45755</v>
      </c>
      <c r="B47" s="8" t="s">
        <v>2700</v>
      </c>
      <c r="C47" s="9"/>
      <c r="D47" s="9">
        <v>103818</v>
      </c>
      <c r="E47" s="9">
        <f t="shared" si="0"/>
        <v>3035.3299999998999</v>
      </c>
    </row>
    <row r="48" spans="1:5" ht="21" x14ac:dyDescent="0.25">
      <c r="A48" s="18">
        <v>45785</v>
      </c>
      <c r="B48" s="8" t="s">
        <v>2775</v>
      </c>
      <c r="C48" s="9">
        <v>250818</v>
      </c>
      <c r="D48" s="9"/>
      <c r="E48" s="9">
        <f t="shared" si="0"/>
        <v>253853.3299999999</v>
      </c>
    </row>
    <row r="49" spans="1:5" ht="21" x14ac:dyDescent="0.25">
      <c r="A49" s="18">
        <v>45785</v>
      </c>
      <c r="B49" s="8" t="s">
        <v>2651</v>
      </c>
      <c r="C49" s="16">
        <v>89971</v>
      </c>
      <c r="D49" s="9"/>
      <c r="E49" s="9">
        <f t="shared" si="0"/>
        <v>343824.3299999999</v>
      </c>
    </row>
    <row r="50" spans="1:5" ht="21" x14ac:dyDescent="0.25">
      <c r="A50" s="18">
        <v>45785</v>
      </c>
      <c r="B50" s="8" t="s">
        <v>2649</v>
      </c>
      <c r="C50" s="16">
        <v>82418</v>
      </c>
      <c r="D50" s="9"/>
      <c r="E50" s="9">
        <f t="shared" si="0"/>
        <v>426242.3299999999</v>
      </c>
    </row>
    <row r="51" spans="1:5" ht="21" x14ac:dyDescent="0.25">
      <c r="A51" s="18">
        <v>45785</v>
      </c>
      <c r="B51" s="8" t="s">
        <v>2700</v>
      </c>
      <c r="C51" s="9"/>
      <c r="D51" s="9">
        <v>315788</v>
      </c>
      <c r="E51" s="9">
        <f t="shared" si="0"/>
        <v>110454.3299999999</v>
      </c>
    </row>
    <row r="52" spans="1:5" ht="21" x14ac:dyDescent="0.25">
      <c r="A52" s="18">
        <v>45785</v>
      </c>
      <c r="B52" s="8" t="s">
        <v>2700</v>
      </c>
      <c r="C52" s="9"/>
      <c r="D52" s="9">
        <v>109418</v>
      </c>
      <c r="E52" s="9">
        <f t="shared" si="0"/>
        <v>1036.3299999998999</v>
      </c>
    </row>
    <row r="53" spans="1:5" ht="21" x14ac:dyDescent="0.25">
      <c r="A53" s="18">
        <v>45785</v>
      </c>
      <c r="B53" s="8" t="s">
        <v>2649</v>
      </c>
      <c r="C53" s="16">
        <v>5041</v>
      </c>
      <c r="D53" s="9"/>
      <c r="E53" s="9">
        <f t="shared" si="0"/>
        <v>6077.3299999998999</v>
      </c>
    </row>
    <row r="54" spans="1:5" ht="21" x14ac:dyDescent="0.25">
      <c r="A54" s="18">
        <v>45785</v>
      </c>
      <c r="B54" s="8" t="s">
        <v>2776</v>
      </c>
      <c r="C54" s="17"/>
      <c r="D54" s="9">
        <v>4701.3100000000004</v>
      </c>
      <c r="E54" s="9">
        <f t="shared" si="0"/>
        <v>1376.0199999998995</v>
      </c>
    </row>
    <row r="55" spans="1:5" ht="21" x14ac:dyDescent="0.25">
      <c r="A55" s="18">
        <v>45816</v>
      </c>
      <c r="B55" s="8" t="s">
        <v>2649</v>
      </c>
      <c r="C55" s="9">
        <v>650814</v>
      </c>
      <c r="D55" s="9"/>
      <c r="E55" s="9">
        <f t="shared" si="0"/>
        <v>652190.0199999999</v>
      </c>
    </row>
    <row r="56" spans="1:5" ht="21" x14ac:dyDescent="0.25">
      <c r="A56" s="18">
        <v>45816</v>
      </c>
      <c r="B56" s="8" t="s">
        <v>2700</v>
      </c>
      <c r="C56" s="9"/>
      <c r="D56" s="9">
        <v>650489</v>
      </c>
      <c r="E56" s="9">
        <f t="shared" si="0"/>
        <v>1701.0199999999022</v>
      </c>
    </row>
    <row r="57" spans="1:5" ht="21" x14ac:dyDescent="0.25">
      <c r="A57" s="18">
        <v>45846</v>
      </c>
      <c r="B57" s="8" t="s">
        <v>2640</v>
      </c>
      <c r="C57" s="9">
        <v>242718</v>
      </c>
      <c r="D57" s="9"/>
      <c r="E57" s="9">
        <f t="shared" si="0"/>
        <v>244419.0199999999</v>
      </c>
    </row>
    <row r="58" spans="1:5" ht="21" x14ac:dyDescent="0.25">
      <c r="A58" s="18">
        <v>45846</v>
      </c>
      <c r="B58" s="8" t="s">
        <v>2700</v>
      </c>
      <c r="C58" s="9"/>
      <c r="D58" s="9">
        <v>242914</v>
      </c>
      <c r="E58" s="9">
        <f t="shared" si="0"/>
        <v>1505.0199999999022</v>
      </c>
    </row>
    <row r="59" spans="1:5" ht="21" x14ac:dyDescent="0.25">
      <c r="A59" s="18">
        <v>45877</v>
      </c>
      <c r="B59" s="8" t="s">
        <v>2781</v>
      </c>
      <c r="C59" s="9">
        <v>370125</v>
      </c>
      <c r="D59" s="9"/>
      <c r="E59" s="9">
        <f t="shared" si="0"/>
        <v>371630.0199999999</v>
      </c>
    </row>
    <row r="60" spans="1:5" ht="21" x14ac:dyDescent="0.25">
      <c r="A60" s="18">
        <v>45877</v>
      </c>
      <c r="B60" s="8" t="s">
        <v>2700</v>
      </c>
      <c r="C60" s="9"/>
      <c r="D60" s="9">
        <v>369951</v>
      </c>
      <c r="E60" s="9">
        <f t="shared" si="0"/>
        <v>1679.0199999999022</v>
      </c>
    </row>
    <row r="61" spans="1:5" ht="21" x14ac:dyDescent="0.25">
      <c r="A61" s="18">
        <v>45877</v>
      </c>
      <c r="B61" s="8" t="s">
        <v>2649</v>
      </c>
      <c r="C61" s="9">
        <v>81181</v>
      </c>
      <c r="D61" s="9"/>
      <c r="E61" s="9">
        <f t="shared" si="0"/>
        <v>82860.019999999902</v>
      </c>
    </row>
    <row r="62" spans="1:5" ht="21" x14ac:dyDescent="0.25">
      <c r="A62" s="18">
        <v>45877</v>
      </c>
      <c r="B62" s="8" t="s">
        <v>2700</v>
      </c>
      <c r="C62" s="9"/>
      <c r="D62" s="9">
        <v>79918</v>
      </c>
      <c r="E62" s="9">
        <f t="shared" si="0"/>
        <v>2942.0199999999022</v>
      </c>
    </row>
    <row r="63" spans="1:5" ht="21" x14ac:dyDescent="0.25">
      <c r="A63" s="18">
        <v>45908</v>
      </c>
      <c r="B63" s="8" t="s">
        <v>2785</v>
      </c>
      <c r="C63" s="9"/>
      <c r="D63" s="9">
        <v>1500</v>
      </c>
      <c r="E63" s="9">
        <f t="shared" si="0"/>
        <v>1442.0199999999022</v>
      </c>
    </row>
    <row r="64" spans="1:5" ht="21" x14ac:dyDescent="0.25">
      <c r="A64" s="18">
        <v>45938</v>
      </c>
      <c r="B64" s="8" t="s">
        <v>259</v>
      </c>
      <c r="C64" s="9"/>
      <c r="D64" s="9">
        <v>249</v>
      </c>
      <c r="E64" s="9">
        <f t="shared" si="0"/>
        <v>1193.0199999999022</v>
      </c>
    </row>
    <row r="65" spans="1:5" ht="21" x14ac:dyDescent="0.25">
      <c r="A65" s="18" t="s">
        <v>2788</v>
      </c>
      <c r="B65" s="8" t="s">
        <v>2649</v>
      </c>
      <c r="C65" s="9">
        <v>202581</v>
      </c>
      <c r="D65" s="9"/>
      <c r="E65" s="9">
        <f t="shared" si="0"/>
        <v>203774.0199999999</v>
      </c>
    </row>
    <row r="66" spans="1:5" ht="21" x14ac:dyDescent="0.25">
      <c r="A66" s="18" t="s">
        <v>2788</v>
      </c>
      <c r="B66" s="8" t="s">
        <v>2700</v>
      </c>
      <c r="C66" s="9"/>
      <c r="D66" s="9">
        <v>201981</v>
      </c>
      <c r="E66" s="9">
        <f t="shared" si="0"/>
        <v>1793.0199999999022</v>
      </c>
    </row>
    <row r="67" spans="1:5" ht="21" x14ac:dyDescent="0.25">
      <c r="A67" s="18" t="s">
        <v>2799</v>
      </c>
      <c r="B67" s="8" t="s">
        <v>2649</v>
      </c>
      <c r="C67" s="9">
        <v>235641</v>
      </c>
      <c r="D67" s="9"/>
      <c r="E67" s="9">
        <f t="shared" si="0"/>
        <v>237434.0199999999</v>
      </c>
    </row>
    <row r="68" spans="1:5" ht="21" x14ac:dyDescent="0.25">
      <c r="A68" s="18" t="s">
        <v>2799</v>
      </c>
      <c r="B68" s="8" t="s">
        <v>2700</v>
      </c>
      <c r="C68" s="9"/>
      <c r="D68" s="9">
        <v>236145</v>
      </c>
      <c r="E68" s="9">
        <f t="shared" si="0"/>
        <v>1289.0199999999022</v>
      </c>
    </row>
    <row r="69" spans="1:5" ht="21" x14ac:dyDescent="0.25">
      <c r="A69" s="18" t="s">
        <v>2801</v>
      </c>
      <c r="B69" s="8" t="s">
        <v>2802</v>
      </c>
      <c r="C69" s="9">
        <v>465721</v>
      </c>
      <c r="D69" s="9"/>
      <c r="E69" s="9">
        <f t="shared" si="0"/>
        <v>467010.0199999999</v>
      </c>
    </row>
    <row r="70" spans="1:5" ht="21" x14ac:dyDescent="0.25">
      <c r="A70" s="18" t="s">
        <v>2801</v>
      </c>
      <c r="B70" s="8" t="s">
        <v>2700</v>
      </c>
      <c r="C70" s="9"/>
      <c r="D70" s="9">
        <v>466127</v>
      </c>
      <c r="E70" s="9">
        <f t="shared" ref="E70:E133" si="1">E69+C70-D70</f>
        <v>883.01999999990221</v>
      </c>
    </row>
    <row r="71" spans="1:5" ht="21" x14ac:dyDescent="0.25">
      <c r="A71" s="18" t="s">
        <v>2807</v>
      </c>
      <c r="B71" s="8" t="s">
        <v>2806</v>
      </c>
      <c r="C71" s="9">
        <v>666142</v>
      </c>
      <c r="D71" s="9"/>
      <c r="E71" s="9">
        <f t="shared" si="1"/>
        <v>667025.0199999999</v>
      </c>
    </row>
    <row r="72" spans="1:5" ht="21" x14ac:dyDescent="0.25">
      <c r="A72" s="18" t="s">
        <v>2807</v>
      </c>
      <c r="B72" s="8" t="s">
        <v>2700</v>
      </c>
      <c r="C72" s="9"/>
      <c r="D72" s="9">
        <v>412781</v>
      </c>
      <c r="E72" s="9">
        <f t="shared" si="1"/>
        <v>254244.0199999999</v>
      </c>
    </row>
    <row r="73" spans="1:5" ht="21" x14ac:dyDescent="0.25">
      <c r="A73" s="18" t="s">
        <v>2807</v>
      </c>
      <c r="B73" s="8" t="s">
        <v>2808</v>
      </c>
      <c r="C73" s="9"/>
      <c r="D73" s="9">
        <v>9000</v>
      </c>
      <c r="E73" s="9">
        <f t="shared" si="1"/>
        <v>245244.0199999999</v>
      </c>
    </row>
    <row r="74" spans="1:5" ht="21" x14ac:dyDescent="0.25">
      <c r="A74" s="18" t="s">
        <v>2807</v>
      </c>
      <c r="B74" s="8" t="s">
        <v>2700</v>
      </c>
      <c r="C74" s="17"/>
      <c r="D74" s="9">
        <v>245136</v>
      </c>
      <c r="E74" s="9">
        <f t="shared" si="1"/>
        <v>108.01999999990221</v>
      </c>
    </row>
    <row r="75" spans="1:5" ht="21" x14ac:dyDescent="0.25">
      <c r="A75" s="18" t="s">
        <v>2810</v>
      </c>
      <c r="B75" s="8" t="s">
        <v>396</v>
      </c>
      <c r="C75" s="9">
        <v>1000546.17</v>
      </c>
      <c r="D75" s="9"/>
      <c r="E75" s="9">
        <f t="shared" si="1"/>
        <v>1000654.19</v>
      </c>
    </row>
    <row r="76" spans="1:5" ht="21" x14ac:dyDescent="0.25">
      <c r="A76" s="18" t="s">
        <v>2810</v>
      </c>
      <c r="B76" s="8" t="s">
        <v>2642</v>
      </c>
      <c r="C76" s="9"/>
      <c r="D76" s="9">
        <v>749983</v>
      </c>
      <c r="E76" s="9">
        <f t="shared" si="1"/>
        <v>250671.18999999994</v>
      </c>
    </row>
    <row r="77" spans="1:5" ht="21" x14ac:dyDescent="0.25">
      <c r="A77" s="18" t="s">
        <v>2812</v>
      </c>
      <c r="B77" s="8" t="s">
        <v>2700</v>
      </c>
      <c r="C77" s="9"/>
      <c r="D77" s="9">
        <v>249867</v>
      </c>
      <c r="E77" s="9">
        <f t="shared" si="1"/>
        <v>804.18999999994412</v>
      </c>
    </row>
    <row r="78" spans="1:5" ht="21" x14ac:dyDescent="0.25">
      <c r="A78" s="18" t="s">
        <v>2812</v>
      </c>
      <c r="B78" s="8" t="s">
        <v>2651</v>
      </c>
      <c r="C78" s="9">
        <v>169012</v>
      </c>
      <c r="D78" s="9"/>
      <c r="E78" s="9">
        <f t="shared" si="1"/>
        <v>169816.18999999994</v>
      </c>
    </row>
    <row r="79" spans="1:5" ht="21" x14ac:dyDescent="0.25">
      <c r="A79" s="18" t="s">
        <v>2812</v>
      </c>
      <c r="B79" s="8" t="s">
        <v>2700</v>
      </c>
      <c r="C79" s="9"/>
      <c r="D79" s="9">
        <v>169810</v>
      </c>
      <c r="E79" s="9">
        <f t="shared" si="1"/>
        <v>6.1899999999441206</v>
      </c>
    </row>
    <row r="80" spans="1:5" ht="21" x14ac:dyDescent="0.25">
      <c r="A80" s="18" t="s">
        <v>2812</v>
      </c>
      <c r="B80" s="8" t="s">
        <v>2815</v>
      </c>
      <c r="C80" s="9">
        <v>9092</v>
      </c>
      <c r="D80" s="9"/>
      <c r="E80" s="9">
        <f t="shared" si="1"/>
        <v>9098.1899999999441</v>
      </c>
    </row>
    <row r="81" spans="1:5" ht="21" x14ac:dyDescent="0.25">
      <c r="A81" s="18" t="s">
        <v>2812</v>
      </c>
      <c r="B81" s="8" t="s">
        <v>2649</v>
      </c>
      <c r="C81" s="9">
        <v>165215</v>
      </c>
      <c r="D81" s="9"/>
      <c r="E81" s="9">
        <f t="shared" si="1"/>
        <v>174313.18999999994</v>
      </c>
    </row>
    <row r="82" spans="1:5" ht="21" x14ac:dyDescent="0.25">
      <c r="A82" s="18" t="s">
        <v>2812</v>
      </c>
      <c r="B82" s="8" t="s">
        <v>2700</v>
      </c>
      <c r="C82" s="9"/>
      <c r="D82" s="9">
        <v>174291</v>
      </c>
      <c r="E82" s="9">
        <f t="shared" si="1"/>
        <v>22.189999999944121</v>
      </c>
    </row>
    <row r="83" spans="1:5" ht="21" x14ac:dyDescent="0.25">
      <c r="A83" s="18" t="s">
        <v>2817</v>
      </c>
      <c r="B83" s="8" t="s">
        <v>2649</v>
      </c>
      <c r="C83" s="9">
        <v>159254</v>
      </c>
      <c r="D83" s="9"/>
      <c r="E83" s="9">
        <f t="shared" si="1"/>
        <v>159276.18999999994</v>
      </c>
    </row>
    <row r="84" spans="1:5" ht="21" x14ac:dyDescent="0.25">
      <c r="A84" s="18" t="s">
        <v>2817</v>
      </c>
      <c r="B84" s="8" t="s">
        <v>2700</v>
      </c>
      <c r="C84" s="9"/>
      <c r="D84" s="9">
        <v>159276</v>
      </c>
      <c r="E84" s="9">
        <f t="shared" si="1"/>
        <v>0.18999999994412065</v>
      </c>
    </row>
    <row r="85" spans="1:5" ht="21" x14ac:dyDescent="0.25">
      <c r="A85" s="18"/>
      <c r="B85" s="17"/>
      <c r="C85" s="9"/>
      <c r="D85" s="9"/>
      <c r="E85" s="9">
        <f t="shared" si="1"/>
        <v>0.18999999994412065</v>
      </c>
    </row>
    <row r="86" spans="1:5" ht="21" x14ac:dyDescent="0.25">
      <c r="A86" s="18"/>
      <c r="B86" s="17"/>
      <c r="C86" s="9"/>
      <c r="D86" s="9"/>
      <c r="E86" s="9">
        <f t="shared" si="1"/>
        <v>0.18999999994412065</v>
      </c>
    </row>
    <row r="87" spans="1:5" ht="21" x14ac:dyDescent="0.25">
      <c r="A87" s="18"/>
      <c r="B87" s="17"/>
      <c r="C87" s="9"/>
      <c r="D87" s="9"/>
      <c r="E87" s="9">
        <f t="shared" si="1"/>
        <v>0.18999999994412065</v>
      </c>
    </row>
    <row r="88" spans="1:5" ht="21" x14ac:dyDescent="0.25">
      <c r="A88" s="18"/>
      <c r="B88" s="17"/>
      <c r="C88" s="9"/>
      <c r="D88" s="9"/>
      <c r="E88" s="9">
        <f t="shared" si="1"/>
        <v>0.18999999994412065</v>
      </c>
    </row>
    <row r="89" spans="1:5" ht="21" x14ac:dyDescent="0.25">
      <c r="A89" s="18"/>
      <c r="B89" s="17"/>
      <c r="C89" s="9"/>
      <c r="D89" s="9"/>
      <c r="E89" s="9">
        <f t="shared" si="1"/>
        <v>0.18999999994412065</v>
      </c>
    </row>
    <row r="90" spans="1:5" ht="21" x14ac:dyDescent="0.25">
      <c r="A90" s="18"/>
      <c r="B90" s="17"/>
      <c r="C90" s="9"/>
      <c r="D90" s="9"/>
      <c r="E90" s="9">
        <f t="shared" si="1"/>
        <v>0.18999999994412065</v>
      </c>
    </row>
    <row r="91" spans="1:5" ht="21" x14ac:dyDescent="0.25">
      <c r="A91" s="18"/>
      <c r="B91" s="17"/>
      <c r="C91" s="9"/>
      <c r="D91" s="9"/>
      <c r="E91" s="9">
        <f t="shared" si="1"/>
        <v>0.18999999994412065</v>
      </c>
    </row>
    <row r="92" spans="1:5" ht="21" x14ac:dyDescent="0.25">
      <c r="A92" s="18"/>
      <c r="B92" s="17"/>
      <c r="C92" s="9"/>
      <c r="D92" s="9"/>
      <c r="E92" s="9">
        <f t="shared" si="1"/>
        <v>0.18999999994412065</v>
      </c>
    </row>
    <row r="93" spans="1:5" ht="21" x14ac:dyDescent="0.25">
      <c r="A93" s="18"/>
      <c r="B93" s="17"/>
      <c r="C93" s="9"/>
      <c r="D93" s="9"/>
      <c r="E93" s="9">
        <f t="shared" si="1"/>
        <v>0.18999999994412065</v>
      </c>
    </row>
    <row r="94" spans="1:5" ht="21" x14ac:dyDescent="0.25">
      <c r="A94" s="18"/>
      <c r="B94" s="17"/>
      <c r="C94" s="9"/>
      <c r="D94" s="9"/>
      <c r="E94" s="9">
        <f t="shared" si="1"/>
        <v>0.18999999994412065</v>
      </c>
    </row>
    <row r="95" spans="1:5" ht="21" x14ac:dyDescent="0.25">
      <c r="A95" s="18"/>
      <c r="B95" s="17"/>
      <c r="C95" s="9"/>
      <c r="D95" s="9"/>
      <c r="E95" s="9">
        <f t="shared" si="1"/>
        <v>0.18999999994412065</v>
      </c>
    </row>
    <row r="96" spans="1:5" ht="21" x14ac:dyDescent="0.25">
      <c r="A96" s="83"/>
      <c r="B96" s="17"/>
      <c r="C96" s="9"/>
      <c r="D96" s="9"/>
      <c r="E96" s="9">
        <f t="shared" si="1"/>
        <v>0.18999999994412065</v>
      </c>
    </row>
    <row r="97" spans="1:5" ht="21" x14ac:dyDescent="0.25">
      <c r="A97" s="83"/>
      <c r="B97" s="17"/>
      <c r="C97" s="9"/>
      <c r="D97" s="9"/>
      <c r="E97" s="9">
        <f t="shared" si="1"/>
        <v>0.18999999994412065</v>
      </c>
    </row>
    <row r="98" spans="1:5" ht="21" x14ac:dyDescent="0.25">
      <c r="A98" s="83"/>
      <c r="B98" s="17"/>
      <c r="C98" s="9"/>
      <c r="D98" s="9"/>
      <c r="E98" s="9">
        <f t="shared" si="1"/>
        <v>0.18999999994412065</v>
      </c>
    </row>
    <row r="99" spans="1:5" ht="21" x14ac:dyDescent="0.25">
      <c r="A99" s="83"/>
      <c r="B99" s="17"/>
      <c r="C99" s="9"/>
      <c r="D99" s="9"/>
      <c r="E99" s="9">
        <f t="shared" si="1"/>
        <v>0.18999999994412065</v>
      </c>
    </row>
    <row r="100" spans="1:5" ht="21" x14ac:dyDescent="0.25">
      <c r="A100" s="83"/>
      <c r="B100" s="17"/>
      <c r="C100" s="9"/>
      <c r="D100" s="9"/>
      <c r="E100" s="9">
        <f t="shared" si="1"/>
        <v>0.18999999994412065</v>
      </c>
    </row>
    <row r="101" spans="1:5" ht="21" x14ac:dyDescent="0.25">
      <c r="A101" s="83"/>
      <c r="B101" s="17"/>
      <c r="C101" s="9"/>
      <c r="D101" s="9"/>
      <c r="E101" s="9">
        <f t="shared" si="1"/>
        <v>0.18999999994412065</v>
      </c>
    </row>
    <row r="102" spans="1:5" ht="21" x14ac:dyDescent="0.25">
      <c r="A102" s="83"/>
      <c r="B102" s="17"/>
      <c r="C102" s="9"/>
      <c r="D102" s="9"/>
      <c r="E102" s="9">
        <f t="shared" si="1"/>
        <v>0.18999999994412065</v>
      </c>
    </row>
    <row r="103" spans="1:5" ht="21" x14ac:dyDescent="0.25">
      <c r="A103" s="83"/>
      <c r="B103" s="17"/>
      <c r="C103" s="9"/>
      <c r="D103" s="9"/>
      <c r="E103" s="9">
        <f t="shared" si="1"/>
        <v>0.18999999994412065</v>
      </c>
    </row>
    <row r="104" spans="1:5" ht="21" x14ac:dyDescent="0.25">
      <c r="A104" s="83"/>
      <c r="B104" s="17"/>
      <c r="C104" s="9"/>
      <c r="D104" s="9"/>
      <c r="E104" s="9">
        <f t="shared" si="1"/>
        <v>0.18999999994412065</v>
      </c>
    </row>
    <row r="105" spans="1:5" ht="21" x14ac:dyDescent="0.25">
      <c r="A105" s="83"/>
      <c r="B105" s="17"/>
      <c r="C105" s="9"/>
      <c r="D105" s="9"/>
      <c r="E105" s="9">
        <f t="shared" si="1"/>
        <v>0.18999999994412065</v>
      </c>
    </row>
    <row r="106" spans="1:5" ht="21" x14ac:dyDescent="0.25">
      <c r="A106" s="83"/>
      <c r="B106" s="17"/>
      <c r="C106" s="9"/>
      <c r="D106" s="9"/>
      <c r="E106" s="9">
        <f t="shared" si="1"/>
        <v>0.18999999994412065</v>
      </c>
    </row>
    <row r="107" spans="1:5" ht="21" x14ac:dyDescent="0.25">
      <c r="A107" s="83"/>
      <c r="B107" s="17"/>
      <c r="C107" s="9"/>
      <c r="D107" s="9"/>
      <c r="E107" s="9">
        <f t="shared" si="1"/>
        <v>0.18999999994412065</v>
      </c>
    </row>
    <row r="108" spans="1:5" ht="21" x14ac:dyDescent="0.25">
      <c r="A108" s="83"/>
      <c r="B108" s="17"/>
      <c r="C108" s="9"/>
      <c r="D108" s="9"/>
      <c r="E108" s="9">
        <f t="shared" si="1"/>
        <v>0.18999999994412065</v>
      </c>
    </row>
    <row r="109" spans="1:5" ht="21" x14ac:dyDescent="0.25">
      <c r="A109" s="83"/>
      <c r="B109" s="17"/>
      <c r="C109" s="9"/>
      <c r="D109" s="9"/>
      <c r="E109" s="9">
        <f t="shared" si="1"/>
        <v>0.18999999994412065</v>
      </c>
    </row>
    <row r="110" spans="1:5" ht="21" x14ac:dyDescent="0.25">
      <c r="A110" s="83"/>
      <c r="B110" s="17"/>
      <c r="C110" s="9"/>
      <c r="D110" s="9"/>
      <c r="E110" s="9">
        <f t="shared" si="1"/>
        <v>0.18999999994412065</v>
      </c>
    </row>
    <row r="111" spans="1:5" ht="21" x14ac:dyDescent="0.25">
      <c r="A111" s="83"/>
      <c r="B111" s="17"/>
      <c r="C111" s="9"/>
      <c r="D111" s="17"/>
      <c r="E111" s="9">
        <f t="shared" si="1"/>
        <v>0.18999999994412065</v>
      </c>
    </row>
    <row r="112" spans="1:5" ht="21" x14ac:dyDescent="0.25">
      <c r="A112" s="83"/>
      <c r="B112" s="92"/>
      <c r="C112" s="9"/>
      <c r="D112" s="9"/>
      <c r="E112" s="9">
        <f t="shared" si="1"/>
        <v>0.18999999994412065</v>
      </c>
    </row>
    <row r="113" spans="1:5" ht="21" x14ac:dyDescent="0.25">
      <c r="A113" s="83"/>
      <c r="C113" s="9"/>
      <c r="D113" s="9"/>
      <c r="E113" s="9">
        <f t="shared" si="1"/>
        <v>0.18999999994412065</v>
      </c>
    </row>
    <row r="114" spans="1:5" ht="21" x14ac:dyDescent="0.25">
      <c r="A114" s="83"/>
      <c r="C114" s="9"/>
      <c r="D114" s="9"/>
      <c r="E114" s="9">
        <f t="shared" si="1"/>
        <v>0.18999999994412065</v>
      </c>
    </row>
    <row r="115" spans="1:5" ht="21" x14ac:dyDescent="0.25">
      <c r="A115" s="83"/>
      <c r="C115" s="9"/>
      <c r="D115" s="9"/>
      <c r="E115" s="9">
        <f t="shared" si="1"/>
        <v>0.18999999994412065</v>
      </c>
    </row>
    <row r="116" spans="1:5" ht="21" x14ac:dyDescent="0.25">
      <c r="A116" s="111"/>
      <c r="C116" s="9"/>
      <c r="D116" s="9"/>
      <c r="E116" s="9">
        <f t="shared" si="1"/>
        <v>0.18999999994412065</v>
      </c>
    </row>
    <row r="117" spans="1:5" ht="21" x14ac:dyDescent="0.25">
      <c r="A117" s="111"/>
      <c r="C117" s="9"/>
      <c r="E117" s="9">
        <f t="shared" si="1"/>
        <v>0.18999999994412065</v>
      </c>
    </row>
    <row r="118" spans="1:5" ht="21" x14ac:dyDescent="0.25">
      <c r="A118" s="111"/>
      <c r="C118" s="9"/>
      <c r="D118" s="25"/>
      <c r="E118" s="9">
        <f t="shared" si="1"/>
        <v>0.18999999994412065</v>
      </c>
    </row>
    <row r="119" spans="1:5" ht="21" x14ac:dyDescent="0.25">
      <c r="A119" s="111"/>
      <c r="C119" s="9"/>
      <c r="D119" s="25"/>
      <c r="E119" s="9">
        <f t="shared" si="1"/>
        <v>0.18999999994412065</v>
      </c>
    </row>
    <row r="120" spans="1:5" ht="21" x14ac:dyDescent="0.25">
      <c r="A120" s="111"/>
      <c r="C120" s="9"/>
      <c r="D120" s="25"/>
      <c r="E120" s="9">
        <f t="shared" si="1"/>
        <v>0.18999999994412065</v>
      </c>
    </row>
    <row r="121" spans="1:5" ht="21" x14ac:dyDescent="0.25">
      <c r="A121" s="111"/>
      <c r="C121" s="25"/>
      <c r="E121" s="9">
        <f t="shared" si="1"/>
        <v>0.18999999994412065</v>
      </c>
    </row>
    <row r="122" spans="1:5" ht="21" x14ac:dyDescent="0.25">
      <c r="A122" s="111"/>
      <c r="C122" s="9"/>
      <c r="E122" s="9">
        <f t="shared" si="1"/>
        <v>0.18999999994412065</v>
      </c>
    </row>
    <row r="123" spans="1:5" ht="21" x14ac:dyDescent="0.25">
      <c r="A123" s="111"/>
      <c r="D123" s="25"/>
      <c r="E123" s="9">
        <f t="shared" si="1"/>
        <v>0.18999999994412065</v>
      </c>
    </row>
    <row r="124" spans="1:5" ht="21" x14ac:dyDescent="0.25">
      <c r="A124" s="111"/>
      <c r="C124" s="9"/>
      <c r="E124" s="9">
        <f t="shared" si="1"/>
        <v>0.18999999994412065</v>
      </c>
    </row>
    <row r="125" spans="1:5" ht="21" x14ac:dyDescent="0.25">
      <c r="A125" s="111"/>
      <c r="C125" s="9"/>
      <c r="D125" s="9"/>
      <c r="E125" s="9">
        <f t="shared" si="1"/>
        <v>0.18999999994412065</v>
      </c>
    </row>
    <row r="126" spans="1:5" ht="21" x14ac:dyDescent="0.25">
      <c r="A126" s="111"/>
      <c r="D126" s="9"/>
      <c r="E126" s="9">
        <f t="shared" si="1"/>
        <v>0.18999999994412065</v>
      </c>
    </row>
    <row r="127" spans="1:5" ht="21" x14ac:dyDescent="0.25">
      <c r="A127" s="111"/>
      <c r="D127" s="9"/>
      <c r="E127" s="9">
        <f t="shared" si="1"/>
        <v>0.18999999994412065</v>
      </c>
    </row>
    <row r="128" spans="1:5" ht="21" x14ac:dyDescent="0.25">
      <c r="A128" s="111"/>
      <c r="C128" s="9"/>
      <c r="D128" s="9"/>
      <c r="E128" s="9">
        <f t="shared" si="1"/>
        <v>0.18999999994412065</v>
      </c>
    </row>
    <row r="129" spans="1:5" ht="21" x14ac:dyDescent="0.25">
      <c r="A129" s="111"/>
      <c r="C129" s="9"/>
      <c r="D129" s="9"/>
      <c r="E129" s="9">
        <f t="shared" si="1"/>
        <v>0.18999999994412065</v>
      </c>
    </row>
    <row r="130" spans="1:5" ht="21" x14ac:dyDescent="0.25">
      <c r="A130" s="111"/>
      <c r="C130" s="9"/>
      <c r="D130" s="9"/>
      <c r="E130" s="9">
        <f t="shared" si="1"/>
        <v>0.18999999994412065</v>
      </c>
    </row>
    <row r="131" spans="1:5" ht="21" x14ac:dyDescent="0.25">
      <c r="A131" s="111"/>
      <c r="C131" s="16"/>
      <c r="D131" s="9"/>
      <c r="E131" s="9">
        <f t="shared" si="1"/>
        <v>0.18999999994412065</v>
      </c>
    </row>
    <row r="132" spans="1:5" ht="21" x14ac:dyDescent="0.25">
      <c r="A132" s="111"/>
      <c r="C132" s="16"/>
      <c r="E132" s="9">
        <f t="shared" si="1"/>
        <v>0.18999999994412065</v>
      </c>
    </row>
    <row r="133" spans="1:5" ht="21" x14ac:dyDescent="0.25">
      <c r="A133" s="111"/>
      <c r="D133" s="16"/>
      <c r="E133" s="9">
        <f t="shared" si="1"/>
        <v>0.18999999994412065</v>
      </c>
    </row>
    <row r="134" spans="1:5" ht="21" x14ac:dyDescent="0.25">
      <c r="A134" s="111"/>
      <c r="D134" s="16"/>
      <c r="E134" s="9">
        <f t="shared" ref="E134:E197" si="2">E133+C134-D134</f>
        <v>0.18999999994412065</v>
      </c>
    </row>
    <row r="135" spans="1:5" ht="21" x14ac:dyDescent="0.25">
      <c r="A135" s="111"/>
      <c r="C135" s="16"/>
      <c r="D135" s="16"/>
      <c r="E135" s="9">
        <f t="shared" si="2"/>
        <v>0.18999999994412065</v>
      </c>
    </row>
    <row r="136" spans="1:5" ht="21" x14ac:dyDescent="0.25">
      <c r="A136" s="111"/>
      <c r="D136" s="16"/>
      <c r="E136" s="9">
        <f t="shared" si="2"/>
        <v>0.18999999994412065</v>
      </c>
    </row>
    <row r="137" spans="1:5" ht="21" x14ac:dyDescent="0.25">
      <c r="A137" s="111"/>
      <c r="D137" s="16"/>
      <c r="E137" s="9">
        <f t="shared" si="2"/>
        <v>0.18999999994412065</v>
      </c>
    </row>
    <row r="138" spans="1:5" ht="21" x14ac:dyDescent="0.25">
      <c r="A138" s="111"/>
      <c r="C138" s="16"/>
      <c r="D138" s="16"/>
      <c r="E138" s="9">
        <f t="shared" si="2"/>
        <v>0.18999999994412065</v>
      </c>
    </row>
    <row r="139" spans="1:5" ht="21" x14ac:dyDescent="0.25">
      <c r="A139" s="111"/>
      <c r="D139" s="25"/>
      <c r="E139" s="9">
        <f t="shared" si="2"/>
        <v>0.18999999994412065</v>
      </c>
    </row>
    <row r="140" spans="1:5" ht="21" x14ac:dyDescent="0.25">
      <c r="A140" s="111"/>
      <c r="C140" s="16"/>
      <c r="D140" s="16"/>
      <c r="E140" s="9">
        <f t="shared" si="2"/>
        <v>0.18999999994412065</v>
      </c>
    </row>
    <row r="141" spans="1:5" ht="21" x14ac:dyDescent="0.25">
      <c r="A141" s="111"/>
      <c r="C141" s="16"/>
      <c r="D141" s="16"/>
      <c r="E141" s="9">
        <f t="shared" si="2"/>
        <v>0.18999999994412065</v>
      </c>
    </row>
    <row r="142" spans="1:5" ht="21" x14ac:dyDescent="0.25">
      <c r="A142" s="111"/>
      <c r="C142" s="16"/>
      <c r="D142" s="16"/>
      <c r="E142" s="9">
        <f t="shared" si="2"/>
        <v>0.18999999994412065</v>
      </c>
    </row>
    <row r="143" spans="1:5" ht="21" x14ac:dyDescent="0.25">
      <c r="A143" s="111"/>
      <c r="D143" s="25"/>
      <c r="E143" s="9">
        <f>E142+C143-D143</f>
        <v>0.18999999994412065</v>
      </c>
    </row>
    <row r="144" spans="1:5" ht="21" x14ac:dyDescent="0.25">
      <c r="A144" s="111"/>
      <c r="C144" s="16"/>
      <c r="D144" s="16"/>
      <c r="E144" s="9">
        <f>E143+C144-D144</f>
        <v>0.18999999994412065</v>
      </c>
    </row>
    <row r="145" spans="1:5" ht="21" x14ac:dyDescent="0.25">
      <c r="A145" s="111"/>
      <c r="C145" s="16"/>
      <c r="D145" s="16"/>
      <c r="E145" s="9">
        <f t="shared" si="2"/>
        <v>0.18999999994412065</v>
      </c>
    </row>
    <row r="146" spans="1:5" ht="21" x14ac:dyDescent="0.25">
      <c r="A146" s="111"/>
      <c r="C146" s="16"/>
      <c r="D146" s="9"/>
      <c r="E146" s="9">
        <f t="shared" si="2"/>
        <v>0.18999999994412065</v>
      </c>
    </row>
    <row r="147" spans="1:5" ht="21" x14ac:dyDescent="0.25">
      <c r="A147" s="111"/>
      <c r="D147" s="9"/>
      <c r="E147" s="9">
        <f t="shared" si="2"/>
        <v>0.18999999994412065</v>
      </c>
    </row>
    <row r="148" spans="1:5" ht="21" x14ac:dyDescent="0.25">
      <c r="A148" s="111"/>
      <c r="C148" s="16"/>
      <c r="D148" s="9"/>
      <c r="E148" s="9">
        <f t="shared" si="2"/>
        <v>0.18999999994412065</v>
      </c>
    </row>
    <row r="149" spans="1:5" ht="21" x14ac:dyDescent="0.25">
      <c r="A149" s="111"/>
      <c r="D149" s="9"/>
      <c r="E149" s="9">
        <f t="shared" si="2"/>
        <v>0.18999999994412065</v>
      </c>
    </row>
    <row r="150" spans="1:5" ht="21" x14ac:dyDescent="0.25">
      <c r="A150" s="111"/>
      <c r="C150" s="9"/>
      <c r="D150" s="9"/>
      <c r="E150" s="9">
        <f t="shared" si="2"/>
        <v>0.18999999994412065</v>
      </c>
    </row>
    <row r="151" spans="1:5" ht="21" x14ac:dyDescent="0.25">
      <c r="A151" s="111"/>
      <c r="D151" s="9"/>
      <c r="E151" s="9">
        <f>E150+C151-D151</f>
        <v>0.18999999994412065</v>
      </c>
    </row>
    <row r="152" spans="1:5" ht="21" x14ac:dyDescent="0.25">
      <c r="A152" s="111"/>
      <c r="C152" s="16"/>
      <c r="D152" s="9"/>
      <c r="E152" s="9">
        <f>E151+C152-D152</f>
        <v>0.18999999994412065</v>
      </c>
    </row>
    <row r="153" spans="1:5" ht="21" x14ac:dyDescent="0.25">
      <c r="A153" s="111"/>
      <c r="C153" s="16"/>
      <c r="D153" s="9"/>
      <c r="E153" s="9">
        <f t="shared" si="2"/>
        <v>0.18999999994412065</v>
      </c>
    </row>
    <row r="154" spans="1:5" ht="21" x14ac:dyDescent="0.25">
      <c r="A154" s="111"/>
      <c r="D154" s="9"/>
      <c r="E154" s="9">
        <f t="shared" si="2"/>
        <v>0.18999999994412065</v>
      </c>
    </row>
    <row r="155" spans="1:5" ht="21" x14ac:dyDescent="0.25">
      <c r="A155" s="111"/>
      <c r="D155" s="9"/>
      <c r="E155" s="9">
        <f t="shared" si="2"/>
        <v>0.18999999994412065</v>
      </c>
    </row>
    <row r="156" spans="1:5" ht="21" x14ac:dyDescent="0.25">
      <c r="A156" s="111"/>
      <c r="C156" s="16"/>
      <c r="D156" s="9"/>
      <c r="E156" s="9">
        <f t="shared" si="2"/>
        <v>0.18999999994412065</v>
      </c>
    </row>
    <row r="157" spans="1:5" ht="21" x14ac:dyDescent="0.25">
      <c r="A157" s="111"/>
      <c r="C157" s="16"/>
      <c r="D157" s="16"/>
      <c r="E157" s="9">
        <f t="shared" si="2"/>
        <v>0.18999999994412065</v>
      </c>
    </row>
    <row r="158" spans="1:5" ht="21" x14ac:dyDescent="0.25">
      <c r="A158" s="111"/>
      <c r="C158" s="16"/>
      <c r="D158" s="16"/>
      <c r="E158" s="9">
        <f t="shared" si="2"/>
        <v>0.18999999994412065</v>
      </c>
    </row>
    <row r="159" spans="1:5" ht="21" x14ac:dyDescent="0.25">
      <c r="A159" s="111"/>
      <c r="C159" s="89"/>
      <c r="D159" s="16"/>
      <c r="E159" s="9">
        <f t="shared" si="2"/>
        <v>0.18999999994412065</v>
      </c>
    </row>
    <row r="160" spans="1:5" ht="21" x14ac:dyDescent="0.25">
      <c r="A160" s="111"/>
      <c r="D160" s="16"/>
      <c r="E160" s="9">
        <f t="shared" si="2"/>
        <v>0.18999999994412065</v>
      </c>
    </row>
    <row r="161" spans="1:5" ht="21" x14ac:dyDescent="0.25">
      <c r="A161" s="111"/>
      <c r="C161" s="89"/>
      <c r="E161" s="9">
        <f t="shared" si="2"/>
        <v>0.18999999994412065</v>
      </c>
    </row>
    <row r="162" spans="1:5" ht="21" x14ac:dyDescent="0.25">
      <c r="A162" s="111"/>
      <c r="D162" s="89"/>
      <c r="E162" s="9">
        <f t="shared" si="2"/>
        <v>0.18999999994412065</v>
      </c>
    </row>
    <row r="163" spans="1:5" ht="21" x14ac:dyDescent="0.25">
      <c r="A163" s="111"/>
      <c r="C163" s="89"/>
      <c r="D163" s="89"/>
      <c r="E163" s="9">
        <f t="shared" si="2"/>
        <v>0.18999999994412065</v>
      </c>
    </row>
    <row r="164" spans="1:5" ht="21" x14ac:dyDescent="0.25">
      <c r="A164" s="111"/>
      <c r="C164" s="89"/>
      <c r="D164" s="89"/>
      <c r="E164" s="9">
        <f t="shared" si="2"/>
        <v>0.18999999994412065</v>
      </c>
    </row>
    <row r="165" spans="1:5" ht="21" x14ac:dyDescent="0.25">
      <c r="A165" s="91"/>
      <c r="C165" s="9"/>
      <c r="D165" s="89"/>
      <c r="E165" s="9">
        <f t="shared" si="2"/>
        <v>0.18999999994412065</v>
      </c>
    </row>
    <row r="166" spans="1:5" ht="21" x14ac:dyDescent="0.25">
      <c r="A166" s="91"/>
      <c r="C166" s="9"/>
      <c r="D166" s="9"/>
      <c r="E166" s="9">
        <f t="shared" si="2"/>
        <v>0.18999999994412065</v>
      </c>
    </row>
    <row r="167" spans="1:5" ht="21" x14ac:dyDescent="0.25">
      <c r="A167" s="91"/>
      <c r="C167" s="9"/>
      <c r="D167" s="9"/>
      <c r="E167" s="9">
        <f t="shared" si="2"/>
        <v>0.18999999994412065</v>
      </c>
    </row>
    <row r="168" spans="1:5" ht="21" x14ac:dyDescent="0.25">
      <c r="A168" s="91"/>
      <c r="C168" s="9"/>
      <c r="D168" s="9"/>
      <c r="E168" s="9">
        <f t="shared" si="2"/>
        <v>0.18999999994412065</v>
      </c>
    </row>
    <row r="169" spans="1:5" ht="21" x14ac:dyDescent="0.25">
      <c r="A169" s="91"/>
      <c r="C169" s="9"/>
      <c r="D169" s="9"/>
      <c r="E169" s="9">
        <f t="shared" si="2"/>
        <v>0.18999999994412065</v>
      </c>
    </row>
    <row r="170" spans="1:5" ht="21" x14ac:dyDescent="0.25">
      <c r="A170" s="91"/>
      <c r="C170" s="9"/>
      <c r="D170" s="9"/>
      <c r="E170" s="9">
        <f t="shared" si="2"/>
        <v>0.18999999994412065</v>
      </c>
    </row>
    <row r="171" spans="1:5" ht="21" x14ac:dyDescent="0.25">
      <c r="A171" s="91"/>
      <c r="C171" s="9"/>
      <c r="E171" s="9">
        <f t="shared" si="2"/>
        <v>0.18999999994412065</v>
      </c>
    </row>
    <row r="172" spans="1:5" ht="21" x14ac:dyDescent="0.25">
      <c r="A172" s="91"/>
      <c r="D172" s="9"/>
      <c r="E172" s="9">
        <f t="shared" si="2"/>
        <v>0.18999999994412065</v>
      </c>
    </row>
    <row r="173" spans="1:5" ht="21" x14ac:dyDescent="0.25">
      <c r="A173" s="91"/>
      <c r="D173" s="9"/>
      <c r="E173" s="9">
        <f t="shared" si="2"/>
        <v>0.18999999994412065</v>
      </c>
    </row>
    <row r="174" spans="1:5" ht="21" x14ac:dyDescent="0.25">
      <c r="A174" s="91"/>
      <c r="D174" s="9"/>
      <c r="E174" s="9">
        <f t="shared" si="2"/>
        <v>0.18999999994412065</v>
      </c>
    </row>
    <row r="175" spans="1:5" ht="21" x14ac:dyDescent="0.25">
      <c r="A175" s="91"/>
      <c r="E175" s="9">
        <f t="shared" si="2"/>
        <v>0.18999999994412065</v>
      </c>
    </row>
    <row r="176" spans="1:5" ht="21" x14ac:dyDescent="0.25">
      <c r="A176" s="91"/>
      <c r="E176" s="9">
        <f t="shared" si="2"/>
        <v>0.18999999994412065</v>
      </c>
    </row>
    <row r="177" spans="1:5" ht="21" x14ac:dyDescent="0.25">
      <c r="A177" s="91"/>
      <c r="D177" s="89"/>
      <c r="E177" s="9">
        <f t="shared" si="2"/>
        <v>0.18999999994412065</v>
      </c>
    </row>
    <row r="178" spans="1:5" ht="21" x14ac:dyDescent="0.25">
      <c r="A178" s="91"/>
      <c r="C178" s="89"/>
      <c r="D178" s="89"/>
      <c r="E178" s="9">
        <f t="shared" si="2"/>
        <v>0.18999999994412065</v>
      </c>
    </row>
    <row r="179" spans="1:5" ht="21" x14ac:dyDescent="0.25">
      <c r="A179" s="91"/>
      <c r="C179" s="89"/>
      <c r="D179" s="89"/>
      <c r="E179" s="9">
        <f t="shared" si="2"/>
        <v>0.18999999994412065</v>
      </c>
    </row>
    <row r="180" spans="1:5" ht="21" x14ac:dyDescent="0.25">
      <c r="A180" s="91"/>
      <c r="C180" s="89"/>
      <c r="D180" s="89"/>
      <c r="E180" s="9">
        <f t="shared" si="2"/>
        <v>0.18999999994412065</v>
      </c>
    </row>
    <row r="181" spans="1:5" ht="21" x14ac:dyDescent="0.25">
      <c r="A181" s="91"/>
      <c r="C181" s="89"/>
      <c r="D181" s="89"/>
      <c r="E181" s="9">
        <f t="shared" si="2"/>
        <v>0.18999999994412065</v>
      </c>
    </row>
    <row r="182" spans="1:5" ht="21" x14ac:dyDescent="0.25">
      <c r="A182" s="91"/>
      <c r="C182" s="89"/>
      <c r="D182" s="89"/>
      <c r="E182" s="9">
        <f t="shared" si="2"/>
        <v>0.18999999994412065</v>
      </c>
    </row>
    <row r="183" spans="1:5" ht="21" x14ac:dyDescent="0.25">
      <c r="A183" s="91"/>
      <c r="C183" s="89"/>
      <c r="D183" s="89"/>
      <c r="E183" s="9">
        <f t="shared" si="2"/>
        <v>0.18999999994412065</v>
      </c>
    </row>
    <row r="184" spans="1:5" ht="21" x14ac:dyDescent="0.25">
      <c r="A184" s="91"/>
      <c r="C184" s="89"/>
      <c r="E184" s="9">
        <f t="shared" si="2"/>
        <v>0.18999999994412065</v>
      </c>
    </row>
    <row r="185" spans="1:5" ht="21" x14ac:dyDescent="0.25">
      <c r="A185" s="91"/>
      <c r="C185" s="96"/>
      <c r="E185" s="9">
        <f t="shared" si="2"/>
        <v>0.18999999994412065</v>
      </c>
    </row>
    <row r="186" spans="1:5" ht="21" x14ac:dyDescent="0.25">
      <c r="A186" s="91"/>
      <c r="C186" s="96"/>
      <c r="E186" s="9">
        <f t="shared" si="2"/>
        <v>0.18999999994412065</v>
      </c>
    </row>
    <row r="187" spans="1:5" ht="21" x14ac:dyDescent="0.25">
      <c r="A187" s="91"/>
      <c r="C187" s="96"/>
      <c r="E187" s="9">
        <f t="shared" si="2"/>
        <v>0.18999999994412065</v>
      </c>
    </row>
    <row r="188" spans="1:5" ht="21" x14ac:dyDescent="0.25">
      <c r="A188" s="91"/>
      <c r="C188" s="96"/>
      <c r="E188" s="9">
        <f t="shared" si="2"/>
        <v>0.18999999994412065</v>
      </c>
    </row>
    <row r="189" spans="1:5" ht="21" x14ac:dyDescent="0.25">
      <c r="A189" s="91"/>
      <c r="C189" s="96"/>
      <c r="E189" s="9">
        <f t="shared" si="2"/>
        <v>0.18999999994412065</v>
      </c>
    </row>
    <row r="190" spans="1:5" ht="21" x14ac:dyDescent="0.25">
      <c r="A190" s="91"/>
      <c r="D190" s="96"/>
      <c r="E190" s="9">
        <f t="shared" si="2"/>
        <v>0.18999999994412065</v>
      </c>
    </row>
    <row r="191" spans="1:5" ht="21" x14ac:dyDescent="0.25">
      <c r="A191" s="91"/>
      <c r="D191" s="96"/>
      <c r="E191" s="9">
        <f t="shared" si="2"/>
        <v>0.18999999994412065</v>
      </c>
    </row>
    <row r="192" spans="1:5" ht="21" x14ac:dyDescent="0.25">
      <c r="A192" s="91"/>
      <c r="D192" s="96"/>
      <c r="E192" s="9">
        <f t="shared" si="2"/>
        <v>0.18999999994412065</v>
      </c>
    </row>
    <row r="193" spans="1:5" ht="21" x14ac:dyDescent="0.25">
      <c r="A193" s="91"/>
      <c r="D193" s="96"/>
      <c r="E193" s="9">
        <f t="shared" si="2"/>
        <v>0.18999999994412065</v>
      </c>
    </row>
    <row r="194" spans="1:5" ht="21" x14ac:dyDescent="0.25">
      <c r="A194" s="91"/>
      <c r="C194" s="9"/>
      <c r="D194" s="96"/>
      <c r="E194" s="9">
        <f t="shared" si="2"/>
        <v>0.18999999994412065</v>
      </c>
    </row>
    <row r="195" spans="1:5" ht="21" x14ac:dyDescent="0.25">
      <c r="A195" s="91"/>
      <c r="D195" s="96"/>
      <c r="E195" s="9">
        <f t="shared" si="2"/>
        <v>0.18999999994412065</v>
      </c>
    </row>
    <row r="196" spans="1:5" ht="21" x14ac:dyDescent="0.25">
      <c r="A196" s="91"/>
      <c r="C196" s="9"/>
      <c r="E196" s="9">
        <f t="shared" si="2"/>
        <v>0.18999999994412065</v>
      </c>
    </row>
    <row r="197" spans="1:5" ht="21" x14ac:dyDescent="0.25">
      <c r="A197" s="91"/>
      <c r="C197" s="9"/>
      <c r="D197" s="96"/>
      <c r="E197" s="9">
        <f t="shared" si="2"/>
        <v>0.18999999994412065</v>
      </c>
    </row>
    <row r="198" spans="1:5" ht="21" x14ac:dyDescent="0.25">
      <c r="A198" s="91"/>
      <c r="C198" s="9"/>
      <c r="E198" s="9">
        <f t="shared" ref="E198:E261" si="3">E197+C198-D198</f>
        <v>0.18999999994412065</v>
      </c>
    </row>
    <row r="199" spans="1:5" ht="21" x14ac:dyDescent="0.25">
      <c r="A199" s="91"/>
      <c r="C199" s="9"/>
      <c r="D199" s="96"/>
      <c r="E199" s="9">
        <f t="shared" si="3"/>
        <v>0.18999999994412065</v>
      </c>
    </row>
    <row r="200" spans="1:5" ht="21" x14ac:dyDescent="0.25">
      <c r="A200" s="91"/>
      <c r="C200" s="9"/>
      <c r="E200" s="9">
        <f t="shared" si="3"/>
        <v>0.18999999994412065</v>
      </c>
    </row>
    <row r="201" spans="1:5" ht="21" x14ac:dyDescent="0.25">
      <c r="A201" s="91"/>
      <c r="C201" s="9"/>
      <c r="D201" s="9"/>
      <c r="E201" s="9">
        <f t="shared" si="3"/>
        <v>0.18999999994412065</v>
      </c>
    </row>
    <row r="202" spans="1:5" ht="21" x14ac:dyDescent="0.25">
      <c r="A202" s="91"/>
      <c r="C202" s="9"/>
      <c r="E202" s="9">
        <f t="shared" si="3"/>
        <v>0.18999999994412065</v>
      </c>
    </row>
    <row r="203" spans="1:5" ht="21" x14ac:dyDescent="0.25">
      <c r="A203" s="91"/>
      <c r="C203" s="96"/>
      <c r="E203" s="9">
        <f t="shared" si="3"/>
        <v>0.18999999994412065</v>
      </c>
    </row>
    <row r="204" spans="1:5" ht="21" x14ac:dyDescent="0.25">
      <c r="A204" s="91"/>
      <c r="D204" s="96"/>
      <c r="E204" s="9">
        <f t="shared" si="3"/>
        <v>0.18999999994412065</v>
      </c>
    </row>
    <row r="205" spans="1:5" ht="21" x14ac:dyDescent="0.25">
      <c r="A205" s="91"/>
      <c r="C205" s="89"/>
      <c r="E205" s="9">
        <f t="shared" si="3"/>
        <v>0.18999999994412065</v>
      </c>
    </row>
    <row r="206" spans="1:5" ht="21" x14ac:dyDescent="0.25">
      <c r="A206" s="91"/>
      <c r="D206" s="96"/>
      <c r="E206" s="9">
        <f t="shared" si="3"/>
        <v>0.18999999994412065</v>
      </c>
    </row>
    <row r="207" spans="1:5" ht="21" x14ac:dyDescent="0.25">
      <c r="A207" s="91"/>
      <c r="C207" s="96"/>
      <c r="E207" s="9">
        <f t="shared" si="3"/>
        <v>0.18999999994412065</v>
      </c>
    </row>
    <row r="208" spans="1:5" ht="21" x14ac:dyDescent="0.25">
      <c r="A208" s="91"/>
      <c r="C208" s="96"/>
      <c r="D208" s="96"/>
      <c r="E208" s="9">
        <f t="shared" si="3"/>
        <v>0.18999999994412065</v>
      </c>
    </row>
    <row r="209" spans="1:6" ht="21" x14ac:dyDescent="0.25">
      <c r="A209" s="91"/>
      <c r="D209" s="96"/>
      <c r="E209" s="9">
        <f t="shared" si="3"/>
        <v>0.18999999994412065</v>
      </c>
    </row>
    <row r="210" spans="1:6" ht="21" x14ac:dyDescent="0.25">
      <c r="A210" s="91"/>
      <c r="C210" s="96"/>
      <c r="D210" s="96"/>
      <c r="E210" s="9">
        <f t="shared" si="3"/>
        <v>0.18999999994412065</v>
      </c>
    </row>
    <row r="211" spans="1:6" ht="21" x14ac:dyDescent="0.25">
      <c r="A211" s="91"/>
      <c r="C211" s="96"/>
      <c r="D211" s="96"/>
      <c r="E211" s="9">
        <f t="shared" si="3"/>
        <v>0.18999999994412065</v>
      </c>
    </row>
    <row r="212" spans="1:6" ht="21" x14ac:dyDescent="0.25">
      <c r="A212" s="91"/>
      <c r="C212" s="96"/>
      <c r="D212" s="96"/>
      <c r="E212" s="9">
        <f t="shared" si="3"/>
        <v>0.18999999994412065</v>
      </c>
    </row>
    <row r="213" spans="1:6" ht="21" x14ac:dyDescent="0.25">
      <c r="A213" s="91"/>
      <c r="C213" s="96"/>
      <c r="D213" s="96"/>
      <c r="E213" s="9">
        <f t="shared" si="3"/>
        <v>0.18999999994412065</v>
      </c>
    </row>
    <row r="214" spans="1:6" ht="21" x14ac:dyDescent="0.25">
      <c r="A214" s="91"/>
      <c r="C214" s="96"/>
      <c r="D214" s="96"/>
      <c r="E214" s="9">
        <f t="shared" si="3"/>
        <v>0.18999999994412065</v>
      </c>
      <c r="F214" s="77"/>
    </row>
    <row r="215" spans="1:6" ht="21" x14ac:dyDescent="0.25">
      <c r="A215" s="91"/>
      <c r="C215" s="96"/>
      <c r="D215" s="96"/>
      <c r="E215" s="9">
        <f t="shared" si="3"/>
        <v>0.18999999994412065</v>
      </c>
    </row>
    <row r="216" spans="1:6" ht="21" x14ac:dyDescent="0.25">
      <c r="A216" s="91"/>
      <c r="C216" s="96"/>
      <c r="D216" s="96"/>
      <c r="E216" s="9">
        <f t="shared" si="3"/>
        <v>0.18999999994412065</v>
      </c>
    </row>
    <row r="217" spans="1:6" ht="21" x14ac:dyDescent="0.25">
      <c r="A217" s="91"/>
      <c r="D217" s="96"/>
      <c r="E217" s="9">
        <f t="shared" si="3"/>
        <v>0.18999999994412065</v>
      </c>
    </row>
    <row r="218" spans="1:6" ht="21" x14ac:dyDescent="0.25">
      <c r="A218" s="91"/>
      <c r="C218" s="16"/>
      <c r="D218" s="96"/>
      <c r="E218" s="9">
        <f t="shared" si="3"/>
        <v>0.18999999994412065</v>
      </c>
    </row>
    <row r="219" spans="1:6" ht="21" x14ac:dyDescent="0.25">
      <c r="A219" s="91"/>
      <c r="D219" s="96"/>
      <c r="E219" s="9">
        <f t="shared" si="3"/>
        <v>0.18999999994412065</v>
      </c>
    </row>
    <row r="220" spans="1:6" ht="21" x14ac:dyDescent="0.25">
      <c r="A220" s="91"/>
      <c r="D220" s="96"/>
      <c r="E220" s="9">
        <f t="shared" si="3"/>
        <v>0.18999999994412065</v>
      </c>
    </row>
    <row r="221" spans="1:6" ht="21" x14ac:dyDescent="0.25">
      <c r="A221" s="91"/>
      <c r="D221" s="96"/>
      <c r="E221" s="9">
        <f t="shared" si="3"/>
        <v>0.18999999994412065</v>
      </c>
    </row>
    <row r="222" spans="1:6" ht="21" x14ac:dyDescent="0.25">
      <c r="A222" s="91"/>
      <c r="C222" s="96"/>
      <c r="D222" s="96"/>
      <c r="E222" s="9">
        <f t="shared" si="3"/>
        <v>0.18999999994412065</v>
      </c>
    </row>
    <row r="223" spans="1:6" ht="21" x14ac:dyDescent="0.25">
      <c r="A223" s="91"/>
      <c r="D223" s="96"/>
      <c r="E223" s="9">
        <f t="shared" si="3"/>
        <v>0.18999999994412065</v>
      </c>
    </row>
    <row r="224" spans="1:6" ht="21" x14ac:dyDescent="0.25">
      <c r="A224" s="91"/>
      <c r="C224" s="96"/>
      <c r="D224" s="96"/>
      <c r="E224" s="9">
        <f t="shared" si="3"/>
        <v>0.18999999994412065</v>
      </c>
    </row>
    <row r="225" spans="1:5" ht="21" x14ac:dyDescent="0.25">
      <c r="A225" s="91"/>
      <c r="C225" s="96"/>
      <c r="D225" s="96"/>
      <c r="E225" s="9">
        <f t="shared" si="3"/>
        <v>0.18999999994412065</v>
      </c>
    </row>
    <row r="226" spans="1:5" ht="21" x14ac:dyDescent="0.25">
      <c r="A226" s="91"/>
      <c r="C226" s="96"/>
      <c r="D226" s="96"/>
      <c r="E226" s="9">
        <f t="shared" si="3"/>
        <v>0.18999999994412065</v>
      </c>
    </row>
    <row r="227" spans="1:5" ht="21" x14ac:dyDescent="0.25">
      <c r="A227" s="91"/>
      <c r="C227" s="96"/>
      <c r="D227" s="96"/>
      <c r="E227" s="9">
        <f t="shared" si="3"/>
        <v>0.18999999994412065</v>
      </c>
    </row>
    <row r="228" spans="1:5" ht="21" x14ac:dyDescent="0.25">
      <c r="A228" s="91"/>
      <c r="D228" s="96"/>
      <c r="E228" s="9">
        <f t="shared" si="3"/>
        <v>0.18999999994412065</v>
      </c>
    </row>
    <row r="229" spans="1:5" ht="21" x14ac:dyDescent="0.25">
      <c r="A229" s="91"/>
      <c r="C229" s="96"/>
      <c r="D229" s="96"/>
      <c r="E229" s="9">
        <f t="shared" si="3"/>
        <v>0.18999999994412065</v>
      </c>
    </row>
    <row r="230" spans="1:5" ht="21" x14ac:dyDescent="0.25">
      <c r="A230" s="91"/>
      <c r="C230" s="96"/>
      <c r="D230" s="96"/>
      <c r="E230" s="9">
        <f t="shared" si="3"/>
        <v>0.18999999994412065</v>
      </c>
    </row>
    <row r="231" spans="1:5" ht="21" x14ac:dyDescent="0.25">
      <c r="A231" s="91"/>
      <c r="C231" s="96"/>
      <c r="D231" s="96"/>
      <c r="E231" s="9">
        <f t="shared" si="3"/>
        <v>0.18999999994412065</v>
      </c>
    </row>
    <row r="232" spans="1:5" ht="21" x14ac:dyDescent="0.25">
      <c r="A232" s="91"/>
      <c r="C232" s="96"/>
      <c r="E232" s="9">
        <f t="shared" si="3"/>
        <v>0.18999999994412065</v>
      </c>
    </row>
    <row r="233" spans="1:5" ht="21" x14ac:dyDescent="0.25">
      <c r="A233" s="91"/>
      <c r="C233" s="96"/>
      <c r="D233" s="96"/>
      <c r="E233" s="9">
        <f t="shared" si="3"/>
        <v>0.18999999994412065</v>
      </c>
    </row>
    <row r="234" spans="1:5" ht="21" x14ac:dyDescent="0.25">
      <c r="A234" s="91"/>
      <c r="C234" s="96"/>
      <c r="D234" s="96"/>
      <c r="E234" s="9">
        <f t="shared" si="3"/>
        <v>0.18999999994412065</v>
      </c>
    </row>
    <row r="235" spans="1:5" ht="21" x14ac:dyDescent="0.25">
      <c r="A235" s="91"/>
      <c r="C235" s="96"/>
      <c r="D235" s="96"/>
      <c r="E235" s="9">
        <f t="shared" si="3"/>
        <v>0.18999999994412065</v>
      </c>
    </row>
    <row r="236" spans="1:5" ht="21" x14ac:dyDescent="0.25">
      <c r="A236" s="91"/>
      <c r="D236" s="96"/>
      <c r="E236" s="9">
        <f t="shared" si="3"/>
        <v>0.18999999994412065</v>
      </c>
    </row>
    <row r="237" spans="1:5" ht="21" x14ac:dyDescent="0.25">
      <c r="A237" s="91"/>
      <c r="D237" s="96"/>
      <c r="E237" s="9">
        <f t="shared" si="3"/>
        <v>0.18999999994412065</v>
      </c>
    </row>
    <row r="238" spans="1:5" ht="21" x14ac:dyDescent="0.25">
      <c r="E238" s="9">
        <f t="shared" si="3"/>
        <v>0.18999999994412065</v>
      </c>
    </row>
    <row r="239" spans="1:5" ht="21" x14ac:dyDescent="0.25">
      <c r="E239" s="9">
        <f t="shared" si="3"/>
        <v>0.18999999994412065</v>
      </c>
    </row>
    <row r="240" spans="1:5" ht="21" x14ac:dyDescent="0.25">
      <c r="E240" s="9">
        <f t="shared" si="3"/>
        <v>0.18999999994412065</v>
      </c>
    </row>
    <row r="241" spans="5:5" ht="21" x14ac:dyDescent="0.25">
      <c r="E241" s="9">
        <f t="shared" si="3"/>
        <v>0.18999999994412065</v>
      </c>
    </row>
    <row r="242" spans="5:5" ht="21" x14ac:dyDescent="0.25">
      <c r="E242" s="9">
        <f t="shared" si="3"/>
        <v>0.18999999994412065</v>
      </c>
    </row>
    <row r="243" spans="5:5" ht="21" x14ac:dyDescent="0.25">
      <c r="E243" s="9">
        <f t="shared" si="3"/>
        <v>0.18999999994412065</v>
      </c>
    </row>
    <row r="244" spans="5:5" ht="21" x14ac:dyDescent="0.25">
      <c r="E244" s="9">
        <f t="shared" si="3"/>
        <v>0.18999999994412065</v>
      </c>
    </row>
    <row r="245" spans="5:5" ht="21" x14ac:dyDescent="0.25">
      <c r="E245" s="9">
        <f t="shared" si="3"/>
        <v>0.18999999994412065</v>
      </c>
    </row>
    <row r="246" spans="5:5" ht="21" x14ac:dyDescent="0.25">
      <c r="E246" s="9">
        <f t="shared" si="3"/>
        <v>0.18999999994412065</v>
      </c>
    </row>
    <row r="247" spans="5:5" ht="21" x14ac:dyDescent="0.25">
      <c r="E247" s="9">
        <f t="shared" si="3"/>
        <v>0.18999999994412065</v>
      </c>
    </row>
    <row r="248" spans="5:5" ht="21" x14ac:dyDescent="0.25">
      <c r="E248" s="9">
        <f t="shared" si="3"/>
        <v>0.18999999994412065</v>
      </c>
    </row>
    <row r="249" spans="5:5" ht="21" x14ac:dyDescent="0.25">
      <c r="E249" s="9">
        <f t="shared" si="3"/>
        <v>0.18999999994412065</v>
      </c>
    </row>
    <row r="250" spans="5:5" ht="21" x14ac:dyDescent="0.25">
      <c r="E250" s="9">
        <f t="shared" si="3"/>
        <v>0.18999999994412065</v>
      </c>
    </row>
    <row r="251" spans="5:5" ht="21" x14ac:dyDescent="0.25">
      <c r="E251" s="9">
        <f t="shared" si="3"/>
        <v>0.18999999994412065</v>
      </c>
    </row>
    <row r="252" spans="5:5" ht="21" x14ac:dyDescent="0.25">
      <c r="E252" s="9">
        <f t="shared" si="3"/>
        <v>0.18999999994412065</v>
      </c>
    </row>
    <row r="253" spans="5:5" ht="21" x14ac:dyDescent="0.25">
      <c r="E253" s="9">
        <f t="shared" si="3"/>
        <v>0.18999999994412065</v>
      </c>
    </row>
    <row r="254" spans="5:5" ht="21" x14ac:dyDescent="0.25">
      <c r="E254" s="9">
        <f t="shared" si="3"/>
        <v>0.18999999994412065</v>
      </c>
    </row>
    <row r="255" spans="5:5" ht="21" x14ac:dyDescent="0.25">
      <c r="E255" s="9">
        <f t="shared" si="3"/>
        <v>0.18999999994412065</v>
      </c>
    </row>
    <row r="256" spans="5:5" ht="21" x14ac:dyDescent="0.25">
      <c r="E256" s="9">
        <f t="shared" si="3"/>
        <v>0.18999999994412065</v>
      </c>
    </row>
    <row r="257" spans="5:5" ht="21" x14ac:dyDescent="0.25">
      <c r="E257" s="9">
        <f t="shared" si="3"/>
        <v>0.18999999994412065</v>
      </c>
    </row>
    <row r="258" spans="5:5" ht="21" x14ac:dyDescent="0.25">
      <c r="E258" s="9">
        <f t="shared" si="3"/>
        <v>0.18999999994412065</v>
      </c>
    </row>
    <row r="259" spans="5:5" ht="21" x14ac:dyDescent="0.25">
      <c r="E259" s="9">
        <f t="shared" si="3"/>
        <v>0.18999999994412065</v>
      </c>
    </row>
    <row r="260" spans="5:5" ht="21" x14ac:dyDescent="0.25">
      <c r="E260" s="9">
        <f t="shared" si="3"/>
        <v>0.18999999994412065</v>
      </c>
    </row>
    <row r="261" spans="5:5" ht="21" x14ac:dyDescent="0.25">
      <c r="E261" s="9">
        <f t="shared" si="3"/>
        <v>0.18999999994412065</v>
      </c>
    </row>
    <row r="262" spans="5:5" ht="21" x14ac:dyDescent="0.25">
      <c r="E262" s="9">
        <f t="shared" ref="E262:E310" si="4">E261+C262-D262</f>
        <v>0.18999999994412065</v>
      </c>
    </row>
    <row r="263" spans="5:5" ht="21" x14ac:dyDescent="0.25">
      <c r="E263" s="9">
        <f t="shared" si="4"/>
        <v>0.18999999994412065</v>
      </c>
    </row>
    <row r="264" spans="5:5" ht="21" x14ac:dyDescent="0.25">
      <c r="E264" s="9">
        <f t="shared" si="4"/>
        <v>0.18999999994412065</v>
      </c>
    </row>
    <row r="265" spans="5:5" ht="21" x14ac:dyDescent="0.25">
      <c r="E265" s="9">
        <f t="shared" si="4"/>
        <v>0.18999999994412065</v>
      </c>
    </row>
    <row r="266" spans="5:5" ht="21" x14ac:dyDescent="0.25">
      <c r="E266" s="9">
        <f t="shared" si="4"/>
        <v>0.18999999994412065</v>
      </c>
    </row>
    <row r="267" spans="5:5" ht="21" x14ac:dyDescent="0.25">
      <c r="E267" s="9">
        <f t="shared" si="4"/>
        <v>0.18999999994412065</v>
      </c>
    </row>
    <row r="268" spans="5:5" ht="21" x14ac:dyDescent="0.25">
      <c r="E268" s="9">
        <f t="shared" si="4"/>
        <v>0.18999999994412065</v>
      </c>
    </row>
    <row r="269" spans="5:5" ht="21" x14ac:dyDescent="0.25">
      <c r="E269" s="9">
        <f t="shared" si="4"/>
        <v>0.18999999994412065</v>
      </c>
    </row>
    <row r="270" spans="5:5" ht="21" x14ac:dyDescent="0.25">
      <c r="E270" s="9">
        <f t="shared" si="4"/>
        <v>0.18999999994412065</v>
      </c>
    </row>
    <row r="271" spans="5:5" ht="21" x14ac:dyDescent="0.25">
      <c r="E271" s="9">
        <f t="shared" si="4"/>
        <v>0.18999999994412065</v>
      </c>
    </row>
    <row r="272" spans="5:5" ht="21" x14ac:dyDescent="0.25">
      <c r="E272" s="9">
        <f t="shared" si="4"/>
        <v>0.18999999994412065</v>
      </c>
    </row>
    <row r="273" spans="5:5" ht="21" x14ac:dyDescent="0.25">
      <c r="E273" s="9">
        <f t="shared" si="4"/>
        <v>0.18999999994412065</v>
      </c>
    </row>
    <row r="274" spans="5:5" ht="21" x14ac:dyDescent="0.25">
      <c r="E274" s="9">
        <f t="shared" si="4"/>
        <v>0.18999999994412065</v>
      </c>
    </row>
    <row r="275" spans="5:5" ht="21" x14ac:dyDescent="0.25">
      <c r="E275" s="9">
        <f t="shared" si="4"/>
        <v>0.18999999994412065</v>
      </c>
    </row>
    <row r="276" spans="5:5" ht="21" x14ac:dyDescent="0.25">
      <c r="E276" s="9">
        <f t="shared" si="4"/>
        <v>0.18999999994412065</v>
      </c>
    </row>
    <row r="277" spans="5:5" ht="21" x14ac:dyDescent="0.25">
      <c r="E277" s="9">
        <f t="shared" si="4"/>
        <v>0.18999999994412065</v>
      </c>
    </row>
    <row r="278" spans="5:5" ht="21" x14ac:dyDescent="0.25">
      <c r="E278" s="9">
        <f t="shared" si="4"/>
        <v>0.18999999994412065</v>
      </c>
    </row>
    <row r="279" spans="5:5" ht="21" x14ac:dyDescent="0.25">
      <c r="E279" s="9">
        <f t="shared" si="4"/>
        <v>0.18999999994412065</v>
      </c>
    </row>
    <row r="280" spans="5:5" ht="21" x14ac:dyDescent="0.25">
      <c r="E280" s="9">
        <f t="shared" si="4"/>
        <v>0.18999999994412065</v>
      </c>
    </row>
    <row r="281" spans="5:5" ht="21" x14ac:dyDescent="0.25">
      <c r="E281" s="9">
        <f t="shared" si="4"/>
        <v>0.18999999994412065</v>
      </c>
    </row>
    <row r="282" spans="5:5" ht="21" x14ac:dyDescent="0.25">
      <c r="E282" s="9">
        <f t="shared" si="4"/>
        <v>0.18999999994412065</v>
      </c>
    </row>
    <row r="283" spans="5:5" ht="21" x14ac:dyDescent="0.25">
      <c r="E283" s="9">
        <f t="shared" si="4"/>
        <v>0.18999999994412065</v>
      </c>
    </row>
    <row r="284" spans="5:5" ht="21" x14ac:dyDescent="0.25">
      <c r="E284" s="9">
        <f t="shared" si="4"/>
        <v>0.18999999994412065</v>
      </c>
    </row>
    <row r="285" spans="5:5" ht="21" x14ac:dyDescent="0.25">
      <c r="E285" s="9">
        <f t="shared" si="4"/>
        <v>0.18999999994412065</v>
      </c>
    </row>
    <row r="286" spans="5:5" ht="21" x14ac:dyDescent="0.25">
      <c r="E286" s="9">
        <f t="shared" si="4"/>
        <v>0.18999999994412065</v>
      </c>
    </row>
    <row r="287" spans="5:5" ht="21" x14ac:dyDescent="0.25">
      <c r="E287" s="9">
        <f t="shared" si="4"/>
        <v>0.18999999994412065</v>
      </c>
    </row>
    <row r="288" spans="5:5" ht="21" x14ac:dyDescent="0.25">
      <c r="E288" s="9">
        <f t="shared" si="4"/>
        <v>0.18999999994412065</v>
      </c>
    </row>
    <row r="289" spans="5:5" ht="21" x14ac:dyDescent="0.25">
      <c r="E289" s="9">
        <f t="shared" si="4"/>
        <v>0.18999999994412065</v>
      </c>
    </row>
    <row r="290" spans="5:5" ht="21" x14ac:dyDescent="0.25">
      <c r="E290" s="9">
        <f t="shared" si="4"/>
        <v>0.18999999994412065</v>
      </c>
    </row>
    <row r="291" spans="5:5" ht="21" x14ac:dyDescent="0.25">
      <c r="E291" s="9">
        <f t="shared" si="4"/>
        <v>0.18999999994412065</v>
      </c>
    </row>
    <row r="292" spans="5:5" ht="21" x14ac:dyDescent="0.25">
      <c r="E292" s="9">
        <f t="shared" si="4"/>
        <v>0.18999999994412065</v>
      </c>
    </row>
    <row r="293" spans="5:5" ht="21" x14ac:dyDescent="0.25">
      <c r="E293" s="9">
        <f t="shared" si="4"/>
        <v>0.18999999994412065</v>
      </c>
    </row>
    <row r="294" spans="5:5" ht="21" x14ac:dyDescent="0.25">
      <c r="E294" s="9">
        <f t="shared" si="4"/>
        <v>0.18999999994412065</v>
      </c>
    </row>
    <row r="295" spans="5:5" ht="21" x14ac:dyDescent="0.25">
      <c r="E295" s="9">
        <f t="shared" si="4"/>
        <v>0.18999999994412065</v>
      </c>
    </row>
    <row r="296" spans="5:5" ht="21" x14ac:dyDescent="0.25">
      <c r="E296" s="9">
        <f t="shared" si="4"/>
        <v>0.18999999994412065</v>
      </c>
    </row>
    <row r="297" spans="5:5" ht="21" x14ac:dyDescent="0.25">
      <c r="E297" s="9">
        <f t="shared" si="4"/>
        <v>0.18999999994412065</v>
      </c>
    </row>
    <row r="298" spans="5:5" ht="21" x14ac:dyDescent="0.25">
      <c r="E298" s="9">
        <f t="shared" si="4"/>
        <v>0.18999999994412065</v>
      </c>
    </row>
    <row r="299" spans="5:5" ht="21" x14ac:dyDescent="0.25">
      <c r="E299" s="9">
        <f t="shared" si="4"/>
        <v>0.18999999994412065</v>
      </c>
    </row>
    <row r="300" spans="5:5" ht="21" x14ac:dyDescent="0.25">
      <c r="E300" s="9">
        <f t="shared" si="4"/>
        <v>0.18999999994412065</v>
      </c>
    </row>
    <row r="301" spans="5:5" ht="21" x14ac:dyDescent="0.25">
      <c r="E301" s="9">
        <f t="shared" si="4"/>
        <v>0.18999999994412065</v>
      </c>
    </row>
    <row r="302" spans="5:5" ht="21" x14ac:dyDescent="0.25">
      <c r="E302" s="9">
        <f t="shared" si="4"/>
        <v>0.18999999994412065</v>
      </c>
    </row>
    <row r="303" spans="5:5" ht="21" x14ac:dyDescent="0.25">
      <c r="E303" s="9">
        <f t="shared" si="4"/>
        <v>0.18999999994412065</v>
      </c>
    </row>
    <row r="304" spans="5:5" ht="21" x14ac:dyDescent="0.25">
      <c r="E304" s="9">
        <f t="shared" si="4"/>
        <v>0.18999999994412065</v>
      </c>
    </row>
    <row r="305" spans="5:5" ht="21" x14ac:dyDescent="0.25">
      <c r="E305" s="9">
        <f t="shared" si="4"/>
        <v>0.18999999994412065</v>
      </c>
    </row>
    <row r="306" spans="5:5" ht="21" x14ac:dyDescent="0.25">
      <c r="E306" s="9">
        <f t="shared" si="4"/>
        <v>0.18999999994412065</v>
      </c>
    </row>
    <row r="307" spans="5:5" ht="21" x14ac:dyDescent="0.25">
      <c r="E307" s="9">
        <f t="shared" si="4"/>
        <v>0.18999999994412065</v>
      </c>
    </row>
    <row r="308" spans="5:5" ht="21" x14ac:dyDescent="0.25">
      <c r="E308" s="9">
        <f t="shared" si="4"/>
        <v>0.18999999994412065</v>
      </c>
    </row>
    <row r="309" spans="5:5" ht="21" x14ac:dyDescent="0.25">
      <c r="E309" s="9">
        <f t="shared" si="4"/>
        <v>0.18999999994412065</v>
      </c>
    </row>
    <row r="310" spans="5:5" ht="21" x14ac:dyDescent="0.25">
      <c r="E310" s="9">
        <f t="shared" si="4"/>
        <v>0.18999999994412065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CCCBB-AB73-42C3-A957-78C1DDBFC856}">
  <dimension ref="A1:E310"/>
  <sheetViews>
    <sheetView workbookViewId="0">
      <selection activeCell="B14" sqref="B14"/>
    </sheetView>
  </sheetViews>
  <sheetFormatPr baseColWidth="10" defaultColWidth="8.83203125" defaultRowHeight="15" x14ac:dyDescent="0.2"/>
  <cols>
    <col min="1" max="1" width="15.6640625" bestFit="1" customWidth="1"/>
    <col min="2" max="2" width="74" customWidth="1"/>
    <col min="3" max="3" width="17" customWidth="1"/>
    <col min="4" max="4" width="20.5" bestFit="1" customWidth="1"/>
    <col min="5" max="5" width="19.6640625" customWidth="1"/>
  </cols>
  <sheetData>
    <row r="1" spans="1:5" ht="29" x14ac:dyDescent="0.35">
      <c r="A1" s="160" t="s">
        <v>2100</v>
      </c>
      <c r="B1" s="160"/>
      <c r="C1" s="160"/>
      <c r="D1" s="160"/>
      <c r="E1" s="160"/>
    </row>
    <row r="2" spans="1:5" ht="26" x14ac:dyDescent="0.3">
      <c r="A2" s="161" t="s">
        <v>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63.16</v>
      </c>
    </row>
    <row r="5" spans="1:5" ht="21" x14ac:dyDescent="0.25">
      <c r="A5" s="18" t="s">
        <v>2612</v>
      </c>
      <c r="B5" s="8" t="s">
        <v>2623</v>
      </c>
      <c r="C5" s="16">
        <v>24960</v>
      </c>
      <c r="D5" s="9"/>
      <c r="E5" s="9">
        <f>E4+C5-D5</f>
        <v>25023.16</v>
      </c>
    </row>
    <row r="6" spans="1:5" ht="21" x14ac:dyDescent="0.25">
      <c r="A6" s="18" t="s">
        <v>2638</v>
      </c>
      <c r="B6" s="8" t="s">
        <v>396</v>
      </c>
      <c r="C6" s="9"/>
      <c r="D6" s="9">
        <v>25000</v>
      </c>
      <c r="E6" s="9">
        <f t="shared" ref="E6:E69" si="0">E5+C6-D6</f>
        <v>23.159999999999854</v>
      </c>
    </row>
    <row r="7" spans="1:5" ht="21" x14ac:dyDescent="0.25">
      <c r="A7" s="18" t="s">
        <v>2638</v>
      </c>
      <c r="B7" s="8" t="s">
        <v>2623</v>
      </c>
      <c r="C7" s="9">
        <v>12260</v>
      </c>
      <c r="D7" s="9"/>
      <c r="E7" s="9">
        <f t="shared" si="0"/>
        <v>12283.16</v>
      </c>
    </row>
    <row r="8" spans="1:5" ht="21" x14ac:dyDescent="0.25">
      <c r="A8" s="18" t="s">
        <v>2638</v>
      </c>
      <c r="B8" s="8" t="s">
        <v>396</v>
      </c>
      <c r="C8" s="9"/>
      <c r="D8" s="9">
        <v>12100</v>
      </c>
      <c r="E8" s="9">
        <f t="shared" si="0"/>
        <v>183.15999999999985</v>
      </c>
    </row>
    <row r="9" spans="1:5" ht="21" x14ac:dyDescent="0.25">
      <c r="A9" s="18" t="s">
        <v>2713</v>
      </c>
      <c r="B9" s="8" t="s">
        <v>2719</v>
      </c>
      <c r="C9" s="9">
        <v>203545</v>
      </c>
      <c r="D9" s="9"/>
      <c r="E9" s="9">
        <f t="shared" si="0"/>
        <v>203728.16</v>
      </c>
    </row>
    <row r="10" spans="1:5" ht="21" x14ac:dyDescent="0.25">
      <c r="A10" s="18" t="s">
        <v>2713</v>
      </c>
      <c r="B10" s="8" t="s">
        <v>396</v>
      </c>
      <c r="C10" s="9"/>
      <c r="D10" s="9">
        <v>203728.16</v>
      </c>
      <c r="E10" s="9">
        <f t="shared" si="0"/>
        <v>0</v>
      </c>
    </row>
    <row r="11" spans="1:5" ht="21" x14ac:dyDescent="0.25">
      <c r="A11" s="18" t="s">
        <v>2730</v>
      </c>
      <c r="B11" s="8" t="s">
        <v>2740</v>
      </c>
      <c r="C11" s="9">
        <v>74105</v>
      </c>
      <c r="D11" s="9"/>
      <c r="E11" s="9">
        <f t="shared" si="0"/>
        <v>74105</v>
      </c>
    </row>
    <row r="12" spans="1:5" ht="21" x14ac:dyDescent="0.25">
      <c r="A12" s="18" t="s">
        <v>2730</v>
      </c>
      <c r="B12" s="8" t="s">
        <v>396</v>
      </c>
      <c r="C12" s="9"/>
      <c r="D12" s="9">
        <v>74103</v>
      </c>
      <c r="E12" s="9">
        <f t="shared" si="0"/>
        <v>2</v>
      </c>
    </row>
    <row r="13" spans="1:5" ht="21" x14ac:dyDescent="0.25">
      <c r="A13" s="18" t="s">
        <v>2810</v>
      </c>
      <c r="B13" s="8" t="s">
        <v>2811</v>
      </c>
      <c r="C13" s="9">
        <v>272515.56</v>
      </c>
      <c r="D13" s="9"/>
      <c r="E13" s="9">
        <f t="shared" si="0"/>
        <v>272517.56</v>
      </c>
    </row>
    <row r="14" spans="1:5" ht="21" x14ac:dyDescent="0.25">
      <c r="A14" s="18" t="s">
        <v>2810</v>
      </c>
      <c r="B14" s="8" t="s">
        <v>396</v>
      </c>
      <c r="C14" s="9"/>
      <c r="D14" s="9">
        <v>272517</v>
      </c>
      <c r="E14" s="9">
        <f t="shared" si="0"/>
        <v>0.55999999999767169</v>
      </c>
    </row>
    <row r="15" spans="1:5" ht="21" x14ac:dyDescent="0.25">
      <c r="A15" s="18"/>
      <c r="B15" s="8"/>
      <c r="C15" s="9"/>
      <c r="D15" s="9"/>
      <c r="E15" s="9">
        <f t="shared" si="0"/>
        <v>0.55999999999767169</v>
      </c>
    </row>
    <row r="16" spans="1:5" ht="21" x14ac:dyDescent="0.25">
      <c r="A16" s="18"/>
      <c r="B16" s="8"/>
      <c r="C16" s="9"/>
      <c r="D16" s="9"/>
      <c r="E16" s="9">
        <f t="shared" si="0"/>
        <v>0.55999999999767169</v>
      </c>
    </row>
    <row r="17" spans="1:5" ht="21" x14ac:dyDescent="0.25">
      <c r="A17" s="18"/>
      <c r="B17" s="8"/>
      <c r="C17" s="9"/>
      <c r="D17" s="9"/>
      <c r="E17" s="9">
        <f t="shared" si="0"/>
        <v>0.55999999999767169</v>
      </c>
    </row>
    <row r="18" spans="1:5" ht="21" x14ac:dyDescent="0.25">
      <c r="A18" s="18"/>
      <c r="B18" s="8"/>
      <c r="C18" s="9"/>
      <c r="D18" s="9"/>
      <c r="E18" s="9">
        <f t="shared" si="0"/>
        <v>0.55999999999767169</v>
      </c>
    </row>
    <row r="19" spans="1:5" ht="21" x14ac:dyDescent="0.25">
      <c r="A19" s="18"/>
      <c r="B19" s="8"/>
      <c r="C19" s="9"/>
      <c r="D19" s="9"/>
      <c r="E19" s="9">
        <f t="shared" si="0"/>
        <v>0.55999999999767169</v>
      </c>
    </row>
    <row r="20" spans="1:5" ht="21" x14ac:dyDescent="0.25">
      <c r="A20" s="18"/>
      <c r="B20" s="8"/>
      <c r="C20" s="9"/>
      <c r="D20" s="9"/>
      <c r="E20" s="9">
        <f t="shared" si="0"/>
        <v>0.55999999999767169</v>
      </c>
    </row>
    <row r="21" spans="1:5" ht="21" x14ac:dyDescent="0.25">
      <c r="A21" s="18"/>
      <c r="B21" s="8"/>
      <c r="C21" s="9"/>
      <c r="D21" s="9"/>
      <c r="E21" s="9">
        <f t="shared" si="0"/>
        <v>0.55999999999767169</v>
      </c>
    </row>
    <row r="22" spans="1:5" ht="21" x14ac:dyDescent="0.25">
      <c r="A22" s="18"/>
      <c r="B22" s="8"/>
      <c r="C22" s="9"/>
      <c r="D22" s="9"/>
      <c r="E22" s="9">
        <f t="shared" si="0"/>
        <v>0.55999999999767169</v>
      </c>
    </row>
    <row r="23" spans="1:5" ht="21" x14ac:dyDescent="0.25">
      <c r="A23" s="18"/>
      <c r="B23" s="8"/>
      <c r="C23" s="9"/>
      <c r="D23" s="9"/>
      <c r="E23" s="9">
        <f t="shared" si="0"/>
        <v>0.55999999999767169</v>
      </c>
    </row>
    <row r="24" spans="1:5" ht="21" x14ac:dyDescent="0.25">
      <c r="A24" s="18"/>
      <c r="B24" s="8"/>
      <c r="C24" s="9"/>
      <c r="D24" s="9"/>
      <c r="E24" s="9">
        <f t="shared" si="0"/>
        <v>0.55999999999767169</v>
      </c>
    </row>
    <row r="25" spans="1:5" ht="21" x14ac:dyDescent="0.25">
      <c r="A25" s="18"/>
      <c r="B25" s="8"/>
      <c r="C25" s="9"/>
      <c r="D25" s="9"/>
      <c r="E25" s="9">
        <f t="shared" si="0"/>
        <v>0.55999999999767169</v>
      </c>
    </row>
    <row r="26" spans="1:5" ht="21" x14ac:dyDescent="0.25">
      <c r="A26" s="18"/>
      <c r="B26" s="8"/>
      <c r="C26" s="9"/>
      <c r="D26" s="9"/>
      <c r="E26" s="9">
        <f t="shared" si="0"/>
        <v>0.55999999999767169</v>
      </c>
    </row>
    <row r="27" spans="1:5" ht="21" x14ac:dyDescent="0.25">
      <c r="A27" s="18"/>
      <c r="B27" s="8"/>
      <c r="C27" s="9"/>
      <c r="D27" s="9"/>
      <c r="E27" s="9">
        <f t="shared" si="0"/>
        <v>0.55999999999767169</v>
      </c>
    </row>
    <row r="28" spans="1:5" ht="21" x14ac:dyDescent="0.25">
      <c r="A28" s="18"/>
      <c r="B28" s="8"/>
      <c r="C28" s="9"/>
      <c r="D28" s="9"/>
      <c r="E28" s="9">
        <f t="shared" si="0"/>
        <v>0.55999999999767169</v>
      </c>
    </row>
    <row r="29" spans="1:5" ht="21" x14ac:dyDescent="0.25">
      <c r="A29" s="18"/>
      <c r="B29" s="8"/>
      <c r="C29" s="9"/>
      <c r="D29" s="9"/>
      <c r="E29" s="9">
        <f t="shared" si="0"/>
        <v>0.55999999999767169</v>
      </c>
    </row>
    <row r="30" spans="1:5" ht="21" x14ac:dyDescent="0.25">
      <c r="A30" s="18"/>
      <c r="B30" s="8"/>
      <c r="C30" s="9"/>
      <c r="D30" s="9"/>
      <c r="E30" s="9">
        <f t="shared" si="0"/>
        <v>0.55999999999767169</v>
      </c>
    </row>
    <row r="31" spans="1:5" ht="21" x14ac:dyDescent="0.25">
      <c r="A31" s="18"/>
      <c r="B31" s="8"/>
      <c r="C31" s="9"/>
      <c r="D31" s="9"/>
      <c r="E31" s="9">
        <f t="shared" si="0"/>
        <v>0.55999999999767169</v>
      </c>
    </row>
    <row r="32" spans="1:5" ht="21" x14ac:dyDescent="0.25">
      <c r="A32" s="18"/>
      <c r="B32" s="8"/>
      <c r="C32" s="9"/>
      <c r="D32" s="9"/>
      <c r="E32" s="9">
        <f t="shared" si="0"/>
        <v>0.55999999999767169</v>
      </c>
    </row>
    <row r="33" spans="1:5" ht="21" x14ac:dyDescent="0.25">
      <c r="A33" s="18"/>
      <c r="B33" s="8"/>
      <c r="C33" s="9"/>
      <c r="D33" s="9"/>
      <c r="E33" s="9">
        <f t="shared" si="0"/>
        <v>0.55999999999767169</v>
      </c>
    </row>
    <row r="34" spans="1:5" ht="21" x14ac:dyDescent="0.25">
      <c r="A34" s="18"/>
      <c r="B34" s="8"/>
      <c r="C34" s="16"/>
      <c r="D34" s="9"/>
      <c r="E34" s="9">
        <f t="shared" si="0"/>
        <v>0.55999999999767169</v>
      </c>
    </row>
    <row r="35" spans="1:5" ht="21" x14ac:dyDescent="0.25">
      <c r="A35" s="18"/>
      <c r="B35" s="8"/>
      <c r="C35" s="9"/>
      <c r="D35" s="9"/>
      <c r="E35" s="9">
        <f t="shared" si="0"/>
        <v>0.55999999999767169</v>
      </c>
    </row>
    <row r="36" spans="1:5" ht="21" x14ac:dyDescent="0.25">
      <c r="A36" s="18"/>
      <c r="B36" s="8"/>
      <c r="C36" s="9"/>
      <c r="D36" s="9"/>
      <c r="E36" s="9">
        <f t="shared" si="0"/>
        <v>0.55999999999767169</v>
      </c>
    </row>
    <row r="37" spans="1:5" ht="21" x14ac:dyDescent="0.25">
      <c r="A37" s="18"/>
      <c r="B37" s="8"/>
      <c r="C37" s="9"/>
      <c r="D37" s="9"/>
      <c r="E37" s="9">
        <f t="shared" si="0"/>
        <v>0.55999999999767169</v>
      </c>
    </row>
    <row r="38" spans="1:5" ht="21" x14ac:dyDescent="0.25">
      <c r="A38" s="18"/>
      <c r="B38" s="8"/>
      <c r="C38" s="9"/>
      <c r="D38" s="9"/>
      <c r="E38" s="9">
        <f t="shared" si="0"/>
        <v>0.55999999999767169</v>
      </c>
    </row>
    <row r="39" spans="1:5" ht="21" x14ac:dyDescent="0.25">
      <c r="A39" s="18"/>
      <c r="B39" s="8"/>
      <c r="C39" s="9"/>
      <c r="D39" s="9"/>
      <c r="E39" s="9">
        <f t="shared" si="0"/>
        <v>0.55999999999767169</v>
      </c>
    </row>
    <row r="40" spans="1:5" ht="21" x14ac:dyDescent="0.25">
      <c r="A40" s="18"/>
      <c r="B40" s="8"/>
      <c r="C40" s="9"/>
      <c r="D40" s="9"/>
      <c r="E40" s="9">
        <f t="shared" si="0"/>
        <v>0.55999999999767169</v>
      </c>
    </row>
    <row r="41" spans="1:5" ht="21" x14ac:dyDescent="0.25">
      <c r="A41" s="18"/>
      <c r="B41" s="8"/>
      <c r="C41" s="9"/>
      <c r="D41" s="9"/>
      <c r="E41" s="9">
        <f t="shared" si="0"/>
        <v>0.55999999999767169</v>
      </c>
    </row>
    <row r="42" spans="1:5" ht="21" x14ac:dyDescent="0.25">
      <c r="A42" s="18"/>
      <c r="B42" s="8"/>
      <c r="C42" s="9"/>
      <c r="D42" s="9"/>
      <c r="E42" s="9">
        <f t="shared" si="0"/>
        <v>0.55999999999767169</v>
      </c>
    </row>
    <row r="43" spans="1:5" ht="21" x14ac:dyDescent="0.25">
      <c r="A43" s="18"/>
      <c r="B43" s="8"/>
      <c r="C43" s="9"/>
      <c r="D43" s="9"/>
      <c r="E43" s="9">
        <f t="shared" si="0"/>
        <v>0.55999999999767169</v>
      </c>
    </row>
    <row r="44" spans="1:5" ht="21" x14ac:dyDescent="0.25">
      <c r="A44" s="18"/>
      <c r="B44" s="8"/>
      <c r="C44" s="9"/>
      <c r="D44" s="9"/>
      <c r="E44" s="9">
        <f t="shared" si="0"/>
        <v>0.55999999999767169</v>
      </c>
    </row>
    <row r="45" spans="1:5" ht="21" x14ac:dyDescent="0.25">
      <c r="A45" s="18"/>
      <c r="B45" s="8"/>
      <c r="C45" s="16"/>
      <c r="D45" s="9"/>
      <c r="E45" s="9">
        <f t="shared" si="0"/>
        <v>0.55999999999767169</v>
      </c>
    </row>
    <row r="46" spans="1:5" ht="21" x14ac:dyDescent="0.25">
      <c r="A46" s="18"/>
      <c r="B46" s="8"/>
      <c r="C46" s="9"/>
      <c r="D46" s="9"/>
      <c r="E46" s="9">
        <f t="shared" si="0"/>
        <v>0.55999999999767169</v>
      </c>
    </row>
    <row r="47" spans="1:5" ht="21" x14ac:dyDescent="0.25">
      <c r="A47" s="18"/>
      <c r="B47" s="8"/>
      <c r="C47" s="9"/>
      <c r="D47" s="9"/>
      <c r="E47" s="9">
        <f t="shared" si="0"/>
        <v>0.55999999999767169</v>
      </c>
    </row>
    <row r="48" spans="1:5" ht="21" x14ac:dyDescent="0.25">
      <c r="A48" s="18"/>
      <c r="B48" s="8"/>
      <c r="C48" s="9"/>
      <c r="D48" s="9"/>
      <c r="E48" s="9">
        <f t="shared" si="0"/>
        <v>0.55999999999767169</v>
      </c>
    </row>
    <row r="49" spans="1:5" ht="21" x14ac:dyDescent="0.25">
      <c r="A49" s="18"/>
      <c r="B49" s="8"/>
      <c r="C49" s="16"/>
      <c r="D49" s="9"/>
      <c r="E49" s="9">
        <f t="shared" si="0"/>
        <v>0.55999999999767169</v>
      </c>
    </row>
    <row r="50" spans="1:5" ht="21" x14ac:dyDescent="0.25">
      <c r="A50" s="18"/>
      <c r="B50" s="8"/>
      <c r="C50" s="16"/>
      <c r="D50" s="9"/>
      <c r="E50" s="9">
        <f t="shared" si="0"/>
        <v>0.55999999999767169</v>
      </c>
    </row>
    <row r="51" spans="1:5" ht="21" x14ac:dyDescent="0.25">
      <c r="A51" s="18"/>
      <c r="B51" s="8"/>
      <c r="C51" s="9"/>
      <c r="D51" s="9"/>
      <c r="E51" s="9">
        <f t="shared" si="0"/>
        <v>0.55999999999767169</v>
      </c>
    </row>
    <row r="52" spans="1:5" ht="21" x14ac:dyDescent="0.25">
      <c r="A52" s="18"/>
      <c r="B52" s="8"/>
      <c r="C52" s="9"/>
      <c r="D52" s="9"/>
      <c r="E52" s="9">
        <f t="shared" si="0"/>
        <v>0.55999999999767169</v>
      </c>
    </row>
    <row r="53" spans="1:5" ht="21" x14ac:dyDescent="0.25">
      <c r="A53" s="18"/>
      <c r="B53" s="8"/>
      <c r="C53" s="16"/>
      <c r="D53" s="9"/>
      <c r="E53" s="9">
        <f t="shared" si="0"/>
        <v>0.55999999999767169</v>
      </c>
    </row>
    <row r="54" spans="1:5" ht="21" x14ac:dyDescent="0.25">
      <c r="A54" s="18"/>
      <c r="B54" s="8"/>
      <c r="C54" s="17"/>
      <c r="D54" s="9"/>
      <c r="E54" s="9">
        <f t="shared" si="0"/>
        <v>0.55999999999767169</v>
      </c>
    </row>
    <row r="55" spans="1:5" ht="21" x14ac:dyDescent="0.25">
      <c r="A55" s="18"/>
      <c r="B55" s="8"/>
      <c r="C55" s="17"/>
      <c r="D55" s="9"/>
      <c r="E55" s="9">
        <f t="shared" si="0"/>
        <v>0.55999999999767169</v>
      </c>
    </row>
    <row r="56" spans="1:5" ht="21" x14ac:dyDescent="0.25">
      <c r="A56" s="83"/>
      <c r="B56" s="17"/>
      <c r="C56" s="9"/>
      <c r="D56" s="9"/>
      <c r="E56" s="9">
        <f t="shared" si="0"/>
        <v>0.55999999999767169</v>
      </c>
    </row>
    <row r="57" spans="1:5" ht="21" x14ac:dyDescent="0.25">
      <c r="A57" s="83"/>
      <c r="B57" s="17"/>
      <c r="C57" s="16"/>
      <c r="D57" s="9"/>
      <c r="E57" s="9">
        <f t="shared" si="0"/>
        <v>0.55999999999767169</v>
      </c>
    </row>
    <row r="58" spans="1:5" ht="21" x14ac:dyDescent="0.25">
      <c r="A58" s="83"/>
      <c r="B58" s="17"/>
      <c r="C58" s="16"/>
      <c r="D58" s="9"/>
      <c r="E58" s="9">
        <f t="shared" si="0"/>
        <v>0.55999999999767169</v>
      </c>
    </row>
    <row r="59" spans="1:5" ht="21" x14ac:dyDescent="0.25">
      <c r="A59" s="83"/>
      <c r="B59" s="17"/>
      <c r="C59" s="9"/>
      <c r="D59" s="9"/>
      <c r="E59" s="9">
        <f t="shared" si="0"/>
        <v>0.55999999999767169</v>
      </c>
    </row>
    <row r="60" spans="1:5" ht="21" x14ac:dyDescent="0.25">
      <c r="A60" s="83"/>
      <c r="B60" s="17"/>
      <c r="C60" s="9"/>
      <c r="D60" s="9"/>
      <c r="E60" s="9">
        <f t="shared" si="0"/>
        <v>0.55999999999767169</v>
      </c>
    </row>
    <row r="61" spans="1:5" ht="21" x14ac:dyDescent="0.25">
      <c r="A61" s="83"/>
      <c r="B61" s="17"/>
      <c r="C61" s="9"/>
      <c r="D61" s="9"/>
      <c r="E61" s="9">
        <f t="shared" si="0"/>
        <v>0.55999999999767169</v>
      </c>
    </row>
    <row r="62" spans="1:5" ht="21" x14ac:dyDescent="0.25">
      <c r="A62" s="83"/>
      <c r="B62" s="17"/>
      <c r="C62" s="16"/>
      <c r="D62" s="9"/>
      <c r="E62" s="9">
        <f t="shared" si="0"/>
        <v>0.55999999999767169</v>
      </c>
    </row>
    <row r="63" spans="1:5" ht="21" x14ac:dyDescent="0.25">
      <c r="A63" s="83"/>
      <c r="B63" s="17"/>
      <c r="C63" s="16"/>
      <c r="D63" s="9"/>
      <c r="E63" s="9">
        <f t="shared" si="0"/>
        <v>0.55999999999767169</v>
      </c>
    </row>
    <row r="64" spans="1:5" ht="21" x14ac:dyDescent="0.25">
      <c r="A64" s="83"/>
      <c r="B64" s="17"/>
      <c r="C64" s="9"/>
      <c r="D64" s="9"/>
      <c r="E64" s="9">
        <f t="shared" si="0"/>
        <v>0.55999999999767169</v>
      </c>
    </row>
    <row r="65" spans="1:5" ht="21" x14ac:dyDescent="0.25">
      <c r="A65" s="83"/>
      <c r="B65" s="17"/>
      <c r="C65" s="9"/>
      <c r="D65" s="9"/>
      <c r="E65" s="9">
        <f t="shared" si="0"/>
        <v>0.55999999999767169</v>
      </c>
    </row>
    <row r="66" spans="1:5" ht="21" x14ac:dyDescent="0.25">
      <c r="A66" s="83"/>
      <c r="B66" s="17"/>
      <c r="C66" s="9"/>
      <c r="D66" s="9"/>
      <c r="E66" s="9">
        <f t="shared" si="0"/>
        <v>0.55999999999767169</v>
      </c>
    </row>
    <row r="67" spans="1:5" ht="21" x14ac:dyDescent="0.25">
      <c r="A67" s="83"/>
      <c r="B67" s="8"/>
      <c r="C67" s="9"/>
      <c r="D67" s="9"/>
      <c r="E67" s="9">
        <f t="shared" si="0"/>
        <v>0.55999999999767169</v>
      </c>
    </row>
    <row r="68" spans="1:5" ht="21" x14ac:dyDescent="0.25">
      <c r="A68" s="83"/>
      <c r="B68" s="17"/>
      <c r="C68" s="9"/>
      <c r="D68" s="9"/>
      <c r="E68" s="9">
        <f t="shared" si="0"/>
        <v>0.55999999999767169</v>
      </c>
    </row>
    <row r="69" spans="1:5" ht="21" x14ac:dyDescent="0.25">
      <c r="A69" s="83"/>
      <c r="B69" s="17"/>
      <c r="C69" s="9"/>
      <c r="D69" s="9"/>
      <c r="E69" s="9">
        <f t="shared" si="0"/>
        <v>0.55999999999767169</v>
      </c>
    </row>
    <row r="70" spans="1:5" ht="21" x14ac:dyDescent="0.25">
      <c r="A70" s="83"/>
      <c r="B70" s="8"/>
      <c r="C70" s="9"/>
      <c r="D70" s="9"/>
      <c r="E70" s="9">
        <f t="shared" ref="E70:E133" si="1">E69+C70-D70</f>
        <v>0.55999999999767169</v>
      </c>
    </row>
    <row r="71" spans="1:5" ht="21" x14ac:dyDescent="0.25">
      <c r="A71" s="83"/>
      <c r="B71" s="8"/>
      <c r="C71" s="9"/>
      <c r="D71" s="9"/>
      <c r="E71" s="9">
        <f t="shared" si="1"/>
        <v>0.55999999999767169</v>
      </c>
    </row>
    <row r="72" spans="1:5" ht="21" x14ac:dyDescent="0.25">
      <c r="A72" s="83"/>
      <c r="B72" s="17"/>
      <c r="C72" s="9"/>
      <c r="D72" s="9"/>
      <c r="E72" s="9">
        <f t="shared" si="1"/>
        <v>0.55999999999767169</v>
      </c>
    </row>
    <row r="73" spans="1:5" ht="21" x14ac:dyDescent="0.25">
      <c r="A73" s="83"/>
      <c r="B73" s="17"/>
      <c r="C73" s="9"/>
      <c r="D73" s="9"/>
      <c r="E73" s="9">
        <f t="shared" si="1"/>
        <v>0.55999999999767169</v>
      </c>
    </row>
    <row r="74" spans="1:5" ht="21" x14ac:dyDescent="0.25">
      <c r="A74" s="83"/>
      <c r="B74" s="8"/>
      <c r="C74" s="17"/>
      <c r="D74" s="9"/>
      <c r="E74" s="9">
        <f t="shared" si="1"/>
        <v>0.55999999999767169</v>
      </c>
    </row>
    <row r="75" spans="1:5" ht="21" x14ac:dyDescent="0.25">
      <c r="A75" s="83"/>
      <c r="B75" s="17"/>
      <c r="C75" s="9"/>
      <c r="D75" s="9"/>
      <c r="E75" s="9">
        <f t="shared" si="1"/>
        <v>0.55999999999767169</v>
      </c>
    </row>
    <row r="76" spans="1:5" ht="21" x14ac:dyDescent="0.25">
      <c r="A76" s="83"/>
      <c r="B76" s="17"/>
      <c r="C76" s="9"/>
      <c r="D76" s="9"/>
      <c r="E76" s="9">
        <f t="shared" si="1"/>
        <v>0.55999999999767169</v>
      </c>
    </row>
    <row r="77" spans="1:5" ht="21" x14ac:dyDescent="0.25">
      <c r="A77" s="83"/>
      <c r="B77" s="17"/>
      <c r="C77" s="17"/>
      <c r="D77" s="9"/>
      <c r="E77" s="9">
        <f t="shared" si="1"/>
        <v>0.55999999999767169</v>
      </c>
    </row>
    <row r="78" spans="1:5" ht="21" x14ac:dyDescent="0.25">
      <c r="A78" s="83"/>
      <c r="B78" s="17"/>
      <c r="C78" s="89"/>
      <c r="D78" s="9"/>
      <c r="E78" s="9">
        <f t="shared" si="1"/>
        <v>0.55999999999767169</v>
      </c>
    </row>
    <row r="79" spans="1:5" ht="21" x14ac:dyDescent="0.25">
      <c r="A79" s="83"/>
      <c r="B79" s="17"/>
      <c r="C79" s="9"/>
      <c r="D79" s="9"/>
      <c r="E79" s="9">
        <f t="shared" si="1"/>
        <v>0.55999999999767169</v>
      </c>
    </row>
    <row r="80" spans="1:5" ht="21" x14ac:dyDescent="0.25">
      <c r="A80" s="83"/>
      <c r="B80" s="17"/>
      <c r="C80" s="17"/>
      <c r="D80" s="9"/>
      <c r="E80" s="9">
        <f t="shared" si="1"/>
        <v>0.55999999999767169</v>
      </c>
    </row>
    <row r="81" spans="1:5" ht="21" x14ac:dyDescent="0.25">
      <c r="A81" s="83"/>
      <c r="B81" s="17"/>
      <c r="C81" s="89"/>
      <c r="D81" s="9"/>
      <c r="E81" s="9">
        <f t="shared" si="1"/>
        <v>0.55999999999767169</v>
      </c>
    </row>
    <row r="82" spans="1:5" ht="21" x14ac:dyDescent="0.25">
      <c r="A82" s="83"/>
      <c r="B82" s="17"/>
      <c r="C82" s="17"/>
      <c r="D82" s="9"/>
      <c r="E82" s="9">
        <f t="shared" si="1"/>
        <v>0.55999999999767169</v>
      </c>
    </row>
    <row r="83" spans="1:5" ht="21" x14ac:dyDescent="0.25">
      <c r="A83" s="83"/>
      <c r="B83" s="17"/>
      <c r="C83" s="89"/>
      <c r="D83" s="9"/>
      <c r="E83" s="9">
        <f t="shared" si="1"/>
        <v>0.55999999999767169</v>
      </c>
    </row>
    <row r="84" spans="1:5" ht="21" x14ac:dyDescent="0.25">
      <c r="A84" s="83"/>
      <c r="B84" s="17"/>
      <c r="C84" s="17"/>
      <c r="D84" s="9"/>
      <c r="E84" s="9">
        <f t="shared" si="1"/>
        <v>0.55999999999767169</v>
      </c>
    </row>
    <row r="85" spans="1:5" ht="21" x14ac:dyDescent="0.25">
      <c r="A85" s="83"/>
      <c r="B85" s="17"/>
      <c r="C85" s="89"/>
      <c r="D85" s="9"/>
      <c r="E85" s="9">
        <f t="shared" si="1"/>
        <v>0.55999999999767169</v>
      </c>
    </row>
    <row r="86" spans="1:5" ht="21" x14ac:dyDescent="0.25">
      <c r="A86" s="83"/>
      <c r="B86" s="17"/>
      <c r="C86" s="89"/>
      <c r="D86" s="9"/>
      <c r="E86" s="9">
        <f t="shared" si="1"/>
        <v>0.55999999999767169</v>
      </c>
    </row>
    <row r="87" spans="1:5" ht="21" x14ac:dyDescent="0.25">
      <c r="A87" s="83"/>
      <c r="B87" s="17"/>
      <c r="C87" s="89"/>
      <c r="D87" s="9"/>
      <c r="E87" s="9">
        <f t="shared" si="1"/>
        <v>0.55999999999767169</v>
      </c>
    </row>
    <row r="88" spans="1:5" ht="21" x14ac:dyDescent="0.25">
      <c r="A88" s="83"/>
      <c r="B88" s="17"/>
      <c r="C88" s="17"/>
      <c r="D88" s="9"/>
      <c r="E88" s="9">
        <f t="shared" si="1"/>
        <v>0.55999999999767169</v>
      </c>
    </row>
    <row r="89" spans="1:5" ht="21" x14ac:dyDescent="0.25">
      <c r="A89" s="83"/>
      <c r="B89" s="17"/>
      <c r="C89" s="89"/>
      <c r="D89" s="9"/>
      <c r="E89" s="9">
        <f t="shared" si="1"/>
        <v>0.55999999999767169</v>
      </c>
    </row>
    <row r="90" spans="1:5" ht="21" x14ac:dyDescent="0.25">
      <c r="A90" s="83"/>
      <c r="B90" s="17"/>
      <c r="C90" s="89"/>
      <c r="D90" s="9"/>
      <c r="E90" s="9">
        <f t="shared" si="1"/>
        <v>0.55999999999767169</v>
      </c>
    </row>
    <row r="91" spans="1:5" ht="21" x14ac:dyDescent="0.25">
      <c r="A91" s="83"/>
      <c r="B91" s="17"/>
      <c r="C91" s="17"/>
      <c r="D91" s="9"/>
      <c r="E91" s="9">
        <f t="shared" si="1"/>
        <v>0.55999999999767169</v>
      </c>
    </row>
    <row r="92" spans="1:5" ht="21" x14ac:dyDescent="0.25">
      <c r="A92" s="83"/>
      <c r="B92" s="17"/>
      <c r="C92" s="9"/>
      <c r="D92" s="9"/>
      <c r="E92" s="9">
        <f t="shared" si="1"/>
        <v>0.55999999999767169</v>
      </c>
    </row>
    <row r="93" spans="1:5" ht="21" x14ac:dyDescent="0.25">
      <c r="A93" s="83"/>
      <c r="B93" s="17"/>
      <c r="C93" s="17"/>
      <c r="D93" s="9"/>
      <c r="E93" s="9">
        <f t="shared" si="1"/>
        <v>0.55999999999767169</v>
      </c>
    </row>
    <row r="94" spans="1:5" ht="21" x14ac:dyDescent="0.25">
      <c r="A94" s="83"/>
      <c r="B94" s="17"/>
      <c r="C94" s="9"/>
      <c r="D94" s="9"/>
      <c r="E94" s="9">
        <f t="shared" si="1"/>
        <v>0.55999999999767169</v>
      </c>
    </row>
    <row r="95" spans="1:5" ht="21" x14ac:dyDescent="0.25">
      <c r="A95" s="83"/>
      <c r="B95" s="17"/>
      <c r="C95" s="9"/>
      <c r="D95" s="9"/>
      <c r="E95" s="9">
        <f t="shared" si="1"/>
        <v>0.55999999999767169</v>
      </c>
    </row>
    <row r="96" spans="1:5" ht="21" x14ac:dyDescent="0.25">
      <c r="A96" s="83"/>
      <c r="B96" s="17"/>
      <c r="C96" s="9"/>
      <c r="D96" s="9"/>
      <c r="E96" s="9">
        <f t="shared" si="1"/>
        <v>0.55999999999767169</v>
      </c>
    </row>
    <row r="97" spans="1:5" ht="21" x14ac:dyDescent="0.25">
      <c r="A97" s="83"/>
      <c r="B97" s="17"/>
      <c r="C97" s="9"/>
      <c r="D97" s="9"/>
      <c r="E97" s="9">
        <f t="shared" si="1"/>
        <v>0.55999999999767169</v>
      </c>
    </row>
    <row r="98" spans="1:5" ht="21" x14ac:dyDescent="0.25">
      <c r="A98" s="83"/>
      <c r="B98" s="17"/>
      <c r="C98" s="17"/>
      <c r="D98" s="9"/>
      <c r="E98" s="9">
        <f t="shared" si="1"/>
        <v>0.55999999999767169</v>
      </c>
    </row>
    <row r="99" spans="1:5" ht="21" x14ac:dyDescent="0.25">
      <c r="A99" s="83"/>
      <c r="B99" s="17"/>
      <c r="C99" s="17"/>
      <c r="D99" s="9"/>
      <c r="E99" s="9">
        <f t="shared" si="1"/>
        <v>0.55999999999767169</v>
      </c>
    </row>
    <row r="100" spans="1:5" ht="21" x14ac:dyDescent="0.25">
      <c r="A100" s="83"/>
      <c r="B100" s="17"/>
      <c r="C100" s="17"/>
      <c r="D100" s="9"/>
      <c r="E100" s="9">
        <f t="shared" si="1"/>
        <v>0.55999999999767169</v>
      </c>
    </row>
    <row r="101" spans="1:5" ht="21" x14ac:dyDescent="0.25">
      <c r="A101" s="83"/>
      <c r="B101" s="17"/>
      <c r="C101" s="9"/>
      <c r="D101" s="9"/>
      <c r="E101" s="9">
        <f t="shared" si="1"/>
        <v>0.55999999999767169</v>
      </c>
    </row>
    <row r="102" spans="1:5" ht="21" x14ac:dyDescent="0.25">
      <c r="A102" s="83"/>
      <c r="B102" s="17"/>
      <c r="C102" s="9"/>
      <c r="D102" s="9"/>
      <c r="E102" s="9">
        <f t="shared" si="1"/>
        <v>0.55999999999767169</v>
      </c>
    </row>
    <row r="103" spans="1:5" ht="21" x14ac:dyDescent="0.25">
      <c r="A103" s="83"/>
      <c r="B103" s="17"/>
      <c r="C103" s="9"/>
      <c r="D103" s="9"/>
      <c r="E103" s="9">
        <f t="shared" si="1"/>
        <v>0.55999999999767169</v>
      </c>
    </row>
    <row r="104" spans="1:5" ht="21" x14ac:dyDescent="0.25">
      <c r="A104" s="83"/>
      <c r="B104" s="17"/>
      <c r="C104" s="9"/>
      <c r="D104" s="9"/>
      <c r="E104" s="9">
        <f t="shared" si="1"/>
        <v>0.55999999999767169</v>
      </c>
    </row>
    <row r="105" spans="1:5" ht="21" x14ac:dyDescent="0.25">
      <c r="A105" s="83"/>
      <c r="B105" s="17"/>
      <c r="C105" s="9"/>
      <c r="D105" s="9"/>
      <c r="E105" s="9">
        <f t="shared" si="1"/>
        <v>0.55999999999767169</v>
      </c>
    </row>
    <row r="106" spans="1:5" ht="21" x14ac:dyDescent="0.25">
      <c r="A106" s="83"/>
      <c r="B106" s="17"/>
      <c r="C106" s="17"/>
      <c r="D106" s="9"/>
      <c r="E106" s="9">
        <f t="shared" si="1"/>
        <v>0.55999999999767169</v>
      </c>
    </row>
    <row r="107" spans="1:5" ht="21" x14ac:dyDescent="0.25">
      <c r="A107" s="83"/>
      <c r="B107" s="17"/>
      <c r="C107" s="17"/>
      <c r="D107" s="9"/>
      <c r="E107" s="9">
        <f t="shared" si="1"/>
        <v>0.55999999999767169</v>
      </c>
    </row>
    <row r="108" spans="1:5" ht="21" x14ac:dyDescent="0.25">
      <c r="A108" s="83"/>
      <c r="B108" s="17"/>
      <c r="C108" s="9"/>
      <c r="D108" s="9"/>
      <c r="E108" s="9">
        <f t="shared" si="1"/>
        <v>0.55999999999767169</v>
      </c>
    </row>
    <row r="109" spans="1:5" ht="21" x14ac:dyDescent="0.25">
      <c r="A109" s="83"/>
      <c r="B109" s="17"/>
      <c r="C109" s="17"/>
      <c r="D109" s="9"/>
      <c r="E109" s="9">
        <f t="shared" si="1"/>
        <v>0.55999999999767169</v>
      </c>
    </row>
    <row r="110" spans="1:5" ht="21" x14ac:dyDescent="0.25">
      <c r="A110" s="83"/>
      <c r="B110" s="17"/>
      <c r="C110" s="17"/>
      <c r="D110" s="9"/>
      <c r="E110" s="9">
        <f t="shared" si="1"/>
        <v>0.55999999999767169</v>
      </c>
    </row>
    <row r="111" spans="1:5" ht="21" x14ac:dyDescent="0.25">
      <c r="A111" s="83"/>
      <c r="B111" s="17"/>
      <c r="C111" s="109"/>
      <c r="D111" s="17"/>
      <c r="E111" s="9">
        <f t="shared" si="1"/>
        <v>0.55999999999767169</v>
      </c>
    </row>
    <row r="112" spans="1:5" ht="21" x14ac:dyDescent="0.25">
      <c r="A112" s="83"/>
      <c r="B112" s="92"/>
      <c r="C112" s="109"/>
      <c r="D112" s="9"/>
      <c r="E112" s="9">
        <f t="shared" si="1"/>
        <v>0.55999999999767169</v>
      </c>
    </row>
    <row r="113" spans="1:5" ht="21" x14ac:dyDescent="0.25">
      <c r="A113" s="83"/>
      <c r="C113" s="109"/>
      <c r="D113" s="9"/>
      <c r="E113" s="9">
        <f t="shared" si="1"/>
        <v>0.55999999999767169</v>
      </c>
    </row>
    <row r="114" spans="1:5" ht="21" x14ac:dyDescent="0.25">
      <c r="A114" s="83"/>
      <c r="C114" s="109"/>
      <c r="D114" s="9"/>
      <c r="E114" s="9">
        <f t="shared" si="1"/>
        <v>0.55999999999767169</v>
      </c>
    </row>
    <row r="115" spans="1:5" ht="21" x14ac:dyDescent="0.25">
      <c r="A115" s="83"/>
      <c r="C115" s="109"/>
      <c r="D115" s="9"/>
      <c r="E115" s="9">
        <f t="shared" si="1"/>
        <v>0.55999999999767169</v>
      </c>
    </row>
    <row r="116" spans="1:5" ht="21" x14ac:dyDescent="0.25">
      <c r="A116" s="111"/>
      <c r="C116" s="109"/>
      <c r="D116" s="9"/>
      <c r="E116" s="9">
        <f t="shared" si="1"/>
        <v>0.55999999999767169</v>
      </c>
    </row>
    <row r="117" spans="1:5" ht="21" x14ac:dyDescent="0.25">
      <c r="A117" s="111"/>
      <c r="C117" s="109"/>
      <c r="E117" s="9">
        <f t="shared" si="1"/>
        <v>0.55999999999767169</v>
      </c>
    </row>
    <row r="118" spans="1:5" ht="21" x14ac:dyDescent="0.25">
      <c r="A118" s="111"/>
      <c r="C118" s="109"/>
      <c r="D118" s="25"/>
      <c r="E118" s="9">
        <f t="shared" si="1"/>
        <v>0.55999999999767169</v>
      </c>
    </row>
    <row r="119" spans="1:5" ht="21" x14ac:dyDescent="0.25">
      <c r="A119" s="111"/>
      <c r="D119" s="25"/>
      <c r="E119" s="9">
        <f t="shared" si="1"/>
        <v>0.55999999999767169</v>
      </c>
    </row>
    <row r="120" spans="1:5" ht="21" x14ac:dyDescent="0.25">
      <c r="A120" s="111"/>
      <c r="D120" s="25"/>
      <c r="E120" s="9">
        <f t="shared" si="1"/>
        <v>0.55999999999767169</v>
      </c>
    </row>
    <row r="121" spans="1:5" ht="21" x14ac:dyDescent="0.25">
      <c r="A121" s="111"/>
      <c r="C121" s="25"/>
      <c r="E121" s="9">
        <f t="shared" si="1"/>
        <v>0.55999999999767169</v>
      </c>
    </row>
    <row r="122" spans="1:5" ht="21" x14ac:dyDescent="0.25">
      <c r="A122" s="111"/>
      <c r="C122" s="9"/>
      <c r="E122" s="9">
        <f t="shared" si="1"/>
        <v>0.55999999999767169</v>
      </c>
    </row>
    <row r="123" spans="1:5" ht="21" x14ac:dyDescent="0.25">
      <c r="A123" s="111"/>
      <c r="D123" s="25"/>
      <c r="E123" s="9">
        <f t="shared" si="1"/>
        <v>0.55999999999767169</v>
      </c>
    </row>
    <row r="124" spans="1:5" ht="21" x14ac:dyDescent="0.25">
      <c r="A124" s="111"/>
      <c r="C124" s="9"/>
      <c r="E124" s="9">
        <f t="shared" si="1"/>
        <v>0.55999999999767169</v>
      </c>
    </row>
    <row r="125" spans="1:5" ht="21" x14ac:dyDescent="0.25">
      <c r="A125" s="111"/>
      <c r="C125" s="9"/>
      <c r="D125" s="9"/>
      <c r="E125" s="9">
        <f t="shared" si="1"/>
        <v>0.55999999999767169</v>
      </c>
    </row>
    <row r="126" spans="1:5" ht="21" x14ac:dyDescent="0.25">
      <c r="A126" s="111"/>
      <c r="D126" s="9"/>
      <c r="E126" s="9">
        <f t="shared" si="1"/>
        <v>0.55999999999767169</v>
      </c>
    </row>
    <row r="127" spans="1:5" ht="21" x14ac:dyDescent="0.25">
      <c r="A127" s="111"/>
      <c r="D127" s="9"/>
      <c r="E127" s="9">
        <f t="shared" si="1"/>
        <v>0.55999999999767169</v>
      </c>
    </row>
    <row r="128" spans="1:5" ht="21" x14ac:dyDescent="0.25">
      <c r="A128" s="111"/>
      <c r="C128" s="9"/>
      <c r="D128" s="9"/>
      <c r="E128" s="9">
        <f t="shared" si="1"/>
        <v>0.55999999999767169</v>
      </c>
    </row>
    <row r="129" spans="1:5" ht="21" x14ac:dyDescent="0.25">
      <c r="A129" s="111"/>
      <c r="C129" s="9"/>
      <c r="D129" s="9"/>
      <c r="E129" s="9">
        <f t="shared" si="1"/>
        <v>0.55999999999767169</v>
      </c>
    </row>
    <row r="130" spans="1:5" ht="21" x14ac:dyDescent="0.25">
      <c r="A130" s="111"/>
      <c r="C130" s="9"/>
      <c r="D130" s="9"/>
      <c r="E130" s="9">
        <f t="shared" si="1"/>
        <v>0.55999999999767169</v>
      </c>
    </row>
    <row r="131" spans="1:5" ht="21" x14ac:dyDescent="0.25">
      <c r="A131" s="111"/>
      <c r="C131" s="16"/>
      <c r="D131" s="9"/>
      <c r="E131" s="9">
        <f t="shared" si="1"/>
        <v>0.55999999999767169</v>
      </c>
    </row>
    <row r="132" spans="1:5" ht="21" x14ac:dyDescent="0.25">
      <c r="A132" s="111"/>
      <c r="C132" s="16"/>
      <c r="E132" s="9">
        <f t="shared" si="1"/>
        <v>0.55999999999767169</v>
      </c>
    </row>
    <row r="133" spans="1:5" ht="21" x14ac:dyDescent="0.25">
      <c r="A133" s="111"/>
      <c r="D133" s="16"/>
      <c r="E133" s="9">
        <f t="shared" si="1"/>
        <v>0.55999999999767169</v>
      </c>
    </row>
    <row r="134" spans="1:5" ht="21" x14ac:dyDescent="0.25">
      <c r="A134" s="111"/>
      <c r="D134" s="16"/>
      <c r="E134" s="9">
        <f t="shared" ref="E134:E197" si="2">E133+C134-D134</f>
        <v>0.55999999999767169</v>
      </c>
    </row>
    <row r="135" spans="1:5" ht="21" x14ac:dyDescent="0.25">
      <c r="A135" s="111"/>
      <c r="C135" s="16"/>
      <c r="D135" s="16"/>
      <c r="E135" s="9">
        <f t="shared" si="2"/>
        <v>0.55999999999767169</v>
      </c>
    </row>
    <row r="136" spans="1:5" ht="21" x14ac:dyDescent="0.25">
      <c r="A136" s="111"/>
      <c r="D136" s="16"/>
      <c r="E136" s="9">
        <f t="shared" si="2"/>
        <v>0.55999999999767169</v>
      </c>
    </row>
    <row r="137" spans="1:5" ht="21" x14ac:dyDescent="0.25">
      <c r="A137" s="111"/>
      <c r="D137" s="16"/>
      <c r="E137" s="9">
        <f t="shared" si="2"/>
        <v>0.55999999999767169</v>
      </c>
    </row>
    <row r="138" spans="1:5" ht="21" x14ac:dyDescent="0.25">
      <c r="A138" s="111"/>
      <c r="C138" s="16"/>
      <c r="D138" s="16"/>
      <c r="E138" s="9">
        <f t="shared" si="2"/>
        <v>0.55999999999767169</v>
      </c>
    </row>
    <row r="139" spans="1:5" ht="21" x14ac:dyDescent="0.25">
      <c r="A139" s="111"/>
      <c r="D139" s="25"/>
      <c r="E139" s="9">
        <f t="shared" si="2"/>
        <v>0.55999999999767169</v>
      </c>
    </row>
    <row r="140" spans="1:5" ht="21" x14ac:dyDescent="0.25">
      <c r="A140" s="111"/>
      <c r="C140" s="16"/>
      <c r="D140" s="16"/>
      <c r="E140" s="9">
        <f t="shared" si="2"/>
        <v>0.55999999999767169</v>
      </c>
    </row>
    <row r="141" spans="1:5" ht="21" x14ac:dyDescent="0.25">
      <c r="A141" s="111"/>
      <c r="C141" s="16"/>
      <c r="D141" s="16"/>
      <c r="E141" s="9">
        <f t="shared" si="2"/>
        <v>0.55999999999767169</v>
      </c>
    </row>
    <row r="142" spans="1:5" ht="21" x14ac:dyDescent="0.25">
      <c r="A142" s="111"/>
      <c r="C142" s="16"/>
      <c r="D142" s="16"/>
      <c r="E142" s="9">
        <f t="shared" si="2"/>
        <v>0.55999999999767169</v>
      </c>
    </row>
    <row r="143" spans="1:5" ht="21" x14ac:dyDescent="0.25">
      <c r="A143" s="111"/>
      <c r="D143" s="25"/>
      <c r="E143" s="9">
        <f>E142+C143-D143</f>
        <v>0.55999999999767169</v>
      </c>
    </row>
    <row r="144" spans="1:5" ht="21" x14ac:dyDescent="0.25">
      <c r="A144" s="111"/>
      <c r="C144" s="16"/>
      <c r="D144" s="16"/>
      <c r="E144" s="9">
        <f>E143+C144-D144</f>
        <v>0.55999999999767169</v>
      </c>
    </row>
    <row r="145" spans="1:5" ht="21" x14ac:dyDescent="0.25">
      <c r="A145" s="111"/>
      <c r="C145" s="16"/>
      <c r="D145" s="16"/>
      <c r="E145" s="9">
        <f t="shared" si="2"/>
        <v>0.55999999999767169</v>
      </c>
    </row>
    <row r="146" spans="1:5" ht="21" x14ac:dyDescent="0.25">
      <c r="A146" s="111"/>
      <c r="C146" s="16"/>
      <c r="D146" s="9"/>
      <c r="E146" s="9">
        <f t="shared" si="2"/>
        <v>0.55999999999767169</v>
      </c>
    </row>
    <row r="147" spans="1:5" ht="21" x14ac:dyDescent="0.25">
      <c r="A147" s="111"/>
      <c r="D147" s="9"/>
      <c r="E147" s="9">
        <f t="shared" si="2"/>
        <v>0.55999999999767169</v>
      </c>
    </row>
    <row r="148" spans="1:5" ht="21" x14ac:dyDescent="0.25">
      <c r="A148" s="111"/>
      <c r="C148" s="16"/>
      <c r="D148" s="9"/>
      <c r="E148" s="9">
        <f t="shared" si="2"/>
        <v>0.55999999999767169</v>
      </c>
    </row>
    <row r="149" spans="1:5" ht="21" x14ac:dyDescent="0.25">
      <c r="A149" s="111"/>
      <c r="D149" s="9"/>
      <c r="E149" s="9">
        <f t="shared" si="2"/>
        <v>0.55999999999767169</v>
      </c>
    </row>
    <row r="150" spans="1:5" ht="21" x14ac:dyDescent="0.25">
      <c r="A150" s="111"/>
      <c r="C150" s="9"/>
      <c r="D150" s="9"/>
      <c r="E150" s="9">
        <f t="shared" si="2"/>
        <v>0.55999999999767169</v>
      </c>
    </row>
    <row r="151" spans="1:5" ht="21" x14ac:dyDescent="0.25">
      <c r="A151" s="111"/>
      <c r="D151" s="9"/>
      <c r="E151" s="9">
        <f>E150+C151-D151</f>
        <v>0.55999999999767169</v>
      </c>
    </row>
    <row r="152" spans="1:5" ht="21" x14ac:dyDescent="0.25">
      <c r="A152" s="111"/>
      <c r="C152" s="16"/>
      <c r="D152" s="9"/>
      <c r="E152" s="9">
        <f>E151+C152-D152</f>
        <v>0.55999999999767169</v>
      </c>
    </row>
    <row r="153" spans="1:5" ht="21" x14ac:dyDescent="0.25">
      <c r="A153" s="111"/>
      <c r="C153" s="16"/>
      <c r="D153" s="9"/>
      <c r="E153" s="9">
        <f t="shared" si="2"/>
        <v>0.55999999999767169</v>
      </c>
    </row>
    <row r="154" spans="1:5" ht="21" x14ac:dyDescent="0.25">
      <c r="A154" s="111"/>
      <c r="D154" s="9"/>
      <c r="E154" s="9">
        <f t="shared" si="2"/>
        <v>0.55999999999767169</v>
      </c>
    </row>
    <row r="155" spans="1:5" ht="21" x14ac:dyDescent="0.25">
      <c r="A155" s="111"/>
      <c r="D155" s="9"/>
      <c r="E155" s="9">
        <f t="shared" si="2"/>
        <v>0.55999999999767169</v>
      </c>
    </row>
    <row r="156" spans="1:5" ht="21" x14ac:dyDescent="0.25">
      <c r="A156" s="111"/>
      <c r="C156" s="16"/>
      <c r="D156" s="9"/>
      <c r="E156" s="9">
        <f t="shared" si="2"/>
        <v>0.55999999999767169</v>
      </c>
    </row>
    <row r="157" spans="1:5" ht="21" x14ac:dyDescent="0.25">
      <c r="A157" s="111"/>
      <c r="C157" s="16"/>
      <c r="D157" s="16"/>
      <c r="E157" s="9">
        <f t="shared" si="2"/>
        <v>0.55999999999767169</v>
      </c>
    </row>
    <row r="158" spans="1:5" ht="21" x14ac:dyDescent="0.25">
      <c r="A158" s="111"/>
      <c r="C158" s="16"/>
      <c r="D158" s="16"/>
      <c r="E158" s="9">
        <f t="shared" si="2"/>
        <v>0.55999999999767169</v>
      </c>
    </row>
    <row r="159" spans="1:5" ht="21" x14ac:dyDescent="0.25">
      <c r="A159" s="111"/>
      <c r="C159" s="89"/>
      <c r="D159" s="16"/>
      <c r="E159" s="9">
        <f t="shared" si="2"/>
        <v>0.55999999999767169</v>
      </c>
    </row>
    <row r="160" spans="1:5" ht="21" x14ac:dyDescent="0.25">
      <c r="A160" s="111"/>
      <c r="D160" s="16"/>
      <c r="E160" s="9">
        <f t="shared" si="2"/>
        <v>0.55999999999767169</v>
      </c>
    </row>
    <row r="161" spans="1:5" ht="21" x14ac:dyDescent="0.25">
      <c r="A161" s="111"/>
      <c r="C161" s="89"/>
      <c r="E161" s="9">
        <f t="shared" si="2"/>
        <v>0.55999999999767169</v>
      </c>
    </row>
    <row r="162" spans="1:5" ht="21" x14ac:dyDescent="0.25">
      <c r="A162" s="111"/>
      <c r="D162" s="89"/>
      <c r="E162" s="9">
        <f t="shared" si="2"/>
        <v>0.55999999999767169</v>
      </c>
    </row>
    <row r="163" spans="1:5" ht="21" x14ac:dyDescent="0.25">
      <c r="A163" s="111"/>
      <c r="C163" s="89"/>
      <c r="D163" s="89"/>
      <c r="E163" s="9">
        <f t="shared" si="2"/>
        <v>0.55999999999767169</v>
      </c>
    </row>
    <row r="164" spans="1:5" ht="21" x14ac:dyDescent="0.25">
      <c r="A164" s="111"/>
      <c r="C164" s="89"/>
      <c r="D164" s="89"/>
      <c r="E164" s="9">
        <f t="shared" si="2"/>
        <v>0.55999999999767169</v>
      </c>
    </row>
    <row r="165" spans="1:5" ht="21" x14ac:dyDescent="0.25">
      <c r="A165" s="91"/>
      <c r="C165" s="9"/>
      <c r="D165" s="89"/>
      <c r="E165" s="9">
        <f t="shared" si="2"/>
        <v>0.55999999999767169</v>
      </c>
    </row>
    <row r="166" spans="1:5" ht="21" x14ac:dyDescent="0.25">
      <c r="A166" s="91"/>
      <c r="C166" s="9"/>
      <c r="D166" s="9"/>
      <c r="E166" s="9">
        <f t="shared" si="2"/>
        <v>0.55999999999767169</v>
      </c>
    </row>
    <row r="167" spans="1:5" ht="21" x14ac:dyDescent="0.25">
      <c r="A167" s="91"/>
      <c r="C167" s="9"/>
      <c r="D167" s="9"/>
      <c r="E167" s="9">
        <f t="shared" si="2"/>
        <v>0.55999999999767169</v>
      </c>
    </row>
    <row r="168" spans="1:5" ht="21" x14ac:dyDescent="0.25">
      <c r="A168" s="91"/>
      <c r="C168" s="9"/>
      <c r="D168" s="9"/>
      <c r="E168" s="9">
        <f t="shared" si="2"/>
        <v>0.55999999999767169</v>
      </c>
    </row>
    <row r="169" spans="1:5" ht="21" x14ac:dyDescent="0.25">
      <c r="A169" s="91"/>
      <c r="C169" s="9"/>
      <c r="D169" s="9"/>
      <c r="E169" s="9">
        <f t="shared" si="2"/>
        <v>0.55999999999767169</v>
      </c>
    </row>
    <row r="170" spans="1:5" ht="21" x14ac:dyDescent="0.25">
      <c r="A170" s="91"/>
      <c r="C170" s="9"/>
      <c r="D170" s="9"/>
      <c r="E170" s="9">
        <f t="shared" si="2"/>
        <v>0.55999999999767169</v>
      </c>
    </row>
    <row r="171" spans="1:5" ht="21" x14ac:dyDescent="0.25">
      <c r="A171" s="91"/>
      <c r="C171" s="9"/>
      <c r="E171" s="9">
        <f t="shared" si="2"/>
        <v>0.55999999999767169</v>
      </c>
    </row>
    <row r="172" spans="1:5" ht="21" x14ac:dyDescent="0.25">
      <c r="A172" s="91"/>
      <c r="D172" s="9"/>
      <c r="E172" s="9">
        <f t="shared" si="2"/>
        <v>0.55999999999767169</v>
      </c>
    </row>
    <row r="173" spans="1:5" ht="21" x14ac:dyDescent="0.25">
      <c r="A173" s="91"/>
      <c r="D173" s="9"/>
      <c r="E173" s="9">
        <f t="shared" si="2"/>
        <v>0.55999999999767169</v>
      </c>
    </row>
    <row r="174" spans="1:5" ht="21" x14ac:dyDescent="0.25">
      <c r="A174" s="91"/>
      <c r="D174" s="9"/>
      <c r="E174" s="9">
        <f t="shared" si="2"/>
        <v>0.55999999999767169</v>
      </c>
    </row>
    <row r="175" spans="1:5" ht="21" x14ac:dyDescent="0.25">
      <c r="A175" s="91"/>
      <c r="E175" s="9">
        <f t="shared" si="2"/>
        <v>0.55999999999767169</v>
      </c>
    </row>
    <row r="176" spans="1:5" ht="21" x14ac:dyDescent="0.25">
      <c r="A176" s="91"/>
      <c r="E176" s="9">
        <f t="shared" si="2"/>
        <v>0.55999999999767169</v>
      </c>
    </row>
    <row r="177" spans="1:5" ht="21" x14ac:dyDescent="0.25">
      <c r="A177" s="91"/>
      <c r="D177" s="89"/>
      <c r="E177" s="9">
        <f t="shared" si="2"/>
        <v>0.55999999999767169</v>
      </c>
    </row>
    <row r="178" spans="1:5" ht="21" x14ac:dyDescent="0.25">
      <c r="A178" s="91"/>
      <c r="C178" s="89"/>
      <c r="D178" s="89"/>
      <c r="E178" s="9">
        <f t="shared" si="2"/>
        <v>0.55999999999767169</v>
      </c>
    </row>
    <row r="179" spans="1:5" ht="21" x14ac:dyDescent="0.25">
      <c r="A179" s="91"/>
      <c r="C179" s="89"/>
      <c r="D179" s="89"/>
      <c r="E179" s="9">
        <f t="shared" si="2"/>
        <v>0.55999999999767169</v>
      </c>
    </row>
    <row r="180" spans="1:5" ht="21" x14ac:dyDescent="0.25">
      <c r="A180" s="91"/>
      <c r="C180" s="89"/>
      <c r="D180" s="89"/>
      <c r="E180" s="9">
        <f t="shared" si="2"/>
        <v>0.55999999999767169</v>
      </c>
    </row>
    <row r="181" spans="1:5" ht="21" x14ac:dyDescent="0.25">
      <c r="A181" s="91"/>
      <c r="C181" s="89"/>
      <c r="D181" s="89"/>
      <c r="E181" s="9">
        <f t="shared" si="2"/>
        <v>0.55999999999767169</v>
      </c>
    </row>
    <row r="182" spans="1:5" ht="21" x14ac:dyDescent="0.25">
      <c r="A182" s="91"/>
      <c r="C182" s="89"/>
      <c r="D182" s="89"/>
      <c r="E182" s="9">
        <f t="shared" si="2"/>
        <v>0.55999999999767169</v>
      </c>
    </row>
    <row r="183" spans="1:5" ht="21" x14ac:dyDescent="0.25">
      <c r="A183" s="91"/>
      <c r="C183" s="89"/>
      <c r="D183" s="89"/>
      <c r="E183" s="9">
        <f t="shared" si="2"/>
        <v>0.55999999999767169</v>
      </c>
    </row>
    <row r="184" spans="1:5" ht="21" x14ac:dyDescent="0.25">
      <c r="A184" s="91"/>
      <c r="C184" s="89"/>
      <c r="E184" s="9">
        <f t="shared" si="2"/>
        <v>0.55999999999767169</v>
      </c>
    </row>
    <row r="185" spans="1:5" ht="21" x14ac:dyDescent="0.25">
      <c r="A185" s="91"/>
      <c r="C185" s="96"/>
      <c r="E185" s="9">
        <f t="shared" si="2"/>
        <v>0.55999999999767169</v>
      </c>
    </row>
    <row r="186" spans="1:5" ht="21" x14ac:dyDescent="0.25">
      <c r="A186" s="91"/>
      <c r="C186" s="96"/>
      <c r="E186" s="9">
        <f t="shared" si="2"/>
        <v>0.55999999999767169</v>
      </c>
    </row>
    <row r="187" spans="1:5" ht="21" x14ac:dyDescent="0.25">
      <c r="A187" s="91"/>
      <c r="C187" s="96"/>
      <c r="E187" s="9">
        <f t="shared" si="2"/>
        <v>0.55999999999767169</v>
      </c>
    </row>
    <row r="188" spans="1:5" ht="21" x14ac:dyDescent="0.25">
      <c r="A188" s="91"/>
      <c r="C188" s="96"/>
      <c r="E188" s="9">
        <f t="shared" si="2"/>
        <v>0.55999999999767169</v>
      </c>
    </row>
    <row r="189" spans="1:5" ht="21" x14ac:dyDescent="0.25">
      <c r="A189" s="91"/>
      <c r="C189" s="96"/>
      <c r="E189" s="9">
        <f t="shared" si="2"/>
        <v>0.55999999999767169</v>
      </c>
    </row>
    <row r="190" spans="1:5" ht="21" x14ac:dyDescent="0.25">
      <c r="A190" s="91"/>
      <c r="D190" s="96"/>
      <c r="E190" s="9">
        <f t="shared" si="2"/>
        <v>0.55999999999767169</v>
      </c>
    </row>
    <row r="191" spans="1:5" ht="21" x14ac:dyDescent="0.25">
      <c r="A191" s="91"/>
      <c r="D191" s="96"/>
      <c r="E191" s="9">
        <f t="shared" si="2"/>
        <v>0.55999999999767169</v>
      </c>
    </row>
    <row r="192" spans="1:5" ht="21" x14ac:dyDescent="0.25">
      <c r="A192" s="91"/>
      <c r="D192" s="96"/>
      <c r="E192" s="9">
        <f t="shared" si="2"/>
        <v>0.55999999999767169</v>
      </c>
    </row>
    <row r="193" spans="1:5" ht="21" x14ac:dyDescent="0.25">
      <c r="A193" s="91"/>
      <c r="D193" s="96"/>
      <c r="E193" s="9">
        <f t="shared" si="2"/>
        <v>0.55999999999767169</v>
      </c>
    </row>
    <row r="194" spans="1:5" ht="21" x14ac:dyDescent="0.25">
      <c r="A194" s="91"/>
      <c r="C194" s="9"/>
      <c r="D194" s="96"/>
      <c r="E194" s="9">
        <f t="shared" si="2"/>
        <v>0.55999999999767169</v>
      </c>
    </row>
    <row r="195" spans="1:5" ht="21" x14ac:dyDescent="0.25">
      <c r="A195" s="91"/>
      <c r="D195" s="96"/>
      <c r="E195" s="9">
        <f t="shared" si="2"/>
        <v>0.55999999999767169</v>
      </c>
    </row>
    <row r="196" spans="1:5" ht="21" x14ac:dyDescent="0.25">
      <c r="A196" s="91"/>
      <c r="C196" s="9"/>
      <c r="E196" s="9">
        <f t="shared" si="2"/>
        <v>0.55999999999767169</v>
      </c>
    </row>
    <row r="197" spans="1:5" ht="21" x14ac:dyDescent="0.25">
      <c r="A197" s="91"/>
      <c r="C197" s="9"/>
      <c r="D197" s="96"/>
      <c r="E197" s="9">
        <f t="shared" si="2"/>
        <v>0.55999999999767169</v>
      </c>
    </row>
    <row r="198" spans="1:5" ht="21" x14ac:dyDescent="0.25">
      <c r="A198" s="91"/>
      <c r="C198" s="9"/>
      <c r="E198" s="9">
        <f t="shared" ref="E198:E261" si="3">E197+C198-D198</f>
        <v>0.55999999999767169</v>
      </c>
    </row>
    <row r="199" spans="1:5" ht="21" x14ac:dyDescent="0.25">
      <c r="A199" s="91"/>
      <c r="C199" s="9"/>
      <c r="D199" s="96"/>
      <c r="E199" s="9">
        <f t="shared" si="3"/>
        <v>0.55999999999767169</v>
      </c>
    </row>
    <row r="200" spans="1:5" ht="21" x14ac:dyDescent="0.25">
      <c r="A200" s="91"/>
      <c r="C200" s="9"/>
      <c r="E200" s="9">
        <f t="shared" si="3"/>
        <v>0.55999999999767169</v>
      </c>
    </row>
    <row r="201" spans="1:5" ht="21" x14ac:dyDescent="0.25">
      <c r="A201" s="91"/>
      <c r="C201" s="9"/>
      <c r="D201" s="9"/>
      <c r="E201" s="9">
        <f t="shared" si="3"/>
        <v>0.55999999999767169</v>
      </c>
    </row>
    <row r="202" spans="1:5" ht="21" x14ac:dyDescent="0.25">
      <c r="A202" s="91"/>
      <c r="C202" s="9"/>
      <c r="E202" s="9">
        <f t="shared" si="3"/>
        <v>0.55999999999767169</v>
      </c>
    </row>
    <row r="203" spans="1:5" ht="21" x14ac:dyDescent="0.25">
      <c r="A203" s="91"/>
      <c r="C203" s="96"/>
      <c r="E203" s="9">
        <f t="shared" si="3"/>
        <v>0.55999999999767169</v>
      </c>
    </row>
    <row r="204" spans="1:5" ht="21" x14ac:dyDescent="0.25">
      <c r="A204" s="91"/>
      <c r="D204" s="96"/>
      <c r="E204" s="9">
        <f t="shared" si="3"/>
        <v>0.55999999999767169</v>
      </c>
    </row>
    <row r="205" spans="1:5" ht="21" x14ac:dyDescent="0.25">
      <c r="A205" s="91"/>
      <c r="C205" s="89"/>
      <c r="E205" s="9">
        <f t="shared" si="3"/>
        <v>0.55999999999767169</v>
      </c>
    </row>
    <row r="206" spans="1:5" ht="21" x14ac:dyDescent="0.25">
      <c r="A206" s="91"/>
      <c r="D206" s="96"/>
      <c r="E206" s="9">
        <f t="shared" si="3"/>
        <v>0.55999999999767169</v>
      </c>
    </row>
    <row r="207" spans="1:5" ht="21" x14ac:dyDescent="0.25">
      <c r="A207" s="91"/>
      <c r="C207" s="96"/>
      <c r="E207" s="9">
        <f t="shared" si="3"/>
        <v>0.55999999999767169</v>
      </c>
    </row>
    <row r="208" spans="1:5" ht="21" x14ac:dyDescent="0.25">
      <c r="A208" s="91"/>
      <c r="C208" s="96"/>
      <c r="D208" s="96"/>
      <c r="E208" s="9">
        <f t="shared" si="3"/>
        <v>0.55999999999767169</v>
      </c>
    </row>
    <row r="209" spans="1:5" ht="21" x14ac:dyDescent="0.25">
      <c r="A209" s="91"/>
      <c r="D209" s="96"/>
      <c r="E209" s="9">
        <f t="shared" si="3"/>
        <v>0.55999999999767169</v>
      </c>
    </row>
    <row r="210" spans="1:5" ht="21" x14ac:dyDescent="0.25">
      <c r="A210" s="91"/>
      <c r="C210" s="96"/>
      <c r="D210" s="96"/>
      <c r="E210" s="9">
        <f t="shared" si="3"/>
        <v>0.55999999999767169</v>
      </c>
    </row>
    <row r="211" spans="1:5" ht="21" x14ac:dyDescent="0.25">
      <c r="A211" s="91"/>
      <c r="C211" s="96"/>
      <c r="D211" s="96"/>
      <c r="E211" s="9">
        <f t="shared" si="3"/>
        <v>0.55999999999767169</v>
      </c>
    </row>
    <row r="212" spans="1:5" ht="21" x14ac:dyDescent="0.25">
      <c r="A212" s="91"/>
      <c r="C212" s="96"/>
      <c r="D212" s="96"/>
      <c r="E212" s="9">
        <f t="shared" si="3"/>
        <v>0.55999999999767169</v>
      </c>
    </row>
    <row r="213" spans="1:5" ht="21" x14ac:dyDescent="0.25">
      <c r="A213" s="91"/>
      <c r="C213" s="96"/>
      <c r="D213" s="96"/>
      <c r="E213" s="9">
        <f t="shared" si="3"/>
        <v>0.55999999999767169</v>
      </c>
    </row>
    <row r="214" spans="1:5" ht="21" x14ac:dyDescent="0.25">
      <c r="A214" s="91"/>
      <c r="C214" s="96"/>
      <c r="D214" s="96"/>
      <c r="E214" s="9">
        <f t="shared" si="3"/>
        <v>0.55999999999767169</v>
      </c>
    </row>
    <row r="215" spans="1:5" ht="21" x14ac:dyDescent="0.25">
      <c r="A215" s="91"/>
      <c r="C215" s="96"/>
      <c r="D215" s="96"/>
      <c r="E215" s="9">
        <f t="shared" si="3"/>
        <v>0.55999999999767169</v>
      </c>
    </row>
    <row r="216" spans="1:5" ht="21" x14ac:dyDescent="0.25">
      <c r="A216" s="91"/>
      <c r="C216" s="96"/>
      <c r="D216" s="96"/>
      <c r="E216" s="9">
        <f t="shared" si="3"/>
        <v>0.55999999999767169</v>
      </c>
    </row>
    <row r="217" spans="1:5" ht="21" x14ac:dyDescent="0.25">
      <c r="A217" s="91"/>
      <c r="D217" s="96"/>
      <c r="E217" s="9">
        <f t="shared" si="3"/>
        <v>0.55999999999767169</v>
      </c>
    </row>
    <row r="218" spans="1:5" ht="21" x14ac:dyDescent="0.25">
      <c r="A218" s="91"/>
      <c r="C218" s="16"/>
      <c r="D218" s="96"/>
      <c r="E218" s="9">
        <f t="shared" si="3"/>
        <v>0.55999999999767169</v>
      </c>
    </row>
    <row r="219" spans="1:5" ht="21" x14ac:dyDescent="0.25">
      <c r="A219" s="91"/>
      <c r="D219" s="96"/>
      <c r="E219" s="9">
        <f t="shared" si="3"/>
        <v>0.55999999999767169</v>
      </c>
    </row>
    <row r="220" spans="1:5" ht="21" x14ac:dyDescent="0.25">
      <c r="A220" s="91"/>
      <c r="D220" s="96"/>
      <c r="E220" s="9">
        <f t="shared" si="3"/>
        <v>0.55999999999767169</v>
      </c>
    </row>
    <row r="221" spans="1:5" ht="21" x14ac:dyDescent="0.25">
      <c r="A221" s="91"/>
      <c r="D221" s="96"/>
      <c r="E221" s="9">
        <f t="shared" si="3"/>
        <v>0.55999999999767169</v>
      </c>
    </row>
    <row r="222" spans="1:5" ht="21" x14ac:dyDescent="0.25">
      <c r="A222" s="91"/>
      <c r="C222" s="96"/>
      <c r="D222" s="96"/>
      <c r="E222" s="9">
        <f t="shared" si="3"/>
        <v>0.55999999999767169</v>
      </c>
    </row>
    <row r="223" spans="1:5" ht="21" x14ac:dyDescent="0.25">
      <c r="A223" s="91"/>
      <c r="D223" s="96"/>
      <c r="E223" s="9">
        <f t="shared" si="3"/>
        <v>0.55999999999767169</v>
      </c>
    </row>
    <row r="224" spans="1:5" ht="21" x14ac:dyDescent="0.25">
      <c r="A224" s="91"/>
      <c r="C224" s="96"/>
      <c r="D224" s="96"/>
      <c r="E224" s="9">
        <f t="shared" si="3"/>
        <v>0.55999999999767169</v>
      </c>
    </row>
    <row r="225" spans="1:5" ht="21" x14ac:dyDescent="0.25">
      <c r="A225" s="91"/>
      <c r="C225" s="96"/>
      <c r="D225" s="96"/>
      <c r="E225" s="9">
        <f t="shared" si="3"/>
        <v>0.55999999999767169</v>
      </c>
    </row>
    <row r="226" spans="1:5" ht="21" x14ac:dyDescent="0.25">
      <c r="A226" s="91"/>
      <c r="C226" s="96"/>
      <c r="D226" s="96"/>
      <c r="E226" s="9">
        <f t="shared" si="3"/>
        <v>0.55999999999767169</v>
      </c>
    </row>
    <row r="227" spans="1:5" ht="21" x14ac:dyDescent="0.25">
      <c r="A227" s="91"/>
      <c r="C227" s="96"/>
      <c r="D227" s="96"/>
      <c r="E227" s="9">
        <f t="shared" si="3"/>
        <v>0.55999999999767169</v>
      </c>
    </row>
    <row r="228" spans="1:5" ht="21" x14ac:dyDescent="0.25">
      <c r="A228" s="91"/>
      <c r="D228" s="96"/>
      <c r="E228" s="9">
        <f t="shared" si="3"/>
        <v>0.55999999999767169</v>
      </c>
    </row>
    <row r="229" spans="1:5" ht="21" x14ac:dyDescent="0.25">
      <c r="A229" s="91"/>
      <c r="C229" s="96"/>
      <c r="D229" s="96"/>
      <c r="E229" s="9">
        <f t="shared" si="3"/>
        <v>0.55999999999767169</v>
      </c>
    </row>
    <row r="230" spans="1:5" ht="21" x14ac:dyDescent="0.25">
      <c r="A230" s="91"/>
      <c r="C230" s="96"/>
      <c r="D230" s="96"/>
      <c r="E230" s="9">
        <f t="shared" si="3"/>
        <v>0.55999999999767169</v>
      </c>
    </row>
    <row r="231" spans="1:5" ht="21" x14ac:dyDescent="0.25">
      <c r="A231" s="91"/>
      <c r="C231" s="96"/>
      <c r="D231" s="96"/>
      <c r="E231" s="9">
        <f t="shared" si="3"/>
        <v>0.55999999999767169</v>
      </c>
    </row>
    <row r="232" spans="1:5" ht="21" x14ac:dyDescent="0.25">
      <c r="A232" s="91"/>
      <c r="C232" s="96"/>
      <c r="E232" s="9">
        <f t="shared" si="3"/>
        <v>0.55999999999767169</v>
      </c>
    </row>
    <row r="233" spans="1:5" ht="21" x14ac:dyDescent="0.25">
      <c r="A233" s="91"/>
      <c r="C233" s="96"/>
      <c r="D233" s="96"/>
      <c r="E233" s="9">
        <f t="shared" si="3"/>
        <v>0.55999999999767169</v>
      </c>
    </row>
    <row r="234" spans="1:5" ht="21" x14ac:dyDescent="0.25">
      <c r="A234" s="91"/>
      <c r="C234" s="96"/>
      <c r="D234" s="96"/>
      <c r="E234" s="9">
        <f t="shared" si="3"/>
        <v>0.55999999999767169</v>
      </c>
    </row>
    <row r="235" spans="1:5" ht="21" x14ac:dyDescent="0.25">
      <c r="A235" s="91"/>
      <c r="C235" s="96"/>
      <c r="D235" s="96"/>
      <c r="E235" s="9">
        <f t="shared" si="3"/>
        <v>0.55999999999767169</v>
      </c>
    </row>
    <row r="236" spans="1:5" ht="21" x14ac:dyDescent="0.25">
      <c r="A236" s="91"/>
      <c r="D236" s="96"/>
      <c r="E236" s="9">
        <f t="shared" si="3"/>
        <v>0.55999999999767169</v>
      </c>
    </row>
    <row r="237" spans="1:5" ht="21" x14ac:dyDescent="0.25">
      <c r="A237" s="91"/>
      <c r="D237" s="96"/>
      <c r="E237" s="9">
        <f t="shared" si="3"/>
        <v>0.55999999999767169</v>
      </c>
    </row>
    <row r="238" spans="1:5" ht="21" x14ac:dyDescent="0.25">
      <c r="E238" s="9">
        <f t="shared" si="3"/>
        <v>0.55999999999767169</v>
      </c>
    </row>
    <row r="239" spans="1:5" ht="21" x14ac:dyDescent="0.25">
      <c r="E239" s="9">
        <f t="shared" si="3"/>
        <v>0.55999999999767169</v>
      </c>
    </row>
    <row r="240" spans="1:5" ht="21" x14ac:dyDescent="0.25">
      <c r="E240" s="9">
        <f t="shared" si="3"/>
        <v>0.55999999999767169</v>
      </c>
    </row>
    <row r="241" spans="5:5" ht="21" x14ac:dyDescent="0.25">
      <c r="E241" s="9">
        <f t="shared" si="3"/>
        <v>0.55999999999767169</v>
      </c>
    </row>
    <row r="242" spans="5:5" ht="21" x14ac:dyDescent="0.25">
      <c r="E242" s="9">
        <f t="shared" si="3"/>
        <v>0.55999999999767169</v>
      </c>
    </row>
    <row r="243" spans="5:5" ht="21" x14ac:dyDescent="0.25">
      <c r="E243" s="9">
        <f t="shared" si="3"/>
        <v>0.55999999999767169</v>
      </c>
    </row>
    <row r="244" spans="5:5" ht="21" x14ac:dyDescent="0.25">
      <c r="E244" s="9">
        <f t="shared" si="3"/>
        <v>0.55999999999767169</v>
      </c>
    </row>
    <row r="245" spans="5:5" ht="21" x14ac:dyDescent="0.25">
      <c r="E245" s="9">
        <f t="shared" si="3"/>
        <v>0.55999999999767169</v>
      </c>
    </row>
    <row r="246" spans="5:5" ht="21" x14ac:dyDescent="0.25">
      <c r="E246" s="9">
        <f t="shared" si="3"/>
        <v>0.55999999999767169</v>
      </c>
    </row>
    <row r="247" spans="5:5" ht="21" x14ac:dyDescent="0.25">
      <c r="E247" s="9">
        <f t="shared" si="3"/>
        <v>0.55999999999767169</v>
      </c>
    </row>
    <row r="248" spans="5:5" ht="21" x14ac:dyDescent="0.25">
      <c r="E248" s="9">
        <f t="shared" si="3"/>
        <v>0.55999999999767169</v>
      </c>
    </row>
    <row r="249" spans="5:5" ht="21" x14ac:dyDescent="0.25">
      <c r="E249" s="9">
        <f t="shared" si="3"/>
        <v>0.55999999999767169</v>
      </c>
    </row>
    <row r="250" spans="5:5" ht="21" x14ac:dyDescent="0.25">
      <c r="E250" s="9">
        <f t="shared" si="3"/>
        <v>0.55999999999767169</v>
      </c>
    </row>
    <row r="251" spans="5:5" ht="21" x14ac:dyDescent="0.25">
      <c r="E251" s="9">
        <f t="shared" si="3"/>
        <v>0.55999999999767169</v>
      </c>
    </row>
    <row r="252" spans="5:5" ht="21" x14ac:dyDescent="0.25">
      <c r="E252" s="9">
        <f t="shared" si="3"/>
        <v>0.55999999999767169</v>
      </c>
    </row>
    <row r="253" spans="5:5" ht="21" x14ac:dyDescent="0.25">
      <c r="E253" s="9">
        <f t="shared" si="3"/>
        <v>0.55999999999767169</v>
      </c>
    </row>
    <row r="254" spans="5:5" ht="21" x14ac:dyDescent="0.25">
      <c r="E254" s="9">
        <f t="shared" si="3"/>
        <v>0.55999999999767169</v>
      </c>
    </row>
    <row r="255" spans="5:5" ht="21" x14ac:dyDescent="0.25">
      <c r="E255" s="9">
        <f t="shared" si="3"/>
        <v>0.55999999999767169</v>
      </c>
    </row>
    <row r="256" spans="5:5" ht="21" x14ac:dyDescent="0.25">
      <c r="E256" s="9">
        <f t="shared" si="3"/>
        <v>0.55999999999767169</v>
      </c>
    </row>
    <row r="257" spans="5:5" ht="21" x14ac:dyDescent="0.25">
      <c r="E257" s="9">
        <f t="shared" si="3"/>
        <v>0.55999999999767169</v>
      </c>
    </row>
    <row r="258" spans="5:5" ht="21" x14ac:dyDescent="0.25">
      <c r="E258" s="9">
        <f t="shared" si="3"/>
        <v>0.55999999999767169</v>
      </c>
    </row>
    <row r="259" spans="5:5" ht="21" x14ac:dyDescent="0.25">
      <c r="E259" s="9">
        <f t="shared" si="3"/>
        <v>0.55999999999767169</v>
      </c>
    </row>
    <row r="260" spans="5:5" ht="21" x14ac:dyDescent="0.25">
      <c r="E260" s="9">
        <f t="shared" si="3"/>
        <v>0.55999999999767169</v>
      </c>
    </row>
    <row r="261" spans="5:5" ht="21" x14ac:dyDescent="0.25">
      <c r="E261" s="9">
        <f t="shared" si="3"/>
        <v>0.55999999999767169</v>
      </c>
    </row>
    <row r="262" spans="5:5" ht="21" x14ac:dyDescent="0.25">
      <c r="E262" s="9">
        <f t="shared" ref="E262:E310" si="4">E261+C262-D262</f>
        <v>0.55999999999767169</v>
      </c>
    </row>
    <row r="263" spans="5:5" ht="21" x14ac:dyDescent="0.25">
      <c r="E263" s="9">
        <f t="shared" si="4"/>
        <v>0.55999999999767169</v>
      </c>
    </row>
    <row r="264" spans="5:5" ht="21" x14ac:dyDescent="0.25">
      <c r="E264" s="9">
        <f t="shared" si="4"/>
        <v>0.55999999999767169</v>
      </c>
    </row>
    <row r="265" spans="5:5" ht="21" x14ac:dyDescent="0.25">
      <c r="E265" s="9">
        <f t="shared" si="4"/>
        <v>0.55999999999767169</v>
      </c>
    </row>
    <row r="266" spans="5:5" ht="21" x14ac:dyDescent="0.25">
      <c r="E266" s="9">
        <f t="shared" si="4"/>
        <v>0.55999999999767169</v>
      </c>
    </row>
    <row r="267" spans="5:5" ht="21" x14ac:dyDescent="0.25">
      <c r="E267" s="9">
        <f t="shared" si="4"/>
        <v>0.55999999999767169</v>
      </c>
    </row>
    <row r="268" spans="5:5" ht="21" x14ac:dyDescent="0.25">
      <c r="E268" s="9">
        <f t="shared" si="4"/>
        <v>0.55999999999767169</v>
      </c>
    </row>
    <row r="269" spans="5:5" ht="21" x14ac:dyDescent="0.25">
      <c r="E269" s="9">
        <f t="shared" si="4"/>
        <v>0.55999999999767169</v>
      </c>
    </row>
    <row r="270" spans="5:5" ht="21" x14ac:dyDescent="0.25">
      <c r="E270" s="9">
        <f t="shared" si="4"/>
        <v>0.55999999999767169</v>
      </c>
    </row>
    <row r="271" spans="5:5" ht="21" x14ac:dyDescent="0.25">
      <c r="E271" s="9">
        <f t="shared" si="4"/>
        <v>0.55999999999767169</v>
      </c>
    </row>
    <row r="272" spans="5:5" ht="21" x14ac:dyDescent="0.25">
      <c r="E272" s="9">
        <f t="shared" si="4"/>
        <v>0.55999999999767169</v>
      </c>
    </row>
    <row r="273" spans="5:5" ht="21" x14ac:dyDescent="0.25">
      <c r="E273" s="9">
        <f t="shared" si="4"/>
        <v>0.55999999999767169</v>
      </c>
    </row>
    <row r="274" spans="5:5" ht="21" x14ac:dyDescent="0.25">
      <c r="E274" s="9">
        <f t="shared" si="4"/>
        <v>0.55999999999767169</v>
      </c>
    </row>
    <row r="275" spans="5:5" ht="21" x14ac:dyDescent="0.25">
      <c r="E275" s="9">
        <f t="shared" si="4"/>
        <v>0.55999999999767169</v>
      </c>
    </row>
    <row r="276" spans="5:5" ht="21" x14ac:dyDescent="0.25">
      <c r="E276" s="9">
        <f t="shared" si="4"/>
        <v>0.55999999999767169</v>
      </c>
    </row>
    <row r="277" spans="5:5" ht="21" x14ac:dyDescent="0.25">
      <c r="E277" s="9">
        <f t="shared" si="4"/>
        <v>0.55999999999767169</v>
      </c>
    </row>
    <row r="278" spans="5:5" ht="21" x14ac:dyDescent="0.25">
      <c r="E278" s="9">
        <f t="shared" si="4"/>
        <v>0.55999999999767169</v>
      </c>
    </row>
    <row r="279" spans="5:5" ht="21" x14ac:dyDescent="0.25">
      <c r="E279" s="9">
        <f t="shared" si="4"/>
        <v>0.55999999999767169</v>
      </c>
    </row>
    <row r="280" spans="5:5" ht="21" x14ac:dyDescent="0.25">
      <c r="E280" s="9">
        <f t="shared" si="4"/>
        <v>0.55999999999767169</v>
      </c>
    </row>
    <row r="281" spans="5:5" ht="21" x14ac:dyDescent="0.25">
      <c r="E281" s="9">
        <f t="shared" si="4"/>
        <v>0.55999999999767169</v>
      </c>
    </row>
    <row r="282" spans="5:5" ht="21" x14ac:dyDescent="0.25">
      <c r="E282" s="9">
        <f t="shared" si="4"/>
        <v>0.55999999999767169</v>
      </c>
    </row>
    <row r="283" spans="5:5" ht="21" x14ac:dyDescent="0.25">
      <c r="E283" s="9">
        <f t="shared" si="4"/>
        <v>0.55999999999767169</v>
      </c>
    </row>
    <row r="284" spans="5:5" ht="21" x14ac:dyDescent="0.25">
      <c r="E284" s="9">
        <f t="shared" si="4"/>
        <v>0.55999999999767169</v>
      </c>
    </row>
    <row r="285" spans="5:5" ht="21" x14ac:dyDescent="0.25">
      <c r="E285" s="9">
        <f t="shared" si="4"/>
        <v>0.55999999999767169</v>
      </c>
    </row>
    <row r="286" spans="5:5" ht="21" x14ac:dyDescent="0.25">
      <c r="E286" s="9">
        <f t="shared" si="4"/>
        <v>0.55999999999767169</v>
      </c>
    </row>
    <row r="287" spans="5:5" ht="21" x14ac:dyDescent="0.25">
      <c r="E287" s="9">
        <f t="shared" si="4"/>
        <v>0.55999999999767169</v>
      </c>
    </row>
    <row r="288" spans="5:5" ht="21" x14ac:dyDescent="0.25">
      <c r="E288" s="9">
        <f t="shared" si="4"/>
        <v>0.55999999999767169</v>
      </c>
    </row>
    <row r="289" spans="5:5" ht="21" x14ac:dyDescent="0.25">
      <c r="E289" s="9">
        <f t="shared" si="4"/>
        <v>0.55999999999767169</v>
      </c>
    </row>
    <row r="290" spans="5:5" ht="21" x14ac:dyDescent="0.25">
      <c r="E290" s="9">
        <f t="shared" si="4"/>
        <v>0.55999999999767169</v>
      </c>
    </row>
    <row r="291" spans="5:5" ht="21" x14ac:dyDescent="0.25">
      <c r="E291" s="9">
        <f t="shared" si="4"/>
        <v>0.55999999999767169</v>
      </c>
    </row>
    <row r="292" spans="5:5" ht="21" x14ac:dyDescent="0.25">
      <c r="E292" s="9">
        <f t="shared" si="4"/>
        <v>0.55999999999767169</v>
      </c>
    </row>
    <row r="293" spans="5:5" ht="21" x14ac:dyDescent="0.25">
      <c r="E293" s="9">
        <f t="shared" si="4"/>
        <v>0.55999999999767169</v>
      </c>
    </row>
    <row r="294" spans="5:5" ht="21" x14ac:dyDescent="0.25">
      <c r="E294" s="9">
        <f t="shared" si="4"/>
        <v>0.55999999999767169</v>
      </c>
    </row>
    <row r="295" spans="5:5" ht="21" x14ac:dyDescent="0.25">
      <c r="E295" s="9">
        <f t="shared" si="4"/>
        <v>0.55999999999767169</v>
      </c>
    </row>
    <row r="296" spans="5:5" ht="21" x14ac:dyDescent="0.25">
      <c r="E296" s="9">
        <f t="shared" si="4"/>
        <v>0.55999999999767169</v>
      </c>
    </row>
    <row r="297" spans="5:5" ht="21" x14ac:dyDescent="0.25">
      <c r="E297" s="9">
        <f t="shared" si="4"/>
        <v>0.55999999999767169</v>
      </c>
    </row>
    <row r="298" spans="5:5" ht="21" x14ac:dyDescent="0.25">
      <c r="E298" s="9">
        <f t="shared" si="4"/>
        <v>0.55999999999767169</v>
      </c>
    </row>
    <row r="299" spans="5:5" ht="21" x14ac:dyDescent="0.25">
      <c r="E299" s="9">
        <f t="shared" si="4"/>
        <v>0.55999999999767169</v>
      </c>
    </row>
    <row r="300" spans="5:5" ht="21" x14ac:dyDescent="0.25">
      <c r="E300" s="9">
        <f t="shared" si="4"/>
        <v>0.55999999999767169</v>
      </c>
    </row>
    <row r="301" spans="5:5" ht="21" x14ac:dyDescent="0.25">
      <c r="E301" s="9">
        <f t="shared" si="4"/>
        <v>0.55999999999767169</v>
      </c>
    </row>
    <row r="302" spans="5:5" ht="21" x14ac:dyDescent="0.25">
      <c r="E302" s="9">
        <f t="shared" si="4"/>
        <v>0.55999999999767169</v>
      </c>
    </row>
    <row r="303" spans="5:5" ht="21" x14ac:dyDescent="0.25">
      <c r="E303" s="9">
        <f t="shared" si="4"/>
        <v>0.55999999999767169</v>
      </c>
    </row>
    <row r="304" spans="5:5" ht="21" x14ac:dyDescent="0.25">
      <c r="E304" s="9">
        <f t="shared" si="4"/>
        <v>0.55999999999767169</v>
      </c>
    </row>
    <row r="305" spans="5:5" ht="21" x14ac:dyDescent="0.25">
      <c r="E305" s="9">
        <f t="shared" si="4"/>
        <v>0.55999999999767169</v>
      </c>
    </row>
    <row r="306" spans="5:5" ht="21" x14ac:dyDescent="0.25">
      <c r="E306" s="9">
        <f t="shared" si="4"/>
        <v>0.55999999999767169</v>
      </c>
    </row>
    <row r="307" spans="5:5" ht="21" x14ac:dyDescent="0.25">
      <c r="E307" s="9">
        <f t="shared" si="4"/>
        <v>0.55999999999767169</v>
      </c>
    </row>
    <row r="308" spans="5:5" ht="21" x14ac:dyDescent="0.25">
      <c r="E308" s="9">
        <f t="shared" si="4"/>
        <v>0.55999999999767169</v>
      </c>
    </row>
    <row r="309" spans="5:5" ht="21" x14ac:dyDescent="0.25">
      <c r="E309" s="9">
        <f t="shared" si="4"/>
        <v>0.55999999999767169</v>
      </c>
    </row>
    <row r="310" spans="5:5" ht="21" x14ac:dyDescent="0.25">
      <c r="E310" s="9">
        <f t="shared" si="4"/>
        <v>0.55999999999767169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33703-7A00-48C8-A962-5EE388DA6ABF}">
  <dimension ref="A1:E310"/>
  <sheetViews>
    <sheetView workbookViewId="0">
      <selection activeCell="F4" sqref="F4"/>
    </sheetView>
  </sheetViews>
  <sheetFormatPr baseColWidth="10" defaultColWidth="8.83203125" defaultRowHeight="15" x14ac:dyDescent="0.2"/>
  <cols>
    <col min="1" max="1" width="15.6640625" bestFit="1" customWidth="1"/>
    <col min="2" max="2" width="74.5" customWidth="1"/>
    <col min="3" max="3" width="12.5" bestFit="1" customWidth="1"/>
    <col min="4" max="4" width="20.5" bestFit="1" customWidth="1"/>
    <col min="5" max="5" width="19.5" customWidth="1"/>
  </cols>
  <sheetData>
    <row r="1" spans="1:5" ht="29" x14ac:dyDescent="0.35">
      <c r="A1" s="160" t="s">
        <v>2100</v>
      </c>
      <c r="B1" s="160"/>
      <c r="C1" s="160"/>
      <c r="D1" s="160"/>
      <c r="E1" s="160"/>
    </row>
    <row r="2" spans="1:5" ht="26" x14ac:dyDescent="0.3">
      <c r="A2" s="161" t="s">
        <v>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0</v>
      </c>
    </row>
    <row r="5" spans="1:5" ht="21" x14ac:dyDescent="0.25">
      <c r="A5" s="18"/>
      <c r="B5" s="8"/>
      <c r="C5" s="16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9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18"/>
      <c r="B31" s="8"/>
      <c r="C31" s="9"/>
      <c r="D31" s="9"/>
      <c r="E31" s="9">
        <f t="shared" si="0"/>
        <v>0</v>
      </c>
    </row>
    <row r="32" spans="1:5" ht="21" x14ac:dyDescent="0.25">
      <c r="A32" s="18"/>
      <c r="B32" s="8"/>
      <c r="C32" s="9"/>
      <c r="D32" s="9"/>
      <c r="E32" s="9">
        <f t="shared" si="0"/>
        <v>0</v>
      </c>
    </row>
    <row r="33" spans="1:5" ht="21" x14ac:dyDescent="0.25">
      <c r="A33" s="18"/>
      <c r="B33" s="8"/>
      <c r="C33" s="9"/>
      <c r="D33" s="9"/>
      <c r="E33" s="9">
        <f t="shared" si="0"/>
        <v>0</v>
      </c>
    </row>
    <row r="34" spans="1:5" ht="21" x14ac:dyDescent="0.25">
      <c r="A34" s="18"/>
      <c r="B34" s="8"/>
      <c r="C34" s="16"/>
      <c r="D34" s="9"/>
      <c r="E34" s="9">
        <f t="shared" si="0"/>
        <v>0</v>
      </c>
    </row>
    <row r="35" spans="1:5" ht="21" x14ac:dyDescent="0.25">
      <c r="A35" s="18"/>
      <c r="B35" s="8"/>
      <c r="C35" s="9"/>
      <c r="D35" s="9"/>
      <c r="E35" s="9">
        <f t="shared" si="0"/>
        <v>0</v>
      </c>
    </row>
    <row r="36" spans="1:5" ht="21" x14ac:dyDescent="0.25">
      <c r="A36" s="18"/>
      <c r="B36" s="8"/>
      <c r="C36" s="9"/>
      <c r="D36" s="9"/>
      <c r="E36" s="9">
        <f t="shared" si="0"/>
        <v>0</v>
      </c>
    </row>
    <row r="37" spans="1:5" ht="21" x14ac:dyDescent="0.25">
      <c r="A37" s="18"/>
      <c r="B37" s="8"/>
      <c r="C37" s="9"/>
      <c r="D37" s="9"/>
      <c r="E37" s="9">
        <f t="shared" si="0"/>
        <v>0</v>
      </c>
    </row>
    <row r="38" spans="1:5" ht="21" x14ac:dyDescent="0.25">
      <c r="A38" s="18"/>
      <c r="B38" s="8"/>
      <c r="C38" s="9"/>
      <c r="D38" s="9"/>
      <c r="E38" s="9">
        <f t="shared" si="0"/>
        <v>0</v>
      </c>
    </row>
    <row r="39" spans="1:5" ht="21" x14ac:dyDescent="0.25">
      <c r="A39" s="18"/>
      <c r="B39" s="8"/>
      <c r="C39" s="9"/>
      <c r="D39" s="9"/>
      <c r="E39" s="9">
        <f t="shared" si="0"/>
        <v>0</v>
      </c>
    </row>
    <row r="40" spans="1:5" ht="21" x14ac:dyDescent="0.25">
      <c r="A40" s="18"/>
      <c r="B40" s="8"/>
      <c r="C40" s="9"/>
      <c r="D40" s="9"/>
      <c r="E40" s="9">
        <f t="shared" si="0"/>
        <v>0</v>
      </c>
    </row>
    <row r="41" spans="1:5" ht="21" x14ac:dyDescent="0.25">
      <c r="A41" s="18"/>
      <c r="B41" s="8"/>
      <c r="C41" s="9"/>
      <c r="D41" s="9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9"/>
      <c r="D44" s="9"/>
      <c r="E44" s="9">
        <f t="shared" si="0"/>
        <v>0</v>
      </c>
    </row>
    <row r="45" spans="1:5" ht="21" x14ac:dyDescent="0.25">
      <c r="A45" s="18"/>
      <c r="B45" s="8"/>
      <c r="C45" s="16"/>
      <c r="D45" s="9"/>
      <c r="E45" s="9">
        <f t="shared" si="0"/>
        <v>0</v>
      </c>
    </row>
    <row r="46" spans="1:5" ht="21" x14ac:dyDescent="0.25">
      <c r="A46" s="18"/>
      <c r="B46" s="8"/>
      <c r="C46" s="9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"/>
      <c r="D48" s="9"/>
      <c r="E48" s="9">
        <f t="shared" si="0"/>
        <v>0</v>
      </c>
    </row>
    <row r="49" spans="1:5" ht="21" x14ac:dyDescent="0.25">
      <c r="A49" s="18"/>
      <c r="B49" s="8"/>
      <c r="C49" s="16"/>
      <c r="D49" s="9"/>
      <c r="E49" s="9">
        <f t="shared" si="0"/>
        <v>0</v>
      </c>
    </row>
    <row r="50" spans="1:5" ht="21" x14ac:dyDescent="0.25">
      <c r="A50" s="18"/>
      <c r="B50" s="8"/>
      <c r="C50" s="16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18"/>
      <c r="B52" s="8"/>
      <c r="C52" s="9"/>
      <c r="D52" s="9"/>
      <c r="E52" s="9">
        <f t="shared" si="0"/>
        <v>0</v>
      </c>
    </row>
    <row r="53" spans="1:5" ht="21" x14ac:dyDescent="0.25">
      <c r="A53" s="18"/>
      <c r="B53" s="8"/>
      <c r="C53" s="16"/>
      <c r="D53" s="9"/>
      <c r="E53" s="9">
        <f t="shared" si="0"/>
        <v>0</v>
      </c>
    </row>
    <row r="54" spans="1:5" ht="21" x14ac:dyDescent="0.25">
      <c r="A54" s="18"/>
      <c r="B54" s="8"/>
      <c r="C54" s="17"/>
      <c r="D54" s="9"/>
      <c r="E54" s="9">
        <f t="shared" si="0"/>
        <v>0</v>
      </c>
    </row>
    <row r="55" spans="1:5" ht="21" x14ac:dyDescent="0.25">
      <c r="A55" s="18"/>
      <c r="B55" s="8"/>
      <c r="C55" s="17"/>
      <c r="D55" s="9"/>
      <c r="E55" s="9">
        <f t="shared" si="0"/>
        <v>0</v>
      </c>
    </row>
    <row r="56" spans="1:5" ht="21" x14ac:dyDescent="0.25">
      <c r="A56" s="83"/>
      <c r="B56" s="17"/>
      <c r="C56" s="9"/>
      <c r="D56" s="9"/>
      <c r="E56" s="9">
        <f t="shared" si="0"/>
        <v>0</v>
      </c>
    </row>
    <row r="57" spans="1:5" ht="21" x14ac:dyDescent="0.25">
      <c r="A57" s="83"/>
      <c r="B57" s="17"/>
      <c r="C57" s="16"/>
      <c r="D57" s="9"/>
      <c r="E57" s="9">
        <f t="shared" si="0"/>
        <v>0</v>
      </c>
    </row>
    <row r="58" spans="1:5" ht="21" x14ac:dyDescent="0.25">
      <c r="A58" s="83"/>
      <c r="B58" s="17"/>
      <c r="C58" s="16"/>
      <c r="D58" s="9"/>
      <c r="E58" s="9">
        <f t="shared" si="0"/>
        <v>0</v>
      </c>
    </row>
    <row r="59" spans="1:5" ht="21" x14ac:dyDescent="0.25">
      <c r="A59" s="83"/>
      <c r="B59" s="17"/>
      <c r="C59" s="9"/>
      <c r="D59" s="9"/>
      <c r="E59" s="9">
        <f t="shared" si="0"/>
        <v>0</v>
      </c>
    </row>
    <row r="60" spans="1:5" ht="21" x14ac:dyDescent="0.25">
      <c r="A60" s="83"/>
      <c r="B60" s="17"/>
      <c r="C60" s="9"/>
      <c r="D60" s="9"/>
      <c r="E60" s="9">
        <f t="shared" si="0"/>
        <v>0</v>
      </c>
    </row>
    <row r="61" spans="1:5" ht="21" x14ac:dyDescent="0.25">
      <c r="A61" s="83"/>
      <c r="B61" s="17"/>
      <c r="C61" s="9"/>
      <c r="D61" s="9"/>
      <c r="E61" s="9">
        <f t="shared" si="0"/>
        <v>0</v>
      </c>
    </row>
    <row r="62" spans="1:5" ht="21" x14ac:dyDescent="0.25">
      <c r="A62" s="83"/>
      <c r="B62" s="17"/>
      <c r="C62" s="16"/>
      <c r="D62" s="9"/>
      <c r="E62" s="9">
        <f t="shared" si="0"/>
        <v>0</v>
      </c>
    </row>
    <row r="63" spans="1:5" ht="21" x14ac:dyDescent="0.25">
      <c r="A63" s="83"/>
      <c r="B63" s="17"/>
      <c r="C63" s="16"/>
      <c r="D63" s="9"/>
      <c r="E63" s="9">
        <f t="shared" si="0"/>
        <v>0</v>
      </c>
    </row>
    <row r="64" spans="1:5" ht="21" x14ac:dyDescent="0.25">
      <c r="A64" s="83"/>
      <c r="B64" s="17"/>
      <c r="C64" s="9"/>
      <c r="D64" s="9"/>
      <c r="E64" s="9">
        <f t="shared" si="0"/>
        <v>0</v>
      </c>
    </row>
    <row r="65" spans="1:5" ht="21" x14ac:dyDescent="0.25">
      <c r="A65" s="83"/>
      <c r="B65" s="17"/>
      <c r="C65" s="9"/>
      <c r="D65" s="9"/>
      <c r="E65" s="9">
        <f t="shared" si="0"/>
        <v>0</v>
      </c>
    </row>
    <row r="66" spans="1:5" ht="21" x14ac:dyDescent="0.25">
      <c r="A66" s="83"/>
      <c r="B66" s="17"/>
      <c r="C66" s="9"/>
      <c r="D66" s="9"/>
      <c r="E66" s="9">
        <f t="shared" si="0"/>
        <v>0</v>
      </c>
    </row>
    <row r="67" spans="1:5" ht="21" x14ac:dyDescent="0.25">
      <c r="A67" s="83"/>
      <c r="B67" s="8"/>
      <c r="C67" s="9"/>
      <c r="D67" s="9"/>
      <c r="E67" s="9">
        <f t="shared" si="0"/>
        <v>0</v>
      </c>
    </row>
    <row r="68" spans="1:5" ht="21" x14ac:dyDescent="0.25">
      <c r="A68" s="83"/>
      <c r="B68" s="17"/>
      <c r="C68" s="9"/>
      <c r="D68" s="9"/>
      <c r="E68" s="9">
        <f t="shared" si="0"/>
        <v>0</v>
      </c>
    </row>
    <row r="69" spans="1:5" ht="21" x14ac:dyDescent="0.25">
      <c r="A69" s="83"/>
      <c r="B69" s="17"/>
      <c r="C69" s="9"/>
      <c r="D69" s="9"/>
      <c r="E69" s="9">
        <f t="shared" si="0"/>
        <v>0</v>
      </c>
    </row>
    <row r="70" spans="1:5" ht="21" x14ac:dyDescent="0.25">
      <c r="A70" s="83"/>
      <c r="B70" s="8"/>
      <c r="C70" s="9"/>
      <c r="D70" s="9"/>
      <c r="E70" s="9">
        <f t="shared" ref="E70:E133" si="1">E69+C70-D70</f>
        <v>0</v>
      </c>
    </row>
    <row r="71" spans="1:5" ht="21" x14ac:dyDescent="0.25">
      <c r="A71" s="83"/>
      <c r="B71" s="8"/>
      <c r="C71" s="9"/>
      <c r="D71" s="9"/>
      <c r="E71" s="9">
        <f t="shared" si="1"/>
        <v>0</v>
      </c>
    </row>
    <row r="72" spans="1:5" ht="21" x14ac:dyDescent="0.25">
      <c r="A72" s="83"/>
      <c r="B72" s="17"/>
      <c r="C72" s="9"/>
      <c r="D72" s="9"/>
      <c r="E72" s="9">
        <f t="shared" si="1"/>
        <v>0</v>
      </c>
    </row>
    <row r="73" spans="1:5" ht="21" x14ac:dyDescent="0.25">
      <c r="A73" s="83"/>
      <c r="B73" s="17"/>
      <c r="C73" s="9"/>
      <c r="D73" s="9"/>
      <c r="E73" s="9">
        <f t="shared" si="1"/>
        <v>0</v>
      </c>
    </row>
    <row r="74" spans="1:5" ht="21" x14ac:dyDescent="0.25">
      <c r="A74" s="83"/>
      <c r="B74" s="8"/>
      <c r="C74" s="17"/>
      <c r="D74" s="9"/>
      <c r="E74" s="9">
        <f t="shared" si="1"/>
        <v>0</v>
      </c>
    </row>
    <row r="75" spans="1:5" ht="21" x14ac:dyDescent="0.25">
      <c r="A75" s="83"/>
      <c r="B75" s="17"/>
      <c r="C75" s="9"/>
      <c r="D75" s="9"/>
      <c r="E75" s="9">
        <f t="shared" si="1"/>
        <v>0</v>
      </c>
    </row>
    <row r="76" spans="1:5" ht="21" x14ac:dyDescent="0.25">
      <c r="A76" s="83"/>
      <c r="B76" s="17"/>
      <c r="C76" s="9"/>
      <c r="D76" s="9"/>
      <c r="E76" s="9">
        <f t="shared" si="1"/>
        <v>0</v>
      </c>
    </row>
    <row r="77" spans="1:5" ht="21" x14ac:dyDescent="0.25">
      <c r="A77" s="83"/>
      <c r="B77" s="17"/>
      <c r="C77" s="17"/>
      <c r="D77" s="9"/>
      <c r="E77" s="9">
        <f t="shared" si="1"/>
        <v>0</v>
      </c>
    </row>
    <row r="78" spans="1:5" ht="21" x14ac:dyDescent="0.25">
      <c r="A78" s="83"/>
      <c r="B78" s="17"/>
      <c r="C78" s="89"/>
      <c r="D78" s="9"/>
      <c r="E78" s="9">
        <f t="shared" si="1"/>
        <v>0</v>
      </c>
    </row>
    <row r="79" spans="1:5" ht="21" x14ac:dyDescent="0.25">
      <c r="A79" s="83"/>
      <c r="B79" s="17"/>
      <c r="C79" s="9"/>
      <c r="D79" s="9"/>
      <c r="E79" s="9">
        <f t="shared" si="1"/>
        <v>0</v>
      </c>
    </row>
    <row r="80" spans="1:5" ht="21" x14ac:dyDescent="0.25">
      <c r="A80" s="83"/>
      <c r="B80" s="17"/>
      <c r="C80" s="17"/>
      <c r="D80" s="9"/>
      <c r="E80" s="9">
        <f t="shared" si="1"/>
        <v>0</v>
      </c>
    </row>
    <row r="81" spans="1:5" ht="21" x14ac:dyDescent="0.25">
      <c r="A81" s="83"/>
      <c r="B81" s="17"/>
      <c r="C81" s="89"/>
      <c r="D81" s="9"/>
      <c r="E81" s="9">
        <f t="shared" si="1"/>
        <v>0</v>
      </c>
    </row>
    <row r="82" spans="1:5" ht="21" x14ac:dyDescent="0.25">
      <c r="A82" s="83"/>
      <c r="B82" s="17"/>
      <c r="C82" s="17"/>
      <c r="D82" s="9"/>
      <c r="E82" s="9">
        <f t="shared" si="1"/>
        <v>0</v>
      </c>
    </row>
    <row r="83" spans="1:5" ht="21" x14ac:dyDescent="0.25">
      <c r="A83" s="83"/>
      <c r="B83" s="17"/>
      <c r="C83" s="89"/>
      <c r="D83" s="9"/>
      <c r="E83" s="9">
        <f t="shared" si="1"/>
        <v>0</v>
      </c>
    </row>
    <row r="84" spans="1:5" ht="21" x14ac:dyDescent="0.25">
      <c r="A84" s="83"/>
      <c r="B84" s="17"/>
      <c r="C84" s="17"/>
      <c r="D84" s="9"/>
      <c r="E84" s="9">
        <f t="shared" si="1"/>
        <v>0</v>
      </c>
    </row>
    <row r="85" spans="1:5" ht="21" x14ac:dyDescent="0.25">
      <c r="A85" s="83"/>
      <c r="B85" s="17"/>
      <c r="C85" s="89"/>
      <c r="D85" s="9"/>
      <c r="E85" s="9">
        <f t="shared" si="1"/>
        <v>0</v>
      </c>
    </row>
    <row r="86" spans="1:5" ht="21" x14ac:dyDescent="0.25">
      <c r="A86" s="83"/>
      <c r="B86" s="17"/>
      <c r="C86" s="89"/>
      <c r="D86" s="9"/>
      <c r="E86" s="9">
        <f t="shared" si="1"/>
        <v>0</v>
      </c>
    </row>
    <row r="87" spans="1:5" ht="21" x14ac:dyDescent="0.25">
      <c r="A87" s="83"/>
      <c r="B87" s="17"/>
      <c r="C87" s="89"/>
      <c r="D87" s="9"/>
      <c r="E87" s="9">
        <f t="shared" si="1"/>
        <v>0</v>
      </c>
    </row>
    <row r="88" spans="1:5" ht="21" x14ac:dyDescent="0.25">
      <c r="A88" s="83"/>
      <c r="B88" s="17"/>
      <c r="C88" s="17"/>
      <c r="D88" s="9"/>
      <c r="E88" s="9">
        <f t="shared" si="1"/>
        <v>0</v>
      </c>
    </row>
    <row r="89" spans="1:5" ht="21" x14ac:dyDescent="0.25">
      <c r="A89" s="83"/>
      <c r="B89" s="17"/>
      <c r="C89" s="89"/>
      <c r="D89" s="9"/>
      <c r="E89" s="9">
        <f t="shared" si="1"/>
        <v>0</v>
      </c>
    </row>
    <row r="90" spans="1:5" ht="21" x14ac:dyDescent="0.25">
      <c r="A90" s="83"/>
      <c r="B90" s="17"/>
      <c r="C90" s="89"/>
      <c r="D90" s="9"/>
      <c r="E90" s="9">
        <f t="shared" si="1"/>
        <v>0</v>
      </c>
    </row>
    <row r="91" spans="1:5" ht="21" x14ac:dyDescent="0.25">
      <c r="A91" s="83"/>
      <c r="B91" s="17"/>
      <c r="C91" s="17"/>
      <c r="D91" s="9"/>
      <c r="E91" s="9">
        <f t="shared" si="1"/>
        <v>0</v>
      </c>
    </row>
    <row r="92" spans="1:5" ht="21" x14ac:dyDescent="0.25">
      <c r="A92" s="83"/>
      <c r="B92" s="17"/>
      <c r="C92" s="9"/>
      <c r="D92" s="9"/>
      <c r="E92" s="9">
        <f t="shared" si="1"/>
        <v>0</v>
      </c>
    </row>
    <row r="93" spans="1:5" ht="21" x14ac:dyDescent="0.25">
      <c r="A93" s="83"/>
      <c r="B93" s="17"/>
      <c r="C93" s="17"/>
      <c r="D93" s="9"/>
      <c r="E93" s="9">
        <f t="shared" si="1"/>
        <v>0</v>
      </c>
    </row>
    <row r="94" spans="1:5" ht="21" x14ac:dyDescent="0.25">
      <c r="A94" s="83"/>
      <c r="B94" s="17"/>
      <c r="C94" s="9"/>
      <c r="D94" s="9"/>
      <c r="E94" s="9">
        <f t="shared" si="1"/>
        <v>0</v>
      </c>
    </row>
    <row r="95" spans="1:5" ht="21" x14ac:dyDescent="0.25">
      <c r="A95" s="83"/>
      <c r="B95" s="17"/>
      <c r="C95" s="9"/>
      <c r="D95" s="9"/>
      <c r="E95" s="9">
        <f t="shared" si="1"/>
        <v>0</v>
      </c>
    </row>
    <row r="96" spans="1:5" ht="21" x14ac:dyDescent="0.25">
      <c r="A96" s="83"/>
      <c r="B96" s="17"/>
      <c r="C96" s="9"/>
      <c r="D96" s="9"/>
      <c r="E96" s="9">
        <f t="shared" si="1"/>
        <v>0</v>
      </c>
    </row>
    <row r="97" spans="1:5" ht="21" x14ac:dyDescent="0.25">
      <c r="A97" s="83"/>
      <c r="B97" s="17"/>
      <c r="C97" s="9"/>
      <c r="D97" s="9"/>
      <c r="E97" s="9">
        <f t="shared" si="1"/>
        <v>0</v>
      </c>
    </row>
    <row r="98" spans="1:5" ht="21" x14ac:dyDescent="0.25">
      <c r="A98" s="83"/>
      <c r="B98" s="17"/>
      <c r="C98" s="17"/>
      <c r="D98" s="9"/>
      <c r="E98" s="9">
        <f t="shared" si="1"/>
        <v>0</v>
      </c>
    </row>
    <row r="99" spans="1:5" ht="21" x14ac:dyDescent="0.25">
      <c r="A99" s="83"/>
      <c r="B99" s="17"/>
      <c r="C99" s="17"/>
      <c r="D99" s="9"/>
      <c r="E99" s="9">
        <f t="shared" si="1"/>
        <v>0</v>
      </c>
    </row>
    <row r="100" spans="1:5" ht="21" x14ac:dyDescent="0.25">
      <c r="A100" s="83"/>
      <c r="B100" s="17"/>
      <c r="C100" s="17"/>
      <c r="D100" s="9"/>
      <c r="E100" s="9">
        <f t="shared" si="1"/>
        <v>0</v>
      </c>
    </row>
    <row r="101" spans="1:5" ht="21" x14ac:dyDescent="0.25">
      <c r="A101" s="83"/>
      <c r="B101" s="17"/>
      <c r="C101" s="9"/>
      <c r="D101" s="9"/>
      <c r="E101" s="9">
        <f t="shared" si="1"/>
        <v>0</v>
      </c>
    </row>
    <row r="102" spans="1:5" ht="21" x14ac:dyDescent="0.25">
      <c r="A102" s="83"/>
      <c r="B102" s="17"/>
      <c r="C102" s="9"/>
      <c r="D102" s="9"/>
      <c r="E102" s="9">
        <f t="shared" si="1"/>
        <v>0</v>
      </c>
    </row>
    <row r="103" spans="1:5" ht="21" x14ac:dyDescent="0.25">
      <c r="A103" s="83"/>
      <c r="B103" s="17"/>
      <c r="C103" s="9"/>
      <c r="D103" s="9"/>
      <c r="E103" s="9">
        <f t="shared" si="1"/>
        <v>0</v>
      </c>
    </row>
    <row r="104" spans="1:5" ht="21" x14ac:dyDescent="0.25">
      <c r="A104" s="83"/>
      <c r="B104" s="17"/>
      <c r="C104" s="9"/>
      <c r="D104" s="9"/>
      <c r="E104" s="9">
        <f t="shared" si="1"/>
        <v>0</v>
      </c>
    </row>
    <row r="105" spans="1:5" ht="21" x14ac:dyDescent="0.25">
      <c r="A105" s="83"/>
      <c r="B105" s="17"/>
      <c r="C105" s="9"/>
      <c r="D105" s="9"/>
      <c r="E105" s="9">
        <f t="shared" si="1"/>
        <v>0</v>
      </c>
    </row>
    <row r="106" spans="1:5" ht="21" x14ac:dyDescent="0.25">
      <c r="A106" s="83"/>
      <c r="B106" s="17"/>
      <c r="C106" s="17"/>
      <c r="D106" s="9"/>
      <c r="E106" s="9">
        <f t="shared" si="1"/>
        <v>0</v>
      </c>
    </row>
    <row r="107" spans="1:5" ht="21" x14ac:dyDescent="0.25">
      <c r="A107" s="83"/>
      <c r="B107" s="17"/>
      <c r="C107" s="17"/>
      <c r="D107" s="9"/>
      <c r="E107" s="9">
        <f t="shared" si="1"/>
        <v>0</v>
      </c>
    </row>
    <row r="108" spans="1:5" ht="21" x14ac:dyDescent="0.25">
      <c r="A108" s="83"/>
      <c r="B108" s="17"/>
      <c r="C108" s="9"/>
      <c r="D108" s="9"/>
      <c r="E108" s="9">
        <f t="shared" si="1"/>
        <v>0</v>
      </c>
    </row>
    <row r="109" spans="1:5" ht="21" x14ac:dyDescent="0.25">
      <c r="A109" s="83"/>
      <c r="B109" s="17"/>
      <c r="C109" s="17"/>
      <c r="D109" s="9"/>
      <c r="E109" s="9">
        <f t="shared" si="1"/>
        <v>0</v>
      </c>
    </row>
    <row r="110" spans="1:5" ht="21" x14ac:dyDescent="0.25">
      <c r="A110" s="83"/>
      <c r="B110" s="17"/>
      <c r="C110" s="17"/>
      <c r="D110" s="9"/>
      <c r="E110" s="9">
        <f t="shared" si="1"/>
        <v>0</v>
      </c>
    </row>
    <row r="111" spans="1:5" ht="21" x14ac:dyDescent="0.25">
      <c r="A111" s="83"/>
      <c r="B111" s="17"/>
      <c r="C111" s="109"/>
      <c r="D111" s="17"/>
      <c r="E111" s="9">
        <f t="shared" si="1"/>
        <v>0</v>
      </c>
    </row>
    <row r="112" spans="1:5" ht="21" x14ac:dyDescent="0.25">
      <c r="A112" s="83"/>
      <c r="B112" s="92"/>
      <c r="C112" s="109"/>
      <c r="D112" s="9"/>
      <c r="E112" s="9">
        <f t="shared" si="1"/>
        <v>0</v>
      </c>
    </row>
    <row r="113" spans="1:5" ht="21" x14ac:dyDescent="0.25">
      <c r="A113" s="83"/>
      <c r="C113" s="109"/>
      <c r="D113" s="9"/>
      <c r="E113" s="9">
        <f t="shared" si="1"/>
        <v>0</v>
      </c>
    </row>
    <row r="114" spans="1:5" ht="21" x14ac:dyDescent="0.25">
      <c r="A114" s="83"/>
      <c r="C114" s="109"/>
      <c r="D114" s="9"/>
      <c r="E114" s="9">
        <f t="shared" si="1"/>
        <v>0</v>
      </c>
    </row>
    <row r="115" spans="1:5" ht="21" x14ac:dyDescent="0.25">
      <c r="A115" s="83"/>
      <c r="C115" s="109"/>
      <c r="D115" s="9"/>
      <c r="E115" s="9">
        <f t="shared" si="1"/>
        <v>0</v>
      </c>
    </row>
    <row r="116" spans="1:5" ht="21" x14ac:dyDescent="0.25">
      <c r="A116" s="111"/>
      <c r="C116" s="109"/>
      <c r="D116" s="9"/>
      <c r="E116" s="9">
        <f t="shared" si="1"/>
        <v>0</v>
      </c>
    </row>
    <row r="117" spans="1:5" ht="21" x14ac:dyDescent="0.25">
      <c r="A117" s="111"/>
      <c r="C117" s="109"/>
      <c r="E117" s="9">
        <f t="shared" si="1"/>
        <v>0</v>
      </c>
    </row>
    <row r="118" spans="1:5" ht="21" x14ac:dyDescent="0.25">
      <c r="A118" s="111"/>
      <c r="C118" s="109"/>
      <c r="D118" s="25"/>
      <c r="E118" s="9">
        <f t="shared" si="1"/>
        <v>0</v>
      </c>
    </row>
    <row r="119" spans="1:5" ht="21" x14ac:dyDescent="0.25">
      <c r="A119" s="111"/>
      <c r="D119" s="25"/>
      <c r="E119" s="9">
        <f t="shared" si="1"/>
        <v>0</v>
      </c>
    </row>
    <row r="120" spans="1:5" ht="21" x14ac:dyDescent="0.25">
      <c r="A120" s="111"/>
      <c r="D120" s="25"/>
      <c r="E120" s="9">
        <f t="shared" si="1"/>
        <v>0</v>
      </c>
    </row>
    <row r="121" spans="1:5" ht="21" x14ac:dyDescent="0.25">
      <c r="A121" s="111"/>
      <c r="C121" s="25"/>
      <c r="E121" s="9">
        <f t="shared" si="1"/>
        <v>0</v>
      </c>
    </row>
    <row r="122" spans="1:5" ht="21" x14ac:dyDescent="0.25">
      <c r="A122" s="111"/>
      <c r="C122" s="9"/>
      <c r="E122" s="9">
        <f t="shared" si="1"/>
        <v>0</v>
      </c>
    </row>
    <row r="123" spans="1:5" ht="21" x14ac:dyDescent="0.25">
      <c r="A123" s="111"/>
      <c r="D123" s="25"/>
      <c r="E123" s="9">
        <f t="shared" si="1"/>
        <v>0</v>
      </c>
    </row>
    <row r="124" spans="1:5" ht="21" x14ac:dyDescent="0.25">
      <c r="A124" s="111"/>
      <c r="C124" s="9"/>
      <c r="E124" s="9">
        <f t="shared" si="1"/>
        <v>0</v>
      </c>
    </row>
    <row r="125" spans="1:5" ht="21" x14ac:dyDescent="0.25">
      <c r="A125" s="111"/>
      <c r="C125" s="9"/>
      <c r="D125" s="9"/>
      <c r="E125" s="9">
        <f t="shared" si="1"/>
        <v>0</v>
      </c>
    </row>
    <row r="126" spans="1:5" ht="21" x14ac:dyDescent="0.25">
      <c r="A126" s="111"/>
      <c r="D126" s="9"/>
      <c r="E126" s="9">
        <f t="shared" si="1"/>
        <v>0</v>
      </c>
    </row>
    <row r="127" spans="1:5" ht="21" x14ac:dyDescent="0.25">
      <c r="A127" s="111"/>
      <c r="D127" s="9"/>
      <c r="E127" s="9">
        <f t="shared" si="1"/>
        <v>0</v>
      </c>
    </row>
    <row r="128" spans="1:5" ht="21" x14ac:dyDescent="0.25">
      <c r="A128" s="111"/>
      <c r="C128" s="9"/>
      <c r="D128" s="9"/>
      <c r="E128" s="9">
        <f t="shared" si="1"/>
        <v>0</v>
      </c>
    </row>
    <row r="129" spans="1:5" ht="21" x14ac:dyDescent="0.25">
      <c r="A129" s="111"/>
      <c r="C129" s="9"/>
      <c r="D129" s="9"/>
      <c r="E129" s="9">
        <f t="shared" si="1"/>
        <v>0</v>
      </c>
    </row>
    <row r="130" spans="1:5" ht="21" x14ac:dyDescent="0.25">
      <c r="A130" s="111"/>
      <c r="C130" s="9"/>
      <c r="D130" s="9"/>
      <c r="E130" s="9">
        <f t="shared" si="1"/>
        <v>0</v>
      </c>
    </row>
    <row r="131" spans="1:5" ht="21" x14ac:dyDescent="0.25">
      <c r="A131" s="111"/>
      <c r="C131" s="16"/>
      <c r="D131" s="9"/>
      <c r="E131" s="9">
        <f t="shared" si="1"/>
        <v>0</v>
      </c>
    </row>
    <row r="132" spans="1:5" ht="21" x14ac:dyDescent="0.25">
      <c r="A132" s="111"/>
      <c r="C132" s="16"/>
      <c r="E132" s="9">
        <f t="shared" si="1"/>
        <v>0</v>
      </c>
    </row>
    <row r="133" spans="1:5" ht="21" x14ac:dyDescent="0.25">
      <c r="A133" s="111"/>
      <c r="D133" s="16"/>
      <c r="E133" s="9">
        <f t="shared" si="1"/>
        <v>0</v>
      </c>
    </row>
    <row r="134" spans="1:5" ht="21" x14ac:dyDescent="0.25">
      <c r="A134" s="111"/>
      <c r="D134" s="16"/>
      <c r="E134" s="9">
        <f t="shared" ref="E134:E197" si="2">E133+C134-D134</f>
        <v>0</v>
      </c>
    </row>
    <row r="135" spans="1:5" ht="21" x14ac:dyDescent="0.25">
      <c r="A135" s="111"/>
      <c r="C135" s="16"/>
      <c r="D135" s="16"/>
      <c r="E135" s="9">
        <f t="shared" si="2"/>
        <v>0</v>
      </c>
    </row>
    <row r="136" spans="1:5" ht="21" x14ac:dyDescent="0.25">
      <c r="A136" s="111"/>
      <c r="D136" s="16"/>
      <c r="E136" s="9">
        <f t="shared" si="2"/>
        <v>0</v>
      </c>
    </row>
    <row r="137" spans="1:5" ht="21" x14ac:dyDescent="0.25">
      <c r="A137" s="111"/>
      <c r="D137" s="16"/>
      <c r="E137" s="9">
        <f t="shared" si="2"/>
        <v>0</v>
      </c>
    </row>
    <row r="138" spans="1:5" ht="21" x14ac:dyDescent="0.25">
      <c r="A138" s="111"/>
      <c r="C138" s="16"/>
      <c r="D138" s="16"/>
      <c r="E138" s="9">
        <f t="shared" si="2"/>
        <v>0</v>
      </c>
    </row>
    <row r="139" spans="1:5" ht="21" x14ac:dyDescent="0.25">
      <c r="A139" s="111"/>
      <c r="D139" s="25"/>
      <c r="E139" s="9">
        <f t="shared" si="2"/>
        <v>0</v>
      </c>
    </row>
    <row r="140" spans="1:5" ht="21" x14ac:dyDescent="0.25">
      <c r="A140" s="111"/>
      <c r="C140" s="16"/>
      <c r="D140" s="16"/>
      <c r="E140" s="9">
        <f t="shared" si="2"/>
        <v>0</v>
      </c>
    </row>
    <row r="141" spans="1:5" ht="21" x14ac:dyDescent="0.25">
      <c r="A141" s="111"/>
      <c r="C141" s="16"/>
      <c r="D141" s="16"/>
      <c r="E141" s="9">
        <f t="shared" si="2"/>
        <v>0</v>
      </c>
    </row>
    <row r="142" spans="1:5" ht="21" x14ac:dyDescent="0.25">
      <c r="A142" s="111"/>
      <c r="C142" s="16"/>
      <c r="D142" s="16"/>
      <c r="E142" s="9">
        <f t="shared" si="2"/>
        <v>0</v>
      </c>
    </row>
    <row r="143" spans="1:5" ht="21" x14ac:dyDescent="0.25">
      <c r="A143" s="111"/>
      <c r="D143" s="25"/>
      <c r="E143" s="9">
        <f>E142+C143-D143</f>
        <v>0</v>
      </c>
    </row>
    <row r="144" spans="1:5" ht="21" x14ac:dyDescent="0.25">
      <c r="A144" s="111"/>
      <c r="C144" s="16"/>
      <c r="D144" s="16"/>
      <c r="E144" s="9">
        <f>E143+C144-D144</f>
        <v>0</v>
      </c>
    </row>
    <row r="145" spans="1:5" ht="21" x14ac:dyDescent="0.25">
      <c r="A145" s="111"/>
      <c r="C145" s="16"/>
      <c r="D145" s="16"/>
      <c r="E145" s="9">
        <f t="shared" si="2"/>
        <v>0</v>
      </c>
    </row>
    <row r="146" spans="1:5" ht="21" x14ac:dyDescent="0.25">
      <c r="A146" s="111"/>
      <c r="C146" s="16"/>
      <c r="D146" s="9"/>
      <c r="E146" s="9">
        <f t="shared" si="2"/>
        <v>0</v>
      </c>
    </row>
    <row r="147" spans="1:5" ht="21" x14ac:dyDescent="0.25">
      <c r="A147" s="111"/>
      <c r="D147" s="9"/>
      <c r="E147" s="9">
        <f t="shared" si="2"/>
        <v>0</v>
      </c>
    </row>
    <row r="148" spans="1:5" ht="21" x14ac:dyDescent="0.25">
      <c r="A148" s="111"/>
      <c r="C148" s="16"/>
      <c r="D148" s="9"/>
      <c r="E148" s="9">
        <f t="shared" si="2"/>
        <v>0</v>
      </c>
    </row>
    <row r="149" spans="1:5" ht="21" x14ac:dyDescent="0.25">
      <c r="A149" s="111"/>
      <c r="D149" s="9"/>
      <c r="E149" s="9">
        <f t="shared" si="2"/>
        <v>0</v>
      </c>
    </row>
    <row r="150" spans="1:5" ht="21" x14ac:dyDescent="0.25">
      <c r="A150" s="111"/>
      <c r="C150" s="9"/>
      <c r="D150" s="9"/>
      <c r="E150" s="9">
        <f t="shared" si="2"/>
        <v>0</v>
      </c>
    </row>
    <row r="151" spans="1:5" ht="21" x14ac:dyDescent="0.25">
      <c r="A151" s="111"/>
      <c r="D151" s="9"/>
      <c r="E151" s="9">
        <f>E150+C151-D151</f>
        <v>0</v>
      </c>
    </row>
    <row r="152" spans="1:5" ht="21" x14ac:dyDescent="0.25">
      <c r="A152" s="111"/>
      <c r="C152" s="16"/>
      <c r="D152" s="9"/>
      <c r="E152" s="9">
        <f>E151+C152-D152</f>
        <v>0</v>
      </c>
    </row>
    <row r="153" spans="1:5" ht="21" x14ac:dyDescent="0.25">
      <c r="A153" s="111"/>
      <c r="C153" s="16"/>
      <c r="D153" s="9"/>
      <c r="E153" s="9">
        <f t="shared" si="2"/>
        <v>0</v>
      </c>
    </row>
    <row r="154" spans="1:5" ht="21" x14ac:dyDescent="0.25">
      <c r="A154" s="111"/>
      <c r="D154" s="9"/>
      <c r="E154" s="9">
        <f t="shared" si="2"/>
        <v>0</v>
      </c>
    </row>
    <row r="155" spans="1:5" ht="21" x14ac:dyDescent="0.25">
      <c r="A155" s="111"/>
      <c r="D155" s="9"/>
      <c r="E155" s="9">
        <f t="shared" si="2"/>
        <v>0</v>
      </c>
    </row>
    <row r="156" spans="1:5" ht="21" x14ac:dyDescent="0.25">
      <c r="A156" s="111"/>
      <c r="C156" s="16"/>
      <c r="D156" s="9"/>
      <c r="E156" s="9">
        <f t="shared" si="2"/>
        <v>0</v>
      </c>
    </row>
    <row r="157" spans="1:5" ht="21" x14ac:dyDescent="0.25">
      <c r="A157" s="111"/>
      <c r="C157" s="16"/>
      <c r="D157" s="16"/>
      <c r="E157" s="9">
        <f t="shared" si="2"/>
        <v>0</v>
      </c>
    </row>
    <row r="158" spans="1:5" ht="21" x14ac:dyDescent="0.25">
      <c r="A158" s="111"/>
      <c r="C158" s="16"/>
      <c r="D158" s="16"/>
      <c r="E158" s="9">
        <f t="shared" si="2"/>
        <v>0</v>
      </c>
    </row>
    <row r="159" spans="1:5" ht="21" x14ac:dyDescent="0.25">
      <c r="A159" s="111"/>
      <c r="C159" s="89"/>
      <c r="D159" s="16"/>
      <c r="E159" s="9">
        <f t="shared" si="2"/>
        <v>0</v>
      </c>
    </row>
    <row r="160" spans="1:5" ht="21" x14ac:dyDescent="0.25">
      <c r="A160" s="111"/>
      <c r="D160" s="16"/>
      <c r="E160" s="9">
        <f t="shared" si="2"/>
        <v>0</v>
      </c>
    </row>
    <row r="161" spans="1:5" ht="21" x14ac:dyDescent="0.25">
      <c r="A161" s="111"/>
      <c r="C161" s="89"/>
      <c r="E161" s="9">
        <f t="shared" si="2"/>
        <v>0</v>
      </c>
    </row>
    <row r="162" spans="1:5" ht="21" x14ac:dyDescent="0.25">
      <c r="A162" s="111"/>
      <c r="D162" s="89"/>
      <c r="E162" s="9">
        <f t="shared" si="2"/>
        <v>0</v>
      </c>
    </row>
    <row r="163" spans="1:5" ht="21" x14ac:dyDescent="0.25">
      <c r="A163" s="111"/>
      <c r="C163" s="89"/>
      <c r="D163" s="89"/>
      <c r="E163" s="9">
        <f t="shared" si="2"/>
        <v>0</v>
      </c>
    </row>
    <row r="164" spans="1:5" ht="21" x14ac:dyDescent="0.25">
      <c r="A164" s="111"/>
      <c r="C164" s="89"/>
      <c r="D164" s="89"/>
      <c r="E164" s="9">
        <f t="shared" si="2"/>
        <v>0</v>
      </c>
    </row>
    <row r="165" spans="1:5" ht="21" x14ac:dyDescent="0.25">
      <c r="A165" s="91"/>
      <c r="C165" s="9"/>
      <c r="D165" s="89"/>
      <c r="E165" s="9">
        <f t="shared" si="2"/>
        <v>0</v>
      </c>
    </row>
    <row r="166" spans="1:5" ht="21" x14ac:dyDescent="0.25">
      <c r="A166" s="91"/>
      <c r="C166" s="9"/>
      <c r="D166" s="9"/>
      <c r="E166" s="9">
        <f t="shared" si="2"/>
        <v>0</v>
      </c>
    </row>
    <row r="167" spans="1:5" ht="21" x14ac:dyDescent="0.25">
      <c r="A167" s="91"/>
      <c r="C167" s="9"/>
      <c r="D167" s="9"/>
      <c r="E167" s="9">
        <f t="shared" si="2"/>
        <v>0</v>
      </c>
    </row>
    <row r="168" spans="1:5" ht="21" x14ac:dyDescent="0.25">
      <c r="A168" s="91"/>
      <c r="C168" s="9"/>
      <c r="D168" s="9"/>
      <c r="E168" s="9">
        <f t="shared" si="2"/>
        <v>0</v>
      </c>
    </row>
    <row r="169" spans="1:5" ht="21" x14ac:dyDescent="0.25">
      <c r="A169" s="91"/>
      <c r="C169" s="9"/>
      <c r="D169" s="9"/>
      <c r="E169" s="9">
        <f t="shared" si="2"/>
        <v>0</v>
      </c>
    </row>
    <row r="170" spans="1:5" ht="21" x14ac:dyDescent="0.25">
      <c r="A170" s="91"/>
      <c r="C170" s="9"/>
      <c r="D170" s="9"/>
      <c r="E170" s="9">
        <f t="shared" si="2"/>
        <v>0</v>
      </c>
    </row>
    <row r="171" spans="1:5" ht="21" x14ac:dyDescent="0.25">
      <c r="A171" s="91"/>
      <c r="C171" s="9"/>
      <c r="E171" s="9">
        <f t="shared" si="2"/>
        <v>0</v>
      </c>
    </row>
    <row r="172" spans="1:5" ht="21" x14ac:dyDescent="0.25">
      <c r="A172" s="91"/>
      <c r="D172" s="9"/>
      <c r="E172" s="9">
        <f t="shared" si="2"/>
        <v>0</v>
      </c>
    </row>
    <row r="173" spans="1:5" ht="21" x14ac:dyDescent="0.25">
      <c r="A173" s="91"/>
      <c r="D173" s="9"/>
      <c r="E173" s="9">
        <f t="shared" si="2"/>
        <v>0</v>
      </c>
    </row>
    <row r="174" spans="1:5" ht="21" x14ac:dyDescent="0.25">
      <c r="A174" s="91"/>
      <c r="D174" s="9"/>
      <c r="E174" s="9">
        <f t="shared" si="2"/>
        <v>0</v>
      </c>
    </row>
    <row r="175" spans="1:5" ht="21" x14ac:dyDescent="0.25">
      <c r="A175" s="91"/>
      <c r="E175" s="9">
        <f t="shared" si="2"/>
        <v>0</v>
      </c>
    </row>
    <row r="176" spans="1:5" ht="21" x14ac:dyDescent="0.25">
      <c r="A176" s="91"/>
      <c r="E176" s="9">
        <f t="shared" si="2"/>
        <v>0</v>
      </c>
    </row>
    <row r="177" spans="1:5" ht="21" x14ac:dyDescent="0.25">
      <c r="A177" s="91"/>
      <c r="D177" s="89"/>
      <c r="E177" s="9">
        <f t="shared" si="2"/>
        <v>0</v>
      </c>
    </row>
    <row r="178" spans="1:5" ht="21" x14ac:dyDescent="0.25">
      <c r="A178" s="91"/>
      <c r="C178" s="89"/>
      <c r="D178" s="89"/>
      <c r="E178" s="9">
        <f t="shared" si="2"/>
        <v>0</v>
      </c>
    </row>
    <row r="179" spans="1:5" ht="21" x14ac:dyDescent="0.25">
      <c r="A179" s="91"/>
      <c r="C179" s="89"/>
      <c r="D179" s="89"/>
      <c r="E179" s="9">
        <f t="shared" si="2"/>
        <v>0</v>
      </c>
    </row>
    <row r="180" spans="1:5" ht="21" x14ac:dyDescent="0.25">
      <c r="A180" s="91"/>
      <c r="C180" s="89"/>
      <c r="D180" s="89"/>
      <c r="E180" s="9">
        <f t="shared" si="2"/>
        <v>0</v>
      </c>
    </row>
    <row r="181" spans="1:5" ht="21" x14ac:dyDescent="0.25">
      <c r="A181" s="91"/>
      <c r="C181" s="89"/>
      <c r="D181" s="89"/>
      <c r="E181" s="9">
        <f t="shared" si="2"/>
        <v>0</v>
      </c>
    </row>
    <row r="182" spans="1:5" ht="21" x14ac:dyDescent="0.25">
      <c r="A182" s="91"/>
      <c r="C182" s="89"/>
      <c r="D182" s="89"/>
      <c r="E182" s="9">
        <f t="shared" si="2"/>
        <v>0</v>
      </c>
    </row>
    <row r="183" spans="1:5" ht="21" x14ac:dyDescent="0.25">
      <c r="A183" s="91"/>
      <c r="C183" s="89"/>
      <c r="D183" s="89"/>
      <c r="E183" s="9">
        <f t="shared" si="2"/>
        <v>0</v>
      </c>
    </row>
    <row r="184" spans="1:5" ht="21" x14ac:dyDescent="0.25">
      <c r="A184" s="91"/>
      <c r="C184" s="89"/>
      <c r="E184" s="9">
        <f t="shared" si="2"/>
        <v>0</v>
      </c>
    </row>
    <row r="185" spans="1:5" ht="21" x14ac:dyDescent="0.25">
      <c r="A185" s="91"/>
      <c r="C185" s="96"/>
      <c r="E185" s="9">
        <f t="shared" si="2"/>
        <v>0</v>
      </c>
    </row>
    <row r="186" spans="1:5" ht="21" x14ac:dyDescent="0.25">
      <c r="A186" s="91"/>
      <c r="C186" s="96"/>
      <c r="E186" s="9">
        <f t="shared" si="2"/>
        <v>0</v>
      </c>
    </row>
    <row r="187" spans="1:5" ht="21" x14ac:dyDescent="0.25">
      <c r="A187" s="91"/>
      <c r="C187" s="96"/>
      <c r="E187" s="9">
        <f t="shared" si="2"/>
        <v>0</v>
      </c>
    </row>
    <row r="188" spans="1:5" ht="21" x14ac:dyDescent="0.25">
      <c r="A188" s="91"/>
      <c r="C188" s="96"/>
      <c r="E188" s="9">
        <f t="shared" si="2"/>
        <v>0</v>
      </c>
    </row>
    <row r="189" spans="1:5" ht="21" x14ac:dyDescent="0.25">
      <c r="A189" s="91"/>
      <c r="C189" s="96"/>
      <c r="E189" s="9">
        <f t="shared" si="2"/>
        <v>0</v>
      </c>
    </row>
    <row r="190" spans="1:5" ht="21" x14ac:dyDescent="0.25">
      <c r="A190" s="91"/>
      <c r="D190" s="96"/>
      <c r="E190" s="9">
        <f t="shared" si="2"/>
        <v>0</v>
      </c>
    </row>
    <row r="191" spans="1:5" ht="21" x14ac:dyDescent="0.25">
      <c r="A191" s="91"/>
      <c r="D191" s="96"/>
      <c r="E191" s="9">
        <f t="shared" si="2"/>
        <v>0</v>
      </c>
    </row>
    <row r="192" spans="1:5" ht="21" x14ac:dyDescent="0.25">
      <c r="A192" s="91"/>
      <c r="D192" s="96"/>
      <c r="E192" s="9">
        <f t="shared" si="2"/>
        <v>0</v>
      </c>
    </row>
    <row r="193" spans="1:5" ht="21" x14ac:dyDescent="0.25">
      <c r="A193" s="91"/>
      <c r="D193" s="96"/>
      <c r="E193" s="9">
        <f t="shared" si="2"/>
        <v>0</v>
      </c>
    </row>
    <row r="194" spans="1:5" ht="21" x14ac:dyDescent="0.25">
      <c r="A194" s="91"/>
      <c r="C194" s="9"/>
      <c r="D194" s="96"/>
      <c r="E194" s="9">
        <f t="shared" si="2"/>
        <v>0</v>
      </c>
    </row>
    <row r="195" spans="1:5" ht="21" x14ac:dyDescent="0.25">
      <c r="A195" s="91"/>
      <c r="D195" s="96"/>
      <c r="E195" s="9">
        <f t="shared" si="2"/>
        <v>0</v>
      </c>
    </row>
    <row r="196" spans="1:5" ht="21" x14ac:dyDescent="0.25">
      <c r="A196" s="91"/>
      <c r="C196" s="9"/>
      <c r="E196" s="9">
        <f t="shared" si="2"/>
        <v>0</v>
      </c>
    </row>
    <row r="197" spans="1:5" ht="21" x14ac:dyDescent="0.25">
      <c r="A197" s="91"/>
      <c r="C197" s="9"/>
      <c r="D197" s="96"/>
      <c r="E197" s="9">
        <f t="shared" si="2"/>
        <v>0</v>
      </c>
    </row>
    <row r="198" spans="1:5" ht="21" x14ac:dyDescent="0.25">
      <c r="A198" s="91"/>
      <c r="C198" s="9"/>
      <c r="E198" s="9">
        <f t="shared" ref="E198:E261" si="3">E197+C198-D198</f>
        <v>0</v>
      </c>
    </row>
    <row r="199" spans="1:5" ht="21" x14ac:dyDescent="0.25">
      <c r="A199" s="91"/>
      <c r="C199" s="9"/>
      <c r="D199" s="96"/>
      <c r="E199" s="9">
        <f t="shared" si="3"/>
        <v>0</v>
      </c>
    </row>
    <row r="200" spans="1:5" ht="21" x14ac:dyDescent="0.25">
      <c r="A200" s="91"/>
      <c r="C200" s="9"/>
      <c r="E200" s="9">
        <f t="shared" si="3"/>
        <v>0</v>
      </c>
    </row>
    <row r="201" spans="1:5" ht="21" x14ac:dyDescent="0.25">
      <c r="A201" s="91"/>
      <c r="C201" s="9"/>
      <c r="D201" s="9"/>
      <c r="E201" s="9">
        <f t="shared" si="3"/>
        <v>0</v>
      </c>
    </row>
    <row r="202" spans="1:5" ht="21" x14ac:dyDescent="0.25">
      <c r="A202" s="91"/>
      <c r="C202" s="9"/>
      <c r="E202" s="9">
        <f t="shared" si="3"/>
        <v>0</v>
      </c>
    </row>
    <row r="203" spans="1:5" ht="21" x14ac:dyDescent="0.25">
      <c r="A203" s="91"/>
      <c r="C203" s="96"/>
      <c r="E203" s="9">
        <f t="shared" si="3"/>
        <v>0</v>
      </c>
    </row>
    <row r="204" spans="1:5" ht="21" x14ac:dyDescent="0.25">
      <c r="A204" s="91"/>
      <c r="D204" s="96"/>
      <c r="E204" s="9">
        <f t="shared" si="3"/>
        <v>0</v>
      </c>
    </row>
    <row r="205" spans="1:5" ht="21" x14ac:dyDescent="0.25">
      <c r="A205" s="91"/>
      <c r="C205" s="89"/>
      <c r="E205" s="9">
        <f t="shared" si="3"/>
        <v>0</v>
      </c>
    </row>
    <row r="206" spans="1:5" ht="21" x14ac:dyDescent="0.25">
      <c r="A206" s="91"/>
      <c r="D206" s="96"/>
      <c r="E206" s="9">
        <f t="shared" si="3"/>
        <v>0</v>
      </c>
    </row>
    <row r="207" spans="1:5" ht="21" x14ac:dyDescent="0.25">
      <c r="A207" s="91"/>
      <c r="C207" s="96"/>
      <c r="E207" s="9">
        <f t="shared" si="3"/>
        <v>0</v>
      </c>
    </row>
    <row r="208" spans="1:5" ht="21" x14ac:dyDescent="0.25">
      <c r="A208" s="91"/>
      <c r="C208" s="96"/>
      <c r="D208" s="96"/>
      <c r="E208" s="9">
        <f t="shared" si="3"/>
        <v>0</v>
      </c>
    </row>
    <row r="209" spans="1:5" ht="21" x14ac:dyDescent="0.25">
      <c r="A209" s="91"/>
      <c r="D209" s="96"/>
      <c r="E209" s="9">
        <f t="shared" si="3"/>
        <v>0</v>
      </c>
    </row>
    <row r="210" spans="1:5" ht="21" x14ac:dyDescent="0.25">
      <c r="A210" s="91"/>
      <c r="C210" s="96"/>
      <c r="D210" s="96"/>
      <c r="E210" s="9">
        <f t="shared" si="3"/>
        <v>0</v>
      </c>
    </row>
    <row r="211" spans="1:5" ht="21" x14ac:dyDescent="0.25">
      <c r="A211" s="91"/>
      <c r="C211" s="96"/>
      <c r="D211" s="96"/>
      <c r="E211" s="9">
        <f t="shared" si="3"/>
        <v>0</v>
      </c>
    </row>
    <row r="212" spans="1:5" ht="21" x14ac:dyDescent="0.25">
      <c r="A212" s="91"/>
      <c r="C212" s="96"/>
      <c r="D212" s="96"/>
      <c r="E212" s="9">
        <f t="shared" si="3"/>
        <v>0</v>
      </c>
    </row>
    <row r="213" spans="1:5" ht="21" x14ac:dyDescent="0.25">
      <c r="A213" s="91"/>
      <c r="C213" s="96"/>
      <c r="D213" s="96"/>
      <c r="E213" s="9">
        <f t="shared" si="3"/>
        <v>0</v>
      </c>
    </row>
    <row r="214" spans="1:5" ht="21" x14ac:dyDescent="0.25">
      <c r="A214" s="91"/>
      <c r="C214" s="96"/>
      <c r="D214" s="96"/>
      <c r="E214" s="9">
        <f t="shared" si="3"/>
        <v>0</v>
      </c>
    </row>
    <row r="215" spans="1:5" ht="21" x14ac:dyDescent="0.25">
      <c r="A215" s="91"/>
      <c r="C215" s="96"/>
      <c r="D215" s="96"/>
      <c r="E215" s="9">
        <f t="shared" si="3"/>
        <v>0</v>
      </c>
    </row>
    <row r="216" spans="1:5" ht="21" x14ac:dyDescent="0.25">
      <c r="A216" s="91"/>
      <c r="C216" s="96"/>
      <c r="D216" s="96"/>
      <c r="E216" s="9">
        <f t="shared" si="3"/>
        <v>0</v>
      </c>
    </row>
    <row r="217" spans="1:5" ht="21" x14ac:dyDescent="0.25">
      <c r="A217" s="91"/>
      <c r="D217" s="96"/>
      <c r="E217" s="9">
        <f t="shared" si="3"/>
        <v>0</v>
      </c>
    </row>
    <row r="218" spans="1:5" ht="21" x14ac:dyDescent="0.25">
      <c r="A218" s="91"/>
      <c r="C218" s="16"/>
      <c r="D218" s="96"/>
      <c r="E218" s="9">
        <f t="shared" si="3"/>
        <v>0</v>
      </c>
    </row>
    <row r="219" spans="1:5" ht="21" x14ac:dyDescent="0.25">
      <c r="A219" s="91"/>
      <c r="D219" s="96"/>
      <c r="E219" s="9">
        <f t="shared" si="3"/>
        <v>0</v>
      </c>
    </row>
    <row r="220" spans="1:5" ht="21" x14ac:dyDescent="0.25">
      <c r="A220" s="91"/>
      <c r="D220" s="96"/>
      <c r="E220" s="9">
        <f t="shared" si="3"/>
        <v>0</v>
      </c>
    </row>
    <row r="221" spans="1:5" ht="21" x14ac:dyDescent="0.25">
      <c r="A221" s="91"/>
      <c r="D221" s="96"/>
      <c r="E221" s="9">
        <f t="shared" si="3"/>
        <v>0</v>
      </c>
    </row>
    <row r="222" spans="1:5" ht="21" x14ac:dyDescent="0.25">
      <c r="A222" s="91"/>
      <c r="C222" s="96"/>
      <c r="D222" s="96"/>
      <c r="E222" s="9">
        <f t="shared" si="3"/>
        <v>0</v>
      </c>
    </row>
    <row r="223" spans="1:5" ht="21" x14ac:dyDescent="0.25">
      <c r="A223" s="91"/>
      <c r="D223" s="96"/>
      <c r="E223" s="9">
        <f t="shared" si="3"/>
        <v>0</v>
      </c>
    </row>
    <row r="224" spans="1:5" ht="21" x14ac:dyDescent="0.25">
      <c r="A224" s="91"/>
      <c r="C224" s="96"/>
      <c r="D224" s="96"/>
      <c r="E224" s="9">
        <f t="shared" si="3"/>
        <v>0</v>
      </c>
    </row>
    <row r="225" spans="1:5" ht="21" x14ac:dyDescent="0.25">
      <c r="A225" s="91"/>
      <c r="C225" s="96"/>
      <c r="D225" s="96"/>
      <c r="E225" s="9">
        <f t="shared" si="3"/>
        <v>0</v>
      </c>
    </row>
    <row r="226" spans="1:5" ht="21" x14ac:dyDescent="0.25">
      <c r="A226" s="91"/>
      <c r="C226" s="96"/>
      <c r="D226" s="96"/>
      <c r="E226" s="9">
        <f t="shared" si="3"/>
        <v>0</v>
      </c>
    </row>
    <row r="227" spans="1:5" ht="21" x14ac:dyDescent="0.25">
      <c r="A227" s="91"/>
      <c r="C227" s="96"/>
      <c r="D227" s="96"/>
      <c r="E227" s="9">
        <f t="shared" si="3"/>
        <v>0</v>
      </c>
    </row>
    <row r="228" spans="1:5" ht="21" x14ac:dyDescent="0.25">
      <c r="A228" s="91"/>
      <c r="D228" s="96"/>
      <c r="E228" s="9">
        <f t="shared" si="3"/>
        <v>0</v>
      </c>
    </row>
    <row r="229" spans="1:5" ht="21" x14ac:dyDescent="0.25">
      <c r="A229" s="91"/>
      <c r="C229" s="96"/>
      <c r="D229" s="96"/>
      <c r="E229" s="9">
        <f t="shared" si="3"/>
        <v>0</v>
      </c>
    </row>
    <row r="230" spans="1:5" ht="21" x14ac:dyDescent="0.25">
      <c r="A230" s="91"/>
      <c r="C230" s="96"/>
      <c r="D230" s="96"/>
      <c r="E230" s="9">
        <f t="shared" si="3"/>
        <v>0</v>
      </c>
    </row>
    <row r="231" spans="1:5" ht="21" x14ac:dyDescent="0.25">
      <c r="A231" s="91"/>
      <c r="C231" s="96"/>
      <c r="D231" s="96"/>
      <c r="E231" s="9">
        <f t="shared" si="3"/>
        <v>0</v>
      </c>
    </row>
    <row r="232" spans="1:5" ht="21" x14ac:dyDescent="0.25">
      <c r="A232" s="91"/>
      <c r="C232" s="96"/>
      <c r="E232" s="9">
        <f t="shared" si="3"/>
        <v>0</v>
      </c>
    </row>
    <row r="233" spans="1:5" ht="21" x14ac:dyDescent="0.25">
      <c r="A233" s="91"/>
      <c r="C233" s="96"/>
      <c r="D233" s="96"/>
      <c r="E233" s="9">
        <f t="shared" si="3"/>
        <v>0</v>
      </c>
    </row>
    <row r="234" spans="1:5" ht="21" x14ac:dyDescent="0.25">
      <c r="A234" s="91"/>
      <c r="C234" s="96"/>
      <c r="D234" s="96"/>
      <c r="E234" s="9">
        <f t="shared" si="3"/>
        <v>0</v>
      </c>
    </row>
    <row r="235" spans="1:5" ht="21" x14ac:dyDescent="0.25">
      <c r="A235" s="91"/>
      <c r="C235" s="96"/>
      <c r="D235" s="96"/>
      <c r="E235" s="9">
        <f t="shared" si="3"/>
        <v>0</v>
      </c>
    </row>
    <row r="236" spans="1:5" ht="21" x14ac:dyDescent="0.25">
      <c r="A236" s="91"/>
      <c r="D236" s="96"/>
      <c r="E236" s="9">
        <f t="shared" si="3"/>
        <v>0</v>
      </c>
    </row>
    <row r="237" spans="1:5" ht="21" x14ac:dyDescent="0.25">
      <c r="A237" s="91"/>
      <c r="D237" s="96"/>
      <c r="E237" s="9">
        <f t="shared" si="3"/>
        <v>0</v>
      </c>
    </row>
    <row r="238" spans="1:5" ht="21" x14ac:dyDescent="0.25">
      <c r="E238" s="9">
        <f t="shared" si="3"/>
        <v>0</v>
      </c>
    </row>
    <row r="239" spans="1:5" ht="21" x14ac:dyDescent="0.25">
      <c r="E239" s="9">
        <f t="shared" si="3"/>
        <v>0</v>
      </c>
    </row>
    <row r="240" spans="1:5" ht="21" x14ac:dyDescent="0.25">
      <c r="E240" s="9">
        <f t="shared" si="3"/>
        <v>0</v>
      </c>
    </row>
    <row r="241" spans="5:5" ht="21" x14ac:dyDescent="0.25">
      <c r="E241" s="9">
        <f t="shared" si="3"/>
        <v>0</v>
      </c>
    </row>
    <row r="242" spans="5:5" ht="21" x14ac:dyDescent="0.25">
      <c r="E242" s="9">
        <f t="shared" si="3"/>
        <v>0</v>
      </c>
    </row>
    <row r="243" spans="5:5" ht="21" x14ac:dyDescent="0.25">
      <c r="E243" s="9">
        <f t="shared" si="3"/>
        <v>0</v>
      </c>
    </row>
    <row r="244" spans="5:5" ht="21" x14ac:dyDescent="0.25">
      <c r="E244" s="9">
        <f t="shared" si="3"/>
        <v>0</v>
      </c>
    </row>
    <row r="245" spans="5:5" ht="21" x14ac:dyDescent="0.25">
      <c r="E245" s="9">
        <f t="shared" si="3"/>
        <v>0</v>
      </c>
    </row>
    <row r="246" spans="5:5" ht="21" x14ac:dyDescent="0.25">
      <c r="E246" s="9">
        <f t="shared" si="3"/>
        <v>0</v>
      </c>
    </row>
    <row r="247" spans="5:5" ht="21" x14ac:dyDescent="0.25">
      <c r="E247" s="9">
        <f t="shared" si="3"/>
        <v>0</v>
      </c>
    </row>
    <row r="248" spans="5:5" ht="21" x14ac:dyDescent="0.25">
      <c r="E248" s="9">
        <f t="shared" si="3"/>
        <v>0</v>
      </c>
    </row>
    <row r="249" spans="5:5" ht="21" x14ac:dyDescent="0.25">
      <c r="E249" s="9">
        <f t="shared" si="3"/>
        <v>0</v>
      </c>
    </row>
    <row r="250" spans="5:5" ht="21" x14ac:dyDescent="0.25">
      <c r="E250" s="9">
        <f t="shared" si="3"/>
        <v>0</v>
      </c>
    </row>
    <row r="251" spans="5:5" ht="21" x14ac:dyDescent="0.25">
      <c r="E251" s="9">
        <f t="shared" si="3"/>
        <v>0</v>
      </c>
    </row>
    <row r="252" spans="5:5" ht="21" x14ac:dyDescent="0.25">
      <c r="E252" s="9">
        <f t="shared" si="3"/>
        <v>0</v>
      </c>
    </row>
    <row r="253" spans="5:5" ht="21" x14ac:dyDescent="0.25">
      <c r="E253" s="9">
        <f t="shared" si="3"/>
        <v>0</v>
      </c>
    </row>
    <row r="254" spans="5:5" ht="21" x14ac:dyDescent="0.25">
      <c r="E254" s="9">
        <f t="shared" si="3"/>
        <v>0</v>
      </c>
    </row>
    <row r="255" spans="5:5" ht="21" x14ac:dyDescent="0.25">
      <c r="E255" s="9">
        <f t="shared" si="3"/>
        <v>0</v>
      </c>
    </row>
    <row r="256" spans="5:5" ht="21" x14ac:dyDescent="0.25">
      <c r="E256" s="9">
        <f t="shared" si="3"/>
        <v>0</v>
      </c>
    </row>
    <row r="257" spans="5:5" ht="21" x14ac:dyDescent="0.25">
      <c r="E257" s="9">
        <f t="shared" si="3"/>
        <v>0</v>
      </c>
    </row>
    <row r="258" spans="5:5" ht="21" x14ac:dyDescent="0.25">
      <c r="E258" s="9">
        <f t="shared" si="3"/>
        <v>0</v>
      </c>
    </row>
    <row r="259" spans="5:5" ht="21" x14ac:dyDescent="0.25">
      <c r="E259" s="9">
        <f t="shared" si="3"/>
        <v>0</v>
      </c>
    </row>
    <row r="260" spans="5:5" ht="21" x14ac:dyDescent="0.25">
      <c r="E260" s="9">
        <f t="shared" si="3"/>
        <v>0</v>
      </c>
    </row>
    <row r="261" spans="5:5" ht="21" x14ac:dyDescent="0.25">
      <c r="E261" s="9">
        <f t="shared" si="3"/>
        <v>0</v>
      </c>
    </row>
    <row r="262" spans="5:5" ht="21" x14ac:dyDescent="0.25">
      <c r="E262" s="9">
        <f t="shared" ref="E262:E310" si="4">E261+C262-D262</f>
        <v>0</v>
      </c>
    </row>
    <row r="263" spans="5:5" ht="21" x14ac:dyDescent="0.25">
      <c r="E263" s="9">
        <f t="shared" si="4"/>
        <v>0</v>
      </c>
    </row>
    <row r="264" spans="5:5" ht="21" x14ac:dyDescent="0.25">
      <c r="E264" s="9">
        <f t="shared" si="4"/>
        <v>0</v>
      </c>
    </row>
    <row r="265" spans="5:5" ht="21" x14ac:dyDescent="0.25">
      <c r="E265" s="9">
        <f t="shared" si="4"/>
        <v>0</v>
      </c>
    </row>
    <row r="266" spans="5:5" ht="21" x14ac:dyDescent="0.25">
      <c r="E266" s="9">
        <f t="shared" si="4"/>
        <v>0</v>
      </c>
    </row>
    <row r="267" spans="5:5" ht="21" x14ac:dyDescent="0.25">
      <c r="E267" s="9">
        <f t="shared" si="4"/>
        <v>0</v>
      </c>
    </row>
    <row r="268" spans="5:5" ht="21" x14ac:dyDescent="0.25">
      <c r="E268" s="9">
        <f t="shared" si="4"/>
        <v>0</v>
      </c>
    </row>
    <row r="269" spans="5:5" ht="21" x14ac:dyDescent="0.25">
      <c r="E269" s="9">
        <f t="shared" si="4"/>
        <v>0</v>
      </c>
    </row>
    <row r="270" spans="5:5" ht="21" x14ac:dyDescent="0.25">
      <c r="E270" s="9">
        <f t="shared" si="4"/>
        <v>0</v>
      </c>
    </row>
    <row r="271" spans="5:5" ht="21" x14ac:dyDescent="0.25">
      <c r="E271" s="9">
        <f t="shared" si="4"/>
        <v>0</v>
      </c>
    </row>
    <row r="272" spans="5:5" ht="21" x14ac:dyDescent="0.25">
      <c r="E272" s="9">
        <f t="shared" si="4"/>
        <v>0</v>
      </c>
    </row>
    <row r="273" spans="5:5" ht="21" x14ac:dyDescent="0.25">
      <c r="E273" s="9">
        <f t="shared" si="4"/>
        <v>0</v>
      </c>
    </row>
    <row r="274" spans="5:5" ht="21" x14ac:dyDescent="0.25">
      <c r="E274" s="9">
        <f t="shared" si="4"/>
        <v>0</v>
      </c>
    </row>
    <row r="275" spans="5:5" ht="21" x14ac:dyDescent="0.25">
      <c r="E275" s="9">
        <f t="shared" si="4"/>
        <v>0</v>
      </c>
    </row>
    <row r="276" spans="5:5" ht="21" x14ac:dyDescent="0.25">
      <c r="E276" s="9">
        <f t="shared" si="4"/>
        <v>0</v>
      </c>
    </row>
    <row r="277" spans="5:5" ht="21" x14ac:dyDescent="0.25">
      <c r="E277" s="9">
        <f t="shared" si="4"/>
        <v>0</v>
      </c>
    </row>
    <row r="278" spans="5:5" ht="21" x14ac:dyDescent="0.25">
      <c r="E278" s="9">
        <f t="shared" si="4"/>
        <v>0</v>
      </c>
    </row>
    <row r="279" spans="5:5" ht="21" x14ac:dyDescent="0.25">
      <c r="E279" s="9">
        <f t="shared" si="4"/>
        <v>0</v>
      </c>
    </row>
    <row r="280" spans="5:5" ht="21" x14ac:dyDescent="0.25">
      <c r="E280" s="9">
        <f t="shared" si="4"/>
        <v>0</v>
      </c>
    </row>
    <row r="281" spans="5:5" ht="21" x14ac:dyDescent="0.25">
      <c r="E281" s="9">
        <f t="shared" si="4"/>
        <v>0</v>
      </c>
    </row>
    <row r="282" spans="5:5" ht="21" x14ac:dyDescent="0.25">
      <c r="E282" s="9">
        <f t="shared" si="4"/>
        <v>0</v>
      </c>
    </row>
    <row r="283" spans="5:5" ht="21" x14ac:dyDescent="0.25">
      <c r="E283" s="9">
        <f t="shared" si="4"/>
        <v>0</v>
      </c>
    </row>
    <row r="284" spans="5:5" ht="21" x14ac:dyDescent="0.25">
      <c r="E284" s="9">
        <f t="shared" si="4"/>
        <v>0</v>
      </c>
    </row>
    <row r="285" spans="5:5" ht="21" x14ac:dyDescent="0.25">
      <c r="E285" s="9">
        <f t="shared" si="4"/>
        <v>0</v>
      </c>
    </row>
    <row r="286" spans="5:5" ht="21" x14ac:dyDescent="0.25">
      <c r="E286" s="9">
        <f t="shared" si="4"/>
        <v>0</v>
      </c>
    </row>
    <row r="287" spans="5:5" ht="21" x14ac:dyDescent="0.25">
      <c r="E287" s="9">
        <f t="shared" si="4"/>
        <v>0</v>
      </c>
    </row>
    <row r="288" spans="5:5" ht="21" x14ac:dyDescent="0.25">
      <c r="E288" s="9">
        <f t="shared" si="4"/>
        <v>0</v>
      </c>
    </row>
    <row r="289" spans="5:5" ht="21" x14ac:dyDescent="0.25">
      <c r="E289" s="9">
        <f t="shared" si="4"/>
        <v>0</v>
      </c>
    </row>
    <row r="290" spans="5:5" ht="21" x14ac:dyDescent="0.25">
      <c r="E290" s="9">
        <f t="shared" si="4"/>
        <v>0</v>
      </c>
    </row>
    <row r="291" spans="5:5" ht="21" x14ac:dyDescent="0.25">
      <c r="E291" s="9">
        <f t="shared" si="4"/>
        <v>0</v>
      </c>
    </row>
    <row r="292" spans="5:5" ht="21" x14ac:dyDescent="0.25">
      <c r="E292" s="9">
        <f t="shared" si="4"/>
        <v>0</v>
      </c>
    </row>
    <row r="293" spans="5:5" ht="21" x14ac:dyDescent="0.25">
      <c r="E293" s="9">
        <f t="shared" si="4"/>
        <v>0</v>
      </c>
    </row>
    <row r="294" spans="5:5" ht="21" x14ac:dyDescent="0.25">
      <c r="E294" s="9">
        <f t="shared" si="4"/>
        <v>0</v>
      </c>
    </row>
    <row r="295" spans="5:5" ht="21" x14ac:dyDescent="0.25">
      <c r="E295" s="9">
        <f t="shared" si="4"/>
        <v>0</v>
      </c>
    </row>
    <row r="296" spans="5:5" ht="21" x14ac:dyDescent="0.25">
      <c r="E296" s="9">
        <f t="shared" si="4"/>
        <v>0</v>
      </c>
    </row>
    <row r="297" spans="5:5" ht="21" x14ac:dyDescent="0.25">
      <c r="E297" s="9">
        <f t="shared" si="4"/>
        <v>0</v>
      </c>
    </row>
    <row r="298" spans="5:5" ht="21" x14ac:dyDescent="0.25">
      <c r="E298" s="9">
        <f t="shared" si="4"/>
        <v>0</v>
      </c>
    </row>
    <row r="299" spans="5:5" ht="21" x14ac:dyDescent="0.25">
      <c r="E299" s="9">
        <f t="shared" si="4"/>
        <v>0</v>
      </c>
    </row>
    <row r="300" spans="5:5" ht="21" x14ac:dyDescent="0.25">
      <c r="E300" s="9">
        <f t="shared" si="4"/>
        <v>0</v>
      </c>
    </row>
    <row r="301" spans="5:5" ht="21" x14ac:dyDescent="0.25">
      <c r="E301" s="9">
        <f t="shared" si="4"/>
        <v>0</v>
      </c>
    </row>
    <row r="302" spans="5:5" ht="21" x14ac:dyDescent="0.25">
      <c r="E302" s="9">
        <f t="shared" si="4"/>
        <v>0</v>
      </c>
    </row>
    <row r="303" spans="5:5" ht="21" x14ac:dyDescent="0.25">
      <c r="E303" s="9">
        <f t="shared" si="4"/>
        <v>0</v>
      </c>
    </row>
    <row r="304" spans="5:5" ht="21" x14ac:dyDescent="0.25">
      <c r="E304" s="9">
        <f t="shared" si="4"/>
        <v>0</v>
      </c>
    </row>
    <row r="305" spans="5:5" ht="21" x14ac:dyDescent="0.25">
      <c r="E305" s="9">
        <f t="shared" si="4"/>
        <v>0</v>
      </c>
    </row>
    <row r="306" spans="5:5" ht="21" x14ac:dyDescent="0.25">
      <c r="E306" s="9">
        <f t="shared" si="4"/>
        <v>0</v>
      </c>
    </row>
    <row r="307" spans="5:5" ht="21" x14ac:dyDescent="0.25">
      <c r="E307" s="9">
        <f t="shared" si="4"/>
        <v>0</v>
      </c>
    </row>
    <row r="308" spans="5:5" ht="21" x14ac:dyDescent="0.25">
      <c r="E308" s="9">
        <f t="shared" si="4"/>
        <v>0</v>
      </c>
    </row>
    <row r="309" spans="5:5" ht="21" x14ac:dyDescent="0.25">
      <c r="E309" s="9">
        <f t="shared" si="4"/>
        <v>0</v>
      </c>
    </row>
    <row r="310" spans="5:5" ht="21" x14ac:dyDescent="0.25">
      <c r="E310" s="9">
        <f t="shared" si="4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 codeName="Sheet199"/>
  <dimension ref="A1:H112"/>
  <sheetViews>
    <sheetView workbookViewId="0">
      <selection activeCell="A2" sqref="A2:E2"/>
    </sheetView>
  </sheetViews>
  <sheetFormatPr baseColWidth="10" defaultColWidth="8.83203125" defaultRowHeight="15" x14ac:dyDescent="0.2"/>
  <cols>
    <col min="1" max="1" width="16.33203125" customWidth="1"/>
    <col min="2" max="2" width="51.6640625" bestFit="1" customWidth="1"/>
    <col min="3" max="3" width="24.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2102</v>
      </c>
      <c r="B1" s="160"/>
      <c r="C1" s="160"/>
      <c r="D1" s="160"/>
      <c r="E1" s="160"/>
    </row>
    <row r="2" spans="1:5" ht="26" x14ac:dyDescent="0.3">
      <c r="A2" s="161" t="s">
        <v>2112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5</v>
      </c>
    </row>
    <row r="5" spans="1:5" ht="21" x14ac:dyDescent="0.25">
      <c r="A5" s="18"/>
      <c r="B5" s="8"/>
      <c r="C5" s="16"/>
      <c r="D5" s="9"/>
      <c r="E5" s="9">
        <f>E4+C5-D5</f>
        <v>5</v>
      </c>
    </row>
    <row r="6" spans="1:5" ht="21" x14ac:dyDescent="0.25">
      <c r="A6" s="18"/>
      <c r="B6" s="8"/>
      <c r="C6" s="9"/>
      <c r="D6" s="9"/>
      <c r="E6" s="9">
        <f t="shared" ref="E6:E69" si="0">E5+C6-D6</f>
        <v>5</v>
      </c>
    </row>
    <row r="7" spans="1:5" ht="21" x14ac:dyDescent="0.25">
      <c r="A7" s="18"/>
      <c r="B7" s="8"/>
      <c r="C7" s="9"/>
      <c r="D7" s="9"/>
      <c r="E7" s="9">
        <f t="shared" si="0"/>
        <v>5</v>
      </c>
    </row>
    <row r="8" spans="1:5" ht="21" x14ac:dyDescent="0.25">
      <c r="A8" s="18"/>
      <c r="B8" s="8"/>
      <c r="C8" s="9"/>
      <c r="D8" s="9"/>
      <c r="E8" s="9">
        <f t="shared" si="0"/>
        <v>5</v>
      </c>
    </row>
    <row r="9" spans="1:5" ht="21" x14ac:dyDescent="0.25">
      <c r="A9" s="18"/>
      <c r="B9" s="8"/>
      <c r="C9" s="9"/>
      <c r="D9" s="9"/>
      <c r="E9" s="9">
        <f t="shared" si="0"/>
        <v>5</v>
      </c>
    </row>
    <row r="10" spans="1:5" ht="21" x14ac:dyDescent="0.25">
      <c r="A10" s="18"/>
      <c r="B10" s="8"/>
      <c r="C10" s="9"/>
      <c r="D10" s="9"/>
      <c r="E10" s="9">
        <f t="shared" si="0"/>
        <v>5</v>
      </c>
    </row>
    <row r="11" spans="1:5" ht="21" x14ac:dyDescent="0.25">
      <c r="A11" s="18"/>
      <c r="B11" s="8"/>
      <c r="C11" s="9"/>
      <c r="D11" s="9"/>
      <c r="E11" s="9">
        <f t="shared" si="0"/>
        <v>5</v>
      </c>
    </row>
    <row r="12" spans="1:5" ht="21" x14ac:dyDescent="0.25">
      <c r="A12" s="18"/>
      <c r="B12" s="8"/>
      <c r="C12" s="9"/>
      <c r="D12" s="9"/>
      <c r="E12" s="9">
        <f t="shared" si="0"/>
        <v>5</v>
      </c>
    </row>
    <row r="13" spans="1:5" ht="21" x14ac:dyDescent="0.25">
      <c r="A13" s="18"/>
      <c r="B13" s="8"/>
      <c r="C13" s="9"/>
      <c r="D13" s="9"/>
      <c r="E13" s="9">
        <f t="shared" si="0"/>
        <v>5</v>
      </c>
    </row>
    <row r="14" spans="1:5" ht="21" x14ac:dyDescent="0.25">
      <c r="A14" s="18"/>
      <c r="B14" s="8"/>
      <c r="C14" s="9"/>
      <c r="D14" s="9"/>
      <c r="E14" s="9">
        <f t="shared" si="0"/>
        <v>5</v>
      </c>
    </row>
    <row r="15" spans="1:5" ht="21" x14ac:dyDescent="0.25">
      <c r="A15" s="18"/>
      <c r="B15" s="8"/>
      <c r="C15" s="9"/>
      <c r="D15" s="9"/>
      <c r="E15" s="9">
        <f t="shared" si="0"/>
        <v>5</v>
      </c>
    </row>
    <row r="16" spans="1:5" ht="21" x14ac:dyDescent="0.25">
      <c r="A16" s="18"/>
      <c r="B16" s="8"/>
      <c r="C16" s="9"/>
      <c r="D16" s="9"/>
      <c r="E16" s="9">
        <f t="shared" si="0"/>
        <v>5</v>
      </c>
    </row>
    <row r="17" spans="1:5" ht="21" x14ac:dyDescent="0.25">
      <c r="A17" s="18"/>
      <c r="B17" s="8"/>
      <c r="C17" s="9"/>
      <c r="D17" s="9"/>
      <c r="E17" s="9">
        <f t="shared" si="0"/>
        <v>5</v>
      </c>
    </row>
    <row r="18" spans="1:5" ht="21" x14ac:dyDescent="0.25">
      <c r="A18" s="18"/>
      <c r="B18" s="8"/>
      <c r="C18" s="9"/>
      <c r="D18" s="9"/>
      <c r="E18" s="9">
        <f t="shared" si="0"/>
        <v>5</v>
      </c>
    </row>
    <row r="19" spans="1:5" ht="21" x14ac:dyDescent="0.25">
      <c r="A19" s="18"/>
      <c r="B19" s="8"/>
      <c r="C19" s="9"/>
      <c r="D19" s="9"/>
      <c r="E19" s="9">
        <f t="shared" si="0"/>
        <v>5</v>
      </c>
    </row>
    <row r="20" spans="1:5" ht="21" x14ac:dyDescent="0.25">
      <c r="A20" s="18"/>
      <c r="B20" s="8"/>
      <c r="C20" s="9"/>
      <c r="D20" s="9"/>
      <c r="E20" s="9">
        <f t="shared" si="0"/>
        <v>5</v>
      </c>
    </row>
    <row r="21" spans="1:5" ht="21" x14ac:dyDescent="0.25">
      <c r="A21" s="18"/>
      <c r="B21" s="8"/>
      <c r="C21" s="9"/>
      <c r="D21" s="9"/>
      <c r="E21" s="9">
        <f t="shared" si="0"/>
        <v>5</v>
      </c>
    </row>
    <row r="22" spans="1:5" ht="21" x14ac:dyDescent="0.25">
      <c r="A22" s="18"/>
      <c r="B22" s="8"/>
      <c r="C22" s="9"/>
      <c r="D22" s="9"/>
      <c r="E22" s="9">
        <f t="shared" si="0"/>
        <v>5</v>
      </c>
    </row>
    <row r="23" spans="1:5" ht="21" x14ac:dyDescent="0.25">
      <c r="A23" s="18"/>
      <c r="B23" s="8"/>
      <c r="C23" s="9"/>
      <c r="D23" s="9"/>
      <c r="E23" s="9">
        <f t="shared" si="0"/>
        <v>5</v>
      </c>
    </row>
    <row r="24" spans="1:5" ht="21" x14ac:dyDescent="0.25">
      <c r="A24" s="18"/>
      <c r="B24" s="8"/>
      <c r="C24" s="9"/>
      <c r="D24" s="9"/>
      <c r="E24" s="9">
        <f t="shared" si="0"/>
        <v>5</v>
      </c>
    </row>
    <row r="25" spans="1:5" ht="21" x14ac:dyDescent="0.25">
      <c r="A25" s="18"/>
      <c r="B25" s="8"/>
      <c r="C25" s="9"/>
      <c r="D25" s="9"/>
      <c r="E25" s="9">
        <f t="shared" si="0"/>
        <v>5</v>
      </c>
    </row>
    <row r="26" spans="1:5" ht="21" x14ac:dyDescent="0.25">
      <c r="A26" s="18"/>
      <c r="B26" s="8"/>
      <c r="C26" s="9"/>
      <c r="D26" s="9"/>
      <c r="E26" s="9">
        <f t="shared" si="0"/>
        <v>5</v>
      </c>
    </row>
    <row r="27" spans="1:5" ht="21" x14ac:dyDescent="0.25">
      <c r="A27" s="18"/>
      <c r="B27" s="8"/>
      <c r="C27" s="9"/>
      <c r="D27" s="9"/>
      <c r="E27" s="9">
        <f t="shared" si="0"/>
        <v>5</v>
      </c>
    </row>
    <row r="28" spans="1:5" ht="21" x14ac:dyDescent="0.25">
      <c r="A28" s="18"/>
      <c r="B28" s="8"/>
      <c r="C28" s="9"/>
      <c r="D28" s="9"/>
      <c r="E28" s="9">
        <f t="shared" si="0"/>
        <v>5</v>
      </c>
    </row>
    <row r="29" spans="1:5" ht="21" x14ac:dyDescent="0.25">
      <c r="A29" s="18"/>
      <c r="B29" s="8"/>
      <c r="C29" s="9"/>
      <c r="D29" s="9"/>
      <c r="E29" s="9">
        <f t="shared" si="0"/>
        <v>5</v>
      </c>
    </row>
    <row r="30" spans="1:5" ht="21" x14ac:dyDescent="0.25">
      <c r="A30" s="18"/>
      <c r="B30" s="8"/>
      <c r="C30" s="9"/>
      <c r="D30" s="9"/>
      <c r="E30" s="9">
        <f t="shared" si="0"/>
        <v>5</v>
      </c>
    </row>
    <row r="31" spans="1:5" ht="21" x14ac:dyDescent="0.25">
      <c r="A31" s="18"/>
      <c r="B31" s="8"/>
      <c r="C31" s="9"/>
      <c r="D31" s="9"/>
      <c r="E31" s="9">
        <f t="shared" si="0"/>
        <v>5</v>
      </c>
    </row>
    <row r="32" spans="1:5" ht="21" x14ac:dyDescent="0.25">
      <c r="A32" s="18"/>
      <c r="B32" s="8"/>
      <c r="C32" s="9"/>
      <c r="D32" s="9"/>
      <c r="E32" s="9">
        <f t="shared" si="0"/>
        <v>5</v>
      </c>
    </row>
    <row r="33" spans="1:5" ht="21" x14ac:dyDescent="0.25">
      <c r="A33" s="17"/>
      <c r="B33" s="8"/>
      <c r="C33" s="9"/>
      <c r="D33" s="9"/>
      <c r="E33" s="9">
        <f t="shared" si="0"/>
        <v>5</v>
      </c>
    </row>
    <row r="34" spans="1:5" ht="21" x14ac:dyDescent="0.25">
      <c r="A34" s="17"/>
      <c r="B34" s="8"/>
      <c r="C34" s="9"/>
      <c r="D34" s="9"/>
      <c r="E34" s="9">
        <f t="shared" si="0"/>
        <v>5</v>
      </c>
    </row>
    <row r="35" spans="1:5" ht="21" x14ac:dyDescent="0.25">
      <c r="A35" s="17"/>
      <c r="B35" s="17"/>
      <c r="C35" s="9"/>
      <c r="D35" s="9"/>
      <c r="E35" s="9">
        <f t="shared" si="0"/>
        <v>5</v>
      </c>
    </row>
    <row r="36" spans="1:5" ht="21" x14ac:dyDescent="0.25">
      <c r="A36" s="17"/>
      <c r="B36" s="17"/>
      <c r="C36" s="9"/>
      <c r="D36" s="9"/>
      <c r="E36" s="9">
        <f t="shared" si="0"/>
        <v>5</v>
      </c>
    </row>
    <row r="37" spans="1:5" ht="21" x14ac:dyDescent="0.25">
      <c r="A37" s="17"/>
      <c r="B37" s="17"/>
      <c r="C37" s="9"/>
      <c r="D37" s="9"/>
      <c r="E37" s="9">
        <f t="shared" si="0"/>
        <v>5</v>
      </c>
    </row>
    <row r="38" spans="1:5" ht="21" x14ac:dyDescent="0.25">
      <c r="A38" s="17"/>
      <c r="B38" s="17"/>
      <c r="C38" s="9"/>
      <c r="D38" s="9"/>
      <c r="E38" s="9">
        <f t="shared" si="0"/>
        <v>5</v>
      </c>
    </row>
    <row r="39" spans="1:5" ht="21" x14ac:dyDescent="0.25">
      <c r="A39" s="17"/>
      <c r="B39" s="17"/>
      <c r="C39" s="9"/>
      <c r="D39" s="9"/>
      <c r="E39" s="9">
        <f t="shared" si="0"/>
        <v>5</v>
      </c>
    </row>
    <row r="40" spans="1:5" ht="21" x14ac:dyDescent="0.25">
      <c r="A40" s="17"/>
      <c r="B40" s="17"/>
      <c r="C40" s="9"/>
      <c r="D40" s="9"/>
      <c r="E40" s="9">
        <f t="shared" si="0"/>
        <v>5</v>
      </c>
    </row>
    <row r="41" spans="1:5" ht="21" x14ac:dyDescent="0.25">
      <c r="A41" s="17"/>
      <c r="B41" s="17"/>
      <c r="C41" s="9"/>
      <c r="D41" s="9"/>
      <c r="E41" s="9">
        <f t="shared" si="0"/>
        <v>5</v>
      </c>
    </row>
    <row r="42" spans="1:5" ht="21" x14ac:dyDescent="0.25">
      <c r="A42" s="17"/>
      <c r="B42" s="17"/>
      <c r="C42" s="9"/>
      <c r="D42" s="9"/>
      <c r="E42" s="9">
        <f t="shared" si="0"/>
        <v>5</v>
      </c>
    </row>
    <row r="43" spans="1:5" ht="21" x14ac:dyDescent="0.25">
      <c r="A43" s="17"/>
      <c r="B43" s="17"/>
      <c r="C43" s="9"/>
      <c r="D43" s="9"/>
      <c r="E43" s="9">
        <f t="shared" si="0"/>
        <v>5</v>
      </c>
    </row>
    <row r="44" spans="1:5" ht="21" x14ac:dyDescent="0.25">
      <c r="A44" s="17"/>
      <c r="B44" s="17"/>
      <c r="C44" s="9"/>
      <c r="D44" s="9"/>
      <c r="E44" s="9">
        <f t="shared" si="0"/>
        <v>5</v>
      </c>
    </row>
    <row r="45" spans="1:5" ht="21" x14ac:dyDescent="0.25">
      <c r="A45" s="17"/>
      <c r="B45" s="17"/>
      <c r="C45" s="9"/>
      <c r="D45" s="9"/>
      <c r="E45" s="9">
        <f t="shared" si="0"/>
        <v>5</v>
      </c>
    </row>
    <row r="46" spans="1:5" ht="21" x14ac:dyDescent="0.25">
      <c r="A46" s="17"/>
      <c r="B46" s="17"/>
      <c r="C46" s="9"/>
      <c r="D46" s="9"/>
      <c r="E46" s="9">
        <f t="shared" si="0"/>
        <v>5</v>
      </c>
    </row>
    <row r="47" spans="1:5" ht="21" x14ac:dyDescent="0.25">
      <c r="A47" s="17"/>
      <c r="B47" s="17"/>
      <c r="C47" s="9"/>
      <c r="D47" s="9"/>
      <c r="E47" s="9">
        <f t="shared" si="0"/>
        <v>5</v>
      </c>
    </row>
    <row r="48" spans="1:5" ht="21" x14ac:dyDescent="0.25">
      <c r="A48" s="17"/>
      <c r="B48" s="17"/>
      <c r="C48" s="9"/>
      <c r="D48" s="9"/>
      <c r="E48" s="9">
        <f t="shared" si="0"/>
        <v>5</v>
      </c>
    </row>
    <row r="49" spans="1:5" ht="21" x14ac:dyDescent="0.25">
      <c r="A49" s="17"/>
      <c r="B49" s="17"/>
      <c r="C49" s="9"/>
      <c r="D49" s="9"/>
      <c r="E49" s="9">
        <f t="shared" si="0"/>
        <v>5</v>
      </c>
    </row>
    <row r="50" spans="1:5" ht="21" x14ac:dyDescent="0.25">
      <c r="A50" s="17"/>
      <c r="B50" s="17"/>
      <c r="C50" s="9"/>
      <c r="D50" s="9"/>
      <c r="E50" s="9">
        <f t="shared" si="0"/>
        <v>5</v>
      </c>
    </row>
    <row r="51" spans="1:5" ht="21" x14ac:dyDescent="0.25">
      <c r="A51" s="17"/>
      <c r="B51" s="17"/>
      <c r="C51" s="9"/>
      <c r="D51" s="9"/>
      <c r="E51" s="9">
        <f t="shared" si="0"/>
        <v>5</v>
      </c>
    </row>
    <row r="52" spans="1:5" ht="21" x14ac:dyDescent="0.25">
      <c r="A52" s="17"/>
      <c r="B52" s="17"/>
      <c r="C52" s="9"/>
      <c r="D52" s="9"/>
      <c r="E52" s="9">
        <f t="shared" si="0"/>
        <v>5</v>
      </c>
    </row>
    <row r="53" spans="1:5" ht="21" x14ac:dyDescent="0.25">
      <c r="A53" s="17"/>
      <c r="B53" s="17"/>
      <c r="C53" s="17"/>
      <c r="D53" s="9"/>
      <c r="E53" s="9">
        <f t="shared" si="0"/>
        <v>5</v>
      </c>
    </row>
    <row r="54" spans="1:5" ht="21" x14ac:dyDescent="0.25">
      <c r="A54" s="17"/>
      <c r="B54" s="17"/>
      <c r="C54" s="17"/>
      <c r="D54" s="9"/>
      <c r="E54" s="9">
        <f t="shared" si="0"/>
        <v>5</v>
      </c>
    </row>
    <row r="55" spans="1:5" ht="21" x14ac:dyDescent="0.25">
      <c r="A55" s="17"/>
      <c r="B55" s="17"/>
      <c r="C55" s="17"/>
      <c r="D55" s="9"/>
      <c r="E55" s="9">
        <f t="shared" si="0"/>
        <v>5</v>
      </c>
    </row>
    <row r="56" spans="1:5" ht="21" x14ac:dyDescent="0.25">
      <c r="A56" s="17"/>
      <c r="B56" s="17"/>
      <c r="C56" s="17"/>
      <c r="D56" s="9"/>
      <c r="E56" s="9">
        <f t="shared" si="0"/>
        <v>5</v>
      </c>
    </row>
    <row r="57" spans="1:5" ht="21" x14ac:dyDescent="0.25">
      <c r="A57" s="17"/>
      <c r="B57" s="17"/>
      <c r="C57" s="17"/>
      <c r="D57" s="9"/>
      <c r="E57" s="9">
        <f t="shared" si="0"/>
        <v>5</v>
      </c>
    </row>
    <row r="58" spans="1:5" ht="21" x14ac:dyDescent="0.25">
      <c r="A58" s="17"/>
      <c r="B58" s="17"/>
      <c r="C58" s="17"/>
      <c r="D58" s="9"/>
      <c r="E58" s="9">
        <f t="shared" si="0"/>
        <v>5</v>
      </c>
    </row>
    <row r="59" spans="1:5" ht="21" x14ac:dyDescent="0.25">
      <c r="A59" s="17"/>
      <c r="B59" s="17"/>
      <c r="C59" s="17"/>
      <c r="D59" s="9"/>
      <c r="E59" s="9">
        <f t="shared" si="0"/>
        <v>5</v>
      </c>
    </row>
    <row r="60" spans="1:5" ht="21" x14ac:dyDescent="0.25">
      <c r="A60" s="17"/>
      <c r="B60" s="17"/>
      <c r="C60" s="17"/>
      <c r="D60" s="9"/>
      <c r="E60" s="9">
        <f t="shared" si="0"/>
        <v>5</v>
      </c>
    </row>
    <row r="61" spans="1:5" ht="21" x14ac:dyDescent="0.25">
      <c r="A61" s="17"/>
      <c r="B61" s="17"/>
      <c r="C61" s="17"/>
      <c r="D61" s="9"/>
      <c r="E61" s="9">
        <f t="shared" si="0"/>
        <v>5</v>
      </c>
    </row>
    <row r="62" spans="1:5" ht="21" x14ac:dyDescent="0.25">
      <c r="A62" s="17"/>
      <c r="B62" s="17"/>
      <c r="C62" s="17"/>
      <c r="D62" s="9"/>
      <c r="E62" s="9">
        <f t="shared" si="0"/>
        <v>5</v>
      </c>
    </row>
    <row r="63" spans="1:5" ht="21" x14ac:dyDescent="0.25">
      <c r="A63" s="17"/>
      <c r="B63" s="17"/>
      <c r="C63" s="17"/>
      <c r="D63" s="9"/>
      <c r="E63" s="9">
        <f t="shared" si="0"/>
        <v>5</v>
      </c>
    </row>
    <row r="64" spans="1:5" ht="21" x14ac:dyDescent="0.25">
      <c r="A64" s="17"/>
      <c r="B64" s="17"/>
      <c r="C64" s="17"/>
      <c r="D64" s="9"/>
      <c r="E64" s="9">
        <f t="shared" si="0"/>
        <v>5</v>
      </c>
    </row>
    <row r="65" spans="1:8" ht="21" x14ac:dyDescent="0.25">
      <c r="A65" s="17"/>
      <c r="B65" s="17"/>
      <c r="C65" s="17"/>
      <c r="D65" s="9"/>
      <c r="E65" s="9">
        <f t="shared" si="0"/>
        <v>5</v>
      </c>
      <c r="H65">
        <v>999962</v>
      </c>
    </row>
    <row r="66" spans="1:8" ht="21" x14ac:dyDescent="0.25">
      <c r="A66" s="17"/>
      <c r="B66" s="17"/>
      <c r="C66" s="17"/>
      <c r="D66" s="9"/>
      <c r="E66" s="9">
        <f t="shared" si="0"/>
        <v>5</v>
      </c>
    </row>
    <row r="67" spans="1:8" ht="21" x14ac:dyDescent="0.25">
      <c r="A67" s="17"/>
      <c r="B67" s="17"/>
      <c r="C67" s="17"/>
      <c r="D67" s="9"/>
      <c r="E67" s="9">
        <f t="shared" si="0"/>
        <v>5</v>
      </c>
    </row>
    <row r="68" spans="1:8" ht="21" x14ac:dyDescent="0.25">
      <c r="A68" s="17"/>
      <c r="B68" s="17"/>
      <c r="C68" s="17"/>
      <c r="D68" s="9"/>
      <c r="E68" s="9">
        <f t="shared" si="0"/>
        <v>5</v>
      </c>
    </row>
    <row r="69" spans="1:8" ht="21" x14ac:dyDescent="0.25">
      <c r="A69" s="17"/>
      <c r="B69" s="17"/>
      <c r="C69" s="17"/>
      <c r="D69" s="9"/>
      <c r="E69" s="9">
        <f t="shared" si="0"/>
        <v>5</v>
      </c>
    </row>
    <row r="70" spans="1:8" ht="21" x14ac:dyDescent="0.25">
      <c r="A70" s="17"/>
      <c r="B70" s="17"/>
      <c r="C70" s="17"/>
      <c r="D70" s="9"/>
      <c r="E70" s="9">
        <f t="shared" ref="E70:E112" si="1">E69+C70-D70</f>
        <v>5</v>
      </c>
    </row>
    <row r="71" spans="1:8" ht="21" x14ac:dyDescent="0.25">
      <c r="A71" s="17"/>
      <c r="B71" s="17"/>
      <c r="C71" s="17"/>
      <c r="D71" s="9"/>
      <c r="E71" s="9">
        <f t="shared" si="1"/>
        <v>5</v>
      </c>
    </row>
    <row r="72" spans="1:8" ht="21" x14ac:dyDescent="0.25">
      <c r="A72" s="17"/>
      <c r="B72" s="17"/>
      <c r="C72" s="17"/>
      <c r="D72" s="9"/>
      <c r="E72" s="9">
        <f t="shared" si="1"/>
        <v>5</v>
      </c>
    </row>
    <row r="73" spans="1:8" ht="21" x14ac:dyDescent="0.25">
      <c r="A73" s="17"/>
      <c r="B73" s="17"/>
      <c r="C73" s="17"/>
      <c r="D73" s="9"/>
      <c r="E73" s="9">
        <f t="shared" si="1"/>
        <v>5</v>
      </c>
    </row>
    <row r="74" spans="1:8" ht="21" x14ac:dyDescent="0.25">
      <c r="A74" s="17"/>
      <c r="B74" s="17"/>
      <c r="C74" s="17"/>
      <c r="D74" s="9"/>
      <c r="E74" s="9">
        <f t="shared" si="1"/>
        <v>5</v>
      </c>
    </row>
    <row r="75" spans="1:8" ht="21" x14ac:dyDescent="0.25">
      <c r="A75" s="17"/>
      <c r="B75" s="17"/>
      <c r="C75" s="17"/>
      <c r="D75" s="9"/>
      <c r="E75" s="9">
        <f t="shared" si="1"/>
        <v>5</v>
      </c>
    </row>
    <row r="76" spans="1:8" ht="21" x14ac:dyDescent="0.25">
      <c r="A76" s="17"/>
      <c r="B76" s="17"/>
      <c r="C76" s="17"/>
      <c r="D76" s="9"/>
      <c r="E76" s="9">
        <f t="shared" si="1"/>
        <v>5</v>
      </c>
    </row>
    <row r="77" spans="1:8" ht="21" x14ac:dyDescent="0.25">
      <c r="A77" s="17"/>
      <c r="B77" s="17"/>
      <c r="C77" s="17"/>
      <c r="D77" s="9"/>
      <c r="E77" s="9">
        <f t="shared" si="1"/>
        <v>5</v>
      </c>
    </row>
    <row r="78" spans="1:8" ht="21" x14ac:dyDescent="0.25">
      <c r="A78" s="17"/>
      <c r="B78" s="17"/>
      <c r="C78" s="17"/>
      <c r="D78" s="9"/>
      <c r="E78" s="9">
        <f t="shared" si="1"/>
        <v>5</v>
      </c>
    </row>
    <row r="79" spans="1:8" ht="21" x14ac:dyDescent="0.25">
      <c r="A79" s="17"/>
      <c r="B79" s="17"/>
      <c r="C79" s="17"/>
      <c r="D79" s="9"/>
      <c r="E79" s="9">
        <f t="shared" si="1"/>
        <v>5</v>
      </c>
    </row>
    <row r="80" spans="1:8" ht="21" x14ac:dyDescent="0.25">
      <c r="A80" s="17"/>
      <c r="B80" s="17"/>
      <c r="C80" s="17"/>
      <c r="D80" s="9"/>
      <c r="E80" s="9">
        <f t="shared" si="1"/>
        <v>5</v>
      </c>
    </row>
    <row r="81" spans="1:5" ht="21" x14ac:dyDescent="0.25">
      <c r="A81" s="17"/>
      <c r="B81" s="17"/>
      <c r="C81" s="17"/>
      <c r="D81" s="9"/>
      <c r="E81" s="9">
        <f t="shared" si="1"/>
        <v>5</v>
      </c>
    </row>
    <row r="82" spans="1:5" ht="21" x14ac:dyDescent="0.25">
      <c r="A82" s="17"/>
      <c r="B82" s="17"/>
      <c r="C82" s="17"/>
      <c r="D82" s="9"/>
      <c r="E82" s="9">
        <f t="shared" si="1"/>
        <v>5</v>
      </c>
    </row>
    <row r="83" spans="1:5" ht="21" x14ac:dyDescent="0.25">
      <c r="A83" s="17"/>
      <c r="B83" s="17"/>
      <c r="C83" s="17"/>
      <c r="D83" s="9"/>
      <c r="E83" s="9">
        <f t="shared" si="1"/>
        <v>5</v>
      </c>
    </row>
    <row r="84" spans="1:5" ht="21" x14ac:dyDescent="0.25">
      <c r="A84" s="17"/>
      <c r="B84" s="17"/>
      <c r="C84" s="17"/>
      <c r="D84" s="9"/>
      <c r="E84" s="9">
        <f t="shared" si="1"/>
        <v>5</v>
      </c>
    </row>
    <row r="85" spans="1:5" ht="21" x14ac:dyDescent="0.25">
      <c r="A85" s="17"/>
      <c r="B85" s="17"/>
      <c r="C85" s="17"/>
      <c r="D85" s="9"/>
      <c r="E85" s="9">
        <f t="shared" si="1"/>
        <v>5</v>
      </c>
    </row>
    <row r="86" spans="1:5" ht="21" x14ac:dyDescent="0.25">
      <c r="A86" s="17"/>
      <c r="B86" s="17"/>
      <c r="C86" s="17"/>
      <c r="D86" s="9"/>
      <c r="E86" s="9">
        <f t="shared" si="1"/>
        <v>5</v>
      </c>
    </row>
    <row r="87" spans="1:5" ht="21" x14ac:dyDescent="0.25">
      <c r="A87" s="17"/>
      <c r="B87" s="17"/>
      <c r="C87" s="17"/>
      <c r="D87" s="9"/>
      <c r="E87" s="9">
        <f t="shared" si="1"/>
        <v>5</v>
      </c>
    </row>
    <row r="88" spans="1:5" ht="21" x14ac:dyDescent="0.25">
      <c r="A88" s="17"/>
      <c r="B88" s="17"/>
      <c r="C88" s="17"/>
      <c r="D88" s="9"/>
      <c r="E88" s="9">
        <f t="shared" si="1"/>
        <v>5</v>
      </c>
    </row>
    <row r="89" spans="1:5" ht="21" x14ac:dyDescent="0.25">
      <c r="A89" s="17"/>
      <c r="B89" s="17"/>
      <c r="C89" s="17"/>
      <c r="D89" s="9"/>
      <c r="E89" s="9">
        <f t="shared" si="1"/>
        <v>5</v>
      </c>
    </row>
    <row r="90" spans="1:5" ht="21" x14ac:dyDescent="0.25">
      <c r="A90" s="17"/>
      <c r="B90" s="17"/>
      <c r="C90" s="17"/>
      <c r="D90" s="9"/>
      <c r="E90" s="9">
        <f t="shared" si="1"/>
        <v>5</v>
      </c>
    </row>
    <row r="91" spans="1:5" ht="21" x14ac:dyDescent="0.25">
      <c r="A91" s="17"/>
      <c r="B91" s="17"/>
      <c r="C91" s="17"/>
      <c r="D91" s="9"/>
      <c r="E91" s="9">
        <f t="shared" si="1"/>
        <v>5</v>
      </c>
    </row>
    <row r="92" spans="1:5" ht="21" x14ac:dyDescent="0.25">
      <c r="A92" s="17"/>
      <c r="B92" s="17"/>
      <c r="C92" s="17"/>
      <c r="D92" s="9"/>
      <c r="E92" s="9">
        <f t="shared" si="1"/>
        <v>5</v>
      </c>
    </row>
    <row r="93" spans="1:5" ht="21" x14ac:dyDescent="0.25">
      <c r="A93" s="17"/>
      <c r="B93" s="17"/>
      <c r="C93" s="17"/>
      <c r="D93" s="9"/>
      <c r="E93" s="9">
        <f t="shared" si="1"/>
        <v>5</v>
      </c>
    </row>
    <row r="94" spans="1:5" ht="21" x14ac:dyDescent="0.25">
      <c r="A94" s="17"/>
      <c r="B94" s="17"/>
      <c r="C94" s="17"/>
      <c r="D94" s="9"/>
      <c r="E94" s="9">
        <f t="shared" si="1"/>
        <v>5</v>
      </c>
    </row>
    <row r="95" spans="1:5" ht="21" x14ac:dyDescent="0.25">
      <c r="A95" s="17"/>
      <c r="B95" s="17"/>
      <c r="C95" s="17"/>
      <c r="D95" s="9"/>
      <c r="E95" s="9">
        <f t="shared" si="1"/>
        <v>5</v>
      </c>
    </row>
    <row r="96" spans="1:5" ht="21" x14ac:dyDescent="0.25">
      <c r="A96" s="17"/>
      <c r="B96" s="17"/>
      <c r="C96" s="17"/>
      <c r="D96" s="9"/>
      <c r="E96" s="9">
        <f t="shared" si="1"/>
        <v>5</v>
      </c>
    </row>
    <row r="97" spans="1:5" ht="21" x14ac:dyDescent="0.25">
      <c r="A97" s="17"/>
      <c r="B97" s="17"/>
      <c r="C97" s="17"/>
      <c r="D97" s="9"/>
      <c r="E97" s="9">
        <f t="shared" si="1"/>
        <v>5</v>
      </c>
    </row>
    <row r="98" spans="1:5" ht="21" x14ac:dyDescent="0.25">
      <c r="A98" s="17"/>
      <c r="B98" s="17"/>
      <c r="C98" s="17"/>
      <c r="D98" s="9"/>
      <c r="E98" s="9">
        <f t="shared" si="1"/>
        <v>5</v>
      </c>
    </row>
    <row r="99" spans="1:5" ht="21" x14ac:dyDescent="0.25">
      <c r="A99" s="17"/>
      <c r="B99" s="17"/>
      <c r="C99" s="17"/>
      <c r="D99" s="9"/>
      <c r="E99" s="9">
        <f t="shared" si="1"/>
        <v>5</v>
      </c>
    </row>
    <row r="100" spans="1:5" ht="21" x14ac:dyDescent="0.25">
      <c r="A100" s="17"/>
      <c r="B100" s="17"/>
      <c r="C100" s="17"/>
      <c r="D100" s="9"/>
      <c r="E100" s="9">
        <f t="shared" si="1"/>
        <v>5</v>
      </c>
    </row>
    <row r="101" spans="1:5" ht="21" x14ac:dyDescent="0.25">
      <c r="A101" s="17"/>
      <c r="B101" s="17"/>
      <c r="C101" s="17"/>
      <c r="D101" s="9"/>
      <c r="E101" s="9">
        <f t="shared" si="1"/>
        <v>5</v>
      </c>
    </row>
    <row r="102" spans="1:5" ht="21" x14ac:dyDescent="0.25">
      <c r="A102" s="17"/>
      <c r="B102" s="17"/>
      <c r="C102" s="17"/>
      <c r="D102" s="9"/>
      <c r="E102" s="9">
        <f t="shared" si="1"/>
        <v>5</v>
      </c>
    </row>
    <row r="103" spans="1:5" ht="21" x14ac:dyDescent="0.25">
      <c r="A103" s="17"/>
      <c r="B103" s="17"/>
      <c r="C103" s="17"/>
      <c r="D103" s="9"/>
      <c r="E103" s="9">
        <f t="shared" si="1"/>
        <v>5</v>
      </c>
    </row>
    <row r="104" spans="1:5" ht="21" x14ac:dyDescent="0.25">
      <c r="A104" s="17"/>
      <c r="B104" s="17"/>
      <c r="C104" s="17"/>
      <c r="D104" s="9"/>
      <c r="E104" s="9">
        <f t="shared" si="1"/>
        <v>5</v>
      </c>
    </row>
    <row r="105" spans="1:5" ht="21" x14ac:dyDescent="0.25">
      <c r="A105" s="17"/>
      <c r="B105" s="17"/>
      <c r="C105" s="17"/>
      <c r="D105" s="17"/>
      <c r="E105" s="9">
        <f t="shared" si="1"/>
        <v>5</v>
      </c>
    </row>
    <row r="106" spans="1:5" ht="21" x14ac:dyDescent="0.25">
      <c r="A106" s="17"/>
      <c r="B106" s="17"/>
      <c r="C106" s="17"/>
      <c r="D106" s="17"/>
      <c r="E106" s="9">
        <f t="shared" si="1"/>
        <v>5</v>
      </c>
    </row>
    <row r="107" spans="1:5" ht="21" x14ac:dyDescent="0.25">
      <c r="A107" s="17"/>
      <c r="B107" s="17"/>
      <c r="C107" s="17"/>
      <c r="D107" s="17"/>
      <c r="E107" s="9">
        <f t="shared" si="1"/>
        <v>5</v>
      </c>
    </row>
    <row r="108" spans="1:5" ht="21" x14ac:dyDescent="0.25">
      <c r="A108" s="17"/>
      <c r="B108" s="17"/>
      <c r="C108" s="17"/>
      <c r="D108" s="17"/>
      <c r="E108" s="9">
        <f t="shared" si="1"/>
        <v>5</v>
      </c>
    </row>
    <row r="109" spans="1:5" ht="21" x14ac:dyDescent="0.25">
      <c r="A109" s="17"/>
      <c r="B109" s="17"/>
      <c r="C109" s="17"/>
      <c r="D109" s="17"/>
      <c r="E109" s="9">
        <f t="shared" si="1"/>
        <v>5</v>
      </c>
    </row>
    <row r="110" spans="1:5" ht="21" x14ac:dyDescent="0.25">
      <c r="A110" s="17"/>
      <c r="B110" s="17"/>
      <c r="C110" s="17"/>
      <c r="D110" s="17"/>
      <c r="E110" s="9">
        <f t="shared" si="1"/>
        <v>5</v>
      </c>
    </row>
    <row r="111" spans="1:5" ht="21" x14ac:dyDescent="0.25">
      <c r="A111" s="17"/>
      <c r="B111" s="17"/>
      <c r="C111" s="17"/>
      <c r="D111" s="17"/>
      <c r="E111" s="9">
        <f t="shared" si="1"/>
        <v>5</v>
      </c>
    </row>
    <row r="112" spans="1:5" ht="21" x14ac:dyDescent="0.25">
      <c r="A112" s="17"/>
      <c r="B112" s="17"/>
      <c r="C112" s="17"/>
      <c r="D112" s="17"/>
      <c r="E112" s="9">
        <f t="shared" si="1"/>
        <v>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 codeName="Sheet200"/>
  <dimension ref="A1:E100"/>
  <sheetViews>
    <sheetView workbookViewId="0">
      <selection sqref="A1:E1"/>
    </sheetView>
  </sheetViews>
  <sheetFormatPr baseColWidth="10" defaultColWidth="8.83203125" defaultRowHeight="15" x14ac:dyDescent="0.2"/>
  <cols>
    <col min="1" max="1" width="16.33203125" bestFit="1" customWidth="1"/>
    <col min="2" max="2" width="58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795</v>
      </c>
      <c r="B1" s="160"/>
      <c r="C1" s="160"/>
      <c r="D1" s="160"/>
      <c r="E1" s="160"/>
    </row>
    <row r="2" spans="1:5" ht="26" x14ac:dyDescent="0.3">
      <c r="A2" s="161" t="s">
        <v>796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45416</v>
      </c>
      <c r="B5" s="8" t="s">
        <v>1395</v>
      </c>
      <c r="C5" s="9">
        <v>15000</v>
      </c>
      <c r="D5" s="9"/>
      <c r="E5" s="9">
        <f>E4+C5-D5</f>
        <v>15000</v>
      </c>
    </row>
    <row r="6" spans="1:5" ht="21" x14ac:dyDescent="0.25">
      <c r="A6" s="18">
        <v>45416</v>
      </c>
      <c r="B6" s="8" t="s">
        <v>1396</v>
      </c>
      <c r="C6" s="9"/>
      <c r="D6" s="9">
        <v>98</v>
      </c>
      <c r="E6" s="9">
        <f t="shared" ref="E6:E69" si="0">E5+C6-D6</f>
        <v>14902</v>
      </c>
    </row>
    <row r="7" spans="1:5" ht="21" x14ac:dyDescent="0.25">
      <c r="A7" s="18">
        <v>45419</v>
      </c>
      <c r="B7" s="8" t="s">
        <v>1397</v>
      </c>
      <c r="C7" s="9"/>
      <c r="D7" s="9">
        <v>14500</v>
      </c>
      <c r="E7" s="9">
        <f t="shared" si="0"/>
        <v>402</v>
      </c>
    </row>
    <row r="8" spans="1:5" ht="21" x14ac:dyDescent="0.25">
      <c r="A8" s="18">
        <v>45427</v>
      </c>
      <c r="B8" s="8" t="s">
        <v>1395</v>
      </c>
      <c r="C8" s="9">
        <v>10000</v>
      </c>
      <c r="D8" s="9"/>
      <c r="E8" s="9">
        <f t="shared" si="0"/>
        <v>10402</v>
      </c>
    </row>
    <row r="9" spans="1:5" ht="21" x14ac:dyDescent="0.25">
      <c r="A9" s="8"/>
      <c r="B9" s="8"/>
      <c r="C9" s="9"/>
      <c r="D9" s="9">
        <v>10000</v>
      </c>
      <c r="E9" s="9">
        <f t="shared" si="0"/>
        <v>402</v>
      </c>
    </row>
    <row r="10" spans="1:5" ht="21" x14ac:dyDescent="0.25">
      <c r="A10" s="8"/>
      <c r="B10" s="8"/>
      <c r="C10" s="9"/>
      <c r="D10" s="9"/>
      <c r="E10" s="9">
        <f t="shared" si="0"/>
        <v>402</v>
      </c>
    </row>
    <row r="11" spans="1:5" ht="21" x14ac:dyDescent="0.25">
      <c r="A11" s="8"/>
      <c r="B11" s="8"/>
      <c r="C11" s="9"/>
      <c r="D11" s="9"/>
      <c r="E11" s="9">
        <f t="shared" si="0"/>
        <v>402</v>
      </c>
    </row>
    <row r="12" spans="1:5" ht="21" x14ac:dyDescent="0.25">
      <c r="A12" s="8"/>
      <c r="B12" s="8"/>
      <c r="C12" s="9"/>
      <c r="D12" s="9"/>
      <c r="E12" s="9">
        <f t="shared" si="0"/>
        <v>402</v>
      </c>
    </row>
    <row r="13" spans="1:5" ht="21" x14ac:dyDescent="0.25">
      <c r="A13" s="8"/>
      <c r="B13" s="8"/>
      <c r="C13" s="9"/>
      <c r="D13" s="9"/>
      <c r="E13" s="9">
        <f t="shared" si="0"/>
        <v>402</v>
      </c>
    </row>
    <row r="14" spans="1:5" ht="21" x14ac:dyDescent="0.25">
      <c r="A14" s="8"/>
      <c r="B14" s="8"/>
      <c r="C14" s="9"/>
      <c r="D14" s="9"/>
      <c r="E14" s="9">
        <f t="shared" si="0"/>
        <v>402</v>
      </c>
    </row>
    <row r="15" spans="1:5" ht="21" x14ac:dyDescent="0.25">
      <c r="A15" s="8"/>
      <c r="B15" s="8"/>
      <c r="C15" s="9"/>
      <c r="D15" s="9"/>
      <c r="E15" s="9">
        <f t="shared" si="0"/>
        <v>402</v>
      </c>
    </row>
    <row r="16" spans="1:5" ht="21" x14ac:dyDescent="0.25">
      <c r="A16" s="8"/>
      <c r="B16" s="8"/>
      <c r="C16" s="9"/>
      <c r="D16" s="9"/>
      <c r="E16" s="9">
        <f t="shared" si="0"/>
        <v>402</v>
      </c>
    </row>
    <row r="17" spans="1:5" ht="21" x14ac:dyDescent="0.25">
      <c r="A17" s="8"/>
      <c r="B17" s="8"/>
      <c r="C17" s="9"/>
      <c r="D17" s="9"/>
      <c r="E17" s="9">
        <f t="shared" si="0"/>
        <v>402</v>
      </c>
    </row>
    <row r="18" spans="1:5" ht="21" x14ac:dyDescent="0.25">
      <c r="A18" s="8"/>
      <c r="B18" s="8"/>
      <c r="C18" s="9"/>
      <c r="D18" s="9"/>
      <c r="E18" s="9">
        <f t="shared" si="0"/>
        <v>402</v>
      </c>
    </row>
    <row r="19" spans="1:5" ht="21" x14ac:dyDescent="0.25">
      <c r="A19" s="8"/>
      <c r="B19" s="8"/>
      <c r="C19" s="9"/>
      <c r="D19" s="9"/>
      <c r="E19" s="9">
        <f t="shared" si="0"/>
        <v>402</v>
      </c>
    </row>
    <row r="20" spans="1:5" ht="21" x14ac:dyDescent="0.25">
      <c r="A20" s="8"/>
      <c r="B20" s="8"/>
      <c r="C20" s="9"/>
      <c r="D20" s="9"/>
      <c r="E20" s="9">
        <f t="shared" si="0"/>
        <v>402</v>
      </c>
    </row>
    <row r="21" spans="1:5" ht="21" x14ac:dyDescent="0.25">
      <c r="A21" s="8"/>
      <c r="B21" s="8"/>
      <c r="C21" s="9"/>
      <c r="D21" s="9"/>
      <c r="E21" s="9">
        <f t="shared" si="0"/>
        <v>402</v>
      </c>
    </row>
    <row r="22" spans="1:5" ht="21" x14ac:dyDescent="0.25">
      <c r="A22" s="8"/>
      <c r="B22" s="8"/>
      <c r="C22" s="9"/>
      <c r="D22" s="9"/>
      <c r="E22" s="9">
        <f t="shared" si="0"/>
        <v>402</v>
      </c>
    </row>
    <row r="23" spans="1:5" ht="21" x14ac:dyDescent="0.25">
      <c r="A23" s="8"/>
      <c r="B23" s="8"/>
      <c r="C23" s="9"/>
      <c r="D23" s="9"/>
      <c r="E23" s="9">
        <f t="shared" si="0"/>
        <v>402</v>
      </c>
    </row>
    <row r="24" spans="1:5" ht="21" x14ac:dyDescent="0.25">
      <c r="E24" s="9">
        <f t="shared" si="0"/>
        <v>402</v>
      </c>
    </row>
    <row r="25" spans="1:5" ht="21" x14ac:dyDescent="0.25">
      <c r="E25" s="9">
        <f t="shared" si="0"/>
        <v>402</v>
      </c>
    </row>
    <row r="26" spans="1:5" ht="21" x14ac:dyDescent="0.25">
      <c r="E26" s="9">
        <f t="shared" si="0"/>
        <v>402</v>
      </c>
    </row>
    <row r="27" spans="1:5" ht="21" x14ac:dyDescent="0.25">
      <c r="E27" s="9">
        <f t="shared" si="0"/>
        <v>402</v>
      </c>
    </row>
    <row r="28" spans="1:5" ht="21" x14ac:dyDescent="0.25">
      <c r="E28" s="9">
        <f t="shared" si="0"/>
        <v>402</v>
      </c>
    </row>
    <row r="29" spans="1:5" ht="21" x14ac:dyDescent="0.25">
      <c r="E29" s="9">
        <f t="shared" si="0"/>
        <v>402</v>
      </c>
    </row>
    <row r="30" spans="1:5" ht="21" x14ac:dyDescent="0.25">
      <c r="E30" s="9">
        <f t="shared" si="0"/>
        <v>402</v>
      </c>
    </row>
    <row r="31" spans="1:5" ht="21" x14ac:dyDescent="0.25">
      <c r="E31" s="9">
        <f t="shared" si="0"/>
        <v>402</v>
      </c>
    </row>
    <row r="32" spans="1:5" ht="21" x14ac:dyDescent="0.25">
      <c r="E32" s="9">
        <f t="shared" si="0"/>
        <v>402</v>
      </c>
    </row>
    <row r="33" spans="5:5" ht="21" x14ac:dyDescent="0.25">
      <c r="E33" s="9">
        <f t="shared" si="0"/>
        <v>402</v>
      </c>
    </row>
    <row r="34" spans="5:5" ht="21" x14ac:dyDescent="0.25">
      <c r="E34" s="9">
        <f t="shared" si="0"/>
        <v>402</v>
      </c>
    </row>
    <row r="35" spans="5:5" ht="21" x14ac:dyDescent="0.25">
      <c r="E35" s="9">
        <f t="shared" si="0"/>
        <v>402</v>
      </c>
    </row>
    <row r="36" spans="5:5" ht="21" x14ac:dyDescent="0.25">
      <c r="E36" s="9">
        <f t="shared" si="0"/>
        <v>402</v>
      </c>
    </row>
    <row r="37" spans="5:5" ht="21" x14ac:dyDescent="0.25">
      <c r="E37" s="9">
        <f t="shared" si="0"/>
        <v>402</v>
      </c>
    </row>
    <row r="38" spans="5:5" ht="21" x14ac:dyDescent="0.25">
      <c r="E38" s="9">
        <f t="shared" si="0"/>
        <v>402</v>
      </c>
    </row>
    <row r="39" spans="5:5" ht="21" x14ac:dyDescent="0.25">
      <c r="E39" s="9">
        <f t="shared" si="0"/>
        <v>402</v>
      </c>
    </row>
    <row r="40" spans="5:5" ht="21" x14ac:dyDescent="0.25">
      <c r="E40" s="9">
        <f t="shared" si="0"/>
        <v>402</v>
      </c>
    </row>
    <row r="41" spans="5:5" ht="21" x14ac:dyDescent="0.25">
      <c r="E41" s="9">
        <f t="shared" si="0"/>
        <v>402</v>
      </c>
    </row>
    <row r="42" spans="5:5" ht="21" x14ac:dyDescent="0.25">
      <c r="E42" s="9">
        <f t="shared" si="0"/>
        <v>402</v>
      </c>
    </row>
    <row r="43" spans="5:5" ht="21" x14ac:dyDescent="0.25">
      <c r="E43" s="9">
        <f t="shared" si="0"/>
        <v>402</v>
      </c>
    </row>
    <row r="44" spans="5:5" ht="21" x14ac:dyDescent="0.25">
      <c r="E44" s="9">
        <f t="shared" si="0"/>
        <v>402</v>
      </c>
    </row>
    <row r="45" spans="5:5" ht="21" x14ac:dyDescent="0.25">
      <c r="E45" s="9">
        <f t="shared" si="0"/>
        <v>402</v>
      </c>
    </row>
    <row r="46" spans="5:5" ht="21" x14ac:dyDescent="0.25">
      <c r="E46" s="9">
        <f t="shared" si="0"/>
        <v>402</v>
      </c>
    </row>
    <row r="47" spans="5:5" ht="21" x14ac:dyDescent="0.25">
      <c r="E47" s="9">
        <f t="shared" si="0"/>
        <v>402</v>
      </c>
    </row>
    <row r="48" spans="5:5" ht="21" x14ac:dyDescent="0.25">
      <c r="E48" s="9">
        <f t="shared" si="0"/>
        <v>402</v>
      </c>
    </row>
    <row r="49" spans="5:5" ht="21" x14ac:dyDescent="0.25">
      <c r="E49" s="9">
        <f t="shared" si="0"/>
        <v>402</v>
      </c>
    </row>
    <row r="50" spans="5:5" ht="21" x14ac:dyDescent="0.25">
      <c r="E50" s="9">
        <f t="shared" si="0"/>
        <v>402</v>
      </c>
    </row>
    <row r="51" spans="5:5" ht="21" x14ac:dyDescent="0.25">
      <c r="E51" s="9">
        <f t="shared" si="0"/>
        <v>402</v>
      </c>
    </row>
    <row r="52" spans="5:5" ht="21" x14ac:dyDescent="0.25">
      <c r="E52" s="9">
        <f t="shared" si="0"/>
        <v>402</v>
      </c>
    </row>
    <row r="53" spans="5:5" ht="21" x14ac:dyDescent="0.25">
      <c r="E53" s="9">
        <f t="shared" si="0"/>
        <v>402</v>
      </c>
    </row>
    <row r="54" spans="5:5" ht="21" x14ac:dyDescent="0.25">
      <c r="E54" s="9">
        <f t="shared" si="0"/>
        <v>402</v>
      </c>
    </row>
    <row r="55" spans="5:5" ht="21" x14ac:dyDescent="0.25">
      <c r="E55" s="9">
        <f t="shared" si="0"/>
        <v>402</v>
      </c>
    </row>
    <row r="56" spans="5:5" ht="21" x14ac:dyDescent="0.25">
      <c r="E56" s="9">
        <f t="shared" si="0"/>
        <v>402</v>
      </c>
    </row>
    <row r="57" spans="5:5" ht="21" x14ac:dyDescent="0.25">
      <c r="E57" s="9">
        <f t="shared" si="0"/>
        <v>402</v>
      </c>
    </row>
    <row r="58" spans="5:5" ht="21" x14ac:dyDescent="0.25">
      <c r="E58" s="9">
        <f t="shared" si="0"/>
        <v>402</v>
      </c>
    </row>
    <row r="59" spans="5:5" ht="21" x14ac:dyDescent="0.25">
      <c r="E59" s="9">
        <f t="shared" si="0"/>
        <v>402</v>
      </c>
    </row>
    <row r="60" spans="5:5" ht="21" x14ac:dyDescent="0.25">
      <c r="E60" s="9">
        <f t="shared" si="0"/>
        <v>402</v>
      </c>
    </row>
    <row r="61" spans="5:5" ht="21" x14ac:dyDescent="0.25">
      <c r="E61" s="9">
        <f t="shared" si="0"/>
        <v>402</v>
      </c>
    </row>
    <row r="62" spans="5:5" ht="21" x14ac:dyDescent="0.25">
      <c r="E62" s="9">
        <f t="shared" si="0"/>
        <v>402</v>
      </c>
    </row>
    <row r="63" spans="5:5" ht="21" x14ac:dyDescent="0.25">
      <c r="E63" s="9">
        <f t="shared" si="0"/>
        <v>402</v>
      </c>
    </row>
    <row r="64" spans="5:5" ht="21" x14ac:dyDescent="0.25">
      <c r="E64" s="9">
        <f t="shared" si="0"/>
        <v>402</v>
      </c>
    </row>
    <row r="65" spans="5:5" ht="21" x14ac:dyDescent="0.25">
      <c r="E65" s="9">
        <f t="shared" si="0"/>
        <v>402</v>
      </c>
    </row>
    <row r="66" spans="5:5" ht="21" x14ac:dyDescent="0.25">
      <c r="E66" s="9">
        <f t="shared" si="0"/>
        <v>402</v>
      </c>
    </row>
    <row r="67" spans="5:5" ht="21" x14ac:dyDescent="0.25">
      <c r="E67" s="9">
        <f t="shared" si="0"/>
        <v>402</v>
      </c>
    </row>
    <row r="68" spans="5:5" ht="21" x14ac:dyDescent="0.25">
      <c r="E68" s="9">
        <f t="shared" si="0"/>
        <v>402</v>
      </c>
    </row>
    <row r="69" spans="5:5" ht="21" x14ac:dyDescent="0.25">
      <c r="E69" s="9">
        <f t="shared" si="0"/>
        <v>402</v>
      </c>
    </row>
    <row r="70" spans="5:5" ht="21" x14ac:dyDescent="0.25">
      <c r="E70" s="9">
        <f t="shared" ref="E70:E100" si="1">E69+C70-D70</f>
        <v>402</v>
      </c>
    </row>
    <row r="71" spans="5:5" ht="21" x14ac:dyDescent="0.25">
      <c r="E71" s="9">
        <f t="shared" si="1"/>
        <v>402</v>
      </c>
    </row>
    <row r="72" spans="5:5" ht="21" x14ac:dyDescent="0.25">
      <c r="E72" s="9">
        <f t="shared" si="1"/>
        <v>402</v>
      </c>
    </row>
    <row r="73" spans="5:5" ht="21" x14ac:dyDescent="0.25">
      <c r="E73" s="9">
        <f t="shared" si="1"/>
        <v>402</v>
      </c>
    </row>
    <row r="74" spans="5:5" ht="21" x14ac:dyDescent="0.25">
      <c r="E74" s="9">
        <f t="shared" si="1"/>
        <v>402</v>
      </c>
    </row>
    <row r="75" spans="5:5" ht="21" x14ac:dyDescent="0.25">
      <c r="E75" s="9">
        <f t="shared" si="1"/>
        <v>402</v>
      </c>
    </row>
    <row r="76" spans="5:5" ht="21" x14ac:dyDescent="0.25">
      <c r="E76" s="9">
        <f t="shared" si="1"/>
        <v>402</v>
      </c>
    </row>
    <row r="77" spans="5:5" ht="21" x14ac:dyDescent="0.25">
      <c r="E77" s="9">
        <f t="shared" si="1"/>
        <v>402</v>
      </c>
    </row>
    <row r="78" spans="5:5" ht="21" x14ac:dyDescent="0.25">
      <c r="E78" s="9">
        <f t="shared" si="1"/>
        <v>402</v>
      </c>
    </row>
    <row r="79" spans="5:5" ht="21" x14ac:dyDescent="0.25">
      <c r="E79" s="9">
        <f t="shared" si="1"/>
        <v>402</v>
      </c>
    </row>
    <row r="80" spans="5:5" ht="21" x14ac:dyDescent="0.25">
      <c r="E80" s="9">
        <f t="shared" si="1"/>
        <v>402</v>
      </c>
    </row>
    <row r="81" spans="5:5" ht="21" x14ac:dyDescent="0.25">
      <c r="E81" s="9">
        <f t="shared" si="1"/>
        <v>402</v>
      </c>
    </row>
    <row r="82" spans="5:5" ht="21" x14ac:dyDescent="0.25">
      <c r="E82" s="9">
        <f t="shared" si="1"/>
        <v>402</v>
      </c>
    </row>
    <row r="83" spans="5:5" ht="21" x14ac:dyDescent="0.25">
      <c r="E83" s="9">
        <f t="shared" si="1"/>
        <v>402</v>
      </c>
    </row>
    <row r="84" spans="5:5" ht="21" x14ac:dyDescent="0.25">
      <c r="E84" s="9">
        <f t="shared" si="1"/>
        <v>402</v>
      </c>
    </row>
    <row r="85" spans="5:5" ht="21" x14ac:dyDescent="0.25">
      <c r="E85" s="9">
        <f t="shared" si="1"/>
        <v>402</v>
      </c>
    </row>
    <row r="86" spans="5:5" ht="21" x14ac:dyDescent="0.25">
      <c r="E86" s="9">
        <f t="shared" si="1"/>
        <v>402</v>
      </c>
    </row>
    <row r="87" spans="5:5" ht="21" x14ac:dyDescent="0.25">
      <c r="E87" s="9">
        <f t="shared" si="1"/>
        <v>402</v>
      </c>
    </row>
    <row r="88" spans="5:5" ht="21" x14ac:dyDescent="0.25">
      <c r="E88" s="9">
        <f t="shared" si="1"/>
        <v>402</v>
      </c>
    </row>
    <row r="89" spans="5:5" ht="21" x14ac:dyDescent="0.25">
      <c r="E89" s="9">
        <f t="shared" si="1"/>
        <v>402</v>
      </c>
    </row>
    <row r="90" spans="5:5" ht="21" x14ac:dyDescent="0.25">
      <c r="E90" s="9">
        <f t="shared" si="1"/>
        <v>402</v>
      </c>
    </row>
    <row r="91" spans="5:5" ht="21" x14ac:dyDescent="0.25">
      <c r="E91" s="9">
        <f t="shared" si="1"/>
        <v>402</v>
      </c>
    </row>
    <row r="92" spans="5:5" ht="21" x14ac:dyDescent="0.25">
      <c r="E92" s="9">
        <f t="shared" si="1"/>
        <v>402</v>
      </c>
    </row>
    <row r="93" spans="5:5" ht="21" x14ac:dyDescent="0.25">
      <c r="E93" s="9">
        <f t="shared" si="1"/>
        <v>402</v>
      </c>
    </row>
    <row r="94" spans="5:5" ht="21" x14ac:dyDescent="0.25">
      <c r="E94" s="9">
        <f t="shared" si="1"/>
        <v>402</v>
      </c>
    </row>
    <row r="95" spans="5:5" ht="21" x14ac:dyDescent="0.25">
      <c r="E95" s="9">
        <f t="shared" si="1"/>
        <v>402</v>
      </c>
    </row>
    <row r="96" spans="5:5" ht="21" x14ac:dyDescent="0.25">
      <c r="E96" s="9">
        <f t="shared" si="1"/>
        <v>402</v>
      </c>
    </row>
    <row r="97" spans="5:5" ht="21" x14ac:dyDescent="0.25">
      <c r="E97" s="9">
        <f t="shared" si="1"/>
        <v>402</v>
      </c>
    </row>
    <row r="98" spans="5:5" ht="21" x14ac:dyDescent="0.25">
      <c r="E98" s="9">
        <f t="shared" si="1"/>
        <v>402</v>
      </c>
    </row>
    <row r="99" spans="5:5" ht="21" x14ac:dyDescent="0.25">
      <c r="E99" s="9">
        <f t="shared" si="1"/>
        <v>402</v>
      </c>
    </row>
    <row r="100" spans="5:5" ht="21" x14ac:dyDescent="0.25">
      <c r="E100" s="9">
        <f t="shared" si="1"/>
        <v>402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 codeName="Sheet201"/>
  <dimension ref="A1:E63"/>
  <sheetViews>
    <sheetView workbookViewId="0">
      <selection activeCell="C18" sqref="C18"/>
    </sheetView>
  </sheetViews>
  <sheetFormatPr baseColWidth="10" defaultColWidth="8.83203125" defaultRowHeight="15" x14ac:dyDescent="0.2"/>
  <cols>
    <col min="1" max="1" width="15.6640625" bestFit="1" customWidth="1"/>
    <col min="2" max="2" width="60.33203125" bestFit="1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1612</v>
      </c>
      <c r="B1" s="160"/>
      <c r="C1" s="160"/>
      <c r="D1" s="160"/>
      <c r="E1" s="160"/>
    </row>
    <row r="2" spans="1:5" ht="26" x14ac:dyDescent="0.3">
      <c r="A2" s="161" t="s">
        <v>1613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45442</v>
      </c>
      <c r="B5" s="8" t="s">
        <v>1614</v>
      </c>
      <c r="C5" s="9">
        <v>100</v>
      </c>
      <c r="D5" s="9"/>
      <c r="E5" s="9">
        <f>E4+C5-D5</f>
        <v>100</v>
      </c>
    </row>
    <row r="6" spans="1:5" ht="21" x14ac:dyDescent="0.25">
      <c r="A6" s="18">
        <v>45442</v>
      </c>
      <c r="B6" s="8" t="s">
        <v>1615</v>
      </c>
      <c r="C6" s="9">
        <v>500000</v>
      </c>
      <c r="D6" s="9"/>
      <c r="E6" s="9">
        <f t="shared" ref="E6:E63" si="0">E5+C6-D6</f>
        <v>500100</v>
      </c>
    </row>
    <row r="7" spans="1:5" ht="21" x14ac:dyDescent="0.25">
      <c r="A7" s="18">
        <v>45442</v>
      </c>
      <c r="B7" s="8" t="s">
        <v>1616</v>
      </c>
      <c r="C7" s="9"/>
      <c r="D7" s="9">
        <v>500000</v>
      </c>
      <c r="E7" s="9">
        <f t="shared" si="0"/>
        <v>100</v>
      </c>
    </row>
    <row r="8" spans="1:5" ht="21" x14ac:dyDescent="0.25">
      <c r="A8" s="18" t="s">
        <v>1617</v>
      </c>
      <c r="B8" s="8" t="s">
        <v>1615</v>
      </c>
      <c r="C8" s="9">
        <v>360900</v>
      </c>
      <c r="D8" s="9"/>
      <c r="E8" s="9">
        <f t="shared" si="0"/>
        <v>361000</v>
      </c>
    </row>
    <row r="9" spans="1:5" ht="21" x14ac:dyDescent="0.25">
      <c r="A9" s="18" t="s">
        <v>1617</v>
      </c>
      <c r="B9" s="8" t="s">
        <v>1616</v>
      </c>
      <c r="C9" s="9"/>
      <c r="D9" s="9">
        <v>360950</v>
      </c>
      <c r="E9" s="9">
        <f t="shared" si="0"/>
        <v>50</v>
      </c>
    </row>
    <row r="10" spans="1:5" ht="21" x14ac:dyDescent="0.25">
      <c r="A10" s="18">
        <v>45464</v>
      </c>
      <c r="B10" s="8" t="s">
        <v>1618</v>
      </c>
      <c r="C10" s="9">
        <v>30000</v>
      </c>
      <c r="D10" s="9"/>
      <c r="E10" s="9">
        <f t="shared" si="0"/>
        <v>30050</v>
      </c>
    </row>
    <row r="11" spans="1:5" ht="21" x14ac:dyDescent="0.25">
      <c r="A11" s="18">
        <v>45464</v>
      </c>
      <c r="B11" s="8" t="s">
        <v>876</v>
      </c>
      <c r="C11" s="9"/>
      <c r="D11" s="9">
        <v>2182.85</v>
      </c>
      <c r="E11" s="9">
        <f t="shared" si="0"/>
        <v>27867.15</v>
      </c>
    </row>
    <row r="12" spans="1:5" ht="21" x14ac:dyDescent="0.25">
      <c r="A12" s="18">
        <v>45465</v>
      </c>
      <c r="B12" s="8" t="s">
        <v>1624</v>
      </c>
      <c r="C12" s="9"/>
      <c r="D12" s="9">
        <v>420</v>
      </c>
      <c r="E12" s="9">
        <f t="shared" si="0"/>
        <v>27447.15</v>
      </c>
    </row>
    <row r="13" spans="1:5" ht="21" x14ac:dyDescent="0.25">
      <c r="A13" s="18">
        <v>45465</v>
      </c>
      <c r="B13" s="8" t="s">
        <v>888</v>
      </c>
      <c r="C13" s="9"/>
      <c r="D13" s="9">
        <v>308.73</v>
      </c>
      <c r="E13" s="9">
        <f t="shared" si="0"/>
        <v>27138.420000000002</v>
      </c>
    </row>
    <row r="14" spans="1:5" ht="21" x14ac:dyDescent="0.25">
      <c r="A14" s="18">
        <v>45465</v>
      </c>
      <c r="B14" s="8" t="s">
        <v>1628</v>
      </c>
      <c r="C14" s="9">
        <v>20000</v>
      </c>
      <c r="D14" s="9"/>
      <c r="E14" s="9">
        <f t="shared" si="0"/>
        <v>47138.42</v>
      </c>
    </row>
    <row r="15" spans="1:5" ht="21" x14ac:dyDescent="0.25">
      <c r="A15" s="18">
        <v>45465</v>
      </c>
      <c r="B15" s="8" t="s">
        <v>1629</v>
      </c>
      <c r="C15" s="9"/>
      <c r="D15" s="9">
        <v>15000</v>
      </c>
      <c r="E15" s="9">
        <f t="shared" si="0"/>
        <v>32138.42</v>
      </c>
    </row>
    <row r="16" spans="1:5" ht="21" x14ac:dyDescent="0.25">
      <c r="A16" s="18">
        <v>45467</v>
      </c>
      <c r="B16" s="8" t="s">
        <v>1630</v>
      </c>
      <c r="C16" s="9">
        <v>20000</v>
      </c>
      <c r="D16" s="9"/>
      <c r="E16" s="9">
        <f t="shared" si="0"/>
        <v>52138.42</v>
      </c>
    </row>
    <row r="17" spans="1:5" ht="21" x14ac:dyDescent="0.25">
      <c r="A17" s="18">
        <v>45468</v>
      </c>
      <c r="B17" s="8" t="s">
        <v>1651</v>
      </c>
      <c r="C17" s="9"/>
      <c r="D17" s="9">
        <v>1000</v>
      </c>
      <c r="E17" s="9">
        <f t="shared" si="0"/>
        <v>51138.42</v>
      </c>
    </row>
    <row r="18" spans="1:5" ht="21" x14ac:dyDescent="0.25">
      <c r="A18" s="18">
        <v>45469</v>
      </c>
      <c r="B18" s="8" t="s">
        <v>1652</v>
      </c>
      <c r="C18" s="9"/>
      <c r="D18" s="9">
        <v>20000</v>
      </c>
      <c r="E18" s="9">
        <f t="shared" si="0"/>
        <v>31138.42</v>
      </c>
    </row>
    <row r="19" spans="1:5" ht="21" x14ac:dyDescent="0.25">
      <c r="A19" s="18">
        <v>45469</v>
      </c>
      <c r="B19" s="8" t="s">
        <v>1629</v>
      </c>
      <c r="C19" s="9"/>
      <c r="D19" s="9">
        <v>20000</v>
      </c>
      <c r="E19" s="9">
        <f t="shared" si="0"/>
        <v>11138.419999999998</v>
      </c>
    </row>
    <row r="20" spans="1:5" ht="21" x14ac:dyDescent="0.25">
      <c r="A20" s="8"/>
      <c r="B20" s="8"/>
      <c r="C20" s="9"/>
      <c r="D20" s="9"/>
      <c r="E20" s="9">
        <f t="shared" si="0"/>
        <v>11138.419999999998</v>
      </c>
    </row>
    <row r="21" spans="1:5" ht="21" x14ac:dyDescent="0.25">
      <c r="A21" s="8"/>
      <c r="B21" s="8"/>
      <c r="C21" s="9"/>
      <c r="D21" s="9"/>
      <c r="E21" s="9">
        <f t="shared" si="0"/>
        <v>11138.419999999998</v>
      </c>
    </row>
    <row r="22" spans="1:5" ht="21" x14ac:dyDescent="0.25">
      <c r="A22" s="8"/>
      <c r="B22" s="8"/>
      <c r="C22" s="9"/>
      <c r="D22" s="9"/>
      <c r="E22" s="9">
        <f t="shared" si="0"/>
        <v>11138.419999999998</v>
      </c>
    </row>
    <row r="23" spans="1:5" ht="21" x14ac:dyDescent="0.25">
      <c r="A23" s="8"/>
      <c r="B23" s="8"/>
      <c r="C23" s="9"/>
      <c r="D23" s="9"/>
      <c r="E23" s="9">
        <f t="shared" si="0"/>
        <v>11138.419999999998</v>
      </c>
    </row>
    <row r="24" spans="1:5" ht="21" x14ac:dyDescent="0.25">
      <c r="A24" s="8"/>
      <c r="B24" s="8"/>
      <c r="C24" s="9"/>
      <c r="D24" s="9"/>
      <c r="E24" s="9">
        <f t="shared" si="0"/>
        <v>11138.419999999998</v>
      </c>
    </row>
    <row r="25" spans="1:5" ht="21" x14ac:dyDescent="0.25">
      <c r="A25" s="8"/>
      <c r="B25" s="8"/>
      <c r="C25" s="9"/>
      <c r="D25" s="9"/>
      <c r="E25" s="9">
        <f t="shared" si="0"/>
        <v>11138.419999999998</v>
      </c>
    </row>
    <row r="26" spans="1:5" ht="21" x14ac:dyDescent="0.25">
      <c r="A26" s="8"/>
      <c r="B26" s="8"/>
      <c r="C26" s="9"/>
      <c r="D26" s="9"/>
      <c r="E26" s="9">
        <f t="shared" si="0"/>
        <v>11138.419999999998</v>
      </c>
    </row>
    <row r="27" spans="1:5" ht="21" x14ac:dyDescent="0.25">
      <c r="A27" s="8"/>
      <c r="B27" s="8"/>
      <c r="C27" s="9"/>
      <c r="D27" s="9"/>
      <c r="E27" s="9">
        <f t="shared" si="0"/>
        <v>11138.419999999998</v>
      </c>
    </row>
    <row r="28" spans="1:5" ht="21" x14ac:dyDescent="0.25">
      <c r="A28" s="8"/>
      <c r="B28" s="8"/>
      <c r="C28" s="9"/>
      <c r="D28" s="9"/>
      <c r="E28" s="9">
        <f t="shared" si="0"/>
        <v>11138.419999999998</v>
      </c>
    </row>
    <row r="29" spans="1:5" ht="21" x14ac:dyDescent="0.25">
      <c r="A29" s="8"/>
      <c r="B29" s="8"/>
      <c r="C29" s="9"/>
      <c r="D29" s="9"/>
      <c r="E29" s="9">
        <f t="shared" si="0"/>
        <v>11138.419999999998</v>
      </c>
    </row>
    <row r="30" spans="1:5" ht="21" x14ac:dyDescent="0.25">
      <c r="A30" s="8"/>
      <c r="B30" s="8"/>
      <c r="C30" s="9"/>
      <c r="D30" s="9"/>
      <c r="E30" s="9">
        <f t="shared" si="0"/>
        <v>11138.419999999998</v>
      </c>
    </row>
    <row r="31" spans="1:5" ht="21" x14ac:dyDescent="0.25">
      <c r="A31" s="8"/>
      <c r="B31" s="8"/>
      <c r="C31" s="9"/>
      <c r="D31" s="9"/>
      <c r="E31" s="9">
        <f t="shared" si="0"/>
        <v>11138.419999999998</v>
      </c>
    </row>
    <row r="32" spans="1:5" ht="21" x14ac:dyDescent="0.25">
      <c r="A32" s="8"/>
      <c r="B32" s="8"/>
      <c r="C32" s="9"/>
      <c r="D32" s="9"/>
      <c r="E32" s="9">
        <f t="shared" si="0"/>
        <v>11138.419999999998</v>
      </c>
    </row>
    <row r="33" spans="1:5" ht="21" x14ac:dyDescent="0.25">
      <c r="A33" s="8"/>
      <c r="B33" s="8"/>
      <c r="C33" s="9"/>
      <c r="D33" s="9"/>
      <c r="E33" s="9">
        <f t="shared" si="0"/>
        <v>11138.419999999998</v>
      </c>
    </row>
    <row r="34" spans="1:5" ht="21" x14ac:dyDescent="0.25">
      <c r="A34" s="8"/>
      <c r="B34" s="8"/>
      <c r="C34" s="9"/>
      <c r="D34" s="9"/>
      <c r="E34" s="9">
        <f t="shared" si="0"/>
        <v>11138.419999999998</v>
      </c>
    </row>
    <row r="35" spans="1:5" ht="21" x14ac:dyDescent="0.25">
      <c r="A35" s="8"/>
      <c r="B35" s="8"/>
      <c r="C35" s="9"/>
      <c r="D35" s="9"/>
      <c r="E35" s="9">
        <f t="shared" si="0"/>
        <v>11138.419999999998</v>
      </c>
    </row>
    <row r="36" spans="1:5" ht="21" x14ac:dyDescent="0.25">
      <c r="A36" s="8"/>
      <c r="B36" s="8"/>
      <c r="C36" s="9"/>
      <c r="D36" s="9"/>
      <c r="E36" s="9">
        <f t="shared" si="0"/>
        <v>11138.419999999998</v>
      </c>
    </row>
    <row r="37" spans="1:5" ht="21" x14ac:dyDescent="0.25">
      <c r="A37" s="8"/>
      <c r="B37" s="8"/>
      <c r="C37" s="9"/>
      <c r="D37" s="9"/>
      <c r="E37" s="9">
        <f t="shared" si="0"/>
        <v>11138.419999999998</v>
      </c>
    </row>
    <row r="38" spans="1:5" ht="21" x14ac:dyDescent="0.25">
      <c r="A38" s="8"/>
      <c r="B38" s="8"/>
      <c r="C38" s="9"/>
      <c r="D38" s="9"/>
      <c r="E38" s="9">
        <f t="shared" si="0"/>
        <v>11138.419999999998</v>
      </c>
    </row>
    <row r="39" spans="1:5" ht="21" x14ac:dyDescent="0.25">
      <c r="A39" s="8"/>
      <c r="B39" s="8"/>
      <c r="C39" s="9"/>
      <c r="D39" s="9"/>
      <c r="E39" s="9">
        <f t="shared" si="0"/>
        <v>11138.419999999998</v>
      </c>
    </row>
    <row r="40" spans="1:5" ht="21" x14ac:dyDescent="0.25">
      <c r="A40" s="8"/>
      <c r="B40" s="8"/>
      <c r="C40" s="9"/>
      <c r="D40" s="9"/>
      <c r="E40" s="9">
        <f t="shared" si="0"/>
        <v>11138.419999999998</v>
      </c>
    </row>
    <row r="41" spans="1:5" ht="21" x14ac:dyDescent="0.25">
      <c r="A41" s="8"/>
      <c r="B41" s="8"/>
      <c r="C41" s="9"/>
      <c r="D41" s="9"/>
      <c r="E41" s="9">
        <f t="shared" si="0"/>
        <v>11138.419999999998</v>
      </c>
    </row>
    <row r="42" spans="1:5" ht="21" x14ac:dyDescent="0.25">
      <c r="A42" s="8"/>
      <c r="B42" s="8"/>
      <c r="C42" s="9"/>
      <c r="D42" s="9"/>
      <c r="E42" s="9">
        <f t="shared" si="0"/>
        <v>11138.419999999998</v>
      </c>
    </row>
    <row r="43" spans="1:5" ht="21" x14ac:dyDescent="0.25">
      <c r="A43" s="8"/>
      <c r="B43" s="8"/>
      <c r="C43" s="9"/>
      <c r="D43" s="9"/>
      <c r="E43" s="9">
        <f t="shared" si="0"/>
        <v>11138.419999999998</v>
      </c>
    </row>
    <row r="44" spans="1:5" ht="21" x14ac:dyDescent="0.25">
      <c r="A44" s="8"/>
      <c r="B44" s="8"/>
      <c r="C44" s="9"/>
      <c r="D44" s="9"/>
      <c r="E44" s="9">
        <f t="shared" si="0"/>
        <v>11138.419999999998</v>
      </c>
    </row>
    <row r="45" spans="1:5" ht="21" x14ac:dyDescent="0.25">
      <c r="A45" s="8"/>
      <c r="B45" s="8"/>
      <c r="C45" s="9"/>
      <c r="D45" s="9"/>
      <c r="E45" s="9">
        <f t="shared" si="0"/>
        <v>11138.419999999998</v>
      </c>
    </row>
    <row r="46" spans="1:5" ht="21" x14ac:dyDescent="0.25">
      <c r="A46" s="8"/>
      <c r="B46" s="8"/>
      <c r="C46" s="9"/>
      <c r="D46" s="9"/>
      <c r="E46" s="9">
        <f t="shared" si="0"/>
        <v>11138.419999999998</v>
      </c>
    </row>
    <row r="47" spans="1:5" ht="21" x14ac:dyDescent="0.25">
      <c r="A47" s="8"/>
      <c r="B47" s="8"/>
      <c r="C47" s="9"/>
      <c r="D47" s="9"/>
      <c r="E47" s="9">
        <f t="shared" si="0"/>
        <v>11138.419999999998</v>
      </c>
    </row>
    <row r="48" spans="1:5" ht="21" x14ac:dyDescent="0.25">
      <c r="A48" s="8"/>
      <c r="B48" s="8"/>
      <c r="C48" s="9"/>
      <c r="D48" s="9"/>
      <c r="E48" s="9">
        <f t="shared" si="0"/>
        <v>11138.419999999998</v>
      </c>
    </row>
    <row r="49" spans="1:5" ht="21" x14ac:dyDescent="0.25">
      <c r="A49" s="8"/>
      <c r="B49" s="8"/>
      <c r="C49" s="9"/>
      <c r="D49" s="9"/>
      <c r="E49" s="9">
        <f t="shared" si="0"/>
        <v>11138.419999999998</v>
      </c>
    </row>
    <row r="50" spans="1:5" ht="21" x14ac:dyDescent="0.25">
      <c r="A50" s="8"/>
      <c r="B50" s="8"/>
      <c r="C50" s="9"/>
      <c r="D50" s="9"/>
      <c r="E50" s="9">
        <f t="shared" si="0"/>
        <v>11138.419999999998</v>
      </c>
    </row>
    <row r="51" spans="1:5" ht="21" x14ac:dyDescent="0.25">
      <c r="A51" s="8"/>
      <c r="B51" s="8"/>
      <c r="C51" s="9"/>
      <c r="D51" s="9"/>
      <c r="E51" s="9">
        <f t="shared" si="0"/>
        <v>11138.419999999998</v>
      </c>
    </row>
    <row r="52" spans="1:5" ht="21" x14ac:dyDescent="0.25">
      <c r="A52" s="8"/>
      <c r="B52" s="8"/>
      <c r="C52" s="9"/>
      <c r="D52" s="9"/>
      <c r="E52" s="9">
        <f t="shared" si="0"/>
        <v>11138.419999999998</v>
      </c>
    </row>
    <row r="53" spans="1:5" ht="21" x14ac:dyDescent="0.25">
      <c r="A53" s="8"/>
      <c r="B53" s="8"/>
      <c r="C53" s="9"/>
      <c r="D53" s="9"/>
      <c r="E53" s="9">
        <f t="shared" si="0"/>
        <v>11138.419999999998</v>
      </c>
    </row>
    <row r="54" spans="1:5" ht="21" x14ac:dyDescent="0.25">
      <c r="A54" s="8"/>
      <c r="B54" s="8"/>
      <c r="C54" s="9"/>
      <c r="D54" s="9"/>
      <c r="E54" s="9">
        <f t="shared" si="0"/>
        <v>11138.419999999998</v>
      </c>
    </row>
    <row r="55" spans="1:5" ht="21" x14ac:dyDescent="0.25">
      <c r="A55" s="8"/>
      <c r="B55" s="8"/>
      <c r="C55" s="9"/>
      <c r="D55" s="9"/>
      <c r="E55" s="9">
        <f t="shared" si="0"/>
        <v>11138.419999999998</v>
      </c>
    </row>
    <row r="56" spans="1:5" ht="21" x14ac:dyDescent="0.25">
      <c r="A56" s="8"/>
      <c r="B56" s="8"/>
      <c r="C56" s="9"/>
      <c r="D56" s="9"/>
      <c r="E56" s="9">
        <f t="shared" si="0"/>
        <v>11138.419999999998</v>
      </c>
    </row>
    <row r="57" spans="1:5" ht="21" x14ac:dyDescent="0.25">
      <c r="A57" s="8"/>
      <c r="B57" s="8"/>
      <c r="C57" s="9"/>
      <c r="D57" s="9"/>
      <c r="E57" s="9">
        <f t="shared" si="0"/>
        <v>11138.419999999998</v>
      </c>
    </row>
    <row r="58" spans="1:5" ht="21" x14ac:dyDescent="0.25">
      <c r="A58" s="8"/>
      <c r="B58" s="8"/>
      <c r="C58" s="9"/>
      <c r="D58" s="9"/>
      <c r="E58" s="9">
        <f t="shared" si="0"/>
        <v>11138.419999999998</v>
      </c>
    </row>
    <row r="59" spans="1:5" ht="21" x14ac:dyDescent="0.25">
      <c r="A59" s="8"/>
      <c r="B59" s="8"/>
      <c r="C59" s="9"/>
      <c r="D59" s="9"/>
      <c r="E59" s="9">
        <f t="shared" si="0"/>
        <v>11138.419999999998</v>
      </c>
    </row>
    <row r="60" spans="1:5" ht="21" x14ac:dyDescent="0.25">
      <c r="A60" s="8"/>
      <c r="B60" s="8"/>
      <c r="C60" s="9"/>
      <c r="D60" s="9"/>
      <c r="E60" s="9">
        <f t="shared" si="0"/>
        <v>11138.419999999998</v>
      </c>
    </row>
    <row r="61" spans="1:5" ht="21" x14ac:dyDescent="0.25">
      <c r="A61" s="8"/>
      <c r="B61" s="8"/>
      <c r="C61" s="9"/>
      <c r="D61" s="9"/>
      <c r="E61" s="9">
        <f t="shared" si="0"/>
        <v>11138.419999999998</v>
      </c>
    </row>
    <row r="62" spans="1:5" ht="21" x14ac:dyDescent="0.25">
      <c r="A62" s="8"/>
      <c r="B62" s="8"/>
      <c r="C62" s="9"/>
      <c r="D62" s="9"/>
      <c r="E62" s="9">
        <f t="shared" si="0"/>
        <v>11138.419999999998</v>
      </c>
    </row>
    <row r="63" spans="1:5" ht="21" x14ac:dyDescent="0.25">
      <c r="A63" s="8"/>
      <c r="B63" s="8"/>
      <c r="C63" s="9"/>
      <c r="D63" s="9"/>
      <c r="E63" s="9">
        <f t="shared" si="0"/>
        <v>11138.419999999998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 codeName="Sheet202"/>
  <dimension ref="A1:E63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60.33203125" bestFit="1" customWidth="1"/>
    <col min="3" max="3" width="20.1640625" customWidth="1"/>
    <col min="4" max="4" width="20.5" bestFit="1" customWidth="1"/>
    <col min="5" max="5" width="19.5" bestFit="1" customWidth="1"/>
  </cols>
  <sheetData>
    <row r="1" spans="1:5" ht="29" x14ac:dyDescent="0.35">
      <c r="A1" s="160" t="s">
        <v>1501</v>
      </c>
      <c r="B1" s="160"/>
      <c r="C1" s="160"/>
      <c r="D1" s="160"/>
      <c r="E1" s="160"/>
    </row>
    <row r="2" spans="1:5" ht="26" x14ac:dyDescent="0.3">
      <c r="A2" s="161" t="s">
        <v>796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8"/>
      <c r="B4" s="8"/>
      <c r="C4" s="9"/>
      <c r="D4" s="9"/>
      <c r="E4" s="9">
        <v>0</v>
      </c>
    </row>
    <row r="5" spans="1:5" ht="21" x14ac:dyDescent="0.25">
      <c r="A5" s="18">
        <v>45442</v>
      </c>
      <c r="B5" s="8" t="s">
        <v>760</v>
      </c>
      <c r="C5" s="9">
        <v>490500</v>
      </c>
      <c r="D5" s="9"/>
      <c r="E5" s="9">
        <f>E4+C5-D5</f>
        <v>490500</v>
      </c>
    </row>
    <row r="6" spans="1:5" ht="21" x14ac:dyDescent="0.25">
      <c r="A6" s="18">
        <v>45442</v>
      </c>
      <c r="B6" s="8" t="s">
        <v>1504</v>
      </c>
      <c r="C6" s="9"/>
      <c r="D6" s="9">
        <v>489950</v>
      </c>
      <c r="E6" s="9">
        <f t="shared" ref="E6:E63" si="0">E5+C6-D6</f>
        <v>550</v>
      </c>
    </row>
    <row r="7" spans="1:5" ht="21" x14ac:dyDescent="0.25">
      <c r="A7" s="18">
        <v>45442</v>
      </c>
      <c r="B7" s="8" t="s">
        <v>150</v>
      </c>
      <c r="C7" s="9"/>
      <c r="D7" s="9">
        <v>1.05</v>
      </c>
      <c r="E7" s="9">
        <f t="shared" si="0"/>
        <v>548.95000000000005</v>
      </c>
    </row>
    <row r="8" spans="1:5" ht="21" x14ac:dyDescent="0.25">
      <c r="A8" s="18">
        <v>45442</v>
      </c>
      <c r="B8" s="8" t="s">
        <v>1505</v>
      </c>
      <c r="C8" s="9">
        <v>10400</v>
      </c>
      <c r="D8" s="9"/>
      <c r="E8" s="9">
        <f t="shared" si="0"/>
        <v>10948.95</v>
      </c>
    </row>
    <row r="9" spans="1:5" ht="21" x14ac:dyDescent="0.25">
      <c r="A9" s="18">
        <v>45442</v>
      </c>
      <c r="B9" s="8" t="s">
        <v>760</v>
      </c>
      <c r="C9" s="9">
        <v>499550</v>
      </c>
      <c r="D9" s="9"/>
      <c r="E9" s="9">
        <f t="shared" si="0"/>
        <v>510498.95</v>
      </c>
    </row>
    <row r="10" spans="1:5" ht="21" x14ac:dyDescent="0.25">
      <c r="A10" s="18">
        <v>45443</v>
      </c>
      <c r="B10" s="8" t="s">
        <v>1504</v>
      </c>
      <c r="C10" s="9"/>
      <c r="D10" s="9">
        <v>499000</v>
      </c>
      <c r="E10" s="9">
        <f t="shared" si="0"/>
        <v>11498.950000000012</v>
      </c>
    </row>
    <row r="11" spans="1:5" ht="21" x14ac:dyDescent="0.25">
      <c r="A11" s="18">
        <v>45443</v>
      </c>
      <c r="B11" s="8" t="s">
        <v>362</v>
      </c>
      <c r="C11" s="9"/>
      <c r="D11" s="9">
        <v>1.05</v>
      </c>
      <c r="E11" s="9">
        <f t="shared" si="0"/>
        <v>11497.900000000012</v>
      </c>
    </row>
    <row r="12" spans="1:5" ht="21" x14ac:dyDescent="0.25">
      <c r="A12" s="8"/>
      <c r="B12" s="8"/>
      <c r="C12" s="9"/>
      <c r="D12" s="9"/>
      <c r="E12" s="9">
        <f t="shared" si="0"/>
        <v>11497.900000000012</v>
      </c>
    </row>
    <row r="13" spans="1:5" ht="21" x14ac:dyDescent="0.25">
      <c r="A13" s="8"/>
      <c r="B13" s="8"/>
      <c r="C13" s="9"/>
      <c r="D13" s="9"/>
      <c r="E13" s="9">
        <f t="shared" si="0"/>
        <v>11497.900000000012</v>
      </c>
    </row>
    <row r="14" spans="1:5" ht="21" x14ac:dyDescent="0.25">
      <c r="A14" s="8"/>
      <c r="B14" s="8"/>
      <c r="C14" s="9"/>
      <c r="D14" s="9"/>
      <c r="E14" s="9">
        <f t="shared" si="0"/>
        <v>11497.900000000012</v>
      </c>
    </row>
    <row r="15" spans="1:5" ht="21" x14ac:dyDescent="0.25">
      <c r="A15" s="8"/>
      <c r="B15" s="8"/>
      <c r="C15" s="9"/>
      <c r="D15" s="9"/>
      <c r="E15" s="9">
        <f t="shared" si="0"/>
        <v>11497.900000000012</v>
      </c>
    </row>
    <row r="16" spans="1:5" ht="21" x14ac:dyDescent="0.25">
      <c r="A16" s="8"/>
      <c r="B16" s="8"/>
      <c r="C16" s="9"/>
      <c r="D16" s="9"/>
      <c r="E16" s="9">
        <f t="shared" si="0"/>
        <v>11497.900000000012</v>
      </c>
    </row>
    <row r="17" spans="1:5" ht="21" x14ac:dyDescent="0.25">
      <c r="A17" s="8"/>
      <c r="B17" s="8"/>
      <c r="C17" s="9"/>
      <c r="D17" s="9"/>
      <c r="E17" s="9">
        <f t="shared" si="0"/>
        <v>11497.900000000012</v>
      </c>
    </row>
    <row r="18" spans="1:5" ht="21" x14ac:dyDescent="0.25">
      <c r="A18" s="8"/>
      <c r="B18" s="8"/>
      <c r="C18" s="9"/>
      <c r="D18" s="9"/>
      <c r="E18" s="9">
        <f t="shared" si="0"/>
        <v>11497.900000000012</v>
      </c>
    </row>
    <row r="19" spans="1:5" ht="21" x14ac:dyDescent="0.25">
      <c r="A19" s="8"/>
      <c r="B19" s="8"/>
      <c r="C19" s="9"/>
      <c r="D19" s="9"/>
      <c r="E19" s="9">
        <f t="shared" si="0"/>
        <v>11497.900000000012</v>
      </c>
    </row>
    <row r="20" spans="1:5" ht="21" x14ac:dyDescent="0.25">
      <c r="A20" s="8"/>
      <c r="B20" s="8"/>
      <c r="C20" s="9"/>
      <c r="D20" s="9"/>
      <c r="E20" s="9">
        <f t="shared" si="0"/>
        <v>11497.900000000012</v>
      </c>
    </row>
    <row r="21" spans="1:5" ht="21" x14ac:dyDescent="0.25">
      <c r="A21" s="8"/>
      <c r="B21" s="8"/>
      <c r="C21" s="9"/>
      <c r="D21" s="9"/>
      <c r="E21" s="9">
        <f t="shared" si="0"/>
        <v>11497.900000000012</v>
      </c>
    </row>
    <row r="22" spans="1:5" ht="21" x14ac:dyDescent="0.25">
      <c r="A22" s="8"/>
      <c r="B22" s="8"/>
      <c r="C22" s="9"/>
      <c r="D22" s="9"/>
      <c r="E22" s="9">
        <f t="shared" si="0"/>
        <v>11497.900000000012</v>
      </c>
    </row>
    <row r="23" spans="1:5" ht="21" x14ac:dyDescent="0.25">
      <c r="A23" s="8"/>
      <c r="B23" s="8"/>
      <c r="C23" s="9"/>
      <c r="D23" s="9"/>
      <c r="E23" s="9">
        <f t="shared" si="0"/>
        <v>11497.900000000012</v>
      </c>
    </row>
    <row r="24" spans="1:5" ht="21" x14ac:dyDescent="0.25">
      <c r="A24" s="8"/>
      <c r="B24" s="8"/>
      <c r="C24" s="9"/>
      <c r="D24" s="9"/>
      <c r="E24" s="9">
        <f t="shared" si="0"/>
        <v>11497.900000000012</v>
      </c>
    </row>
    <row r="25" spans="1:5" ht="21" x14ac:dyDescent="0.25">
      <c r="A25" s="8"/>
      <c r="B25" s="8"/>
      <c r="C25" s="9"/>
      <c r="D25" s="9"/>
      <c r="E25" s="9">
        <f t="shared" si="0"/>
        <v>11497.900000000012</v>
      </c>
    </row>
    <row r="26" spans="1:5" ht="21" x14ac:dyDescent="0.25">
      <c r="A26" s="8"/>
      <c r="B26" s="8"/>
      <c r="C26" s="9"/>
      <c r="D26" s="9"/>
      <c r="E26" s="9">
        <f t="shared" si="0"/>
        <v>11497.900000000012</v>
      </c>
    </row>
    <row r="27" spans="1:5" ht="21" x14ac:dyDescent="0.25">
      <c r="A27" s="8"/>
      <c r="B27" s="8"/>
      <c r="C27" s="9"/>
      <c r="D27" s="9"/>
      <c r="E27" s="9">
        <f t="shared" si="0"/>
        <v>11497.900000000012</v>
      </c>
    </row>
    <row r="28" spans="1:5" ht="21" x14ac:dyDescent="0.25">
      <c r="A28" s="8"/>
      <c r="B28" s="8"/>
      <c r="C28" s="9"/>
      <c r="D28" s="9"/>
      <c r="E28" s="9">
        <f t="shared" si="0"/>
        <v>11497.900000000012</v>
      </c>
    </row>
    <row r="29" spans="1:5" ht="21" x14ac:dyDescent="0.25">
      <c r="A29" s="8"/>
      <c r="B29" s="8"/>
      <c r="C29" s="9"/>
      <c r="D29" s="9"/>
      <c r="E29" s="9">
        <f t="shared" si="0"/>
        <v>11497.900000000012</v>
      </c>
    </row>
    <row r="30" spans="1:5" ht="21" x14ac:dyDescent="0.25">
      <c r="A30" s="8"/>
      <c r="B30" s="8"/>
      <c r="C30" s="9"/>
      <c r="D30" s="9"/>
      <c r="E30" s="9">
        <f t="shared" si="0"/>
        <v>11497.900000000012</v>
      </c>
    </row>
    <row r="31" spans="1:5" ht="21" x14ac:dyDescent="0.25">
      <c r="A31" s="8"/>
      <c r="B31" s="8"/>
      <c r="C31" s="9"/>
      <c r="D31" s="9"/>
      <c r="E31" s="9">
        <f t="shared" si="0"/>
        <v>11497.900000000012</v>
      </c>
    </row>
    <row r="32" spans="1:5" ht="21" x14ac:dyDescent="0.25">
      <c r="A32" s="8"/>
      <c r="B32" s="8"/>
      <c r="C32" s="9"/>
      <c r="D32" s="9"/>
      <c r="E32" s="9">
        <f t="shared" si="0"/>
        <v>11497.900000000012</v>
      </c>
    </row>
    <row r="33" spans="1:5" ht="21" x14ac:dyDescent="0.25">
      <c r="A33" s="8"/>
      <c r="B33" s="8"/>
      <c r="C33" s="9"/>
      <c r="D33" s="9"/>
      <c r="E33" s="9">
        <f t="shared" si="0"/>
        <v>11497.900000000012</v>
      </c>
    </row>
    <row r="34" spans="1:5" ht="21" x14ac:dyDescent="0.25">
      <c r="A34" s="8"/>
      <c r="B34" s="8"/>
      <c r="C34" s="9"/>
      <c r="D34" s="9"/>
      <c r="E34" s="9">
        <f t="shared" si="0"/>
        <v>11497.900000000012</v>
      </c>
    </row>
    <row r="35" spans="1:5" ht="21" x14ac:dyDescent="0.25">
      <c r="A35" s="8"/>
      <c r="B35" s="8"/>
      <c r="C35" s="9"/>
      <c r="D35" s="9"/>
      <c r="E35" s="9">
        <f t="shared" si="0"/>
        <v>11497.900000000012</v>
      </c>
    </row>
    <row r="36" spans="1:5" ht="21" x14ac:dyDescent="0.25">
      <c r="A36" s="8"/>
      <c r="B36" s="8"/>
      <c r="C36" s="9"/>
      <c r="D36" s="9"/>
      <c r="E36" s="9">
        <f t="shared" si="0"/>
        <v>11497.900000000012</v>
      </c>
    </row>
    <row r="37" spans="1:5" ht="21" x14ac:dyDescent="0.25">
      <c r="A37" s="8"/>
      <c r="B37" s="8"/>
      <c r="C37" s="9"/>
      <c r="D37" s="9"/>
      <c r="E37" s="9">
        <f t="shared" si="0"/>
        <v>11497.900000000012</v>
      </c>
    </row>
    <row r="38" spans="1:5" ht="21" x14ac:dyDescent="0.25">
      <c r="A38" s="8"/>
      <c r="B38" s="8"/>
      <c r="C38" s="9"/>
      <c r="D38" s="9"/>
      <c r="E38" s="9">
        <f t="shared" si="0"/>
        <v>11497.900000000012</v>
      </c>
    </row>
    <row r="39" spans="1:5" ht="21" x14ac:dyDescent="0.25">
      <c r="A39" s="8"/>
      <c r="B39" s="8"/>
      <c r="C39" s="9"/>
      <c r="D39" s="9"/>
      <c r="E39" s="9">
        <f t="shared" si="0"/>
        <v>11497.900000000012</v>
      </c>
    </row>
    <row r="40" spans="1:5" ht="21" x14ac:dyDescent="0.25">
      <c r="A40" s="8"/>
      <c r="B40" s="8"/>
      <c r="C40" s="9"/>
      <c r="D40" s="9"/>
      <c r="E40" s="9">
        <f t="shared" si="0"/>
        <v>11497.900000000012</v>
      </c>
    </row>
    <row r="41" spans="1:5" ht="21" x14ac:dyDescent="0.25">
      <c r="A41" s="8"/>
      <c r="B41" s="8"/>
      <c r="C41" s="9"/>
      <c r="D41" s="9"/>
      <c r="E41" s="9">
        <f t="shared" si="0"/>
        <v>11497.900000000012</v>
      </c>
    </row>
    <row r="42" spans="1:5" ht="21" x14ac:dyDescent="0.25">
      <c r="A42" s="8"/>
      <c r="B42" s="8"/>
      <c r="C42" s="9"/>
      <c r="D42" s="9"/>
      <c r="E42" s="9">
        <f t="shared" si="0"/>
        <v>11497.900000000012</v>
      </c>
    </row>
    <row r="43" spans="1:5" ht="21" x14ac:dyDescent="0.25">
      <c r="A43" s="8"/>
      <c r="B43" s="8"/>
      <c r="C43" s="9"/>
      <c r="D43" s="9"/>
      <c r="E43" s="9">
        <f t="shared" si="0"/>
        <v>11497.900000000012</v>
      </c>
    </row>
    <row r="44" spans="1:5" ht="21" x14ac:dyDescent="0.25">
      <c r="A44" s="8"/>
      <c r="B44" s="8"/>
      <c r="C44" s="9"/>
      <c r="D44" s="9"/>
      <c r="E44" s="9">
        <f t="shared" si="0"/>
        <v>11497.900000000012</v>
      </c>
    </row>
    <row r="45" spans="1:5" ht="21" x14ac:dyDescent="0.25">
      <c r="A45" s="8"/>
      <c r="B45" s="8"/>
      <c r="C45" s="9"/>
      <c r="D45" s="9"/>
      <c r="E45" s="9">
        <f t="shared" si="0"/>
        <v>11497.900000000012</v>
      </c>
    </row>
    <row r="46" spans="1:5" ht="21" x14ac:dyDescent="0.25">
      <c r="A46" s="8"/>
      <c r="B46" s="8"/>
      <c r="C46" s="9"/>
      <c r="D46" s="9"/>
      <c r="E46" s="9">
        <f t="shared" si="0"/>
        <v>11497.900000000012</v>
      </c>
    </row>
    <row r="47" spans="1:5" ht="21" x14ac:dyDescent="0.25">
      <c r="A47" s="8"/>
      <c r="B47" s="8"/>
      <c r="C47" s="9"/>
      <c r="D47" s="9"/>
      <c r="E47" s="9">
        <f t="shared" si="0"/>
        <v>11497.900000000012</v>
      </c>
    </row>
    <row r="48" spans="1:5" ht="21" x14ac:dyDescent="0.25">
      <c r="A48" s="8"/>
      <c r="B48" s="8"/>
      <c r="C48" s="9"/>
      <c r="D48" s="9"/>
      <c r="E48" s="9">
        <f t="shared" si="0"/>
        <v>11497.900000000012</v>
      </c>
    </row>
    <row r="49" spans="1:5" ht="21" x14ac:dyDescent="0.25">
      <c r="A49" s="8"/>
      <c r="B49" s="8"/>
      <c r="C49" s="9"/>
      <c r="D49" s="9"/>
      <c r="E49" s="9">
        <f t="shared" si="0"/>
        <v>11497.900000000012</v>
      </c>
    </row>
    <row r="50" spans="1:5" ht="21" x14ac:dyDescent="0.25">
      <c r="A50" s="8"/>
      <c r="B50" s="8"/>
      <c r="C50" s="9"/>
      <c r="D50" s="9"/>
      <c r="E50" s="9">
        <f t="shared" si="0"/>
        <v>11497.900000000012</v>
      </c>
    </row>
    <row r="51" spans="1:5" ht="21" x14ac:dyDescent="0.25">
      <c r="A51" s="8"/>
      <c r="B51" s="8"/>
      <c r="C51" s="9"/>
      <c r="D51" s="9"/>
      <c r="E51" s="9">
        <f t="shared" si="0"/>
        <v>11497.900000000012</v>
      </c>
    </row>
    <row r="52" spans="1:5" ht="21" x14ac:dyDescent="0.25">
      <c r="A52" s="8"/>
      <c r="B52" s="8"/>
      <c r="C52" s="9"/>
      <c r="D52" s="9"/>
      <c r="E52" s="9">
        <f t="shared" si="0"/>
        <v>11497.900000000012</v>
      </c>
    </row>
    <row r="53" spans="1:5" ht="21" x14ac:dyDescent="0.25">
      <c r="A53" s="8"/>
      <c r="B53" s="8"/>
      <c r="C53" s="9"/>
      <c r="D53" s="9"/>
      <c r="E53" s="9">
        <f t="shared" si="0"/>
        <v>11497.900000000012</v>
      </c>
    </row>
    <row r="54" spans="1:5" ht="21" x14ac:dyDescent="0.25">
      <c r="A54" s="8"/>
      <c r="B54" s="8"/>
      <c r="C54" s="9"/>
      <c r="D54" s="9"/>
      <c r="E54" s="9">
        <f t="shared" si="0"/>
        <v>11497.900000000012</v>
      </c>
    </row>
    <row r="55" spans="1:5" ht="21" x14ac:dyDescent="0.25">
      <c r="A55" s="8"/>
      <c r="B55" s="8"/>
      <c r="C55" s="9"/>
      <c r="D55" s="9"/>
      <c r="E55" s="9">
        <f t="shared" si="0"/>
        <v>11497.900000000012</v>
      </c>
    </row>
    <row r="56" spans="1:5" ht="21" x14ac:dyDescent="0.25">
      <c r="A56" s="8"/>
      <c r="B56" s="8"/>
      <c r="C56" s="9"/>
      <c r="D56" s="9"/>
      <c r="E56" s="9">
        <f t="shared" si="0"/>
        <v>11497.900000000012</v>
      </c>
    </row>
    <row r="57" spans="1:5" ht="21" x14ac:dyDescent="0.25">
      <c r="A57" s="8"/>
      <c r="B57" s="8"/>
      <c r="C57" s="9"/>
      <c r="D57" s="9"/>
      <c r="E57" s="9">
        <f t="shared" si="0"/>
        <v>11497.900000000012</v>
      </c>
    </row>
    <row r="58" spans="1:5" ht="21" x14ac:dyDescent="0.25">
      <c r="A58" s="8"/>
      <c r="B58" s="8"/>
      <c r="C58" s="9"/>
      <c r="D58" s="9"/>
      <c r="E58" s="9">
        <f t="shared" si="0"/>
        <v>11497.900000000012</v>
      </c>
    </row>
    <row r="59" spans="1:5" ht="21" x14ac:dyDescent="0.25">
      <c r="A59" s="8"/>
      <c r="B59" s="8"/>
      <c r="C59" s="9"/>
      <c r="D59" s="9"/>
      <c r="E59" s="9">
        <f t="shared" si="0"/>
        <v>11497.900000000012</v>
      </c>
    </row>
    <row r="60" spans="1:5" ht="21" x14ac:dyDescent="0.25">
      <c r="A60" s="8"/>
      <c r="B60" s="8"/>
      <c r="C60" s="9"/>
      <c r="D60" s="9"/>
      <c r="E60" s="9">
        <f t="shared" si="0"/>
        <v>11497.900000000012</v>
      </c>
    </row>
    <row r="61" spans="1:5" ht="21" x14ac:dyDescent="0.25">
      <c r="A61" s="8"/>
      <c r="B61" s="8"/>
      <c r="C61" s="9"/>
      <c r="D61" s="9"/>
      <c r="E61" s="9">
        <f t="shared" si="0"/>
        <v>11497.900000000012</v>
      </c>
    </row>
    <row r="62" spans="1:5" ht="21" x14ac:dyDescent="0.25">
      <c r="A62" s="8"/>
      <c r="B62" s="8"/>
      <c r="C62" s="9"/>
      <c r="D62" s="9"/>
      <c r="E62" s="9">
        <f t="shared" si="0"/>
        <v>11497.900000000012</v>
      </c>
    </row>
    <row r="63" spans="1:5" ht="21" x14ac:dyDescent="0.25">
      <c r="A63" s="8"/>
      <c r="B63" s="8"/>
      <c r="C63" s="9"/>
      <c r="D63" s="9"/>
      <c r="E63" s="9">
        <f t="shared" si="0"/>
        <v>11497.900000000012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67559-97C5-450E-8E3F-38E0BDB7E2D6}">
  <sheetPr codeName="Sheet203"/>
  <dimension ref="A1:H203"/>
  <sheetViews>
    <sheetView workbookViewId="0">
      <selection activeCell="C158" sqref="C158"/>
    </sheetView>
  </sheetViews>
  <sheetFormatPr baseColWidth="10" defaultColWidth="8.83203125" defaultRowHeight="15" x14ac:dyDescent="0.2"/>
  <cols>
    <col min="1" max="1" width="16.33203125" bestFit="1" customWidth="1"/>
    <col min="2" max="2" width="72.83203125" customWidth="1"/>
    <col min="3" max="3" width="20.1640625" customWidth="1"/>
    <col min="4" max="4" width="22.83203125" customWidth="1"/>
    <col min="5" max="5" width="19.5" bestFit="1" customWidth="1"/>
  </cols>
  <sheetData>
    <row r="1" spans="1:5" ht="29" x14ac:dyDescent="0.35">
      <c r="A1" s="160" t="s">
        <v>2330</v>
      </c>
      <c r="B1" s="160"/>
      <c r="C1" s="160"/>
      <c r="D1" s="160"/>
      <c r="E1" s="160"/>
    </row>
    <row r="2" spans="1:5" ht="26" x14ac:dyDescent="0.3">
      <c r="A2" s="161" t="s">
        <v>1613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3788.79</v>
      </c>
    </row>
    <row r="5" spans="1:5" ht="21" x14ac:dyDescent="0.25">
      <c r="A5" s="18" t="s">
        <v>2638</v>
      </c>
      <c r="B5" s="8" t="s">
        <v>2643</v>
      </c>
      <c r="C5" s="9">
        <v>201510</v>
      </c>
      <c r="D5" s="9"/>
      <c r="E5" s="9">
        <f>E4+C5-D5</f>
        <v>205298.79</v>
      </c>
    </row>
    <row r="6" spans="1:5" ht="21" x14ac:dyDescent="0.25">
      <c r="A6" s="18" t="s">
        <v>2638</v>
      </c>
      <c r="B6" s="8" t="s">
        <v>2644</v>
      </c>
      <c r="C6" s="9"/>
      <c r="D6" s="9">
        <v>110270</v>
      </c>
      <c r="E6" s="9">
        <f t="shared" ref="E6:E70" si="0">E5+C6-D6</f>
        <v>95028.790000000008</v>
      </c>
    </row>
    <row r="7" spans="1:5" ht="21" x14ac:dyDescent="0.25">
      <c r="A7" s="18" t="s">
        <v>2638</v>
      </c>
      <c r="B7" s="8" t="s">
        <v>2650</v>
      </c>
      <c r="C7" s="9"/>
      <c r="D7" s="9">
        <v>92670</v>
      </c>
      <c r="E7" s="9">
        <f t="shared" si="0"/>
        <v>2358.7900000000081</v>
      </c>
    </row>
    <row r="8" spans="1:5" ht="21" x14ac:dyDescent="0.25">
      <c r="A8" s="18" t="s">
        <v>2638</v>
      </c>
      <c r="B8" s="8" t="s">
        <v>2651</v>
      </c>
      <c r="C8" s="9">
        <v>302135</v>
      </c>
      <c r="D8" s="9"/>
      <c r="E8" s="9">
        <f t="shared" si="0"/>
        <v>304493.79000000004</v>
      </c>
    </row>
    <row r="9" spans="1:5" ht="21" x14ac:dyDescent="0.25">
      <c r="A9" s="18" t="s">
        <v>2661</v>
      </c>
      <c r="B9" s="8" t="s">
        <v>2663</v>
      </c>
      <c r="C9" s="9"/>
      <c r="D9" s="9">
        <v>300830</v>
      </c>
      <c r="E9" s="9">
        <f t="shared" si="0"/>
        <v>3663.7900000000373</v>
      </c>
    </row>
    <row r="10" spans="1:5" ht="21" x14ac:dyDescent="0.25">
      <c r="A10" s="18" t="s">
        <v>2671</v>
      </c>
      <c r="B10" s="8" t="s">
        <v>2651</v>
      </c>
      <c r="C10" s="86">
        <v>192530</v>
      </c>
      <c r="D10" s="9"/>
      <c r="E10" s="9">
        <f t="shared" si="0"/>
        <v>196193.79000000004</v>
      </c>
    </row>
    <row r="11" spans="1:5" ht="21" x14ac:dyDescent="0.25">
      <c r="A11" s="18" t="s">
        <v>2671</v>
      </c>
      <c r="B11" s="8" t="s">
        <v>2650</v>
      </c>
      <c r="C11" s="9"/>
      <c r="D11" s="9">
        <v>163580</v>
      </c>
      <c r="E11" s="9">
        <f t="shared" si="0"/>
        <v>32613.790000000037</v>
      </c>
    </row>
    <row r="12" spans="1:5" ht="21" x14ac:dyDescent="0.25">
      <c r="A12" s="18" t="s">
        <v>2671</v>
      </c>
      <c r="B12" s="8" t="s">
        <v>2674</v>
      </c>
      <c r="C12" s="9"/>
      <c r="D12" s="9">
        <v>30460</v>
      </c>
      <c r="E12" s="9">
        <f t="shared" si="0"/>
        <v>2153.7900000000373</v>
      </c>
    </row>
    <row r="13" spans="1:5" ht="21" x14ac:dyDescent="0.25">
      <c r="A13" s="18" t="s">
        <v>2713</v>
      </c>
      <c r="B13" s="8" t="s">
        <v>396</v>
      </c>
      <c r="C13" s="9">
        <v>759082.63</v>
      </c>
      <c r="D13" s="9"/>
      <c r="E13" s="9">
        <f t="shared" si="0"/>
        <v>761236.42</v>
      </c>
    </row>
    <row r="14" spans="1:5" ht="21" x14ac:dyDescent="0.25">
      <c r="A14" s="18" t="s">
        <v>2713</v>
      </c>
      <c r="B14" s="8" t="s">
        <v>2718</v>
      </c>
      <c r="C14" s="9"/>
      <c r="D14" s="9">
        <v>749260</v>
      </c>
      <c r="E14" s="9">
        <f t="shared" si="0"/>
        <v>11976.420000000042</v>
      </c>
    </row>
    <row r="15" spans="1:5" ht="21" x14ac:dyDescent="0.25">
      <c r="A15" s="18" t="s">
        <v>2730</v>
      </c>
      <c r="B15" s="8" t="s">
        <v>2731</v>
      </c>
      <c r="C15" s="9">
        <v>308957</v>
      </c>
      <c r="D15" s="9"/>
      <c r="E15" s="9">
        <f t="shared" si="0"/>
        <v>320933.42000000004</v>
      </c>
    </row>
    <row r="16" spans="1:5" ht="21" x14ac:dyDescent="0.25">
      <c r="A16" s="18" t="s">
        <v>2730</v>
      </c>
      <c r="B16" s="8" t="s">
        <v>2732</v>
      </c>
      <c r="C16" s="9"/>
      <c r="D16" s="9">
        <v>316460</v>
      </c>
      <c r="E16" s="9">
        <f t="shared" si="0"/>
        <v>4473.4200000000419</v>
      </c>
    </row>
    <row r="17" spans="1:8" ht="21" x14ac:dyDescent="0.25">
      <c r="A17" s="18" t="s">
        <v>2741</v>
      </c>
      <c r="B17" s="8" t="s">
        <v>2731</v>
      </c>
      <c r="C17" s="9">
        <v>310845</v>
      </c>
      <c r="D17" s="9"/>
      <c r="E17" s="9">
        <f t="shared" si="0"/>
        <v>315318.42000000004</v>
      </c>
    </row>
    <row r="18" spans="1:8" ht="21" x14ac:dyDescent="0.25">
      <c r="A18" s="18" t="s">
        <v>2741</v>
      </c>
      <c r="B18" s="8" t="s">
        <v>2732</v>
      </c>
      <c r="C18" s="9"/>
      <c r="D18" s="9">
        <v>312180</v>
      </c>
      <c r="E18" s="9">
        <f t="shared" si="0"/>
        <v>3138.4200000000419</v>
      </c>
    </row>
    <row r="19" spans="1:8" ht="21" x14ac:dyDescent="0.25">
      <c r="A19" s="18" t="s">
        <v>3118</v>
      </c>
      <c r="B19" s="8" t="s">
        <v>2782</v>
      </c>
      <c r="C19" s="9">
        <v>307856</v>
      </c>
      <c r="D19" s="9"/>
      <c r="E19" s="9">
        <f t="shared" si="0"/>
        <v>310994.42000000004</v>
      </c>
    </row>
    <row r="20" spans="1:8" ht="21" x14ac:dyDescent="0.25">
      <c r="A20" s="18" t="s">
        <v>3118</v>
      </c>
      <c r="B20" s="8" t="s">
        <v>2715</v>
      </c>
      <c r="C20" s="9"/>
      <c r="D20" s="9">
        <v>306860</v>
      </c>
      <c r="E20" s="9">
        <f t="shared" si="0"/>
        <v>4134.4200000000419</v>
      </c>
    </row>
    <row r="21" spans="1:8" ht="21" x14ac:dyDescent="0.25">
      <c r="A21" s="18" t="s">
        <v>2804</v>
      </c>
      <c r="B21" s="8" t="s">
        <v>2651</v>
      </c>
      <c r="C21" s="9">
        <v>398750</v>
      </c>
      <c r="D21" s="9"/>
      <c r="E21" s="9">
        <f t="shared" si="0"/>
        <v>402884.42000000004</v>
      </c>
    </row>
    <row r="22" spans="1:8" ht="21" x14ac:dyDescent="0.25">
      <c r="A22" s="18" t="s">
        <v>2804</v>
      </c>
      <c r="B22" s="8" t="s">
        <v>2715</v>
      </c>
      <c r="C22" s="9"/>
      <c r="D22" s="9">
        <v>398630</v>
      </c>
      <c r="E22" s="9">
        <f t="shared" si="0"/>
        <v>4254.4200000000419</v>
      </c>
    </row>
    <row r="23" spans="1:8" ht="21" x14ac:dyDescent="0.25">
      <c r="A23" s="18" t="s">
        <v>2810</v>
      </c>
      <c r="B23" s="8" t="s">
        <v>2643</v>
      </c>
      <c r="C23" s="9">
        <v>749983</v>
      </c>
      <c r="D23" s="9"/>
      <c r="E23" s="9">
        <f t="shared" si="0"/>
        <v>754237.42</v>
      </c>
    </row>
    <row r="24" spans="1:8" ht="21" x14ac:dyDescent="0.25">
      <c r="A24" s="18" t="s">
        <v>2810</v>
      </c>
      <c r="B24" s="8" t="s">
        <v>2674</v>
      </c>
      <c r="C24" s="9"/>
      <c r="D24" s="9">
        <v>748860</v>
      </c>
      <c r="E24" s="9">
        <f t="shared" si="0"/>
        <v>5377.4200000000419</v>
      </c>
    </row>
    <row r="25" spans="1:8" ht="21" x14ac:dyDescent="0.25">
      <c r="A25" s="18" t="s">
        <v>2810</v>
      </c>
      <c r="B25" s="8" t="s">
        <v>2716</v>
      </c>
      <c r="C25" s="9"/>
      <c r="D25" s="9">
        <v>4530</v>
      </c>
      <c r="E25" s="9">
        <f t="shared" si="0"/>
        <v>847.42000000004191</v>
      </c>
    </row>
    <row r="26" spans="1:8" ht="21" x14ac:dyDescent="0.25">
      <c r="A26" s="18" t="s">
        <v>2817</v>
      </c>
      <c r="B26" s="8" t="s">
        <v>2818</v>
      </c>
      <c r="C26" s="9">
        <v>748120.31</v>
      </c>
      <c r="D26" s="9"/>
      <c r="E26" s="9">
        <f t="shared" si="0"/>
        <v>748967.7300000001</v>
      </c>
      <c r="H26">
        <f>3847.73-3264.9</f>
        <v>582.82999999999993</v>
      </c>
    </row>
    <row r="27" spans="1:8" ht="21" x14ac:dyDescent="0.25">
      <c r="A27" s="18" t="s">
        <v>2817</v>
      </c>
      <c r="B27" s="8" t="s">
        <v>2674</v>
      </c>
      <c r="C27" s="9"/>
      <c r="D27" s="9">
        <v>745120</v>
      </c>
      <c r="E27" s="9">
        <f t="shared" si="0"/>
        <v>3847.7300000000978</v>
      </c>
    </row>
    <row r="28" spans="1:8" ht="21" x14ac:dyDescent="0.25">
      <c r="A28" s="18" t="s">
        <v>2817</v>
      </c>
      <c r="B28" s="8" t="s">
        <v>259</v>
      </c>
      <c r="C28" s="9"/>
      <c r="D28" s="9">
        <v>582.83000000000004</v>
      </c>
      <c r="E28" s="9">
        <f t="shared" si="0"/>
        <v>3264.9000000000979</v>
      </c>
    </row>
    <row r="29" spans="1:8" ht="21" x14ac:dyDescent="0.25">
      <c r="A29" s="18" t="s">
        <v>2882</v>
      </c>
      <c r="B29" s="8" t="s">
        <v>2711</v>
      </c>
      <c r="C29" s="9">
        <v>202314</v>
      </c>
      <c r="D29" s="9"/>
      <c r="E29" s="9">
        <f t="shared" si="0"/>
        <v>205578.90000000011</v>
      </c>
    </row>
    <row r="30" spans="1:8" ht="21" x14ac:dyDescent="0.25">
      <c r="A30" s="8" t="s">
        <v>2897</v>
      </c>
      <c r="B30" s="8" t="s">
        <v>2718</v>
      </c>
      <c r="C30" s="9"/>
      <c r="D30" s="9">
        <v>203650</v>
      </c>
      <c r="E30" s="9">
        <f t="shared" si="0"/>
        <v>1928.9000000001106</v>
      </c>
    </row>
    <row r="31" spans="1:8" ht="21" x14ac:dyDescent="0.25">
      <c r="A31" s="8" t="s">
        <v>2897</v>
      </c>
      <c r="B31" s="8" t="s">
        <v>2649</v>
      </c>
      <c r="C31" s="9">
        <v>209973</v>
      </c>
      <c r="D31" s="9"/>
      <c r="E31" s="9">
        <f t="shared" si="0"/>
        <v>211901.90000000011</v>
      </c>
    </row>
    <row r="32" spans="1:8" ht="21" x14ac:dyDescent="0.25">
      <c r="A32" s="8" t="s">
        <v>2897</v>
      </c>
      <c r="B32" s="8" t="s">
        <v>2718</v>
      </c>
      <c r="C32" s="9"/>
      <c r="D32" s="9">
        <v>209760</v>
      </c>
      <c r="E32" s="9">
        <f t="shared" si="0"/>
        <v>2141.9000000001106</v>
      </c>
    </row>
    <row r="33" spans="1:5" ht="21" x14ac:dyDescent="0.25">
      <c r="A33" s="8" t="s">
        <v>2900</v>
      </c>
      <c r="B33" s="8" t="s">
        <v>396</v>
      </c>
      <c r="C33" s="9">
        <v>110145</v>
      </c>
      <c r="D33" s="9"/>
      <c r="E33" s="9">
        <f t="shared" si="0"/>
        <v>112286.90000000011</v>
      </c>
    </row>
    <row r="34" spans="1:5" ht="21" x14ac:dyDescent="0.25">
      <c r="A34" s="8" t="s">
        <v>2900</v>
      </c>
      <c r="B34" s="8" t="s">
        <v>396</v>
      </c>
      <c r="C34" s="9">
        <v>640383.03</v>
      </c>
      <c r="D34" s="96"/>
      <c r="E34" s="9">
        <f t="shared" si="0"/>
        <v>752669.93000000017</v>
      </c>
    </row>
    <row r="35" spans="1:5" ht="21" x14ac:dyDescent="0.25">
      <c r="A35" s="8" t="s">
        <v>2900</v>
      </c>
      <c r="B35" s="8" t="s">
        <v>2715</v>
      </c>
      <c r="C35" s="9"/>
      <c r="D35" s="16">
        <v>105630</v>
      </c>
      <c r="E35" s="9">
        <f t="shared" si="0"/>
        <v>647039.93000000017</v>
      </c>
    </row>
    <row r="36" spans="1:5" ht="21" x14ac:dyDescent="0.25">
      <c r="A36" s="8" t="s">
        <v>2900</v>
      </c>
      <c r="B36" s="8" t="s">
        <v>259</v>
      </c>
      <c r="C36" s="9"/>
      <c r="D36" s="25">
        <v>249</v>
      </c>
      <c r="E36" s="9">
        <f t="shared" si="0"/>
        <v>646790.93000000017</v>
      </c>
    </row>
    <row r="37" spans="1:5" ht="21" x14ac:dyDescent="0.25">
      <c r="A37" s="8" t="s">
        <v>2900</v>
      </c>
      <c r="B37" s="8" t="s">
        <v>2715</v>
      </c>
      <c r="C37" s="16"/>
      <c r="D37" s="9">
        <v>353430</v>
      </c>
      <c r="E37" s="9">
        <f t="shared" si="0"/>
        <v>293360.93000000017</v>
      </c>
    </row>
    <row r="38" spans="1:5" ht="21" x14ac:dyDescent="0.25">
      <c r="A38" s="8" t="s">
        <v>2900</v>
      </c>
      <c r="B38" s="8" t="s">
        <v>2718</v>
      </c>
      <c r="C38" s="9"/>
      <c r="D38" s="9">
        <v>290460</v>
      </c>
      <c r="E38" s="9">
        <f t="shared" si="0"/>
        <v>2900.9300000001676</v>
      </c>
    </row>
    <row r="39" spans="1:5" ht="21" x14ac:dyDescent="0.25">
      <c r="A39" s="8" t="s">
        <v>2919</v>
      </c>
      <c r="B39" s="8" t="s">
        <v>2731</v>
      </c>
      <c r="C39" s="9">
        <v>140251</v>
      </c>
      <c r="D39" s="9"/>
      <c r="E39" s="9">
        <f t="shared" si="0"/>
        <v>143151.93000000017</v>
      </c>
    </row>
    <row r="40" spans="1:5" ht="21" x14ac:dyDescent="0.25">
      <c r="A40" s="8" t="s">
        <v>2919</v>
      </c>
      <c r="B40" s="8" t="s">
        <v>2775</v>
      </c>
      <c r="C40" s="9">
        <v>155243</v>
      </c>
      <c r="D40" s="9"/>
      <c r="E40" s="9">
        <f t="shared" si="0"/>
        <v>298394.93000000017</v>
      </c>
    </row>
    <row r="41" spans="1:5" ht="21" x14ac:dyDescent="0.25">
      <c r="A41" s="8" t="s">
        <v>2919</v>
      </c>
      <c r="B41" s="8" t="s">
        <v>2651</v>
      </c>
      <c r="C41" s="9">
        <v>85642</v>
      </c>
      <c r="D41" s="9"/>
      <c r="E41" s="9">
        <f t="shared" si="0"/>
        <v>384036.93000000017</v>
      </c>
    </row>
    <row r="42" spans="1:5" ht="21" x14ac:dyDescent="0.25">
      <c r="A42" s="8" t="s">
        <v>2919</v>
      </c>
      <c r="B42" s="8" t="s">
        <v>2928</v>
      </c>
      <c r="C42" s="9">
        <v>499680</v>
      </c>
      <c r="D42" s="9"/>
      <c r="E42" s="9">
        <f t="shared" si="0"/>
        <v>883716.93000000017</v>
      </c>
    </row>
    <row r="43" spans="1:5" ht="21" x14ac:dyDescent="0.25">
      <c r="A43" s="8" t="s">
        <v>2919</v>
      </c>
      <c r="B43" s="8" t="s">
        <v>2718</v>
      </c>
      <c r="C43" s="9"/>
      <c r="D43" s="9">
        <v>382560</v>
      </c>
      <c r="E43" s="9">
        <f t="shared" si="0"/>
        <v>501156.93000000017</v>
      </c>
    </row>
    <row r="44" spans="1:5" ht="21" x14ac:dyDescent="0.25">
      <c r="A44" s="8" t="s">
        <v>2919</v>
      </c>
      <c r="B44" s="8" t="s">
        <v>2715</v>
      </c>
      <c r="C44" s="9"/>
      <c r="D44" s="9">
        <v>498320</v>
      </c>
      <c r="E44" s="9">
        <f t="shared" si="0"/>
        <v>2836.9300000001676</v>
      </c>
    </row>
    <row r="45" spans="1:5" ht="21" x14ac:dyDescent="0.25">
      <c r="A45" s="18" t="s">
        <v>2935</v>
      </c>
      <c r="B45" s="8" t="s">
        <v>2775</v>
      </c>
      <c r="C45" s="9">
        <v>204351</v>
      </c>
      <c r="D45" s="9"/>
      <c r="E45" s="9">
        <f t="shared" si="0"/>
        <v>207187.93000000017</v>
      </c>
    </row>
    <row r="46" spans="1:5" ht="21" x14ac:dyDescent="0.25">
      <c r="A46" s="18" t="s">
        <v>2935</v>
      </c>
      <c r="B46" s="8" t="s">
        <v>2731</v>
      </c>
      <c r="C46" s="9">
        <v>148527</v>
      </c>
      <c r="D46" s="9"/>
      <c r="E46" s="9">
        <f t="shared" si="0"/>
        <v>355714.93000000017</v>
      </c>
    </row>
    <row r="47" spans="1:5" ht="21" x14ac:dyDescent="0.25">
      <c r="A47" s="18" t="s">
        <v>2935</v>
      </c>
      <c r="B47" s="8" t="s">
        <v>2704</v>
      </c>
      <c r="C47" s="9"/>
      <c r="D47" s="9">
        <v>350680</v>
      </c>
      <c r="E47" s="9">
        <f t="shared" si="0"/>
        <v>5034.9300000001676</v>
      </c>
    </row>
    <row r="48" spans="1:5" ht="21" x14ac:dyDescent="0.25">
      <c r="A48" s="18" t="s">
        <v>2943</v>
      </c>
      <c r="B48" s="8" t="s">
        <v>2711</v>
      </c>
      <c r="C48" s="9">
        <v>245206</v>
      </c>
      <c r="D48" s="9"/>
      <c r="E48" s="9">
        <f t="shared" si="0"/>
        <v>250240.93000000017</v>
      </c>
    </row>
    <row r="49" spans="1:5" ht="21" x14ac:dyDescent="0.25">
      <c r="A49" s="18" t="s">
        <v>2943</v>
      </c>
      <c r="B49" s="8" t="s">
        <v>2951</v>
      </c>
      <c r="C49" s="9"/>
      <c r="D49" s="9">
        <v>244390</v>
      </c>
      <c r="E49" s="9">
        <f t="shared" si="0"/>
        <v>5850.9300000001676</v>
      </c>
    </row>
    <row r="50" spans="1:5" ht="21" x14ac:dyDescent="0.25">
      <c r="A50" s="18" t="s">
        <v>2954</v>
      </c>
      <c r="B50" s="8" t="s">
        <v>2711</v>
      </c>
      <c r="C50" s="9">
        <v>358641</v>
      </c>
      <c r="D50" s="9"/>
      <c r="E50" s="9">
        <f t="shared" si="0"/>
        <v>364491.93000000017</v>
      </c>
    </row>
    <row r="51" spans="1:5" ht="21" x14ac:dyDescent="0.25">
      <c r="A51" s="18" t="s">
        <v>2954</v>
      </c>
      <c r="B51" s="8" t="s">
        <v>2704</v>
      </c>
      <c r="C51" s="9"/>
      <c r="D51" s="9">
        <v>359640</v>
      </c>
      <c r="E51" s="9">
        <f t="shared" si="0"/>
        <v>4851.9300000001676</v>
      </c>
    </row>
    <row r="52" spans="1:5" ht="21" x14ac:dyDescent="0.25">
      <c r="A52" s="18" t="s">
        <v>2960</v>
      </c>
      <c r="B52" s="8" t="s">
        <v>2711</v>
      </c>
      <c r="C52" s="9">
        <v>410320</v>
      </c>
      <c r="D52" s="9"/>
      <c r="E52" s="9">
        <f t="shared" si="0"/>
        <v>415171.93000000017</v>
      </c>
    </row>
    <row r="53" spans="1:5" ht="21" x14ac:dyDescent="0.25">
      <c r="A53" s="18" t="s">
        <v>2960</v>
      </c>
      <c r="B53" s="8" t="s">
        <v>2963</v>
      </c>
      <c r="C53" s="9"/>
      <c r="D53" s="9">
        <v>410060</v>
      </c>
      <c r="E53" s="9">
        <f t="shared" si="0"/>
        <v>5111.9300000001676</v>
      </c>
    </row>
    <row r="54" spans="1:5" ht="21" x14ac:dyDescent="0.25">
      <c r="A54" s="8" t="s">
        <v>2970</v>
      </c>
      <c r="B54" s="8" t="s">
        <v>2928</v>
      </c>
      <c r="C54" s="9">
        <v>499582</v>
      </c>
      <c r="D54" s="9"/>
      <c r="E54" s="9">
        <f t="shared" si="0"/>
        <v>504693.93000000017</v>
      </c>
    </row>
    <row r="55" spans="1:5" ht="21" x14ac:dyDescent="0.25">
      <c r="A55" s="8" t="s">
        <v>2970</v>
      </c>
      <c r="B55" s="8" t="s">
        <v>2704</v>
      </c>
      <c r="C55" s="9"/>
      <c r="D55" s="9">
        <v>501650</v>
      </c>
      <c r="E55" s="9">
        <f t="shared" si="0"/>
        <v>3043.9300000001676</v>
      </c>
    </row>
    <row r="56" spans="1:5" ht="21" x14ac:dyDescent="0.25">
      <c r="A56" s="18" t="s">
        <v>3036</v>
      </c>
      <c r="B56" s="8" t="s">
        <v>3037</v>
      </c>
      <c r="C56" s="9">
        <v>513021</v>
      </c>
      <c r="D56" s="9"/>
      <c r="E56" s="9">
        <f t="shared" si="0"/>
        <v>516064.93000000017</v>
      </c>
    </row>
    <row r="57" spans="1:5" ht="21" x14ac:dyDescent="0.25">
      <c r="A57" s="18" t="s">
        <v>3036</v>
      </c>
      <c r="B57" s="8" t="s">
        <v>2718</v>
      </c>
      <c r="C57" s="9"/>
      <c r="D57" s="9">
        <v>510360</v>
      </c>
      <c r="E57" s="9">
        <f t="shared" si="0"/>
        <v>5704.9300000001676</v>
      </c>
    </row>
    <row r="58" spans="1:5" ht="21" x14ac:dyDescent="0.25">
      <c r="A58" s="18" t="s">
        <v>3109</v>
      </c>
      <c r="B58" s="8" t="s">
        <v>3037</v>
      </c>
      <c r="C58" s="96">
        <v>404223</v>
      </c>
      <c r="D58" s="9"/>
      <c r="E58" s="9">
        <f t="shared" si="0"/>
        <v>409927.93000000017</v>
      </c>
    </row>
    <row r="59" spans="1:5" ht="21" x14ac:dyDescent="0.25">
      <c r="A59" s="18" t="s">
        <v>3109</v>
      </c>
      <c r="B59" s="8" t="s">
        <v>2718</v>
      </c>
      <c r="C59" s="9"/>
      <c r="D59" s="9">
        <v>405260</v>
      </c>
      <c r="E59" s="9">
        <f>E58+C59-D59</f>
        <v>4667.9300000001676</v>
      </c>
    </row>
    <row r="60" spans="1:5" ht="21" x14ac:dyDescent="0.25">
      <c r="A60" s="8" t="s">
        <v>3119</v>
      </c>
      <c r="B60" s="8" t="s">
        <v>2731</v>
      </c>
      <c r="C60" s="9">
        <v>101644</v>
      </c>
      <c r="D60" s="9"/>
      <c r="E60" s="9">
        <f>E59+C60-D60</f>
        <v>106311.93000000017</v>
      </c>
    </row>
    <row r="61" spans="1:5" ht="21" x14ac:dyDescent="0.25">
      <c r="A61" s="8" t="s">
        <v>3119</v>
      </c>
      <c r="B61" s="8" t="s">
        <v>2775</v>
      </c>
      <c r="C61" s="9">
        <v>100863</v>
      </c>
      <c r="D61" s="9"/>
      <c r="E61" s="9">
        <f t="shared" si="0"/>
        <v>207174.93000000017</v>
      </c>
    </row>
    <row r="62" spans="1:5" ht="21" x14ac:dyDescent="0.25">
      <c r="A62" s="8" t="s">
        <v>3119</v>
      </c>
      <c r="B62" s="8" t="s">
        <v>2716</v>
      </c>
      <c r="C62" s="9"/>
      <c r="D62" s="9">
        <v>201340</v>
      </c>
      <c r="E62" s="9">
        <f t="shared" si="0"/>
        <v>5834.9300000001676</v>
      </c>
    </row>
    <row r="63" spans="1:5" ht="21" x14ac:dyDescent="0.25">
      <c r="A63" s="8" t="s">
        <v>3122</v>
      </c>
      <c r="B63" s="8" t="s">
        <v>3037</v>
      </c>
      <c r="C63" s="9">
        <v>184130</v>
      </c>
      <c r="D63" s="9"/>
      <c r="E63" s="9">
        <f t="shared" si="0"/>
        <v>189964.93000000017</v>
      </c>
    </row>
    <row r="64" spans="1:5" ht="21" x14ac:dyDescent="0.25">
      <c r="A64" s="8" t="s">
        <v>3122</v>
      </c>
      <c r="B64" s="8" t="s">
        <v>2716</v>
      </c>
      <c r="C64" s="9"/>
      <c r="D64" s="9">
        <v>185330</v>
      </c>
      <c r="E64" s="9">
        <f t="shared" si="0"/>
        <v>4634.9300000001676</v>
      </c>
    </row>
    <row r="65" spans="1:5" ht="21" x14ac:dyDescent="0.25">
      <c r="A65" s="8" t="s">
        <v>3128</v>
      </c>
      <c r="B65" s="8" t="s">
        <v>3037</v>
      </c>
      <c r="C65" s="9">
        <v>843972</v>
      </c>
      <c r="D65" s="9"/>
      <c r="E65" s="9">
        <f t="shared" si="0"/>
        <v>848606.93000000017</v>
      </c>
    </row>
    <row r="66" spans="1:5" ht="21" x14ac:dyDescent="0.25">
      <c r="A66" s="8" t="s">
        <v>3128</v>
      </c>
      <c r="B66" s="8" t="s">
        <v>2716</v>
      </c>
      <c r="C66" s="9"/>
      <c r="D66" s="9">
        <v>843220</v>
      </c>
      <c r="E66" s="9">
        <f t="shared" si="0"/>
        <v>5386.9300000001676</v>
      </c>
    </row>
    <row r="67" spans="1:5" ht="21" x14ac:dyDescent="0.25">
      <c r="A67" s="8" t="s">
        <v>3133</v>
      </c>
      <c r="B67" s="8" t="s">
        <v>3037</v>
      </c>
      <c r="C67" s="9">
        <v>826314</v>
      </c>
      <c r="D67" s="9"/>
      <c r="E67" s="9">
        <f t="shared" si="0"/>
        <v>831700.93000000017</v>
      </c>
    </row>
    <row r="68" spans="1:5" ht="21" x14ac:dyDescent="0.25">
      <c r="A68" s="8" t="s">
        <v>3133</v>
      </c>
      <c r="B68" s="8" t="s">
        <v>2718</v>
      </c>
      <c r="C68" s="9"/>
      <c r="D68" s="9">
        <v>825630</v>
      </c>
      <c r="E68" s="9">
        <f t="shared" si="0"/>
        <v>6070.9300000001676</v>
      </c>
    </row>
    <row r="69" spans="1:5" ht="21" x14ac:dyDescent="0.25">
      <c r="A69" s="8" t="s">
        <v>3144</v>
      </c>
      <c r="B69" s="8" t="s">
        <v>3037</v>
      </c>
      <c r="C69" s="9">
        <v>673142</v>
      </c>
      <c r="D69" s="9"/>
      <c r="E69" s="9">
        <f t="shared" si="0"/>
        <v>679212.93000000017</v>
      </c>
    </row>
    <row r="70" spans="1:5" ht="21" x14ac:dyDescent="0.25">
      <c r="A70" s="8" t="s">
        <v>3144</v>
      </c>
      <c r="B70" s="8" t="s">
        <v>2716</v>
      </c>
      <c r="C70" s="9"/>
      <c r="D70" s="9">
        <v>674240</v>
      </c>
      <c r="E70" s="9">
        <f t="shared" si="0"/>
        <v>4972.9300000001676</v>
      </c>
    </row>
    <row r="71" spans="1:5" ht="21" x14ac:dyDescent="0.25">
      <c r="A71" s="8" t="s">
        <v>3146</v>
      </c>
      <c r="B71" s="8" t="s">
        <v>2750</v>
      </c>
      <c r="C71" s="9">
        <v>470634</v>
      </c>
      <c r="D71" s="9"/>
      <c r="E71" s="9">
        <f t="shared" ref="E71:E134" si="1">E70+C71-D71</f>
        <v>475606.93000000017</v>
      </c>
    </row>
    <row r="72" spans="1:5" ht="21" x14ac:dyDescent="0.25">
      <c r="A72" s="8" t="s">
        <v>3146</v>
      </c>
      <c r="B72" s="8" t="s">
        <v>2715</v>
      </c>
      <c r="C72" s="9"/>
      <c r="D72" s="9">
        <v>470210</v>
      </c>
      <c r="E72" s="9">
        <f t="shared" si="1"/>
        <v>5396.9300000001676</v>
      </c>
    </row>
    <row r="73" spans="1:5" ht="21" x14ac:dyDescent="0.25">
      <c r="A73" s="8" t="s">
        <v>3150</v>
      </c>
      <c r="B73" s="8" t="s">
        <v>3037</v>
      </c>
      <c r="C73" s="9">
        <v>379681</v>
      </c>
      <c r="D73" s="9"/>
      <c r="E73" s="9">
        <f t="shared" si="1"/>
        <v>385077.93000000017</v>
      </c>
    </row>
    <row r="74" spans="1:5" ht="21" x14ac:dyDescent="0.25">
      <c r="A74" s="8" t="s">
        <v>3150</v>
      </c>
      <c r="B74" s="8" t="s">
        <v>2704</v>
      </c>
      <c r="C74" s="9"/>
      <c r="D74" s="9">
        <v>380110</v>
      </c>
      <c r="E74" s="9">
        <f t="shared" si="1"/>
        <v>4967.9300000001676</v>
      </c>
    </row>
    <row r="75" spans="1:5" ht="21" x14ac:dyDescent="0.25">
      <c r="A75" s="8" t="s">
        <v>3159</v>
      </c>
      <c r="B75" s="8" t="s">
        <v>3037</v>
      </c>
      <c r="C75" s="9">
        <v>901345</v>
      </c>
      <c r="D75" s="9"/>
      <c r="E75" s="9">
        <f t="shared" si="1"/>
        <v>906312.93000000017</v>
      </c>
    </row>
    <row r="76" spans="1:5" ht="21" x14ac:dyDescent="0.25">
      <c r="A76" s="8" t="s">
        <v>3159</v>
      </c>
      <c r="B76" s="8" t="s">
        <v>2716</v>
      </c>
      <c r="C76" s="9"/>
      <c r="D76" s="9">
        <v>900860</v>
      </c>
      <c r="E76" s="9">
        <f t="shared" si="1"/>
        <v>5452.9300000001676</v>
      </c>
    </row>
    <row r="77" spans="1:5" ht="21" x14ac:dyDescent="0.25">
      <c r="A77" s="8" t="s">
        <v>3162</v>
      </c>
      <c r="B77" s="8" t="s">
        <v>2731</v>
      </c>
      <c r="C77" s="9">
        <v>385640</v>
      </c>
      <c r="D77" s="9"/>
      <c r="E77" s="9">
        <f t="shared" si="1"/>
        <v>391092.93000000017</v>
      </c>
    </row>
    <row r="78" spans="1:5" ht="21" x14ac:dyDescent="0.25">
      <c r="A78" s="8" t="s">
        <v>3162</v>
      </c>
      <c r="B78" s="8" t="s">
        <v>2775</v>
      </c>
      <c r="C78" s="9">
        <v>390422</v>
      </c>
      <c r="D78" s="9"/>
      <c r="E78" s="9">
        <f t="shared" si="1"/>
        <v>781514.93000000017</v>
      </c>
    </row>
    <row r="79" spans="1:5" ht="21" x14ac:dyDescent="0.25">
      <c r="A79" s="8" t="s">
        <v>3162</v>
      </c>
      <c r="B79" s="8" t="s">
        <v>2716</v>
      </c>
      <c r="C79" s="9"/>
      <c r="D79" s="9">
        <v>575280</v>
      </c>
      <c r="E79" s="9">
        <f t="shared" si="1"/>
        <v>206234.93000000017</v>
      </c>
    </row>
    <row r="80" spans="1:5" ht="21" x14ac:dyDescent="0.25">
      <c r="A80" s="8" t="s">
        <v>3164</v>
      </c>
      <c r="B80" s="8" t="s">
        <v>2775</v>
      </c>
      <c r="C80" s="9">
        <v>325026</v>
      </c>
      <c r="D80" s="9"/>
      <c r="E80" s="9">
        <f t="shared" si="1"/>
        <v>531260.93000000017</v>
      </c>
    </row>
    <row r="81" spans="1:6" ht="21" x14ac:dyDescent="0.25">
      <c r="A81" s="8" t="s">
        <v>3164</v>
      </c>
      <c r="B81" s="8" t="s">
        <v>2716</v>
      </c>
      <c r="C81" s="9"/>
      <c r="D81" s="9">
        <v>525340</v>
      </c>
      <c r="E81" s="9">
        <f t="shared" si="1"/>
        <v>5920.9300000001676</v>
      </c>
    </row>
    <row r="82" spans="1:6" ht="21" x14ac:dyDescent="0.25">
      <c r="A82" s="8" t="s">
        <v>3193</v>
      </c>
      <c r="B82" s="8" t="s">
        <v>2731</v>
      </c>
      <c r="C82" s="9">
        <v>360593</v>
      </c>
      <c r="D82" s="9"/>
      <c r="E82" s="9">
        <f t="shared" si="1"/>
        <v>366513.93000000017</v>
      </c>
    </row>
    <row r="83" spans="1:6" ht="21" x14ac:dyDescent="0.25">
      <c r="A83" s="8" t="s">
        <v>3193</v>
      </c>
      <c r="B83" s="8" t="s">
        <v>2775</v>
      </c>
      <c r="C83" s="9">
        <v>445283</v>
      </c>
      <c r="D83" s="9"/>
      <c r="E83" s="9">
        <f t="shared" si="1"/>
        <v>811796.93000000017</v>
      </c>
    </row>
    <row r="84" spans="1:6" ht="21" x14ac:dyDescent="0.25">
      <c r="A84" s="8" t="s">
        <v>3193</v>
      </c>
      <c r="B84" s="8" t="s">
        <v>2704</v>
      </c>
      <c r="C84" s="9"/>
      <c r="D84" s="9">
        <v>806350</v>
      </c>
      <c r="E84" s="9">
        <f t="shared" si="1"/>
        <v>5446.9300000001676</v>
      </c>
    </row>
    <row r="85" spans="1:6" ht="21" x14ac:dyDescent="0.25">
      <c r="A85" s="8" t="s">
        <v>3197</v>
      </c>
      <c r="B85" s="8" t="s">
        <v>2711</v>
      </c>
      <c r="C85" s="9">
        <v>215934</v>
      </c>
      <c r="D85" s="9"/>
      <c r="E85" s="9">
        <f t="shared" si="1"/>
        <v>221380.93000000017</v>
      </c>
    </row>
    <row r="86" spans="1:6" ht="21" x14ac:dyDescent="0.25">
      <c r="A86" s="8" t="s">
        <v>3197</v>
      </c>
      <c r="B86" s="8" t="s">
        <v>2716</v>
      </c>
      <c r="C86" s="9"/>
      <c r="D86" s="9">
        <v>215460</v>
      </c>
      <c r="E86" s="9">
        <f t="shared" si="1"/>
        <v>5920.9300000001676</v>
      </c>
    </row>
    <row r="87" spans="1:6" ht="21" x14ac:dyDescent="0.25">
      <c r="A87" s="8" t="s">
        <v>3204</v>
      </c>
      <c r="B87" s="8" t="s">
        <v>3037</v>
      </c>
      <c r="C87" s="9">
        <v>664085</v>
      </c>
      <c r="D87" s="9"/>
      <c r="E87" s="9">
        <f t="shared" si="1"/>
        <v>670005.93000000017</v>
      </c>
    </row>
    <row r="88" spans="1:6" ht="21" x14ac:dyDescent="0.25">
      <c r="A88" s="8" t="s">
        <v>3204</v>
      </c>
      <c r="B88" s="8" t="s">
        <v>2716</v>
      </c>
      <c r="C88" s="9"/>
      <c r="D88" s="16">
        <v>664125</v>
      </c>
      <c r="E88" s="9">
        <f t="shared" si="1"/>
        <v>5880.9300000001676</v>
      </c>
    </row>
    <row r="89" spans="1:6" ht="21" x14ac:dyDescent="0.25">
      <c r="A89" s="8" t="s">
        <v>3222</v>
      </c>
      <c r="B89" s="8" t="s">
        <v>3037</v>
      </c>
      <c r="C89" s="9">
        <v>869523</v>
      </c>
      <c r="D89" s="9"/>
      <c r="E89" s="9">
        <f t="shared" si="1"/>
        <v>875403.93000000017</v>
      </c>
    </row>
    <row r="90" spans="1:6" ht="21" x14ac:dyDescent="0.25">
      <c r="A90" s="8" t="s">
        <v>3222</v>
      </c>
      <c r="B90" s="8" t="s">
        <v>2716</v>
      </c>
      <c r="C90" s="9"/>
      <c r="D90" s="9">
        <v>869350</v>
      </c>
      <c r="E90" s="9">
        <f t="shared" si="1"/>
        <v>6053.9300000001676</v>
      </c>
    </row>
    <row r="91" spans="1:6" ht="21" x14ac:dyDescent="0.25">
      <c r="A91" s="8" t="s">
        <v>3271</v>
      </c>
      <c r="B91" s="8" t="s">
        <v>2716</v>
      </c>
      <c r="C91" s="9"/>
      <c r="D91" s="9">
        <v>4500</v>
      </c>
      <c r="E91" s="9">
        <f t="shared" si="1"/>
        <v>1553.9300000001676</v>
      </c>
      <c r="F91" s="14">
        <f>+E91-827</f>
        <v>726.93000000016764</v>
      </c>
    </row>
    <row r="92" spans="1:6" ht="21" x14ac:dyDescent="0.25">
      <c r="A92" s="8" t="s">
        <v>3271</v>
      </c>
      <c r="B92" s="8" t="s">
        <v>259</v>
      </c>
      <c r="C92" s="9"/>
      <c r="D92" s="9">
        <v>726.93</v>
      </c>
      <c r="E92" s="9">
        <f t="shared" si="1"/>
        <v>827.00000000016769</v>
      </c>
    </row>
    <row r="93" spans="1:6" ht="21" x14ac:dyDescent="0.25">
      <c r="A93" s="8" t="s">
        <v>3289</v>
      </c>
      <c r="B93" s="8" t="s">
        <v>2750</v>
      </c>
      <c r="C93" s="9">
        <v>520031</v>
      </c>
      <c r="D93" s="9"/>
      <c r="E93" s="9">
        <f t="shared" si="1"/>
        <v>520858.00000000017</v>
      </c>
    </row>
    <row r="94" spans="1:6" ht="21" x14ac:dyDescent="0.25">
      <c r="A94" s="8" t="s">
        <v>3289</v>
      </c>
      <c r="B94" s="8" t="s">
        <v>2716</v>
      </c>
      <c r="C94" s="9"/>
      <c r="D94" s="9">
        <v>515560</v>
      </c>
      <c r="E94" s="9">
        <f t="shared" si="1"/>
        <v>5298.0000000001746</v>
      </c>
    </row>
    <row r="95" spans="1:6" ht="21" x14ac:dyDescent="0.25">
      <c r="A95" s="8" t="s">
        <v>3315</v>
      </c>
      <c r="B95" s="8" t="s">
        <v>3318</v>
      </c>
      <c r="C95" s="9">
        <v>999960</v>
      </c>
      <c r="D95" s="9"/>
      <c r="E95" s="9">
        <f t="shared" si="1"/>
        <v>1005258.0000000002</v>
      </c>
    </row>
    <row r="96" spans="1:6" ht="21" x14ac:dyDescent="0.25">
      <c r="A96" s="8" t="s">
        <v>3315</v>
      </c>
      <c r="B96" s="8" t="s">
        <v>2716</v>
      </c>
      <c r="C96" s="9"/>
      <c r="D96" s="9">
        <v>999150</v>
      </c>
      <c r="E96" s="9">
        <f t="shared" si="1"/>
        <v>6108.0000000002328</v>
      </c>
    </row>
    <row r="97" spans="1:5" ht="21" x14ac:dyDescent="0.25">
      <c r="A97" s="8" t="s">
        <v>3321</v>
      </c>
      <c r="B97" s="8" t="s">
        <v>3316</v>
      </c>
      <c r="C97" s="9">
        <v>504162</v>
      </c>
      <c r="D97" s="9"/>
      <c r="E97" s="9">
        <f t="shared" si="1"/>
        <v>510270.00000000023</v>
      </c>
    </row>
    <row r="98" spans="1:5" ht="21" x14ac:dyDescent="0.25">
      <c r="A98" s="8" t="s">
        <v>3321</v>
      </c>
      <c r="B98" s="8" t="s">
        <v>2711</v>
      </c>
      <c r="C98" s="9">
        <v>347150</v>
      </c>
      <c r="D98" s="9"/>
      <c r="E98" s="9">
        <f t="shared" si="1"/>
        <v>857420.00000000023</v>
      </c>
    </row>
    <row r="99" spans="1:5" ht="21" x14ac:dyDescent="0.25">
      <c r="A99" s="8" t="s">
        <v>3321</v>
      </c>
      <c r="B99" s="8" t="s">
        <v>2716</v>
      </c>
      <c r="C99" s="9"/>
      <c r="D99" s="9">
        <v>854260</v>
      </c>
      <c r="E99" s="9">
        <f t="shared" si="1"/>
        <v>3160.0000000002328</v>
      </c>
    </row>
    <row r="100" spans="1:5" ht="21" x14ac:dyDescent="0.25">
      <c r="A100" s="8" t="s">
        <v>3322</v>
      </c>
      <c r="B100" s="8" t="s">
        <v>2928</v>
      </c>
      <c r="C100" s="9">
        <v>504201</v>
      </c>
      <c r="D100" s="9"/>
      <c r="E100" s="9">
        <f t="shared" si="1"/>
        <v>507361.00000000023</v>
      </c>
    </row>
    <row r="101" spans="1:5" ht="21" x14ac:dyDescent="0.25">
      <c r="A101" s="8" t="s">
        <v>3322</v>
      </c>
      <c r="B101" s="8" t="s">
        <v>2716</v>
      </c>
      <c r="C101" s="9"/>
      <c r="D101" s="9">
        <v>504340</v>
      </c>
      <c r="E101" s="9">
        <f t="shared" si="1"/>
        <v>3021.0000000002328</v>
      </c>
    </row>
    <row r="102" spans="1:5" ht="21" x14ac:dyDescent="0.25">
      <c r="A102" s="8" t="s">
        <v>3347</v>
      </c>
      <c r="B102" s="8" t="s">
        <v>2928</v>
      </c>
      <c r="C102" s="9">
        <v>996150</v>
      </c>
      <c r="D102" s="9"/>
      <c r="E102" s="9">
        <f t="shared" si="1"/>
        <v>999171.00000000023</v>
      </c>
    </row>
    <row r="103" spans="1:5" ht="21" x14ac:dyDescent="0.25">
      <c r="A103" s="8" t="s">
        <v>3347</v>
      </c>
      <c r="B103" s="8" t="s">
        <v>2716</v>
      </c>
      <c r="C103" s="9"/>
      <c r="D103" s="9">
        <v>996260</v>
      </c>
      <c r="E103" s="9">
        <f t="shared" si="1"/>
        <v>2911.0000000002328</v>
      </c>
    </row>
    <row r="104" spans="1:5" ht="21" x14ac:dyDescent="0.25">
      <c r="A104" s="8" t="s">
        <v>3358</v>
      </c>
      <c r="B104" s="8" t="s">
        <v>2928</v>
      </c>
      <c r="C104" s="9">
        <v>200023</v>
      </c>
      <c r="D104" s="9"/>
      <c r="E104" s="9">
        <f t="shared" si="1"/>
        <v>202934.00000000023</v>
      </c>
    </row>
    <row r="105" spans="1:5" ht="21" x14ac:dyDescent="0.25">
      <c r="A105" s="8" t="s">
        <v>3358</v>
      </c>
      <c r="B105" s="8" t="s">
        <v>2716</v>
      </c>
      <c r="C105" s="9"/>
      <c r="D105" s="9">
        <v>201360</v>
      </c>
      <c r="E105" s="9">
        <f t="shared" si="1"/>
        <v>1574.0000000002328</v>
      </c>
    </row>
    <row r="106" spans="1:5" ht="21" x14ac:dyDescent="0.25">
      <c r="A106" s="8" t="s">
        <v>3382</v>
      </c>
      <c r="B106" s="8" t="s">
        <v>2928</v>
      </c>
      <c r="C106" s="9">
        <v>199528</v>
      </c>
      <c r="D106" s="9"/>
      <c r="E106" s="9">
        <f t="shared" si="1"/>
        <v>201102.00000000023</v>
      </c>
    </row>
    <row r="107" spans="1:5" ht="21" x14ac:dyDescent="0.25">
      <c r="A107" s="8" t="s">
        <v>3382</v>
      </c>
      <c r="B107" s="8" t="s">
        <v>2716</v>
      </c>
      <c r="C107" s="9"/>
      <c r="D107" s="9">
        <v>199350</v>
      </c>
      <c r="E107" s="9">
        <f t="shared" si="1"/>
        <v>1752.0000000002328</v>
      </c>
    </row>
    <row r="108" spans="1:5" ht="21" x14ac:dyDescent="0.25">
      <c r="A108" s="8" t="s">
        <v>3415</v>
      </c>
      <c r="B108" s="8" t="s">
        <v>2711</v>
      </c>
      <c r="C108" s="9">
        <v>960724</v>
      </c>
      <c r="D108" s="9"/>
      <c r="E108" s="9">
        <f t="shared" si="1"/>
        <v>962476.00000000023</v>
      </c>
    </row>
    <row r="109" spans="1:5" ht="21" x14ac:dyDescent="0.25">
      <c r="A109" s="8" t="s">
        <v>3415</v>
      </c>
      <c r="B109" s="8" t="s">
        <v>2704</v>
      </c>
      <c r="C109" s="9"/>
      <c r="D109" s="9">
        <v>959804</v>
      </c>
      <c r="E109" s="9">
        <f t="shared" si="1"/>
        <v>2672.0000000002328</v>
      </c>
    </row>
    <row r="110" spans="1:5" ht="21" x14ac:dyDescent="0.25">
      <c r="A110" s="8" t="s">
        <v>3415</v>
      </c>
      <c r="B110" s="8" t="s">
        <v>2711</v>
      </c>
      <c r="C110" s="9">
        <v>880496</v>
      </c>
      <c r="D110" s="9"/>
      <c r="E110" s="9">
        <f t="shared" si="1"/>
        <v>883168.00000000023</v>
      </c>
    </row>
    <row r="111" spans="1:5" ht="21" x14ac:dyDescent="0.25">
      <c r="A111" s="8" t="s">
        <v>3415</v>
      </c>
      <c r="B111" s="8" t="s">
        <v>2711</v>
      </c>
      <c r="C111" s="9">
        <v>385897</v>
      </c>
      <c r="D111" s="9"/>
      <c r="E111" s="9">
        <f t="shared" si="1"/>
        <v>1269065.0000000002</v>
      </c>
    </row>
    <row r="112" spans="1:5" ht="21" x14ac:dyDescent="0.25">
      <c r="A112" s="8" t="s">
        <v>3415</v>
      </c>
      <c r="B112" s="8" t="s">
        <v>2716</v>
      </c>
      <c r="C112" s="9"/>
      <c r="D112" s="9">
        <v>1266607</v>
      </c>
      <c r="E112" s="9">
        <f t="shared" si="1"/>
        <v>2458.0000000002328</v>
      </c>
    </row>
    <row r="113" spans="1:6" ht="21" x14ac:dyDescent="0.25">
      <c r="A113" s="8" t="s">
        <v>3415</v>
      </c>
      <c r="B113" s="8" t="s">
        <v>259</v>
      </c>
      <c r="C113" s="9"/>
      <c r="D113" s="9">
        <v>248.96</v>
      </c>
      <c r="E113" s="9">
        <f t="shared" si="1"/>
        <v>2209.0400000002328</v>
      </c>
      <c r="F113" s="14">
        <f>+E113-2209.04</f>
        <v>2.3283064365386963E-10</v>
      </c>
    </row>
    <row r="114" spans="1:6" ht="21" x14ac:dyDescent="0.25">
      <c r="A114" s="8" t="s">
        <v>3451</v>
      </c>
      <c r="B114" s="8" t="s">
        <v>259</v>
      </c>
      <c r="C114" s="9"/>
      <c r="D114" s="9">
        <v>249.11</v>
      </c>
      <c r="E114" s="9">
        <f t="shared" si="1"/>
        <v>1959.9300000002327</v>
      </c>
      <c r="F114" s="14">
        <f>+E114-1959.93</f>
        <v>2.326032699784264E-10</v>
      </c>
    </row>
    <row r="115" spans="1:6" ht="21" x14ac:dyDescent="0.25">
      <c r="A115" s="8" t="s">
        <v>3486</v>
      </c>
      <c r="B115" s="8" t="s">
        <v>396</v>
      </c>
      <c r="C115" s="9">
        <v>128138.05</v>
      </c>
      <c r="D115" s="9"/>
      <c r="E115" s="9">
        <f t="shared" si="1"/>
        <v>130097.98000000023</v>
      </c>
    </row>
    <row r="116" spans="1:6" ht="21" x14ac:dyDescent="0.25">
      <c r="A116" s="8" t="s">
        <v>3486</v>
      </c>
      <c r="B116" s="8" t="s">
        <v>2716</v>
      </c>
      <c r="C116" s="9"/>
      <c r="D116" s="9">
        <v>128456</v>
      </c>
      <c r="E116" s="9">
        <f t="shared" si="1"/>
        <v>1641.9800000002288</v>
      </c>
    </row>
    <row r="117" spans="1:6" ht="21" x14ac:dyDescent="0.25">
      <c r="A117" s="8" t="s">
        <v>3486</v>
      </c>
      <c r="B117" s="8" t="s">
        <v>3490</v>
      </c>
      <c r="C117" s="9">
        <v>490235</v>
      </c>
      <c r="D117" s="9"/>
      <c r="E117" s="9">
        <f t="shared" si="1"/>
        <v>491876.98000000021</v>
      </c>
    </row>
    <row r="118" spans="1:6" ht="21" x14ac:dyDescent="0.25">
      <c r="A118" s="8" t="s">
        <v>3486</v>
      </c>
      <c r="B118" s="8" t="s">
        <v>2704</v>
      </c>
      <c r="C118" s="9"/>
      <c r="D118" s="9">
        <v>388968</v>
      </c>
      <c r="E118" s="9">
        <f t="shared" si="1"/>
        <v>102908.98000000021</v>
      </c>
    </row>
    <row r="119" spans="1:6" ht="21" x14ac:dyDescent="0.25">
      <c r="A119" s="8" t="s">
        <v>3492</v>
      </c>
      <c r="B119" s="8" t="s">
        <v>3490</v>
      </c>
      <c r="C119" s="9">
        <v>164805</v>
      </c>
      <c r="D119" s="9"/>
      <c r="E119" s="9">
        <f t="shared" si="1"/>
        <v>267713.98000000021</v>
      </c>
    </row>
    <row r="120" spans="1:6" ht="21" x14ac:dyDescent="0.25">
      <c r="A120" s="8" t="s">
        <v>3492</v>
      </c>
      <c r="B120" s="8" t="s">
        <v>2704</v>
      </c>
      <c r="C120" s="9"/>
      <c r="D120" s="9">
        <v>265089</v>
      </c>
      <c r="E120" s="9">
        <f t="shared" si="1"/>
        <v>2624.9800000002142</v>
      </c>
    </row>
    <row r="121" spans="1:6" ht="21" x14ac:dyDescent="0.25">
      <c r="A121" s="8" t="s">
        <v>3513</v>
      </c>
      <c r="B121" s="8" t="s">
        <v>2673</v>
      </c>
      <c r="C121" s="9">
        <v>801320</v>
      </c>
      <c r="D121" s="9"/>
      <c r="E121" s="9">
        <f t="shared" si="1"/>
        <v>803944.98000000021</v>
      </c>
    </row>
    <row r="122" spans="1:6" ht="21" x14ac:dyDescent="0.25">
      <c r="A122" s="8" t="s">
        <v>3513</v>
      </c>
      <c r="B122" s="8" t="s">
        <v>2704</v>
      </c>
      <c r="C122" s="9"/>
      <c r="D122" s="9">
        <v>799869</v>
      </c>
      <c r="E122" s="9">
        <f t="shared" si="1"/>
        <v>4075.9800000002142</v>
      </c>
    </row>
    <row r="123" spans="1:6" ht="21" x14ac:dyDescent="0.25">
      <c r="A123" s="8" t="s">
        <v>3517</v>
      </c>
      <c r="B123" s="8" t="s">
        <v>396</v>
      </c>
      <c r="C123" s="9">
        <v>787215</v>
      </c>
      <c r="D123" s="9"/>
      <c r="E123" s="9">
        <f t="shared" si="1"/>
        <v>791290.98000000021</v>
      </c>
    </row>
    <row r="124" spans="1:6" ht="21" x14ac:dyDescent="0.25">
      <c r="A124" s="8" t="s">
        <v>3517</v>
      </c>
      <c r="B124" s="8" t="s">
        <v>2704</v>
      </c>
      <c r="C124" s="9"/>
      <c r="D124" s="9">
        <v>789553</v>
      </c>
      <c r="E124" s="9">
        <f t="shared" si="1"/>
        <v>1737.9800000002142</v>
      </c>
    </row>
    <row r="125" spans="1:6" ht="21" x14ac:dyDescent="0.25">
      <c r="A125" s="8" t="s">
        <v>3522</v>
      </c>
      <c r="B125" s="8" t="s">
        <v>396</v>
      </c>
      <c r="C125" s="9">
        <v>794555</v>
      </c>
      <c r="D125" s="9"/>
      <c r="E125" s="9">
        <f t="shared" si="1"/>
        <v>796292.98000000021</v>
      </c>
    </row>
    <row r="126" spans="1:6" ht="21" x14ac:dyDescent="0.25">
      <c r="A126" s="8" t="s">
        <v>3522</v>
      </c>
      <c r="B126" s="8" t="s">
        <v>2716</v>
      </c>
      <c r="C126" s="9"/>
      <c r="D126" s="9">
        <v>794884</v>
      </c>
      <c r="E126" s="9">
        <f t="shared" si="1"/>
        <v>1408.9800000002142</v>
      </c>
    </row>
    <row r="127" spans="1:6" ht="21" x14ac:dyDescent="0.25">
      <c r="A127" s="8" t="s">
        <v>3526</v>
      </c>
      <c r="B127" s="8" t="s">
        <v>3490</v>
      </c>
      <c r="C127" s="9">
        <v>978470</v>
      </c>
      <c r="D127" s="9"/>
      <c r="E127" s="9">
        <f t="shared" si="1"/>
        <v>979878.98000000021</v>
      </c>
    </row>
    <row r="128" spans="1:6" ht="21" x14ac:dyDescent="0.25">
      <c r="A128" s="8" t="s">
        <v>3526</v>
      </c>
      <c r="B128" s="8" t="s">
        <v>2704</v>
      </c>
      <c r="C128" s="9"/>
      <c r="D128" s="9">
        <v>977584</v>
      </c>
      <c r="E128" s="9">
        <f t="shared" si="1"/>
        <v>2294.9800000002142</v>
      </c>
    </row>
    <row r="129" spans="1:5" ht="21" x14ac:dyDescent="0.25">
      <c r="A129" s="8" t="s">
        <v>3533</v>
      </c>
      <c r="B129" s="8" t="s">
        <v>3490</v>
      </c>
      <c r="C129" s="9">
        <v>995809</v>
      </c>
      <c r="D129" s="9"/>
      <c r="E129" s="9">
        <f t="shared" si="1"/>
        <v>998103.98000000021</v>
      </c>
    </row>
    <row r="130" spans="1:5" ht="21" x14ac:dyDescent="0.25">
      <c r="A130" s="8" t="s">
        <v>3533</v>
      </c>
      <c r="B130" s="8" t="s">
        <v>2704</v>
      </c>
      <c r="C130" s="9"/>
      <c r="D130" s="9">
        <v>996214</v>
      </c>
      <c r="E130" s="9">
        <f t="shared" si="1"/>
        <v>1889.9800000002142</v>
      </c>
    </row>
    <row r="131" spans="1:5" ht="21" x14ac:dyDescent="0.25">
      <c r="A131" s="8" t="s">
        <v>3543</v>
      </c>
      <c r="B131" s="8" t="s">
        <v>2783</v>
      </c>
      <c r="C131" s="9">
        <v>645530</v>
      </c>
      <c r="D131" s="9"/>
      <c r="E131" s="9">
        <f t="shared" si="1"/>
        <v>647419.98000000021</v>
      </c>
    </row>
    <row r="132" spans="1:5" ht="21" x14ac:dyDescent="0.25">
      <c r="A132" s="8" t="s">
        <v>3543</v>
      </c>
      <c r="B132" s="8" t="s">
        <v>3161</v>
      </c>
      <c r="C132" s="9"/>
      <c r="D132" s="9">
        <v>646033</v>
      </c>
      <c r="E132" s="9">
        <f t="shared" si="1"/>
        <v>1386.9800000002142</v>
      </c>
    </row>
    <row r="133" spans="1:5" ht="21" x14ac:dyDescent="0.25">
      <c r="A133" s="8" t="s">
        <v>3547</v>
      </c>
      <c r="B133" s="8" t="s">
        <v>396</v>
      </c>
      <c r="C133" s="9">
        <v>1165225</v>
      </c>
      <c r="D133" s="9"/>
      <c r="E133" s="9">
        <f t="shared" si="1"/>
        <v>1166611.9800000002</v>
      </c>
    </row>
    <row r="134" spans="1:5" ht="21" x14ac:dyDescent="0.25">
      <c r="A134" s="8" t="s">
        <v>3547</v>
      </c>
      <c r="B134" s="8" t="s">
        <v>2716</v>
      </c>
      <c r="C134" s="9"/>
      <c r="D134" s="9">
        <v>1164215</v>
      </c>
      <c r="E134" s="9">
        <f t="shared" si="1"/>
        <v>2396.9800000002142</v>
      </c>
    </row>
    <row r="135" spans="1:5" ht="21" x14ac:dyDescent="0.25">
      <c r="A135" s="8" t="s">
        <v>3581</v>
      </c>
      <c r="B135" s="8" t="s">
        <v>259</v>
      </c>
      <c r="C135" s="9"/>
      <c r="D135" s="9">
        <v>230.54</v>
      </c>
      <c r="E135" s="9">
        <f t="shared" ref="E135:E198" si="2">E134+C135-D135</f>
        <v>2166.4400000002142</v>
      </c>
    </row>
    <row r="136" spans="1:5" ht="21" x14ac:dyDescent="0.25">
      <c r="A136" s="8" t="s">
        <v>3581</v>
      </c>
      <c r="B136" s="8" t="s">
        <v>3582</v>
      </c>
      <c r="C136" s="9">
        <v>803560</v>
      </c>
      <c r="D136" s="9"/>
      <c r="E136" s="9">
        <f t="shared" si="2"/>
        <v>805726.44000000018</v>
      </c>
    </row>
    <row r="137" spans="1:5" ht="21" x14ac:dyDescent="0.25">
      <c r="A137" s="8" t="s">
        <v>3581</v>
      </c>
      <c r="B137" s="8" t="s">
        <v>3161</v>
      </c>
      <c r="C137" s="9"/>
      <c r="D137" s="9">
        <v>803890</v>
      </c>
      <c r="E137" s="9">
        <f t="shared" si="2"/>
        <v>1836.440000000177</v>
      </c>
    </row>
    <row r="138" spans="1:5" ht="21" x14ac:dyDescent="0.25">
      <c r="A138" s="8" t="s">
        <v>3587</v>
      </c>
      <c r="B138" s="8" t="s">
        <v>3589</v>
      </c>
      <c r="C138" s="9">
        <v>1000</v>
      </c>
      <c r="D138" s="9"/>
      <c r="E138" s="9">
        <f t="shared" si="2"/>
        <v>2836.440000000177</v>
      </c>
    </row>
    <row r="139" spans="1:5" ht="21" x14ac:dyDescent="0.25">
      <c r="A139" s="8" t="s">
        <v>3587</v>
      </c>
      <c r="B139" s="8" t="s">
        <v>3589</v>
      </c>
      <c r="C139" s="9">
        <v>204890</v>
      </c>
      <c r="D139" s="9"/>
      <c r="E139" s="9">
        <f t="shared" si="2"/>
        <v>207726.44000000018</v>
      </c>
    </row>
    <row r="140" spans="1:5" ht="21" x14ac:dyDescent="0.25">
      <c r="A140" s="8" t="s">
        <v>3587</v>
      </c>
      <c r="B140" s="8" t="s">
        <v>2673</v>
      </c>
      <c r="C140" s="9">
        <v>894205</v>
      </c>
      <c r="D140" s="9"/>
      <c r="E140" s="9">
        <f t="shared" si="2"/>
        <v>1101931.4400000002</v>
      </c>
    </row>
    <row r="141" spans="1:5" ht="21" x14ac:dyDescent="0.25">
      <c r="A141" s="8" t="s">
        <v>3587</v>
      </c>
      <c r="B141" s="8" t="s">
        <v>2716</v>
      </c>
      <c r="C141" s="9"/>
      <c r="D141" s="9">
        <v>1098506</v>
      </c>
      <c r="E141" s="9">
        <f t="shared" si="2"/>
        <v>3425.440000000177</v>
      </c>
    </row>
    <row r="142" spans="1:5" ht="21" x14ac:dyDescent="0.25">
      <c r="A142" s="8" t="s">
        <v>3592</v>
      </c>
      <c r="B142" s="8" t="s">
        <v>3490</v>
      </c>
      <c r="C142" s="9">
        <v>366204</v>
      </c>
      <c r="D142" s="9"/>
      <c r="E142" s="9">
        <f t="shared" si="2"/>
        <v>369629.44000000018</v>
      </c>
    </row>
    <row r="143" spans="1:5" ht="21" x14ac:dyDescent="0.25">
      <c r="A143" s="8" t="s">
        <v>3592</v>
      </c>
      <c r="B143" s="8" t="s">
        <v>2716</v>
      </c>
      <c r="C143" s="9"/>
      <c r="D143" s="9">
        <v>368134</v>
      </c>
      <c r="E143" s="9">
        <f t="shared" si="2"/>
        <v>1495.440000000177</v>
      </c>
    </row>
    <row r="144" spans="1:5" ht="21" x14ac:dyDescent="0.25">
      <c r="A144" s="8" t="s">
        <v>3598</v>
      </c>
      <c r="B144" s="8" t="s">
        <v>3490</v>
      </c>
      <c r="C144" s="9">
        <v>557980</v>
      </c>
      <c r="D144" s="9"/>
      <c r="E144" s="9">
        <f t="shared" si="2"/>
        <v>559475.44000000018</v>
      </c>
    </row>
    <row r="145" spans="1:5" ht="21" x14ac:dyDescent="0.25">
      <c r="A145" s="8" t="s">
        <v>3598</v>
      </c>
      <c r="B145" s="8" t="s">
        <v>2704</v>
      </c>
      <c r="C145" s="9"/>
      <c r="D145" s="9">
        <v>557640</v>
      </c>
      <c r="E145" s="9">
        <f t="shared" si="2"/>
        <v>1835.440000000177</v>
      </c>
    </row>
    <row r="146" spans="1:5" ht="21" x14ac:dyDescent="0.25">
      <c r="A146" s="8" t="s">
        <v>3615</v>
      </c>
      <c r="B146" s="8" t="s">
        <v>259</v>
      </c>
      <c r="C146" s="9"/>
      <c r="D146" s="9">
        <v>18.46</v>
      </c>
      <c r="E146" s="9">
        <f t="shared" si="2"/>
        <v>1816.9800000001769</v>
      </c>
    </row>
    <row r="147" spans="1:5" ht="21" x14ac:dyDescent="0.25">
      <c r="A147" s="8" t="s">
        <v>3615</v>
      </c>
      <c r="B147" s="8" t="s">
        <v>3490</v>
      </c>
      <c r="C147" s="9">
        <v>746980</v>
      </c>
      <c r="D147" s="9"/>
      <c r="E147" s="9">
        <f t="shared" si="2"/>
        <v>748796.98000000021</v>
      </c>
    </row>
    <row r="148" spans="1:5" ht="21" x14ac:dyDescent="0.25">
      <c r="A148" s="8" t="s">
        <v>3615</v>
      </c>
      <c r="B148" s="8" t="s">
        <v>2716</v>
      </c>
      <c r="C148" s="9"/>
      <c r="D148" s="9">
        <v>746880</v>
      </c>
      <c r="E148" s="9">
        <f t="shared" si="2"/>
        <v>1916.9800000002142</v>
      </c>
    </row>
    <row r="149" spans="1:5" ht="21" x14ac:dyDescent="0.25">
      <c r="A149" s="8" t="s">
        <v>3637</v>
      </c>
      <c r="B149" s="8" t="s">
        <v>259</v>
      </c>
      <c r="C149" s="9"/>
      <c r="D149" s="9">
        <v>230.54</v>
      </c>
      <c r="E149" s="9">
        <f t="shared" si="2"/>
        <v>1686.4400000002142</v>
      </c>
    </row>
    <row r="150" spans="1:5" ht="21" x14ac:dyDescent="0.25">
      <c r="A150" s="8" t="s">
        <v>3643</v>
      </c>
      <c r="B150" s="8" t="s">
        <v>3037</v>
      </c>
      <c r="C150" s="9">
        <v>218202</v>
      </c>
      <c r="D150" s="9"/>
      <c r="E150" s="9">
        <f t="shared" si="2"/>
        <v>219888.44000000021</v>
      </c>
    </row>
    <row r="151" spans="1:5" ht="21" x14ac:dyDescent="0.25">
      <c r="A151" s="8" t="s">
        <v>3643</v>
      </c>
      <c r="B151" s="8" t="s">
        <v>2704</v>
      </c>
      <c r="C151" s="9"/>
      <c r="D151" s="9">
        <v>218655</v>
      </c>
      <c r="E151" s="9">
        <f t="shared" si="2"/>
        <v>1233.4400000002061</v>
      </c>
    </row>
    <row r="152" spans="1:5" ht="21" x14ac:dyDescent="0.25">
      <c r="A152" s="8" t="s">
        <v>3648</v>
      </c>
      <c r="B152" s="8" t="s">
        <v>3037</v>
      </c>
      <c r="C152" s="9">
        <v>101868</v>
      </c>
      <c r="D152" s="9"/>
      <c r="E152" s="9">
        <f t="shared" si="2"/>
        <v>103101.44000000021</v>
      </c>
    </row>
    <row r="153" spans="1:5" ht="21" x14ac:dyDescent="0.25">
      <c r="A153" s="8" t="s">
        <v>3648</v>
      </c>
      <c r="B153" s="8" t="s">
        <v>2718</v>
      </c>
      <c r="C153" s="9"/>
      <c r="D153" s="9">
        <v>102133</v>
      </c>
      <c r="E153" s="9">
        <f t="shared" si="2"/>
        <v>968.44000000020606</v>
      </c>
    </row>
    <row r="154" spans="1:5" ht="21" x14ac:dyDescent="0.25">
      <c r="A154" s="8" t="s">
        <v>3651</v>
      </c>
      <c r="B154" s="8" t="s">
        <v>396</v>
      </c>
      <c r="C154" s="9">
        <v>361825.3</v>
      </c>
      <c r="D154" s="9"/>
      <c r="E154" s="9">
        <f t="shared" si="2"/>
        <v>362793.74000000022</v>
      </c>
    </row>
    <row r="155" spans="1:5" ht="21" x14ac:dyDescent="0.25">
      <c r="A155" s="8" t="s">
        <v>3651</v>
      </c>
      <c r="B155" s="8" t="s">
        <v>2704</v>
      </c>
      <c r="C155" s="9"/>
      <c r="D155" s="9">
        <v>361800</v>
      </c>
      <c r="E155" s="9">
        <f t="shared" si="2"/>
        <v>993.74000000022352</v>
      </c>
    </row>
    <row r="156" spans="1:5" ht="21" x14ac:dyDescent="0.25">
      <c r="A156" s="8" t="s">
        <v>3655</v>
      </c>
      <c r="B156" s="8" t="s">
        <v>396</v>
      </c>
      <c r="C156" s="9">
        <v>473481.38</v>
      </c>
      <c r="D156" s="9"/>
      <c r="E156" s="9">
        <f t="shared" si="2"/>
        <v>474475.12000000023</v>
      </c>
    </row>
    <row r="157" spans="1:5" ht="21" x14ac:dyDescent="0.25">
      <c r="A157" s="8" t="s">
        <v>3655</v>
      </c>
      <c r="B157" s="8" t="s">
        <v>2704</v>
      </c>
      <c r="C157" s="9"/>
      <c r="D157" s="9">
        <v>473200</v>
      </c>
      <c r="E157" s="9">
        <f t="shared" si="2"/>
        <v>1275.1200000002282</v>
      </c>
    </row>
    <row r="158" spans="1:5" ht="21" x14ac:dyDescent="0.25">
      <c r="A158" s="8" t="s">
        <v>3664</v>
      </c>
      <c r="B158" s="8" t="s">
        <v>396</v>
      </c>
      <c r="C158" s="9">
        <v>134744.04999999999</v>
      </c>
      <c r="D158" s="9"/>
      <c r="E158" s="9">
        <f t="shared" si="2"/>
        <v>136019.17000000022</v>
      </c>
    </row>
    <row r="159" spans="1:5" ht="21" x14ac:dyDescent="0.25">
      <c r="A159" s="8" t="s">
        <v>3664</v>
      </c>
      <c r="B159" s="8" t="s">
        <v>3161</v>
      </c>
      <c r="C159" s="9"/>
      <c r="D159" s="9">
        <v>134798</v>
      </c>
      <c r="E159" s="9">
        <f t="shared" si="2"/>
        <v>1221.1700000002165</v>
      </c>
    </row>
    <row r="160" spans="1:5" ht="21" x14ac:dyDescent="0.25">
      <c r="A160" s="8" t="s">
        <v>3672</v>
      </c>
      <c r="B160" s="8" t="s">
        <v>3490</v>
      </c>
      <c r="C160" s="9">
        <v>1053980</v>
      </c>
      <c r="D160" s="9"/>
      <c r="E160" s="9">
        <f t="shared" si="2"/>
        <v>1055201.1700000002</v>
      </c>
    </row>
    <row r="161" spans="1:5" ht="21" x14ac:dyDescent="0.25">
      <c r="A161" s="8" t="s">
        <v>3672</v>
      </c>
      <c r="B161" s="8" t="s">
        <v>3161</v>
      </c>
      <c r="C161" s="9"/>
      <c r="D161" s="9">
        <v>645800</v>
      </c>
      <c r="E161" s="9">
        <f t="shared" si="2"/>
        <v>409401.17000000016</v>
      </c>
    </row>
    <row r="162" spans="1:5" ht="21" x14ac:dyDescent="0.25">
      <c r="A162" s="8" t="s">
        <v>3672</v>
      </c>
      <c r="B162" s="8" t="s">
        <v>3161</v>
      </c>
      <c r="C162" s="9"/>
      <c r="D162" s="9">
        <v>407566</v>
      </c>
      <c r="E162" s="9">
        <f t="shared" si="2"/>
        <v>1835.1700000001583</v>
      </c>
    </row>
    <row r="163" spans="1:5" ht="21" x14ac:dyDescent="0.25">
      <c r="A163" s="8" t="s">
        <v>3686</v>
      </c>
      <c r="B163" s="8" t="s">
        <v>2673</v>
      </c>
      <c r="C163" s="9">
        <v>772846</v>
      </c>
      <c r="D163" s="9"/>
      <c r="E163" s="9">
        <f t="shared" si="2"/>
        <v>774681.17000000016</v>
      </c>
    </row>
    <row r="164" spans="1:5" ht="21" x14ac:dyDescent="0.25">
      <c r="A164" s="8" t="s">
        <v>3686</v>
      </c>
      <c r="B164" s="8" t="s">
        <v>2704</v>
      </c>
      <c r="C164" s="9"/>
      <c r="D164" s="9">
        <v>773204</v>
      </c>
      <c r="E164" s="9">
        <f t="shared" si="2"/>
        <v>1477.1700000001583</v>
      </c>
    </row>
    <row r="165" spans="1:5" ht="21" x14ac:dyDescent="0.25">
      <c r="A165" s="8" t="s">
        <v>3696</v>
      </c>
      <c r="B165" s="8" t="s">
        <v>259</v>
      </c>
      <c r="C165" s="9"/>
      <c r="D165" s="9">
        <v>18.46</v>
      </c>
      <c r="E165" s="9">
        <f t="shared" si="2"/>
        <v>1458.7100000001583</v>
      </c>
    </row>
    <row r="166" spans="1:5" ht="21" x14ac:dyDescent="0.25">
      <c r="A166" s="8" t="s">
        <v>3707</v>
      </c>
      <c r="B166" s="8" t="s">
        <v>2673</v>
      </c>
      <c r="C166" s="9">
        <v>169500</v>
      </c>
      <c r="D166" s="9"/>
      <c r="E166" s="9">
        <f t="shared" si="2"/>
        <v>170958.71000000017</v>
      </c>
    </row>
    <row r="167" spans="1:5" ht="21" x14ac:dyDescent="0.25">
      <c r="A167" s="8" t="s">
        <v>3707</v>
      </c>
      <c r="B167" s="8" t="s">
        <v>2704</v>
      </c>
      <c r="C167" s="9"/>
      <c r="D167" s="9">
        <v>169200</v>
      </c>
      <c r="E167" s="9">
        <f t="shared" si="2"/>
        <v>1758.7100000001665</v>
      </c>
    </row>
    <row r="168" spans="1:5" ht="21" x14ac:dyDescent="0.25">
      <c r="A168" s="8"/>
      <c r="B168" s="8"/>
      <c r="C168" s="9"/>
      <c r="D168" s="9"/>
      <c r="E168" s="9">
        <f t="shared" si="2"/>
        <v>1758.7100000001665</v>
      </c>
    </row>
    <row r="169" spans="1:5" ht="21" x14ac:dyDescent="0.25">
      <c r="A169" s="8"/>
      <c r="B169" s="8"/>
      <c r="C169" s="9"/>
      <c r="D169" s="9"/>
      <c r="E169" s="9">
        <f t="shared" si="2"/>
        <v>1758.7100000001665</v>
      </c>
    </row>
    <row r="170" spans="1:5" ht="21" x14ac:dyDescent="0.25">
      <c r="A170" s="8"/>
      <c r="B170" s="8"/>
      <c r="C170" s="9"/>
      <c r="D170" s="9"/>
      <c r="E170" s="9">
        <f t="shared" si="2"/>
        <v>1758.7100000001665</v>
      </c>
    </row>
    <row r="171" spans="1:5" ht="21" x14ac:dyDescent="0.25">
      <c r="A171" s="8"/>
      <c r="B171" s="8"/>
      <c r="C171" s="9"/>
      <c r="D171" s="9"/>
      <c r="E171" s="9">
        <f t="shared" si="2"/>
        <v>1758.7100000001665</v>
      </c>
    </row>
    <row r="172" spans="1:5" ht="21" x14ac:dyDescent="0.25">
      <c r="A172" s="8"/>
      <c r="B172" s="8"/>
      <c r="C172" s="9"/>
      <c r="D172" s="9"/>
      <c r="E172" s="9">
        <f t="shared" si="2"/>
        <v>1758.7100000001665</v>
      </c>
    </row>
    <row r="173" spans="1:5" ht="21" x14ac:dyDescent="0.25">
      <c r="A173" s="8"/>
      <c r="B173" s="8"/>
      <c r="C173" s="9"/>
      <c r="D173" s="9"/>
      <c r="E173" s="9">
        <f t="shared" si="2"/>
        <v>1758.7100000001665</v>
      </c>
    </row>
    <row r="174" spans="1:5" ht="21" x14ac:dyDescent="0.25">
      <c r="A174" s="8"/>
      <c r="B174" s="8"/>
      <c r="C174" s="9"/>
      <c r="D174" s="9"/>
      <c r="E174" s="9">
        <f t="shared" si="2"/>
        <v>1758.7100000001665</v>
      </c>
    </row>
    <row r="175" spans="1:5" ht="21" x14ac:dyDescent="0.25">
      <c r="A175" s="8"/>
      <c r="B175" s="8"/>
      <c r="C175" s="9"/>
      <c r="D175" s="9"/>
      <c r="E175" s="9">
        <f t="shared" si="2"/>
        <v>1758.7100000001665</v>
      </c>
    </row>
    <row r="176" spans="1:5" ht="21" x14ac:dyDescent="0.25">
      <c r="A176" s="8"/>
      <c r="B176" s="8"/>
      <c r="C176" s="9"/>
      <c r="D176" s="9"/>
      <c r="E176" s="9">
        <f t="shared" si="2"/>
        <v>1758.7100000001665</v>
      </c>
    </row>
    <row r="177" spans="1:5" ht="21" x14ac:dyDescent="0.25">
      <c r="A177" s="8"/>
      <c r="B177" s="8"/>
      <c r="C177" s="9"/>
      <c r="D177" s="9"/>
      <c r="E177" s="9">
        <f t="shared" si="2"/>
        <v>1758.7100000001665</v>
      </c>
    </row>
    <row r="178" spans="1:5" ht="21" x14ac:dyDescent="0.25">
      <c r="A178" s="8"/>
      <c r="B178" s="8"/>
      <c r="C178" s="9"/>
      <c r="D178" s="9"/>
      <c r="E178" s="9">
        <f t="shared" si="2"/>
        <v>1758.7100000001665</v>
      </c>
    </row>
    <row r="179" spans="1:5" ht="21" x14ac:dyDescent="0.25">
      <c r="A179" s="8"/>
      <c r="B179" s="8"/>
      <c r="C179" s="9"/>
      <c r="D179" s="9"/>
      <c r="E179" s="9">
        <f t="shared" si="2"/>
        <v>1758.7100000001665</v>
      </c>
    </row>
    <row r="180" spans="1:5" ht="21" x14ac:dyDescent="0.25">
      <c r="A180" s="8"/>
      <c r="B180" s="8"/>
      <c r="C180" s="9"/>
      <c r="D180" s="9"/>
      <c r="E180" s="9">
        <f t="shared" si="2"/>
        <v>1758.7100000001665</v>
      </c>
    </row>
    <row r="181" spans="1:5" ht="21" x14ac:dyDescent="0.25">
      <c r="A181" s="8"/>
      <c r="B181" s="8"/>
      <c r="C181" s="9"/>
      <c r="D181" s="9"/>
      <c r="E181" s="9">
        <f t="shared" si="2"/>
        <v>1758.7100000001665</v>
      </c>
    </row>
    <row r="182" spans="1:5" ht="21" x14ac:dyDescent="0.25">
      <c r="A182" s="8"/>
      <c r="B182" s="8"/>
      <c r="C182" s="9"/>
      <c r="D182" s="9"/>
      <c r="E182" s="9">
        <f t="shared" si="2"/>
        <v>1758.7100000001665</v>
      </c>
    </row>
    <row r="183" spans="1:5" ht="21" x14ac:dyDescent="0.25">
      <c r="A183" s="8"/>
      <c r="B183" s="8"/>
      <c r="C183" s="9"/>
      <c r="D183" s="9"/>
      <c r="E183" s="9">
        <f t="shared" si="2"/>
        <v>1758.7100000001665</v>
      </c>
    </row>
    <row r="184" spans="1:5" ht="21" x14ac:dyDescent="0.25">
      <c r="A184" s="8"/>
      <c r="B184" s="8"/>
      <c r="C184" s="9"/>
      <c r="D184" s="9"/>
      <c r="E184" s="9">
        <f t="shared" si="2"/>
        <v>1758.7100000001665</v>
      </c>
    </row>
    <row r="185" spans="1:5" ht="21" x14ac:dyDescent="0.25">
      <c r="A185" s="8"/>
      <c r="B185" s="8"/>
      <c r="C185" s="9"/>
      <c r="D185" s="9"/>
      <c r="E185" s="9">
        <f t="shared" si="2"/>
        <v>1758.7100000001665</v>
      </c>
    </row>
    <row r="186" spans="1:5" ht="21" x14ac:dyDescent="0.25">
      <c r="A186" s="8"/>
      <c r="B186" s="8"/>
      <c r="C186" s="9"/>
      <c r="D186" s="9"/>
      <c r="E186" s="9">
        <f t="shared" si="2"/>
        <v>1758.7100000001665</v>
      </c>
    </row>
    <row r="187" spans="1:5" ht="21" x14ac:dyDescent="0.25">
      <c r="A187" s="8"/>
      <c r="B187" s="8"/>
      <c r="C187" s="9"/>
      <c r="D187" s="9"/>
      <c r="E187" s="9">
        <f t="shared" si="2"/>
        <v>1758.7100000001665</v>
      </c>
    </row>
    <row r="188" spans="1:5" ht="21" x14ac:dyDescent="0.25">
      <c r="A188" s="8"/>
      <c r="B188" s="8"/>
      <c r="C188" s="9"/>
      <c r="D188" s="9"/>
      <c r="E188" s="9">
        <f t="shared" si="2"/>
        <v>1758.7100000001665</v>
      </c>
    </row>
    <row r="189" spans="1:5" ht="21" x14ac:dyDescent="0.25">
      <c r="A189" s="8"/>
      <c r="B189" s="8"/>
      <c r="C189" s="9"/>
      <c r="D189" s="9"/>
      <c r="E189" s="9">
        <f t="shared" si="2"/>
        <v>1758.7100000001665</v>
      </c>
    </row>
    <row r="190" spans="1:5" ht="21" x14ac:dyDescent="0.25">
      <c r="A190" s="8"/>
      <c r="B190" s="8"/>
      <c r="C190" s="9"/>
      <c r="D190" s="9"/>
      <c r="E190" s="9">
        <f t="shared" si="2"/>
        <v>1758.7100000001665</v>
      </c>
    </row>
    <row r="191" spans="1:5" ht="21" x14ac:dyDescent="0.25">
      <c r="A191" s="8"/>
      <c r="B191" s="8"/>
      <c r="C191" s="9"/>
      <c r="D191" s="9"/>
      <c r="E191" s="9">
        <f t="shared" si="2"/>
        <v>1758.7100000001665</v>
      </c>
    </row>
    <row r="192" spans="1:5" ht="21" x14ac:dyDescent="0.25">
      <c r="A192" s="8"/>
      <c r="B192" s="8"/>
      <c r="C192" s="9"/>
      <c r="D192" s="9"/>
      <c r="E192" s="9">
        <f t="shared" si="2"/>
        <v>1758.7100000001665</v>
      </c>
    </row>
    <row r="193" spans="1:5" ht="21" x14ac:dyDescent="0.25">
      <c r="A193" s="8"/>
      <c r="B193" s="8"/>
      <c r="C193" s="9"/>
      <c r="D193" s="9"/>
      <c r="E193" s="9">
        <f t="shared" si="2"/>
        <v>1758.7100000001665</v>
      </c>
    </row>
    <row r="194" spans="1:5" ht="21" x14ac:dyDescent="0.25">
      <c r="A194" s="8"/>
      <c r="B194" s="8"/>
      <c r="C194" s="9"/>
      <c r="D194" s="9"/>
      <c r="E194" s="9">
        <f t="shared" si="2"/>
        <v>1758.7100000001665</v>
      </c>
    </row>
    <row r="195" spans="1:5" ht="21" x14ac:dyDescent="0.25">
      <c r="A195" s="8"/>
      <c r="B195" s="8"/>
      <c r="C195" s="9"/>
      <c r="D195" s="9"/>
      <c r="E195" s="9">
        <f t="shared" si="2"/>
        <v>1758.7100000001665</v>
      </c>
    </row>
    <row r="196" spans="1:5" ht="21" x14ac:dyDescent="0.25">
      <c r="A196" s="8"/>
      <c r="B196" s="8"/>
      <c r="C196" s="9"/>
      <c r="D196" s="9"/>
      <c r="E196" s="9">
        <f t="shared" si="2"/>
        <v>1758.7100000001665</v>
      </c>
    </row>
    <row r="197" spans="1:5" ht="21" x14ac:dyDescent="0.25">
      <c r="A197" s="8"/>
      <c r="B197" s="8"/>
      <c r="C197" s="9"/>
      <c r="D197" s="9"/>
      <c r="E197" s="9">
        <f t="shared" si="2"/>
        <v>1758.7100000001665</v>
      </c>
    </row>
    <row r="198" spans="1:5" ht="21" x14ac:dyDescent="0.25">
      <c r="A198" s="8"/>
      <c r="B198" s="8"/>
      <c r="C198" s="9"/>
      <c r="D198" s="9"/>
      <c r="E198" s="9">
        <f t="shared" si="2"/>
        <v>1758.7100000001665</v>
      </c>
    </row>
    <row r="199" spans="1:5" ht="21" x14ac:dyDescent="0.25">
      <c r="E199" s="9">
        <f t="shared" ref="E199:E203" si="3">E198+C199-D199</f>
        <v>1758.7100000001665</v>
      </c>
    </row>
    <row r="200" spans="1:5" ht="21" x14ac:dyDescent="0.25">
      <c r="E200" s="9">
        <f t="shared" si="3"/>
        <v>1758.7100000001665</v>
      </c>
    </row>
    <row r="201" spans="1:5" ht="21" x14ac:dyDescent="0.25">
      <c r="E201" s="9">
        <f t="shared" si="3"/>
        <v>1758.7100000001665</v>
      </c>
    </row>
    <row r="202" spans="1:5" ht="21" x14ac:dyDescent="0.25">
      <c r="E202" s="9">
        <f t="shared" si="3"/>
        <v>1758.7100000001665</v>
      </c>
    </row>
    <row r="203" spans="1:5" ht="21" x14ac:dyDescent="0.25">
      <c r="E203" s="9">
        <f t="shared" si="3"/>
        <v>1758.7100000001665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943D-0065-4EF8-A523-3A931F5473D2}">
  <dimension ref="A1:E105"/>
  <sheetViews>
    <sheetView topLeftCell="A2" workbookViewId="0">
      <selection activeCell="A27" sqref="A27"/>
    </sheetView>
  </sheetViews>
  <sheetFormatPr baseColWidth="10" defaultColWidth="8.83203125" defaultRowHeight="15" x14ac:dyDescent="0.2"/>
  <cols>
    <col min="1" max="1" width="17.6640625" customWidth="1"/>
    <col min="2" max="2" width="82.5" customWidth="1"/>
    <col min="3" max="3" width="17.1640625" bestFit="1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2330</v>
      </c>
      <c r="B1" s="160"/>
      <c r="C1" s="160"/>
      <c r="D1" s="160"/>
      <c r="E1" s="160"/>
    </row>
    <row r="2" spans="1:5" ht="26" x14ac:dyDescent="0.3">
      <c r="A2" s="161" t="s">
        <v>2628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2638</v>
      </c>
      <c r="B4" s="8" t="s">
        <v>2401</v>
      </c>
      <c r="C4" s="9"/>
      <c r="D4" s="9"/>
      <c r="E4" s="9">
        <v>0</v>
      </c>
    </row>
    <row r="5" spans="1:5" ht="21" x14ac:dyDescent="0.25">
      <c r="A5" s="18" t="s">
        <v>2713</v>
      </c>
      <c r="B5" s="8" t="s">
        <v>2714</v>
      </c>
      <c r="C5" s="9">
        <v>98225</v>
      </c>
      <c r="D5" s="9"/>
      <c r="E5" s="9">
        <f>E4+C5-D5</f>
        <v>98225</v>
      </c>
    </row>
    <row r="6" spans="1:5" ht="21" x14ac:dyDescent="0.25">
      <c r="A6" s="18" t="s">
        <v>2713</v>
      </c>
      <c r="B6" s="8" t="s">
        <v>2714</v>
      </c>
      <c r="C6" s="9">
        <v>108525</v>
      </c>
      <c r="D6" s="9"/>
      <c r="E6" s="9">
        <f t="shared" ref="E6:E69" si="0">E5+C6-D6</f>
        <v>206750</v>
      </c>
    </row>
    <row r="7" spans="1:5" ht="21" x14ac:dyDescent="0.25">
      <c r="A7" s="18" t="s">
        <v>2713</v>
      </c>
      <c r="B7" s="8" t="s">
        <v>396</v>
      </c>
      <c r="C7" s="9"/>
      <c r="D7" s="9">
        <v>206750</v>
      </c>
      <c r="E7" s="9">
        <f t="shared" si="0"/>
        <v>0</v>
      </c>
    </row>
    <row r="8" spans="1:5" ht="21" x14ac:dyDescent="0.25">
      <c r="A8" s="18" t="s">
        <v>2817</v>
      </c>
      <c r="B8" s="8" t="s">
        <v>2850</v>
      </c>
      <c r="C8" s="9">
        <v>203681.46</v>
      </c>
      <c r="D8" s="9"/>
      <c r="E8" s="9">
        <f t="shared" si="0"/>
        <v>203681.46</v>
      </c>
    </row>
    <row r="9" spans="1:5" ht="21" x14ac:dyDescent="0.25">
      <c r="A9" s="18" t="s">
        <v>2817</v>
      </c>
      <c r="B9" s="8" t="s">
        <v>396</v>
      </c>
      <c r="C9" s="9"/>
      <c r="D9" s="9">
        <v>203681.46</v>
      </c>
      <c r="E9" s="9">
        <f t="shared" si="0"/>
        <v>0</v>
      </c>
    </row>
    <row r="10" spans="1:5" ht="21" x14ac:dyDescent="0.25">
      <c r="A10" s="8" t="s">
        <v>2900</v>
      </c>
      <c r="B10" s="8" t="s">
        <v>2818</v>
      </c>
      <c r="C10" s="9">
        <v>204420</v>
      </c>
      <c r="D10" s="9"/>
      <c r="E10" s="9">
        <f t="shared" si="0"/>
        <v>204420</v>
      </c>
    </row>
    <row r="11" spans="1:5" ht="21" x14ac:dyDescent="0.25">
      <c r="A11" s="8" t="s">
        <v>2900</v>
      </c>
      <c r="B11" s="8" t="s">
        <v>396</v>
      </c>
      <c r="C11" s="9"/>
      <c r="D11" s="9">
        <v>30000</v>
      </c>
      <c r="E11" s="9">
        <f t="shared" si="0"/>
        <v>174420</v>
      </c>
    </row>
    <row r="12" spans="1:5" ht="21" x14ac:dyDescent="0.25">
      <c r="A12" s="8" t="s">
        <v>2900</v>
      </c>
      <c r="B12" s="8" t="s">
        <v>396</v>
      </c>
      <c r="C12" s="9"/>
      <c r="D12" s="9">
        <v>174420</v>
      </c>
      <c r="E12" s="9">
        <f t="shared" si="0"/>
        <v>0</v>
      </c>
    </row>
    <row r="13" spans="1:5" ht="21" x14ac:dyDescent="0.25">
      <c r="A13" s="18" t="s">
        <v>3486</v>
      </c>
      <c r="B13" s="8" t="s">
        <v>3487</v>
      </c>
      <c r="C13" s="9">
        <v>34920</v>
      </c>
      <c r="D13" s="9"/>
      <c r="E13" s="9">
        <f t="shared" si="0"/>
        <v>34920</v>
      </c>
    </row>
    <row r="14" spans="1:5" ht="21" x14ac:dyDescent="0.25">
      <c r="A14" s="18" t="s">
        <v>3486</v>
      </c>
      <c r="B14" s="8" t="s">
        <v>396</v>
      </c>
      <c r="C14" s="9"/>
      <c r="D14" s="9">
        <v>34915</v>
      </c>
      <c r="E14" s="9">
        <f t="shared" si="0"/>
        <v>5</v>
      </c>
    </row>
    <row r="15" spans="1:5" ht="21" x14ac:dyDescent="0.25">
      <c r="A15" s="18" t="s">
        <v>3517</v>
      </c>
      <c r="B15" s="8" t="s">
        <v>3518</v>
      </c>
      <c r="C15" s="9">
        <v>214500</v>
      </c>
      <c r="D15" s="9"/>
      <c r="E15" s="9">
        <f t="shared" si="0"/>
        <v>214505</v>
      </c>
    </row>
    <row r="16" spans="1:5" ht="21" x14ac:dyDescent="0.25">
      <c r="A16" s="18" t="s">
        <v>3517</v>
      </c>
      <c r="B16" s="8" t="s">
        <v>396</v>
      </c>
      <c r="C16" s="9"/>
      <c r="D16" s="9">
        <v>214500</v>
      </c>
      <c r="E16" s="9">
        <f t="shared" si="0"/>
        <v>5</v>
      </c>
    </row>
    <row r="17" spans="1:5" ht="21" x14ac:dyDescent="0.25">
      <c r="A17" s="18" t="s">
        <v>3522</v>
      </c>
      <c r="B17" s="8" t="s">
        <v>3518</v>
      </c>
      <c r="C17" s="9">
        <v>216500</v>
      </c>
      <c r="D17" s="9"/>
      <c r="E17" s="9">
        <f t="shared" si="0"/>
        <v>216505</v>
      </c>
    </row>
    <row r="18" spans="1:5" ht="21" x14ac:dyDescent="0.25">
      <c r="A18" s="18" t="s">
        <v>3522</v>
      </c>
      <c r="B18" s="8" t="s">
        <v>396</v>
      </c>
      <c r="C18" s="9"/>
      <c r="D18" s="9">
        <v>216500</v>
      </c>
      <c r="E18" s="9">
        <f t="shared" si="0"/>
        <v>5</v>
      </c>
    </row>
    <row r="19" spans="1:5" ht="21" x14ac:dyDescent="0.25">
      <c r="A19" s="18" t="s">
        <v>3547</v>
      </c>
      <c r="B19" s="8" t="s">
        <v>3518</v>
      </c>
      <c r="C19" s="9">
        <v>317500</v>
      </c>
      <c r="D19" s="9"/>
      <c r="E19" s="9">
        <f t="shared" si="0"/>
        <v>317505</v>
      </c>
    </row>
    <row r="20" spans="1:5" ht="21" x14ac:dyDescent="0.25">
      <c r="A20" s="18" t="s">
        <v>3547</v>
      </c>
      <c r="B20" s="8" t="s">
        <v>396</v>
      </c>
      <c r="C20" s="9"/>
      <c r="D20" s="9">
        <v>317500</v>
      </c>
      <c r="E20" s="9">
        <f t="shared" si="0"/>
        <v>5</v>
      </c>
    </row>
    <row r="21" spans="1:5" ht="21" x14ac:dyDescent="0.25">
      <c r="A21" s="18" t="s">
        <v>3651</v>
      </c>
      <c r="B21" s="8" t="s">
        <v>3332</v>
      </c>
      <c r="C21" s="9">
        <v>98585</v>
      </c>
      <c r="D21" s="9"/>
      <c r="E21" s="9">
        <f t="shared" si="0"/>
        <v>98590</v>
      </c>
    </row>
    <row r="22" spans="1:5" ht="21" x14ac:dyDescent="0.25">
      <c r="A22" s="18" t="s">
        <v>3651</v>
      </c>
      <c r="B22" s="8" t="s">
        <v>396</v>
      </c>
      <c r="C22" s="9"/>
      <c r="D22" s="9">
        <v>98590</v>
      </c>
      <c r="E22" s="9">
        <f t="shared" si="0"/>
        <v>0</v>
      </c>
    </row>
    <row r="23" spans="1:5" ht="21" x14ac:dyDescent="0.25">
      <c r="A23" s="18" t="s">
        <v>3651</v>
      </c>
      <c r="B23" s="8" t="s">
        <v>3661</v>
      </c>
      <c r="C23" s="9">
        <v>0.39</v>
      </c>
      <c r="D23" s="9"/>
      <c r="E23" s="9">
        <f t="shared" si="0"/>
        <v>0.39</v>
      </c>
    </row>
    <row r="24" spans="1:5" ht="21" x14ac:dyDescent="0.25">
      <c r="A24" s="18" t="s">
        <v>3655</v>
      </c>
      <c r="B24" s="8" t="s">
        <v>3661</v>
      </c>
      <c r="C24" s="9">
        <v>129014.68</v>
      </c>
      <c r="D24" s="9"/>
      <c r="E24" s="9">
        <f t="shared" si="0"/>
        <v>129015.06999999999</v>
      </c>
    </row>
    <row r="25" spans="1:5" ht="21" x14ac:dyDescent="0.25">
      <c r="A25" s="18" t="s">
        <v>3655</v>
      </c>
      <c r="B25" s="8" t="s">
        <v>396</v>
      </c>
      <c r="C25" s="9"/>
      <c r="D25" s="9">
        <v>129014</v>
      </c>
      <c r="E25" s="9">
        <f t="shared" si="0"/>
        <v>1.069999999992433</v>
      </c>
    </row>
    <row r="26" spans="1:5" ht="21" x14ac:dyDescent="0.25">
      <c r="A26" s="18" t="s">
        <v>3664</v>
      </c>
      <c r="B26" s="8" t="s">
        <v>3661</v>
      </c>
      <c r="C26" s="9">
        <v>36714.68</v>
      </c>
      <c r="D26" s="9"/>
      <c r="E26" s="9">
        <f t="shared" si="0"/>
        <v>36715.749999999993</v>
      </c>
    </row>
    <row r="27" spans="1:5" ht="21" x14ac:dyDescent="0.25">
      <c r="A27" s="18" t="s">
        <v>3664</v>
      </c>
      <c r="B27" s="8" t="s">
        <v>396</v>
      </c>
      <c r="C27" s="9"/>
      <c r="D27" s="9">
        <v>36715</v>
      </c>
      <c r="E27" s="9">
        <f t="shared" si="0"/>
        <v>0.74999999999272404</v>
      </c>
    </row>
    <row r="28" spans="1:5" ht="21" x14ac:dyDescent="0.25">
      <c r="A28" s="18"/>
      <c r="B28" s="8"/>
      <c r="C28" s="9"/>
      <c r="D28" s="9"/>
      <c r="E28" s="9">
        <f t="shared" si="0"/>
        <v>0.74999999999272404</v>
      </c>
    </row>
    <row r="29" spans="1:5" ht="21" x14ac:dyDescent="0.25">
      <c r="A29" s="8"/>
      <c r="B29" s="8"/>
      <c r="C29" s="9"/>
      <c r="D29" s="9"/>
      <c r="E29" s="9">
        <f t="shared" si="0"/>
        <v>0.74999999999272404</v>
      </c>
    </row>
    <row r="30" spans="1:5" ht="21" x14ac:dyDescent="0.25">
      <c r="A30" s="8"/>
      <c r="B30" s="8"/>
      <c r="C30" s="9"/>
      <c r="D30" s="9"/>
      <c r="E30" s="9">
        <f t="shared" si="0"/>
        <v>0.74999999999272404</v>
      </c>
    </row>
    <row r="31" spans="1:5" ht="21" x14ac:dyDescent="0.25">
      <c r="A31" s="8"/>
      <c r="B31" s="8"/>
      <c r="C31" s="9"/>
      <c r="D31" s="9"/>
      <c r="E31" s="9">
        <f t="shared" si="0"/>
        <v>0.74999999999272404</v>
      </c>
    </row>
    <row r="32" spans="1:5" ht="21" x14ac:dyDescent="0.25">
      <c r="A32" s="8"/>
      <c r="B32" s="8"/>
      <c r="C32" s="9"/>
      <c r="D32" s="9"/>
      <c r="E32" s="9">
        <f t="shared" si="0"/>
        <v>0.74999999999272404</v>
      </c>
    </row>
    <row r="33" spans="1:5" ht="21" x14ac:dyDescent="0.25">
      <c r="A33" s="8"/>
      <c r="B33" s="8"/>
      <c r="C33" s="9"/>
      <c r="D33" s="96"/>
      <c r="E33" s="9">
        <f t="shared" si="0"/>
        <v>0.74999999999272404</v>
      </c>
    </row>
    <row r="34" spans="1:5" ht="21" x14ac:dyDescent="0.25">
      <c r="A34" s="8"/>
      <c r="B34" s="8"/>
      <c r="C34" s="9"/>
      <c r="D34" s="16"/>
      <c r="E34" s="9">
        <f t="shared" si="0"/>
        <v>0.74999999999272404</v>
      </c>
    </row>
    <row r="35" spans="1:5" ht="21" x14ac:dyDescent="0.25">
      <c r="A35" s="8"/>
      <c r="B35" s="8"/>
      <c r="C35" s="9"/>
      <c r="D35" s="25"/>
      <c r="E35" s="9">
        <f t="shared" si="0"/>
        <v>0.74999999999272404</v>
      </c>
    </row>
    <row r="36" spans="1:5" ht="21" x14ac:dyDescent="0.25">
      <c r="A36" s="8"/>
      <c r="B36" s="8"/>
      <c r="C36" s="16"/>
      <c r="D36" s="9"/>
      <c r="E36" s="9">
        <f t="shared" si="0"/>
        <v>0.74999999999272404</v>
      </c>
    </row>
    <row r="37" spans="1:5" ht="21" x14ac:dyDescent="0.25">
      <c r="A37" s="8"/>
      <c r="B37" s="8"/>
      <c r="C37" s="9"/>
      <c r="D37" s="9"/>
      <c r="E37" s="9">
        <f t="shared" si="0"/>
        <v>0.74999999999272404</v>
      </c>
    </row>
    <row r="38" spans="1:5" ht="21" x14ac:dyDescent="0.25">
      <c r="A38" s="8"/>
      <c r="B38" s="8"/>
      <c r="C38" s="13"/>
      <c r="D38" s="9"/>
      <c r="E38" s="9">
        <f t="shared" si="0"/>
        <v>0.74999999999272404</v>
      </c>
    </row>
    <row r="39" spans="1:5" ht="24" x14ac:dyDescent="0.3">
      <c r="A39" s="8"/>
      <c r="B39" s="8"/>
      <c r="C39" s="9"/>
      <c r="D39" s="31"/>
      <c r="E39" s="9">
        <f t="shared" si="0"/>
        <v>0.74999999999272404</v>
      </c>
    </row>
    <row r="40" spans="1:5" ht="24" x14ac:dyDescent="0.3">
      <c r="A40" s="8"/>
      <c r="B40" s="8"/>
      <c r="C40" s="9"/>
      <c r="D40" s="31"/>
      <c r="E40" s="9">
        <f t="shared" si="0"/>
        <v>0.74999999999272404</v>
      </c>
    </row>
    <row r="41" spans="1:5" ht="24" x14ac:dyDescent="0.3">
      <c r="A41" s="8"/>
      <c r="B41" s="8"/>
      <c r="C41" s="9"/>
      <c r="D41" s="31"/>
      <c r="E41" s="9">
        <f t="shared" si="0"/>
        <v>0.74999999999272404</v>
      </c>
    </row>
    <row r="42" spans="1:5" ht="21" x14ac:dyDescent="0.25">
      <c r="A42" s="18"/>
      <c r="B42" s="8"/>
      <c r="C42" s="9"/>
      <c r="D42" s="9"/>
      <c r="E42" s="9">
        <f t="shared" si="0"/>
        <v>0.74999999999272404</v>
      </c>
    </row>
    <row r="43" spans="1:5" ht="21" x14ac:dyDescent="0.25">
      <c r="A43" s="18"/>
      <c r="B43" s="8"/>
      <c r="C43" s="9"/>
      <c r="D43" s="9"/>
      <c r="E43" s="9">
        <f t="shared" si="0"/>
        <v>0.74999999999272404</v>
      </c>
    </row>
    <row r="44" spans="1:5" ht="21" x14ac:dyDescent="0.25">
      <c r="A44" s="18"/>
      <c r="B44" s="8"/>
      <c r="C44" s="89"/>
      <c r="D44" s="9"/>
      <c r="E44" s="9">
        <f t="shared" si="0"/>
        <v>0.74999999999272404</v>
      </c>
    </row>
    <row r="45" spans="1:5" ht="21" x14ac:dyDescent="0.25">
      <c r="A45" s="18"/>
      <c r="B45" s="8"/>
      <c r="C45" s="9"/>
      <c r="D45" s="9"/>
      <c r="E45" s="9">
        <f t="shared" si="0"/>
        <v>0.74999999999272404</v>
      </c>
    </row>
    <row r="46" spans="1:5" ht="21" x14ac:dyDescent="0.25">
      <c r="A46" s="18"/>
      <c r="B46" s="8"/>
      <c r="C46" s="96"/>
      <c r="D46" s="9"/>
      <c r="E46" s="9">
        <f t="shared" si="0"/>
        <v>0.74999999999272404</v>
      </c>
    </row>
    <row r="47" spans="1:5" ht="21" x14ac:dyDescent="0.25">
      <c r="A47" s="18"/>
      <c r="B47" s="8"/>
      <c r="C47" s="9"/>
      <c r="D47" s="9"/>
      <c r="E47" s="9">
        <f t="shared" si="0"/>
        <v>0.74999999999272404</v>
      </c>
    </row>
    <row r="48" spans="1:5" ht="21" x14ac:dyDescent="0.25">
      <c r="A48" s="18"/>
      <c r="B48" s="8"/>
      <c r="C48" s="96"/>
      <c r="D48" s="9"/>
      <c r="E48" s="9">
        <f t="shared" si="0"/>
        <v>0.74999999999272404</v>
      </c>
    </row>
    <row r="49" spans="1:5" ht="21" x14ac:dyDescent="0.25">
      <c r="A49" s="18"/>
      <c r="B49" s="8"/>
      <c r="C49" s="9"/>
      <c r="D49" s="96"/>
      <c r="E49" s="9">
        <f t="shared" si="0"/>
        <v>0.74999999999272404</v>
      </c>
    </row>
    <row r="50" spans="1:5" ht="21" x14ac:dyDescent="0.25">
      <c r="A50" s="18"/>
      <c r="B50" s="8"/>
      <c r="C50" s="9"/>
      <c r="D50" s="9"/>
      <c r="E50" s="9">
        <f t="shared" si="0"/>
        <v>0.74999999999272404</v>
      </c>
    </row>
    <row r="51" spans="1:5" ht="21" x14ac:dyDescent="0.25">
      <c r="A51" s="18"/>
      <c r="B51" s="8"/>
      <c r="C51" s="9"/>
      <c r="D51" s="9"/>
      <c r="E51" s="9">
        <f t="shared" si="0"/>
        <v>0.74999999999272404</v>
      </c>
    </row>
    <row r="52" spans="1:5" ht="21" x14ac:dyDescent="0.25">
      <c r="A52" s="8"/>
      <c r="B52" s="8"/>
      <c r="C52" s="9"/>
      <c r="D52" s="9"/>
      <c r="E52" s="9">
        <f t="shared" si="0"/>
        <v>0.74999999999272404</v>
      </c>
    </row>
    <row r="53" spans="1:5" ht="21" x14ac:dyDescent="0.25">
      <c r="A53" s="8"/>
      <c r="B53" s="8"/>
      <c r="C53" s="9"/>
      <c r="D53" s="9"/>
      <c r="E53" s="9">
        <f t="shared" si="0"/>
        <v>0.74999999999272404</v>
      </c>
    </row>
    <row r="54" spans="1:5" ht="21" x14ac:dyDescent="0.25">
      <c r="A54" s="8"/>
      <c r="B54" s="8"/>
      <c r="C54" s="9"/>
      <c r="D54" s="9"/>
      <c r="E54" s="9">
        <f t="shared" si="0"/>
        <v>0.74999999999272404</v>
      </c>
    </row>
    <row r="55" spans="1:5" ht="21" x14ac:dyDescent="0.25">
      <c r="A55" s="18"/>
      <c r="B55" s="8"/>
      <c r="C55" s="9"/>
      <c r="D55" s="9"/>
      <c r="E55" s="9">
        <f t="shared" si="0"/>
        <v>0.74999999999272404</v>
      </c>
    </row>
    <row r="56" spans="1:5" ht="21" x14ac:dyDescent="0.25">
      <c r="A56" s="18"/>
      <c r="B56" s="8"/>
      <c r="C56" s="9"/>
      <c r="D56" s="9"/>
      <c r="E56" s="9">
        <f t="shared" si="0"/>
        <v>0.74999999999272404</v>
      </c>
    </row>
    <row r="57" spans="1:5" ht="21" x14ac:dyDescent="0.25">
      <c r="A57" s="18"/>
      <c r="B57" s="8"/>
      <c r="C57" s="96"/>
      <c r="D57" s="9"/>
      <c r="E57" s="9">
        <f t="shared" si="0"/>
        <v>0.74999999999272404</v>
      </c>
    </row>
    <row r="58" spans="1:5" ht="21" x14ac:dyDescent="0.25">
      <c r="A58" s="18"/>
      <c r="B58" s="8"/>
      <c r="C58" s="9"/>
      <c r="D58" s="9"/>
      <c r="E58" s="9">
        <f>E57+C58-D58</f>
        <v>0.74999999999272404</v>
      </c>
    </row>
    <row r="59" spans="1:5" ht="21" x14ac:dyDescent="0.25">
      <c r="A59" s="8"/>
      <c r="B59" s="8"/>
      <c r="C59" s="9"/>
      <c r="D59" s="9"/>
      <c r="E59" s="9">
        <f>E58+C59-D59</f>
        <v>0.74999999999272404</v>
      </c>
    </row>
    <row r="60" spans="1:5" ht="21" x14ac:dyDescent="0.25">
      <c r="A60" s="8"/>
      <c r="B60" s="8"/>
      <c r="C60" s="9"/>
      <c r="D60" s="9"/>
      <c r="E60" s="9">
        <f t="shared" si="0"/>
        <v>0.74999999999272404</v>
      </c>
    </row>
    <row r="61" spans="1:5" ht="21" x14ac:dyDescent="0.25">
      <c r="A61" s="8"/>
      <c r="B61" s="8"/>
      <c r="C61" s="9"/>
      <c r="D61" s="9"/>
      <c r="E61" s="9">
        <f t="shared" si="0"/>
        <v>0.74999999999272404</v>
      </c>
    </row>
    <row r="62" spans="1:5" ht="21" x14ac:dyDescent="0.25">
      <c r="A62" s="8"/>
      <c r="B62" s="8"/>
      <c r="C62" s="9"/>
      <c r="D62" s="9"/>
      <c r="E62" s="9">
        <f t="shared" si="0"/>
        <v>0.74999999999272404</v>
      </c>
    </row>
    <row r="63" spans="1:5" ht="21" x14ac:dyDescent="0.25">
      <c r="A63" s="8"/>
      <c r="B63" s="8"/>
      <c r="C63" s="9"/>
      <c r="D63" s="9"/>
      <c r="E63" s="9">
        <f t="shared" si="0"/>
        <v>0.74999999999272404</v>
      </c>
    </row>
    <row r="64" spans="1:5" ht="21" x14ac:dyDescent="0.25">
      <c r="D64" s="25"/>
      <c r="E64" s="9">
        <f t="shared" si="0"/>
        <v>0.74999999999272404</v>
      </c>
    </row>
    <row r="65" spans="4:5" ht="21" x14ac:dyDescent="0.25">
      <c r="D65" s="25"/>
      <c r="E65" s="9">
        <f t="shared" si="0"/>
        <v>0.74999999999272404</v>
      </c>
    </row>
    <row r="66" spans="4:5" ht="21" x14ac:dyDescent="0.25">
      <c r="E66" s="9">
        <f t="shared" si="0"/>
        <v>0.74999999999272404</v>
      </c>
    </row>
    <row r="67" spans="4:5" ht="21" x14ac:dyDescent="0.25">
      <c r="E67" s="9">
        <f t="shared" si="0"/>
        <v>0.74999999999272404</v>
      </c>
    </row>
    <row r="68" spans="4:5" ht="21" x14ac:dyDescent="0.25">
      <c r="E68" s="9">
        <f t="shared" si="0"/>
        <v>0.74999999999272404</v>
      </c>
    </row>
    <row r="69" spans="4:5" ht="21" x14ac:dyDescent="0.25">
      <c r="E69" s="9">
        <f t="shared" si="0"/>
        <v>0.74999999999272404</v>
      </c>
    </row>
    <row r="70" spans="4:5" ht="21" x14ac:dyDescent="0.25">
      <c r="E70" s="9">
        <f t="shared" ref="E70:E105" si="1">E69+C70-D70</f>
        <v>0.74999999999272404</v>
      </c>
    </row>
    <row r="71" spans="4:5" ht="21" x14ac:dyDescent="0.25">
      <c r="E71" s="9">
        <f t="shared" si="1"/>
        <v>0.74999999999272404</v>
      </c>
    </row>
    <row r="72" spans="4:5" ht="21" x14ac:dyDescent="0.25">
      <c r="E72" s="9">
        <f t="shared" si="1"/>
        <v>0.74999999999272404</v>
      </c>
    </row>
    <row r="73" spans="4:5" ht="21" x14ac:dyDescent="0.25">
      <c r="E73" s="9">
        <f t="shared" si="1"/>
        <v>0.74999999999272404</v>
      </c>
    </row>
    <row r="74" spans="4:5" ht="21" x14ac:dyDescent="0.25">
      <c r="E74" s="9">
        <f t="shared" si="1"/>
        <v>0.74999999999272404</v>
      </c>
    </row>
    <row r="75" spans="4:5" ht="21" x14ac:dyDescent="0.25">
      <c r="E75" s="9">
        <f t="shared" si="1"/>
        <v>0.74999999999272404</v>
      </c>
    </row>
    <row r="76" spans="4:5" ht="21" x14ac:dyDescent="0.25">
      <c r="E76" s="9">
        <f t="shared" si="1"/>
        <v>0.74999999999272404</v>
      </c>
    </row>
    <row r="77" spans="4:5" ht="21" x14ac:dyDescent="0.25">
      <c r="E77" s="9">
        <f t="shared" si="1"/>
        <v>0.74999999999272404</v>
      </c>
    </row>
    <row r="78" spans="4:5" ht="21" x14ac:dyDescent="0.25">
      <c r="E78" s="9">
        <f t="shared" si="1"/>
        <v>0.74999999999272404</v>
      </c>
    </row>
    <row r="79" spans="4:5" ht="21" x14ac:dyDescent="0.25">
      <c r="E79" s="9">
        <f t="shared" si="1"/>
        <v>0.74999999999272404</v>
      </c>
    </row>
    <row r="80" spans="4:5" ht="21" x14ac:dyDescent="0.25">
      <c r="E80" s="9">
        <f t="shared" si="1"/>
        <v>0.74999999999272404</v>
      </c>
    </row>
    <row r="81" spans="5:5" ht="21" x14ac:dyDescent="0.25">
      <c r="E81" s="9">
        <f t="shared" si="1"/>
        <v>0.74999999999272404</v>
      </c>
    </row>
    <row r="82" spans="5:5" ht="21" x14ac:dyDescent="0.25">
      <c r="E82" s="9">
        <f t="shared" si="1"/>
        <v>0.74999999999272404</v>
      </c>
    </row>
    <row r="83" spans="5:5" ht="21" x14ac:dyDescent="0.25">
      <c r="E83" s="9">
        <f t="shared" si="1"/>
        <v>0.74999999999272404</v>
      </c>
    </row>
    <row r="84" spans="5:5" ht="21" x14ac:dyDescent="0.25">
      <c r="E84" s="9">
        <f t="shared" si="1"/>
        <v>0.74999999999272404</v>
      </c>
    </row>
    <row r="85" spans="5:5" ht="21" x14ac:dyDescent="0.25">
      <c r="E85" s="9">
        <f t="shared" si="1"/>
        <v>0.74999999999272404</v>
      </c>
    </row>
    <row r="86" spans="5:5" ht="21" x14ac:dyDescent="0.25">
      <c r="E86" s="9">
        <f t="shared" si="1"/>
        <v>0.74999999999272404</v>
      </c>
    </row>
    <row r="87" spans="5:5" ht="21" x14ac:dyDescent="0.25">
      <c r="E87" s="9">
        <f t="shared" si="1"/>
        <v>0.74999999999272404</v>
      </c>
    </row>
    <row r="88" spans="5:5" ht="21" x14ac:dyDescent="0.25">
      <c r="E88" s="9">
        <f t="shared" si="1"/>
        <v>0.74999999999272404</v>
      </c>
    </row>
    <row r="89" spans="5:5" ht="21" x14ac:dyDescent="0.25">
      <c r="E89" s="9">
        <f t="shared" si="1"/>
        <v>0.74999999999272404</v>
      </c>
    </row>
    <row r="90" spans="5:5" ht="21" x14ac:dyDescent="0.25">
      <c r="E90" s="9">
        <f t="shared" si="1"/>
        <v>0.74999999999272404</v>
      </c>
    </row>
    <row r="91" spans="5:5" ht="21" x14ac:dyDescent="0.25">
      <c r="E91" s="9">
        <f t="shared" si="1"/>
        <v>0.74999999999272404</v>
      </c>
    </row>
    <row r="92" spans="5:5" ht="21" x14ac:dyDescent="0.25">
      <c r="E92" s="9">
        <f t="shared" si="1"/>
        <v>0.74999999999272404</v>
      </c>
    </row>
    <row r="93" spans="5:5" ht="21" x14ac:dyDescent="0.25">
      <c r="E93" s="9">
        <f t="shared" si="1"/>
        <v>0.74999999999272404</v>
      </c>
    </row>
    <row r="94" spans="5:5" ht="21" x14ac:dyDescent="0.25">
      <c r="E94" s="9">
        <f t="shared" si="1"/>
        <v>0.74999999999272404</v>
      </c>
    </row>
    <row r="95" spans="5:5" ht="21" x14ac:dyDescent="0.25">
      <c r="E95" s="9">
        <f t="shared" si="1"/>
        <v>0.74999999999272404</v>
      </c>
    </row>
    <row r="96" spans="5:5" ht="21" x14ac:dyDescent="0.25">
      <c r="E96" s="9">
        <f t="shared" si="1"/>
        <v>0.74999999999272404</v>
      </c>
    </row>
    <row r="97" spans="5:5" ht="21" x14ac:dyDescent="0.25">
      <c r="E97" s="9">
        <f t="shared" si="1"/>
        <v>0.74999999999272404</v>
      </c>
    </row>
    <row r="98" spans="5:5" ht="21" x14ac:dyDescent="0.25">
      <c r="E98" s="9">
        <f t="shared" si="1"/>
        <v>0.74999999999272404</v>
      </c>
    </row>
    <row r="99" spans="5:5" ht="21" x14ac:dyDescent="0.25">
      <c r="E99" s="9">
        <f t="shared" si="1"/>
        <v>0.74999999999272404</v>
      </c>
    </row>
    <row r="100" spans="5:5" ht="21" x14ac:dyDescent="0.25">
      <c r="E100" s="9">
        <f t="shared" si="1"/>
        <v>0.74999999999272404</v>
      </c>
    </row>
    <row r="101" spans="5:5" ht="21" x14ac:dyDescent="0.25">
      <c r="E101" s="9">
        <f t="shared" si="1"/>
        <v>0.74999999999272404</v>
      </c>
    </row>
    <row r="102" spans="5:5" ht="21" x14ac:dyDescent="0.25">
      <c r="E102" s="9">
        <f t="shared" si="1"/>
        <v>0.74999999999272404</v>
      </c>
    </row>
    <row r="103" spans="5:5" ht="21" x14ac:dyDescent="0.25">
      <c r="E103" s="9">
        <f t="shared" si="1"/>
        <v>0.74999999999272404</v>
      </c>
    </row>
    <row r="104" spans="5:5" ht="21" x14ac:dyDescent="0.25">
      <c r="E104" s="9">
        <f t="shared" si="1"/>
        <v>0.74999999999272404</v>
      </c>
    </row>
    <row r="105" spans="5:5" ht="21" x14ac:dyDescent="0.25">
      <c r="E105" s="9">
        <f t="shared" si="1"/>
        <v>0.74999999999272404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23973-7050-4D4E-851D-883140092EB1}">
  <sheetPr>
    <pageSetUpPr fitToPage="1"/>
  </sheetPr>
  <dimension ref="A1:G346"/>
  <sheetViews>
    <sheetView workbookViewId="0">
      <selection sqref="A1:E1"/>
    </sheetView>
  </sheetViews>
  <sheetFormatPr baseColWidth="10" defaultColWidth="8.83203125" defaultRowHeight="15" x14ac:dyDescent="0.2"/>
  <cols>
    <col min="1" max="1" width="19.33203125" customWidth="1"/>
    <col min="2" max="2" width="93.5" customWidth="1"/>
    <col min="3" max="3" width="19.5" bestFit="1" customWidth="1"/>
    <col min="4" max="4" width="20.5" bestFit="1" customWidth="1"/>
    <col min="5" max="5" width="22.33203125" customWidth="1"/>
    <col min="6" max="7" width="13.33203125" bestFit="1" customWidth="1"/>
  </cols>
  <sheetData>
    <row r="1" spans="1:5" ht="29" x14ac:dyDescent="0.35">
      <c r="A1" s="160" t="s">
        <v>2627</v>
      </c>
      <c r="B1" s="160"/>
      <c r="C1" s="160"/>
      <c r="D1" s="160"/>
      <c r="E1" s="160"/>
    </row>
    <row r="2" spans="1:5" ht="26" x14ac:dyDescent="0.3">
      <c r="A2" s="161" t="s">
        <v>1613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251448.6</v>
      </c>
    </row>
    <row r="5" spans="1:5" ht="21" x14ac:dyDescent="0.25">
      <c r="A5" s="18" t="s">
        <v>2638</v>
      </c>
      <c r="B5" s="8" t="s">
        <v>2639</v>
      </c>
      <c r="C5" s="9"/>
      <c r="D5" s="9">
        <v>251012</v>
      </c>
      <c r="E5" s="9">
        <f>E4+C5-D5</f>
        <v>436.60000000000582</v>
      </c>
    </row>
    <row r="6" spans="1:5" ht="21" x14ac:dyDescent="0.25">
      <c r="A6" s="18" t="s">
        <v>2713</v>
      </c>
      <c r="B6" s="8" t="s">
        <v>396</v>
      </c>
      <c r="C6" s="9">
        <v>749720.3</v>
      </c>
      <c r="D6" s="9"/>
      <c r="E6" s="9">
        <f t="shared" ref="E6:E63" si="0">E5+C6-D6</f>
        <v>750156.9</v>
      </c>
    </row>
    <row r="7" spans="1:5" ht="21" x14ac:dyDescent="0.25">
      <c r="A7" s="18" t="s">
        <v>2713</v>
      </c>
      <c r="B7" s="8" t="s">
        <v>2718</v>
      </c>
      <c r="C7" s="9"/>
      <c r="D7" s="9">
        <v>381021</v>
      </c>
      <c r="E7" s="9">
        <f t="shared" si="0"/>
        <v>369135.9</v>
      </c>
    </row>
    <row r="8" spans="1:5" ht="21" x14ac:dyDescent="0.25">
      <c r="A8" s="18" t="s">
        <v>2713</v>
      </c>
      <c r="B8" s="8" t="s">
        <v>2716</v>
      </c>
      <c r="C8" s="9"/>
      <c r="D8" s="9">
        <v>368978</v>
      </c>
      <c r="E8" s="9">
        <f t="shared" si="0"/>
        <v>157.90000000002328</v>
      </c>
    </row>
    <row r="9" spans="1:5" ht="21" x14ac:dyDescent="0.25">
      <c r="A9" s="18" t="s">
        <v>2722</v>
      </c>
      <c r="B9" s="8" t="s">
        <v>2721</v>
      </c>
      <c r="C9" s="9">
        <v>999980</v>
      </c>
      <c r="D9" s="9"/>
      <c r="E9" s="9">
        <f t="shared" si="0"/>
        <v>1000137.9</v>
      </c>
    </row>
    <row r="10" spans="1:5" ht="21" x14ac:dyDescent="0.25">
      <c r="A10" s="18" t="s">
        <v>2722</v>
      </c>
      <c r="B10" s="8" t="s">
        <v>2639</v>
      </c>
      <c r="C10" s="86"/>
      <c r="D10" s="9">
        <v>745124</v>
      </c>
      <c r="E10" s="9">
        <f t="shared" si="0"/>
        <v>255013.90000000002</v>
      </c>
    </row>
    <row r="11" spans="1:5" ht="21" x14ac:dyDescent="0.25">
      <c r="A11" s="18" t="s">
        <v>2726</v>
      </c>
      <c r="B11" s="8" t="s">
        <v>2716</v>
      </c>
      <c r="C11" s="9"/>
      <c r="D11" s="9">
        <v>253989</v>
      </c>
      <c r="E11" s="9">
        <f t="shared" si="0"/>
        <v>1024.9000000000233</v>
      </c>
    </row>
    <row r="12" spans="1:5" ht="21" x14ac:dyDescent="0.25">
      <c r="A12" s="18" t="s">
        <v>2730</v>
      </c>
      <c r="B12" s="8" t="s">
        <v>396</v>
      </c>
      <c r="C12" s="9">
        <v>735915.46</v>
      </c>
      <c r="D12" s="9"/>
      <c r="E12" s="9">
        <f t="shared" si="0"/>
        <v>736940.36</v>
      </c>
    </row>
    <row r="13" spans="1:5" ht="21" x14ac:dyDescent="0.25">
      <c r="A13" s="18" t="s">
        <v>2730</v>
      </c>
      <c r="B13" s="8" t="s">
        <v>2716</v>
      </c>
      <c r="C13" s="9"/>
      <c r="D13" s="9">
        <v>368450</v>
      </c>
      <c r="E13" s="9">
        <f t="shared" si="0"/>
        <v>368490.36</v>
      </c>
    </row>
    <row r="14" spans="1:5" ht="21" x14ac:dyDescent="0.25">
      <c r="A14" s="18" t="s">
        <v>2730</v>
      </c>
      <c r="B14" s="8" t="s">
        <v>2716</v>
      </c>
      <c r="C14" s="9"/>
      <c r="D14" s="9">
        <v>366893</v>
      </c>
      <c r="E14" s="9">
        <f t="shared" si="0"/>
        <v>1597.359999999986</v>
      </c>
    </row>
    <row r="15" spans="1:5" ht="21" x14ac:dyDescent="0.25">
      <c r="A15" s="18" t="s">
        <v>2741</v>
      </c>
      <c r="B15" s="8" t="s">
        <v>259</v>
      </c>
      <c r="C15" s="9"/>
      <c r="D15" s="9">
        <v>99</v>
      </c>
      <c r="E15" s="9">
        <f t="shared" si="0"/>
        <v>1498.359999999986</v>
      </c>
    </row>
    <row r="16" spans="1:5" ht="21" x14ac:dyDescent="0.25">
      <c r="A16" s="18">
        <v>45846</v>
      </c>
      <c r="B16" s="8" t="s">
        <v>396</v>
      </c>
      <c r="C16" s="9">
        <v>746808.8</v>
      </c>
      <c r="D16" s="9"/>
      <c r="E16" s="9">
        <f t="shared" si="0"/>
        <v>748307.16</v>
      </c>
    </row>
    <row r="17" spans="1:5" ht="21" x14ac:dyDescent="0.25">
      <c r="A17" s="18">
        <v>45846</v>
      </c>
      <c r="B17" s="8" t="s">
        <v>2716</v>
      </c>
      <c r="C17" s="9"/>
      <c r="D17" s="9">
        <v>504322</v>
      </c>
      <c r="E17" s="9">
        <f t="shared" si="0"/>
        <v>243985.16000000003</v>
      </c>
    </row>
    <row r="18" spans="1:5" ht="21" x14ac:dyDescent="0.25">
      <c r="A18" s="18">
        <v>45846</v>
      </c>
      <c r="B18" s="8" t="s">
        <v>2706</v>
      </c>
      <c r="C18" s="9"/>
      <c r="D18" s="9">
        <v>242718</v>
      </c>
      <c r="E18" s="9">
        <f t="shared" si="0"/>
        <v>1267.1600000000326</v>
      </c>
    </row>
    <row r="19" spans="1:5" ht="21" x14ac:dyDescent="0.25">
      <c r="A19" s="18" t="s">
        <v>2817</v>
      </c>
      <c r="B19" s="8" t="s">
        <v>396</v>
      </c>
      <c r="C19" s="9">
        <v>747051.12</v>
      </c>
      <c r="D19" s="9"/>
      <c r="E19" s="9">
        <f t="shared" si="0"/>
        <v>748318.28</v>
      </c>
    </row>
    <row r="20" spans="1:5" ht="21" x14ac:dyDescent="0.25">
      <c r="A20" s="18" t="s">
        <v>2817</v>
      </c>
      <c r="B20" s="8" t="s">
        <v>2716</v>
      </c>
      <c r="C20" s="9"/>
      <c r="D20" s="9">
        <v>747118</v>
      </c>
      <c r="E20" s="9">
        <f t="shared" si="0"/>
        <v>1200.2800000000279</v>
      </c>
    </row>
    <row r="21" spans="1:5" ht="21" x14ac:dyDescent="0.25">
      <c r="A21" s="18" t="s">
        <v>2819</v>
      </c>
      <c r="B21" s="8" t="s">
        <v>396</v>
      </c>
      <c r="C21" s="9">
        <v>749830.45</v>
      </c>
      <c r="D21" s="9"/>
      <c r="E21" s="9">
        <f t="shared" si="0"/>
        <v>751030.73</v>
      </c>
    </row>
    <row r="22" spans="1:5" ht="21" x14ac:dyDescent="0.25">
      <c r="A22" s="18" t="s">
        <v>2819</v>
      </c>
      <c r="B22" s="8" t="s">
        <v>2716</v>
      </c>
      <c r="C22" s="9"/>
      <c r="D22" s="9">
        <v>749983</v>
      </c>
      <c r="E22" s="9">
        <f t="shared" si="0"/>
        <v>1047.7299999999814</v>
      </c>
    </row>
    <row r="23" spans="1:5" ht="21" x14ac:dyDescent="0.25">
      <c r="A23" s="18" t="s">
        <v>2820</v>
      </c>
      <c r="B23" s="8" t="s">
        <v>2821</v>
      </c>
      <c r="C23" s="9">
        <v>92126</v>
      </c>
      <c r="D23" s="9"/>
      <c r="E23" s="9">
        <f t="shared" si="0"/>
        <v>93173.729999999981</v>
      </c>
    </row>
    <row r="24" spans="1:5" ht="21" x14ac:dyDescent="0.25">
      <c r="A24" s="18" t="s">
        <v>2820</v>
      </c>
      <c r="B24" s="8" t="s">
        <v>2822</v>
      </c>
      <c r="C24" s="9"/>
      <c r="D24" s="9">
        <v>92000</v>
      </c>
      <c r="E24" s="9">
        <f t="shared" si="0"/>
        <v>1173.7299999999814</v>
      </c>
    </row>
    <row r="25" spans="1:5" ht="21" x14ac:dyDescent="0.25">
      <c r="A25" s="18" t="s">
        <v>2830</v>
      </c>
      <c r="B25" s="8" t="s">
        <v>396</v>
      </c>
      <c r="C25" s="9">
        <v>745097.88</v>
      </c>
      <c r="D25" s="9"/>
      <c r="E25" s="9">
        <f t="shared" si="0"/>
        <v>746271.61</v>
      </c>
    </row>
    <row r="26" spans="1:5" ht="21" x14ac:dyDescent="0.25">
      <c r="A26" s="18" t="s">
        <v>2830</v>
      </c>
      <c r="B26" s="8" t="s">
        <v>2718</v>
      </c>
      <c r="C26" s="9"/>
      <c r="D26" s="9">
        <v>168023</v>
      </c>
      <c r="E26" s="9">
        <f t="shared" si="0"/>
        <v>578248.61</v>
      </c>
    </row>
    <row r="27" spans="1:5" ht="21" x14ac:dyDescent="0.25">
      <c r="A27" s="18" t="s">
        <v>2830</v>
      </c>
      <c r="B27" s="8" t="s">
        <v>2716</v>
      </c>
      <c r="C27" s="9"/>
      <c r="D27" s="9">
        <v>576148</v>
      </c>
      <c r="E27" s="9">
        <f t="shared" si="0"/>
        <v>2100.609999999986</v>
      </c>
    </row>
    <row r="28" spans="1:5" ht="21" x14ac:dyDescent="0.25">
      <c r="A28" s="18" t="s">
        <v>2834</v>
      </c>
      <c r="B28" s="8" t="s">
        <v>396</v>
      </c>
      <c r="C28" s="9">
        <v>746911.6</v>
      </c>
      <c r="D28" s="9"/>
      <c r="E28" s="9">
        <f t="shared" si="0"/>
        <v>749012.21</v>
      </c>
    </row>
    <row r="29" spans="1:5" ht="21" x14ac:dyDescent="0.25">
      <c r="A29" s="18" t="s">
        <v>2834</v>
      </c>
      <c r="B29" s="8" t="s">
        <v>2718</v>
      </c>
      <c r="C29" s="9"/>
      <c r="D29" s="9">
        <v>379852</v>
      </c>
      <c r="E29" s="9">
        <f t="shared" si="0"/>
        <v>369160.20999999996</v>
      </c>
    </row>
    <row r="30" spans="1:5" ht="21" x14ac:dyDescent="0.25">
      <c r="A30" s="18" t="s">
        <v>2834</v>
      </c>
      <c r="B30" s="8" t="s">
        <v>2716</v>
      </c>
      <c r="C30" s="9"/>
      <c r="D30" s="9">
        <v>366987</v>
      </c>
      <c r="E30" s="9">
        <f t="shared" si="0"/>
        <v>2173.2099999999627</v>
      </c>
    </row>
    <row r="31" spans="1:5" ht="21" x14ac:dyDescent="0.25">
      <c r="A31" s="8" t="s">
        <v>2844</v>
      </c>
      <c r="B31" s="8" t="s">
        <v>259</v>
      </c>
      <c r="C31" s="9"/>
      <c r="D31" s="9">
        <v>99</v>
      </c>
      <c r="E31" s="9">
        <f t="shared" si="0"/>
        <v>2074.2099999999627</v>
      </c>
    </row>
    <row r="32" spans="1:5" ht="21" x14ac:dyDescent="0.25">
      <c r="A32" s="8" t="s">
        <v>2844</v>
      </c>
      <c r="B32" s="8" t="s">
        <v>396</v>
      </c>
      <c r="C32" s="9">
        <v>746746.39</v>
      </c>
      <c r="D32" s="9"/>
      <c r="E32" s="9">
        <f t="shared" si="0"/>
        <v>748820.6</v>
      </c>
    </row>
    <row r="33" spans="1:7" ht="21" x14ac:dyDescent="0.25">
      <c r="A33" s="8" t="s">
        <v>2844</v>
      </c>
      <c r="B33" s="8" t="s">
        <v>2718</v>
      </c>
      <c r="C33" s="9"/>
      <c r="D33" s="96">
        <v>746589</v>
      </c>
      <c r="E33" s="9">
        <f t="shared" si="0"/>
        <v>2231.5999999999767</v>
      </c>
    </row>
    <row r="34" spans="1:7" ht="21" x14ac:dyDescent="0.25">
      <c r="A34" s="8" t="s">
        <v>2846</v>
      </c>
      <c r="B34" s="8" t="s">
        <v>2821</v>
      </c>
      <c r="C34" s="9">
        <v>457981</v>
      </c>
      <c r="D34" s="16"/>
      <c r="E34" s="9">
        <f t="shared" si="0"/>
        <v>460212.6</v>
      </c>
    </row>
    <row r="35" spans="1:7" ht="21" x14ac:dyDescent="0.25">
      <c r="A35" s="8" t="s">
        <v>2846</v>
      </c>
      <c r="B35" s="8" t="s">
        <v>2821</v>
      </c>
      <c r="C35" s="9">
        <v>292019</v>
      </c>
      <c r="D35" s="25"/>
      <c r="E35" s="9">
        <f t="shared" si="0"/>
        <v>752231.6</v>
      </c>
    </row>
    <row r="36" spans="1:7" ht="21" x14ac:dyDescent="0.25">
      <c r="A36" s="8" t="s">
        <v>2846</v>
      </c>
      <c r="B36" s="8" t="s">
        <v>2847</v>
      </c>
      <c r="C36" s="16"/>
      <c r="D36" s="9">
        <v>749620.73</v>
      </c>
      <c r="E36" s="9">
        <f t="shared" si="0"/>
        <v>2610.8699999999953</v>
      </c>
      <c r="G36">
        <f>749620.73+52</f>
        <v>749672.73</v>
      </c>
    </row>
    <row r="37" spans="1:7" ht="21" x14ac:dyDescent="0.25">
      <c r="A37" s="8" t="s">
        <v>2846</v>
      </c>
      <c r="B37" s="8" t="s">
        <v>259</v>
      </c>
      <c r="C37" s="9"/>
      <c r="D37" s="9">
        <v>52.5</v>
      </c>
      <c r="E37" s="9">
        <f t="shared" si="0"/>
        <v>2558.3699999999953</v>
      </c>
    </row>
    <row r="38" spans="1:7" ht="21" x14ac:dyDescent="0.25">
      <c r="A38" s="8" t="s">
        <v>2848</v>
      </c>
      <c r="B38" s="8" t="s">
        <v>2821</v>
      </c>
      <c r="C38" s="9">
        <v>310459</v>
      </c>
      <c r="D38" s="9"/>
      <c r="E38" s="9">
        <f t="shared" si="0"/>
        <v>313017.37</v>
      </c>
    </row>
    <row r="39" spans="1:7" ht="21" x14ac:dyDescent="0.25">
      <c r="A39" s="8" t="s">
        <v>2848</v>
      </c>
      <c r="B39" s="8" t="s">
        <v>2821</v>
      </c>
      <c r="C39" s="86">
        <v>451378</v>
      </c>
      <c r="D39" s="9"/>
      <c r="E39" s="9">
        <f t="shared" si="0"/>
        <v>764395.37</v>
      </c>
    </row>
    <row r="40" spans="1:7" ht="21" x14ac:dyDescent="0.25">
      <c r="A40" s="8" t="s">
        <v>2848</v>
      </c>
      <c r="B40" s="8" t="s">
        <v>2851</v>
      </c>
      <c r="C40" s="9"/>
      <c r="D40" s="9">
        <v>746030.38</v>
      </c>
      <c r="E40" s="9">
        <f t="shared" si="0"/>
        <v>18364.989999999991</v>
      </c>
    </row>
    <row r="41" spans="1:7" ht="21" x14ac:dyDescent="0.25">
      <c r="A41" s="8" t="s">
        <v>2848</v>
      </c>
      <c r="B41" s="8" t="s">
        <v>259</v>
      </c>
      <c r="C41" s="9"/>
      <c r="D41" s="9">
        <v>52.5</v>
      </c>
      <c r="E41" s="9">
        <f t="shared" si="0"/>
        <v>18312.489999999991</v>
      </c>
    </row>
    <row r="42" spans="1:7" ht="21" x14ac:dyDescent="0.25">
      <c r="A42" s="18" t="s">
        <v>2854</v>
      </c>
      <c r="B42" s="8" t="s">
        <v>2716</v>
      </c>
      <c r="C42" s="9"/>
      <c r="D42" s="9">
        <v>16542</v>
      </c>
      <c r="E42" s="9">
        <f t="shared" si="0"/>
        <v>1770.4899999999907</v>
      </c>
    </row>
    <row r="43" spans="1:7" ht="21" x14ac:dyDescent="0.25">
      <c r="A43" s="18" t="s">
        <v>2868</v>
      </c>
      <c r="B43" s="8" t="s">
        <v>396</v>
      </c>
      <c r="C43" s="9">
        <v>550725</v>
      </c>
      <c r="D43" s="9"/>
      <c r="E43" s="9">
        <f t="shared" si="0"/>
        <v>552495.49</v>
      </c>
    </row>
    <row r="44" spans="1:7" ht="21" x14ac:dyDescent="0.25">
      <c r="A44" s="18" t="s">
        <v>2868</v>
      </c>
      <c r="B44" s="8" t="s">
        <v>2718</v>
      </c>
      <c r="C44" s="9"/>
      <c r="D44" s="9">
        <v>258761</v>
      </c>
      <c r="E44" s="9">
        <f t="shared" si="0"/>
        <v>293734.49</v>
      </c>
    </row>
    <row r="45" spans="1:7" ht="21" x14ac:dyDescent="0.25">
      <c r="A45" s="18" t="s">
        <v>2868</v>
      </c>
      <c r="B45" s="8" t="s">
        <v>2716</v>
      </c>
      <c r="C45" s="9"/>
      <c r="D45" s="9">
        <v>291592</v>
      </c>
      <c r="E45" s="9">
        <f t="shared" si="0"/>
        <v>2142.4899999999907</v>
      </c>
    </row>
    <row r="46" spans="1:7" ht="21" x14ac:dyDescent="0.25">
      <c r="A46" s="18" t="s">
        <v>2871</v>
      </c>
      <c r="B46" s="8" t="s">
        <v>396</v>
      </c>
      <c r="C46" s="9">
        <v>183292.29</v>
      </c>
      <c r="D46" s="9"/>
      <c r="E46" s="9">
        <f t="shared" si="0"/>
        <v>185434.78</v>
      </c>
    </row>
    <row r="47" spans="1:7" ht="21" x14ac:dyDescent="0.25">
      <c r="A47" s="18" t="s">
        <v>2871</v>
      </c>
      <c r="B47" s="8" t="s">
        <v>2718</v>
      </c>
      <c r="C47" s="9"/>
      <c r="D47" s="9">
        <v>183204</v>
      </c>
      <c r="E47" s="9">
        <f t="shared" si="0"/>
        <v>2230.7799999999988</v>
      </c>
    </row>
    <row r="48" spans="1:7" ht="21" x14ac:dyDescent="0.25">
      <c r="A48" s="18" t="s">
        <v>2882</v>
      </c>
      <c r="B48" s="8" t="s">
        <v>2896</v>
      </c>
      <c r="C48" s="9">
        <v>99804</v>
      </c>
      <c r="D48" s="9"/>
      <c r="E48" s="9">
        <f t="shared" si="0"/>
        <v>102034.78</v>
      </c>
    </row>
    <row r="49" spans="1:5" ht="21" x14ac:dyDescent="0.25">
      <c r="A49" s="18" t="s">
        <v>2897</v>
      </c>
      <c r="B49" s="8" t="s">
        <v>2718</v>
      </c>
      <c r="C49" s="9"/>
      <c r="D49" s="9">
        <v>101234</v>
      </c>
      <c r="E49" s="9">
        <f t="shared" si="0"/>
        <v>800.77999999999884</v>
      </c>
    </row>
    <row r="50" spans="1:5" ht="21" x14ac:dyDescent="0.25">
      <c r="A50" s="18" t="s">
        <v>2900</v>
      </c>
      <c r="B50" s="8" t="s">
        <v>2821</v>
      </c>
      <c r="C50" s="9">
        <v>92931</v>
      </c>
      <c r="D50" s="9"/>
      <c r="E50" s="9">
        <f t="shared" si="0"/>
        <v>93731.78</v>
      </c>
    </row>
    <row r="51" spans="1:5" ht="21" x14ac:dyDescent="0.25">
      <c r="A51" s="18" t="s">
        <v>2900</v>
      </c>
      <c r="B51" s="8" t="s">
        <v>2905</v>
      </c>
      <c r="C51" s="9"/>
      <c r="D51" s="9">
        <v>91771.74</v>
      </c>
      <c r="E51" s="9">
        <f t="shared" si="0"/>
        <v>1960.0399999999936</v>
      </c>
    </row>
    <row r="52" spans="1:5" ht="21" x14ac:dyDescent="0.25">
      <c r="A52" s="18" t="s">
        <v>2900</v>
      </c>
      <c r="B52" s="8" t="s">
        <v>2821</v>
      </c>
      <c r="C52" s="9">
        <v>130201</v>
      </c>
      <c r="D52" s="9"/>
      <c r="E52" s="9">
        <f t="shared" si="0"/>
        <v>132161.03999999998</v>
      </c>
    </row>
    <row r="53" spans="1:5" ht="21" x14ac:dyDescent="0.25">
      <c r="A53" s="8" t="s">
        <v>2912</v>
      </c>
      <c r="B53" s="8" t="s">
        <v>2913</v>
      </c>
      <c r="C53" s="9"/>
      <c r="D53" s="9">
        <v>128554.24000000001</v>
      </c>
      <c r="E53" s="9">
        <f t="shared" si="0"/>
        <v>3606.7999999999738</v>
      </c>
    </row>
    <row r="54" spans="1:5" ht="21" x14ac:dyDescent="0.25">
      <c r="A54" s="8" t="s">
        <v>2919</v>
      </c>
      <c r="B54" s="8" t="s">
        <v>259</v>
      </c>
      <c r="C54" s="9"/>
      <c r="D54" s="9">
        <f>91824.24-91771.74</f>
        <v>52.5</v>
      </c>
      <c r="E54" s="9">
        <f t="shared" si="0"/>
        <v>3554.2999999999738</v>
      </c>
    </row>
    <row r="55" spans="1:5" ht="21" x14ac:dyDescent="0.25">
      <c r="A55" s="18" t="s">
        <v>2970</v>
      </c>
      <c r="B55" s="8" t="s">
        <v>2974</v>
      </c>
      <c r="C55" s="9">
        <v>900000</v>
      </c>
      <c r="D55" s="9"/>
      <c r="E55" s="9">
        <f t="shared" si="0"/>
        <v>903554.29999999993</v>
      </c>
    </row>
    <row r="56" spans="1:5" ht="21" x14ac:dyDescent="0.25">
      <c r="A56" s="18" t="s">
        <v>2970</v>
      </c>
      <c r="B56" s="8" t="s">
        <v>2973</v>
      </c>
      <c r="C56" s="9"/>
      <c r="D56" s="9">
        <v>64567.67</v>
      </c>
      <c r="E56" s="9">
        <f t="shared" si="0"/>
        <v>838986.62999999989</v>
      </c>
    </row>
    <row r="57" spans="1:5" ht="21" x14ac:dyDescent="0.25">
      <c r="A57" s="18" t="s">
        <v>2970</v>
      </c>
      <c r="B57" s="8" t="s">
        <v>259</v>
      </c>
      <c r="C57" s="96"/>
      <c r="D57" s="9">
        <v>52.5</v>
      </c>
      <c r="E57" s="9">
        <f t="shared" si="0"/>
        <v>838934.12999999989</v>
      </c>
    </row>
    <row r="58" spans="1:5" ht="21" x14ac:dyDescent="0.25">
      <c r="A58" s="18" t="s">
        <v>2970</v>
      </c>
      <c r="B58" s="8" t="s">
        <v>2706</v>
      </c>
      <c r="C58" s="9"/>
      <c r="D58" s="9">
        <v>538204</v>
      </c>
      <c r="E58" s="9">
        <f>E57+C58-D58</f>
        <v>300730.12999999989</v>
      </c>
    </row>
    <row r="59" spans="1:5" ht="21" x14ac:dyDescent="0.25">
      <c r="A59" s="18" t="s">
        <v>2970</v>
      </c>
      <c r="B59" s="8" t="s">
        <v>2706</v>
      </c>
      <c r="C59" s="9"/>
      <c r="D59" s="9">
        <v>298642</v>
      </c>
      <c r="E59" s="9">
        <f>E58+C59-D59</f>
        <v>2088.1299999998882</v>
      </c>
    </row>
    <row r="60" spans="1:5" ht="21" x14ac:dyDescent="0.25">
      <c r="A60" s="8" t="s">
        <v>2979</v>
      </c>
      <c r="B60" s="8" t="s">
        <v>2896</v>
      </c>
      <c r="C60" s="9">
        <v>581476</v>
      </c>
      <c r="D60" s="9"/>
      <c r="E60" s="9">
        <f t="shared" si="0"/>
        <v>583564.12999999989</v>
      </c>
    </row>
    <row r="61" spans="1:5" ht="21" x14ac:dyDescent="0.25">
      <c r="A61" s="8" t="s">
        <v>2979</v>
      </c>
      <c r="B61" s="8" t="s">
        <v>2716</v>
      </c>
      <c r="C61" s="9"/>
      <c r="D61" s="9">
        <v>582013</v>
      </c>
      <c r="E61" s="9">
        <f t="shared" si="0"/>
        <v>1551.1299999998882</v>
      </c>
    </row>
    <row r="62" spans="1:5" ht="21" x14ac:dyDescent="0.25">
      <c r="A62" s="8" t="s">
        <v>2984</v>
      </c>
      <c r="B62" s="8" t="s">
        <v>2751</v>
      </c>
      <c r="C62" s="9">
        <v>109000</v>
      </c>
      <c r="D62" s="9"/>
      <c r="E62" s="9">
        <f t="shared" si="0"/>
        <v>110551.12999999989</v>
      </c>
    </row>
    <row r="63" spans="1:5" ht="21" x14ac:dyDescent="0.25">
      <c r="A63" s="8" t="s">
        <v>2984</v>
      </c>
      <c r="B63" s="8" t="s">
        <v>2716</v>
      </c>
      <c r="C63" s="9"/>
      <c r="D63" s="9">
        <v>108967</v>
      </c>
      <c r="E63" s="9">
        <f t="shared" si="0"/>
        <v>1584.1299999998882</v>
      </c>
    </row>
    <row r="64" spans="1:5" ht="21" x14ac:dyDescent="0.25">
      <c r="A64" s="8" t="s">
        <v>2995</v>
      </c>
      <c r="B64" s="8" t="s">
        <v>2751</v>
      </c>
      <c r="C64" s="9">
        <v>50000</v>
      </c>
      <c r="D64" s="9"/>
      <c r="E64" s="9">
        <f t="shared" ref="E64:E127" si="1">E63+C64-D64</f>
        <v>51584.129999999888</v>
      </c>
    </row>
    <row r="65" spans="1:5" ht="21" x14ac:dyDescent="0.25">
      <c r="A65" s="8" t="s">
        <v>2995</v>
      </c>
      <c r="B65" s="8" t="s">
        <v>2751</v>
      </c>
      <c r="C65" s="9">
        <v>50000</v>
      </c>
      <c r="D65" s="9"/>
      <c r="E65" s="9">
        <f t="shared" si="1"/>
        <v>101584.12999999989</v>
      </c>
    </row>
    <row r="66" spans="1:5" ht="21" x14ac:dyDescent="0.25">
      <c r="A66" s="8" t="s">
        <v>2995</v>
      </c>
      <c r="B66" s="8" t="s">
        <v>2751</v>
      </c>
      <c r="C66" s="9">
        <v>50000</v>
      </c>
      <c r="D66" s="9"/>
      <c r="E66" s="9">
        <f t="shared" si="1"/>
        <v>151584.12999999989</v>
      </c>
    </row>
    <row r="67" spans="1:5" ht="21" x14ac:dyDescent="0.25">
      <c r="A67" s="8" t="s">
        <v>2995</v>
      </c>
      <c r="B67" s="8" t="s">
        <v>2751</v>
      </c>
      <c r="C67" s="9">
        <v>49500</v>
      </c>
      <c r="D67" s="9"/>
      <c r="E67" s="9">
        <f t="shared" si="1"/>
        <v>201084.12999999989</v>
      </c>
    </row>
    <row r="68" spans="1:5" ht="21" x14ac:dyDescent="0.25">
      <c r="A68" s="8" t="s">
        <v>2994</v>
      </c>
      <c r="B68" s="8" t="s">
        <v>2718</v>
      </c>
      <c r="C68" s="9"/>
      <c r="D68" s="9">
        <v>15808</v>
      </c>
      <c r="E68" s="9">
        <f t="shared" si="1"/>
        <v>185276.12999999989</v>
      </c>
    </row>
    <row r="69" spans="1:5" ht="21" x14ac:dyDescent="0.25">
      <c r="A69" s="8" t="s">
        <v>2994</v>
      </c>
      <c r="B69" s="8" t="s">
        <v>2718</v>
      </c>
      <c r="C69" s="9"/>
      <c r="D69" s="9">
        <v>183650</v>
      </c>
      <c r="E69" s="9">
        <f t="shared" si="1"/>
        <v>1626.1299999998882</v>
      </c>
    </row>
    <row r="70" spans="1:5" ht="21" x14ac:dyDescent="0.25">
      <c r="A70" s="8" t="s">
        <v>2998</v>
      </c>
      <c r="B70" s="8" t="s">
        <v>259</v>
      </c>
      <c r="C70" s="9"/>
      <c r="D70" s="9">
        <v>99</v>
      </c>
      <c r="E70" s="9">
        <f t="shared" si="1"/>
        <v>1527.1299999998882</v>
      </c>
    </row>
    <row r="71" spans="1:5" ht="21" x14ac:dyDescent="0.25">
      <c r="A71" s="8" t="s">
        <v>3016</v>
      </c>
      <c r="B71" s="8" t="s">
        <v>396</v>
      </c>
      <c r="C71" s="9">
        <v>1002796.8</v>
      </c>
      <c r="D71" s="9"/>
      <c r="E71" s="9">
        <f t="shared" si="1"/>
        <v>1004323.9299999999</v>
      </c>
    </row>
    <row r="72" spans="1:5" ht="21" x14ac:dyDescent="0.25">
      <c r="A72" s="8" t="s">
        <v>3016</v>
      </c>
      <c r="B72" s="8" t="s">
        <v>2785</v>
      </c>
      <c r="C72" s="9"/>
      <c r="D72" s="9">
        <v>450310</v>
      </c>
      <c r="E72" s="9">
        <f t="shared" si="1"/>
        <v>554013.92999999993</v>
      </c>
    </row>
    <row r="73" spans="1:5" ht="21" x14ac:dyDescent="0.25">
      <c r="A73" s="8" t="s">
        <v>3016</v>
      </c>
      <c r="B73" s="8" t="s">
        <v>2718</v>
      </c>
      <c r="C73" s="9"/>
      <c r="D73" s="9">
        <v>552864</v>
      </c>
      <c r="E73" s="9">
        <f t="shared" si="1"/>
        <v>1149.9299999999348</v>
      </c>
    </row>
    <row r="74" spans="1:5" ht="21" x14ac:dyDescent="0.25">
      <c r="A74" s="8" t="s">
        <v>3040</v>
      </c>
      <c r="B74" s="8" t="s">
        <v>2806</v>
      </c>
      <c r="C74" s="9">
        <v>420130</v>
      </c>
      <c r="D74" s="9"/>
      <c r="E74" s="9">
        <f t="shared" si="1"/>
        <v>421279.92999999993</v>
      </c>
    </row>
    <row r="75" spans="1:5" ht="21" x14ac:dyDescent="0.25">
      <c r="A75" s="8" t="s">
        <v>3040</v>
      </c>
      <c r="B75" s="8" t="s">
        <v>2821</v>
      </c>
      <c r="C75" s="9">
        <v>102310</v>
      </c>
      <c r="D75" s="9"/>
      <c r="E75" s="9">
        <f t="shared" si="1"/>
        <v>523589.92999999993</v>
      </c>
    </row>
    <row r="76" spans="1:5" ht="21" x14ac:dyDescent="0.25">
      <c r="A76" s="8" t="s">
        <v>3040</v>
      </c>
      <c r="B76" s="8" t="s">
        <v>2718</v>
      </c>
      <c r="C76" s="9"/>
      <c r="D76" s="9">
        <v>521310</v>
      </c>
      <c r="E76" s="9">
        <f t="shared" si="1"/>
        <v>2279.9299999999348</v>
      </c>
    </row>
    <row r="77" spans="1:5" ht="21" x14ac:dyDescent="0.25">
      <c r="A77" s="8" t="s">
        <v>3045</v>
      </c>
      <c r="B77" s="8" t="s">
        <v>396</v>
      </c>
      <c r="C77" s="9">
        <v>418624.43</v>
      </c>
      <c r="D77" s="9"/>
      <c r="E77" s="9">
        <f t="shared" si="1"/>
        <v>420904.35999999993</v>
      </c>
    </row>
    <row r="78" spans="1:5" ht="21" x14ac:dyDescent="0.25">
      <c r="A78" s="8" t="s">
        <v>3045</v>
      </c>
      <c r="B78" s="8" t="s">
        <v>2718</v>
      </c>
      <c r="C78" s="9"/>
      <c r="D78" s="9">
        <v>418940</v>
      </c>
      <c r="E78" s="9">
        <f t="shared" si="1"/>
        <v>1964.3599999999278</v>
      </c>
    </row>
    <row r="79" spans="1:5" ht="21" x14ac:dyDescent="0.25">
      <c r="A79" s="8" t="s">
        <v>3052</v>
      </c>
      <c r="B79" s="8" t="s">
        <v>396</v>
      </c>
      <c r="C79" s="9">
        <v>1081245.74</v>
      </c>
      <c r="D79" s="9"/>
      <c r="E79" s="9">
        <f t="shared" si="1"/>
        <v>1083210.0999999999</v>
      </c>
    </row>
    <row r="80" spans="1:5" ht="21" x14ac:dyDescent="0.25">
      <c r="A80" s="8" t="s">
        <v>3052</v>
      </c>
      <c r="B80" s="8" t="s">
        <v>2716</v>
      </c>
      <c r="C80" s="9"/>
      <c r="D80" s="9">
        <v>523401</v>
      </c>
      <c r="E80" s="9">
        <f t="shared" si="1"/>
        <v>559809.09999999986</v>
      </c>
    </row>
    <row r="81" spans="1:7" ht="21" x14ac:dyDescent="0.25">
      <c r="A81" s="8" t="s">
        <v>3052</v>
      </c>
      <c r="B81" s="8" t="s">
        <v>2718</v>
      </c>
      <c r="C81" s="9"/>
      <c r="D81" s="9">
        <v>557984</v>
      </c>
      <c r="E81" s="9">
        <f t="shared" si="1"/>
        <v>1825.0999999998603</v>
      </c>
    </row>
    <row r="82" spans="1:7" ht="21" x14ac:dyDescent="0.25">
      <c r="A82" s="8" t="s">
        <v>3054</v>
      </c>
      <c r="B82" s="8" t="s">
        <v>2821</v>
      </c>
      <c r="C82" s="9">
        <v>112350</v>
      </c>
      <c r="D82" s="9"/>
      <c r="E82" s="9">
        <f t="shared" si="1"/>
        <v>114175.09999999986</v>
      </c>
    </row>
    <row r="83" spans="1:7" ht="21" x14ac:dyDescent="0.25">
      <c r="A83" s="8" t="s">
        <v>3054</v>
      </c>
      <c r="B83" s="8" t="s">
        <v>3056</v>
      </c>
      <c r="C83" s="9"/>
      <c r="D83" s="9">
        <v>110138.58</v>
      </c>
      <c r="E83" s="9">
        <f t="shared" si="1"/>
        <v>4036.5199999998586</v>
      </c>
    </row>
    <row r="84" spans="1:7" ht="21" x14ac:dyDescent="0.25">
      <c r="A84" s="8" t="s">
        <v>3054</v>
      </c>
      <c r="B84" s="8" t="s">
        <v>259</v>
      </c>
      <c r="C84" s="9"/>
      <c r="D84" s="9">
        <v>52.5</v>
      </c>
      <c r="E84" s="9">
        <f t="shared" si="1"/>
        <v>3984.0199999998586</v>
      </c>
    </row>
    <row r="85" spans="1:7" ht="21" x14ac:dyDescent="0.25">
      <c r="A85" s="8" t="s">
        <v>3057</v>
      </c>
      <c r="B85" s="8" t="s">
        <v>2821</v>
      </c>
      <c r="C85" s="9">
        <v>20310</v>
      </c>
      <c r="D85" s="9"/>
      <c r="E85" s="9">
        <f t="shared" si="1"/>
        <v>24294.019999999859</v>
      </c>
    </row>
    <row r="86" spans="1:7" ht="21" x14ac:dyDescent="0.25">
      <c r="A86" s="8" t="s">
        <v>3057</v>
      </c>
      <c r="B86" s="8" t="s">
        <v>2822</v>
      </c>
      <c r="C86" s="9"/>
      <c r="D86" s="9">
        <v>22100</v>
      </c>
      <c r="E86" s="9">
        <f t="shared" si="1"/>
        <v>2194.0199999998586</v>
      </c>
    </row>
    <row r="87" spans="1:7" ht="21" x14ac:dyDescent="0.25">
      <c r="A87" s="8" t="s">
        <v>3057</v>
      </c>
      <c r="B87" s="8" t="s">
        <v>2821</v>
      </c>
      <c r="C87" s="9">
        <v>136860</v>
      </c>
      <c r="D87" s="9"/>
      <c r="E87" s="9">
        <f t="shared" si="1"/>
        <v>139054.01999999984</v>
      </c>
    </row>
    <row r="88" spans="1:7" ht="21" x14ac:dyDescent="0.25">
      <c r="A88" s="8" t="s">
        <v>3057</v>
      </c>
      <c r="B88" s="8" t="s">
        <v>3058</v>
      </c>
      <c r="C88" s="9"/>
      <c r="D88" s="9">
        <v>136114.03</v>
      </c>
      <c r="E88" s="9">
        <f t="shared" si="1"/>
        <v>2939.9899999998452</v>
      </c>
    </row>
    <row r="89" spans="1:7" ht="21" x14ac:dyDescent="0.25">
      <c r="A89" s="8" t="s">
        <v>3057</v>
      </c>
      <c r="B89" s="8" t="s">
        <v>259</v>
      </c>
      <c r="C89" s="9"/>
      <c r="D89" s="9">
        <v>52.5</v>
      </c>
      <c r="E89" s="9">
        <f t="shared" si="1"/>
        <v>2887.4899999998452</v>
      </c>
    </row>
    <row r="90" spans="1:7" ht="21" x14ac:dyDescent="0.25">
      <c r="A90" s="8" t="s">
        <v>3059</v>
      </c>
      <c r="B90" s="8" t="s">
        <v>2806</v>
      </c>
      <c r="C90" s="16">
        <v>578900</v>
      </c>
      <c r="D90" s="9"/>
      <c r="E90" s="9">
        <f t="shared" si="1"/>
        <v>581787.48999999987</v>
      </c>
    </row>
    <row r="91" spans="1:7" ht="21" x14ac:dyDescent="0.25">
      <c r="A91" s="8" t="s">
        <v>3059</v>
      </c>
      <c r="B91" s="8" t="s">
        <v>2806</v>
      </c>
      <c r="C91" s="16">
        <v>523640</v>
      </c>
      <c r="D91" s="9"/>
      <c r="E91" s="9">
        <f t="shared" si="1"/>
        <v>1105427.4899999998</v>
      </c>
      <c r="G91">
        <f>+E91/3.67</f>
        <v>301206.40054495906</v>
      </c>
    </row>
    <row r="92" spans="1:7" ht="21" x14ac:dyDescent="0.25">
      <c r="A92" s="8" t="s">
        <v>3059</v>
      </c>
      <c r="B92" s="8" t="s">
        <v>3062</v>
      </c>
      <c r="C92" s="9"/>
      <c r="D92" s="9">
        <v>1101844.9099999999</v>
      </c>
      <c r="E92" s="9">
        <f t="shared" si="1"/>
        <v>3582.5799999998417</v>
      </c>
    </row>
    <row r="93" spans="1:7" ht="21" x14ac:dyDescent="0.25">
      <c r="A93" s="8" t="s">
        <v>3059</v>
      </c>
      <c r="B93" s="8" t="s">
        <v>2751</v>
      </c>
      <c r="C93" s="9">
        <v>53000</v>
      </c>
      <c r="D93" s="9"/>
      <c r="E93" s="9">
        <f t="shared" si="1"/>
        <v>56582.579999999842</v>
      </c>
    </row>
    <row r="94" spans="1:7" ht="21" x14ac:dyDescent="0.25">
      <c r="A94" s="8" t="s">
        <v>3059</v>
      </c>
      <c r="B94" s="8" t="s">
        <v>2751</v>
      </c>
      <c r="C94" s="9">
        <v>2000</v>
      </c>
      <c r="D94" s="9"/>
      <c r="E94" s="9">
        <f t="shared" si="1"/>
        <v>58582.579999999842</v>
      </c>
    </row>
    <row r="95" spans="1:7" ht="21" x14ac:dyDescent="0.25">
      <c r="A95" s="8" t="s">
        <v>3059</v>
      </c>
      <c r="B95" s="8" t="s">
        <v>3064</v>
      </c>
      <c r="C95" s="9"/>
      <c r="D95" s="9">
        <v>53259.58</v>
      </c>
      <c r="E95" s="9">
        <f t="shared" si="1"/>
        <v>5322.9999999998399</v>
      </c>
    </row>
    <row r="96" spans="1:7" ht="21" x14ac:dyDescent="0.25">
      <c r="A96" s="8" t="s">
        <v>3059</v>
      </c>
      <c r="B96" s="8" t="s">
        <v>259</v>
      </c>
      <c r="C96" s="9"/>
      <c r="D96" s="9">
        <v>52.5</v>
      </c>
      <c r="E96" s="9">
        <f t="shared" si="1"/>
        <v>5270.4999999998399</v>
      </c>
    </row>
    <row r="97" spans="1:6" ht="21" x14ac:dyDescent="0.25">
      <c r="A97" s="8" t="s">
        <v>3067</v>
      </c>
      <c r="B97" s="8" t="s">
        <v>396</v>
      </c>
      <c r="C97" s="9">
        <v>1494719.05</v>
      </c>
      <c r="D97" s="9"/>
      <c r="E97" s="9">
        <f t="shared" si="1"/>
        <v>1499989.5499999998</v>
      </c>
    </row>
    <row r="98" spans="1:6" ht="21" x14ac:dyDescent="0.25">
      <c r="A98" s="8" t="s">
        <v>3067</v>
      </c>
      <c r="B98" s="8" t="s">
        <v>2785</v>
      </c>
      <c r="C98" s="9"/>
      <c r="D98" s="9">
        <v>550348</v>
      </c>
      <c r="E98" s="9">
        <f t="shared" si="1"/>
        <v>949641.54999999981</v>
      </c>
    </row>
    <row r="99" spans="1:6" ht="21" x14ac:dyDescent="0.25">
      <c r="A99" s="8" t="s">
        <v>3067</v>
      </c>
      <c r="B99" s="8" t="s">
        <v>2785</v>
      </c>
      <c r="C99" s="9"/>
      <c r="D99" s="9">
        <v>578063</v>
      </c>
      <c r="E99" s="9">
        <f t="shared" si="1"/>
        <v>371578.54999999981</v>
      </c>
    </row>
    <row r="100" spans="1:6" ht="21" x14ac:dyDescent="0.25">
      <c r="A100" s="8" t="s">
        <v>3067</v>
      </c>
      <c r="B100" s="8" t="s">
        <v>2785</v>
      </c>
      <c r="C100" s="9"/>
      <c r="D100" s="9">
        <v>369567</v>
      </c>
      <c r="E100" s="9">
        <f t="shared" si="1"/>
        <v>2011.5499999998137</v>
      </c>
    </row>
    <row r="101" spans="1:6" ht="21" x14ac:dyDescent="0.25">
      <c r="A101" s="8" t="s">
        <v>3076</v>
      </c>
      <c r="B101" s="8" t="s">
        <v>2974</v>
      </c>
      <c r="C101" s="9">
        <v>815280</v>
      </c>
      <c r="D101" s="9"/>
      <c r="E101" s="9">
        <f t="shared" si="1"/>
        <v>817291.54999999981</v>
      </c>
    </row>
    <row r="102" spans="1:6" ht="21" x14ac:dyDescent="0.25">
      <c r="A102" s="8" t="s">
        <v>3076</v>
      </c>
      <c r="B102" s="8" t="s">
        <v>2821</v>
      </c>
      <c r="C102" s="9">
        <v>605364</v>
      </c>
      <c r="D102" s="9"/>
      <c r="E102" s="9">
        <f t="shared" si="1"/>
        <v>1422655.5499999998</v>
      </c>
    </row>
    <row r="103" spans="1:6" ht="21" x14ac:dyDescent="0.25">
      <c r="A103" s="8" t="s">
        <v>3076</v>
      </c>
      <c r="B103" s="8" t="s">
        <v>2806</v>
      </c>
      <c r="C103" s="9">
        <v>57098</v>
      </c>
      <c r="D103" s="9"/>
      <c r="E103" s="9">
        <f t="shared" si="1"/>
        <v>1479753.5499999998</v>
      </c>
    </row>
    <row r="104" spans="1:6" ht="21" x14ac:dyDescent="0.25">
      <c r="A104" s="8" t="s">
        <v>3076</v>
      </c>
      <c r="B104" s="8" t="s">
        <v>3078</v>
      </c>
      <c r="C104" s="9"/>
      <c r="D104" s="9">
        <v>1469201.08</v>
      </c>
      <c r="E104" s="9">
        <f t="shared" si="1"/>
        <v>10552.469999999739</v>
      </c>
      <c r="F104" s="14"/>
    </row>
    <row r="105" spans="1:6" ht="21" x14ac:dyDescent="0.25">
      <c r="A105" s="8" t="s">
        <v>3081</v>
      </c>
      <c r="B105" s="8" t="s">
        <v>2974</v>
      </c>
      <c r="C105" s="9">
        <v>1067430</v>
      </c>
      <c r="D105" s="9"/>
      <c r="E105" s="9">
        <f t="shared" si="1"/>
        <v>1077982.4699999997</v>
      </c>
    </row>
    <row r="106" spans="1:6" ht="21" x14ac:dyDescent="0.25">
      <c r="A106" s="8" t="s">
        <v>3081</v>
      </c>
      <c r="B106" s="8" t="s">
        <v>2716</v>
      </c>
      <c r="C106" s="9"/>
      <c r="D106" s="9">
        <v>534698</v>
      </c>
      <c r="E106" s="9">
        <f t="shared" si="1"/>
        <v>543284.46999999974</v>
      </c>
    </row>
    <row r="107" spans="1:6" ht="21" x14ac:dyDescent="0.25">
      <c r="A107" s="8" t="s">
        <v>3081</v>
      </c>
      <c r="B107" s="8" t="s">
        <v>2716</v>
      </c>
      <c r="C107" s="9"/>
      <c r="D107" s="9">
        <v>541570</v>
      </c>
      <c r="E107" s="9">
        <f t="shared" si="1"/>
        <v>1714.4699999997392</v>
      </c>
    </row>
    <row r="108" spans="1:6" ht="21" x14ac:dyDescent="0.25">
      <c r="A108" s="8" t="s">
        <v>3095</v>
      </c>
      <c r="B108" s="8" t="s">
        <v>3096</v>
      </c>
      <c r="C108" s="9">
        <v>967120</v>
      </c>
      <c r="D108" s="9"/>
      <c r="E108" s="9">
        <f t="shared" si="1"/>
        <v>968834.46999999974</v>
      </c>
    </row>
    <row r="109" spans="1:6" ht="21" x14ac:dyDescent="0.25">
      <c r="A109" s="8" t="s">
        <v>3095</v>
      </c>
      <c r="B109" s="8" t="s">
        <v>2716</v>
      </c>
      <c r="C109" s="9"/>
      <c r="D109" s="9">
        <v>967602</v>
      </c>
      <c r="E109" s="9">
        <f t="shared" si="1"/>
        <v>1232.4699999997392</v>
      </c>
    </row>
    <row r="110" spans="1:6" ht="21" x14ac:dyDescent="0.25">
      <c r="A110" s="8" t="s">
        <v>3095</v>
      </c>
      <c r="B110" s="8" t="s">
        <v>3098</v>
      </c>
      <c r="C110" s="9">
        <v>900000</v>
      </c>
      <c r="D110" s="9"/>
      <c r="E110" s="9">
        <f t="shared" si="1"/>
        <v>901232.46999999974</v>
      </c>
    </row>
    <row r="111" spans="1:6" ht="21" x14ac:dyDescent="0.25">
      <c r="A111" s="8" t="s">
        <v>3095</v>
      </c>
      <c r="B111" s="8" t="s">
        <v>2785</v>
      </c>
      <c r="C111" s="9"/>
      <c r="D111" s="9">
        <v>900017</v>
      </c>
      <c r="E111" s="9">
        <f t="shared" si="1"/>
        <v>1215.4699999997392</v>
      </c>
    </row>
    <row r="112" spans="1:6" ht="21" x14ac:dyDescent="0.25">
      <c r="A112" s="8" t="s">
        <v>3101</v>
      </c>
      <c r="B112" s="8" t="s">
        <v>2896</v>
      </c>
      <c r="C112" s="9">
        <v>226100</v>
      </c>
      <c r="D112" s="9"/>
      <c r="E112" s="9">
        <f t="shared" si="1"/>
        <v>227315.46999999974</v>
      </c>
    </row>
    <row r="113" spans="1:5" ht="21" x14ac:dyDescent="0.25">
      <c r="A113" s="8" t="s">
        <v>3101</v>
      </c>
      <c r="B113" s="8" t="s">
        <v>2716</v>
      </c>
      <c r="C113" s="9"/>
      <c r="D113" s="9">
        <v>226320</v>
      </c>
      <c r="E113" s="9">
        <f t="shared" si="1"/>
        <v>995.46999999973923</v>
      </c>
    </row>
    <row r="114" spans="1:5" ht="21" x14ac:dyDescent="0.25">
      <c r="A114" s="8" t="s">
        <v>3105</v>
      </c>
      <c r="B114" s="8" t="s">
        <v>2821</v>
      </c>
      <c r="C114" s="9">
        <v>925031</v>
      </c>
      <c r="D114" s="9"/>
      <c r="E114" s="9">
        <f t="shared" si="1"/>
        <v>926026.46999999974</v>
      </c>
    </row>
    <row r="115" spans="1:5" ht="21" x14ac:dyDescent="0.25">
      <c r="A115" s="8" t="s">
        <v>3105</v>
      </c>
      <c r="B115" s="8" t="s">
        <v>2716</v>
      </c>
      <c r="C115" s="9"/>
      <c r="D115" s="9">
        <v>734715</v>
      </c>
      <c r="E115" s="9">
        <f t="shared" si="1"/>
        <v>191311.46999999974</v>
      </c>
    </row>
    <row r="116" spans="1:5" ht="21" x14ac:dyDescent="0.25">
      <c r="A116" s="8" t="s">
        <v>3109</v>
      </c>
      <c r="B116" s="8" t="s">
        <v>259</v>
      </c>
      <c r="C116" s="9"/>
      <c r="D116" s="9">
        <v>99</v>
      </c>
      <c r="E116" s="9">
        <f t="shared" si="1"/>
        <v>191212.46999999974</v>
      </c>
    </row>
    <row r="117" spans="1:5" ht="21" x14ac:dyDescent="0.25">
      <c r="A117" s="8" t="s">
        <v>3109</v>
      </c>
      <c r="B117" s="8" t="s">
        <v>2785</v>
      </c>
      <c r="C117" s="9"/>
      <c r="D117" s="9">
        <v>190031</v>
      </c>
      <c r="E117" s="9">
        <f t="shared" si="1"/>
        <v>1181.4699999997392</v>
      </c>
    </row>
    <row r="118" spans="1:5" ht="21" x14ac:dyDescent="0.25">
      <c r="A118" s="8" t="s">
        <v>3109</v>
      </c>
      <c r="B118" s="8" t="s">
        <v>2751</v>
      </c>
      <c r="C118" s="9">
        <v>94000</v>
      </c>
      <c r="D118" s="9"/>
      <c r="E118" s="9">
        <f t="shared" si="1"/>
        <v>95181.469999999739</v>
      </c>
    </row>
    <row r="119" spans="1:5" ht="21" x14ac:dyDescent="0.25">
      <c r="A119" s="8" t="s">
        <v>3109</v>
      </c>
      <c r="B119" s="8" t="s">
        <v>2751</v>
      </c>
      <c r="C119" s="9">
        <v>97000</v>
      </c>
      <c r="D119" s="9"/>
      <c r="E119" s="9">
        <f t="shared" si="1"/>
        <v>192181.46999999974</v>
      </c>
    </row>
    <row r="120" spans="1:5" ht="21" x14ac:dyDescent="0.25">
      <c r="A120" s="8" t="s">
        <v>3109</v>
      </c>
      <c r="B120" s="8" t="s">
        <v>2716</v>
      </c>
      <c r="C120" s="9"/>
      <c r="D120" s="9">
        <v>191012</v>
      </c>
      <c r="E120" s="9">
        <f t="shared" si="1"/>
        <v>1169.4699999997392</v>
      </c>
    </row>
    <row r="121" spans="1:5" ht="21" x14ac:dyDescent="0.25">
      <c r="A121" s="8" t="s">
        <v>3111</v>
      </c>
      <c r="B121" s="8" t="s">
        <v>2751</v>
      </c>
      <c r="C121" s="9">
        <v>98000</v>
      </c>
      <c r="D121" s="9"/>
      <c r="E121" s="9">
        <f t="shared" si="1"/>
        <v>99169.469999999739</v>
      </c>
    </row>
    <row r="122" spans="1:5" ht="21" x14ac:dyDescent="0.25">
      <c r="A122" s="8" t="s">
        <v>3111</v>
      </c>
      <c r="B122" s="8" t="s">
        <v>2716</v>
      </c>
      <c r="C122" s="9"/>
      <c r="D122" s="9">
        <v>98567</v>
      </c>
      <c r="E122" s="9">
        <f t="shared" si="1"/>
        <v>602.46999999973923</v>
      </c>
    </row>
    <row r="123" spans="1:5" ht="21" x14ac:dyDescent="0.25">
      <c r="A123" s="8" t="s">
        <v>3128</v>
      </c>
      <c r="B123" s="8" t="s">
        <v>3132</v>
      </c>
      <c r="C123" s="9">
        <v>920100</v>
      </c>
      <c r="D123" s="9"/>
      <c r="E123" s="9">
        <f t="shared" si="1"/>
        <v>920702.46999999974</v>
      </c>
    </row>
    <row r="124" spans="1:5" ht="21" x14ac:dyDescent="0.25">
      <c r="A124" s="8" t="s">
        <v>3128</v>
      </c>
      <c r="B124" s="8" t="s">
        <v>2806</v>
      </c>
      <c r="C124" s="9">
        <v>537016</v>
      </c>
      <c r="D124" s="9"/>
      <c r="E124" s="9">
        <f t="shared" si="1"/>
        <v>1457718.4699999997</v>
      </c>
    </row>
    <row r="125" spans="1:5" ht="21" x14ac:dyDescent="0.25">
      <c r="A125" s="8" t="s">
        <v>3128</v>
      </c>
      <c r="B125" s="8" t="s">
        <v>2785</v>
      </c>
      <c r="C125" s="9"/>
      <c r="D125" s="9">
        <v>165718</v>
      </c>
      <c r="E125" s="9">
        <f t="shared" si="1"/>
        <v>1292000.4699999997</v>
      </c>
    </row>
    <row r="126" spans="1:5" ht="21" x14ac:dyDescent="0.25">
      <c r="A126" s="8" t="s">
        <v>3128</v>
      </c>
      <c r="B126" s="8" t="s">
        <v>2716</v>
      </c>
      <c r="C126" s="9"/>
      <c r="D126" s="9">
        <v>654630</v>
      </c>
      <c r="E126" s="9">
        <f t="shared" si="1"/>
        <v>637370.46999999974</v>
      </c>
    </row>
    <row r="127" spans="1:5" ht="21" x14ac:dyDescent="0.25">
      <c r="A127" s="8" t="s">
        <v>3128</v>
      </c>
      <c r="B127" s="8" t="s">
        <v>2716</v>
      </c>
      <c r="C127" s="9"/>
      <c r="D127" s="9">
        <v>636107</v>
      </c>
      <c r="E127" s="9">
        <f t="shared" si="1"/>
        <v>1263.4699999997392</v>
      </c>
    </row>
    <row r="128" spans="1:5" ht="21" x14ac:dyDescent="0.25">
      <c r="A128" s="8" t="s">
        <v>3133</v>
      </c>
      <c r="B128" s="8" t="s">
        <v>3132</v>
      </c>
      <c r="C128" s="9">
        <v>831430</v>
      </c>
      <c r="D128" s="9"/>
      <c r="E128" s="9">
        <f t="shared" ref="E128:E157" si="2">E127+C128-D128</f>
        <v>832693.46999999974</v>
      </c>
    </row>
    <row r="129" spans="1:7" ht="21" x14ac:dyDescent="0.25">
      <c r="A129" s="8" t="s">
        <v>3133</v>
      </c>
      <c r="B129" s="8" t="s">
        <v>2806</v>
      </c>
      <c r="C129" s="9">
        <v>828963</v>
      </c>
      <c r="D129" s="9"/>
      <c r="E129" s="9">
        <f t="shared" si="2"/>
        <v>1661656.4699999997</v>
      </c>
    </row>
    <row r="130" spans="1:7" ht="21" x14ac:dyDescent="0.25">
      <c r="A130" s="8" t="s">
        <v>3133</v>
      </c>
      <c r="B130" s="8" t="s">
        <v>3134</v>
      </c>
      <c r="C130" s="9"/>
      <c r="D130" s="9">
        <v>1414156.42</v>
      </c>
      <c r="E130" s="9">
        <f t="shared" si="2"/>
        <v>247500.04999999981</v>
      </c>
    </row>
    <row r="131" spans="1:7" ht="21" x14ac:dyDescent="0.25">
      <c r="A131" s="8" t="s">
        <v>3133</v>
      </c>
      <c r="B131" s="8" t="s">
        <v>3134</v>
      </c>
      <c r="C131" s="9"/>
      <c r="D131" s="9">
        <v>52.5</v>
      </c>
      <c r="E131" s="9">
        <f t="shared" si="2"/>
        <v>247447.54999999981</v>
      </c>
    </row>
    <row r="132" spans="1:7" ht="21" x14ac:dyDescent="0.25">
      <c r="A132" s="8" t="s">
        <v>3133</v>
      </c>
      <c r="B132" s="8" t="s">
        <v>2821</v>
      </c>
      <c r="C132" s="9">
        <v>589073</v>
      </c>
      <c r="D132" s="9"/>
      <c r="E132" s="9">
        <f t="shared" si="2"/>
        <v>836520.54999999981</v>
      </c>
    </row>
    <row r="133" spans="1:7" ht="21" x14ac:dyDescent="0.25">
      <c r="A133" s="8" t="s">
        <v>3133</v>
      </c>
      <c r="B133" s="8" t="s">
        <v>2821</v>
      </c>
      <c r="C133" s="9">
        <v>422560</v>
      </c>
      <c r="D133" s="9"/>
      <c r="E133" s="9">
        <f t="shared" si="2"/>
        <v>1259080.5499999998</v>
      </c>
    </row>
    <row r="134" spans="1:7" ht="21" x14ac:dyDescent="0.25">
      <c r="A134" s="8" t="s">
        <v>3133</v>
      </c>
      <c r="B134" s="8" t="s">
        <v>2806</v>
      </c>
      <c r="C134" s="9">
        <v>254631</v>
      </c>
      <c r="D134" s="9"/>
      <c r="E134" s="9">
        <f t="shared" si="2"/>
        <v>1513711.5499999998</v>
      </c>
      <c r="F134">
        <v>364972</v>
      </c>
      <c r="G134" s="13">
        <f>+F134*3.673</f>
        <v>1340542.156</v>
      </c>
    </row>
    <row r="135" spans="1:7" ht="21" x14ac:dyDescent="0.25">
      <c r="A135" s="8" t="s">
        <v>3133</v>
      </c>
      <c r="B135" s="8" t="s">
        <v>3135</v>
      </c>
      <c r="C135" s="9"/>
      <c r="D135" s="9">
        <v>1340594.6599999999</v>
      </c>
      <c r="E135" s="9">
        <f t="shared" si="2"/>
        <v>173116.8899999999</v>
      </c>
      <c r="F135">
        <v>385028</v>
      </c>
    </row>
    <row r="136" spans="1:7" ht="21" x14ac:dyDescent="0.25">
      <c r="A136" s="8" t="s">
        <v>3133</v>
      </c>
      <c r="B136" s="8" t="s">
        <v>2716</v>
      </c>
      <c r="C136" s="9"/>
      <c r="D136" s="9">
        <v>172014</v>
      </c>
      <c r="E136" s="9">
        <f t="shared" si="2"/>
        <v>1102.8899999998976</v>
      </c>
    </row>
    <row r="137" spans="1:7" ht="21" x14ac:dyDescent="0.25">
      <c r="A137" s="8" t="s">
        <v>3133</v>
      </c>
      <c r="B137" s="8" t="s">
        <v>2821</v>
      </c>
      <c r="C137" s="9">
        <v>3260</v>
      </c>
      <c r="D137" s="9"/>
      <c r="E137" s="9">
        <f t="shared" si="2"/>
        <v>4362.8899999998976</v>
      </c>
    </row>
    <row r="138" spans="1:7" ht="21" x14ac:dyDescent="0.25">
      <c r="A138" s="8" t="s">
        <v>3133</v>
      </c>
      <c r="B138" s="8" t="s">
        <v>3136</v>
      </c>
      <c r="C138" s="9"/>
      <c r="D138" s="9">
        <f>3673+52.5</f>
        <v>3725.5</v>
      </c>
      <c r="E138" s="9">
        <f t="shared" si="2"/>
        <v>637.38999999989755</v>
      </c>
    </row>
    <row r="139" spans="1:7" ht="21" x14ac:dyDescent="0.25">
      <c r="A139" s="8" t="s">
        <v>3138</v>
      </c>
      <c r="B139" s="8" t="s">
        <v>3098</v>
      </c>
      <c r="C139" s="9">
        <v>615102</v>
      </c>
      <c r="D139" s="9"/>
      <c r="E139" s="9">
        <f t="shared" si="2"/>
        <v>615739.3899999999</v>
      </c>
    </row>
    <row r="140" spans="1:7" ht="21" x14ac:dyDescent="0.25">
      <c r="A140" s="8" t="s">
        <v>3138</v>
      </c>
      <c r="B140" s="8" t="s">
        <v>2785</v>
      </c>
      <c r="C140" s="9"/>
      <c r="D140" s="9">
        <v>612364</v>
      </c>
      <c r="E140" s="9">
        <f t="shared" si="2"/>
        <v>3375.3899999998976</v>
      </c>
    </row>
    <row r="141" spans="1:7" ht="21" x14ac:dyDescent="0.25">
      <c r="A141" s="8" t="s">
        <v>3150</v>
      </c>
      <c r="B141" s="8" t="s">
        <v>2751</v>
      </c>
      <c r="C141" s="9">
        <f>64000+39000</f>
        <v>103000</v>
      </c>
      <c r="D141" s="9"/>
      <c r="E141" s="9">
        <f t="shared" si="2"/>
        <v>106375.3899999999</v>
      </c>
    </row>
    <row r="142" spans="1:7" ht="21" x14ac:dyDescent="0.25">
      <c r="A142" s="8" t="s">
        <v>3150</v>
      </c>
      <c r="B142" s="8" t="s">
        <v>2718</v>
      </c>
      <c r="C142" s="9"/>
      <c r="D142" s="9">
        <v>104693</v>
      </c>
      <c r="E142" s="9">
        <f t="shared" si="2"/>
        <v>1682.3899999998976</v>
      </c>
    </row>
    <row r="143" spans="1:7" ht="21" x14ac:dyDescent="0.25">
      <c r="A143" s="8" t="s">
        <v>3154</v>
      </c>
      <c r="B143" s="8" t="s">
        <v>3304</v>
      </c>
      <c r="C143" s="9">
        <v>1046478</v>
      </c>
      <c r="D143" s="9"/>
      <c r="E143" s="9">
        <f t="shared" si="2"/>
        <v>1048160.3899999999</v>
      </c>
    </row>
    <row r="144" spans="1:7" ht="21" x14ac:dyDescent="0.25">
      <c r="A144" s="8" t="s">
        <v>3154</v>
      </c>
      <c r="B144" s="8" t="s">
        <v>2785</v>
      </c>
      <c r="C144" s="9"/>
      <c r="D144" s="9">
        <v>689754</v>
      </c>
      <c r="E144" s="9">
        <f t="shared" si="2"/>
        <v>358406.3899999999</v>
      </c>
    </row>
    <row r="145" spans="1:5" ht="21" x14ac:dyDescent="0.25">
      <c r="A145" s="8" t="s">
        <v>3154</v>
      </c>
      <c r="B145" s="8" t="s">
        <v>2785</v>
      </c>
      <c r="C145" s="9"/>
      <c r="D145" s="9">
        <v>356983</v>
      </c>
      <c r="E145" s="9">
        <f t="shared" si="2"/>
        <v>1423.3899999998976</v>
      </c>
    </row>
    <row r="146" spans="1:5" ht="21" x14ac:dyDescent="0.25">
      <c r="A146" s="8" t="s">
        <v>3159</v>
      </c>
      <c r="B146" s="8" t="s">
        <v>3157</v>
      </c>
      <c r="C146" s="9">
        <v>1335901</v>
      </c>
      <c r="D146" s="9"/>
      <c r="E146" s="9">
        <f t="shared" si="2"/>
        <v>1337324.3899999999</v>
      </c>
    </row>
    <row r="147" spans="1:5" ht="21" x14ac:dyDescent="0.25">
      <c r="A147" s="8" t="s">
        <v>3159</v>
      </c>
      <c r="B147" s="8" t="s">
        <v>2785</v>
      </c>
      <c r="C147" s="9"/>
      <c r="D147" s="9">
        <v>420315</v>
      </c>
      <c r="E147" s="9">
        <f t="shared" si="2"/>
        <v>917009.3899999999</v>
      </c>
    </row>
    <row r="148" spans="1:5" ht="21" x14ac:dyDescent="0.25">
      <c r="A148" s="8" t="s">
        <v>3159</v>
      </c>
      <c r="B148" s="8" t="s">
        <v>2716</v>
      </c>
      <c r="C148" s="9"/>
      <c r="D148" s="9">
        <v>915856</v>
      </c>
      <c r="E148" s="9">
        <f t="shared" si="2"/>
        <v>1153.3899999998976</v>
      </c>
    </row>
    <row r="149" spans="1:5" ht="21" x14ac:dyDescent="0.25">
      <c r="A149" s="8" t="s">
        <v>3159</v>
      </c>
      <c r="B149" s="8" t="s">
        <v>2896</v>
      </c>
      <c r="C149" s="9">
        <v>851024</v>
      </c>
      <c r="D149" s="9"/>
      <c r="E149" s="9">
        <f t="shared" si="2"/>
        <v>852177.3899999999</v>
      </c>
    </row>
    <row r="150" spans="1:5" ht="21" x14ac:dyDescent="0.25">
      <c r="A150" s="8" t="s">
        <v>3159</v>
      </c>
      <c r="B150" s="8" t="s">
        <v>2716</v>
      </c>
      <c r="C150" s="9"/>
      <c r="D150" s="9">
        <v>805648</v>
      </c>
      <c r="E150" s="9">
        <f t="shared" si="2"/>
        <v>46529.389999999898</v>
      </c>
    </row>
    <row r="151" spans="1:5" ht="21" x14ac:dyDescent="0.25">
      <c r="A151" s="8" t="s">
        <v>3159</v>
      </c>
      <c r="B151" s="8" t="s">
        <v>2822</v>
      </c>
      <c r="C151" s="9"/>
      <c r="D151" s="9">
        <v>36700</v>
      </c>
      <c r="E151" s="9">
        <f t="shared" si="2"/>
        <v>9829.3899999998976</v>
      </c>
    </row>
    <row r="152" spans="1:5" ht="21" x14ac:dyDescent="0.25">
      <c r="A152" s="8" t="s">
        <v>3162</v>
      </c>
      <c r="B152" s="8" t="s">
        <v>3163</v>
      </c>
      <c r="C152" s="9">
        <v>1900000</v>
      </c>
      <c r="D152" s="9"/>
      <c r="E152" s="9">
        <f t="shared" si="2"/>
        <v>1909829.39</v>
      </c>
    </row>
    <row r="153" spans="1:5" ht="21" x14ac:dyDescent="0.25">
      <c r="A153" s="8" t="s">
        <v>3162</v>
      </c>
      <c r="B153" s="8" t="s">
        <v>2718</v>
      </c>
      <c r="C153" s="9"/>
      <c r="D153" s="9">
        <v>869325</v>
      </c>
      <c r="E153" s="9">
        <f t="shared" si="2"/>
        <v>1040504.3899999999</v>
      </c>
    </row>
    <row r="154" spans="1:5" ht="21" x14ac:dyDescent="0.25">
      <c r="A154" s="8" t="s">
        <v>3162</v>
      </c>
      <c r="B154" s="8" t="s">
        <v>2716</v>
      </c>
      <c r="C154" s="9"/>
      <c r="D154" s="9">
        <v>1038267</v>
      </c>
      <c r="E154" s="9">
        <f t="shared" si="2"/>
        <v>2237.3899999998976</v>
      </c>
    </row>
    <row r="155" spans="1:5" ht="21" x14ac:dyDescent="0.25">
      <c r="A155" s="8" t="s">
        <v>3173</v>
      </c>
      <c r="B155" s="8" t="s">
        <v>2896</v>
      </c>
      <c r="C155" s="9">
        <v>216302</v>
      </c>
      <c r="D155" s="9"/>
      <c r="E155" s="9">
        <f t="shared" si="2"/>
        <v>218539.3899999999</v>
      </c>
    </row>
    <row r="156" spans="1:5" ht="21" x14ac:dyDescent="0.25">
      <c r="A156" s="8" t="s">
        <v>3173</v>
      </c>
      <c r="B156" s="8" t="s">
        <v>3176</v>
      </c>
      <c r="C156" s="9">
        <v>91956</v>
      </c>
      <c r="D156" s="9"/>
      <c r="E156" s="9">
        <f t="shared" si="2"/>
        <v>310495.3899999999</v>
      </c>
    </row>
    <row r="157" spans="1:5" ht="21" x14ac:dyDescent="0.25">
      <c r="A157" s="8" t="s">
        <v>3173</v>
      </c>
      <c r="B157" s="8" t="s">
        <v>2821</v>
      </c>
      <c r="C157" s="9">
        <v>261023</v>
      </c>
      <c r="D157" s="9"/>
      <c r="E157" s="9">
        <f t="shared" si="2"/>
        <v>571518.3899999999</v>
      </c>
    </row>
    <row r="158" spans="1:5" ht="21" x14ac:dyDescent="0.25">
      <c r="A158" s="8" t="s">
        <v>3173</v>
      </c>
      <c r="B158" s="8" t="s">
        <v>3209</v>
      </c>
      <c r="C158" s="9"/>
      <c r="D158" s="9">
        <f>570013.7+52.5</f>
        <v>570066.19999999995</v>
      </c>
      <c r="E158" s="9">
        <f t="shared" ref="E158:E221" si="3">E157+C158-D158</f>
        <v>1452.1899999999441</v>
      </c>
    </row>
    <row r="159" spans="1:5" ht="21" x14ac:dyDescent="0.25">
      <c r="A159" s="8" t="s">
        <v>3187</v>
      </c>
      <c r="B159" s="8" t="s">
        <v>2974</v>
      </c>
      <c r="C159" s="9">
        <v>567900</v>
      </c>
      <c r="D159" s="9"/>
      <c r="E159" s="9">
        <f t="shared" si="3"/>
        <v>569352.18999999994</v>
      </c>
    </row>
    <row r="160" spans="1:5" ht="21" x14ac:dyDescent="0.25">
      <c r="A160" s="8" t="s">
        <v>3187</v>
      </c>
      <c r="B160" s="8" t="s">
        <v>2716</v>
      </c>
      <c r="C160" s="9"/>
      <c r="D160" s="9">
        <v>568201</v>
      </c>
      <c r="E160" s="9">
        <f t="shared" si="3"/>
        <v>1151.1899999999441</v>
      </c>
    </row>
    <row r="161" spans="1:7" ht="21" x14ac:dyDescent="0.25">
      <c r="A161" s="8" t="s">
        <v>3200</v>
      </c>
      <c r="B161" s="8" t="s">
        <v>259</v>
      </c>
      <c r="C161" s="9"/>
      <c r="D161" s="9">
        <v>99</v>
      </c>
      <c r="E161" s="9">
        <f t="shared" si="3"/>
        <v>1052.1899999999441</v>
      </c>
    </row>
    <row r="162" spans="1:7" ht="21" x14ac:dyDescent="0.25">
      <c r="A162" s="8" t="s">
        <v>3204</v>
      </c>
      <c r="B162" s="8" t="s">
        <v>2701</v>
      </c>
      <c r="C162" s="9">
        <v>668415</v>
      </c>
      <c r="D162" s="9"/>
      <c r="E162" s="9">
        <f t="shared" si="3"/>
        <v>669467.18999999994</v>
      </c>
    </row>
    <row r="163" spans="1:7" ht="21" x14ac:dyDescent="0.25">
      <c r="A163" s="8" t="s">
        <v>3204</v>
      </c>
      <c r="B163" s="8" t="s">
        <v>2716</v>
      </c>
      <c r="C163" s="9"/>
      <c r="D163" s="9">
        <v>668942</v>
      </c>
      <c r="E163" s="9">
        <f t="shared" si="3"/>
        <v>525.18999999994412</v>
      </c>
    </row>
    <row r="164" spans="1:7" ht="21" x14ac:dyDescent="0.25">
      <c r="A164" s="8" t="s">
        <v>3207</v>
      </c>
      <c r="B164" s="8" t="s">
        <v>2821</v>
      </c>
      <c r="C164" s="9">
        <v>253010</v>
      </c>
      <c r="D164" s="9"/>
      <c r="E164" s="9">
        <f t="shared" si="3"/>
        <v>253535.18999999994</v>
      </c>
    </row>
    <row r="165" spans="1:7" ht="21" x14ac:dyDescent="0.25">
      <c r="A165" s="8" t="s">
        <v>3207</v>
      </c>
      <c r="B165" s="8" t="s">
        <v>2821</v>
      </c>
      <c r="C165" s="9">
        <v>998036</v>
      </c>
      <c r="D165" s="9"/>
      <c r="E165" s="9">
        <f t="shared" si="3"/>
        <v>1251571.19</v>
      </c>
      <c r="G165">
        <f>361300*3.673</f>
        <v>1327054.8999999999</v>
      </c>
    </row>
    <row r="166" spans="1:7" ht="21" x14ac:dyDescent="0.25">
      <c r="A166" s="8" t="s">
        <v>3207</v>
      </c>
      <c r="B166" s="8" t="s">
        <v>2751</v>
      </c>
      <c r="C166" s="9">
        <v>100000</v>
      </c>
      <c r="D166" s="9"/>
      <c r="E166" s="9">
        <f t="shared" si="3"/>
        <v>1351571.19</v>
      </c>
      <c r="G166" s="77">
        <f>+G165-E166</f>
        <v>-24516.290000000037</v>
      </c>
    </row>
    <row r="167" spans="1:7" ht="21" x14ac:dyDescent="0.25">
      <c r="A167" s="8" t="s">
        <v>3207</v>
      </c>
      <c r="B167" s="8" t="s">
        <v>3208</v>
      </c>
      <c r="C167" s="9"/>
      <c r="D167" s="9">
        <f>1327003.48+52.5</f>
        <v>1327055.98</v>
      </c>
      <c r="E167" s="9">
        <f t="shared" si="3"/>
        <v>24515.209999999963</v>
      </c>
    </row>
    <row r="168" spans="1:7" ht="21" x14ac:dyDescent="0.25">
      <c r="A168" s="8" t="s">
        <v>3207</v>
      </c>
      <c r="B168" s="8" t="s">
        <v>3210</v>
      </c>
      <c r="C168" s="9"/>
      <c r="D168" s="9">
        <f>12804.08+52.5</f>
        <v>12856.58</v>
      </c>
      <c r="E168" s="9">
        <f t="shared" si="3"/>
        <v>11658.629999999963</v>
      </c>
    </row>
    <row r="169" spans="1:7" ht="21" x14ac:dyDescent="0.25">
      <c r="A169" s="8" t="s">
        <v>3212</v>
      </c>
      <c r="B169" s="8" t="s">
        <v>2896</v>
      </c>
      <c r="C169" s="9">
        <v>98960</v>
      </c>
      <c r="D169" s="9"/>
      <c r="E169" s="9">
        <f t="shared" si="3"/>
        <v>110618.62999999996</v>
      </c>
    </row>
    <row r="170" spans="1:7" ht="21" x14ac:dyDescent="0.25">
      <c r="A170" s="8" t="s">
        <v>3212</v>
      </c>
      <c r="B170" s="8" t="s">
        <v>2785</v>
      </c>
      <c r="C170" s="9"/>
      <c r="D170" s="9">
        <v>104906</v>
      </c>
      <c r="E170" s="9">
        <f t="shared" si="3"/>
        <v>5712.629999999961</v>
      </c>
    </row>
    <row r="171" spans="1:7" ht="21" x14ac:dyDescent="0.25">
      <c r="A171" s="8" t="s">
        <v>3212</v>
      </c>
      <c r="B171" s="8" t="s">
        <v>3233</v>
      </c>
      <c r="C171" s="9"/>
      <c r="D171" s="9">
        <v>5000</v>
      </c>
      <c r="E171" s="9">
        <f t="shared" si="3"/>
        <v>712.629999999961</v>
      </c>
    </row>
    <row r="172" spans="1:7" ht="21" x14ac:dyDescent="0.25">
      <c r="A172" s="8" t="s">
        <v>3232</v>
      </c>
      <c r="B172" s="8" t="s">
        <v>396</v>
      </c>
      <c r="C172" s="9">
        <v>295676.90999999997</v>
      </c>
      <c r="D172" s="9"/>
      <c r="E172" s="9">
        <f t="shared" si="3"/>
        <v>296389.53999999992</v>
      </c>
    </row>
    <row r="173" spans="1:7" ht="21" x14ac:dyDescent="0.25">
      <c r="A173" s="8" t="s">
        <v>3232</v>
      </c>
      <c r="B173" s="8" t="s">
        <v>2785</v>
      </c>
      <c r="C173" s="9"/>
      <c r="D173" s="9">
        <v>295261</v>
      </c>
      <c r="E173" s="9">
        <f t="shared" si="3"/>
        <v>1128.5399999999208</v>
      </c>
    </row>
    <row r="174" spans="1:7" ht="21" x14ac:dyDescent="0.25">
      <c r="A174" s="8" t="s">
        <v>3232</v>
      </c>
      <c r="B174" s="8" t="s">
        <v>2896</v>
      </c>
      <c r="C174" s="9">
        <v>194502</v>
      </c>
      <c r="D174" s="9"/>
      <c r="E174" s="9">
        <f t="shared" si="3"/>
        <v>195630.53999999992</v>
      </c>
    </row>
    <row r="175" spans="1:7" ht="21" x14ac:dyDescent="0.25">
      <c r="A175" s="8" t="s">
        <v>3232</v>
      </c>
      <c r="B175" s="8" t="s">
        <v>2718</v>
      </c>
      <c r="C175" s="9"/>
      <c r="D175" s="9">
        <v>84500</v>
      </c>
      <c r="E175" s="9">
        <f t="shared" si="3"/>
        <v>111130.53999999992</v>
      </c>
    </row>
    <row r="176" spans="1:7" ht="21" x14ac:dyDescent="0.25">
      <c r="A176" s="8" t="s">
        <v>3232</v>
      </c>
      <c r="B176" s="8" t="s">
        <v>2716</v>
      </c>
      <c r="C176" s="9"/>
      <c r="D176" s="9">
        <v>110034</v>
      </c>
      <c r="E176" s="9">
        <f t="shared" si="3"/>
        <v>1096.5399999999208</v>
      </c>
    </row>
    <row r="177" spans="1:5" ht="21" x14ac:dyDescent="0.25">
      <c r="A177" s="8" t="s">
        <v>3234</v>
      </c>
      <c r="B177" s="8" t="s">
        <v>2896</v>
      </c>
      <c r="C177" s="9">
        <v>668953</v>
      </c>
      <c r="D177" s="9"/>
      <c r="E177" s="9">
        <f t="shared" si="3"/>
        <v>670049.53999999992</v>
      </c>
    </row>
    <row r="178" spans="1:5" ht="21" x14ac:dyDescent="0.25">
      <c r="A178" s="8" t="s">
        <v>3234</v>
      </c>
      <c r="B178" s="8" t="s">
        <v>2716</v>
      </c>
      <c r="C178" s="9"/>
      <c r="D178" s="9">
        <v>669023</v>
      </c>
      <c r="E178" s="9">
        <f t="shared" si="3"/>
        <v>1026.5399999999208</v>
      </c>
    </row>
    <row r="179" spans="1:5" ht="21" x14ac:dyDescent="0.25">
      <c r="A179" s="8" t="s">
        <v>3251</v>
      </c>
      <c r="B179" s="8" t="s">
        <v>396</v>
      </c>
      <c r="C179" s="9">
        <v>1009001.63</v>
      </c>
      <c r="D179" s="9"/>
      <c r="E179" s="9">
        <f t="shared" si="3"/>
        <v>1010028.1699999999</v>
      </c>
    </row>
    <row r="180" spans="1:5" ht="21" x14ac:dyDescent="0.25">
      <c r="A180" s="8" t="s">
        <v>3251</v>
      </c>
      <c r="B180" s="8" t="s">
        <v>2785</v>
      </c>
      <c r="C180" s="9"/>
      <c r="D180" s="9">
        <v>1009228</v>
      </c>
      <c r="E180" s="9">
        <f t="shared" si="3"/>
        <v>800.16999999992549</v>
      </c>
    </row>
    <row r="181" spans="1:5" ht="21" x14ac:dyDescent="0.25">
      <c r="A181" s="8" t="s">
        <v>3302</v>
      </c>
      <c r="B181" s="8" t="s">
        <v>259</v>
      </c>
      <c r="C181" s="9"/>
      <c r="D181" s="9">
        <v>99</v>
      </c>
      <c r="E181" s="9">
        <f t="shared" si="3"/>
        <v>701.16999999992549</v>
      </c>
    </row>
    <row r="182" spans="1:5" ht="21" x14ac:dyDescent="0.25">
      <c r="A182" s="8" t="s">
        <v>3303</v>
      </c>
      <c r="B182" s="8" t="s">
        <v>2821</v>
      </c>
      <c r="C182" s="9">
        <v>299041</v>
      </c>
      <c r="D182" s="9"/>
      <c r="E182" s="9">
        <f t="shared" si="3"/>
        <v>299742.16999999993</v>
      </c>
    </row>
    <row r="183" spans="1:5" ht="21" x14ac:dyDescent="0.25">
      <c r="A183" s="8" t="s">
        <v>3303</v>
      </c>
      <c r="B183" s="8" t="s">
        <v>2896</v>
      </c>
      <c r="C183" s="9">
        <v>511031</v>
      </c>
      <c r="D183" s="9"/>
      <c r="E183" s="9">
        <f t="shared" si="3"/>
        <v>810773.16999999993</v>
      </c>
    </row>
    <row r="184" spans="1:5" ht="21" x14ac:dyDescent="0.25">
      <c r="A184" s="8" t="s">
        <v>3303</v>
      </c>
      <c r="B184" s="8" t="s">
        <v>3305</v>
      </c>
      <c r="C184" s="9">
        <v>285013</v>
      </c>
      <c r="D184" s="9"/>
      <c r="E184" s="9">
        <f t="shared" si="3"/>
        <v>1095786.17</v>
      </c>
    </row>
    <row r="185" spans="1:5" ht="21" x14ac:dyDescent="0.25">
      <c r="A185" s="8" t="s">
        <v>3303</v>
      </c>
      <c r="B185" s="8" t="s">
        <v>3306</v>
      </c>
      <c r="C185" s="9"/>
      <c r="D185" s="9">
        <f>298135*3.673</f>
        <v>1095049.855</v>
      </c>
      <c r="E185" s="9">
        <f t="shared" si="3"/>
        <v>736.31499999994412</v>
      </c>
    </row>
    <row r="186" spans="1:5" ht="21" x14ac:dyDescent="0.25">
      <c r="A186" s="8" t="s">
        <v>3309</v>
      </c>
      <c r="B186" s="8" t="s">
        <v>3310</v>
      </c>
      <c r="C186" s="9">
        <v>1399440</v>
      </c>
      <c r="D186" s="9"/>
      <c r="E186" s="9">
        <f t="shared" si="3"/>
        <v>1400176.3149999999</v>
      </c>
    </row>
    <row r="187" spans="1:5" ht="21" x14ac:dyDescent="0.25">
      <c r="A187" s="8" t="s">
        <v>3309</v>
      </c>
      <c r="B187" s="8" t="s">
        <v>3311</v>
      </c>
      <c r="C187" s="9"/>
      <c r="D187" s="9">
        <f>178944.89+52.5</f>
        <v>178997.39</v>
      </c>
      <c r="E187" s="9">
        <f t="shared" si="3"/>
        <v>1221178.9249999998</v>
      </c>
    </row>
    <row r="188" spans="1:5" ht="21" x14ac:dyDescent="0.25">
      <c r="A188" s="8" t="s">
        <v>3309</v>
      </c>
      <c r="B188" s="8" t="s">
        <v>2785</v>
      </c>
      <c r="C188" s="9"/>
      <c r="D188" s="9">
        <v>515954</v>
      </c>
      <c r="E188" s="9">
        <f t="shared" si="3"/>
        <v>705224.92499999981</v>
      </c>
    </row>
    <row r="189" spans="1:5" ht="21" x14ac:dyDescent="0.25">
      <c r="A189" s="8" t="s">
        <v>3309</v>
      </c>
      <c r="B189" s="8" t="s">
        <v>2716</v>
      </c>
      <c r="C189" s="9"/>
      <c r="D189" s="9">
        <v>704993</v>
      </c>
      <c r="E189" s="9">
        <f t="shared" si="3"/>
        <v>231.92499999981374</v>
      </c>
    </row>
    <row r="190" spans="1:5" ht="21" x14ac:dyDescent="0.25">
      <c r="A190" s="8" t="s">
        <v>3315</v>
      </c>
      <c r="B190" s="8" t="s">
        <v>3316</v>
      </c>
      <c r="C190" s="9">
        <v>456860</v>
      </c>
      <c r="D190" s="9"/>
      <c r="E190" s="9">
        <f t="shared" si="3"/>
        <v>457091.92499999981</v>
      </c>
    </row>
    <row r="191" spans="1:5" ht="21" x14ac:dyDescent="0.25">
      <c r="A191" s="8" t="s">
        <v>3315</v>
      </c>
      <c r="B191" s="8" t="s">
        <v>2896</v>
      </c>
      <c r="C191" s="9">
        <v>247850</v>
      </c>
      <c r="D191" s="9"/>
      <c r="E191" s="9">
        <f t="shared" si="3"/>
        <v>704941.92499999981</v>
      </c>
    </row>
    <row r="192" spans="1:5" ht="21" x14ac:dyDescent="0.25">
      <c r="A192" s="8" t="s">
        <v>3315</v>
      </c>
      <c r="B192" s="8" t="s">
        <v>2751</v>
      </c>
      <c r="C192" s="9">
        <v>31000</v>
      </c>
      <c r="D192" s="9"/>
      <c r="E192" s="9">
        <f t="shared" si="3"/>
        <v>735941.92499999981</v>
      </c>
    </row>
    <row r="193" spans="1:5" ht="21" x14ac:dyDescent="0.25">
      <c r="A193" s="8" t="s">
        <v>3315</v>
      </c>
      <c r="B193" s="8" t="s">
        <v>3317</v>
      </c>
      <c r="C193" s="9"/>
      <c r="D193" s="9">
        <f>734544.91+52.5</f>
        <v>734597.41</v>
      </c>
      <c r="E193" s="9">
        <f t="shared" si="3"/>
        <v>1344.5149999997811</v>
      </c>
    </row>
    <row r="194" spans="1:5" ht="21" x14ac:dyDescent="0.25">
      <c r="A194" s="8" t="s">
        <v>3315</v>
      </c>
      <c r="B194" s="8" t="s">
        <v>3310</v>
      </c>
      <c r="C194" s="9">
        <v>799680</v>
      </c>
      <c r="D194" s="9"/>
      <c r="E194" s="9">
        <f t="shared" si="3"/>
        <v>801024.51499999978</v>
      </c>
    </row>
    <row r="195" spans="1:5" ht="21" x14ac:dyDescent="0.25">
      <c r="A195" s="8" t="s">
        <v>3315</v>
      </c>
      <c r="B195" s="8" t="s">
        <v>259</v>
      </c>
      <c r="C195" s="9"/>
      <c r="D195" s="9">
        <v>1.08</v>
      </c>
      <c r="E195" s="9">
        <f t="shared" si="3"/>
        <v>801023.43499999982</v>
      </c>
    </row>
    <row r="196" spans="1:5" ht="21" x14ac:dyDescent="0.25">
      <c r="A196" s="8" t="s">
        <v>3315</v>
      </c>
      <c r="B196" s="8" t="s">
        <v>2716</v>
      </c>
      <c r="C196" s="9"/>
      <c r="D196" s="9">
        <v>800310</v>
      </c>
      <c r="E196" s="9">
        <f t="shared" si="3"/>
        <v>713.43499999982305</v>
      </c>
    </row>
    <row r="197" spans="1:5" ht="21" x14ac:dyDescent="0.25">
      <c r="A197" s="8" t="s">
        <v>3319</v>
      </c>
      <c r="B197" s="8" t="s">
        <v>3310</v>
      </c>
      <c r="C197" s="9">
        <v>919075</v>
      </c>
      <c r="D197" s="9"/>
      <c r="E197" s="9">
        <f t="shared" si="3"/>
        <v>919788.43499999982</v>
      </c>
    </row>
    <row r="198" spans="1:5" ht="21" x14ac:dyDescent="0.25">
      <c r="A198" s="8" t="s">
        <v>3319</v>
      </c>
      <c r="B198" s="8" t="s">
        <v>3310</v>
      </c>
      <c r="C198" s="9">
        <v>980165</v>
      </c>
      <c r="D198" s="9"/>
      <c r="E198" s="9">
        <f t="shared" si="3"/>
        <v>1899953.4349999998</v>
      </c>
    </row>
    <row r="199" spans="1:5" ht="21" x14ac:dyDescent="0.25">
      <c r="A199" s="8" t="s">
        <v>3319</v>
      </c>
      <c r="B199" s="8" t="s">
        <v>3320</v>
      </c>
      <c r="C199" s="9"/>
      <c r="D199" s="9">
        <f>183650+52.5</f>
        <v>183702.5</v>
      </c>
      <c r="E199" s="9">
        <f t="shared" si="3"/>
        <v>1716250.9349999998</v>
      </c>
    </row>
    <row r="200" spans="1:5" ht="21" x14ac:dyDescent="0.25">
      <c r="A200" s="8" t="s">
        <v>3319</v>
      </c>
      <c r="B200" s="8" t="s">
        <v>2716</v>
      </c>
      <c r="C200" s="9"/>
      <c r="D200" s="9">
        <v>883408</v>
      </c>
      <c r="E200" s="9">
        <f t="shared" si="3"/>
        <v>832842.93499999982</v>
      </c>
    </row>
    <row r="201" spans="1:5" ht="21" x14ac:dyDescent="0.25">
      <c r="A201" s="8" t="s">
        <v>3319</v>
      </c>
      <c r="B201" s="8" t="s">
        <v>2751</v>
      </c>
      <c r="C201" s="9">
        <v>85000</v>
      </c>
      <c r="D201" s="9"/>
      <c r="E201" s="9">
        <f t="shared" si="3"/>
        <v>917842.93499999982</v>
      </c>
    </row>
    <row r="202" spans="1:5" ht="21" x14ac:dyDescent="0.25">
      <c r="A202" s="8" t="s">
        <v>3319</v>
      </c>
      <c r="B202" s="8" t="s">
        <v>2716</v>
      </c>
      <c r="C202" s="9"/>
      <c r="D202" s="9">
        <v>917430</v>
      </c>
      <c r="E202" s="9">
        <f t="shared" si="3"/>
        <v>412.93499999982305</v>
      </c>
    </row>
    <row r="203" spans="1:5" ht="21" x14ac:dyDescent="0.25">
      <c r="A203" s="8" t="s">
        <v>3321</v>
      </c>
      <c r="B203" s="8" t="s">
        <v>2896</v>
      </c>
      <c r="C203" s="9">
        <v>295302</v>
      </c>
      <c r="D203" s="9"/>
      <c r="E203" s="9">
        <f t="shared" si="3"/>
        <v>295714.93499999982</v>
      </c>
    </row>
    <row r="204" spans="1:5" ht="21" x14ac:dyDescent="0.25">
      <c r="A204" s="8" t="s">
        <v>3321</v>
      </c>
      <c r="B204" s="8" t="s">
        <v>2716</v>
      </c>
      <c r="C204" s="9"/>
      <c r="D204" s="9">
        <v>295203</v>
      </c>
      <c r="E204" s="9">
        <f t="shared" si="3"/>
        <v>511.93499999982305</v>
      </c>
    </row>
    <row r="205" spans="1:5" ht="21" x14ac:dyDescent="0.25">
      <c r="A205" s="8" t="s">
        <v>3321</v>
      </c>
      <c r="B205" s="8" t="s">
        <v>3310</v>
      </c>
      <c r="C205" s="9">
        <v>860940</v>
      </c>
      <c r="D205" s="9"/>
      <c r="E205" s="9">
        <f t="shared" si="3"/>
        <v>861451.93499999982</v>
      </c>
    </row>
    <row r="206" spans="1:5" ht="21" x14ac:dyDescent="0.25">
      <c r="A206" s="8" t="s">
        <v>3321</v>
      </c>
      <c r="B206" s="8" t="s">
        <v>3310</v>
      </c>
      <c r="C206" s="9">
        <v>938340</v>
      </c>
      <c r="D206" s="9"/>
      <c r="E206" s="9">
        <f t="shared" si="3"/>
        <v>1799791.9349999998</v>
      </c>
    </row>
    <row r="207" spans="1:5" ht="21" x14ac:dyDescent="0.25">
      <c r="A207" s="8" t="s">
        <v>3321</v>
      </c>
      <c r="B207" s="8" t="s">
        <v>2716</v>
      </c>
      <c r="C207" s="9"/>
      <c r="D207" s="9">
        <v>903568</v>
      </c>
      <c r="E207" s="9">
        <f t="shared" si="3"/>
        <v>896223.93499999982</v>
      </c>
    </row>
    <row r="208" spans="1:5" ht="21" x14ac:dyDescent="0.25">
      <c r="A208" s="8" t="s">
        <v>3321</v>
      </c>
      <c r="B208" s="8" t="s">
        <v>2716</v>
      </c>
      <c r="C208" s="9"/>
      <c r="D208" s="9">
        <v>895630</v>
      </c>
      <c r="E208" s="9">
        <f t="shared" si="3"/>
        <v>593.93499999982305</v>
      </c>
    </row>
    <row r="209" spans="1:5" ht="21" x14ac:dyDescent="0.25">
      <c r="A209" s="8" t="s">
        <v>3322</v>
      </c>
      <c r="B209" s="8" t="s">
        <v>3310</v>
      </c>
      <c r="C209" s="9">
        <v>999600</v>
      </c>
      <c r="D209" s="9"/>
      <c r="E209" s="9">
        <f t="shared" si="3"/>
        <v>1000193.9349999998</v>
      </c>
    </row>
    <row r="210" spans="1:5" ht="21" x14ac:dyDescent="0.25">
      <c r="A210" s="8" t="s">
        <v>3322</v>
      </c>
      <c r="B210" s="8" t="s">
        <v>2716</v>
      </c>
      <c r="C210" s="9"/>
      <c r="D210" s="9">
        <v>999825</v>
      </c>
      <c r="E210" s="9">
        <f t="shared" si="3"/>
        <v>368.93499999982305</v>
      </c>
    </row>
    <row r="211" spans="1:5" ht="21" x14ac:dyDescent="0.25">
      <c r="A211" s="8" t="s">
        <v>3322</v>
      </c>
      <c r="B211" s="8" t="s">
        <v>3310</v>
      </c>
      <c r="C211" s="9">
        <v>600000</v>
      </c>
      <c r="D211" s="9"/>
      <c r="E211" s="9">
        <f t="shared" si="3"/>
        <v>600368.93499999982</v>
      </c>
    </row>
    <row r="212" spans="1:5" ht="21" x14ac:dyDescent="0.25">
      <c r="A212" s="8" t="s">
        <v>3323</v>
      </c>
      <c r="B212" s="8" t="s">
        <v>2785</v>
      </c>
      <c r="C212" s="9"/>
      <c r="D212" s="9">
        <v>600031</v>
      </c>
      <c r="E212" s="9">
        <f t="shared" si="3"/>
        <v>337.93499999982305</v>
      </c>
    </row>
    <row r="213" spans="1:5" ht="21" x14ac:dyDescent="0.25">
      <c r="A213" s="8" t="s">
        <v>3327</v>
      </c>
      <c r="B213" s="8" t="s">
        <v>3310</v>
      </c>
      <c r="C213" s="9">
        <v>758100</v>
      </c>
      <c r="D213" s="9"/>
      <c r="E213" s="9">
        <f t="shared" si="3"/>
        <v>758437.93499999982</v>
      </c>
    </row>
    <row r="214" spans="1:5" ht="21" x14ac:dyDescent="0.25">
      <c r="A214" s="8" t="s">
        <v>3327</v>
      </c>
      <c r="B214" s="8" t="s">
        <v>3310</v>
      </c>
      <c r="C214" s="9">
        <v>1231560</v>
      </c>
      <c r="D214" s="9"/>
      <c r="E214" s="9">
        <f t="shared" si="3"/>
        <v>1989997.9349999998</v>
      </c>
    </row>
    <row r="215" spans="1:5" ht="21" x14ac:dyDescent="0.25">
      <c r="A215" s="8" t="s">
        <v>3327</v>
      </c>
      <c r="B215" s="8" t="s">
        <v>3310</v>
      </c>
      <c r="C215" s="9"/>
      <c r="D215" s="9"/>
      <c r="E215" s="9">
        <f t="shared" si="3"/>
        <v>1989997.9349999998</v>
      </c>
    </row>
    <row r="216" spans="1:5" ht="21" x14ac:dyDescent="0.25">
      <c r="A216" s="8" t="s">
        <v>3327</v>
      </c>
      <c r="B216" s="8" t="s">
        <v>2716</v>
      </c>
      <c r="C216" s="9"/>
      <c r="D216" s="9">
        <v>950340</v>
      </c>
      <c r="E216" s="9">
        <f t="shared" si="3"/>
        <v>1039657.9349999998</v>
      </c>
    </row>
    <row r="217" spans="1:5" ht="21" x14ac:dyDescent="0.25">
      <c r="A217" s="8" t="s">
        <v>3327</v>
      </c>
      <c r="B217" s="8" t="s">
        <v>2716</v>
      </c>
      <c r="C217" s="9"/>
      <c r="D217" s="9">
        <v>999952</v>
      </c>
      <c r="E217" s="9">
        <f t="shared" si="3"/>
        <v>39705.934999999823</v>
      </c>
    </row>
    <row r="218" spans="1:5" ht="21" x14ac:dyDescent="0.25">
      <c r="A218" s="8" t="s">
        <v>3327</v>
      </c>
      <c r="B218" s="8" t="s">
        <v>2716</v>
      </c>
      <c r="C218" s="9"/>
      <c r="D218" s="9">
        <v>39000</v>
      </c>
      <c r="E218" s="9">
        <f t="shared" si="3"/>
        <v>705.93499999982305</v>
      </c>
    </row>
    <row r="219" spans="1:5" ht="21" x14ac:dyDescent="0.25">
      <c r="A219" s="8" t="s">
        <v>3331</v>
      </c>
      <c r="B219" s="8" t="s">
        <v>396</v>
      </c>
      <c r="C219" s="9">
        <v>181783.31</v>
      </c>
      <c r="D219" s="9"/>
      <c r="E219" s="9">
        <f t="shared" si="3"/>
        <v>182489.24499999982</v>
      </c>
    </row>
    <row r="220" spans="1:5" ht="21" x14ac:dyDescent="0.25">
      <c r="A220" s="8" t="s">
        <v>3331</v>
      </c>
      <c r="B220" s="8" t="s">
        <v>2785</v>
      </c>
      <c r="C220" s="9"/>
      <c r="D220" s="9">
        <v>182030</v>
      </c>
      <c r="E220" s="9">
        <f t="shared" si="3"/>
        <v>459.24499999982072</v>
      </c>
    </row>
    <row r="221" spans="1:5" ht="21" x14ac:dyDescent="0.25">
      <c r="A221" s="8" t="s">
        <v>3335</v>
      </c>
      <c r="B221" s="8" t="s">
        <v>3310</v>
      </c>
      <c r="C221" s="9">
        <v>510340</v>
      </c>
      <c r="D221" s="9"/>
      <c r="E221" s="9">
        <f t="shared" si="3"/>
        <v>510799.24499999982</v>
      </c>
    </row>
    <row r="222" spans="1:5" ht="21" x14ac:dyDescent="0.25">
      <c r="A222" s="8" t="s">
        <v>3335</v>
      </c>
      <c r="B222" s="8" t="s">
        <v>2785</v>
      </c>
      <c r="C222" s="9"/>
      <c r="D222" s="9">
        <v>510230</v>
      </c>
      <c r="E222" s="9">
        <f t="shared" ref="E222:E285" si="4">E221+C222-D222</f>
        <v>569.24499999982072</v>
      </c>
    </row>
    <row r="223" spans="1:5" ht="21" x14ac:dyDescent="0.25">
      <c r="A223" s="8" t="s">
        <v>3335</v>
      </c>
      <c r="B223" s="8" t="s">
        <v>3337</v>
      </c>
      <c r="C223" s="9">
        <v>15200</v>
      </c>
      <c r="D223" s="9"/>
      <c r="E223" s="9">
        <f t="shared" si="4"/>
        <v>15769.244999999821</v>
      </c>
    </row>
    <row r="224" spans="1:5" ht="21" x14ac:dyDescent="0.25">
      <c r="A224" s="8" t="s">
        <v>3335</v>
      </c>
      <c r="B224" s="8" t="s">
        <v>3338</v>
      </c>
      <c r="C224" s="9"/>
      <c r="D224" s="9">
        <v>14313.45</v>
      </c>
      <c r="E224" s="9">
        <f t="shared" si="4"/>
        <v>1455.79499999982</v>
      </c>
    </row>
    <row r="225" spans="1:5" ht="21" x14ac:dyDescent="0.25">
      <c r="A225" s="8" t="s">
        <v>3335</v>
      </c>
      <c r="B225" s="8" t="s">
        <v>396</v>
      </c>
      <c r="C225" s="9">
        <v>295867.83</v>
      </c>
      <c r="D225" s="9"/>
      <c r="E225" s="9">
        <f t="shared" si="4"/>
        <v>297323.62499999983</v>
      </c>
    </row>
    <row r="226" spans="1:5" ht="21" x14ac:dyDescent="0.25">
      <c r="A226" s="8" t="s">
        <v>3335</v>
      </c>
      <c r="B226" s="8" t="s">
        <v>2716</v>
      </c>
      <c r="C226" s="9"/>
      <c r="D226" s="9">
        <v>296320</v>
      </c>
      <c r="E226" s="9">
        <f t="shared" si="4"/>
        <v>1003.6249999998254</v>
      </c>
    </row>
    <row r="227" spans="1:5" ht="21" x14ac:dyDescent="0.25">
      <c r="A227" s="8" t="s">
        <v>3343</v>
      </c>
      <c r="B227" s="8" t="s">
        <v>3345</v>
      </c>
      <c r="C227" s="9">
        <v>250031</v>
      </c>
      <c r="D227" s="9"/>
      <c r="E227" s="9">
        <f t="shared" si="4"/>
        <v>251034.62499999983</v>
      </c>
    </row>
    <row r="228" spans="1:5" ht="21" x14ac:dyDescent="0.25">
      <c r="A228" s="8" t="s">
        <v>3343</v>
      </c>
      <c r="B228" s="8" t="s">
        <v>2896</v>
      </c>
      <c r="C228" s="9">
        <v>981523</v>
      </c>
      <c r="D228" s="9"/>
      <c r="E228" s="9">
        <f t="shared" si="4"/>
        <v>1232557.6249999998</v>
      </c>
    </row>
    <row r="229" spans="1:5" ht="21" x14ac:dyDescent="0.25">
      <c r="A229" s="8" t="s">
        <v>3343</v>
      </c>
      <c r="B229" s="8" t="s">
        <v>3346</v>
      </c>
      <c r="C229" s="9"/>
      <c r="D229" s="9">
        <f>1101900+52.5</f>
        <v>1101952.5</v>
      </c>
      <c r="E229" s="9">
        <f t="shared" si="4"/>
        <v>130605.12499999977</v>
      </c>
    </row>
    <row r="230" spans="1:5" ht="21" x14ac:dyDescent="0.25">
      <c r="A230" s="8" t="s">
        <v>3343</v>
      </c>
      <c r="B230" s="8" t="s">
        <v>2785</v>
      </c>
      <c r="C230" s="9"/>
      <c r="D230" s="9">
        <v>129849</v>
      </c>
      <c r="E230" s="9">
        <f t="shared" si="4"/>
        <v>756.12499999976717</v>
      </c>
    </row>
    <row r="231" spans="1:5" ht="21" x14ac:dyDescent="0.25">
      <c r="A231" s="8" t="s">
        <v>3347</v>
      </c>
      <c r="B231" s="8" t="s">
        <v>3351</v>
      </c>
      <c r="C231" s="9">
        <v>1003879</v>
      </c>
      <c r="D231" s="9"/>
      <c r="E231" s="9">
        <f t="shared" si="4"/>
        <v>1004635.1249999998</v>
      </c>
    </row>
    <row r="232" spans="1:5" ht="21" x14ac:dyDescent="0.25">
      <c r="A232" s="8" t="s">
        <v>3347</v>
      </c>
      <c r="B232" s="8" t="s">
        <v>2716</v>
      </c>
      <c r="C232" s="9"/>
      <c r="D232" s="9">
        <v>1004180</v>
      </c>
      <c r="E232" s="9">
        <f t="shared" si="4"/>
        <v>455.12499999976717</v>
      </c>
    </row>
    <row r="233" spans="1:5" ht="21" x14ac:dyDescent="0.25">
      <c r="A233" s="8" t="s">
        <v>3347</v>
      </c>
      <c r="B233" s="8" t="s">
        <v>396</v>
      </c>
      <c r="C233" s="9">
        <v>875065.31</v>
      </c>
      <c r="D233" s="9"/>
      <c r="E233" s="9">
        <f t="shared" si="4"/>
        <v>875520.43499999982</v>
      </c>
    </row>
    <row r="234" spans="1:5" ht="21" x14ac:dyDescent="0.25">
      <c r="A234" s="8" t="s">
        <v>3347</v>
      </c>
      <c r="B234" s="8" t="s">
        <v>2716</v>
      </c>
      <c r="C234" s="9"/>
      <c r="D234" s="9">
        <v>390152</v>
      </c>
      <c r="E234" s="9">
        <f t="shared" si="4"/>
        <v>485368.43499999982</v>
      </c>
    </row>
    <row r="235" spans="1:5" ht="21" x14ac:dyDescent="0.25">
      <c r="A235" s="8" t="s">
        <v>3347</v>
      </c>
      <c r="B235" s="8" t="s">
        <v>2785</v>
      </c>
      <c r="C235" s="9"/>
      <c r="D235" s="9">
        <v>485023</v>
      </c>
      <c r="E235" s="9">
        <f t="shared" si="4"/>
        <v>345.43499999982305</v>
      </c>
    </row>
    <row r="236" spans="1:5" ht="21" x14ac:dyDescent="0.25">
      <c r="A236" s="8" t="s">
        <v>3347</v>
      </c>
      <c r="B236" s="8" t="s">
        <v>3353</v>
      </c>
      <c r="C236" s="9">
        <v>850134</v>
      </c>
      <c r="D236" s="9"/>
      <c r="E236" s="9">
        <f t="shared" si="4"/>
        <v>850479.43499999982</v>
      </c>
    </row>
    <row r="237" spans="1:5" ht="21" x14ac:dyDescent="0.25">
      <c r="A237" s="8" t="s">
        <v>3347</v>
      </c>
      <c r="B237" s="8" t="s">
        <v>2751</v>
      </c>
      <c r="C237" s="9">
        <v>300000</v>
      </c>
      <c r="D237" s="9"/>
      <c r="E237" s="9">
        <f t="shared" si="4"/>
        <v>1150479.4349999998</v>
      </c>
    </row>
    <row r="238" spans="1:5" ht="21" x14ac:dyDescent="0.25">
      <c r="A238" s="8" t="s">
        <v>3347</v>
      </c>
      <c r="B238" s="8" t="s">
        <v>3354</v>
      </c>
      <c r="C238" s="9"/>
      <c r="D238" s="9">
        <f>918250+52.5</f>
        <v>918302.5</v>
      </c>
      <c r="E238" s="9">
        <f t="shared" si="4"/>
        <v>232176.93499999982</v>
      </c>
    </row>
    <row r="239" spans="1:5" ht="21" x14ac:dyDescent="0.25">
      <c r="A239" s="8" t="s">
        <v>3347</v>
      </c>
      <c r="B239" s="8" t="s">
        <v>2716</v>
      </c>
      <c r="C239" s="9"/>
      <c r="D239" s="9">
        <v>232085</v>
      </c>
      <c r="E239" s="9">
        <f t="shared" si="4"/>
        <v>91.934999999823049</v>
      </c>
    </row>
    <row r="240" spans="1:5" ht="21" x14ac:dyDescent="0.25">
      <c r="A240" s="8" t="s">
        <v>3355</v>
      </c>
      <c r="B240" s="8" t="s">
        <v>396</v>
      </c>
      <c r="C240" s="9">
        <v>389179</v>
      </c>
      <c r="D240" s="9"/>
      <c r="E240" s="9">
        <f t="shared" si="4"/>
        <v>389270.93499999982</v>
      </c>
    </row>
    <row r="241" spans="1:5" ht="21" x14ac:dyDescent="0.25">
      <c r="A241" s="8" t="s">
        <v>3355</v>
      </c>
      <c r="B241" s="8" t="s">
        <v>3356</v>
      </c>
      <c r="C241" s="9"/>
      <c r="D241" s="9">
        <f>367355.1+52.5</f>
        <v>367407.6</v>
      </c>
      <c r="E241" s="9">
        <f t="shared" si="4"/>
        <v>21863.334999999846</v>
      </c>
    </row>
    <row r="242" spans="1:5" ht="21" x14ac:dyDescent="0.25">
      <c r="A242" s="8" t="s">
        <v>3355</v>
      </c>
      <c r="B242" s="8" t="s">
        <v>2716</v>
      </c>
      <c r="C242" s="9"/>
      <c r="D242" s="9">
        <v>21503</v>
      </c>
      <c r="E242" s="9">
        <f t="shared" si="4"/>
        <v>360.33499999984633</v>
      </c>
    </row>
    <row r="243" spans="1:5" ht="21" x14ac:dyDescent="0.25">
      <c r="A243" s="8" t="s">
        <v>3355</v>
      </c>
      <c r="B243" s="8" t="s">
        <v>3345</v>
      </c>
      <c r="C243" s="9">
        <v>200104</v>
      </c>
      <c r="D243" s="9"/>
      <c r="E243" s="9">
        <f t="shared" si="4"/>
        <v>200464.33499999985</v>
      </c>
    </row>
    <row r="244" spans="1:5" ht="21" x14ac:dyDescent="0.25">
      <c r="A244" s="8" t="s">
        <v>3355</v>
      </c>
      <c r="B244" s="8" t="s">
        <v>3357</v>
      </c>
      <c r="C244" s="9">
        <v>200048</v>
      </c>
      <c r="D244" s="9"/>
      <c r="E244" s="9">
        <f t="shared" si="4"/>
        <v>400512.33499999985</v>
      </c>
    </row>
    <row r="245" spans="1:5" ht="21" x14ac:dyDescent="0.25">
      <c r="A245" s="8" t="s">
        <v>3355</v>
      </c>
      <c r="B245" s="8" t="s">
        <v>2716</v>
      </c>
      <c r="C245" s="9"/>
      <c r="D245" s="9">
        <v>400150</v>
      </c>
      <c r="E245" s="9">
        <f t="shared" si="4"/>
        <v>362.33499999984633</v>
      </c>
    </row>
    <row r="246" spans="1:5" ht="21" x14ac:dyDescent="0.25">
      <c r="A246" s="8" t="s">
        <v>3358</v>
      </c>
      <c r="B246" s="8" t="s">
        <v>2896</v>
      </c>
      <c r="C246" s="9">
        <v>531804</v>
      </c>
      <c r="D246" s="9"/>
      <c r="E246" s="9">
        <f t="shared" si="4"/>
        <v>532166.33499999985</v>
      </c>
    </row>
    <row r="247" spans="1:5" ht="21" x14ac:dyDescent="0.25">
      <c r="A247" s="8" t="s">
        <v>3358</v>
      </c>
      <c r="B247" s="8" t="s">
        <v>2718</v>
      </c>
      <c r="C247" s="9"/>
      <c r="D247" s="9">
        <v>8733</v>
      </c>
      <c r="E247" s="9">
        <f t="shared" si="4"/>
        <v>523433.33499999985</v>
      </c>
    </row>
    <row r="248" spans="1:5" ht="21" x14ac:dyDescent="0.25">
      <c r="A248" s="8" t="s">
        <v>3358</v>
      </c>
      <c r="B248" s="8" t="s">
        <v>396</v>
      </c>
      <c r="C248" s="9">
        <v>84940.15</v>
      </c>
      <c r="D248" s="9"/>
      <c r="E248" s="9">
        <f t="shared" si="4"/>
        <v>608373.48499999987</v>
      </c>
    </row>
    <row r="249" spans="1:5" ht="21" x14ac:dyDescent="0.25">
      <c r="A249" s="8" t="s">
        <v>3358</v>
      </c>
      <c r="B249" s="8" t="s">
        <v>2716</v>
      </c>
      <c r="C249" s="9"/>
      <c r="D249" s="9">
        <v>608014</v>
      </c>
      <c r="E249" s="9">
        <f t="shared" si="4"/>
        <v>359.48499999986961</v>
      </c>
    </row>
    <row r="250" spans="1:5" ht="21" x14ac:dyDescent="0.25">
      <c r="A250" s="8" t="s">
        <v>3365</v>
      </c>
      <c r="B250" s="8" t="s">
        <v>2896</v>
      </c>
      <c r="C250" s="9">
        <v>499590</v>
      </c>
      <c r="D250" s="9"/>
      <c r="E250" s="9">
        <f t="shared" si="4"/>
        <v>499949.48499999987</v>
      </c>
    </row>
    <row r="251" spans="1:5" ht="21" x14ac:dyDescent="0.25">
      <c r="A251" s="8" t="s">
        <v>3365</v>
      </c>
      <c r="B251" s="8" t="s">
        <v>2614</v>
      </c>
      <c r="C251" s="9">
        <v>235331</v>
      </c>
      <c r="D251" s="9"/>
      <c r="E251" s="9">
        <f t="shared" si="4"/>
        <v>735280.48499999987</v>
      </c>
    </row>
    <row r="252" spans="1:5" ht="21" x14ac:dyDescent="0.25">
      <c r="A252" s="8" t="s">
        <v>3365</v>
      </c>
      <c r="B252" s="8" t="s">
        <v>3367</v>
      </c>
      <c r="C252" s="9"/>
      <c r="D252" s="9">
        <f>734611.02+52.5</f>
        <v>734663.52</v>
      </c>
      <c r="E252" s="9">
        <f t="shared" si="4"/>
        <v>616.96499999985099</v>
      </c>
    </row>
    <row r="253" spans="1:5" ht="21" x14ac:dyDescent="0.25">
      <c r="A253" s="8" t="s">
        <v>3370</v>
      </c>
      <c r="B253" s="8" t="s">
        <v>396</v>
      </c>
      <c r="C253" s="9">
        <v>367131.64</v>
      </c>
      <c r="D253" s="9"/>
      <c r="E253" s="9">
        <f t="shared" si="4"/>
        <v>367748.60499999986</v>
      </c>
    </row>
    <row r="254" spans="1:5" ht="21" x14ac:dyDescent="0.25">
      <c r="A254" s="8" t="s">
        <v>3370</v>
      </c>
      <c r="B254" s="8" t="s">
        <v>2716</v>
      </c>
      <c r="C254" s="9"/>
      <c r="D254" s="9">
        <v>367103</v>
      </c>
      <c r="E254" s="9">
        <f t="shared" si="4"/>
        <v>645.60499999986496</v>
      </c>
    </row>
    <row r="255" spans="1:5" ht="21" x14ac:dyDescent="0.25">
      <c r="A255" s="8" t="s">
        <v>3372</v>
      </c>
      <c r="B255" s="8" t="s">
        <v>259</v>
      </c>
      <c r="C255" s="9"/>
      <c r="D255" s="9">
        <v>99</v>
      </c>
      <c r="E255" s="9">
        <f t="shared" si="4"/>
        <v>546.60499999986496</v>
      </c>
    </row>
    <row r="256" spans="1:5" ht="21" x14ac:dyDescent="0.25">
      <c r="A256" s="8" t="s">
        <v>3382</v>
      </c>
      <c r="B256" s="8" t="s">
        <v>2896</v>
      </c>
      <c r="C256" s="9">
        <v>597012</v>
      </c>
      <c r="D256" s="9"/>
      <c r="E256" s="9">
        <f t="shared" si="4"/>
        <v>597558.60499999986</v>
      </c>
    </row>
    <row r="257" spans="1:5" ht="21" x14ac:dyDescent="0.25">
      <c r="A257" s="8" t="s">
        <v>3382</v>
      </c>
      <c r="B257" s="8" t="s">
        <v>2716</v>
      </c>
      <c r="C257" s="9"/>
      <c r="D257" s="9">
        <v>597027</v>
      </c>
      <c r="E257" s="9">
        <f t="shared" si="4"/>
        <v>531.60499999986496</v>
      </c>
    </row>
    <row r="258" spans="1:5" ht="21" x14ac:dyDescent="0.25">
      <c r="A258" s="8" t="s">
        <v>3391</v>
      </c>
      <c r="B258" s="8" t="s">
        <v>2751</v>
      </c>
      <c r="C258" s="9">
        <f>20500+5500</f>
        <v>26000</v>
      </c>
      <c r="D258" s="9"/>
      <c r="E258" s="9">
        <f t="shared" si="4"/>
        <v>26531.604999999865</v>
      </c>
    </row>
    <row r="259" spans="1:5" ht="21" x14ac:dyDescent="0.25">
      <c r="A259" s="8" t="s">
        <v>3391</v>
      </c>
      <c r="B259" s="8" t="s">
        <v>3392</v>
      </c>
      <c r="C259" s="9"/>
      <c r="D259" s="9">
        <f>25659.58+52.5</f>
        <v>25712.080000000002</v>
      </c>
      <c r="E259" s="9">
        <f t="shared" si="4"/>
        <v>819.52499999986321</v>
      </c>
    </row>
    <row r="260" spans="1:5" ht="21" x14ac:dyDescent="0.25">
      <c r="A260" s="8" t="s">
        <v>3393</v>
      </c>
      <c r="B260" s="8" t="s">
        <v>2614</v>
      </c>
      <c r="C260" s="9">
        <v>119523</v>
      </c>
      <c r="D260" s="9"/>
      <c r="E260" s="9">
        <f t="shared" si="4"/>
        <v>120342.52499999986</v>
      </c>
    </row>
    <row r="261" spans="1:5" ht="21" x14ac:dyDescent="0.25">
      <c r="A261" s="8" t="s">
        <v>3393</v>
      </c>
      <c r="B261" s="8" t="s">
        <v>3345</v>
      </c>
      <c r="C261" s="9">
        <v>10235</v>
      </c>
      <c r="D261" s="9"/>
      <c r="E261" s="9">
        <f t="shared" si="4"/>
        <v>130577.52499999986</v>
      </c>
    </row>
    <row r="262" spans="1:5" ht="21" x14ac:dyDescent="0.25">
      <c r="A262" s="8" t="s">
        <v>3393</v>
      </c>
      <c r="B262" s="8" t="s">
        <v>3397</v>
      </c>
      <c r="C262" s="9"/>
      <c r="D262" s="9">
        <f>123045.5</f>
        <v>123045.5</v>
      </c>
      <c r="E262" s="9">
        <f t="shared" si="4"/>
        <v>7532.0249999998632</v>
      </c>
    </row>
    <row r="263" spans="1:5" ht="21" x14ac:dyDescent="0.25">
      <c r="A263" s="8" t="s">
        <v>3393</v>
      </c>
      <c r="B263" s="8" t="s">
        <v>259</v>
      </c>
      <c r="C263" s="9"/>
      <c r="D263" s="9">
        <v>115.5</v>
      </c>
      <c r="E263" s="9">
        <f t="shared" si="4"/>
        <v>7416.5249999998632</v>
      </c>
    </row>
    <row r="264" spans="1:5" ht="21" x14ac:dyDescent="0.25">
      <c r="A264" s="8" t="s">
        <v>3393</v>
      </c>
      <c r="B264" s="8" t="s">
        <v>2716</v>
      </c>
      <c r="C264" s="9"/>
      <c r="D264" s="9">
        <v>6853</v>
      </c>
      <c r="E264" s="9">
        <f t="shared" si="4"/>
        <v>563.52499999986321</v>
      </c>
    </row>
    <row r="265" spans="1:5" ht="21" x14ac:dyDescent="0.25">
      <c r="A265" s="8" t="s">
        <v>3401</v>
      </c>
      <c r="B265" s="8" t="s">
        <v>2896</v>
      </c>
      <c r="C265" s="9">
        <v>594023</v>
      </c>
      <c r="D265" s="9"/>
      <c r="E265" s="9">
        <f t="shared" si="4"/>
        <v>594586.52499999991</v>
      </c>
    </row>
    <row r="266" spans="1:5" ht="21" x14ac:dyDescent="0.25">
      <c r="A266" s="8" t="s">
        <v>3401</v>
      </c>
      <c r="B266" s="8" t="s">
        <v>3404</v>
      </c>
      <c r="C266" s="9">
        <v>502385</v>
      </c>
      <c r="D266" s="9"/>
      <c r="E266" s="9">
        <f t="shared" si="4"/>
        <v>1096971.5249999999</v>
      </c>
    </row>
    <row r="267" spans="1:5" ht="21" x14ac:dyDescent="0.25">
      <c r="A267" s="8" t="s">
        <v>3401</v>
      </c>
      <c r="B267" s="8" t="s">
        <v>2785</v>
      </c>
      <c r="C267" s="9"/>
      <c r="D267" s="9">
        <v>856402</v>
      </c>
      <c r="E267" s="9">
        <f t="shared" si="4"/>
        <v>240569.52499999991</v>
      </c>
    </row>
    <row r="268" spans="1:5" ht="21" x14ac:dyDescent="0.25">
      <c r="A268" s="8" t="s">
        <v>3401</v>
      </c>
      <c r="B268" s="8" t="s">
        <v>2716</v>
      </c>
      <c r="C268" s="9"/>
      <c r="D268" s="9">
        <v>240023</v>
      </c>
      <c r="E268" s="9">
        <f t="shared" si="4"/>
        <v>546.52499999990687</v>
      </c>
    </row>
    <row r="269" spans="1:5" ht="21" x14ac:dyDescent="0.25">
      <c r="A269" s="8" t="s">
        <v>3407</v>
      </c>
      <c r="B269" s="8" t="s">
        <v>396</v>
      </c>
      <c r="C269" s="9">
        <v>708310</v>
      </c>
      <c r="D269" s="9"/>
      <c r="E269" s="9">
        <f t="shared" si="4"/>
        <v>708856.52499999991</v>
      </c>
    </row>
    <row r="270" spans="1:5" ht="21" x14ac:dyDescent="0.25">
      <c r="A270" s="8" t="s">
        <v>3407</v>
      </c>
      <c r="B270" s="8" t="s">
        <v>2785</v>
      </c>
      <c r="C270" s="9"/>
      <c r="D270" s="9">
        <v>708121</v>
      </c>
      <c r="E270" s="9">
        <f t="shared" si="4"/>
        <v>735.52499999990687</v>
      </c>
    </row>
    <row r="271" spans="1:5" ht="21" x14ac:dyDescent="0.25">
      <c r="A271" s="8" t="s">
        <v>3409</v>
      </c>
      <c r="B271" s="8" t="s">
        <v>3404</v>
      </c>
      <c r="C271" s="9">
        <v>399856</v>
      </c>
      <c r="D271" s="9"/>
      <c r="E271" s="9">
        <f t="shared" si="4"/>
        <v>400591.52499999991</v>
      </c>
    </row>
    <row r="272" spans="1:5" ht="21" x14ac:dyDescent="0.25">
      <c r="A272" s="8" t="s">
        <v>3409</v>
      </c>
      <c r="B272" s="8" t="s">
        <v>3410</v>
      </c>
      <c r="C272" s="9">
        <v>252964</v>
      </c>
      <c r="D272" s="9"/>
      <c r="E272" s="9">
        <f t="shared" si="4"/>
        <v>653555.52499999991</v>
      </c>
    </row>
    <row r="273" spans="1:5" ht="21" x14ac:dyDescent="0.25">
      <c r="A273" s="8" t="s">
        <v>3409</v>
      </c>
      <c r="B273" s="8" t="s">
        <v>3345</v>
      </c>
      <c r="C273" s="9">
        <v>248234</v>
      </c>
      <c r="D273" s="9"/>
      <c r="E273" s="9">
        <f t="shared" si="4"/>
        <v>901789.52499999991</v>
      </c>
    </row>
    <row r="274" spans="1:5" ht="21" x14ac:dyDescent="0.25">
      <c r="A274" s="8" t="s">
        <v>3409</v>
      </c>
      <c r="B274" s="8" t="s">
        <v>3357</v>
      </c>
      <c r="C274" s="9">
        <v>250030</v>
      </c>
      <c r="D274" s="9"/>
      <c r="E274" s="9">
        <f t="shared" si="4"/>
        <v>1151819.5249999999</v>
      </c>
    </row>
    <row r="275" spans="1:5" ht="21" x14ac:dyDescent="0.25">
      <c r="A275" s="8" t="s">
        <v>3409</v>
      </c>
      <c r="B275" s="8" t="s">
        <v>3345</v>
      </c>
      <c r="C275" s="9">
        <v>149201</v>
      </c>
      <c r="D275" s="9"/>
      <c r="E275" s="9">
        <f t="shared" si="4"/>
        <v>1301020.5249999999</v>
      </c>
    </row>
    <row r="276" spans="1:5" ht="21" x14ac:dyDescent="0.25">
      <c r="A276" s="8" t="s">
        <v>3409</v>
      </c>
      <c r="B276" s="8" t="s">
        <v>2896</v>
      </c>
      <c r="C276" s="9">
        <v>761224</v>
      </c>
      <c r="D276" s="9"/>
      <c r="E276" s="9">
        <f t="shared" si="4"/>
        <v>2062244.5249999999</v>
      </c>
    </row>
    <row r="277" spans="1:5" ht="21" x14ac:dyDescent="0.25">
      <c r="A277" s="8" t="s">
        <v>3409</v>
      </c>
      <c r="B277" s="8" t="s">
        <v>3404</v>
      </c>
      <c r="C277" s="9">
        <v>650130</v>
      </c>
      <c r="D277" s="9"/>
      <c r="E277" s="9">
        <f t="shared" si="4"/>
        <v>2712374.5249999999</v>
      </c>
    </row>
    <row r="278" spans="1:5" ht="21" x14ac:dyDescent="0.25">
      <c r="A278" s="8" t="s">
        <v>3409</v>
      </c>
      <c r="B278" s="8" t="s">
        <v>3412</v>
      </c>
      <c r="C278" s="9"/>
      <c r="D278" s="9">
        <f>1013017.07+52.5</f>
        <v>1013069.57</v>
      </c>
      <c r="E278" s="9">
        <f t="shared" si="4"/>
        <v>1699304.9550000001</v>
      </c>
    </row>
    <row r="279" spans="1:5" ht="21" x14ac:dyDescent="0.25">
      <c r="A279" s="8" t="s">
        <v>3409</v>
      </c>
      <c r="B279" s="8" t="s">
        <v>3413</v>
      </c>
      <c r="C279" s="9"/>
      <c r="D279" s="9">
        <f>1007081.51+52.5</f>
        <v>1007134.01</v>
      </c>
      <c r="E279" s="9">
        <f t="shared" si="4"/>
        <v>692170.94500000007</v>
      </c>
    </row>
    <row r="280" spans="1:5" ht="21" x14ac:dyDescent="0.25">
      <c r="A280" s="8" t="s">
        <v>3409</v>
      </c>
      <c r="B280" s="8" t="s">
        <v>2822</v>
      </c>
      <c r="C280" s="9"/>
      <c r="D280" s="9">
        <v>55050</v>
      </c>
      <c r="E280" s="9">
        <f t="shared" si="4"/>
        <v>637120.94500000007</v>
      </c>
    </row>
    <row r="281" spans="1:5" ht="21" x14ac:dyDescent="0.25">
      <c r="A281" s="8" t="s">
        <v>3409</v>
      </c>
      <c r="B281" s="8" t="s">
        <v>2785</v>
      </c>
      <c r="C281" s="9"/>
      <c r="D281" s="9">
        <v>636502</v>
      </c>
      <c r="E281" s="9">
        <f t="shared" si="4"/>
        <v>618.94500000006519</v>
      </c>
    </row>
    <row r="282" spans="1:5" ht="21" x14ac:dyDescent="0.25">
      <c r="A282" s="8" t="s">
        <v>3416</v>
      </c>
      <c r="B282" s="8" t="s">
        <v>3410</v>
      </c>
      <c r="C282" s="9">
        <v>250145</v>
      </c>
      <c r="D282" s="9"/>
      <c r="E282" s="9">
        <f t="shared" si="4"/>
        <v>250763.94500000007</v>
      </c>
    </row>
    <row r="283" spans="1:5" ht="21" x14ac:dyDescent="0.25">
      <c r="A283" s="8" t="s">
        <v>3416</v>
      </c>
      <c r="B283" s="8" t="s">
        <v>2718</v>
      </c>
      <c r="C283" s="9"/>
      <c r="D283" s="9">
        <v>250133</v>
      </c>
      <c r="E283" s="9">
        <f t="shared" si="4"/>
        <v>630.94500000006519</v>
      </c>
    </row>
    <row r="284" spans="1:5" ht="21" x14ac:dyDescent="0.25">
      <c r="A284" s="8" t="s">
        <v>3424</v>
      </c>
      <c r="B284" s="8" t="s">
        <v>396</v>
      </c>
      <c r="C284" s="9">
        <v>1158141.8999999999</v>
      </c>
      <c r="D284" s="9"/>
      <c r="E284" s="9">
        <f t="shared" si="4"/>
        <v>1158772.845</v>
      </c>
    </row>
    <row r="285" spans="1:5" ht="21" x14ac:dyDescent="0.25">
      <c r="A285" s="8" t="s">
        <v>3424</v>
      </c>
      <c r="B285" s="8" t="s">
        <v>2785</v>
      </c>
      <c r="C285" s="9"/>
      <c r="D285" s="9">
        <v>967540</v>
      </c>
      <c r="E285" s="9">
        <f t="shared" si="4"/>
        <v>191232.84499999997</v>
      </c>
    </row>
    <row r="286" spans="1:5" ht="21" x14ac:dyDescent="0.25">
      <c r="A286" s="8" t="s">
        <v>3424</v>
      </c>
      <c r="B286" s="8" t="s">
        <v>2716</v>
      </c>
      <c r="C286" s="9"/>
      <c r="D286" s="9">
        <v>190568</v>
      </c>
      <c r="E286" s="9">
        <f t="shared" ref="E286:E345" si="5">E285+C286-D286</f>
        <v>664.84499999997206</v>
      </c>
    </row>
    <row r="287" spans="1:5" ht="21" x14ac:dyDescent="0.25">
      <c r="A287" s="8" t="s">
        <v>3427</v>
      </c>
      <c r="B287" s="8" t="s">
        <v>396</v>
      </c>
      <c r="C287" s="9">
        <v>365223.72</v>
      </c>
      <c r="D287" s="9"/>
      <c r="E287" s="9">
        <f t="shared" si="5"/>
        <v>365888.56499999994</v>
      </c>
    </row>
    <row r="288" spans="1:5" ht="21" x14ac:dyDescent="0.25">
      <c r="A288" s="8" t="s">
        <v>3427</v>
      </c>
      <c r="B288" s="8" t="s">
        <v>2852</v>
      </c>
      <c r="C288" s="9"/>
      <c r="D288" s="9">
        <v>365224</v>
      </c>
      <c r="E288" s="9">
        <f t="shared" si="5"/>
        <v>664.56499999994412</v>
      </c>
    </row>
    <row r="289" spans="1:5" ht="21" x14ac:dyDescent="0.25">
      <c r="A289" s="8" t="s">
        <v>3431</v>
      </c>
      <c r="B289" s="8" t="s">
        <v>3435</v>
      </c>
      <c r="C289" s="9">
        <v>25000</v>
      </c>
      <c r="D289" s="9"/>
      <c r="E289" s="9">
        <f t="shared" si="5"/>
        <v>25664.564999999944</v>
      </c>
    </row>
    <row r="290" spans="1:5" ht="21" x14ac:dyDescent="0.25">
      <c r="A290" s="8" t="s">
        <v>3436</v>
      </c>
      <c r="B290" s="8" t="s">
        <v>2896</v>
      </c>
      <c r="C290" s="9">
        <v>879244</v>
      </c>
      <c r="D290" s="9"/>
      <c r="E290" s="9">
        <f t="shared" si="5"/>
        <v>904908.56499999994</v>
      </c>
    </row>
    <row r="291" spans="1:5" ht="21" x14ac:dyDescent="0.25">
      <c r="A291" s="8" t="s">
        <v>3436</v>
      </c>
      <c r="B291" s="8" t="s">
        <v>2716</v>
      </c>
      <c r="C291" s="9"/>
      <c r="D291" s="9">
        <v>754088</v>
      </c>
      <c r="E291" s="9">
        <f t="shared" si="5"/>
        <v>150820.56499999994</v>
      </c>
    </row>
    <row r="292" spans="1:5" ht="21" x14ac:dyDescent="0.25">
      <c r="A292" s="8" t="s">
        <v>3436</v>
      </c>
      <c r="B292" s="8" t="s">
        <v>396</v>
      </c>
      <c r="C292" s="9">
        <v>403700</v>
      </c>
      <c r="D292" s="9"/>
      <c r="E292" s="9">
        <f t="shared" si="5"/>
        <v>554520.56499999994</v>
      </c>
    </row>
    <row r="293" spans="1:5" ht="21" x14ac:dyDescent="0.25">
      <c r="A293" s="8" t="s">
        <v>3436</v>
      </c>
      <c r="B293" s="8" t="s">
        <v>2716</v>
      </c>
      <c r="C293" s="9"/>
      <c r="D293" s="9">
        <v>553996</v>
      </c>
      <c r="E293" s="9">
        <f t="shared" si="5"/>
        <v>524.56499999994412</v>
      </c>
    </row>
    <row r="294" spans="1:5" ht="21" x14ac:dyDescent="0.25">
      <c r="A294" s="8" t="s">
        <v>3436</v>
      </c>
      <c r="B294" s="8" t="s">
        <v>396</v>
      </c>
      <c r="C294" s="9">
        <v>1413170.2</v>
      </c>
      <c r="D294" s="9"/>
      <c r="E294" s="9">
        <f t="shared" si="5"/>
        <v>1413694.7649999999</v>
      </c>
    </row>
    <row r="295" spans="1:5" ht="21" x14ac:dyDescent="0.25">
      <c r="A295" s="8" t="s">
        <v>3436</v>
      </c>
      <c r="B295" s="8" t="s">
        <v>2716</v>
      </c>
      <c r="C295" s="9"/>
      <c r="D295" s="9">
        <v>1413054</v>
      </c>
      <c r="E295" s="9">
        <f t="shared" si="5"/>
        <v>640.76499999989755</v>
      </c>
    </row>
    <row r="296" spans="1:5" ht="21" x14ac:dyDescent="0.25">
      <c r="A296" s="8" t="s">
        <v>3451</v>
      </c>
      <c r="B296" s="8" t="s">
        <v>396</v>
      </c>
      <c r="C296" s="9">
        <v>553051.05000000005</v>
      </c>
      <c r="D296" s="9"/>
      <c r="E296" s="9">
        <f t="shared" si="5"/>
        <v>553691.81499999994</v>
      </c>
    </row>
    <row r="297" spans="1:5" ht="21" x14ac:dyDescent="0.25">
      <c r="A297" s="8" t="s">
        <v>3451</v>
      </c>
      <c r="B297" s="8" t="s">
        <v>2716</v>
      </c>
      <c r="C297" s="9"/>
      <c r="D297" s="9">
        <v>553402</v>
      </c>
      <c r="E297" s="9">
        <f t="shared" si="5"/>
        <v>289.81499999994412</v>
      </c>
    </row>
    <row r="298" spans="1:5" ht="21" x14ac:dyDescent="0.25">
      <c r="A298" s="8" t="s">
        <v>3455</v>
      </c>
      <c r="B298" s="8" t="s">
        <v>2896</v>
      </c>
      <c r="C298" s="9">
        <v>380120</v>
      </c>
      <c r="D298" s="9"/>
      <c r="E298" s="9">
        <f t="shared" si="5"/>
        <v>380409.81499999994</v>
      </c>
    </row>
    <row r="299" spans="1:5" ht="21" x14ac:dyDescent="0.25">
      <c r="A299" s="8" t="s">
        <v>3455</v>
      </c>
      <c r="B299" s="8" t="s">
        <v>3410</v>
      </c>
      <c r="C299" s="9">
        <v>426801</v>
      </c>
      <c r="D299" s="9"/>
      <c r="E299" s="9">
        <f t="shared" si="5"/>
        <v>807210.81499999994</v>
      </c>
    </row>
    <row r="300" spans="1:5" ht="21" x14ac:dyDescent="0.25">
      <c r="A300" s="8" t="s">
        <v>3455</v>
      </c>
      <c r="B300" s="8" t="s">
        <v>2716</v>
      </c>
      <c r="C300" s="9"/>
      <c r="D300" s="9">
        <v>806864</v>
      </c>
      <c r="E300" s="9">
        <f t="shared" si="5"/>
        <v>346.81499999994412</v>
      </c>
    </row>
    <row r="301" spans="1:5" ht="21" x14ac:dyDescent="0.25">
      <c r="A301" s="8" t="s">
        <v>3479</v>
      </c>
      <c r="B301" s="8" t="s">
        <v>259</v>
      </c>
      <c r="C301" s="9"/>
      <c r="D301" s="9">
        <v>99</v>
      </c>
      <c r="E301" s="9">
        <f t="shared" si="5"/>
        <v>247.81499999994412</v>
      </c>
    </row>
    <row r="302" spans="1:5" ht="21" x14ac:dyDescent="0.25">
      <c r="A302" s="8" t="s">
        <v>3492</v>
      </c>
      <c r="B302" s="8" t="s">
        <v>2716</v>
      </c>
      <c r="C302" s="9"/>
      <c r="D302" s="9">
        <v>100</v>
      </c>
      <c r="E302" s="9">
        <f t="shared" si="5"/>
        <v>147.81499999994412</v>
      </c>
    </row>
    <row r="303" spans="1:5" ht="21" x14ac:dyDescent="0.25">
      <c r="A303" s="8" t="s">
        <v>3492</v>
      </c>
      <c r="B303" s="8" t="s">
        <v>3410</v>
      </c>
      <c r="C303" s="9">
        <v>650311</v>
      </c>
      <c r="D303" s="9"/>
      <c r="E303" s="9">
        <f t="shared" si="5"/>
        <v>650458.81499999994</v>
      </c>
    </row>
    <row r="304" spans="1:5" ht="21" x14ac:dyDescent="0.25">
      <c r="A304" s="8" t="s">
        <v>3492</v>
      </c>
      <c r="B304" s="8" t="s">
        <v>3410</v>
      </c>
      <c r="C304" s="9">
        <v>451785</v>
      </c>
      <c r="D304" s="9"/>
      <c r="E304" s="9">
        <f t="shared" si="5"/>
        <v>1102243.8149999999</v>
      </c>
    </row>
    <row r="305" spans="1:5" ht="21" x14ac:dyDescent="0.25">
      <c r="A305" s="8" t="s">
        <v>3492</v>
      </c>
      <c r="B305" s="8" t="s">
        <v>3502</v>
      </c>
      <c r="C305" s="9"/>
      <c r="D305" s="9">
        <f>1101914.69+52.5</f>
        <v>1101967.19</v>
      </c>
      <c r="E305" s="9">
        <f t="shared" si="5"/>
        <v>276.625</v>
      </c>
    </row>
    <row r="306" spans="1:5" ht="21" x14ac:dyDescent="0.25">
      <c r="A306" s="8" t="s">
        <v>3504</v>
      </c>
      <c r="B306" s="8" t="s">
        <v>2896</v>
      </c>
      <c r="C306" s="9">
        <v>599699</v>
      </c>
      <c r="D306" s="9"/>
      <c r="E306" s="9">
        <f t="shared" si="5"/>
        <v>599975.625</v>
      </c>
    </row>
    <row r="307" spans="1:5" ht="21" x14ac:dyDescent="0.25">
      <c r="A307" s="8" t="s">
        <v>3504</v>
      </c>
      <c r="B307" s="8" t="s">
        <v>3507</v>
      </c>
      <c r="C307" s="9"/>
      <c r="D307" s="9">
        <f>598044.69+115.5</f>
        <v>598160.18999999994</v>
      </c>
      <c r="E307" s="9">
        <f t="shared" si="5"/>
        <v>1815.4350000000559</v>
      </c>
    </row>
    <row r="308" spans="1:5" ht="21" x14ac:dyDescent="0.25">
      <c r="A308" s="8"/>
      <c r="B308" s="8"/>
      <c r="C308" s="9"/>
      <c r="D308" s="9"/>
      <c r="E308" s="9">
        <f t="shared" si="5"/>
        <v>1815.4350000000559</v>
      </c>
    </row>
    <row r="309" spans="1:5" ht="21" x14ac:dyDescent="0.25">
      <c r="A309" s="8"/>
      <c r="B309" s="8"/>
      <c r="C309" s="9"/>
      <c r="D309" s="9"/>
      <c r="E309" s="9">
        <f t="shared" si="5"/>
        <v>1815.4350000000559</v>
      </c>
    </row>
    <row r="310" spans="1:5" ht="21" x14ac:dyDescent="0.25">
      <c r="A310" s="8"/>
      <c r="B310" s="8"/>
      <c r="C310" s="9"/>
      <c r="D310" s="9"/>
      <c r="E310" s="9">
        <f t="shared" si="5"/>
        <v>1815.4350000000559</v>
      </c>
    </row>
    <row r="311" spans="1:5" ht="21" x14ac:dyDescent="0.25">
      <c r="A311" s="8"/>
      <c r="B311" s="8"/>
      <c r="C311" s="9"/>
      <c r="D311" s="9"/>
      <c r="E311" s="9">
        <f t="shared" si="5"/>
        <v>1815.4350000000559</v>
      </c>
    </row>
    <row r="312" spans="1:5" ht="21" x14ac:dyDescent="0.25">
      <c r="A312" s="8"/>
      <c r="B312" s="8"/>
      <c r="C312" s="9"/>
      <c r="D312" s="9"/>
      <c r="E312" s="9">
        <f t="shared" si="5"/>
        <v>1815.4350000000559</v>
      </c>
    </row>
    <row r="313" spans="1:5" ht="21" x14ac:dyDescent="0.25">
      <c r="A313" s="8"/>
      <c r="B313" s="8"/>
      <c r="C313" s="9"/>
      <c r="D313" s="9"/>
      <c r="E313" s="9">
        <f t="shared" si="5"/>
        <v>1815.4350000000559</v>
      </c>
    </row>
    <row r="314" spans="1:5" ht="21" x14ac:dyDescent="0.25">
      <c r="A314" s="8"/>
      <c r="B314" s="8"/>
      <c r="C314" s="9"/>
      <c r="D314" s="9"/>
      <c r="E314" s="9">
        <f t="shared" si="5"/>
        <v>1815.4350000000559</v>
      </c>
    </row>
    <row r="315" spans="1:5" ht="21" x14ac:dyDescent="0.25">
      <c r="A315" s="8"/>
      <c r="B315" s="8"/>
      <c r="C315" s="9"/>
      <c r="D315" s="9"/>
      <c r="E315" s="9">
        <f t="shared" si="5"/>
        <v>1815.4350000000559</v>
      </c>
    </row>
    <row r="316" spans="1:5" ht="21" x14ac:dyDescent="0.25">
      <c r="A316" s="8"/>
      <c r="B316" s="8"/>
      <c r="C316" s="9"/>
      <c r="D316" s="9"/>
      <c r="E316" s="9">
        <f t="shared" si="5"/>
        <v>1815.4350000000559</v>
      </c>
    </row>
    <row r="317" spans="1:5" ht="21" x14ac:dyDescent="0.25">
      <c r="A317" s="8"/>
      <c r="B317" s="8"/>
      <c r="C317" s="9"/>
      <c r="D317" s="9"/>
      <c r="E317" s="9">
        <f t="shared" si="5"/>
        <v>1815.4350000000559</v>
      </c>
    </row>
    <row r="318" spans="1:5" ht="21" x14ac:dyDescent="0.25">
      <c r="A318" s="8"/>
      <c r="B318" s="8"/>
      <c r="C318" s="9"/>
      <c r="D318" s="9"/>
      <c r="E318" s="9">
        <f t="shared" si="5"/>
        <v>1815.4350000000559</v>
      </c>
    </row>
    <row r="319" spans="1:5" ht="21" x14ac:dyDescent="0.25">
      <c r="A319" s="8"/>
      <c r="B319" s="8"/>
      <c r="C319" s="9"/>
      <c r="D319" s="9"/>
      <c r="E319" s="9">
        <f t="shared" si="5"/>
        <v>1815.4350000000559</v>
      </c>
    </row>
    <row r="320" spans="1:5" ht="21" x14ac:dyDescent="0.25">
      <c r="A320" s="8"/>
      <c r="B320" s="8"/>
      <c r="C320" s="9"/>
      <c r="D320" s="9"/>
      <c r="E320" s="9">
        <f t="shared" si="5"/>
        <v>1815.4350000000559</v>
      </c>
    </row>
    <row r="321" spans="1:5" ht="21" x14ac:dyDescent="0.25">
      <c r="A321" s="8"/>
      <c r="B321" s="8"/>
      <c r="C321" s="9"/>
      <c r="D321" s="9"/>
      <c r="E321" s="9">
        <f t="shared" si="5"/>
        <v>1815.4350000000559</v>
      </c>
    </row>
    <row r="322" spans="1:5" ht="21" x14ac:dyDescent="0.25">
      <c r="A322" s="8"/>
      <c r="B322" s="8"/>
      <c r="C322" s="9"/>
      <c r="D322" s="9"/>
      <c r="E322" s="9">
        <f t="shared" si="5"/>
        <v>1815.4350000000559</v>
      </c>
    </row>
    <row r="323" spans="1:5" ht="21" x14ac:dyDescent="0.25">
      <c r="A323" s="8"/>
      <c r="B323" s="8"/>
      <c r="C323" s="9"/>
      <c r="D323" s="9"/>
      <c r="E323" s="9">
        <f t="shared" si="5"/>
        <v>1815.4350000000559</v>
      </c>
    </row>
    <row r="324" spans="1:5" ht="21" x14ac:dyDescent="0.25">
      <c r="A324" s="8"/>
      <c r="B324" s="8"/>
      <c r="C324" s="9"/>
      <c r="D324" s="9"/>
      <c r="E324" s="9">
        <f t="shared" si="5"/>
        <v>1815.4350000000559</v>
      </c>
    </row>
    <row r="325" spans="1:5" ht="21" x14ac:dyDescent="0.25">
      <c r="A325" s="8"/>
      <c r="B325" s="8"/>
      <c r="C325" s="9"/>
      <c r="D325" s="9"/>
      <c r="E325" s="9">
        <f t="shared" si="5"/>
        <v>1815.4350000000559</v>
      </c>
    </row>
    <row r="326" spans="1:5" ht="21" x14ac:dyDescent="0.25">
      <c r="A326" s="8"/>
      <c r="B326" s="8"/>
      <c r="C326" s="9"/>
      <c r="D326" s="9"/>
      <c r="E326" s="9">
        <f t="shared" si="5"/>
        <v>1815.4350000000559</v>
      </c>
    </row>
    <row r="327" spans="1:5" ht="21" x14ac:dyDescent="0.25">
      <c r="A327" s="8"/>
      <c r="B327" s="8"/>
      <c r="C327" s="9"/>
      <c r="D327" s="9"/>
      <c r="E327" s="9">
        <f t="shared" si="5"/>
        <v>1815.4350000000559</v>
      </c>
    </row>
    <row r="328" spans="1:5" ht="21" x14ac:dyDescent="0.25">
      <c r="A328" s="8"/>
      <c r="B328" s="8"/>
      <c r="C328" s="9"/>
      <c r="D328" s="9"/>
      <c r="E328" s="9">
        <f t="shared" si="5"/>
        <v>1815.4350000000559</v>
      </c>
    </row>
    <row r="329" spans="1:5" ht="21" x14ac:dyDescent="0.25">
      <c r="A329" s="8"/>
      <c r="B329" s="8"/>
      <c r="C329" s="9"/>
      <c r="D329" s="9"/>
      <c r="E329" s="9">
        <f t="shared" si="5"/>
        <v>1815.4350000000559</v>
      </c>
    </row>
    <row r="330" spans="1:5" ht="21" x14ac:dyDescent="0.25">
      <c r="A330" s="8"/>
      <c r="B330" s="8"/>
      <c r="C330" s="9"/>
      <c r="D330" s="9"/>
      <c r="E330" s="9">
        <f t="shared" si="5"/>
        <v>1815.4350000000559</v>
      </c>
    </row>
    <row r="331" spans="1:5" ht="21" x14ac:dyDescent="0.25">
      <c r="A331" s="8"/>
      <c r="B331" s="8"/>
      <c r="C331" s="9"/>
      <c r="D331" s="9"/>
      <c r="E331" s="9">
        <f t="shared" si="5"/>
        <v>1815.4350000000559</v>
      </c>
    </row>
    <row r="332" spans="1:5" ht="21" x14ac:dyDescent="0.25">
      <c r="A332" s="8"/>
      <c r="B332" s="8"/>
      <c r="C332" s="9"/>
      <c r="D332" s="9"/>
      <c r="E332" s="9">
        <f t="shared" si="5"/>
        <v>1815.4350000000559</v>
      </c>
    </row>
    <row r="333" spans="1:5" ht="21" x14ac:dyDescent="0.25">
      <c r="A333" s="8"/>
      <c r="B333" s="8"/>
      <c r="C333" s="9"/>
      <c r="D333" s="9"/>
      <c r="E333" s="9">
        <f t="shared" si="5"/>
        <v>1815.4350000000559</v>
      </c>
    </row>
    <row r="334" spans="1:5" ht="21" x14ac:dyDescent="0.25">
      <c r="A334" s="8"/>
      <c r="B334" s="8"/>
      <c r="C334" s="9"/>
      <c r="D334" s="9"/>
      <c r="E334" s="9">
        <f t="shared" si="5"/>
        <v>1815.4350000000559</v>
      </c>
    </row>
    <row r="335" spans="1:5" ht="21" x14ac:dyDescent="0.25">
      <c r="A335" s="8"/>
      <c r="B335" s="8"/>
      <c r="C335" s="9"/>
      <c r="D335" s="9"/>
      <c r="E335" s="9">
        <f t="shared" si="5"/>
        <v>1815.4350000000559</v>
      </c>
    </row>
    <row r="336" spans="1:5" ht="21" x14ac:dyDescent="0.25">
      <c r="E336" s="9">
        <f t="shared" si="5"/>
        <v>1815.4350000000559</v>
      </c>
    </row>
    <row r="337" spans="3:5" ht="21" x14ac:dyDescent="0.25">
      <c r="E337" s="9">
        <f t="shared" si="5"/>
        <v>1815.4350000000559</v>
      </c>
    </row>
    <row r="338" spans="3:5" ht="21" x14ac:dyDescent="0.25">
      <c r="E338" s="9">
        <f t="shared" si="5"/>
        <v>1815.4350000000559</v>
      </c>
    </row>
    <row r="339" spans="3:5" ht="21" x14ac:dyDescent="0.25">
      <c r="E339" s="9">
        <f t="shared" si="5"/>
        <v>1815.4350000000559</v>
      </c>
    </row>
    <row r="340" spans="3:5" ht="21" x14ac:dyDescent="0.25">
      <c r="E340" s="9">
        <f t="shared" si="5"/>
        <v>1815.4350000000559</v>
      </c>
    </row>
    <row r="341" spans="3:5" ht="21" x14ac:dyDescent="0.25">
      <c r="E341" s="9">
        <f t="shared" si="5"/>
        <v>1815.4350000000559</v>
      </c>
    </row>
    <row r="342" spans="3:5" ht="21" x14ac:dyDescent="0.25">
      <c r="E342" s="9">
        <f t="shared" si="5"/>
        <v>1815.4350000000559</v>
      </c>
    </row>
    <row r="343" spans="3:5" ht="21" x14ac:dyDescent="0.25">
      <c r="E343" s="9">
        <f t="shared" si="5"/>
        <v>1815.4350000000559</v>
      </c>
    </row>
    <row r="344" spans="3:5" ht="21" x14ac:dyDescent="0.25">
      <c r="E344" s="9">
        <f t="shared" si="5"/>
        <v>1815.4350000000559</v>
      </c>
    </row>
    <row r="345" spans="3:5" ht="21" x14ac:dyDescent="0.25">
      <c r="E345" s="9">
        <f t="shared" si="5"/>
        <v>1815.4350000000559</v>
      </c>
    </row>
    <row r="346" spans="3:5" ht="21" x14ac:dyDescent="0.25">
      <c r="C346" s="9"/>
    </row>
  </sheetData>
  <mergeCells count="2">
    <mergeCell ref="A1:E1"/>
    <mergeCell ref="A2:E2"/>
  </mergeCells>
  <pageMargins left="0.7" right="0.7" top="0.75" bottom="0.75" header="0.3" footer="0.3"/>
  <pageSetup paperSize="9" scale="10" orientation="portrait"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DE4C-FE61-4E92-9A4E-9243DAC71AF3}">
  <dimension ref="A1:G211"/>
  <sheetViews>
    <sheetView topLeftCell="A89" workbookViewId="0">
      <selection sqref="A1:E100"/>
    </sheetView>
  </sheetViews>
  <sheetFormatPr baseColWidth="10" defaultColWidth="8.83203125" defaultRowHeight="15" x14ac:dyDescent="0.2"/>
  <cols>
    <col min="1" max="1" width="19.33203125" customWidth="1"/>
    <col min="2" max="2" width="93.5" customWidth="1"/>
    <col min="3" max="3" width="19.5" bestFit="1" customWidth="1"/>
    <col min="4" max="4" width="20.5" bestFit="1" customWidth="1"/>
    <col min="5" max="5" width="22.33203125" customWidth="1"/>
    <col min="6" max="7" width="13.33203125" bestFit="1" customWidth="1"/>
  </cols>
  <sheetData>
    <row r="1" spans="1:6" ht="29" x14ac:dyDescent="0.35">
      <c r="A1" s="160" t="s">
        <v>2627</v>
      </c>
      <c r="B1" s="160"/>
      <c r="C1" s="160"/>
      <c r="D1" s="160"/>
      <c r="E1" s="160"/>
    </row>
    <row r="2" spans="1:6" ht="26" x14ac:dyDescent="0.3">
      <c r="A2" s="161" t="s">
        <v>3213</v>
      </c>
      <c r="B2" s="161"/>
      <c r="C2" s="161"/>
      <c r="D2" s="161"/>
      <c r="E2" s="161"/>
    </row>
    <row r="3" spans="1:6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6" ht="21" x14ac:dyDescent="0.25">
      <c r="A4" s="18"/>
      <c r="B4" s="8"/>
      <c r="C4" s="9"/>
      <c r="D4" s="9">
        <v>0</v>
      </c>
      <c r="E4" s="9"/>
    </row>
    <row r="5" spans="1:6" ht="21" x14ac:dyDescent="0.25">
      <c r="A5" s="18" t="s">
        <v>3212</v>
      </c>
      <c r="B5" s="8" t="s">
        <v>2640</v>
      </c>
      <c r="C5" s="9">
        <v>5000</v>
      </c>
      <c r="D5" s="9"/>
      <c r="E5" s="9">
        <f>E4+C5-D5</f>
        <v>5000</v>
      </c>
    </row>
    <row r="6" spans="1:6" ht="21" x14ac:dyDescent="0.25">
      <c r="A6" s="18" t="s">
        <v>3212</v>
      </c>
      <c r="B6" s="8" t="s">
        <v>259</v>
      </c>
      <c r="C6" s="9"/>
      <c r="D6" s="9">
        <v>1470</v>
      </c>
      <c r="E6" s="9">
        <f t="shared" ref="E6:E69" si="0">E5+C6-D6</f>
        <v>3530</v>
      </c>
      <c r="F6" s="14">
        <f>+E6-3530</f>
        <v>0</v>
      </c>
    </row>
    <row r="7" spans="1:6" ht="21" x14ac:dyDescent="0.25">
      <c r="A7" s="18" t="s">
        <v>3271</v>
      </c>
      <c r="B7" s="8" t="s">
        <v>2828</v>
      </c>
      <c r="C7" s="9"/>
      <c r="D7" s="9">
        <v>3000</v>
      </c>
      <c r="E7" s="9">
        <f t="shared" si="0"/>
        <v>530</v>
      </c>
    </row>
    <row r="8" spans="1:6" ht="21" x14ac:dyDescent="0.25">
      <c r="A8" s="18" t="s">
        <v>3271</v>
      </c>
      <c r="B8" s="8" t="s">
        <v>259</v>
      </c>
      <c r="C8" s="9"/>
      <c r="D8" s="9">
        <v>4.2</v>
      </c>
      <c r="E8" s="9">
        <f t="shared" si="0"/>
        <v>525.79999999999995</v>
      </c>
    </row>
    <row r="9" spans="1:6" ht="21" x14ac:dyDescent="0.25">
      <c r="A9" s="18" t="s">
        <v>3302</v>
      </c>
      <c r="B9" s="8" t="s">
        <v>259</v>
      </c>
      <c r="C9" s="9"/>
      <c r="D9" s="9">
        <v>205.8</v>
      </c>
      <c r="E9" s="9">
        <f t="shared" si="0"/>
        <v>319.99999999999994</v>
      </c>
    </row>
    <row r="10" spans="1:6" ht="21" x14ac:dyDescent="0.25">
      <c r="A10" s="18" t="s">
        <v>3382</v>
      </c>
      <c r="B10" s="8" t="s">
        <v>259</v>
      </c>
      <c r="C10" s="86"/>
      <c r="D10" s="9">
        <v>210</v>
      </c>
      <c r="E10" s="9">
        <f t="shared" si="0"/>
        <v>109.99999999999994</v>
      </c>
    </row>
    <row r="11" spans="1:6" ht="21" x14ac:dyDescent="0.25">
      <c r="A11" s="18" t="s">
        <v>3479</v>
      </c>
      <c r="B11" s="8" t="s">
        <v>259</v>
      </c>
      <c r="C11" s="9"/>
      <c r="D11" s="9">
        <v>110</v>
      </c>
      <c r="E11" s="9">
        <f t="shared" si="0"/>
        <v>0</v>
      </c>
    </row>
    <row r="12" spans="1:6" ht="21" x14ac:dyDescent="0.25">
      <c r="A12" s="18"/>
      <c r="B12" s="8"/>
      <c r="C12" s="9"/>
      <c r="D12" s="9"/>
      <c r="E12" s="9">
        <f t="shared" si="0"/>
        <v>0</v>
      </c>
    </row>
    <row r="13" spans="1:6" ht="21" x14ac:dyDescent="0.25">
      <c r="A13" s="18"/>
      <c r="B13" s="8"/>
      <c r="C13" s="9"/>
      <c r="D13" s="9"/>
      <c r="E13" s="9">
        <f t="shared" si="0"/>
        <v>0</v>
      </c>
    </row>
    <row r="14" spans="1:6" ht="21" x14ac:dyDescent="0.25">
      <c r="A14" s="18"/>
      <c r="B14" s="8"/>
      <c r="C14" s="9"/>
      <c r="D14" s="9"/>
      <c r="E14" s="9">
        <f t="shared" si="0"/>
        <v>0</v>
      </c>
    </row>
    <row r="15" spans="1:6" ht="21" x14ac:dyDescent="0.25">
      <c r="A15" s="18"/>
      <c r="B15" s="8"/>
      <c r="C15" s="9"/>
      <c r="D15" s="9"/>
      <c r="E15" s="9">
        <f t="shared" si="0"/>
        <v>0</v>
      </c>
    </row>
    <row r="16" spans="1:6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18"/>
      <c r="B29" s="8"/>
      <c r="C29" s="9"/>
      <c r="D29" s="9"/>
      <c r="E29" s="9">
        <f t="shared" si="0"/>
        <v>0</v>
      </c>
    </row>
    <row r="30" spans="1:5" ht="21" x14ac:dyDescent="0.25">
      <c r="A30" s="1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7" ht="21" x14ac:dyDescent="0.25">
      <c r="A33" s="8"/>
      <c r="B33" s="8"/>
      <c r="C33" s="9"/>
      <c r="D33" s="96"/>
      <c r="E33" s="9">
        <f t="shared" si="0"/>
        <v>0</v>
      </c>
    </row>
    <row r="34" spans="1:7" ht="21" x14ac:dyDescent="0.25">
      <c r="A34" s="8"/>
      <c r="B34" s="8"/>
      <c r="C34" s="9"/>
      <c r="D34" s="16"/>
      <c r="E34" s="9">
        <f t="shared" si="0"/>
        <v>0</v>
      </c>
    </row>
    <row r="35" spans="1:7" ht="21" x14ac:dyDescent="0.25">
      <c r="A35" s="8"/>
      <c r="B35" s="8"/>
      <c r="C35" s="9"/>
      <c r="D35" s="25"/>
      <c r="E35" s="9">
        <f t="shared" si="0"/>
        <v>0</v>
      </c>
    </row>
    <row r="36" spans="1:7" ht="21" x14ac:dyDescent="0.25">
      <c r="A36" s="8"/>
      <c r="B36" s="8"/>
      <c r="C36" s="16"/>
      <c r="D36" s="9"/>
      <c r="E36" s="9">
        <f t="shared" si="0"/>
        <v>0</v>
      </c>
      <c r="G36">
        <f>749620.73+52</f>
        <v>749672.73</v>
      </c>
    </row>
    <row r="37" spans="1:7" ht="21" x14ac:dyDescent="0.25">
      <c r="A37" s="8"/>
      <c r="B37" s="8"/>
      <c r="C37" s="9"/>
      <c r="D37" s="9"/>
      <c r="E37" s="9">
        <f t="shared" si="0"/>
        <v>0</v>
      </c>
    </row>
    <row r="38" spans="1:7" ht="21" x14ac:dyDescent="0.25">
      <c r="A38" s="8"/>
      <c r="B38" s="8"/>
      <c r="C38" s="9"/>
      <c r="D38" s="9"/>
      <c r="E38" s="9">
        <f t="shared" si="0"/>
        <v>0</v>
      </c>
    </row>
    <row r="39" spans="1:7" ht="21" x14ac:dyDescent="0.25">
      <c r="A39" s="8"/>
      <c r="B39" s="8"/>
      <c r="C39" s="86"/>
      <c r="D39" s="9"/>
      <c r="E39" s="9">
        <f t="shared" si="0"/>
        <v>0</v>
      </c>
    </row>
    <row r="40" spans="1:7" ht="21" x14ac:dyDescent="0.25">
      <c r="A40" s="8"/>
      <c r="B40" s="8"/>
      <c r="C40" s="9"/>
      <c r="D40" s="9"/>
      <c r="E40" s="9">
        <f t="shared" si="0"/>
        <v>0</v>
      </c>
    </row>
    <row r="41" spans="1:7" ht="21" x14ac:dyDescent="0.25">
      <c r="A41" s="8"/>
      <c r="B41" s="8"/>
      <c r="C41" s="9"/>
      <c r="D41" s="9"/>
      <c r="E41" s="9">
        <f t="shared" si="0"/>
        <v>0</v>
      </c>
    </row>
    <row r="42" spans="1:7" ht="21" x14ac:dyDescent="0.25">
      <c r="A42" s="18"/>
      <c r="B42" s="8"/>
      <c r="C42" s="9"/>
      <c r="D42" s="9"/>
      <c r="E42" s="9">
        <f t="shared" si="0"/>
        <v>0</v>
      </c>
    </row>
    <row r="43" spans="1:7" ht="21" x14ac:dyDescent="0.25">
      <c r="A43" s="18"/>
      <c r="B43" s="8"/>
      <c r="C43" s="9"/>
      <c r="D43" s="9"/>
      <c r="E43" s="9">
        <f t="shared" si="0"/>
        <v>0</v>
      </c>
    </row>
    <row r="44" spans="1:7" ht="21" x14ac:dyDescent="0.25">
      <c r="A44" s="18"/>
      <c r="B44" s="8"/>
      <c r="C44" s="9"/>
      <c r="D44" s="9"/>
      <c r="E44" s="9">
        <f t="shared" si="0"/>
        <v>0</v>
      </c>
    </row>
    <row r="45" spans="1:7" ht="21" x14ac:dyDescent="0.25">
      <c r="A45" s="18"/>
      <c r="B45" s="8"/>
      <c r="C45" s="9"/>
      <c r="D45" s="9"/>
      <c r="E45" s="9">
        <f t="shared" si="0"/>
        <v>0</v>
      </c>
    </row>
    <row r="46" spans="1:7" ht="21" x14ac:dyDescent="0.25">
      <c r="A46" s="18"/>
      <c r="B46" s="8"/>
      <c r="C46" s="9"/>
      <c r="D46" s="9"/>
      <c r="E46" s="9">
        <f t="shared" si="0"/>
        <v>0</v>
      </c>
    </row>
    <row r="47" spans="1:7" ht="21" x14ac:dyDescent="0.25">
      <c r="A47" s="18"/>
      <c r="B47" s="8"/>
      <c r="C47" s="9"/>
      <c r="D47" s="9"/>
      <c r="E47" s="9">
        <f t="shared" si="0"/>
        <v>0</v>
      </c>
    </row>
    <row r="48" spans="1:7" ht="21" x14ac:dyDescent="0.25">
      <c r="A48" s="18"/>
      <c r="B48" s="8"/>
      <c r="C48" s="9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1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6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>E57+C58-D58</f>
        <v>0</v>
      </c>
    </row>
    <row r="59" spans="1:5" ht="21" x14ac:dyDescent="0.25">
      <c r="A59" s="18"/>
      <c r="B59" s="8"/>
      <c r="C59" s="9"/>
      <c r="D59" s="9"/>
      <c r="E59" s="9">
        <f>E58+C59-D59</f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  <row r="64" spans="1:5" ht="21" x14ac:dyDescent="0.25">
      <c r="A64" s="8"/>
      <c r="B64" s="8"/>
      <c r="C64" s="9"/>
      <c r="D64" s="9"/>
      <c r="E64" s="9">
        <f t="shared" si="0"/>
        <v>0</v>
      </c>
    </row>
    <row r="65" spans="1:5" ht="21" x14ac:dyDescent="0.25">
      <c r="A65" s="8"/>
      <c r="B65" s="8"/>
      <c r="C65" s="9"/>
      <c r="D65" s="9"/>
      <c r="E65" s="9">
        <f t="shared" si="0"/>
        <v>0</v>
      </c>
    </row>
    <row r="66" spans="1:5" ht="21" x14ac:dyDescent="0.25">
      <c r="A66" s="8"/>
      <c r="B66" s="8"/>
      <c r="C66" s="9"/>
      <c r="D66" s="9"/>
      <c r="E66" s="9">
        <f t="shared" si="0"/>
        <v>0</v>
      </c>
    </row>
    <row r="67" spans="1:5" ht="21" x14ac:dyDescent="0.25">
      <c r="A67" s="8"/>
      <c r="B67" s="8"/>
      <c r="C67" s="9"/>
      <c r="D67" s="9"/>
      <c r="E67" s="9">
        <f t="shared" si="0"/>
        <v>0</v>
      </c>
    </row>
    <row r="68" spans="1:5" ht="21" x14ac:dyDescent="0.25">
      <c r="A68" s="8"/>
      <c r="B68" s="8"/>
      <c r="C68" s="9"/>
      <c r="D68" s="9"/>
      <c r="E68" s="9">
        <f t="shared" si="0"/>
        <v>0</v>
      </c>
    </row>
    <row r="69" spans="1:5" ht="21" x14ac:dyDescent="0.25">
      <c r="A69" s="8"/>
      <c r="B69" s="8"/>
      <c r="C69" s="9"/>
      <c r="D69" s="9"/>
      <c r="E69" s="9">
        <f t="shared" si="0"/>
        <v>0</v>
      </c>
    </row>
    <row r="70" spans="1:5" ht="21" x14ac:dyDescent="0.25">
      <c r="A70" s="8"/>
      <c r="B70" s="8"/>
      <c r="C70" s="9"/>
      <c r="D70" s="9"/>
      <c r="E70" s="9">
        <f t="shared" ref="E70:E133" si="1">E69+C70-D70</f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A78" s="8"/>
      <c r="B78" s="8"/>
      <c r="C78" s="9"/>
      <c r="D78" s="9"/>
      <c r="E78" s="9">
        <f t="shared" si="1"/>
        <v>0</v>
      </c>
    </row>
    <row r="79" spans="1:5" ht="21" x14ac:dyDescent="0.25">
      <c r="A79" s="8"/>
      <c r="B79" s="8"/>
      <c r="C79" s="9"/>
      <c r="D79" s="9"/>
      <c r="E79" s="9">
        <f t="shared" si="1"/>
        <v>0</v>
      </c>
    </row>
    <row r="80" spans="1:5" ht="21" x14ac:dyDescent="0.25">
      <c r="A80" s="8"/>
      <c r="B80" s="8"/>
      <c r="C80" s="9"/>
      <c r="D80" s="9"/>
      <c r="E80" s="9">
        <f t="shared" si="1"/>
        <v>0</v>
      </c>
    </row>
    <row r="81" spans="1:7" ht="21" x14ac:dyDescent="0.25">
      <c r="A81" s="8"/>
      <c r="B81" s="8"/>
      <c r="C81" s="9"/>
      <c r="D81" s="9"/>
      <c r="E81" s="9">
        <f t="shared" si="1"/>
        <v>0</v>
      </c>
    </row>
    <row r="82" spans="1:7" ht="21" x14ac:dyDescent="0.25">
      <c r="A82" s="8"/>
      <c r="B82" s="8"/>
      <c r="C82" s="9"/>
      <c r="D82" s="9"/>
      <c r="E82" s="9">
        <f t="shared" si="1"/>
        <v>0</v>
      </c>
    </row>
    <row r="83" spans="1:7" ht="21" x14ac:dyDescent="0.25">
      <c r="A83" s="8"/>
      <c r="B83" s="8"/>
      <c r="C83" s="9"/>
      <c r="D83" s="9"/>
      <c r="E83" s="9">
        <f t="shared" si="1"/>
        <v>0</v>
      </c>
    </row>
    <row r="84" spans="1:7" ht="21" x14ac:dyDescent="0.25">
      <c r="A84" s="8"/>
      <c r="B84" s="8"/>
      <c r="C84" s="9"/>
      <c r="D84" s="9"/>
      <c r="E84" s="9">
        <f t="shared" si="1"/>
        <v>0</v>
      </c>
    </row>
    <row r="85" spans="1:7" ht="21" x14ac:dyDescent="0.25">
      <c r="A85" s="8"/>
      <c r="B85" s="8"/>
      <c r="C85" s="9"/>
      <c r="D85" s="9"/>
      <c r="E85" s="9">
        <f t="shared" si="1"/>
        <v>0</v>
      </c>
    </row>
    <row r="86" spans="1:7" ht="21" x14ac:dyDescent="0.25">
      <c r="A86" s="8"/>
      <c r="B86" s="8"/>
      <c r="C86" s="9"/>
      <c r="D86" s="9"/>
      <c r="E86" s="9">
        <f t="shared" si="1"/>
        <v>0</v>
      </c>
    </row>
    <row r="87" spans="1:7" ht="21" x14ac:dyDescent="0.25">
      <c r="A87" s="8"/>
      <c r="B87" s="8"/>
      <c r="C87" s="9"/>
      <c r="D87" s="9"/>
      <c r="E87" s="9">
        <f t="shared" si="1"/>
        <v>0</v>
      </c>
    </row>
    <row r="88" spans="1:7" ht="21" x14ac:dyDescent="0.25">
      <c r="A88" s="8"/>
      <c r="B88" s="8"/>
      <c r="C88" s="9"/>
      <c r="D88" s="9"/>
      <c r="E88" s="9">
        <f t="shared" si="1"/>
        <v>0</v>
      </c>
    </row>
    <row r="89" spans="1:7" ht="21" x14ac:dyDescent="0.25">
      <c r="A89" s="8"/>
      <c r="B89" s="8"/>
      <c r="C89" s="9"/>
      <c r="D89" s="9"/>
      <c r="E89" s="9">
        <f t="shared" si="1"/>
        <v>0</v>
      </c>
    </row>
    <row r="90" spans="1:7" ht="21" x14ac:dyDescent="0.25">
      <c r="A90" s="8"/>
      <c r="B90" s="8"/>
      <c r="C90" s="16"/>
      <c r="D90" s="9"/>
      <c r="E90" s="9">
        <f t="shared" si="1"/>
        <v>0</v>
      </c>
    </row>
    <row r="91" spans="1:7" ht="21" x14ac:dyDescent="0.25">
      <c r="A91" s="8"/>
      <c r="B91" s="8"/>
      <c r="C91" s="16"/>
      <c r="D91" s="9"/>
      <c r="E91" s="9">
        <f t="shared" si="1"/>
        <v>0</v>
      </c>
      <c r="G91">
        <f>+E91/3.67</f>
        <v>0</v>
      </c>
    </row>
    <row r="92" spans="1:7" ht="21" x14ac:dyDescent="0.25">
      <c r="A92" s="8"/>
      <c r="B92" s="8"/>
      <c r="C92" s="9"/>
      <c r="D92" s="9"/>
      <c r="E92" s="9">
        <f t="shared" si="1"/>
        <v>0</v>
      </c>
    </row>
    <row r="93" spans="1:7" ht="21" x14ac:dyDescent="0.25">
      <c r="A93" s="8"/>
      <c r="B93" s="8"/>
      <c r="C93" s="9"/>
      <c r="D93" s="9"/>
      <c r="E93" s="9">
        <f t="shared" si="1"/>
        <v>0</v>
      </c>
    </row>
    <row r="94" spans="1:7" ht="21" x14ac:dyDescent="0.25">
      <c r="A94" s="8"/>
      <c r="B94" s="8"/>
      <c r="C94" s="9"/>
      <c r="D94" s="9"/>
      <c r="E94" s="9">
        <f t="shared" si="1"/>
        <v>0</v>
      </c>
    </row>
    <row r="95" spans="1:7" ht="21" x14ac:dyDescent="0.25">
      <c r="A95" s="8"/>
      <c r="B95" s="8"/>
      <c r="C95" s="9"/>
      <c r="D95" s="9"/>
      <c r="E95" s="9">
        <f t="shared" si="1"/>
        <v>0</v>
      </c>
    </row>
    <row r="96" spans="1:7" ht="21" x14ac:dyDescent="0.25">
      <c r="A96" s="8"/>
      <c r="B96" s="8"/>
      <c r="C96" s="9"/>
      <c r="D96" s="9"/>
      <c r="E96" s="9">
        <f t="shared" si="1"/>
        <v>0</v>
      </c>
    </row>
    <row r="97" spans="1:6" ht="21" x14ac:dyDescent="0.25">
      <c r="A97" s="8"/>
      <c r="B97" s="8"/>
      <c r="C97" s="9"/>
      <c r="D97" s="9"/>
      <c r="E97" s="9">
        <f t="shared" si="1"/>
        <v>0</v>
      </c>
    </row>
    <row r="98" spans="1:6" ht="21" x14ac:dyDescent="0.25">
      <c r="A98" s="8"/>
      <c r="B98" s="8"/>
      <c r="C98" s="9"/>
      <c r="D98" s="9"/>
      <c r="E98" s="9">
        <f t="shared" si="1"/>
        <v>0</v>
      </c>
    </row>
    <row r="99" spans="1:6" ht="21" x14ac:dyDescent="0.25">
      <c r="A99" s="8"/>
      <c r="B99" s="8"/>
      <c r="C99" s="9"/>
      <c r="D99" s="9"/>
      <c r="E99" s="9">
        <f t="shared" si="1"/>
        <v>0</v>
      </c>
    </row>
    <row r="100" spans="1:6" ht="21" x14ac:dyDescent="0.25">
      <c r="A100" s="8"/>
      <c r="B100" s="8"/>
      <c r="C100" s="9"/>
      <c r="D100" s="9"/>
      <c r="E100" s="9">
        <f t="shared" si="1"/>
        <v>0</v>
      </c>
    </row>
    <row r="101" spans="1:6" ht="21" x14ac:dyDescent="0.25">
      <c r="A101" s="8"/>
      <c r="B101" s="8"/>
      <c r="C101" s="9"/>
      <c r="D101" s="9"/>
      <c r="E101" s="9">
        <f t="shared" si="1"/>
        <v>0</v>
      </c>
    </row>
    <row r="102" spans="1:6" ht="21" x14ac:dyDescent="0.25">
      <c r="A102" s="8"/>
      <c r="B102" s="8"/>
      <c r="C102" s="9"/>
      <c r="D102" s="9"/>
      <c r="E102" s="9">
        <f t="shared" si="1"/>
        <v>0</v>
      </c>
    </row>
    <row r="103" spans="1:6" ht="21" x14ac:dyDescent="0.25">
      <c r="A103" s="8"/>
      <c r="B103" s="8"/>
      <c r="C103" s="9"/>
      <c r="D103" s="9"/>
      <c r="E103" s="9">
        <f t="shared" si="1"/>
        <v>0</v>
      </c>
    </row>
    <row r="104" spans="1:6" ht="21" x14ac:dyDescent="0.25">
      <c r="A104" s="8"/>
      <c r="B104" s="8"/>
      <c r="C104" s="9"/>
      <c r="D104" s="9"/>
      <c r="E104" s="9">
        <f t="shared" si="1"/>
        <v>0</v>
      </c>
      <c r="F104" s="14"/>
    </row>
    <row r="105" spans="1:6" ht="21" x14ac:dyDescent="0.25">
      <c r="A105" s="8"/>
      <c r="B105" s="8"/>
      <c r="C105" s="9"/>
      <c r="D105" s="9"/>
      <c r="E105" s="9">
        <f t="shared" si="1"/>
        <v>0</v>
      </c>
    </row>
    <row r="106" spans="1:6" ht="21" x14ac:dyDescent="0.25">
      <c r="A106" s="8"/>
      <c r="B106" s="8"/>
      <c r="C106" s="9"/>
      <c r="D106" s="9"/>
      <c r="E106" s="9">
        <f t="shared" si="1"/>
        <v>0</v>
      </c>
    </row>
    <row r="107" spans="1:6" ht="21" x14ac:dyDescent="0.25">
      <c r="A107" s="8"/>
      <c r="B107" s="8"/>
      <c r="C107" s="9"/>
      <c r="D107" s="9"/>
      <c r="E107" s="9">
        <f t="shared" si="1"/>
        <v>0</v>
      </c>
    </row>
    <row r="108" spans="1:6" ht="21" x14ac:dyDescent="0.25">
      <c r="A108" s="8"/>
      <c r="B108" s="8"/>
      <c r="C108" s="9"/>
      <c r="D108" s="9"/>
      <c r="E108" s="9">
        <f t="shared" si="1"/>
        <v>0</v>
      </c>
    </row>
    <row r="109" spans="1:6" ht="21" x14ac:dyDescent="0.25">
      <c r="A109" s="8"/>
      <c r="B109" s="8"/>
      <c r="C109" s="9"/>
      <c r="D109" s="9"/>
      <c r="E109" s="9">
        <f t="shared" si="1"/>
        <v>0</v>
      </c>
    </row>
    <row r="110" spans="1:6" ht="21" x14ac:dyDescent="0.25">
      <c r="A110" s="8"/>
      <c r="B110" s="8"/>
      <c r="C110" s="9"/>
      <c r="D110" s="9"/>
      <c r="E110" s="9">
        <f t="shared" si="1"/>
        <v>0</v>
      </c>
    </row>
    <row r="111" spans="1:6" ht="21" x14ac:dyDescent="0.25">
      <c r="A111" s="8"/>
      <c r="B111" s="8"/>
      <c r="C111" s="9"/>
      <c r="D111" s="9"/>
      <c r="E111" s="9">
        <f t="shared" si="1"/>
        <v>0</v>
      </c>
    </row>
    <row r="112" spans="1:6" ht="21" x14ac:dyDescent="0.25">
      <c r="A112" s="8"/>
      <c r="B112" s="8"/>
      <c r="C112" s="9"/>
      <c r="D112" s="9"/>
      <c r="E112" s="9">
        <f t="shared" si="1"/>
        <v>0</v>
      </c>
    </row>
    <row r="113" spans="1:5" ht="21" x14ac:dyDescent="0.25">
      <c r="A113" s="8"/>
      <c r="B113" s="8"/>
      <c r="C113" s="9"/>
      <c r="D113" s="9"/>
      <c r="E113" s="9">
        <f t="shared" si="1"/>
        <v>0</v>
      </c>
    </row>
    <row r="114" spans="1:5" ht="21" x14ac:dyDescent="0.25">
      <c r="A114" s="8"/>
      <c r="B114" s="8"/>
      <c r="C114" s="9"/>
      <c r="D114" s="9"/>
      <c r="E114" s="9">
        <f t="shared" si="1"/>
        <v>0</v>
      </c>
    </row>
    <row r="115" spans="1:5" ht="21" x14ac:dyDescent="0.25">
      <c r="A115" s="8"/>
      <c r="B115" s="8"/>
      <c r="C115" s="9"/>
      <c r="D115" s="9"/>
      <c r="E115" s="9">
        <f t="shared" si="1"/>
        <v>0</v>
      </c>
    </row>
    <row r="116" spans="1:5" ht="21" x14ac:dyDescent="0.25">
      <c r="A116" s="8"/>
      <c r="B116" s="8"/>
      <c r="C116" s="9"/>
      <c r="D116" s="9"/>
      <c r="E116" s="9">
        <f t="shared" si="1"/>
        <v>0</v>
      </c>
    </row>
    <row r="117" spans="1:5" ht="21" x14ac:dyDescent="0.25">
      <c r="A117" s="8"/>
      <c r="B117" s="8"/>
      <c r="C117" s="9"/>
      <c r="D117" s="9"/>
      <c r="E117" s="9">
        <f t="shared" si="1"/>
        <v>0</v>
      </c>
    </row>
    <row r="118" spans="1:5" ht="21" x14ac:dyDescent="0.25">
      <c r="A118" s="8"/>
      <c r="B118" s="8"/>
      <c r="C118" s="9"/>
      <c r="D118" s="9"/>
      <c r="E118" s="9">
        <f t="shared" si="1"/>
        <v>0</v>
      </c>
    </row>
    <row r="119" spans="1:5" ht="21" x14ac:dyDescent="0.25">
      <c r="A119" s="8"/>
      <c r="B119" s="8"/>
      <c r="C119" s="9"/>
      <c r="D119" s="9"/>
      <c r="E119" s="9">
        <f t="shared" si="1"/>
        <v>0</v>
      </c>
    </row>
    <row r="120" spans="1:5" ht="21" x14ac:dyDescent="0.25">
      <c r="A120" s="8"/>
      <c r="B120" s="8"/>
      <c r="C120" s="9"/>
      <c r="D120" s="9"/>
      <c r="E120" s="9">
        <f t="shared" si="1"/>
        <v>0</v>
      </c>
    </row>
    <row r="121" spans="1:5" ht="21" x14ac:dyDescent="0.25">
      <c r="A121" s="8"/>
      <c r="B121" s="8"/>
      <c r="C121" s="9"/>
      <c r="D121" s="9"/>
      <c r="E121" s="9">
        <f t="shared" si="1"/>
        <v>0</v>
      </c>
    </row>
    <row r="122" spans="1:5" ht="21" x14ac:dyDescent="0.25">
      <c r="A122" s="8"/>
      <c r="B122" s="8"/>
      <c r="C122" s="9"/>
      <c r="D122" s="9"/>
      <c r="E122" s="9">
        <f t="shared" si="1"/>
        <v>0</v>
      </c>
    </row>
    <row r="123" spans="1:5" ht="21" x14ac:dyDescent="0.25">
      <c r="A123" s="8"/>
      <c r="B123" s="8"/>
      <c r="C123" s="9"/>
      <c r="D123" s="9"/>
      <c r="E123" s="9">
        <f t="shared" si="1"/>
        <v>0</v>
      </c>
    </row>
    <row r="124" spans="1:5" ht="21" x14ac:dyDescent="0.25">
      <c r="A124" s="8"/>
      <c r="B124" s="8"/>
      <c r="C124" s="9"/>
      <c r="D124" s="9"/>
      <c r="E124" s="9">
        <f t="shared" si="1"/>
        <v>0</v>
      </c>
    </row>
    <row r="125" spans="1:5" ht="21" x14ac:dyDescent="0.25">
      <c r="A125" s="8"/>
      <c r="B125" s="8"/>
      <c r="C125" s="9"/>
      <c r="D125" s="9"/>
      <c r="E125" s="9">
        <f t="shared" si="1"/>
        <v>0</v>
      </c>
    </row>
    <row r="126" spans="1:5" ht="21" x14ac:dyDescent="0.25">
      <c r="A126" s="8"/>
      <c r="B126" s="8"/>
      <c r="C126" s="9"/>
      <c r="D126" s="9"/>
      <c r="E126" s="9">
        <f t="shared" si="1"/>
        <v>0</v>
      </c>
    </row>
    <row r="127" spans="1:5" ht="21" x14ac:dyDescent="0.25">
      <c r="A127" s="8"/>
      <c r="B127" s="8"/>
      <c r="C127" s="9"/>
      <c r="D127" s="9"/>
      <c r="E127" s="9">
        <f t="shared" si="1"/>
        <v>0</v>
      </c>
    </row>
    <row r="128" spans="1:5" ht="21" x14ac:dyDescent="0.25">
      <c r="A128" s="8"/>
      <c r="B128" s="8"/>
      <c r="C128" s="9"/>
      <c r="D128" s="9"/>
      <c r="E128" s="9">
        <f t="shared" si="1"/>
        <v>0</v>
      </c>
    </row>
    <row r="129" spans="1:7" ht="21" x14ac:dyDescent="0.25">
      <c r="A129" s="8"/>
      <c r="B129" s="8"/>
      <c r="C129" s="9"/>
      <c r="D129" s="9"/>
      <c r="E129" s="9">
        <f t="shared" si="1"/>
        <v>0</v>
      </c>
    </row>
    <row r="130" spans="1:7" ht="21" x14ac:dyDescent="0.25">
      <c r="A130" s="8"/>
      <c r="B130" s="8"/>
      <c r="C130" s="9"/>
      <c r="D130" s="9"/>
      <c r="E130" s="9">
        <f t="shared" si="1"/>
        <v>0</v>
      </c>
    </row>
    <row r="131" spans="1:7" ht="21" x14ac:dyDescent="0.25">
      <c r="A131" s="8"/>
      <c r="B131" s="8"/>
      <c r="C131" s="9"/>
      <c r="D131" s="9"/>
      <c r="E131" s="9">
        <f t="shared" si="1"/>
        <v>0</v>
      </c>
    </row>
    <row r="132" spans="1:7" ht="21" x14ac:dyDescent="0.25">
      <c r="A132" s="8"/>
      <c r="B132" s="8"/>
      <c r="C132" s="9"/>
      <c r="D132" s="9"/>
      <c r="E132" s="9">
        <f t="shared" si="1"/>
        <v>0</v>
      </c>
    </row>
    <row r="133" spans="1:7" ht="21" x14ac:dyDescent="0.25">
      <c r="A133" s="8"/>
      <c r="B133" s="8"/>
      <c r="C133" s="9"/>
      <c r="D133" s="9"/>
      <c r="E133" s="9">
        <f t="shared" si="1"/>
        <v>0</v>
      </c>
    </row>
    <row r="134" spans="1:7" ht="21" x14ac:dyDescent="0.25">
      <c r="A134" s="8"/>
      <c r="B134" s="8"/>
      <c r="C134" s="9"/>
      <c r="D134" s="9"/>
      <c r="E134" s="9">
        <f t="shared" ref="E134:E197" si="2">E133+C134-D134</f>
        <v>0</v>
      </c>
      <c r="F134">
        <v>364972</v>
      </c>
      <c r="G134" s="13">
        <f>+F134*3.673</f>
        <v>1340542.156</v>
      </c>
    </row>
    <row r="135" spans="1:7" ht="21" x14ac:dyDescent="0.25">
      <c r="A135" s="8"/>
      <c r="B135" s="8"/>
      <c r="C135" s="9"/>
      <c r="D135" s="9"/>
      <c r="E135" s="9">
        <f t="shared" si="2"/>
        <v>0</v>
      </c>
      <c r="F135">
        <v>385028</v>
      </c>
    </row>
    <row r="136" spans="1:7" ht="21" x14ac:dyDescent="0.25">
      <c r="A136" s="8"/>
      <c r="B136" s="8"/>
      <c r="C136" s="9"/>
      <c r="D136" s="9"/>
      <c r="E136" s="9">
        <f t="shared" si="2"/>
        <v>0</v>
      </c>
    </row>
    <row r="137" spans="1:7" ht="21" x14ac:dyDescent="0.25">
      <c r="A137" s="8"/>
      <c r="B137" s="8"/>
      <c r="C137" s="9"/>
      <c r="D137" s="9"/>
      <c r="E137" s="9">
        <f t="shared" si="2"/>
        <v>0</v>
      </c>
    </row>
    <row r="138" spans="1:7" ht="21" x14ac:dyDescent="0.25">
      <c r="A138" s="8"/>
      <c r="B138" s="8"/>
      <c r="C138" s="9"/>
      <c r="D138" s="9"/>
      <c r="E138" s="9">
        <f t="shared" si="2"/>
        <v>0</v>
      </c>
    </row>
    <row r="139" spans="1:7" ht="21" x14ac:dyDescent="0.25">
      <c r="A139" s="8"/>
      <c r="B139" s="8"/>
      <c r="C139" s="9"/>
      <c r="D139" s="9"/>
      <c r="E139" s="9">
        <f t="shared" si="2"/>
        <v>0</v>
      </c>
    </row>
    <row r="140" spans="1:7" ht="21" x14ac:dyDescent="0.25">
      <c r="A140" s="8"/>
      <c r="B140" s="8"/>
      <c r="C140" s="9"/>
      <c r="D140" s="9"/>
      <c r="E140" s="9">
        <f t="shared" si="2"/>
        <v>0</v>
      </c>
    </row>
    <row r="141" spans="1:7" ht="21" x14ac:dyDescent="0.25">
      <c r="A141" s="8"/>
      <c r="B141" s="8"/>
      <c r="C141" s="9"/>
      <c r="D141" s="9"/>
      <c r="E141" s="9">
        <f t="shared" si="2"/>
        <v>0</v>
      </c>
    </row>
    <row r="142" spans="1:7" ht="21" x14ac:dyDescent="0.25">
      <c r="A142" s="8"/>
      <c r="B142" s="8"/>
      <c r="C142" s="9"/>
      <c r="D142" s="9"/>
      <c r="E142" s="9">
        <f t="shared" si="2"/>
        <v>0</v>
      </c>
    </row>
    <row r="143" spans="1:7" ht="21" x14ac:dyDescent="0.25">
      <c r="A143" s="8"/>
      <c r="B143" s="8"/>
      <c r="C143" s="9"/>
      <c r="D143" s="9"/>
      <c r="E143" s="9">
        <f t="shared" si="2"/>
        <v>0</v>
      </c>
    </row>
    <row r="144" spans="1:7" ht="21" x14ac:dyDescent="0.25">
      <c r="A144" s="8"/>
      <c r="B144" s="8"/>
      <c r="C144" s="9"/>
      <c r="D144" s="9"/>
      <c r="E144" s="9">
        <f t="shared" si="2"/>
        <v>0</v>
      </c>
    </row>
    <row r="145" spans="1:5" ht="21" x14ac:dyDescent="0.25">
      <c r="A145" s="8"/>
      <c r="B145" s="8"/>
      <c r="C145" s="9"/>
      <c r="D145" s="9"/>
      <c r="E145" s="9">
        <f t="shared" si="2"/>
        <v>0</v>
      </c>
    </row>
    <row r="146" spans="1:5" ht="21" x14ac:dyDescent="0.25">
      <c r="A146" s="8"/>
      <c r="B146" s="8"/>
      <c r="C146" s="9"/>
      <c r="D146" s="9"/>
      <c r="E146" s="9">
        <f t="shared" si="2"/>
        <v>0</v>
      </c>
    </row>
    <row r="147" spans="1:5" ht="21" x14ac:dyDescent="0.25">
      <c r="A147" s="8"/>
      <c r="B147" s="8"/>
      <c r="C147" s="9"/>
      <c r="D147" s="9"/>
      <c r="E147" s="9">
        <f t="shared" si="2"/>
        <v>0</v>
      </c>
    </row>
    <row r="148" spans="1:5" ht="21" x14ac:dyDescent="0.25">
      <c r="A148" s="8"/>
      <c r="B148" s="8"/>
      <c r="C148" s="9"/>
      <c r="D148" s="9"/>
      <c r="E148" s="9">
        <f t="shared" si="2"/>
        <v>0</v>
      </c>
    </row>
    <row r="149" spans="1:5" ht="21" x14ac:dyDescent="0.25">
      <c r="A149" s="8"/>
      <c r="B149" s="8"/>
      <c r="C149" s="9"/>
      <c r="D149" s="9"/>
      <c r="E149" s="9">
        <f t="shared" si="2"/>
        <v>0</v>
      </c>
    </row>
    <row r="150" spans="1:5" ht="21" x14ac:dyDescent="0.25">
      <c r="A150" s="8"/>
      <c r="B150" s="8"/>
      <c r="C150" s="9"/>
      <c r="D150" s="9"/>
      <c r="E150" s="9">
        <f t="shared" si="2"/>
        <v>0</v>
      </c>
    </row>
    <row r="151" spans="1:5" ht="21" x14ac:dyDescent="0.25">
      <c r="A151" s="8"/>
      <c r="B151" s="8"/>
      <c r="C151" s="9"/>
      <c r="D151" s="9"/>
      <c r="E151" s="9">
        <f t="shared" si="2"/>
        <v>0</v>
      </c>
    </row>
    <row r="152" spans="1:5" ht="21" x14ac:dyDescent="0.25">
      <c r="A152" s="8"/>
      <c r="B152" s="8"/>
      <c r="C152" s="9"/>
      <c r="D152" s="9"/>
      <c r="E152" s="9">
        <f t="shared" si="2"/>
        <v>0</v>
      </c>
    </row>
    <row r="153" spans="1:5" ht="21" x14ac:dyDescent="0.25">
      <c r="A153" s="8"/>
      <c r="B153" s="8"/>
      <c r="C153" s="9"/>
      <c r="D153" s="9"/>
      <c r="E153" s="9">
        <f t="shared" si="2"/>
        <v>0</v>
      </c>
    </row>
    <row r="154" spans="1:5" ht="21" x14ac:dyDescent="0.25">
      <c r="A154" s="8"/>
      <c r="B154" s="8"/>
      <c r="C154" s="9"/>
      <c r="D154" s="9"/>
      <c r="E154" s="9">
        <f t="shared" si="2"/>
        <v>0</v>
      </c>
    </row>
    <row r="155" spans="1:5" ht="21" x14ac:dyDescent="0.25">
      <c r="A155" s="8"/>
      <c r="B155" s="8"/>
      <c r="C155" s="9"/>
      <c r="D155" s="9"/>
      <c r="E155" s="9">
        <f t="shared" si="2"/>
        <v>0</v>
      </c>
    </row>
    <row r="156" spans="1:5" ht="21" x14ac:dyDescent="0.25">
      <c r="A156" s="8"/>
      <c r="B156" s="8"/>
      <c r="C156" s="9"/>
      <c r="D156" s="9"/>
      <c r="E156" s="9">
        <f t="shared" si="2"/>
        <v>0</v>
      </c>
    </row>
    <row r="157" spans="1:5" ht="21" x14ac:dyDescent="0.25">
      <c r="A157" s="8"/>
      <c r="B157" s="8"/>
      <c r="C157" s="9"/>
      <c r="D157" s="9"/>
      <c r="E157" s="9">
        <f t="shared" si="2"/>
        <v>0</v>
      </c>
    </row>
    <row r="158" spans="1:5" ht="21" x14ac:dyDescent="0.25">
      <c r="A158" s="8"/>
      <c r="B158" s="8"/>
      <c r="C158" s="9"/>
      <c r="D158" s="9"/>
      <c r="E158" s="9">
        <f t="shared" si="2"/>
        <v>0</v>
      </c>
    </row>
    <row r="159" spans="1:5" ht="21" x14ac:dyDescent="0.25">
      <c r="A159" s="8"/>
      <c r="B159" s="8"/>
      <c r="C159" s="9"/>
      <c r="D159" s="9"/>
      <c r="E159" s="9">
        <f t="shared" si="2"/>
        <v>0</v>
      </c>
    </row>
    <row r="160" spans="1:5" ht="21" x14ac:dyDescent="0.25">
      <c r="A160" s="8"/>
      <c r="B160" s="8"/>
      <c r="C160" s="9"/>
      <c r="D160" s="9"/>
      <c r="E160" s="9">
        <f t="shared" si="2"/>
        <v>0</v>
      </c>
    </row>
    <row r="161" spans="1:7" ht="21" x14ac:dyDescent="0.25">
      <c r="A161" s="8"/>
      <c r="B161" s="8"/>
      <c r="C161" s="9"/>
      <c r="D161" s="9"/>
      <c r="E161" s="9">
        <f t="shared" si="2"/>
        <v>0</v>
      </c>
    </row>
    <row r="162" spans="1:7" ht="21" x14ac:dyDescent="0.25">
      <c r="A162" s="8"/>
      <c r="B162" s="8"/>
      <c r="C162" s="9"/>
      <c r="D162" s="9"/>
      <c r="E162" s="9">
        <f t="shared" si="2"/>
        <v>0</v>
      </c>
    </row>
    <row r="163" spans="1:7" ht="21" x14ac:dyDescent="0.25">
      <c r="A163" s="8"/>
      <c r="B163" s="8"/>
      <c r="C163" s="9"/>
      <c r="D163" s="9"/>
      <c r="E163" s="9">
        <f t="shared" si="2"/>
        <v>0</v>
      </c>
    </row>
    <row r="164" spans="1:7" ht="21" x14ac:dyDescent="0.25">
      <c r="A164" s="8"/>
      <c r="B164" s="8"/>
      <c r="C164" s="9"/>
      <c r="D164" s="9"/>
      <c r="E164" s="9">
        <f t="shared" si="2"/>
        <v>0</v>
      </c>
    </row>
    <row r="165" spans="1:7" ht="21" x14ac:dyDescent="0.25">
      <c r="A165" s="8"/>
      <c r="B165" s="8"/>
      <c r="C165" s="9"/>
      <c r="D165" s="9"/>
      <c r="E165" s="9">
        <f t="shared" si="2"/>
        <v>0</v>
      </c>
      <c r="G165">
        <f>361300*3.673</f>
        <v>1327054.8999999999</v>
      </c>
    </row>
    <row r="166" spans="1:7" ht="21" x14ac:dyDescent="0.25">
      <c r="A166" s="8"/>
      <c r="B166" s="8"/>
      <c r="C166" s="9"/>
      <c r="D166" s="9"/>
      <c r="E166" s="9">
        <f t="shared" si="2"/>
        <v>0</v>
      </c>
      <c r="G166" s="77">
        <f>+G165-E166</f>
        <v>1327054.8999999999</v>
      </c>
    </row>
    <row r="167" spans="1:7" ht="21" x14ac:dyDescent="0.25">
      <c r="A167" s="8"/>
      <c r="B167" s="8"/>
      <c r="C167" s="9"/>
      <c r="D167" s="9"/>
      <c r="E167" s="9">
        <f t="shared" si="2"/>
        <v>0</v>
      </c>
    </row>
    <row r="168" spans="1:7" ht="21" x14ac:dyDescent="0.25">
      <c r="A168" s="8"/>
      <c r="B168" s="8"/>
      <c r="C168" s="9"/>
      <c r="D168" s="9"/>
      <c r="E168" s="9">
        <f t="shared" si="2"/>
        <v>0</v>
      </c>
    </row>
    <row r="169" spans="1:7" ht="21" x14ac:dyDescent="0.25">
      <c r="A169" s="8"/>
      <c r="B169" s="8"/>
      <c r="C169" s="9"/>
      <c r="D169" s="9"/>
      <c r="E169" s="9">
        <f t="shared" si="2"/>
        <v>0</v>
      </c>
    </row>
    <row r="170" spans="1:7" ht="21" x14ac:dyDescent="0.25">
      <c r="A170" s="8"/>
      <c r="B170" s="8"/>
      <c r="C170" s="9"/>
      <c r="D170" s="9"/>
      <c r="E170" s="9">
        <f t="shared" si="2"/>
        <v>0</v>
      </c>
    </row>
    <row r="171" spans="1:7" ht="21" x14ac:dyDescent="0.25">
      <c r="A171" s="8"/>
      <c r="B171" s="8"/>
      <c r="C171" s="9"/>
      <c r="D171" s="9"/>
      <c r="E171" s="9">
        <f t="shared" si="2"/>
        <v>0</v>
      </c>
    </row>
    <row r="172" spans="1:7" ht="21" x14ac:dyDescent="0.25">
      <c r="A172" s="8"/>
      <c r="B172" s="8"/>
      <c r="C172" s="9"/>
      <c r="D172" s="9"/>
      <c r="E172" s="9">
        <f t="shared" si="2"/>
        <v>0</v>
      </c>
    </row>
    <row r="173" spans="1:7" ht="21" x14ac:dyDescent="0.25">
      <c r="A173" s="8"/>
      <c r="B173" s="8"/>
      <c r="C173" s="9"/>
      <c r="D173" s="9"/>
      <c r="E173" s="9">
        <f t="shared" si="2"/>
        <v>0</v>
      </c>
    </row>
    <row r="174" spans="1:7" ht="21" x14ac:dyDescent="0.25">
      <c r="A174" s="8"/>
      <c r="B174" s="8"/>
      <c r="C174" s="9"/>
      <c r="D174" s="9"/>
      <c r="E174" s="9">
        <f t="shared" si="2"/>
        <v>0</v>
      </c>
    </row>
    <row r="175" spans="1:7" ht="21" x14ac:dyDescent="0.25">
      <c r="A175" s="8"/>
      <c r="B175" s="8"/>
      <c r="C175" s="9"/>
      <c r="D175" s="9"/>
      <c r="E175" s="9">
        <f t="shared" si="2"/>
        <v>0</v>
      </c>
    </row>
    <row r="176" spans="1:7" ht="21" x14ac:dyDescent="0.25">
      <c r="A176" s="8"/>
      <c r="B176" s="8"/>
      <c r="C176" s="9"/>
      <c r="D176" s="9"/>
      <c r="E176" s="9">
        <f t="shared" si="2"/>
        <v>0</v>
      </c>
    </row>
    <row r="177" spans="1:5" ht="21" x14ac:dyDescent="0.25">
      <c r="A177" s="8"/>
      <c r="B177" s="8"/>
      <c r="C177" s="9"/>
      <c r="D177" s="9"/>
      <c r="E177" s="9">
        <f t="shared" si="2"/>
        <v>0</v>
      </c>
    </row>
    <row r="178" spans="1:5" ht="21" x14ac:dyDescent="0.25">
      <c r="A178" s="8"/>
      <c r="B178" s="8"/>
      <c r="C178" s="9"/>
      <c r="D178" s="9"/>
      <c r="E178" s="9">
        <f t="shared" si="2"/>
        <v>0</v>
      </c>
    </row>
    <row r="179" spans="1:5" ht="21" x14ac:dyDescent="0.25">
      <c r="A179" s="8"/>
      <c r="B179" s="8"/>
      <c r="C179" s="9"/>
      <c r="D179" s="9"/>
      <c r="E179" s="9">
        <f t="shared" si="2"/>
        <v>0</v>
      </c>
    </row>
    <row r="180" spans="1:5" ht="21" x14ac:dyDescent="0.25">
      <c r="A180" s="8"/>
      <c r="B180" s="8"/>
      <c r="C180" s="9"/>
      <c r="D180" s="9"/>
      <c r="E180" s="9">
        <f t="shared" si="2"/>
        <v>0</v>
      </c>
    </row>
    <row r="181" spans="1:5" ht="21" x14ac:dyDescent="0.25">
      <c r="A181" s="8"/>
      <c r="B181" s="8"/>
      <c r="C181" s="9"/>
      <c r="D181" s="9"/>
      <c r="E181" s="9">
        <f t="shared" si="2"/>
        <v>0</v>
      </c>
    </row>
    <row r="182" spans="1:5" ht="21" x14ac:dyDescent="0.25">
      <c r="A182" s="8"/>
      <c r="B182" s="8"/>
      <c r="C182" s="9"/>
      <c r="D182" s="9"/>
      <c r="E182" s="9">
        <f t="shared" si="2"/>
        <v>0</v>
      </c>
    </row>
    <row r="183" spans="1:5" ht="21" x14ac:dyDescent="0.25">
      <c r="A183" s="8"/>
      <c r="B183" s="8"/>
      <c r="C183" s="9"/>
      <c r="D183" s="9"/>
      <c r="E183" s="9">
        <f t="shared" si="2"/>
        <v>0</v>
      </c>
    </row>
    <row r="184" spans="1:5" ht="21" x14ac:dyDescent="0.25">
      <c r="A184" s="8"/>
      <c r="B184" s="8"/>
      <c r="C184" s="9"/>
      <c r="D184" s="9"/>
      <c r="E184" s="9">
        <f t="shared" si="2"/>
        <v>0</v>
      </c>
    </row>
    <row r="185" spans="1:5" ht="21" x14ac:dyDescent="0.25">
      <c r="A185" s="8"/>
      <c r="B185" s="8"/>
      <c r="C185" s="9"/>
      <c r="D185" s="9"/>
      <c r="E185" s="9">
        <f t="shared" si="2"/>
        <v>0</v>
      </c>
    </row>
    <row r="186" spans="1:5" ht="21" x14ac:dyDescent="0.25">
      <c r="A186" s="8"/>
      <c r="B186" s="8"/>
      <c r="C186" s="9"/>
      <c r="D186" s="9"/>
      <c r="E186" s="9">
        <f t="shared" si="2"/>
        <v>0</v>
      </c>
    </row>
    <row r="187" spans="1:5" ht="21" x14ac:dyDescent="0.25">
      <c r="A187" s="8"/>
      <c r="B187" s="8"/>
      <c r="C187" s="9"/>
      <c r="D187" s="9"/>
      <c r="E187" s="9">
        <f t="shared" si="2"/>
        <v>0</v>
      </c>
    </row>
    <row r="188" spans="1:5" ht="21" x14ac:dyDescent="0.25">
      <c r="A188" s="8"/>
      <c r="B188" s="8"/>
      <c r="C188" s="9"/>
      <c r="D188" s="9"/>
      <c r="E188" s="9">
        <f t="shared" si="2"/>
        <v>0</v>
      </c>
    </row>
    <row r="189" spans="1:5" ht="21" x14ac:dyDescent="0.25">
      <c r="A189" s="8"/>
      <c r="B189" s="8"/>
      <c r="C189" s="9"/>
      <c r="D189" s="9"/>
      <c r="E189" s="9">
        <f t="shared" si="2"/>
        <v>0</v>
      </c>
    </row>
    <row r="190" spans="1:5" ht="21" x14ac:dyDescent="0.25">
      <c r="A190" s="8"/>
      <c r="B190" s="8"/>
      <c r="C190" s="9"/>
      <c r="D190" s="9"/>
      <c r="E190" s="9">
        <f t="shared" si="2"/>
        <v>0</v>
      </c>
    </row>
    <row r="191" spans="1:5" ht="21" x14ac:dyDescent="0.25">
      <c r="A191" s="8"/>
      <c r="B191" s="8"/>
      <c r="C191" s="9"/>
      <c r="D191" s="9"/>
      <c r="E191" s="9">
        <f t="shared" si="2"/>
        <v>0</v>
      </c>
    </row>
    <row r="192" spans="1:5" ht="21" x14ac:dyDescent="0.25">
      <c r="A192" s="8"/>
      <c r="B192" s="8"/>
      <c r="C192" s="9"/>
      <c r="D192" s="9"/>
      <c r="E192" s="9">
        <f t="shared" si="2"/>
        <v>0</v>
      </c>
    </row>
    <row r="193" spans="1:5" ht="21" x14ac:dyDescent="0.25">
      <c r="A193" s="8"/>
      <c r="B193" s="8"/>
      <c r="C193" s="9"/>
      <c r="D193" s="9"/>
      <c r="E193" s="9">
        <f t="shared" si="2"/>
        <v>0</v>
      </c>
    </row>
    <row r="194" spans="1:5" ht="21" x14ac:dyDescent="0.25">
      <c r="A194" s="8"/>
      <c r="B194" s="8"/>
      <c r="C194" s="9"/>
      <c r="D194" s="9"/>
      <c r="E194" s="9">
        <f t="shared" si="2"/>
        <v>0</v>
      </c>
    </row>
    <row r="195" spans="1:5" ht="21" x14ac:dyDescent="0.25">
      <c r="A195" s="8"/>
      <c r="B195" s="8"/>
      <c r="C195" s="9"/>
      <c r="D195" s="9"/>
      <c r="E195" s="9">
        <f t="shared" si="2"/>
        <v>0</v>
      </c>
    </row>
    <row r="196" spans="1:5" ht="21" x14ac:dyDescent="0.25">
      <c r="A196" s="8"/>
      <c r="B196" s="8"/>
      <c r="C196" s="9"/>
      <c r="D196" s="9"/>
      <c r="E196" s="9">
        <f t="shared" si="2"/>
        <v>0</v>
      </c>
    </row>
    <row r="197" spans="1:5" ht="21" x14ac:dyDescent="0.25">
      <c r="A197" s="8"/>
      <c r="B197" s="8"/>
      <c r="C197" s="9"/>
      <c r="D197" s="9"/>
      <c r="E197" s="9">
        <f t="shared" si="2"/>
        <v>0</v>
      </c>
    </row>
    <row r="198" spans="1:5" ht="21" x14ac:dyDescent="0.25">
      <c r="A198" s="8"/>
      <c r="B198" s="8"/>
      <c r="C198" s="9"/>
      <c r="D198" s="9"/>
      <c r="E198" s="9">
        <f t="shared" ref="E198:E211" si="3">E197+C198-D198</f>
        <v>0</v>
      </c>
    </row>
    <row r="199" spans="1:5" ht="21" x14ac:dyDescent="0.25">
      <c r="A199" s="8"/>
      <c r="B199" s="8"/>
      <c r="C199" s="9"/>
      <c r="D199" s="9"/>
      <c r="E199" s="9">
        <f t="shared" si="3"/>
        <v>0</v>
      </c>
    </row>
    <row r="200" spans="1:5" ht="21" x14ac:dyDescent="0.25">
      <c r="A200" s="8"/>
      <c r="B200" s="8"/>
      <c r="C200" s="9"/>
      <c r="D200" s="9"/>
      <c r="E200" s="9">
        <f t="shared" si="3"/>
        <v>0</v>
      </c>
    </row>
    <row r="201" spans="1:5" ht="21" x14ac:dyDescent="0.25">
      <c r="A201" s="8"/>
      <c r="B201" s="8"/>
      <c r="C201" s="9"/>
      <c r="D201" s="9"/>
      <c r="E201" s="9">
        <f t="shared" si="3"/>
        <v>0</v>
      </c>
    </row>
    <row r="202" spans="1:5" ht="21" x14ac:dyDescent="0.25">
      <c r="A202" s="8"/>
      <c r="B202" s="8"/>
      <c r="C202" s="9"/>
      <c r="D202" s="9"/>
      <c r="E202" s="9">
        <f t="shared" si="3"/>
        <v>0</v>
      </c>
    </row>
    <row r="203" spans="1:5" ht="21" x14ac:dyDescent="0.25">
      <c r="A203" s="8"/>
      <c r="B203" s="8"/>
      <c r="C203" s="9"/>
      <c r="D203" s="9"/>
      <c r="E203" s="9">
        <f t="shared" si="3"/>
        <v>0</v>
      </c>
    </row>
    <row r="204" spans="1:5" ht="21" x14ac:dyDescent="0.25">
      <c r="A204" s="8"/>
      <c r="B204" s="8"/>
      <c r="C204" s="9"/>
      <c r="D204" s="9"/>
      <c r="E204" s="9">
        <f t="shared" si="3"/>
        <v>0</v>
      </c>
    </row>
    <row r="205" spans="1:5" ht="21" x14ac:dyDescent="0.25">
      <c r="A205" s="8"/>
      <c r="B205" s="8"/>
      <c r="C205" s="9"/>
      <c r="D205" s="9"/>
      <c r="E205" s="9">
        <f t="shared" si="3"/>
        <v>0</v>
      </c>
    </row>
    <row r="206" spans="1:5" ht="21" x14ac:dyDescent="0.25">
      <c r="A206" s="8"/>
      <c r="B206" s="8"/>
      <c r="C206" s="9"/>
      <c r="D206" s="9"/>
      <c r="E206" s="9">
        <f t="shared" si="3"/>
        <v>0</v>
      </c>
    </row>
    <row r="207" spans="1:5" ht="21" x14ac:dyDescent="0.25">
      <c r="A207" s="8"/>
      <c r="B207" s="8"/>
      <c r="C207" s="9"/>
      <c r="D207" s="9"/>
      <c r="E207" s="9">
        <f t="shared" si="3"/>
        <v>0</v>
      </c>
    </row>
    <row r="208" spans="1:5" ht="21" x14ac:dyDescent="0.25">
      <c r="A208" s="8"/>
      <c r="B208" s="8"/>
      <c r="C208" s="9"/>
      <c r="D208" s="9"/>
      <c r="E208" s="9">
        <f t="shared" si="3"/>
        <v>0</v>
      </c>
    </row>
    <row r="209" spans="1:5" ht="21" x14ac:dyDescent="0.25">
      <c r="A209" s="8"/>
      <c r="B209" s="8"/>
      <c r="C209" s="9"/>
      <c r="D209" s="9"/>
      <c r="E209" s="9">
        <f t="shared" si="3"/>
        <v>0</v>
      </c>
    </row>
    <row r="210" spans="1:5" ht="21" x14ac:dyDescent="0.25">
      <c r="A210" s="8"/>
      <c r="B210" s="8"/>
      <c r="C210" s="9"/>
      <c r="D210" s="9"/>
      <c r="E210" s="9">
        <f t="shared" si="3"/>
        <v>0</v>
      </c>
    </row>
    <row r="211" spans="1:5" ht="21" x14ac:dyDescent="0.25">
      <c r="A211" s="8"/>
      <c r="B211" s="8"/>
      <c r="C211" s="9"/>
      <c r="D211" s="9"/>
      <c r="E211" s="9">
        <f t="shared" si="3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3158-5AF2-4DAC-96AE-A92CDE3D8AEB}">
  <dimension ref="A1:E100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15.5" bestFit="1" customWidth="1"/>
    <col min="2" max="2" width="57.83203125" bestFit="1" customWidth="1"/>
    <col min="3" max="3" width="17.1640625" bestFit="1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2627</v>
      </c>
      <c r="B1" s="160"/>
      <c r="C1" s="160"/>
      <c r="D1" s="160"/>
      <c r="E1" s="160"/>
    </row>
    <row r="2" spans="1:5" ht="26" x14ac:dyDescent="0.3">
      <c r="A2" s="161" t="s">
        <v>3684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>
        <v>0</v>
      </c>
      <c r="E4" s="9"/>
    </row>
    <row r="5" spans="1:5" ht="21" x14ac:dyDescent="0.25">
      <c r="A5" s="18" t="s">
        <v>3672</v>
      </c>
      <c r="B5" s="8" t="s">
        <v>3685</v>
      </c>
      <c r="C5" s="9">
        <v>305465</v>
      </c>
      <c r="D5" s="9"/>
      <c r="E5" s="9">
        <f>E4+C5-D5</f>
        <v>305465</v>
      </c>
    </row>
    <row r="6" spans="1:5" ht="21" x14ac:dyDescent="0.25">
      <c r="A6" s="18" t="s">
        <v>3686</v>
      </c>
      <c r="B6" s="8" t="s">
        <v>2716</v>
      </c>
      <c r="C6" s="9"/>
      <c r="D6" s="9">
        <v>304677</v>
      </c>
      <c r="E6" s="9">
        <f t="shared" ref="E6:E69" si="0">E5+C6-D6</f>
        <v>788</v>
      </c>
    </row>
    <row r="7" spans="1:5" ht="21" x14ac:dyDescent="0.25">
      <c r="A7" s="18" t="s">
        <v>3686</v>
      </c>
      <c r="B7" s="8" t="s">
        <v>259</v>
      </c>
      <c r="C7" s="9"/>
      <c r="D7" s="9">
        <v>1.05</v>
      </c>
      <c r="E7" s="9">
        <f t="shared" si="0"/>
        <v>786.95</v>
      </c>
    </row>
    <row r="8" spans="1:5" ht="21" x14ac:dyDescent="0.25">
      <c r="A8" s="18" t="s">
        <v>3708</v>
      </c>
      <c r="B8" s="8" t="s">
        <v>3480</v>
      </c>
      <c r="C8" s="9">
        <v>523513</v>
      </c>
      <c r="D8" s="9"/>
      <c r="E8" s="9">
        <f t="shared" si="0"/>
        <v>524299.94999999995</v>
      </c>
    </row>
    <row r="9" spans="1:5" ht="21" x14ac:dyDescent="0.25">
      <c r="A9" s="18"/>
      <c r="B9" s="8"/>
      <c r="C9" s="9"/>
      <c r="D9" s="9"/>
      <c r="E9" s="9">
        <f t="shared" si="0"/>
        <v>524299.94999999995</v>
      </c>
    </row>
    <row r="10" spans="1:5" ht="21" x14ac:dyDescent="0.25">
      <c r="A10" s="18"/>
      <c r="B10" s="8"/>
      <c r="C10" s="86"/>
      <c r="D10" s="9"/>
      <c r="E10" s="9">
        <f t="shared" si="0"/>
        <v>524299.94999999995</v>
      </c>
    </row>
    <row r="11" spans="1:5" ht="21" x14ac:dyDescent="0.25">
      <c r="A11" s="18"/>
      <c r="B11" s="8"/>
      <c r="C11" s="9"/>
      <c r="D11" s="9"/>
      <c r="E11" s="9">
        <f t="shared" si="0"/>
        <v>524299.94999999995</v>
      </c>
    </row>
    <row r="12" spans="1:5" ht="21" x14ac:dyDescent="0.25">
      <c r="A12" s="18"/>
      <c r="B12" s="8"/>
      <c r="C12" s="9"/>
      <c r="D12" s="9"/>
      <c r="E12" s="9">
        <f t="shared" si="0"/>
        <v>524299.94999999995</v>
      </c>
    </row>
    <row r="13" spans="1:5" ht="21" x14ac:dyDescent="0.25">
      <c r="A13" s="18"/>
      <c r="B13" s="8"/>
      <c r="C13" s="9"/>
      <c r="D13" s="9"/>
      <c r="E13" s="9">
        <f t="shared" si="0"/>
        <v>524299.94999999995</v>
      </c>
    </row>
    <row r="14" spans="1:5" ht="21" x14ac:dyDescent="0.25">
      <c r="A14" s="18"/>
      <c r="B14" s="8"/>
      <c r="C14" s="9"/>
      <c r="D14" s="9"/>
      <c r="E14" s="9">
        <f t="shared" si="0"/>
        <v>524299.94999999995</v>
      </c>
    </row>
    <row r="15" spans="1:5" ht="21" x14ac:dyDescent="0.25">
      <c r="A15" s="18"/>
      <c r="B15" s="8"/>
      <c r="C15" s="9"/>
      <c r="D15" s="9"/>
      <c r="E15" s="9">
        <f t="shared" si="0"/>
        <v>524299.94999999995</v>
      </c>
    </row>
    <row r="16" spans="1:5" ht="21" x14ac:dyDescent="0.25">
      <c r="A16" s="18"/>
      <c r="B16" s="8"/>
      <c r="C16" s="9"/>
      <c r="D16" s="9"/>
      <c r="E16" s="9">
        <f t="shared" si="0"/>
        <v>524299.94999999995</v>
      </c>
    </row>
    <row r="17" spans="1:5" ht="21" x14ac:dyDescent="0.25">
      <c r="A17" s="18"/>
      <c r="B17" s="8"/>
      <c r="C17" s="9"/>
      <c r="D17" s="9"/>
      <c r="E17" s="9">
        <f t="shared" si="0"/>
        <v>524299.94999999995</v>
      </c>
    </row>
    <row r="18" spans="1:5" ht="21" x14ac:dyDescent="0.25">
      <c r="A18" s="18"/>
      <c r="B18" s="8"/>
      <c r="C18" s="9"/>
      <c r="D18" s="9"/>
      <c r="E18" s="9">
        <f t="shared" si="0"/>
        <v>524299.94999999995</v>
      </c>
    </row>
    <row r="19" spans="1:5" ht="21" x14ac:dyDescent="0.25">
      <c r="A19" s="18"/>
      <c r="B19" s="8"/>
      <c r="C19" s="9"/>
      <c r="D19" s="9"/>
      <c r="E19" s="9">
        <f t="shared" si="0"/>
        <v>524299.94999999995</v>
      </c>
    </row>
    <row r="20" spans="1:5" ht="21" x14ac:dyDescent="0.25">
      <c r="A20" s="18"/>
      <c r="B20" s="8"/>
      <c r="C20" s="9"/>
      <c r="D20" s="9"/>
      <c r="E20" s="9">
        <f t="shared" si="0"/>
        <v>524299.94999999995</v>
      </c>
    </row>
    <row r="21" spans="1:5" ht="21" x14ac:dyDescent="0.25">
      <c r="A21" s="18"/>
      <c r="B21" s="8"/>
      <c r="C21" s="9"/>
      <c r="D21" s="9"/>
      <c r="E21" s="9">
        <f t="shared" si="0"/>
        <v>524299.94999999995</v>
      </c>
    </row>
    <row r="22" spans="1:5" ht="21" x14ac:dyDescent="0.25">
      <c r="A22" s="18"/>
      <c r="B22" s="8"/>
      <c r="C22" s="9"/>
      <c r="D22" s="9"/>
      <c r="E22" s="9">
        <f t="shared" si="0"/>
        <v>524299.94999999995</v>
      </c>
    </row>
    <row r="23" spans="1:5" ht="21" x14ac:dyDescent="0.25">
      <c r="A23" s="18"/>
      <c r="B23" s="8"/>
      <c r="C23" s="9"/>
      <c r="D23" s="9"/>
      <c r="E23" s="9">
        <f t="shared" si="0"/>
        <v>524299.94999999995</v>
      </c>
    </row>
    <row r="24" spans="1:5" ht="21" x14ac:dyDescent="0.25">
      <c r="A24" s="18"/>
      <c r="B24" s="8"/>
      <c r="C24" s="9"/>
      <c r="D24" s="9"/>
      <c r="E24" s="9">
        <f t="shared" si="0"/>
        <v>524299.94999999995</v>
      </c>
    </row>
    <row r="25" spans="1:5" ht="21" x14ac:dyDescent="0.25">
      <c r="A25" s="18"/>
      <c r="B25" s="8"/>
      <c r="C25" s="9"/>
      <c r="D25" s="9"/>
      <c r="E25" s="9">
        <f t="shared" si="0"/>
        <v>524299.94999999995</v>
      </c>
    </row>
    <row r="26" spans="1:5" ht="21" x14ac:dyDescent="0.25">
      <c r="A26" s="18"/>
      <c r="B26" s="8"/>
      <c r="C26" s="9"/>
      <c r="D26" s="9"/>
      <c r="E26" s="9">
        <f t="shared" si="0"/>
        <v>524299.94999999995</v>
      </c>
    </row>
    <row r="27" spans="1:5" ht="21" x14ac:dyDescent="0.25">
      <c r="A27" s="18"/>
      <c r="B27" s="8"/>
      <c r="C27" s="9"/>
      <c r="D27" s="9"/>
      <c r="E27" s="9">
        <f t="shared" si="0"/>
        <v>524299.94999999995</v>
      </c>
    </row>
    <row r="28" spans="1:5" ht="21" x14ac:dyDescent="0.25">
      <c r="A28" s="18"/>
      <c r="B28" s="8"/>
      <c r="C28" s="9"/>
      <c r="D28" s="9"/>
      <c r="E28" s="9">
        <f t="shared" si="0"/>
        <v>524299.94999999995</v>
      </c>
    </row>
    <row r="29" spans="1:5" ht="21" x14ac:dyDescent="0.25">
      <c r="A29" s="18"/>
      <c r="B29" s="8"/>
      <c r="C29" s="9"/>
      <c r="D29" s="9"/>
      <c r="E29" s="9">
        <f t="shared" si="0"/>
        <v>524299.94999999995</v>
      </c>
    </row>
    <row r="30" spans="1:5" ht="21" x14ac:dyDescent="0.25">
      <c r="A30" s="18"/>
      <c r="B30" s="8"/>
      <c r="C30" s="9"/>
      <c r="D30" s="9"/>
      <c r="E30" s="9">
        <f t="shared" si="0"/>
        <v>524299.94999999995</v>
      </c>
    </row>
    <row r="31" spans="1:5" ht="21" x14ac:dyDescent="0.25">
      <c r="A31" s="8"/>
      <c r="B31" s="8"/>
      <c r="C31" s="9"/>
      <c r="D31" s="9"/>
      <c r="E31" s="9">
        <f t="shared" si="0"/>
        <v>524299.94999999995</v>
      </c>
    </row>
    <row r="32" spans="1:5" ht="21" x14ac:dyDescent="0.25">
      <c r="A32" s="8"/>
      <c r="B32" s="8"/>
      <c r="C32" s="9"/>
      <c r="D32" s="9"/>
      <c r="E32" s="9">
        <f t="shared" si="0"/>
        <v>524299.94999999995</v>
      </c>
    </row>
    <row r="33" spans="1:5" ht="21" x14ac:dyDescent="0.25">
      <c r="A33" s="8"/>
      <c r="B33" s="8"/>
      <c r="C33" s="9"/>
      <c r="D33" s="96"/>
      <c r="E33" s="9">
        <f t="shared" si="0"/>
        <v>524299.94999999995</v>
      </c>
    </row>
    <row r="34" spans="1:5" ht="21" x14ac:dyDescent="0.25">
      <c r="A34" s="8"/>
      <c r="B34" s="8"/>
      <c r="C34" s="9"/>
      <c r="D34" s="16"/>
      <c r="E34" s="9">
        <f t="shared" si="0"/>
        <v>524299.94999999995</v>
      </c>
    </row>
    <row r="35" spans="1:5" ht="21" x14ac:dyDescent="0.25">
      <c r="A35" s="8"/>
      <c r="B35" s="8"/>
      <c r="C35" s="9"/>
      <c r="D35" s="25"/>
      <c r="E35" s="9">
        <f t="shared" si="0"/>
        <v>524299.94999999995</v>
      </c>
    </row>
    <row r="36" spans="1:5" ht="21" x14ac:dyDescent="0.25">
      <c r="A36" s="8"/>
      <c r="B36" s="8"/>
      <c r="C36" s="16"/>
      <c r="D36" s="9"/>
      <c r="E36" s="9">
        <f t="shared" si="0"/>
        <v>524299.94999999995</v>
      </c>
    </row>
    <row r="37" spans="1:5" ht="21" x14ac:dyDescent="0.25">
      <c r="A37" s="8"/>
      <c r="B37" s="8"/>
      <c r="C37" s="9"/>
      <c r="D37" s="9"/>
      <c r="E37" s="9">
        <f t="shared" si="0"/>
        <v>524299.94999999995</v>
      </c>
    </row>
    <row r="38" spans="1:5" ht="21" x14ac:dyDescent="0.25">
      <c r="A38" s="8"/>
      <c r="B38" s="8"/>
      <c r="C38" s="9"/>
      <c r="D38" s="9"/>
      <c r="E38" s="9">
        <f t="shared" si="0"/>
        <v>524299.94999999995</v>
      </c>
    </row>
    <row r="39" spans="1:5" ht="21" x14ac:dyDescent="0.25">
      <c r="A39" s="8"/>
      <c r="B39" s="8"/>
      <c r="C39" s="86"/>
      <c r="D39" s="9"/>
      <c r="E39" s="9">
        <f t="shared" si="0"/>
        <v>524299.94999999995</v>
      </c>
    </row>
    <row r="40" spans="1:5" ht="21" x14ac:dyDescent="0.25">
      <c r="A40" s="8"/>
      <c r="B40" s="8"/>
      <c r="C40" s="9"/>
      <c r="D40" s="9"/>
      <c r="E40" s="9">
        <f t="shared" si="0"/>
        <v>524299.94999999995</v>
      </c>
    </row>
    <row r="41" spans="1:5" ht="21" x14ac:dyDescent="0.25">
      <c r="A41" s="8"/>
      <c r="B41" s="8"/>
      <c r="C41" s="9"/>
      <c r="D41" s="9"/>
      <c r="E41" s="9">
        <f t="shared" si="0"/>
        <v>524299.94999999995</v>
      </c>
    </row>
    <row r="42" spans="1:5" ht="21" x14ac:dyDescent="0.25">
      <c r="A42" s="18"/>
      <c r="B42" s="8"/>
      <c r="C42" s="9"/>
      <c r="D42" s="9"/>
      <c r="E42" s="9">
        <f t="shared" si="0"/>
        <v>524299.94999999995</v>
      </c>
    </row>
    <row r="43" spans="1:5" ht="21" x14ac:dyDescent="0.25">
      <c r="A43" s="18"/>
      <c r="B43" s="8"/>
      <c r="C43" s="9"/>
      <c r="D43" s="9"/>
      <c r="E43" s="9">
        <f t="shared" si="0"/>
        <v>524299.94999999995</v>
      </c>
    </row>
    <row r="44" spans="1:5" ht="21" x14ac:dyDescent="0.25">
      <c r="A44" s="18"/>
      <c r="B44" s="8"/>
      <c r="C44" s="9"/>
      <c r="D44" s="9"/>
      <c r="E44" s="9">
        <f t="shared" si="0"/>
        <v>524299.94999999995</v>
      </c>
    </row>
    <row r="45" spans="1:5" ht="21" x14ac:dyDescent="0.25">
      <c r="A45" s="18"/>
      <c r="B45" s="8"/>
      <c r="C45" s="9"/>
      <c r="D45" s="9"/>
      <c r="E45" s="9">
        <f t="shared" si="0"/>
        <v>524299.94999999995</v>
      </c>
    </row>
    <row r="46" spans="1:5" ht="21" x14ac:dyDescent="0.25">
      <c r="A46" s="18"/>
      <c r="B46" s="8"/>
      <c r="C46" s="9"/>
      <c r="D46" s="9"/>
      <c r="E46" s="9">
        <f t="shared" si="0"/>
        <v>524299.94999999995</v>
      </c>
    </row>
    <row r="47" spans="1:5" ht="21" x14ac:dyDescent="0.25">
      <c r="A47" s="18"/>
      <c r="B47" s="8"/>
      <c r="C47" s="9"/>
      <c r="D47" s="9"/>
      <c r="E47" s="9">
        <f t="shared" si="0"/>
        <v>524299.94999999995</v>
      </c>
    </row>
    <row r="48" spans="1:5" ht="21" x14ac:dyDescent="0.25">
      <c r="A48" s="18"/>
      <c r="B48" s="8"/>
      <c r="C48" s="9"/>
      <c r="D48" s="9"/>
      <c r="E48" s="9">
        <f t="shared" si="0"/>
        <v>524299.94999999995</v>
      </c>
    </row>
    <row r="49" spans="1:5" ht="21" x14ac:dyDescent="0.25">
      <c r="A49" s="18"/>
      <c r="B49" s="8"/>
      <c r="C49" s="9"/>
      <c r="D49" s="9"/>
      <c r="E49" s="9">
        <f t="shared" si="0"/>
        <v>524299.94999999995</v>
      </c>
    </row>
    <row r="50" spans="1:5" ht="21" x14ac:dyDescent="0.25">
      <c r="A50" s="18"/>
      <c r="B50" s="8"/>
      <c r="C50" s="9"/>
      <c r="D50" s="9"/>
      <c r="E50" s="9">
        <f t="shared" si="0"/>
        <v>524299.94999999995</v>
      </c>
    </row>
    <row r="51" spans="1:5" ht="21" x14ac:dyDescent="0.25">
      <c r="A51" s="18"/>
      <c r="B51" s="8"/>
      <c r="C51" s="9"/>
      <c r="D51" s="9"/>
      <c r="E51" s="9">
        <f t="shared" si="0"/>
        <v>524299.94999999995</v>
      </c>
    </row>
    <row r="52" spans="1:5" ht="21" x14ac:dyDescent="0.25">
      <c r="A52" s="18"/>
      <c r="B52" s="8"/>
      <c r="C52" s="9"/>
      <c r="D52" s="9"/>
      <c r="E52" s="9">
        <f t="shared" si="0"/>
        <v>524299.94999999995</v>
      </c>
    </row>
    <row r="53" spans="1:5" ht="21" x14ac:dyDescent="0.25">
      <c r="A53" s="8"/>
      <c r="B53" s="8"/>
      <c r="C53" s="9"/>
      <c r="D53" s="9"/>
      <c r="E53" s="9">
        <f t="shared" si="0"/>
        <v>524299.94999999995</v>
      </c>
    </row>
    <row r="54" spans="1:5" ht="21" x14ac:dyDescent="0.25">
      <c r="A54" s="8"/>
      <c r="B54" s="8"/>
      <c r="C54" s="9"/>
      <c r="D54" s="9"/>
      <c r="E54" s="9">
        <f t="shared" si="0"/>
        <v>524299.94999999995</v>
      </c>
    </row>
    <row r="55" spans="1:5" ht="21" x14ac:dyDescent="0.25">
      <c r="A55" s="18"/>
      <c r="B55" s="8"/>
      <c r="C55" s="9"/>
      <c r="D55" s="9"/>
      <c r="E55" s="9">
        <f t="shared" si="0"/>
        <v>524299.94999999995</v>
      </c>
    </row>
    <row r="56" spans="1:5" ht="21" x14ac:dyDescent="0.25">
      <c r="A56" s="18"/>
      <c r="B56" s="8"/>
      <c r="C56" s="9"/>
      <c r="D56" s="9"/>
      <c r="E56" s="9">
        <f t="shared" si="0"/>
        <v>524299.94999999995</v>
      </c>
    </row>
    <row r="57" spans="1:5" ht="21" x14ac:dyDescent="0.25">
      <c r="A57" s="18"/>
      <c r="B57" s="8"/>
      <c r="C57" s="96"/>
      <c r="D57" s="9"/>
      <c r="E57" s="9">
        <f t="shared" si="0"/>
        <v>524299.94999999995</v>
      </c>
    </row>
    <row r="58" spans="1:5" ht="21" x14ac:dyDescent="0.25">
      <c r="A58" s="18"/>
      <c r="B58" s="8"/>
      <c r="C58" s="9"/>
      <c r="D58" s="9"/>
      <c r="E58" s="9">
        <f>E57+C58-D58</f>
        <v>524299.94999999995</v>
      </c>
    </row>
    <row r="59" spans="1:5" ht="21" x14ac:dyDescent="0.25">
      <c r="A59" s="18"/>
      <c r="B59" s="8"/>
      <c r="C59" s="9"/>
      <c r="D59" s="9"/>
      <c r="E59" s="9">
        <f>E58+C59-D59</f>
        <v>524299.94999999995</v>
      </c>
    </row>
    <row r="60" spans="1:5" ht="21" x14ac:dyDescent="0.25">
      <c r="A60" s="8"/>
      <c r="B60" s="8"/>
      <c r="C60" s="9"/>
      <c r="D60" s="9"/>
      <c r="E60" s="9">
        <f t="shared" si="0"/>
        <v>524299.94999999995</v>
      </c>
    </row>
    <row r="61" spans="1:5" ht="21" x14ac:dyDescent="0.25">
      <c r="A61" s="8"/>
      <c r="B61" s="8"/>
      <c r="C61" s="9"/>
      <c r="D61" s="9"/>
      <c r="E61" s="9">
        <f t="shared" si="0"/>
        <v>524299.94999999995</v>
      </c>
    </row>
    <row r="62" spans="1:5" ht="21" x14ac:dyDescent="0.25">
      <c r="A62" s="8"/>
      <c r="B62" s="8"/>
      <c r="C62" s="9"/>
      <c r="D62" s="9"/>
      <c r="E62" s="9">
        <f t="shared" si="0"/>
        <v>524299.94999999995</v>
      </c>
    </row>
    <row r="63" spans="1:5" ht="21" x14ac:dyDescent="0.25">
      <c r="A63" s="8"/>
      <c r="B63" s="8"/>
      <c r="C63" s="9"/>
      <c r="D63" s="9"/>
      <c r="E63" s="9">
        <f t="shared" si="0"/>
        <v>524299.94999999995</v>
      </c>
    </row>
    <row r="64" spans="1:5" ht="21" x14ac:dyDescent="0.25">
      <c r="A64" s="8"/>
      <c r="B64" s="8"/>
      <c r="C64" s="9"/>
      <c r="D64" s="9"/>
      <c r="E64" s="9">
        <f t="shared" si="0"/>
        <v>524299.94999999995</v>
      </c>
    </row>
    <row r="65" spans="1:5" ht="21" x14ac:dyDescent="0.25">
      <c r="A65" s="8"/>
      <c r="B65" s="8"/>
      <c r="C65" s="9"/>
      <c r="D65" s="9"/>
      <c r="E65" s="9">
        <f t="shared" si="0"/>
        <v>524299.94999999995</v>
      </c>
    </row>
    <row r="66" spans="1:5" ht="21" x14ac:dyDescent="0.25">
      <c r="A66" s="8"/>
      <c r="B66" s="8"/>
      <c r="C66" s="9"/>
      <c r="D66" s="9"/>
      <c r="E66" s="9">
        <f t="shared" si="0"/>
        <v>524299.94999999995</v>
      </c>
    </row>
    <row r="67" spans="1:5" ht="21" x14ac:dyDescent="0.25">
      <c r="A67" s="8"/>
      <c r="B67" s="8"/>
      <c r="C67" s="9"/>
      <c r="D67" s="9"/>
      <c r="E67" s="9">
        <f t="shared" si="0"/>
        <v>524299.94999999995</v>
      </c>
    </row>
    <row r="68" spans="1:5" ht="21" x14ac:dyDescent="0.25">
      <c r="A68" s="8"/>
      <c r="B68" s="8"/>
      <c r="C68" s="9"/>
      <c r="D68" s="9"/>
      <c r="E68" s="9">
        <f t="shared" si="0"/>
        <v>524299.94999999995</v>
      </c>
    </row>
    <row r="69" spans="1:5" ht="21" x14ac:dyDescent="0.25">
      <c r="A69" s="8"/>
      <c r="B69" s="8"/>
      <c r="C69" s="9"/>
      <c r="D69" s="9"/>
      <c r="E69" s="9">
        <f t="shared" si="0"/>
        <v>524299.94999999995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524299.94999999995</v>
      </c>
    </row>
    <row r="71" spans="1:5" ht="21" x14ac:dyDescent="0.25">
      <c r="A71" s="8"/>
      <c r="B71" s="8"/>
      <c r="C71" s="9"/>
      <c r="D71" s="9"/>
      <c r="E71" s="9">
        <f t="shared" si="1"/>
        <v>524299.94999999995</v>
      </c>
    </row>
    <row r="72" spans="1:5" ht="21" x14ac:dyDescent="0.25">
      <c r="A72" s="8"/>
      <c r="B72" s="8"/>
      <c r="C72" s="9"/>
      <c r="D72" s="9"/>
      <c r="E72" s="9">
        <f t="shared" si="1"/>
        <v>524299.94999999995</v>
      </c>
    </row>
    <row r="73" spans="1:5" ht="21" x14ac:dyDescent="0.25">
      <c r="A73" s="8"/>
      <c r="B73" s="8"/>
      <c r="C73" s="9"/>
      <c r="D73" s="9"/>
      <c r="E73" s="9">
        <f t="shared" si="1"/>
        <v>524299.94999999995</v>
      </c>
    </row>
    <row r="74" spans="1:5" ht="21" x14ac:dyDescent="0.25">
      <c r="A74" s="8"/>
      <c r="B74" s="8"/>
      <c r="C74" s="9"/>
      <c r="D74" s="9"/>
      <c r="E74" s="9">
        <f t="shared" si="1"/>
        <v>524299.94999999995</v>
      </c>
    </row>
    <row r="75" spans="1:5" ht="21" x14ac:dyDescent="0.25">
      <c r="A75" s="8"/>
      <c r="B75" s="8"/>
      <c r="C75" s="9"/>
      <c r="D75" s="9"/>
      <c r="E75" s="9">
        <f t="shared" si="1"/>
        <v>524299.94999999995</v>
      </c>
    </row>
    <row r="76" spans="1:5" ht="21" x14ac:dyDescent="0.25">
      <c r="A76" s="8"/>
      <c r="B76" s="8"/>
      <c r="C76" s="9"/>
      <c r="D76" s="9"/>
      <c r="E76" s="9">
        <f t="shared" si="1"/>
        <v>524299.94999999995</v>
      </c>
    </row>
    <row r="77" spans="1:5" ht="21" x14ac:dyDescent="0.25">
      <c r="A77" s="8"/>
      <c r="B77" s="8"/>
      <c r="C77" s="9"/>
      <c r="D77" s="9"/>
      <c r="E77" s="9">
        <f t="shared" si="1"/>
        <v>524299.94999999995</v>
      </c>
    </row>
    <row r="78" spans="1:5" ht="21" x14ac:dyDescent="0.25">
      <c r="A78" s="8"/>
      <c r="B78" s="8"/>
      <c r="C78" s="9"/>
      <c r="D78" s="9"/>
      <c r="E78" s="9">
        <f t="shared" si="1"/>
        <v>524299.94999999995</v>
      </c>
    </row>
    <row r="79" spans="1:5" ht="21" x14ac:dyDescent="0.25">
      <c r="A79" s="8"/>
      <c r="B79" s="8"/>
      <c r="C79" s="9"/>
      <c r="D79" s="9"/>
      <c r="E79" s="9">
        <f t="shared" si="1"/>
        <v>524299.94999999995</v>
      </c>
    </row>
    <row r="80" spans="1:5" ht="21" x14ac:dyDescent="0.25">
      <c r="A80" s="8"/>
      <c r="B80" s="8"/>
      <c r="C80" s="9"/>
      <c r="D80" s="9"/>
      <c r="E80" s="9">
        <f t="shared" si="1"/>
        <v>524299.94999999995</v>
      </c>
    </row>
    <row r="81" spans="1:5" ht="21" x14ac:dyDescent="0.25">
      <c r="A81" s="8"/>
      <c r="B81" s="8"/>
      <c r="C81" s="9"/>
      <c r="D81" s="9"/>
      <c r="E81" s="9">
        <f t="shared" si="1"/>
        <v>524299.94999999995</v>
      </c>
    </row>
    <row r="82" spans="1:5" ht="21" x14ac:dyDescent="0.25">
      <c r="A82" s="8"/>
      <c r="B82" s="8"/>
      <c r="C82" s="9"/>
      <c r="D82" s="9"/>
      <c r="E82" s="9">
        <f t="shared" si="1"/>
        <v>524299.94999999995</v>
      </c>
    </row>
    <row r="83" spans="1:5" ht="21" x14ac:dyDescent="0.25">
      <c r="A83" s="8"/>
      <c r="B83" s="8"/>
      <c r="C83" s="9"/>
      <c r="D83" s="9"/>
      <c r="E83" s="9">
        <f t="shared" si="1"/>
        <v>524299.94999999995</v>
      </c>
    </row>
    <row r="84" spans="1:5" ht="21" x14ac:dyDescent="0.25">
      <c r="A84" s="8"/>
      <c r="B84" s="8"/>
      <c r="C84" s="9"/>
      <c r="D84" s="9"/>
      <c r="E84" s="9">
        <f t="shared" si="1"/>
        <v>524299.94999999995</v>
      </c>
    </row>
    <row r="85" spans="1:5" ht="21" x14ac:dyDescent="0.25">
      <c r="A85" s="8"/>
      <c r="B85" s="8"/>
      <c r="C85" s="9"/>
      <c r="D85" s="9"/>
      <c r="E85" s="9">
        <f t="shared" si="1"/>
        <v>524299.94999999995</v>
      </c>
    </row>
    <row r="86" spans="1:5" ht="21" x14ac:dyDescent="0.25">
      <c r="A86" s="8"/>
      <c r="B86" s="8"/>
      <c r="C86" s="9"/>
      <c r="D86" s="9"/>
      <c r="E86" s="9">
        <f t="shared" si="1"/>
        <v>524299.94999999995</v>
      </c>
    </row>
    <row r="87" spans="1:5" ht="21" x14ac:dyDescent="0.25">
      <c r="A87" s="8"/>
      <c r="B87" s="8"/>
      <c r="C87" s="9"/>
      <c r="D87" s="9"/>
      <c r="E87" s="9">
        <f t="shared" si="1"/>
        <v>524299.94999999995</v>
      </c>
    </row>
    <row r="88" spans="1:5" ht="21" x14ac:dyDescent="0.25">
      <c r="A88" s="8"/>
      <c r="B88" s="8"/>
      <c r="C88" s="9"/>
      <c r="D88" s="9"/>
      <c r="E88" s="9">
        <f t="shared" si="1"/>
        <v>524299.94999999995</v>
      </c>
    </row>
    <row r="89" spans="1:5" ht="21" x14ac:dyDescent="0.25">
      <c r="A89" s="8"/>
      <c r="B89" s="8"/>
      <c r="C89" s="9"/>
      <c r="D89" s="9"/>
      <c r="E89" s="9">
        <f t="shared" si="1"/>
        <v>524299.94999999995</v>
      </c>
    </row>
    <row r="90" spans="1:5" ht="21" x14ac:dyDescent="0.25">
      <c r="A90" s="8"/>
      <c r="B90" s="8"/>
      <c r="C90" s="16"/>
      <c r="D90" s="9"/>
      <c r="E90" s="9">
        <f t="shared" si="1"/>
        <v>524299.94999999995</v>
      </c>
    </row>
    <row r="91" spans="1:5" ht="21" x14ac:dyDescent="0.25">
      <c r="A91" s="8"/>
      <c r="B91" s="8"/>
      <c r="C91" s="16"/>
      <c r="D91" s="9"/>
      <c r="E91" s="9">
        <f t="shared" si="1"/>
        <v>524299.94999999995</v>
      </c>
    </row>
    <row r="92" spans="1:5" ht="21" x14ac:dyDescent="0.25">
      <c r="A92" s="8"/>
      <c r="B92" s="8"/>
      <c r="C92" s="9"/>
      <c r="D92" s="9"/>
      <c r="E92" s="9">
        <f t="shared" si="1"/>
        <v>524299.94999999995</v>
      </c>
    </row>
    <row r="93" spans="1:5" ht="21" x14ac:dyDescent="0.25">
      <c r="A93" s="8"/>
      <c r="B93" s="8"/>
      <c r="C93" s="9"/>
      <c r="D93" s="9"/>
      <c r="E93" s="9">
        <f t="shared" si="1"/>
        <v>524299.94999999995</v>
      </c>
    </row>
    <row r="94" spans="1:5" ht="21" x14ac:dyDescent="0.25">
      <c r="A94" s="8"/>
      <c r="B94" s="8"/>
      <c r="C94" s="9"/>
      <c r="D94" s="9"/>
      <c r="E94" s="9">
        <f t="shared" si="1"/>
        <v>524299.94999999995</v>
      </c>
    </row>
    <row r="95" spans="1:5" ht="21" x14ac:dyDescent="0.25">
      <c r="A95" s="8"/>
      <c r="B95" s="8"/>
      <c r="C95" s="9"/>
      <c r="D95" s="9"/>
      <c r="E95" s="9">
        <f t="shared" si="1"/>
        <v>524299.94999999995</v>
      </c>
    </row>
    <row r="96" spans="1:5" ht="21" x14ac:dyDescent="0.25">
      <c r="A96" s="8"/>
      <c r="B96" s="8"/>
      <c r="C96" s="9"/>
      <c r="D96" s="9"/>
      <c r="E96" s="9">
        <f t="shared" si="1"/>
        <v>524299.94999999995</v>
      </c>
    </row>
    <row r="97" spans="1:5" ht="21" x14ac:dyDescent="0.25">
      <c r="A97" s="8"/>
      <c r="B97" s="8"/>
      <c r="C97" s="9"/>
      <c r="D97" s="9"/>
      <c r="E97" s="9">
        <f t="shared" si="1"/>
        <v>524299.94999999995</v>
      </c>
    </row>
    <row r="98" spans="1:5" ht="21" x14ac:dyDescent="0.25">
      <c r="A98" s="8"/>
      <c r="B98" s="8"/>
      <c r="C98" s="9"/>
      <c r="D98" s="9"/>
      <c r="E98" s="9">
        <f t="shared" si="1"/>
        <v>524299.94999999995</v>
      </c>
    </row>
    <row r="99" spans="1:5" ht="21" x14ac:dyDescent="0.25">
      <c r="A99" s="8"/>
      <c r="B99" s="8"/>
      <c r="C99" s="9"/>
      <c r="D99" s="9"/>
      <c r="E99" s="9">
        <f t="shared" si="1"/>
        <v>524299.94999999995</v>
      </c>
    </row>
    <row r="100" spans="1:5" ht="21" x14ac:dyDescent="0.25">
      <c r="A100" s="8"/>
      <c r="B100" s="8"/>
      <c r="C100" s="9"/>
      <c r="D100" s="9"/>
      <c r="E100" s="9">
        <f t="shared" si="1"/>
        <v>524299.94999999995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7AB0-20E5-4B49-893B-E886B8ABE679}">
  <dimension ref="A1:E99"/>
  <sheetViews>
    <sheetView workbookViewId="0">
      <selection activeCell="E63" sqref="E63"/>
    </sheetView>
  </sheetViews>
  <sheetFormatPr baseColWidth="10" defaultColWidth="8.83203125" defaultRowHeight="15" x14ac:dyDescent="0.2"/>
  <cols>
    <col min="1" max="1" width="20.5" customWidth="1"/>
    <col min="2" max="2" width="70.1640625" customWidth="1"/>
    <col min="3" max="3" width="19.6640625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2627</v>
      </c>
      <c r="B1" s="160"/>
      <c r="C1" s="160"/>
      <c r="D1" s="160"/>
      <c r="E1" s="160"/>
    </row>
    <row r="2" spans="1:5" ht="26" x14ac:dyDescent="0.3">
      <c r="A2" s="161" t="s">
        <v>2628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74.2</v>
      </c>
    </row>
    <row r="5" spans="1:5" ht="21" x14ac:dyDescent="0.25">
      <c r="A5" s="18" t="s">
        <v>2713</v>
      </c>
      <c r="B5" s="8" t="s">
        <v>2714</v>
      </c>
      <c r="C5" s="9">
        <v>204215</v>
      </c>
      <c r="D5" s="9"/>
      <c r="E5" s="9">
        <f>E4+C5-D5</f>
        <v>204289.2</v>
      </c>
    </row>
    <row r="6" spans="1:5" ht="21" x14ac:dyDescent="0.25">
      <c r="A6" s="18" t="s">
        <v>2713</v>
      </c>
      <c r="B6" s="8" t="s">
        <v>396</v>
      </c>
      <c r="C6" s="9"/>
      <c r="D6" s="9">
        <v>204200</v>
      </c>
      <c r="E6" s="9">
        <f>E5+C6-D6</f>
        <v>89.200000000011642</v>
      </c>
    </row>
    <row r="7" spans="1:5" ht="21" x14ac:dyDescent="0.25">
      <c r="A7" s="18" t="s">
        <v>2730</v>
      </c>
      <c r="B7" s="8" t="s">
        <v>2738</v>
      </c>
      <c r="C7" s="9">
        <v>200355</v>
      </c>
      <c r="D7" s="9"/>
      <c r="E7" s="9">
        <f>E6+C7-D7</f>
        <v>200444.2</v>
      </c>
    </row>
    <row r="8" spans="1:5" ht="21" x14ac:dyDescent="0.25">
      <c r="A8" s="18" t="s">
        <v>2730</v>
      </c>
      <c r="B8" s="8" t="s">
        <v>396</v>
      </c>
      <c r="C8" s="9"/>
      <c r="D8" s="9">
        <v>200440</v>
      </c>
      <c r="E8" s="9">
        <f>E7+C8-D8</f>
        <v>4.2000000000116415</v>
      </c>
    </row>
    <row r="9" spans="1:5" ht="21" x14ac:dyDescent="0.25">
      <c r="A9" s="18">
        <v>45846</v>
      </c>
      <c r="B9" s="8" t="s">
        <v>2714</v>
      </c>
      <c r="C9" s="9">
        <v>203405</v>
      </c>
      <c r="D9" s="9"/>
      <c r="E9" s="9">
        <f>E8+C9-D9</f>
        <v>203409.2</v>
      </c>
    </row>
    <row r="10" spans="1:5" ht="21" x14ac:dyDescent="0.25">
      <c r="A10" s="18">
        <v>45846</v>
      </c>
      <c r="B10" s="8" t="s">
        <v>396</v>
      </c>
      <c r="C10" s="86"/>
      <c r="D10" s="9">
        <v>203407</v>
      </c>
      <c r="E10" s="9">
        <f t="shared" ref="E10:E13" si="0">E9+C10-D10</f>
        <v>2.2000000000116415</v>
      </c>
    </row>
    <row r="11" spans="1:5" ht="21" x14ac:dyDescent="0.25">
      <c r="A11" s="18" t="s">
        <v>2817</v>
      </c>
      <c r="B11" s="8" t="s">
        <v>2818</v>
      </c>
      <c r="C11" s="9">
        <v>203471.46</v>
      </c>
      <c r="D11" s="9"/>
      <c r="E11" s="9">
        <f t="shared" si="0"/>
        <v>203473.66</v>
      </c>
    </row>
    <row r="12" spans="1:5" ht="21" x14ac:dyDescent="0.25">
      <c r="A12" s="18" t="s">
        <v>2817</v>
      </c>
      <c r="B12" s="8" t="s">
        <v>396</v>
      </c>
      <c r="C12" s="9"/>
      <c r="D12" s="9">
        <v>203473</v>
      </c>
      <c r="E12" s="9">
        <f t="shared" si="0"/>
        <v>0.66000000000349246</v>
      </c>
    </row>
    <row r="13" spans="1:5" ht="21" x14ac:dyDescent="0.25">
      <c r="A13" s="18" t="s">
        <v>2819</v>
      </c>
      <c r="B13" s="8" t="s">
        <v>2811</v>
      </c>
      <c r="C13" s="9">
        <v>204230</v>
      </c>
      <c r="D13" s="9"/>
      <c r="E13" s="9">
        <f t="shared" si="0"/>
        <v>204230.66</v>
      </c>
    </row>
    <row r="14" spans="1:5" ht="21" x14ac:dyDescent="0.25">
      <c r="A14" s="18" t="s">
        <v>2819</v>
      </c>
      <c r="B14" s="8" t="s">
        <v>396</v>
      </c>
      <c r="C14" s="9"/>
      <c r="D14" s="9">
        <v>204230</v>
      </c>
      <c r="E14" s="9">
        <f t="shared" ref="E14:E77" si="1">E13+C14-D14</f>
        <v>0.66000000000349246</v>
      </c>
    </row>
    <row r="15" spans="1:5" ht="21" x14ac:dyDescent="0.25">
      <c r="A15" s="18" t="s">
        <v>2830</v>
      </c>
      <c r="B15" s="8" t="s">
        <v>2831</v>
      </c>
      <c r="C15" s="9">
        <v>202941</v>
      </c>
      <c r="D15" s="9"/>
      <c r="E15" s="9">
        <f t="shared" si="1"/>
        <v>202941.66</v>
      </c>
    </row>
    <row r="16" spans="1:5" ht="21" x14ac:dyDescent="0.25">
      <c r="A16" s="18" t="s">
        <v>2830</v>
      </c>
      <c r="B16" s="8" t="s">
        <v>396</v>
      </c>
      <c r="C16" s="9"/>
      <c r="D16" s="9">
        <v>202941</v>
      </c>
      <c r="E16" s="9">
        <f t="shared" si="1"/>
        <v>0.66000000000349246</v>
      </c>
    </row>
    <row r="17" spans="1:5" ht="21" x14ac:dyDescent="0.25">
      <c r="A17" s="18" t="s">
        <v>2830</v>
      </c>
      <c r="B17" s="8" t="s">
        <v>2818</v>
      </c>
      <c r="C17" s="9">
        <v>203435</v>
      </c>
      <c r="D17" s="9"/>
      <c r="E17" s="9">
        <f t="shared" si="1"/>
        <v>203435.66</v>
      </c>
    </row>
    <row r="18" spans="1:5" ht="21" x14ac:dyDescent="0.25">
      <c r="A18" s="18" t="s">
        <v>2834</v>
      </c>
      <c r="B18" s="8" t="s">
        <v>396</v>
      </c>
      <c r="C18" s="9"/>
      <c r="D18" s="9">
        <v>203435</v>
      </c>
      <c r="E18" s="9">
        <f t="shared" si="1"/>
        <v>0.66000000000349246</v>
      </c>
    </row>
    <row r="19" spans="1:5" ht="21" x14ac:dyDescent="0.25">
      <c r="A19" s="18" t="s">
        <v>2838</v>
      </c>
      <c r="B19" s="8" t="s">
        <v>2789</v>
      </c>
      <c r="C19" s="9">
        <v>203391</v>
      </c>
      <c r="D19" s="9"/>
      <c r="E19" s="9">
        <f t="shared" si="1"/>
        <v>203391.66</v>
      </c>
    </row>
    <row r="20" spans="1:5" ht="21" x14ac:dyDescent="0.25">
      <c r="A20" s="18" t="s">
        <v>2844</v>
      </c>
      <c r="B20" s="8" t="s">
        <v>396</v>
      </c>
      <c r="C20" s="9"/>
      <c r="D20" s="9">
        <v>203390</v>
      </c>
      <c r="E20" s="9">
        <f t="shared" si="1"/>
        <v>1.6600000000034925</v>
      </c>
    </row>
    <row r="21" spans="1:5" ht="21" x14ac:dyDescent="0.25">
      <c r="A21" s="18" t="s">
        <v>2868</v>
      </c>
      <c r="B21" s="8" t="s">
        <v>2869</v>
      </c>
      <c r="C21" s="9">
        <v>199922</v>
      </c>
      <c r="D21" s="9"/>
      <c r="E21" s="9">
        <f t="shared" si="1"/>
        <v>199923.66</v>
      </c>
    </row>
    <row r="22" spans="1:5" ht="21" x14ac:dyDescent="0.25">
      <c r="A22" s="18" t="s">
        <v>2868</v>
      </c>
      <c r="B22" s="8" t="s">
        <v>396</v>
      </c>
      <c r="C22" s="9"/>
      <c r="D22" s="9">
        <v>150000</v>
      </c>
      <c r="E22" s="9">
        <f t="shared" si="1"/>
        <v>49923.66</v>
      </c>
    </row>
    <row r="23" spans="1:5" ht="21" x14ac:dyDescent="0.25">
      <c r="A23" s="18" t="s">
        <v>2871</v>
      </c>
      <c r="B23" s="8" t="s">
        <v>396</v>
      </c>
      <c r="C23" s="9"/>
      <c r="D23" s="9">
        <v>49923</v>
      </c>
      <c r="E23" s="9">
        <f t="shared" si="1"/>
        <v>0.66000000000349246</v>
      </c>
    </row>
    <row r="24" spans="1:5" ht="21" x14ac:dyDescent="0.25">
      <c r="A24" s="18" t="s">
        <v>3010</v>
      </c>
      <c r="B24" s="8" t="s">
        <v>3011</v>
      </c>
      <c r="C24" s="9">
        <v>273130</v>
      </c>
      <c r="D24" s="9"/>
      <c r="E24" s="9">
        <f t="shared" si="1"/>
        <v>273130.66000000003</v>
      </c>
    </row>
    <row r="25" spans="1:5" ht="21" x14ac:dyDescent="0.25">
      <c r="A25" s="18" t="s">
        <v>3016</v>
      </c>
      <c r="B25" s="8" t="s">
        <v>396</v>
      </c>
      <c r="C25" s="9"/>
      <c r="D25" s="9">
        <v>273130</v>
      </c>
      <c r="E25" s="9">
        <f t="shared" si="1"/>
        <v>0.66000000003259629</v>
      </c>
    </row>
    <row r="26" spans="1:5" ht="21" x14ac:dyDescent="0.25">
      <c r="A26" s="18" t="s">
        <v>3045</v>
      </c>
      <c r="B26" s="8" t="s">
        <v>3046</v>
      </c>
      <c r="C26" s="9">
        <v>114020</v>
      </c>
      <c r="D26" s="9"/>
      <c r="E26" s="9">
        <f t="shared" si="1"/>
        <v>114020.66000000003</v>
      </c>
    </row>
    <row r="27" spans="1:5" ht="21" x14ac:dyDescent="0.25">
      <c r="A27" s="18" t="s">
        <v>3045</v>
      </c>
      <c r="B27" s="8" t="s">
        <v>396</v>
      </c>
      <c r="C27" s="9"/>
      <c r="D27" s="9">
        <v>114020</v>
      </c>
      <c r="E27" s="9">
        <f t="shared" si="1"/>
        <v>0.66000000003259629</v>
      </c>
    </row>
    <row r="28" spans="1:5" ht="21" x14ac:dyDescent="0.25">
      <c r="A28" s="18" t="s">
        <v>3045</v>
      </c>
      <c r="B28" s="8" t="s">
        <v>3011</v>
      </c>
      <c r="C28" s="9">
        <v>294497.28000000003</v>
      </c>
      <c r="D28" s="9"/>
      <c r="E28" s="9">
        <f t="shared" si="1"/>
        <v>294497.94000000006</v>
      </c>
    </row>
    <row r="29" spans="1:5" ht="21" x14ac:dyDescent="0.25">
      <c r="A29" s="8" t="s">
        <v>3052</v>
      </c>
      <c r="B29" s="8" t="s">
        <v>396</v>
      </c>
      <c r="C29" s="9"/>
      <c r="D29" s="9">
        <v>294497</v>
      </c>
      <c r="E29" s="9">
        <f t="shared" si="1"/>
        <v>0.94000000006053597</v>
      </c>
    </row>
    <row r="30" spans="1:5" ht="21" x14ac:dyDescent="0.25">
      <c r="A30" s="8" t="s">
        <v>3067</v>
      </c>
      <c r="B30" s="8" t="s">
        <v>3068</v>
      </c>
      <c r="C30" s="9">
        <v>407113.5</v>
      </c>
      <c r="D30" s="9"/>
      <c r="E30" s="9">
        <f t="shared" si="1"/>
        <v>407114.44000000006</v>
      </c>
    </row>
    <row r="31" spans="1:5" ht="21" x14ac:dyDescent="0.25">
      <c r="A31" s="8" t="s">
        <v>3067</v>
      </c>
      <c r="B31" s="8" t="s">
        <v>396</v>
      </c>
      <c r="C31" s="9"/>
      <c r="D31" s="9">
        <v>407114</v>
      </c>
      <c r="E31" s="9">
        <f t="shared" si="1"/>
        <v>0.44000000006053597</v>
      </c>
    </row>
    <row r="32" spans="1:5" ht="21" x14ac:dyDescent="0.25">
      <c r="A32" s="8" t="s">
        <v>3230</v>
      </c>
      <c r="B32" s="8" t="s">
        <v>3231</v>
      </c>
      <c r="C32" s="9">
        <v>541.46</v>
      </c>
      <c r="D32" s="9"/>
      <c r="E32" s="9">
        <f t="shared" si="1"/>
        <v>541.90000000006057</v>
      </c>
    </row>
    <row r="33" spans="1:5" ht="21" x14ac:dyDescent="0.25">
      <c r="A33" s="8" t="s">
        <v>3230</v>
      </c>
      <c r="B33" s="8" t="s">
        <v>3231</v>
      </c>
      <c r="C33" s="9">
        <v>79991.460000000006</v>
      </c>
      <c r="D33" s="96"/>
      <c r="E33" s="9">
        <f t="shared" si="1"/>
        <v>80533.360000000073</v>
      </c>
    </row>
    <row r="34" spans="1:5" ht="21" x14ac:dyDescent="0.25">
      <c r="A34" s="8" t="s">
        <v>3232</v>
      </c>
      <c r="B34" s="8" t="s">
        <v>396</v>
      </c>
      <c r="C34" s="9"/>
      <c r="D34" s="16">
        <v>80533</v>
      </c>
      <c r="E34" s="9">
        <f t="shared" si="1"/>
        <v>0.36000000007334165</v>
      </c>
    </row>
    <row r="35" spans="1:5" ht="21" x14ac:dyDescent="0.25">
      <c r="A35" s="8" t="s">
        <v>3251</v>
      </c>
      <c r="B35" s="8" t="s">
        <v>3046</v>
      </c>
      <c r="C35" s="9">
        <v>274820</v>
      </c>
      <c r="D35" s="25"/>
      <c r="E35" s="9">
        <f t="shared" si="1"/>
        <v>274820.3600000001</v>
      </c>
    </row>
    <row r="36" spans="1:5" ht="21" x14ac:dyDescent="0.25">
      <c r="A36" s="8" t="s">
        <v>3251</v>
      </c>
      <c r="B36" s="8" t="s">
        <v>396</v>
      </c>
      <c r="C36" s="16"/>
      <c r="D36" s="9">
        <v>274820</v>
      </c>
      <c r="E36" s="9">
        <f t="shared" si="1"/>
        <v>0.36000000010244548</v>
      </c>
    </row>
    <row r="37" spans="1:5" ht="21" x14ac:dyDescent="0.25">
      <c r="A37" s="8" t="s">
        <v>3263</v>
      </c>
      <c r="B37" s="8" t="s">
        <v>3046</v>
      </c>
      <c r="C37" s="9">
        <v>308200</v>
      </c>
      <c r="D37" s="9"/>
      <c r="E37" s="9">
        <f t="shared" si="1"/>
        <v>308200.3600000001</v>
      </c>
    </row>
    <row r="38" spans="1:5" ht="21" x14ac:dyDescent="0.25">
      <c r="A38" s="8" t="s">
        <v>3263</v>
      </c>
      <c r="B38" s="8" t="s">
        <v>3046</v>
      </c>
      <c r="C38" s="9">
        <v>187420</v>
      </c>
      <c r="D38" s="9"/>
      <c r="E38" s="9">
        <f t="shared" si="1"/>
        <v>495620.3600000001</v>
      </c>
    </row>
    <row r="39" spans="1:5" ht="21" x14ac:dyDescent="0.25">
      <c r="A39" s="8" t="s">
        <v>3263</v>
      </c>
      <c r="B39" s="8" t="s">
        <v>3264</v>
      </c>
      <c r="C39" s="9"/>
      <c r="D39" s="9">
        <v>495602.7</v>
      </c>
      <c r="E39" s="9">
        <f t="shared" si="1"/>
        <v>17.660000000090804</v>
      </c>
    </row>
    <row r="40" spans="1:5" ht="21" x14ac:dyDescent="0.25">
      <c r="A40" s="8" t="s">
        <v>3331</v>
      </c>
      <c r="B40" s="8" t="s">
        <v>3332</v>
      </c>
      <c r="C40" s="9">
        <v>49495</v>
      </c>
      <c r="D40" s="9"/>
      <c r="E40" s="9">
        <f t="shared" si="1"/>
        <v>49512.660000000091</v>
      </c>
    </row>
    <row r="41" spans="1:5" ht="21" x14ac:dyDescent="0.25">
      <c r="A41" s="8" t="s">
        <v>3331</v>
      </c>
      <c r="B41" s="8" t="s">
        <v>396</v>
      </c>
      <c r="C41" s="9"/>
      <c r="D41" s="9">
        <v>49512</v>
      </c>
      <c r="E41" s="9">
        <f t="shared" si="1"/>
        <v>0.66000000009080395</v>
      </c>
    </row>
    <row r="42" spans="1:5" ht="21" x14ac:dyDescent="0.25">
      <c r="A42" s="18" t="s">
        <v>3335</v>
      </c>
      <c r="B42" s="8" t="s">
        <v>2714</v>
      </c>
      <c r="C42" s="9">
        <v>80585</v>
      </c>
      <c r="D42" s="9"/>
      <c r="E42" s="9">
        <f t="shared" si="1"/>
        <v>80585.660000000091</v>
      </c>
    </row>
    <row r="43" spans="1:5" ht="21" x14ac:dyDescent="0.25">
      <c r="A43" s="18" t="s">
        <v>3335</v>
      </c>
      <c r="B43" s="8" t="s">
        <v>396</v>
      </c>
      <c r="C43" s="9"/>
      <c r="D43" s="9">
        <v>80585</v>
      </c>
      <c r="E43" s="9">
        <f t="shared" si="1"/>
        <v>0.66000000009080395</v>
      </c>
    </row>
    <row r="44" spans="1:5" ht="21" x14ac:dyDescent="0.25">
      <c r="A44" s="18" t="s">
        <v>3347</v>
      </c>
      <c r="B44" s="8" t="s">
        <v>3332</v>
      </c>
      <c r="C44" s="9">
        <v>238340</v>
      </c>
      <c r="D44" s="9"/>
      <c r="E44" s="9">
        <f t="shared" si="1"/>
        <v>238340.66000000009</v>
      </c>
    </row>
    <row r="45" spans="1:5" ht="21" x14ac:dyDescent="0.25">
      <c r="A45" s="18" t="s">
        <v>3347</v>
      </c>
      <c r="B45" s="8" t="s">
        <v>396</v>
      </c>
      <c r="C45" s="9"/>
      <c r="D45" s="9">
        <v>238340</v>
      </c>
      <c r="E45" s="9">
        <f t="shared" si="1"/>
        <v>0.66000000009080395</v>
      </c>
    </row>
    <row r="46" spans="1:5" ht="21" x14ac:dyDescent="0.25">
      <c r="A46" s="18" t="s">
        <v>3355</v>
      </c>
      <c r="B46" s="8" t="s">
        <v>3332</v>
      </c>
      <c r="C46" s="9">
        <v>69135</v>
      </c>
      <c r="D46" s="9"/>
      <c r="E46" s="9">
        <f t="shared" si="1"/>
        <v>69135.660000000091</v>
      </c>
    </row>
    <row r="47" spans="1:5" ht="21" x14ac:dyDescent="0.25">
      <c r="A47" s="18" t="s">
        <v>3355</v>
      </c>
      <c r="B47" s="8" t="s">
        <v>2914</v>
      </c>
      <c r="C47" s="9">
        <v>60000</v>
      </c>
      <c r="D47" s="9"/>
      <c r="E47" s="9">
        <f t="shared" si="1"/>
        <v>129135.66000000009</v>
      </c>
    </row>
    <row r="48" spans="1:5" ht="21" x14ac:dyDescent="0.25">
      <c r="A48" s="18" t="s">
        <v>3355</v>
      </c>
      <c r="B48" s="8" t="s">
        <v>396</v>
      </c>
      <c r="C48" s="9"/>
      <c r="D48" s="9">
        <v>106000</v>
      </c>
      <c r="E48" s="9">
        <f t="shared" si="1"/>
        <v>23135.660000000091</v>
      </c>
    </row>
    <row r="49" spans="1:5" ht="21" x14ac:dyDescent="0.25">
      <c r="A49" s="18" t="s">
        <v>3358</v>
      </c>
      <c r="B49" s="8" t="s">
        <v>396</v>
      </c>
      <c r="C49" s="9"/>
      <c r="D49" s="9">
        <v>23135</v>
      </c>
      <c r="E49" s="9">
        <f t="shared" si="1"/>
        <v>0.66000000009080395</v>
      </c>
    </row>
    <row r="50" spans="1:5" ht="21" x14ac:dyDescent="0.25">
      <c r="A50" s="18" t="s">
        <v>3370</v>
      </c>
      <c r="B50" s="8" t="s">
        <v>3332</v>
      </c>
      <c r="C50" s="9">
        <v>99995</v>
      </c>
      <c r="D50" s="9"/>
      <c r="E50" s="9">
        <f t="shared" si="1"/>
        <v>99995.660000000091</v>
      </c>
    </row>
    <row r="51" spans="1:5" ht="21" x14ac:dyDescent="0.25">
      <c r="A51" s="18" t="s">
        <v>3370</v>
      </c>
      <c r="B51" s="8" t="s">
        <v>396</v>
      </c>
      <c r="C51" s="9"/>
      <c r="D51" s="9">
        <v>99995</v>
      </c>
      <c r="E51" s="9">
        <f t="shared" si="1"/>
        <v>0.66000000009080395</v>
      </c>
    </row>
    <row r="52" spans="1:5" ht="21" x14ac:dyDescent="0.25">
      <c r="A52" s="8" t="s">
        <v>3372</v>
      </c>
      <c r="B52" s="8" t="s">
        <v>3332</v>
      </c>
      <c r="C52" s="9">
        <v>99965</v>
      </c>
      <c r="D52" s="9"/>
      <c r="E52" s="9">
        <f t="shared" si="1"/>
        <v>99965.660000000091</v>
      </c>
    </row>
    <row r="53" spans="1:5" ht="21" x14ac:dyDescent="0.25">
      <c r="A53" s="8" t="s">
        <v>3372</v>
      </c>
      <c r="B53" s="8" t="s">
        <v>3375</v>
      </c>
      <c r="C53" s="9"/>
      <c r="D53" s="9">
        <v>1000</v>
      </c>
      <c r="E53" s="9">
        <f t="shared" si="1"/>
        <v>98965.660000000091</v>
      </c>
    </row>
    <row r="54" spans="1:5" ht="21" x14ac:dyDescent="0.25">
      <c r="A54" s="8" t="s">
        <v>3372</v>
      </c>
      <c r="B54" s="8" t="s">
        <v>3375</v>
      </c>
      <c r="C54" s="9"/>
      <c r="D54" s="9">
        <v>98964</v>
      </c>
      <c r="E54" s="9">
        <f t="shared" si="1"/>
        <v>1.660000000090804</v>
      </c>
    </row>
    <row r="55" spans="1:5" ht="21" x14ac:dyDescent="0.25">
      <c r="A55" s="18" t="s">
        <v>3401</v>
      </c>
      <c r="B55" s="8" t="s">
        <v>3402</v>
      </c>
      <c r="C55" s="9">
        <v>193000</v>
      </c>
      <c r="D55" s="9"/>
      <c r="E55" s="9">
        <f t="shared" si="1"/>
        <v>193001.66000000009</v>
      </c>
    </row>
    <row r="56" spans="1:5" ht="21" x14ac:dyDescent="0.25">
      <c r="A56" s="18" t="s">
        <v>3407</v>
      </c>
      <c r="B56" s="8" t="s">
        <v>396</v>
      </c>
      <c r="C56" s="9"/>
      <c r="D56" s="9">
        <v>193000</v>
      </c>
      <c r="E56" s="9">
        <f t="shared" si="1"/>
        <v>1.660000000090804</v>
      </c>
    </row>
    <row r="57" spans="1:5" ht="21" x14ac:dyDescent="0.25">
      <c r="A57" s="18" t="s">
        <v>3424</v>
      </c>
      <c r="B57" s="8" t="s">
        <v>3425</v>
      </c>
      <c r="C57" s="96">
        <v>315570</v>
      </c>
      <c r="D57" s="9"/>
      <c r="E57" s="9">
        <f t="shared" si="1"/>
        <v>315571.66000000009</v>
      </c>
    </row>
    <row r="58" spans="1:5" ht="21" x14ac:dyDescent="0.25">
      <c r="A58" s="18" t="s">
        <v>3424</v>
      </c>
      <c r="B58" s="8" t="s">
        <v>396</v>
      </c>
      <c r="C58" s="9"/>
      <c r="D58" s="9">
        <v>315570</v>
      </c>
      <c r="E58" s="9">
        <f>E57+C58-D58</f>
        <v>1.660000000090804</v>
      </c>
    </row>
    <row r="59" spans="1:5" ht="21" x14ac:dyDescent="0.25">
      <c r="A59" s="18" t="s">
        <v>3424</v>
      </c>
      <c r="B59" s="8" t="s">
        <v>2714</v>
      </c>
      <c r="C59" s="9">
        <v>99514.65</v>
      </c>
      <c r="D59" s="9"/>
      <c r="E59" s="9">
        <f>E58+C59-D59</f>
        <v>99516.310000000085</v>
      </c>
    </row>
    <row r="60" spans="1:5" ht="21" x14ac:dyDescent="0.25">
      <c r="A60" s="8" t="s">
        <v>3427</v>
      </c>
      <c r="B60" s="8" t="s">
        <v>396</v>
      </c>
      <c r="C60" s="9"/>
      <c r="D60" s="9">
        <v>99516</v>
      </c>
      <c r="E60" s="9">
        <f t="shared" si="1"/>
        <v>0.31000000008498318</v>
      </c>
    </row>
    <row r="61" spans="1:5" ht="21" x14ac:dyDescent="0.25">
      <c r="A61" s="8" t="s">
        <v>3436</v>
      </c>
      <c r="B61" s="8" t="s">
        <v>3425</v>
      </c>
      <c r="C61" s="9">
        <v>495060</v>
      </c>
      <c r="D61" s="9"/>
      <c r="E61" s="9">
        <f t="shared" si="1"/>
        <v>495060.31000000006</v>
      </c>
    </row>
    <row r="62" spans="1:5" ht="21" x14ac:dyDescent="0.25">
      <c r="A62" s="8" t="s">
        <v>3436</v>
      </c>
      <c r="B62" s="8" t="s">
        <v>396</v>
      </c>
      <c r="C62" s="9"/>
      <c r="D62" s="9">
        <v>110000</v>
      </c>
      <c r="E62" s="9">
        <f t="shared" si="1"/>
        <v>385060.31000000006</v>
      </c>
    </row>
    <row r="63" spans="1:5" ht="21" x14ac:dyDescent="0.25">
      <c r="A63" s="8" t="s">
        <v>3436</v>
      </c>
      <c r="B63" s="8" t="s">
        <v>396</v>
      </c>
      <c r="C63" s="9"/>
      <c r="D63" s="9">
        <v>385060</v>
      </c>
      <c r="E63" s="9">
        <f t="shared" si="1"/>
        <v>0.31000000005587935</v>
      </c>
    </row>
    <row r="64" spans="1:5" ht="21" x14ac:dyDescent="0.25">
      <c r="A64" s="8" t="s">
        <v>3451</v>
      </c>
      <c r="B64" s="8" t="s">
        <v>2811</v>
      </c>
      <c r="C64" s="9">
        <v>150694.79999999999</v>
      </c>
      <c r="D64" s="9"/>
      <c r="E64" s="9">
        <f t="shared" si="1"/>
        <v>150695.11000000004</v>
      </c>
    </row>
    <row r="65" spans="1:5" ht="21" x14ac:dyDescent="0.25">
      <c r="A65" s="8" t="s">
        <v>3451</v>
      </c>
      <c r="B65" s="8" t="s">
        <v>396</v>
      </c>
      <c r="C65" s="9"/>
      <c r="D65" s="9">
        <v>150695.10999999999</v>
      </c>
      <c r="E65" s="9">
        <f t="shared" si="1"/>
        <v>0</v>
      </c>
    </row>
    <row r="66" spans="1:5" ht="21" x14ac:dyDescent="0.25">
      <c r="A66" s="8"/>
      <c r="B66" s="8"/>
      <c r="C66" s="9"/>
      <c r="D66" s="9"/>
      <c r="E66" s="9">
        <f t="shared" si="1"/>
        <v>0</v>
      </c>
    </row>
    <row r="67" spans="1:5" ht="21" x14ac:dyDescent="0.25">
      <c r="A67" s="8"/>
      <c r="B67" s="8"/>
      <c r="C67" s="9"/>
      <c r="D67" s="9"/>
      <c r="E67" s="9">
        <f t="shared" si="1"/>
        <v>0</v>
      </c>
    </row>
    <row r="68" spans="1:5" ht="21" x14ac:dyDescent="0.25">
      <c r="A68" s="8"/>
      <c r="B68" s="8"/>
      <c r="C68" s="9"/>
      <c r="D68" s="9"/>
      <c r="E68" s="9">
        <f t="shared" si="1"/>
        <v>0</v>
      </c>
    </row>
    <row r="69" spans="1:5" ht="21" x14ac:dyDescent="0.25">
      <c r="A69" s="8"/>
      <c r="B69" s="8"/>
      <c r="C69" s="9"/>
      <c r="D69" s="9"/>
      <c r="E69" s="9">
        <f t="shared" si="1"/>
        <v>0</v>
      </c>
    </row>
    <row r="70" spans="1:5" ht="21" x14ac:dyDescent="0.25">
      <c r="A70" s="8"/>
      <c r="B70" s="8"/>
      <c r="C70" s="9"/>
      <c r="D70" s="9"/>
      <c r="E70" s="9">
        <f t="shared" si="1"/>
        <v>0</v>
      </c>
    </row>
    <row r="71" spans="1:5" ht="21" x14ac:dyDescent="0.25">
      <c r="A71" s="8"/>
      <c r="B71" s="8"/>
      <c r="C71" s="9"/>
      <c r="D71" s="9"/>
      <c r="E71" s="9">
        <f t="shared" si="1"/>
        <v>0</v>
      </c>
    </row>
    <row r="72" spans="1:5" ht="21" x14ac:dyDescent="0.25">
      <c r="A72" s="8"/>
      <c r="B72" s="8"/>
      <c r="C72" s="9"/>
      <c r="D72" s="9"/>
      <c r="E72" s="9">
        <f t="shared" si="1"/>
        <v>0</v>
      </c>
    </row>
    <row r="73" spans="1:5" ht="21" x14ac:dyDescent="0.25">
      <c r="A73" s="8"/>
      <c r="B73" s="8"/>
      <c r="C73" s="9"/>
      <c r="D73" s="9"/>
      <c r="E73" s="9">
        <f t="shared" si="1"/>
        <v>0</v>
      </c>
    </row>
    <row r="74" spans="1:5" ht="21" x14ac:dyDescent="0.25">
      <c r="A74" s="8"/>
      <c r="B74" s="8"/>
      <c r="C74" s="9"/>
      <c r="D74" s="9"/>
      <c r="E74" s="9">
        <f t="shared" si="1"/>
        <v>0</v>
      </c>
    </row>
    <row r="75" spans="1:5" ht="21" x14ac:dyDescent="0.25">
      <c r="A75" s="8"/>
      <c r="B75" s="8"/>
      <c r="C75" s="9"/>
      <c r="D75" s="9"/>
      <c r="E75" s="9">
        <f t="shared" si="1"/>
        <v>0</v>
      </c>
    </row>
    <row r="76" spans="1:5" ht="21" x14ac:dyDescent="0.25">
      <c r="A76" s="8"/>
      <c r="B76" s="8"/>
      <c r="C76" s="9"/>
      <c r="D76" s="9"/>
      <c r="E76" s="9">
        <f t="shared" si="1"/>
        <v>0</v>
      </c>
    </row>
    <row r="77" spans="1:5" ht="21" x14ac:dyDescent="0.25">
      <c r="A77" s="8"/>
      <c r="B77" s="8"/>
      <c r="C77" s="9"/>
      <c r="D77" s="9"/>
      <c r="E77" s="9">
        <f t="shared" si="1"/>
        <v>0</v>
      </c>
    </row>
    <row r="78" spans="1:5" ht="21" x14ac:dyDescent="0.25">
      <c r="E78" s="9">
        <f t="shared" ref="E78:E99" si="2">E77+C78-D78</f>
        <v>0</v>
      </c>
    </row>
    <row r="79" spans="1:5" ht="21" x14ac:dyDescent="0.25">
      <c r="E79" s="9">
        <f t="shared" si="2"/>
        <v>0</v>
      </c>
    </row>
    <row r="80" spans="1:5" ht="21" x14ac:dyDescent="0.25">
      <c r="E80" s="9">
        <f t="shared" si="2"/>
        <v>0</v>
      </c>
    </row>
    <row r="81" spans="5:5" ht="21" x14ac:dyDescent="0.25">
      <c r="E81" s="9">
        <f t="shared" si="2"/>
        <v>0</v>
      </c>
    </row>
    <row r="82" spans="5:5" ht="21" x14ac:dyDescent="0.25">
      <c r="E82" s="9">
        <f t="shared" si="2"/>
        <v>0</v>
      </c>
    </row>
    <row r="83" spans="5:5" ht="21" x14ac:dyDescent="0.25">
      <c r="E83" s="9">
        <f t="shared" si="2"/>
        <v>0</v>
      </c>
    </row>
    <row r="84" spans="5:5" ht="21" x14ac:dyDescent="0.25">
      <c r="E84" s="9">
        <f t="shared" si="2"/>
        <v>0</v>
      </c>
    </row>
    <row r="85" spans="5:5" ht="21" x14ac:dyDescent="0.25">
      <c r="E85" s="9">
        <f t="shared" si="2"/>
        <v>0</v>
      </c>
    </row>
    <row r="86" spans="5:5" ht="21" x14ac:dyDescent="0.25">
      <c r="E86" s="9">
        <f t="shared" si="2"/>
        <v>0</v>
      </c>
    </row>
    <row r="87" spans="5:5" ht="21" x14ac:dyDescent="0.25">
      <c r="E87" s="9">
        <f t="shared" si="2"/>
        <v>0</v>
      </c>
    </row>
    <row r="88" spans="5:5" ht="21" x14ac:dyDescent="0.25">
      <c r="E88" s="9">
        <f t="shared" si="2"/>
        <v>0</v>
      </c>
    </row>
    <row r="89" spans="5:5" ht="21" x14ac:dyDescent="0.25">
      <c r="E89" s="9">
        <f t="shared" si="2"/>
        <v>0</v>
      </c>
    </row>
    <row r="90" spans="5:5" ht="21" x14ac:dyDescent="0.25">
      <c r="E90" s="9">
        <f t="shared" si="2"/>
        <v>0</v>
      </c>
    </row>
    <row r="91" spans="5:5" ht="21" x14ac:dyDescent="0.25">
      <c r="E91" s="9">
        <f t="shared" si="2"/>
        <v>0</v>
      </c>
    </row>
    <row r="92" spans="5:5" ht="21" x14ac:dyDescent="0.25">
      <c r="E92" s="9">
        <f t="shared" si="2"/>
        <v>0</v>
      </c>
    </row>
    <row r="93" spans="5:5" ht="21" x14ac:dyDescent="0.25">
      <c r="E93" s="9">
        <f t="shared" si="2"/>
        <v>0</v>
      </c>
    </row>
    <row r="94" spans="5:5" ht="21" x14ac:dyDescent="0.25">
      <c r="E94" s="9">
        <f t="shared" si="2"/>
        <v>0</v>
      </c>
    </row>
    <row r="95" spans="5:5" ht="21" x14ac:dyDescent="0.25">
      <c r="E95" s="9">
        <f t="shared" si="2"/>
        <v>0</v>
      </c>
    </row>
    <row r="96" spans="5:5" ht="21" x14ac:dyDescent="0.25">
      <c r="E96" s="9">
        <f t="shared" si="2"/>
        <v>0</v>
      </c>
    </row>
    <row r="97" spans="5:5" ht="21" x14ac:dyDescent="0.25">
      <c r="E97" s="9">
        <f t="shared" si="2"/>
        <v>0</v>
      </c>
    </row>
    <row r="98" spans="5:5" ht="21" x14ac:dyDescent="0.25">
      <c r="E98" s="9">
        <f t="shared" si="2"/>
        <v>0</v>
      </c>
    </row>
    <row r="99" spans="5:5" ht="21" x14ac:dyDescent="0.25">
      <c r="E99" s="9">
        <f t="shared" si="2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29362-CD2D-4253-A13D-FC1DC4476EE0}">
  <dimension ref="A1:E63"/>
  <sheetViews>
    <sheetView topLeftCell="A2" workbookViewId="0">
      <selection activeCell="A2" sqref="A2:E2"/>
    </sheetView>
  </sheetViews>
  <sheetFormatPr baseColWidth="10" defaultColWidth="8.83203125" defaultRowHeight="15" x14ac:dyDescent="0.2"/>
  <cols>
    <col min="1" max="1" width="22.83203125" customWidth="1"/>
    <col min="2" max="2" width="74.83203125" customWidth="1"/>
    <col min="3" max="3" width="16.5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2627</v>
      </c>
      <c r="B1" s="160"/>
      <c r="C1" s="160"/>
      <c r="D1" s="160"/>
      <c r="E1" s="160"/>
    </row>
    <row r="2" spans="1:5" ht="26" x14ac:dyDescent="0.3">
      <c r="A2" s="161" t="s">
        <v>2629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0</v>
      </c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3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86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6"/>
      <c r="E33" s="9">
        <f t="shared" si="0"/>
        <v>0</v>
      </c>
    </row>
    <row r="34" spans="1:5" ht="21" x14ac:dyDescent="0.25">
      <c r="A34" s="8"/>
      <c r="B34" s="8"/>
      <c r="C34" s="9"/>
      <c r="D34" s="16"/>
      <c r="E34" s="9">
        <f t="shared" si="0"/>
        <v>0</v>
      </c>
    </row>
    <row r="35" spans="1:5" ht="21" x14ac:dyDescent="0.25">
      <c r="A35" s="8"/>
      <c r="B35" s="8"/>
      <c r="C35" s="9"/>
      <c r="D35" s="25"/>
      <c r="E35" s="9">
        <f t="shared" si="0"/>
        <v>0</v>
      </c>
    </row>
    <row r="36" spans="1:5" ht="21" x14ac:dyDescent="0.25">
      <c r="A36" s="8"/>
      <c r="B36" s="8"/>
      <c r="C36" s="16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13"/>
      <c r="D38" s="9"/>
      <c r="E38" s="9">
        <f t="shared" si="0"/>
        <v>0</v>
      </c>
    </row>
    <row r="39" spans="1:5" ht="24" x14ac:dyDescent="0.3">
      <c r="A39" s="8"/>
      <c r="B39" s="8"/>
      <c r="C39" s="9"/>
      <c r="D39" s="31"/>
      <c r="E39" s="9">
        <f t="shared" si="0"/>
        <v>0</v>
      </c>
    </row>
    <row r="40" spans="1:5" ht="24" x14ac:dyDescent="0.3">
      <c r="A40" s="8"/>
      <c r="B40" s="8"/>
      <c r="C40" s="9"/>
      <c r="D40" s="31"/>
      <c r="E40" s="9">
        <f t="shared" si="0"/>
        <v>0</v>
      </c>
    </row>
    <row r="41" spans="1:5" ht="24" x14ac:dyDescent="0.3">
      <c r="A41" s="8"/>
      <c r="B41" s="8"/>
      <c r="C41" s="9"/>
      <c r="D41" s="31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8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6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6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6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6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>E57+C58-D58</f>
        <v>0</v>
      </c>
    </row>
    <row r="59" spans="1:5" ht="21" x14ac:dyDescent="0.25">
      <c r="A59" s="8"/>
      <c r="B59" s="8"/>
      <c r="C59" s="9"/>
      <c r="D59" s="9"/>
      <c r="E59" s="9">
        <f>E58+C59-D59</f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BD88-7CD8-4EE8-856F-6EC0A9274F0C}">
  <dimension ref="A1:F63"/>
  <sheetViews>
    <sheetView workbookViewId="0">
      <selection activeCell="D19" sqref="D19"/>
    </sheetView>
  </sheetViews>
  <sheetFormatPr baseColWidth="10" defaultColWidth="8.83203125" defaultRowHeight="15" x14ac:dyDescent="0.2"/>
  <cols>
    <col min="1" max="1" width="15.6640625" bestFit="1" customWidth="1"/>
    <col min="2" max="2" width="79.6640625" bestFit="1" customWidth="1"/>
    <col min="3" max="3" width="15.5" bestFit="1" customWidth="1"/>
    <col min="4" max="4" width="20.5" bestFit="1" customWidth="1"/>
    <col min="5" max="5" width="15.5" bestFit="1" customWidth="1"/>
  </cols>
  <sheetData>
    <row r="1" spans="1:6" ht="29" x14ac:dyDescent="0.35">
      <c r="A1" s="160" t="s">
        <v>2627</v>
      </c>
      <c r="B1" s="160"/>
      <c r="C1" s="160"/>
      <c r="D1" s="160"/>
      <c r="E1" s="160"/>
    </row>
    <row r="2" spans="1:6" ht="26" x14ac:dyDescent="0.3">
      <c r="A2" s="161" t="s">
        <v>2630</v>
      </c>
      <c r="B2" s="161"/>
      <c r="C2" s="161"/>
      <c r="D2" s="161"/>
      <c r="E2" s="161"/>
    </row>
    <row r="3" spans="1:6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6" ht="21" x14ac:dyDescent="0.25">
      <c r="A4" s="18" t="s">
        <v>2612</v>
      </c>
      <c r="B4" s="8" t="s">
        <v>2401</v>
      </c>
      <c r="C4" s="9"/>
      <c r="D4" s="9"/>
      <c r="E4" s="9">
        <v>67</v>
      </c>
    </row>
    <row r="5" spans="1:6" ht="21" x14ac:dyDescent="0.25">
      <c r="A5" s="18" t="s">
        <v>3331</v>
      </c>
      <c r="B5" s="8" t="s">
        <v>2821</v>
      </c>
      <c r="C5" s="9">
        <v>14513</v>
      </c>
      <c r="D5" s="9"/>
      <c r="E5" s="9">
        <f>E4+C5-D5</f>
        <v>14580</v>
      </c>
    </row>
    <row r="6" spans="1:6" ht="21" x14ac:dyDescent="0.25">
      <c r="A6" s="18" t="s">
        <v>3339</v>
      </c>
      <c r="B6" s="8" t="s">
        <v>259</v>
      </c>
      <c r="C6" s="9"/>
      <c r="D6" s="9">
        <f>105*6</f>
        <v>630</v>
      </c>
      <c r="E6" s="9">
        <f t="shared" ref="E6:E63" si="0">E5+C6-D6</f>
        <v>13950</v>
      </c>
    </row>
    <row r="7" spans="1:6" ht="21" x14ac:dyDescent="0.25">
      <c r="A7" s="18" t="s">
        <v>3339</v>
      </c>
      <c r="B7" s="8" t="s">
        <v>2716</v>
      </c>
      <c r="C7" s="9"/>
      <c r="D7" s="9">
        <v>13201</v>
      </c>
      <c r="E7" s="9">
        <f t="shared" si="0"/>
        <v>749</v>
      </c>
    </row>
    <row r="8" spans="1:6" ht="21" x14ac:dyDescent="0.25">
      <c r="A8" s="18" t="s">
        <v>3339</v>
      </c>
      <c r="B8" s="8" t="s">
        <v>259</v>
      </c>
      <c r="C8" s="9"/>
      <c r="D8" s="9">
        <v>15.75</v>
      </c>
      <c r="E8" s="9">
        <f t="shared" si="0"/>
        <v>733.25</v>
      </c>
    </row>
    <row r="9" spans="1:6" ht="21" x14ac:dyDescent="0.25">
      <c r="A9" s="18" t="s">
        <v>3382</v>
      </c>
      <c r="B9" s="8" t="s">
        <v>259</v>
      </c>
      <c r="C9" s="9"/>
      <c r="D9" s="9">
        <v>577.5</v>
      </c>
      <c r="E9" s="9">
        <f t="shared" si="0"/>
        <v>155.75</v>
      </c>
      <c r="F9" s="14"/>
    </row>
    <row r="10" spans="1:6" ht="21" x14ac:dyDescent="0.25">
      <c r="A10" s="18" t="s">
        <v>3555</v>
      </c>
      <c r="B10" s="8" t="s">
        <v>2939</v>
      </c>
      <c r="C10" s="86">
        <v>3644.19</v>
      </c>
      <c r="D10" s="9"/>
      <c r="E10" s="9">
        <f t="shared" si="0"/>
        <v>3799.94</v>
      </c>
    </row>
    <row r="11" spans="1:6" ht="21" x14ac:dyDescent="0.25">
      <c r="A11" s="18" t="s">
        <v>3555</v>
      </c>
      <c r="B11" s="8" t="s">
        <v>396</v>
      </c>
      <c r="C11" s="9">
        <v>843.32</v>
      </c>
      <c r="D11" s="9"/>
      <c r="E11" s="9">
        <f t="shared" si="0"/>
        <v>4643.26</v>
      </c>
    </row>
    <row r="12" spans="1:6" ht="21" x14ac:dyDescent="0.25">
      <c r="A12" s="18" t="s">
        <v>3555</v>
      </c>
      <c r="B12" s="8" t="s">
        <v>2716</v>
      </c>
      <c r="C12" s="9"/>
      <c r="D12" s="9">
        <v>4120</v>
      </c>
      <c r="E12" s="9">
        <f t="shared" si="0"/>
        <v>523.26000000000022</v>
      </c>
    </row>
    <row r="13" spans="1:6" ht="21" x14ac:dyDescent="0.25">
      <c r="A13" s="18" t="s">
        <v>3555</v>
      </c>
      <c r="B13" s="8" t="s">
        <v>259</v>
      </c>
      <c r="C13" s="9"/>
      <c r="D13" s="9">
        <v>15.75</v>
      </c>
      <c r="E13" s="9">
        <f t="shared" si="0"/>
        <v>507.51000000000022</v>
      </c>
    </row>
    <row r="14" spans="1:6" ht="21" x14ac:dyDescent="0.25">
      <c r="A14" s="18"/>
      <c r="B14" s="8"/>
      <c r="C14" s="9"/>
      <c r="D14" s="9">
        <v>472.5</v>
      </c>
      <c r="E14" s="9">
        <f t="shared" si="0"/>
        <v>35.010000000000218</v>
      </c>
    </row>
    <row r="15" spans="1:6" ht="21" x14ac:dyDescent="0.25">
      <c r="A15" s="18" t="s">
        <v>3587</v>
      </c>
      <c r="B15" s="8" t="s">
        <v>3023</v>
      </c>
      <c r="C15" s="9">
        <v>83023</v>
      </c>
      <c r="D15" s="9"/>
      <c r="E15" s="9">
        <f t="shared" si="0"/>
        <v>83058.009999999995</v>
      </c>
    </row>
    <row r="16" spans="1:6" ht="21" x14ac:dyDescent="0.25">
      <c r="A16" s="18" t="s">
        <v>3587</v>
      </c>
      <c r="B16" s="8" t="s">
        <v>3591</v>
      </c>
      <c r="C16" s="9"/>
      <c r="D16" s="9">
        <v>81794.48</v>
      </c>
      <c r="E16" s="9">
        <f t="shared" si="0"/>
        <v>1263.5299999999988</v>
      </c>
    </row>
    <row r="17" spans="1:5" ht="21" x14ac:dyDescent="0.25">
      <c r="A17" s="18" t="s">
        <v>3592</v>
      </c>
      <c r="B17" s="8" t="s">
        <v>259</v>
      </c>
      <c r="C17" s="9"/>
      <c r="D17" s="9">
        <v>577.5</v>
      </c>
      <c r="E17" s="9">
        <f t="shared" si="0"/>
        <v>686.02999999999884</v>
      </c>
    </row>
    <row r="18" spans="1:5" ht="21" x14ac:dyDescent="0.25">
      <c r="A18" s="18" t="s">
        <v>3592</v>
      </c>
      <c r="B18" s="8" t="s">
        <v>259</v>
      </c>
      <c r="C18" s="9"/>
      <c r="D18" s="9">
        <v>577.5</v>
      </c>
      <c r="E18" s="9">
        <f t="shared" si="0"/>
        <v>108.52999999999884</v>
      </c>
    </row>
    <row r="19" spans="1:5" ht="21" x14ac:dyDescent="0.25">
      <c r="A19" s="18"/>
      <c r="B19" s="8"/>
      <c r="C19" s="9"/>
      <c r="D19" s="9"/>
      <c r="E19" s="9">
        <f t="shared" si="0"/>
        <v>108.52999999999884</v>
      </c>
    </row>
    <row r="20" spans="1:5" ht="21" x14ac:dyDescent="0.25">
      <c r="A20" s="18"/>
      <c r="B20" s="8"/>
      <c r="C20" s="9"/>
      <c r="D20" s="9"/>
      <c r="E20" s="9">
        <f t="shared" si="0"/>
        <v>108.52999999999884</v>
      </c>
    </row>
    <row r="21" spans="1:5" ht="21" x14ac:dyDescent="0.25">
      <c r="A21" s="18"/>
      <c r="B21" s="8"/>
      <c r="C21" s="9"/>
      <c r="D21" s="9"/>
      <c r="E21" s="9">
        <f t="shared" si="0"/>
        <v>108.52999999999884</v>
      </c>
    </row>
    <row r="22" spans="1:5" ht="21" x14ac:dyDescent="0.25">
      <c r="A22" s="18"/>
      <c r="B22" s="8"/>
      <c r="C22" s="9"/>
      <c r="D22" s="9"/>
      <c r="E22" s="9">
        <f t="shared" si="0"/>
        <v>108.52999999999884</v>
      </c>
    </row>
    <row r="23" spans="1:5" ht="21" x14ac:dyDescent="0.25">
      <c r="A23" s="18"/>
      <c r="B23" s="8"/>
      <c r="C23" s="9"/>
      <c r="D23" s="9"/>
      <c r="E23" s="9">
        <f t="shared" si="0"/>
        <v>108.52999999999884</v>
      </c>
    </row>
    <row r="24" spans="1:5" ht="21" x14ac:dyDescent="0.25">
      <c r="A24" s="18"/>
      <c r="B24" s="8"/>
      <c r="C24" s="9"/>
      <c r="D24" s="9"/>
      <c r="E24" s="9">
        <f t="shared" si="0"/>
        <v>108.52999999999884</v>
      </c>
    </row>
    <row r="25" spans="1:5" ht="21" x14ac:dyDescent="0.25">
      <c r="A25" s="18"/>
      <c r="B25" s="8"/>
      <c r="C25" s="9"/>
      <c r="D25" s="9"/>
      <c r="E25" s="9">
        <f t="shared" si="0"/>
        <v>108.52999999999884</v>
      </c>
    </row>
    <row r="26" spans="1:5" ht="21" x14ac:dyDescent="0.25">
      <c r="A26" s="18"/>
      <c r="B26" s="8"/>
      <c r="C26" s="9"/>
      <c r="D26" s="9"/>
      <c r="E26" s="9">
        <f t="shared" si="0"/>
        <v>108.52999999999884</v>
      </c>
    </row>
    <row r="27" spans="1:5" ht="21" x14ac:dyDescent="0.25">
      <c r="A27" s="18"/>
      <c r="B27" s="8"/>
      <c r="C27" s="9"/>
      <c r="D27" s="9"/>
      <c r="E27" s="9">
        <f t="shared" si="0"/>
        <v>108.52999999999884</v>
      </c>
    </row>
    <row r="28" spans="1:5" ht="21" x14ac:dyDescent="0.25">
      <c r="A28" s="18"/>
      <c r="B28" s="8"/>
      <c r="C28" s="9"/>
      <c r="D28" s="9"/>
      <c r="E28" s="9">
        <f t="shared" si="0"/>
        <v>108.52999999999884</v>
      </c>
    </row>
    <row r="29" spans="1:5" ht="21" x14ac:dyDescent="0.25">
      <c r="A29" s="8"/>
      <c r="B29" s="8"/>
      <c r="C29" s="9"/>
      <c r="D29" s="9"/>
      <c r="E29" s="9">
        <f t="shared" si="0"/>
        <v>108.52999999999884</v>
      </c>
    </row>
    <row r="30" spans="1:5" ht="21" x14ac:dyDescent="0.25">
      <c r="A30" s="8"/>
      <c r="B30" s="8"/>
      <c r="C30" s="9"/>
      <c r="D30" s="9"/>
      <c r="E30" s="9">
        <f t="shared" si="0"/>
        <v>108.52999999999884</v>
      </c>
    </row>
    <row r="31" spans="1:5" ht="21" x14ac:dyDescent="0.25">
      <c r="A31" s="8"/>
      <c r="B31" s="8"/>
      <c r="C31" s="9"/>
      <c r="D31" s="9"/>
      <c r="E31" s="9">
        <f t="shared" si="0"/>
        <v>108.52999999999884</v>
      </c>
    </row>
    <row r="32" spans="1:5" ht="21" x14ac:dyDescent="0.25">
      <c r="A32" s="8"/>
      <c r="B32" s="8"/>
      <c r="C32" s="9"/>
      <c r="D32" s="9"/>
      <c r="E32" s="9">
        <f t="shared" si="0"/>
        <v>108.52999999999884</v>
      </c>
    </row>
    <row r="33" spans="1:5" ht="21" x14ac:dyDescent="0.25">
      <c r="A33" s="8"/>
      <c r="B33" s="8"/>
      <c r="C33" s="9"/>
      <c r="D33" s="96"/>
      <c r="E33" s="9">
        <f t="shared" si="0"/>
        <v>108.52999999999884</v>
      </c>
    </row>
    <row r="34" spans="1:5" ht="21" x14ac:dyDescent="0.25">
      <c r="A34" s="8"/>
      <c r="B34" s="8"/>
      <c r="C34" s="9"/>
      <c r="D34" s="16"/>
      <c r="E34" s="9">
        <f t="shared" si="0"/>
        <v>108.52999999999884</v>
      </c>
    </row>
    <row r="35" spans="1:5" ht="21" x14ac:dyDescent="0.25">
      <c r="A35" s="8"/>
      <c r="B35" s="8"/>
      <c r="C35" s="9"/>
      <c r="D35" s="25"/>
      <c r="E35" s="9">
        <f t="shared" si="0"/>
        <v>108.52999999999884</v>
      </c>
    </row>
    <row r="36" spans="1:5" ht="21" x14ac:dyDescent="0.25">
      <c r="A36" s="8"/>
      <c r="B36" s="8"/>
      <c r="C36" s="16"/>
      <c r="D36" s="9"/>
      <c r="E36" s="9">
        <f t="shared" si="0"/>
        <v>108.52999999999884</v>
      </c>
    </row>
    <row r="37" spans="1:5" ht="21" x14ac:dyDescent="0.25">
      <c r="A37" s="8"/>
      <c r="B37" s="8"/>
      <c r="C37" s="9"/>
      <c r="D37" s="9"/>
      <c r="E37" s="9">
        <f t="shared" si="0"/>
        <v>108.52999999999884</v>
      </c>
    </row>
    <row r="38" spans="1:5" ht="21" x14ac:dyDescent="0.25">
      <c r="A38" s="8"/>
      <c r="B38" s="8"/>
      <c r="C38" s="13"/>
      <c r="D38" s="9"/>
      <c r="E38" s="9">
        <f t="shared" si="0"/>
        <v>108.52999999999884</v>
      </c>
    </row>
    <row r="39" spans="1:5" ht="24" x14ac:dyDescent="0.3">
      <c r="A39" s="8"/>
      <c r="B39" s="8"/>
      <c r="C39" s="9"/>
      <c r="D39" s="31"/>
      <c r="E39" s="9">
        <f t="shared" si="0"/>
        <v>108.52999999999884</v>
      </c>
    </row>
    <row r="40" spans="1:5" ht="24" x14ac:dyDescent="0.3">
      <c r="A40" s="8"/>
      <c r="B40" s="8"/>
      <c r="C40" s="9"/>
      <c r="D40" s="31"/>
      <c r="E40" s="9">
        <f t="shared" si="0"/>
        <v>108.52999999999884</v>
      </c>
    </row>
    <row r="41" spans="1:5" ht="24" x14ac:dyDescent="0.3">
      <c r="A41" s="8"/>
      <c r="B41" s="8"/>
      <c r="C41" s="9"/>
      <c r="D41" s="31"/>
      <c r="E41" s="9">
        <f t="shared" si="0"/>
        <v>108.52999999999884</v>
      </c>
    </row>
    <row r="42" spans="1:5" ht="21" x14ac:dyDescent="0.25">
      <c r="A42" s="18"/>
      <c r="B42" s="8"/>
      <c r="C42" s="9"/>
      <c r="D42" s="9"/>
      <c r="E42" s="9">
        <f t="shared" si="0"/>
        <v>108.52999999999884</v>
      </c>
    </row>
    <row r="43" spans="1:5" ht="21" x14ac:dyDescent="0.25">
      <c r="A43" s="18"/>
      <c r="B43" s="8"/>
      <c r="C43" s="9"/>
      <c r="D43" s="9"/>
      <c r="E43" s="9">
        <f t="shared" si="0"/>
        <v>108.52999999999884</v>
      </c>
    </row>
    <row r="44" spans="1:5" ht="21" x14ac:dyDescent="0.25">
      <c r="A44" s="18"/>
      <c r="B44" s="8"/>
      <c r="C44" s="89"/>
      <c r="D44" s="9"/>
      <c r="E44" s="9">
        <f t="shared" si="0"/>
        <v>108.52999999999884</v>
      </c>
    </row>
    <row r="45" spans="1:5" ht="21" x14ac:dyDescent="0.25">
      <c r="A45" s="18"/>
      <c r="B45" s="8"/>
      <c r="C45" s="9"/>
      <c r="D45" s="9"/>
      <c r="E45" s="9">
        <f t="shared" si="0"/>
        <v>108.52999999999884</v>
      </c>
    </row>
    <row r="46" spans="1:5" ht="21" x14ac:dyDescent="0.25">
      <c r="A46" s="18"/>
      <c r="B46" s="8"/>
      <c r="C46" s="96"/>
      <c r="D46" s="9"/>
      <c r="E46" s="9">
        <f t="shared" si="0"/>
        <v>108.52999999999884</v>
      </c>
    </row>
    <row r="47" spans="1:5" ht="21" x14ac:dyDescent="0.25">
      <c r="A47" s="18"/>
      <c r="B47" s="8"/>
      <c r="C47" s="9"/>
      <c r="D47" s="9"/>
      <c r="E47" s="9">
        <f t="shared" si="0"/>
        <v>108.52999999999884</v>
      </c>
    </row>
    <row r="48" spans="1:5" ht="21" x14ac:dyDescent="0.25">
      <c r="A48" s="18"/>
      <c r="B48" s="8"/>
      <c r="C48" s="96"/>
      <c r="D48" s="9"/>
      <c r="E48" s="9">
        <f t="shared" si="0"/>
        <v>108.52999999999884</v>
      </c>
    </row>
    <row r="49" spans="1:5" ht="21" x14ac:dyDescent="0.25">
      <c r="A49" s="18"/>
      <c r="B49" s="8"/>
      <c r="C49" s="9"/>
      <c r="D49" s="96"/>
      <c r="E49" s="9">
        <f t="shared" si="0"/>
        <v>108.52999999999884</v>
      </c>
    </row>
    <row r="50" spans="1:5" ht="21" x14ac:dyDescent="0.25">
      <c r="A50" s="18"/>
      <c r="B50" s="8"/>
      <c r="C50" s="9"/>
      <c r="D50" s="9"/>
      <c r="E50" s="9">
        <f t="shared" si="0"/>
        <v>108.52999999999884</v>
      </c>
    </row>
    <row r="51" spans="1:5" ht="21" x14ac:dyDescent="0.25">
      <c r="A51" s="18"/>
      <c r="B51" s="8"/>
      <c r="C51" s="9"/>
      <c r="D51" s="9"/>
      <c r="E51" s="9">
        <f t="shared" si="0"/>
        <v>108.52999999999884</v>
      </c>
    </row>
    <row r="52" spans="1:5" ht="21" x14ac:dyDescent="0.25">
      <c r="A52" s="8"/>
      <c r="B52" s="8"/>
      <c r="C52" s="9"/>
      <c r="D52" s="9"/>
      <c r="E52" s="9">
        <f t="shared" si="0"/>
        <v>108.52999999999884</v>
      </c>
    </row>
    <row r="53" spans="1:5" ht="21" x14ac:dyDescent="0.25">
      <c r="A53" s="8"/>
      <c r="B53" s="8"/>
      <c r="C53" s="9"/>
      <c r="D53" s="9"/>
      <c r="E53" s="9">
        <f t="shared" si="0"/>
        <v>108.52999999999884</v>
      </c>
    </row>
    <row r="54" spans="1:5" ht="21" x14ac:dyDescent="0.25">
      <c r="A54" s="8"/>
      <c r="B54" s="8"/>
      <c r="C54" s="9"/>
      <c r="D54" s="9"/>
      <c r="E54" s="9">
        <f t="shared" si="0"/>
        <v>108.52999999999884</v>
      </c>
    </row>
    <row r="55" spans="1:5" ht="21" x14ac:dyDescent="0.25">
      <c r="A55" s="18"/>
      <c r="B55" s="8"/>
      <c r="C55" s="9"/>
      <c r="D55" s="9"/>
      <c r="E55" s="9">
        <f t="shared" si="0"/>
        <v>108.52999999999884</v>
      </c>
    </row>
    <row r="56" spans="1:5" ht="21" x14ac:dyDescent="0.25">
      <c r="A56" s="18"/>
      <c r="B56" s="8"/>
      <c r="C56" s="9"/>
      <c r="D56" s="9"/>
      <c r="E56" s="9">
        <f t="shared" si="0"/>
        <v>108.52999999999884</v>
      </c>
    </row>
    <row r="57" spans="1:5" ht="21" x14ac:dyDescent="0.25">
      <c r="A57" s="18"/>
      <c r="B57" s="8"/>
      <c r="C57" s="96"/>
      <c r="D57" s="9"/>
      <c r="E57" s="9">
        <f t="shared" si="0"/>
        <v>108.52999999999884</v>
      </c>
    </row>
    <row r="58" spans="1:5" ht="21" x14ac:dyDescent="0.25">
      <c r="A58" s="18"/>
      <c r="B58" s="8"/>
      <c r="C58" s="9"/>
      <c r="D58" s="9"/>
      <c r="E58" s="9">
        <f>E57+C58-D58</f>
        <v>108.52999999999884</v>
      </c>
    </row>
    <row r="59" spans="1:5" ht="21" x14ac:dyDescent="0.25">
      <c r="A59" s="8"/>
      <c r="B59" s="8"/>
      <c r="C59" s="9"/>
      <c r="D59" s="9"/>
      <c r="E59" s="9">
        <f>E58+C59-D59</f>
        <v>108.52999999999884</v>
      </c>
    </row>
    <row r="60" spans="1:5" ht="21" x14ac:dyDescent="0.25">
      <c r="A60" s="8"/>
      <c r="B60" s="8"/>
      <c r="C60" s="9"/>
      <c r="D60" s="9"/>
      <c r="E60" s="9">
        <f t="shared" si="0"/>
        <v>108.52999999999884</v>
      </c>
    </row>
    <row r="61" spans="1:5" ht="21" x14ac:dyDescent="0.25">
      <c r="A61" s="8"/>
      <c r="B61" s="8"/>
      <c r="C61" s="9"/>
      <c r="D61" s="9"/>
      <c r="E61" s="9">
        <f t="shared" si="0"/>
        <v>108.52999999999884</v>
      </c>
    </row>
    <row r="62" spans="1:5" ht="21" x14ac:dyDescent="0.25">
      <c r="A62" s="8"/>
      <c r="B62" s="8"/>
      <c r="C62" s="9"/>
      <c r="D62" s="9"/>
      <c r="E62" s="9">
        <f t="shared" si="0"/>
        <v>108.52999999999884</v>
      </c>
    </row>
    <row r="63" spans="1:5" ht="21" x14ac:dyDescent="0.25">
      <c r="A63" s="8"/>
      <c r="B63" s="8"/>
      <c r="C63" s="9"/>
      <c r="D63" s="9"/>
      <c r="E63" s="9">
        <f t="shared" si="0"/>
        <v>108.52999999999884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FE5F5-30C5-4C43-8B96-B1A1B1F73FEF}">
  <dimension ref="A1:M102"/>
  <sheetViews>
    <sheetView zoomScale="85" zoomScaleNormal="85" workbookViewId="0">
      <selection activeCell="B6" sqref="B6"/>
    </sheetView>
  </sheetViews>
  <sheetFormatPr baseColWidth="10" defaultColWidth="8.83203125" defaultRowHeight="15" x14ac:dyDescent="0.2"/>
  <cols>
    <col min="1" max="1" width="15.6640625" bestFit="1" customWidth="1"/>
    <col min="2" max="2" width="65.5" customWidth="1"/>
    <col min="3" max="3" width="12.5" bestFit="1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2627</v>
      </c>
      <c r="B1" s="160"/>
      <c r="C1" s="160"/>
      <c r="D1" s="160"/>
      <c r="E1" s="160"/>
    </row>
    <row r="2" spans="1:5" ht="26" x14ac:dyDescent="0.3">
      <c r="A2" s="161" t="s">
        <v>2631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232.35</v>
      </c>
    </row>
    <row r="5" spans="1:5" ht="21" x14ac:dyDescent="0.25">
      <c r="A5" s="18" t="s">
        <v>3555</v>
      </c>
      <c r="B5" s="8" t="s">
        <v>396</v>
      </c>
      <c r="C5" s="9"/>
      <c r="D5" s="9">
        <v>232</v>
      </c>
      <c r="E5" s="9">
        <f>E4+C5-D5</f>
        <v>0.34999999999999432</v>
      </c>
    </row>
    <row r="6" spans="1:5" ht="21" x14ac:dyDescent="0.25">
      <c r="A6" s="18"/>
      <c r="B6" s="8"/>
      <c r="C6" s="9"/>
      <c r="D6" s="9"/>
      <c r="E6" s="9">
        <f t="shared" ref="E6:E63" si="0">E5+C6-D6</f>
        <v>0.34999999999999432</v>
      </c>
    </row>
    <row r="7" spans="1:5" ht="21" x14ac:dyDescent="0.25">
      <c r="A7" s="18"/>
      <c r="B7" s="8"/>
      <c r="C7" s="9"/>
      <c r="D7" s="9"/>
      <c r="E7" s="9">
        <f t="shared" si="0"/>
        <v>0.34999999999999432</v>
      </c>
    </row>
    <row r="8" spans="1:5" ht="21" x14ac:dyDescent="0.25">
      <c r="A8" s="18"/>
      <c r="B8" s="8"/>
      <c r="C8" s="9"/>
      <c r="D8" s="9"/>
      <c r="E8" s="9">
        <f t="shared" si="0"/>
        <v>0.34999999999999432</v>
      </c>
    </row>
    <row r="9" spans="1:5" ht="21" x14ac:dyDescent="0.25">
      <c r="A9" s="18"/>
      <c r="B9" s="8"/>
      <c r="C9" s="9"/>
      <c r="D9" s="9"/>
      <c r="E9" s="9">
        <f t="shared" si="0"/>
        <v>0.34999999999999432</v>
      </c>
    </row>
    <row r="10" spans="1:5" ht="21" x14ac:dyDescent="0.25">
      <c r="A10" s="18"/>
      <c r="B10" s="8"/>
      <c r="C10" s="86"/>
      <c r="D10" s="9"/>
      <c r="E10" s="9">
        <f t="shared" si="0"/>
        <v>0.34999999999999432</v>
      </c>
    </row>
    <row r="11" spans="1:5" ht="21" x14ac:dyDescent="0.25">
      <c r="A11" s="18"/>
      <c r="B11" s="8"/>
      <c r="C11" s="9"/>
      <c r="D11" s="9"/>
      <c r="E11" s="9">
        <f t="shared" si="0"/>
        <v>0.34999999999999432</v>
      </c>
    </row>
    <row r="12" spans="1:5" ht="21" x14ac:dyDescent="0.25">
      <c r="A12" s="18"/>
      <c r="B12" s="8"/>
      <c r="C12" s="9"/>
      <c r="D12" s="9"/>
      <c r="E12" s="9">
        <f t="shared" si="0"/>
        <v>0.34999999999999432</v>
      </c>
    </row>
    <row r="13" spans="1:5" ht="21" x14ac:dyDescent="0.25">
      <c r="A13" s="18"/>
      <c r="B13" s="8"/>
      <c r="C13" s="9"/>
      <c r="D13" s="9"/>
      <c r="E13" s="9">
        <f t="shared" si="0"/>
        <v>0.34999999999999432</v>
      </c>
    </row>
    <row r="14" spans="1:5" ht="21" x14ac:dyDescent="0.25">
      <c r="A14" s="18"/>
      <c r="B14" s="8"/>
      <c r="C14" s="9"/>
      <c r="D14" s="9"/>
      <c r="E14" s="9">
        <f t="shared" si="0"/>
        <v>0.34999999999999432</v>
      </c>
    </row>
    <row r="15" spans="1:5" ht="21" x14ac:dyDescent="0.25">
      <c r="A15" s="18"/>
      <c r="B15" s="8"/>
      <c r="C15" s="9"/>
      <c r="D15" s="9"/>
      <c r="E15" s="9">
        <f t="shared" si="0"/>
        <v>0.34999999999999432</v>
      </c>
    </row>
    <row r="16" spans="1:5" ht="21" x14ac:dyDescent="0.25">
      <c r="A16" s="18"/>
      <c r="B16" s="8"/>
      <c r="C16" s="9"/>
      <c r="D16" s="9"/>
      <c r="E16" s="9">
        <f t="shared" si="0"/>
        <v>0.34999999999999432</v>
      </c>
    </row>
    <row r="17" spans="1:5" ht="21" x14ac:dyDescent="0.25">
      <c r="A17" s="18"/>
      <c r="B17" s="8"/>
      <c r="C17" s="9"/>
      <c r="D17" s="9"/>
      <c r="E17" s="9">
        <f t="shared" si="0"/>
        <v>0.34999999999999432</v>
      </c>
    </row>
    <row r="18" spans="1:5" ht="21" x14ac:dyDescent="0.25">
      <c r="A18" s="18"/>
      <c r="B18" s="8"/>
      <c r="C18" s="9"/>
      <c r="D18" s="9"/>
      <c r="E18" s="9">
        <f t="shared" si="0"/>
        <v>0.34999999999999432</v>
      </c>
    </row>
    <row r="19" spans="1:5" ht="21" x14ac:dyDescent="0.25">
      <c r="A19" s="18"/>
      <c r="B19" s="8"/>
      <c r="C19" s="9"/>
      <c r="D19" s="9"/>
      <c r="E19" s="9">
        <f t="shared" si="0"/>
        <v>0.34999999999999432</v>
      </c>
    </row>
    <row r="20" spans="1:5" ht="21" x14ac:dyDescent="0.25">
      <c r="A20" s="18"/>
      <c r="B20" s="8"/>
      <c r="C20" s="9"/>
      <c r="D20" s="9"/>
      <c r="E20" s="9">
        <f t="shared" si="0"/>
        <v>0.34999999999999432</v>
      </c>
    </row>
    <row r="21" spans="1:5" ht="21" x14ac:dyDescent="0.25">
      <c r="A21" s="18"/>
      <c r="B21" s="8"/>
      <c r="C21" s="9"/>
      <c r="D21" s="9"/>
      <c r="E21" s="9">
        <f t="shared" si="0"/>
        <v>0.34999999999999432</v>
      </c>
    </row>
    <row r="22" spans="1:5" ht="21" x14ac:dyDescent="0.25">
      <c r="A22" s="18"/>
      <c r="B22" s="8"/>
      <c r="C22" s="9"/>
      <c r="D22" s="9"/>
      <c r="E22" s="9">
        <f t="shared" si="0"/>
        <v>0.34999999999999432</v>
      </c>
    </row>
    <row r="23" spans="1:5" ht="21" x14ac:dyDescent="0.25">
      <c r="A23" s="18"/>
      <c r="B23" s="8"/>
      <c r="C23" s="9"/>
      <c r="D23" s="9"/>
      <c r="E23" s="9">
        <f t="shared" si="0"/>
        <v>0.34999999999999432</v>
      </c>
    </row>
    <row r="24" spans="1:5" ht="21" x14ac:dyDescent="0.25">
      <c r="A24" s="18"/>
      <c r="B24" s="8"/>
      <c r="C24" s="9"/>
      <c r="D24" s="9"/>
      <c r="E24" s="9">
        <f t="shared" si="0"/>
        <v>0.34999999999999432</v>
      </c>
    </row>
    <row r="25" spans="1:5" ht="21" x14ac:dyDescent="0.25">
      <c r="A25" s="18"/>
      <c r="B25" s="8"/>
      <c r="C25" s="9"/>
      <c r="D25" s="9"/>
      <c r="E25" s="9">
        <f t="shared" si="0"/>
        <v>0.34999999999999432</v>
      </c>
    </row>
    <row r="26" spans="1:5" ht="21" x14ac:dyDescent="0.25">
      <c r="A26" s="18"/>
      <c r="B26" s="8"/>
      <c r="C26" s="9"/>
      <c r="D26" s="9"/>
      <c r="E26" s="9">
        <f t="shared" si="0"/>
        <v>0.34999999999999432</v>
      </c>
    </row>
    <row r="27" spans="1:5" ht="21" x14ac:dyDescent="0.25">
      <c r="A27" s="18"/>
      <c r="B27" s="8"/>
      <c r="C27" s="9"/>
      <c r="D27" s="9"/>
      <c r="E27" s="9">
        <f t="shared" si="0"/>
        <v>0.34999999999999432</v>
      </c>
    </row>
    <row r="28" spans="1:5" ht="21" x14ac:dyDescent="0.25">
      <c r="A28" s="18"/>
      <c r="B28" s="8"/>
      <c r="C28" s="9"/>
      <c r="D28" s="9"/>
      <c r="E28" s="9">
        <f t="shared" si="0"/>
        <v>0.34999999999999432</v>
      </c>
    </row>
    <row r="29" spans="1:5" ht="21" x14ac:dyDescent="0.25">
      <c r="A29" s="8"/>
      <c r="B29" s="8"/>
      <c r="C29" s="9"/>
      <c r="D29" s="9"/>
      <c r="E29" s="9">
        <f t="shared" si="0"/>
        <v>0.34999999999999432</v>
      </c>
    </row>
    <row r="30" spans="1:5" ht="21" x14ac:dyDescent="0.25">
      <c r="A30" s="8"/>
      <c r="B30" s="8"/>
      <c r="C30" s="9"/>
      <c r="D30" s="9"/>
      <c r="E30" s="9">
        <f t="shared" si="0"/>
        <v>0.34999999999999432</v>
      </c>
    </row>
    <row r="31" spans="1:5" ht="21" x14ac:dyDescent="0.25">
      <c r="A31" s="8"/>
      <c r="B31" s="8"/>
      <c r="C31" s="9"/>
      <c r="D31" s="9"/>
      <c r="E31" s="9">
        <f t="shared" si="0"/>
        <v>0.34999999999999432</v>
      </c>
    </row>
    <row r="32" spans="1:5" ht="21" x14ac:dyDescent="0.25">
      <c r="A32" s="8"/>
      <c r="B32" s="8"/>
      <c r="C32" s="9"/>
      <c r="D32" s="9"/>
      <c r="E32" s="9">
        <f t="shared" si="0"/>
        <v>0.34999999999999432</v>
      </c>
    </row>
    <row r="33" spans="1:13" ht="21" x14ac:dyDescent="0.25">
      <c r="A33" s="8"/>
      <c r="B33" s="8"/>
      <c r="C33" s="9"/>
      <c r="D33" s="96"/>
      <c r="E33" s="9">
        <f t="shared" si="0"/>
        <v>0.34999999999999432</v>
      </c>
    </row>
    <row r="34" spans="1:13" ht="21" x14ac:dyDescent="0.25">
      <c r="A34" s="8"/>
      <c r="B34" s="8"/>
      <c r="C34" s="9"/>
      <c r="D34" s="16"/>
      <c r="E34" s="9">
        <f t="shared" si="0"/>
        <v>0.34999999999999432</v>
      </c>
    </row>
    <row r="35" spans="1:13" ht="21" x14ac:dyDescent="0.25">
      <c r="A35" s="8"/>
      <c r="B35" s="8"/>
      <c r="C35" s="9"/>
      <c r="D35" s="25"/>
      <c r="E35" s="9">
        <f t="shared" si="0"/>
        <v>0.34999999999999432</v>
      </c>
    </row>
    <row r="36" spans="1:13" ht="21" x14ac:dyDescent="0.25">
      <c r="A36" s="8"/>
      <c r="B36" s="8"/>
      <c r="C36" s="16"/>
      <c r="D36" s="9"/>
      <c r="E36" s="9">
        <f t="shared" si="0"/>
        <v>0.34999999999999432</v>
      </c>
      <c r="M36" t="s">
        <v>2933</v>
      </c>
    </row>
    <row r="37" spans="1:13" ht="21" x14ac:dyDescent="0.25">
      <c r="A37" s="8"/>
      <c r="B37" s="8"/>
      <c r="C37" s="9"/>
      <c r="D37" s="9"/>
      <c r="E37" s="9">
        <f t="shared" si="0"/>
        <v>0.34999999999999432</v>
      </c>
    </row>
    <row r="38" spans="1:13" ht="21" x14ac:dyDescent="0.25">
      <c r="A38" s="8"/>
      <c r="B38" s="8"/>
      <c r="C38" s="13"/>
      <c r="D38" s="9"/>
      <c r="E38" s="9">
        <f t="shared" si="0"/>
        <v>0.34999999999999432</v>
      </c>
    </row>
    <row r="39" spans="1:13" ht="24" x14ac:dyDescent="0.3">
      <c r="A39" s="8"/>
      <c r="B39" s="8"/>
      <c r="C39" s="9"/>
      <c r="D39" s="31"/>
      <c r="E39" s="9">
        <f t="shared" si="0"/>
        <v>0.34999999999999432</v>
      </c>
    </row>
    <row r="40" spans="1:13" ht="24" x14ac:dyDescent="0.3">
      <c r="A40" s="8"/>
      <c r="B40" s="8"/>
      <c r="C40" s="9"/>
      <c r="D40" s="31"/>
      <c r="E40" s="9">
        <f t="shared" si="0"/>
        <v>0.34999999999999432</v>
      </c>
    </row>
    <row r="41" spans="1:13" ht="24" x14ac:dyDescent="0.3">
      <c r="A41" s="8"/>
      <c r="B41" s="8"/>
      <c r="C41" s="9"/>
      <c r="D41" s="31"/>
      <c r="E41" s="9">
        <f t="shared" si="0"/>
        <v>0.34999999999999432</v>
      </c>
    </row>
    <row r="42" spans="1:13" ht="21" x14ac:dyDescent="0.25">
      <c r="A42" s="18"/>
      <c r="B42" s="8"/>
      <c r="C42" s="9"/>
      <c r="D42" s="9"/>
      <c r="E42" s="9">
        <f t="shared" si="0"/>
        <v>0.34999999999999432</v>
      </c>
    </row>
    <row r="43" spans="1:13" ht="21" x14ac:dyDescent="0.25">
      <c r="A43" s="18"/>
      <c r="B43" s="8"/>
      <c r="C43" s="9"/>
      <c r="D43" s="9"/>
      <c r="E43" s="9">
        <f t="shared" si="0"/>
        <v>0.34999999999999432</v>
      </c>
    </row>
    <row r="44" spans="1:13" ht="21" x14ac:dyDescent="0.25">
      <c r="A44" s="18"/>
      <c r="B44" s="8"/>
      <c r="C44" s="89"/>
      <c r="D44" s="9"/>
      <c r="E44" s="9">
        <f t="shared" si="0"/>
        <v>0.34999999999999432</v>
      </c>
    </row>
    <row r="45" spans="1:13" ht="21" x14ac:dyDescent="0.25">
      <c r="A45" s="18"/>
      <c r="B45" s="8"/>
      <c r="C45" s="9"/>
      <c r="D45" s="9"/>
      <c r="E45" s="9">
        <f t="shared" si="0"/>
        <v>0.34999999999999432</v>
      </c>
    </row>
    <row r="46" spans="1:13" ht="21" x14ac:dyDescent="0.25">
      <c r="A46" s="18"/>
      <c r="B46" s="8"/>
      <c r="C46" s="96"/>
      <c r="D46" s="9"/>
      <c r="E46" s="9">
        <f t="shared" si="0"/>
        <v>0.34999999999999432</v>
      </c>
    </row>
    <row r="47" spans="1:13" ht="21" x14ac:dyDescent="0.25">
      <c r="A47" s="18"/>
      <c r="B47" s="8"/>
      <c r="C47" s="9"/>
      <c r="D47" s="9"/>
      <c r="E47" s="9">
        <f t="shared" si="0"/>
        <v>0.34999999999999432</v>
      </c>
    </row>
    <row r="48" spans="1:13" ht="21" x14ac:dyDescent="0.25">
      <c r="A48" s="18"/>
      <c r="B48" s="8"/>
      <c r="C48" s="96"/>
      <c r="D48" s="9"/>
      <c r="E48" s="9">
        <f t="shared" si="0"/>
        <v>0.34999999999999432</v>
      </c>
    </row>
    <row r="49" spans="1:5" ht="21" x14ac:dyDescent="0.25">
      <c r="A49" s="18"/>
      <c r="B49" s="8"/>
      <c r="C49" s="9"/>
      <c r="D49" s="96"/>
      <c r="E49" s="9">
        <f t="shared" si="0"/>
        <v>0.34999999999999432</v>
      </c>
    </row>
    <row r="50" spans="1:5" ht="21" x14ac:dyDescent="0.25">
      <c r="A50" s="18"/>
      <c r="B50" s="8"/>
      <c r="C50" s="9"/>
      <c r="D50" s="9"/>
      <c r="E50" s="9">
        <f t="shared" si="0"/>
        <v>0.34999999999999432</v>
      </c>
    </row>
    <row r="51" spans="1:5" ht="21" x14ac:dyDescent="0.25">
      <c r="A51" s="18"/>
      <c r="B51" s="8"/>
      <c r="C51" s="9"/>
      <c r="D51" s="9"/>
      <c r="E51" s="9">
        <f t="shared" si="0"/>
        <v>0.34999999999999432</v>
      </c>
    </row>
    <row r="52" spans="1:5" ht="21" x14ac:dyDescent="0.25">
      <c r="A52" s="8"/>
      <c r="B52" s="8"/>
      <c r="C52" s="9"/>
      <c r="D52" s="9"/>
      <c r="E52" s="9">
        <f t="shared" si="0"/>
        <v>0.34999999999999432</v>
      </c>
    </row>
    <row r="53" spans="1:5" ht="21" x14ac:dyDescent="0.25">
      <c r="A53" s="8"/>
      <c r="B53" s="8"/>
      <c r="C53" s="9"/>
      <c r="D53" s="9"/>
      <c r="E53" s="9">
        <f t="shared" si="0"/>
        <v>0.34999999999999432</v>
      </c>
    </row>
    <row r="54" spans="1:5" ht="21" x14ac:dyDescent="0.25">
      <c r="A54" s="8"/>
      <c r="B54" s="8"/>
      <c r="C54" s="9"/>
      <c r="D54" s="9"/>
      <c r="E54" s="9">
        <f t="shared" si="0"/>
        <v>0.34999999999999432</v>
      </c>
    </row>
    <row r="55" spans="1:5" ht="21" x14ac:dyDescent="0.25">
      <c r="A55" s="18"/>
      <c r="B55" s="8"/>
      <c r="C55" s="9"/>
      <c r="D55" s="9"/>
      <c r="E55" s="9">
        <f t="shared" si="0"/>
        <v>0.34999999999999432</v>
      </c>
    </row>
    <row r="56" spans="1:5" ht="21" x14ac:dyDescent="0.25">
      <c r="A56" s="18"/>
      <c r="B56" s="8"/>
      <c r="C56" s="9"/>
      <c r="D56" s="9"/>
      <c r="E56" s="9">
        <f t="shared" si="0"/>
        <v>0.34999999999999432</v>
      </c>
    </row>
    <row r="57" spans="1:5" ht="21" x14ac:dyDescent="0.25">
      <c r="A57" s="18"/>
      <c r="B57" s="8"/>
      <c r="C57" s="96"/>
      <c r="D57" s="9"/>
      <c r="E57" s="9">
        <f t="shared" si="0"/>
        <v>0.34999999999999432</v>
      </c>
    </row>
    <row r="58" spans="1:5" ht="21" x14ac:dyDescent="0.25">
      <c r="A58" s="18"/>
      <c r="B58" s="8"/>
      <c r="C58" s="9"/>
      <c r="D58" s="9"/>
      <c r="E58" s="9">
        <f>E57+C58-D58</f>
        <v>0.34999999999999432</v>
      </c>
    </row>
    <row r="59" spans="1:5" ht="21" x14ac:dyDescent="0.25">
      <c r="A59" s="8"/>
      <c r="B59" s="8"/>
      <c r="C59" s="9"/>
      <c r="D59" s="9"/>
      <c r="E59" s="9">
        <f>E58+C59-D59</f>
        <v>0.34999999999999432</v>
      </c>
    </row>
    <row r="60" spans="1:5" ht="21" x14ac:dyDescent="0.25">
      <c r="A60" s="8"/>
      <c r="B60" s="8"/>
      <c r="C60" s="9"/>
      <c r="D60" s="9"/>
      <c r="E60" s="9">
        <f t="shared" si="0"/>
        <v>0.34999999999999432</v>
      </c>
    </row>
    <row r="61" spans="1:5" ht="21" x14ac:dyDescent="0.25">
      <c r="A61" s="8"/>
      <c r="B61" s="8"/>
      <c r="C61" s="9"/>
      <c r="D61" s="9"/>
      <c r="E61" s="9">
        <f t="shared" si="0"/>
        <v>0.34999999999999432</v>
      </c>
    </row>
    <row r="62" spans="1:5" ht="21" x14ac:dyDescent="0.25">
      <c r="A62" s="8"/>
      <c r="B62" s="8"/>
      <c r="C62" s="9"/>
      <c r="D62" s="9"/>
      <c r="E62" s="9">
        <f t="shared" si="0"/>
        <v>0.34999999999999432</v>
      </c>
    </row>
    <row r="63" spans="1:5" ht="21" x14ac:dyDescent="0.25">
      <c r="A63" s="8"/>
      <c r="B63" s="8"/>
      <c r="C63" s="9"/>
      <c r="D63" s="9"/>
      <c r="E63" s="9">
        <f t="shared" si="0"/>
        <v>0.34999999999999432</v>
      </c>
    </row>
    <row r="102" spans="13:13" x14ac:dyDescent="0.2">
      <c r="M102" t="s">
        <v>2932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220A-66BB-4112-AAC8-070C72E80A65}">
  <dimension ref="A1:E63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15.6640625" bestFit="1" customWidth="1"/>
    <col min="2" max="2" width="75.1640625" customWidth="1"/>
    <col min="3" max="3" width="12.5" bestFit="1" customWidth="1"/>
    <col min="4" max="4" width="20.5" bestFit="1" customWidth="1"/>
    <col min="5" max="5" width="13.83203125" bestFit="1" customWidth="1"/>
  </cols>
  <sheetData>
    <row r="1" spans="1:5" ht="29" x14ac:dyDescent="0.35">
      <c r="A1" s="160" t="s">
        <v>2627</v>
      </c>
      <c r="B1" s="160"/>
      <c r="C1" s="160"/>
      <c r="D1" s="160"/>
      <c r="E1" s="160"/>
    </row>
    <row r="2" spans="1:5" ht="26" x14ac:dyDescent="0.3">
      <c r="A2" s="161" t="s">
        <v>2632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890</v>
      </c>
    </row>
    <row r="5" spans="1:5" ht="21" x14ac:dyDescent="0.25">
      <c r="A5" s="18" t="s">
        <v>3555</v>
      </c>
      <c r="B5" s="8" t="s">
        <v>2939</v>
      </c>
      <c r="C5" s="9"/>
      <c r="D5" s="9">
        <v>890</v>
      </c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3" si="0">E5+C6-D6</f>
        <v>0</v>
      </c>
    </row>
    <row r="7" spans="1:5" ht="21" x14ac:dyDescent="0.25">
      <c r="A7" s="18"/>
      <c r="B7" s="8"/>
      <c r="C7" s="9"/>
      <c r="D7" s="9"/>
      <c r="E7" s="9">
        <f t="shared" si="0"/>
        <v>0</v>
      </c>
    </row>
    <row r="8" spans="1:5" ht="21" x14ac:dyDescent="0.25">
      <c r="A8" s="18"/>
      <c r="B8" s="8"/>
      <c r="C8" s="9"/>
      <c r="D8" s="9"/>
      <c r="E8" s="9">
        <f t="shared" si="0"/>
        <v>0</v>
      </c>
    </row>
    <row r="9" spans="1:5" ht="21" x14ac:dyDescent="0.25">
      <c r="A9" s="18"/>
      <c r="B9" s="8"/>
      <c r="C9" s="9"/>
      <c r="D9" s="9"/>
      <c r="E9" s="9">
        <f t="shared" si="0"/>
        <v>0</v>
      </c>
    </row>
    <row r="10" spans="1:5" ht="21" x14ac:dyDescent="0.25">
      <c r="A10" s="18"/>
      <c r="B10" s="8"/>
      <c r="C10" s="86"/>
      <c r="D10" s="9"/>
      <c r="E10" s="9">
        <f t="shared" si="0"/>
        <v>0</v>
      </c>
    </row>
    <row r="11" spans="1:5" ht="21" x14ac:dyDescent="0.25">
      <c r="A11" s="18"/>
      <c r="B11" s="8"/>
      <c r="C11" s="9"/>
      <c r="D11" s="9"/>
      <c r="E11" s="9">
        <f t="shared" si="0"/>
        <v>0</v>
      </c>
    </row>
    <row r="12" spans="1:5" ht="21" x14ac:dyDescent="0.25">
      <c r="A12" s="18"/>
      <c r="B12" s="8"/>
      <c r="C12" s="9"/>
      <c r="D12" s="9"/>
      <c r="E12" s="9">
        <f t="shared" si="0"/>
        <v>0</v>
      </c>
    </row>
    <row r="13" spans="1:5" ht="21" x14ac:dyDescent="0.25">
      <c r="A13" s="18"/>
      <c r="B13" s="8"/>
      <c r="C13" s="9"/>
      <c r="D13" s="9"/>
      <c r="E13" s="9">
        <f t="shared" si="0"/>
        <v>0</v>
      </c>
    </row>
    <row r="14" spans="1:5" ht="21" x14ac:dyDescent="0.25">
      <c r="A14" s="18"/>
      <c r="B14" s="8"/>
      <c r="C14" s="9"/>
      <c r="D14" s="9"/>
      <c r="E14" s="9">
        <f t="shared" si="0"/>
        <v>0</v>
      </c>
    </row>
    <row r="15" spans="1:5" ht="21" x14ac:dyDescent="0.25">
      <c r="A15" s="18"/>
      <c r="B15" s="8"/>
      <c r="C15" s="9"/>
      <c r="D15" s="9"/>
      <c r="E15" s="9">
        <f t="shared" si="0"/>
        <v>0</v>
      </c>
    </row>
    <row r="16" spans="1:5" ht="21" x14ac:dyDescent="0.25">
      <c r="A16" s="18"/>
      <c r="B16" s="8"/>
      <c r="C16" s="9"/>
      <c r="D16" s="9"/>
      <c r="E16" s="9">
        <f t="shared" si="0"/>
        <v>0</v>
      </c>
    </row>
    <row r="17" spans="1:5" ht="21" x14ac:dyDescent="0.25">
      <c r="A17" s="18"/>
      <c r="B17" s="8"/>
      <c r="C17" s="9"/>
      <c r="D17" s="9"/>
      <c r="E17" s="9">
        <f t="shared" si="0"/>
        <v>0</v>
      </c>
    </row>
    <row r="18" spans="1:5" ht="21" x14ac:dyDescent="0.25">
      <c r="A18" s="18"/>
      <c r="B18" s="8"/>
      <c r="C18" s="9"/>
      <c r="D18" s="9"/>
      <c r="E18" s="9">
        <f t="shared" si="0"/>
        <v>0</v>
      </c>
    </row>
    <row r="19" spans="1:5" ht="21" x14ac:dyDescent="0.25">
      <c r="A19" s="18"/>
      <c r="B19" s="8"/>
      <c r="C19" s="9"/>
      <c r="D19" s="9"/>
      <c r="E19" s="9">
        <f t="shared" si="0"/>
        <v>0</v>
      </c>
    </row>
    <row r="20" spans="1:5" ht="21" x14ac:dyDescent="0.25">
      <c r="A20" s="18"/>
      <c r="B20" s="8"/>
      <c r="C20" s="9"/>
      <c r="D20" s="9"/>
      <c r="E20" s="9">
        <f t="shared" si="0"/>
        <v>0</v>
      </c>
    </row>
    <row r="21" spans="1:5" ht="21" x14ac:dyDescent="0.25">
      <c r="A21" s="18"/>
      <c r="B21" s="8"/>
      <c r="C21" s="9"/>
      <c r="D21" s="9"/>
      <c r="E21" s="9">
        <f t="shared" si="0"/>
        <v>0</v>
      </c>
    </row>
    <row r="22" spans="1:5" ht="21" x14ac:dyDescent="0.25">
      <c r="A22" s="18"/>
      <c r="B22" s="8"/>
      <c r="C22" s="9"/>
      <c r="D22" s="9"/>
      <c r="E22" s="9">
        <f t="shared" si="0"/>
        <v>0</v>
      </c>
    </row>
    <row r="23" spans="1:5" ht="21" x14ac:dyDescent="0.25">
      <c r="A23" s="18"/>
      <c r="B23" s="8"/>
      <c r="C23" s="9"/>
      <c r="D23" s="9"/>
      <c r="E23" s="9">
        <f t="shared" si="0"/>
        <v>0</v>
      </c>
    </row>
    <row r="24" spans="1:5" ht="21" x14ac:dyDescent="0.25">
      <c r="A24" s="18"/>
      <c r="B24" s="8"/>
      <c r="C24" s="9"/>
      <c r="D24" s="9"/>
      <c r="E24" s="9">
        <f t="shared" si="0"/>
        <v>0</v>
      </c>
    </row>
    <row r="25" spans="1:5" ht="21" x14ac:dyDescent="0.25">
      <c r="A25" s="18"/>
      <c r="B25" s="8"/>
      <c r="C25" s="9"/>
      <c r="D25" s="9"/>
      <c r="E25" s="9">
        <f t="shared" si="0"/>
        <v>0</v>
      </c>
    </row>
    <row r="26" spans="1:5" ht="21" x14ac:dyDescent="0.25">
      <c r="A26" s="18"/>
      <c r="B26" s="8"/>
      <c r="C26" s="9"/>
      <c r="D26" s="9"/>
      <c r="E26" s="9">
        <f t="shared" si="0"/>
        <v>0</v>
      </c>
    </row>
    <row r="27" spans="1:5" ht="21" x14ac:dyDescent="0.25">
      <c r="A27" s="18"/>
      <c r="B27" s="8"/>
      <c r="C27" s="9"/>
      <c r="D27" s="9"/>
      <c r="E27" s="9">
        <f t="shared" si="0"/>
        <v>0</v>
      </c>
    </row>
    <row r="28" spans="1:5" ht="21" x14ac:dyDescent="0.25">
      <c r="A28" s="18"/>
      <c r="B28" s="8"/>
      <c r="C28" s="9"/>
      <c r="D28" s="9"/>
      <c r="E28" s="9">
        <f t="shared" si="0"/>
        <v>0</v>
      </c>
    </row>
    <row r="29" spans="1:5" ht="21" x14ac:dyDescent="0.25">
      <c r="A29" s="8"/>
      <c r="B29" s="8"/>
      <c r="C29" s="9"/>
      <c r="D29" s="9"/>
      <c r="E29" s="9">
        <f t="shared" si="0"/>
        <v>0</v>
      </c>
    </row>
    <row r="30" spans="1:5" ht="21" x14ac:dyDescent="0.25">
      <c r="A30" s="8"/>
      <c r="B30" s="8"/>
      <c r="C30" s="9"/>
      <c r="D30" s="9"/>
      <c r="E30" s="9">
        <f t="shared" si="0"/>
        <v>0</v>
      </c>
    </row>
    <row r="31" spans="1:5" ht="21" x14ac:dyDescent="0.25">
      <c r="A31" s="8"/>
      <c r="B31" s="8"/>
      <c r="C31" s="9"/>
      <c r="D31" s="9"/>
      <c r="E31" s="9">
        <f t="shared" si="0"/>
        <v>0</v>
      </c>
    </row>
    <row r="32" spans="1:5" ht="21" x14ac:dyDescent="0.25">
      <c r="A32" s="8"/>
      <c r="B32" s="8"/>
      <c r="C32" s="9"/>
      <c r="D32" s="9"/>
      <c r="E32" s="9">
        <f t="shared" si="0"/>
        <v>0</v>
      </c>
    </row>
    <row r="33" spans="1:5" ht="21" x14ac:dyDescent="0.25">
      <c r="A33" s="8"/>
      <c r="B33" s="8"/>
      <c r="C33" s="9"/>
      <c r="D33" s="96"/>
      <c r="E33" s="9">
        <f t="shared" si="0"/>
        <v>0</v>
      </c>
    </row>
    <row r="34" spans="1:5" ht="21" x14ac:dyDescent="0.25">
      <c r="A34" s="8"/>
      <c r="B34" s="8"/>
      <c r="C34" s="9"/>
      <c r="D34" s="16"/>
      <c r="E34" s="9">
        <f t="shared" si="0"/>
        <v>0</v>
      </c>
    </row>
    <row r="35" spans="1:5" ht="21" x14ac:dyDescent="0.25">
      <c r="A35" s="8"/>
      <c r="B35" s="8"/>
      <c r="C35" s="9"/>
      <c r="D35" s="25"/>
      <c r="E35" s="9">
        <f t="shared" si="0"/>
        <v>0</v>
      </c>
    </row>
    <row r="36" spans="1:5" ht="21" x14ac:dyDescent="0.25">
      <c r="A36" s="8"/>
      <c r="B36" s="8"/>
      <c r="C36" s="16"/>
      <c r="D36" s="9"/>
      <c r="E36" s="9">
        <f t="shared" si="0"/>
        <v>0</v>
      </c>
    </row>
    <row r="37" spans="1:5" ht="21" x14ac:dyDescent="0.25">
      <c r="A37" s="8"/>
      <c r="B37" s="8"/>
      <c r="C37" s="9"/>
      <c r="D37" s="9"/>
      <c r="E37" s="9">
        <f t="shared" si="0"/>
        <v>0</v>
      </c>
    </row>
    <row r="38" spans="1:5" ht="21" x14ac:dyDescent="0.25">
      <c r="A38" s="8"/>
      <c r="B38" s="8"/>
      <c r="C38" s="13"/>
      <c r="D38" s="9"/>
      <c r="E38" s="9">
        <f t="shared" si="0"/>
        <v>0</v>
      </c>
    </row>
    <row r="39" spans="1:5" ht="24" x14ac:dyDescent="0.3">
      <c r="A39" s="8"/>
      <c r="B39" s="8"/>
      <c r="C39" s="9"/>
      <c r="D39" s="31"/>
      <c r="E39" s="9">
        <f t="shared" si="0"/>
        <v>0</v>
      </c>
    </row>
    <row r="40" spans="1:5" ht="24" x14ac:dyDescent="0.3">
      <c r="A40" s="8"/>
      <c r="B40" s="8"/>
      <c r="C40" s="9"/>
      <c r="D40" s="31"/>
      <c r="E40" s="9">
        <f t="shared" si="0"/>
        <v>0</v>
      </c>
    </row>
    <row r="41" spans="1:5" ht="24" x14ac:dyDescent="0.3">
      <c r="A41" s="8"/>
      <c r="B41" s="8"/>
      <c r="C41" s="9"/>
      <c r="D41" s="31"/>
      <c r="E41" s="9">
        <f t="shared" si="0"/>
        <v>0</v>
      </c>
    </row>
    <row r="42" spans="1:5" ht="21" x14ac:dyDescent="0.25">
      <c r="A42" s="18"/>
      <c r="B42" s="8"/>
      <c r="C42" s="9"/>
      <c r="D42" s="9"/>
      <c r="E42" s="9">
        <f t="shared" si="0"/>
        <v>0</v>
      </c>
    </row>
    <row r="43" spans="1:5" ht="21" x14ac:dyDescent="0.25">
      <c r="A43" s="18"/>
      <c r="B43" s="8"/>
      <c r="C43" s="9"/>
      <c r="D43" s="9"/>
      <c r="E43" s="9">
        <f t="shared" si="0"/>
        <v>0</v>
      </c>
    </row>
    <row r="44" spans="1:5" ht="21" x14ac:dyDescent="0.25">
      <c r="A44" s="18"/>
      <c r="B44" s="8"/>
      <c r="C44" s="89"/>
      <c r="D44" s="9"/>
      <c r="E44" s="9">
        <f t="shared" si="0"/>
        <v>0</v>
      </c>
    </row>
    <row r="45" spans="1:5" ht="21" x14ac:dyDescent="0.25">
      <c r="A45" s="18"/>
      <c r="B45" s="8"/>
      <c r="C45" s="9"/>
      <c r="D45" s="9"/>
      <c r="E45" s="9">
        <f t="shared" si="0"/>
        <v>0</v>
      </c>
    </row>
    <row r="46" spans="1:5" ht="21" x14ac:dyDescent="0.25">
      <c r="A46" s="18"/>
      <c r="B46" s="8"/>
      <c r="C46" s="96"/>
      <c r="D46" s="9"/>
      <c r="E46" s="9">
        <f t="shared" si="0"/>
        <v>0</v>
      </c>
    </row>
    <row r="47" spans="1:5" ht="21" x14ac:dyDescent="0.25">
      <c r="A47" s="18"/>
      <c r="B47" s="8"/>
      <c r="C47" s="9"/>
      <c r="D47" s="9"/>
      <c r="E47" s="9">
        <f t="shared" si="0"/>
        <v>0</v>
      </c>
    </row>
    <row r="48" spans="1:5" ht="21" x14ac:dyDescent="0.25">
      <c r="A48" s="18"/>
      <c r="B48" s="8"/>
      <c r="C48" s="96"/>
      <c r="D48" s="9"/>
      <c r="E48" s="9">
        <f t="shared" si="0"/>
        <v>0</v>
      </c>
    </row>
    <row r="49" spans="1:5" ht="21" x14ac:dyDescent="0.25">
      <c r="A49" s="18"/>
      <c r="B49" s="8"/>
      <c r="C49" s="9"/>
      <c r="D49" s="96"/>
      <c r="E49" s="9">
        <f t="shared" si="0"/>
        <v>0</v>
      </c>
    </row>
    <row r="50" spans="1:5" ht="21" x14ac:dyDescent="0.25">
      <c r="A50" s="18"/>
      <c r="B50" s="8"/>
      <c r="C50" s="9"/>
      <c r="D50" s="9"/>
      <c r="E50" s="9">
        <f t="shared" si="0"/>
        <v>0</v>
      </c>
    </row>
    <row r="51" spans="1:5" ht="21" x14ac:dyDescent="0.25">
      <c r="A51" s="18"/>
      <c r="B51" s="8"/>
      <c r="C51" s="9"/>
      <c r="D51" s="9"/>
      <c r="E51" s="9">
        <f t="shared" si="0"/>
        <v>0</v>
      </c>
    </row>
    <row r="52" spans="1:5" ht="21" x14ac:dyDescent="0.25">
      <c r="A52" s="8"/>
      <c r="B52" s="8"/>
      <c r="C52" s="9"/>
      <c r="D52" s="9"/>
      <c r="E52" s="9">
        <f t="shared" si="0"/>
        <v>0</v>
      </c>
    </row>
    <row r="53" spans="1:5" ht="21" x14ac:dyDescent="0.25">
      <c r="A53" s="8"/>
      <c r="B53" s="8"/>
      <c r="C53" s="9"/>
      <c r="D53" s="9"/>
      <c r="E53" s="9">
        <f t="shared" si="0"/>
        <v>0</v>
      </c>
    </row>
    <row r="54" spans="1:5" ht="21" x14ac:dyDescent="0.25">
      <c r="A54" s="8"/>
      <c r="B54" s="8"/>
      <c r="C54" s="9"/>
      <c r="D54" s="9"/>
      <c r="E54" s="9">
        <f t="shared" si="0"/>
        <v>0</v>
      </c>
    </row>
    <row r="55" spans="1:5" ht="21" x14ac:dyDescent="0.25">
      <c r="A55" s="18"/>
      <c r="B55" s="8"/>
      <c r="C55" s="9"/>
      <c r="D55" s="9"/>
      <c r="E55" s="9">
        <f t="shared" si="0"/>
        <v>0</v>
      </c>
    </row>
    <row r="56" spans="1:5" ht="21" x14ac:dyDescent="0.25">
      <c r="A56" s="18"/>
      <c r="B56" s="8"/>
      <c r="C56" s="9"/>
      <c r="D56" s="9"/>
      <c r="E56" s="9">
        <f t="shared" si="0"/>
        <v>0</v>
      </c>
    </row>
    <row r="57" spans="1:5" ht="21" x14ac:dyDescent="0.25">
      <c r="A57" s="18"/>
      <c r="B57" s="8"/>
      <c r="C57" s="96"/>
      <c r="D57" s="9"/>
      <c r="E57" s="9">
        <f t="shared" si="0"/>
        <v>0</v>
      </c>
    </row>
    <row r="58" spans="1:5" ht="21" x14ac:dyDescent="0.25">
      <c r="A58" s="18"/>
      <c r="B58" s="8"/>
      <c r="C58" s="9"/>
      <c r="D58" s="9"/>
      <c r="E58" s="9">
        <f>E57+C58-D58</f>
        <v>0</v>
      </c>
    </row>
    <row r="59" spans="1:5" ht="21" x14ac:dyDescent="0.25">
      <c r="A59" s="8"/>
      <c r="B59" s="8"/>
      <c r="C59" s="9"/>
      <c r="D59" s="9"/>
      <c r="E59" s="9">
        <f>E58+C59-D59</f>
        <v>0</v>
      </c>
    </row>
    <row r="60" spans="1:5" ht="21" x14ac:dyDescent="0.25">
      <c r="A60" s="8"/>
      <c r="B60" s="8"/>
      <c r="C60" s="9"/>
      <c r="D60" s="9"/>
      <c r="E60" s="9">
        <f t="shared" si="0"/>
        <v>0</v>
      </c>
    </row>
    <row r="61" spans="1:5" ht="21" x14ac:dyDescent="0.25">
      <c r="A61" s="8"/>
      <c r="B61" s="8"/>
      <c r="C61" s="9"/>
      <c r="D61" s="9"/>
      <c r="E61" s="9">
        <f t="shared" si="0"/>
        <v>0</v>
      </c>
    </row>
    <row r="62" spans="1:5" ht="21" x14ac:dyDescent="0.25">
      <c r="A62" s="8"/>
      <c r="B62" s="8"/>
      <c r="C62" s="9"/>
      <c r="D62" s="9"/>
      <c r="E62" s="9">
        <f t="shared" si="0"/>
        <v>0</v>
      </c>
    </row>
    <row r="63" spans="1:5" ht="21" x14ac:dyDescent="0.25">
      <c r="A63" s="8"/>
      <c r="B63" s="8"/>
      <c r="C63" s="9"/>
      <c r="D63" s="9"/>
      <c r="E63" s="9">
        <f t="shared" si="0"/>
        <v>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AAC95-EE27-4811-B988-C4F2DB865F9E}">
  <dimension ref="A1:E102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81.83203125" customWidth="1"/>
    <col min="3" max="3" width="21.1640625" customWidth="1"/>
    <col min="4" max="4" width="20.5" bestFit="1" customWidth="1"/>
    <col min="5" max="5" width="22.5" customWidth="1"/>
  </cols>
  <sheetData>
    <row r="1" spans="1:5" ht="29" x14ac:dyDescent="0.35">
      <c r="A1" s="160" t="s">
        <v>2658</v>
      </c>
      <c r="B1" s="160"/>
      <c r="C1" s="160"/>
      <c r="D1" s="160"/>
      <c r="E1" s="160"/>
    </row>
    <row r="2" spans="1:5" ht="26" x14ac:dyDescent="0.3">
      <c r="A2" s="161" t="s">
        <v>2630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3685</v>
      </c>
    </row>
    <row r="5" spans="1:5" ht="21" x14ac:dyDescent="0.25">
      <c r="A5" s="18" t="s">
        <v>2726</v>
      </c>
      <c r="B5" s="8" t="s">
        <v>259</v>
      </c>
      <c r="C5" s="9"/>
      <c r="D5" s="9">
        <v>131.25</v>
      </c>
      <c r="E5" s="9">
        <f>E4+C5-D5</f>
        <v>3553.75</v>
      </c>
    </row>
    <row r="6" spans="1:5" ht="21" x14ac:dyDescent="0.25">
      <c r="A6" s="18" t="s">
        <v>2836</v>
      </c>
      <c r="B6" s="8" t="s">
        <v>259</v>
      </c>
      <c r="C6" s="9"/>
      <c r="D6" s="9">
        <v>131.25</v>
      </c>
      <c r="E6" s="9">
        <f t="shared" ref="E6:E69" si="0">E5+C6-D6</f>
        <v>3422.5</v>
      </c>
    </row>
    <row r="7" spans="1:5" ht="21" x14ac:dyDescent="0.25">
      <c r="A7" s="18" t="s">
        <v>2995</v>
      </c>
      <c r="B7" s="8" t="s">
        <v>259</v>
      </c>
      <c r="C7" s="9"/>
      <c r="D7" s="9">
        <v>131.25</v>
      </c>
      <c r="E7" s="9">
        <f t="shared" si="0"/>
        <v>3291.25</v>
      </c>
    </row>
    <row r="8" spans="1:5" ht="21" x14ac:dyDescent="0.25">
      <c r="A8" s="18" t="s">
        <v>3075</v>
      </c>
      <c r="B8" s="8" t="s">
        <v>259</v>
      </c>
      <c r="C8" s="9"/>
      <c r="D8" s="9">
        <v>577.5</v>
      </c>
      <c r="E8" s="9">
        <f t="shared" si="0"/>
        <v>2713.75</v>
      </c>
    </row>
    <row r="9" spans="1:5" ht="21" x14ac:dyDescent="0.25">
      <c r="A9" s="18" t="s">
        <v>3111</v>
      </c>
      <c r="B9" s="8" t="s">
        <v>259</v>
      </c>
      <c r="C9" s="9"/>
      <c r="D9" s="9">
        <v>577.5</v>
      </c>
      <c r="E9" s="9">
        <f t="shared" si="0"/>
        <v>2136.25</v>
      </c>
    </row>
    <row r="10" spans="1:5" ht="21" x14ac:dyDescent="0.25">
      <c r="A10" s="18" t="s">
        <v>3111</v>
      </c>
      <c r="B10" s="8" t="s">
        <v>259</v>
      </c>
      <c r="C10" s="86"/>
      <c r="D10" s="9">
        <v>131.25</v>
      </c>
      <c r="E10" s="9">
        <f t="shared" si="0"/>
        <v>2005</v>
      </c>
    </row>
    <row r="11" spans="1:5" ht="21" x14ac:dyDescent="0.25">
      <c r="A11" s="18" t="s">
        <v>3200</v>
      </c>
      <c r="B11" s="8" t="s">
        <v>259</v>
      </c>
      <c r="C11" s="9"/>
      <c r="D11" s="9">
        <v>577.5</v>
      </c>
      <c r="E11" s="9">
        <f t="shared" si="0"/>
        <v>1427.5</v>
      </c>
    </row>
    <row r="12" spans="1:5" ht="21" x14ac:dyDescent="0.25">
      <c r="A12" s="18" t="s">
        <v>3200</v>
      </c>
      <c r="B12" s="8" t="s">
        <v>259</v>
      </c>
      <c r="C12" s="9"/>
      <c r="D12" s="9">
        <v>131.25</v>
      </c>
      <c r="E12" s="9">
        <f t="shared" si="0"/>
        <v>1296.25</v>
      </c>
    </row>
    <row r="13" spans="1:5" ht="21" x14ac:dyDescent="0.25">
      <c r="A13" s="18" t="s">
        <v>3290</v>
      </c>
      <c r="B13" s="8" t="s">
        <v>259</v>
      </c>
      <c r="C13" s="9"/>
      <c r="D13" s="9">
        <v>131.25</v>
      </c>
      <c r="E13" s="9">
        <f t="shared" si="0"/>
        <v>1165</v>
      </c>
    </row>
    <row r="14" spans="1:5" ht="21" x14ac:dyDescent="0.25">
      <c r="A14" s="18" t="s">
        <v>3302</v>
      </c>
      <c r="B14" s="8" t="s">
        <v>259</v>
      </c>
      <c r="C14" s="9"/>
      <c r="D14" s="9">
        <v>577.5</v>
      </c>
      <c r="E14" s="9">
        <f t="shared" si="0"/>
        <v>587.5</v>
      </c>
    </row>
    <row r="15" spans="1:5" ht="21" x14ac:dyDescent="0.25">
      <c r="A15" s="18"/>
      <c r="B15" s="8"/>
      <c r="C15" s="9"/>
      <c r="D15" s="9"/>
      <c r="E15" s="9">
        <f t="shared" si="0"/>
        <v>587.5</v>
      </c>
    </row>
    <row r="16" spans="1:5" ht="21" x14ac:dyDescent="0.25">
      <c r="A16" s="18"/>
      <c r="B16" s="8"/>
      <c r="C16" s="9"/>
      <c r="D16" s="9"/>
      <c r="E16" s="9">
        <f t="shared" si="0"/>
        <v>587.5</v>
      </c>
    </row>
    <row r="17" spans="1:5" ht="21" x14ac:dyDescent="0.25">
      <c r="A17" s="18"/>
      <c r="B17" s="8"/>
      <c r="C17" s="9"/>
      <c r="D17" s="9"/>
      <c r="E17" s="9">
        <f t="shared" si="0"/>
        <v>587.5</v>
      </c>
    </row>
    <row r="18" spans="1:5" ht="21" x14ac:dyDescent="0.25">
      <c r="A18" s="18"/>
      <c r="B18" s="8"/>
      <c r="C18" s="9"/>
      <c r="D18" s="9"/>
      <c r="E18" s="9">
        <f t="shared" si="0"/>
        <v>587.5</v>
      </c>
    </row>
    <row r="19" spans="1:5" ht="21" x14ac:dyDescent="0.25">
      <c r="A19" s="18"/>
      <c r="B19" s="8"/>
      <c r="C19" s="9"/>
      <c r="D19" s="9"/>
      <c r="E19" s="9">
        <f t="shared" si="0"/>
        <v>587.5</v>
      </c>
    </row>
    <row r="20" spans="1:5" ht="21" x14ac:dyDescent="0.25">
      <c r="A20" s="18"/>
      <c r="B20" s="8"/>
      <c r="C20" s="9"/>
      <c r="D20" s="9"/>
      <c r="E20" s="9">
        <f t="shared" si="0"/>
        <v>587.5</v>
      </c>
    </row>
    <row r="21" spans="1:5" ht="21" x14ac:dyDescent="0.25">
      <c r="A21" s="18"/>
      <c r="B21" s="8"/>
      <c r="C21" s="9"/>
      <c r="D21" s="9"/>
      <c r="E21" s="9">
        <f t="shared" si="0"/>
        <v>587.5</v>
      </c>
    </row>
    <row r="22" spans="1:5" ht="21" x14ac:dyDescent="0.25">
      <c r="A22" s="18"/>
      <c r="B22" s="8"/>
      <c r="C22" s="9"/>
      <c r="D22" s="9"/>
      <c r="E22" s="9">
        <f t="shared" si="0"/>
        <v>587.5</v>
      </c>
    </row>
    <row r="23" spans="1:5" ht="21" x14ac:dyDescent="0.25">
      <c r="A23" s="18"/>
      <c r="B23" s="8"/>
      <c r="C23" s="9"/>
      <c r="D23" s="9"/>
      <c r="E23" s="9">
        <f t="shared" si="0"/>
        <v>587.5</v>
      </c>
    </row>
    <row r="24" spans="1:5" ht="21" x14ac:dyDescent="0.25">
      <c r="A24" s="18"/>
      <c r="B24" s="8"/>
      <c r="C24" s="9"/>
      <c r="D24" s="9"/>
      <c r="E24" s="9">
        <f t="shared" si="0"/>
        <v>587.5</v>
      </c>
    </row>
    <row r="25" spans="1:5" ht="21" x14ac:dyDescent="0.25">
      <c r="A25" s="18"/>
      <c r="B25" s="8"/>
      <c r="C25" s="9"/>
      <c r="D25" s="9"/>
      <c r="E25" s="9">
        <f t="shared" si="0"/>
        <v>587.5</v>
      </c>
    </row>
    <row r="26" spans="1:5" ht="21" x14ac:dyDescent="0.25">
      <c r="A26" s="18"/>
      <c r="B26" s="8"/>
      <c r="C26" s="9"/>
      <c r="D26" s="9"/>
      <c r="E26" s="9">
        <f t="shared" si="0"/>
        <v>587.5</v>
      </c>
    </row>
    <row r="27" spans="1:5" ht="21" x14ac:dyDescent="0.25">
      <c r="A27" s="18"/>
      <c r="B27" s="8"/>
      <c r="C27" s="9"/>
      <c r="D27" s="9"/>
      <c r="E27" s="9">
        <f t="shared" si="0"/>
        <v>587.5</v>
      </c>
    </row>
    <row r="28" spans="1:5" ht="21" x14ac:dyDescent="0.25">
      <c r="A28" s="18"/>
      <c r="B28" s="8"/>
      <c r="C28" s="9"/>
      <c r="D28" s="9"/>
      <c r="E28" s="9">
        <f t="shared" si="0"/>
        <v>587.5</v>
      </c>
    </row>
    <row r="29" spans="1:5" ht="21" x14ac:dyDescent="0.25">
      <c r="A29" s="8"/>
      <c r="B29" s="8"/>
      <c r="C29" s="9"/>
      <c r="D29" s="9"/>
      <c r="E29" s="9">
        <f t="shared" si="0"/>
        <v>587.5</v>
      </c>
    </row>
    <row r="30" spans="1:5" ht="21" x14ac:dyDescent="0.25">
      <c r="A30" s="8"/>
      <c r="B30" s="8"/>
      <c r="C30" s="9"/>
      <c r="D30" s="9"/>
      <c r="E30" s="9">
        <f t="shared" si="0"/>
        <v>587.5</v>
      </c>
    </row>
    <row r="31" spans="1:5" ht="21" x14ac:dyDescent="0.25">
      <c r="A31" s="8"/>
      <c r="B31" s="8"/>
      <c r="C31" s="9"/>
      <c r="D31" s="9"/>
      <c r="E31" s="9">
        <f t="shared" si="0"/>
        <v>587.5</v>
      </c>
    </row>
    <row r="32" spans="1:5" ht="21" x14ac:dyDescent="0.25">
      <c r="A32" s="8"/>
      <c r="B32" s="8"/>
      <c r="C32" s="9"/>
      <c r="D32" s="9"/>
      <c r="E32" s="9">
        <f t="shared" si="0"/>
        <v>587.5</v>
      </c>
    </row>
    <row r="33" spans="1:5" ht="21" x14ac:dyDescent="0.25">
      <c r="A33" s="8"/>
      <c r="B33" s="8"/>
      <c r="C33" s="9"/>
      <c r="D33" s="96"/>
      <c r="E33" s="9">
        <f t="shared" si="0"/>
        <v>587.5</v>
      </c>
    </row>
    <row r="34" spans="1:5" ht="21" x14ac:dyDescent="0.25">
      <c r="A34" s="8"/>
      <c r="B34" s="8"/>
      <c r="C34" s="9"/>
      <c r="D34" s="16"/>
      <c r="E34" s="9">
        <f t="shared" si="0"/>
        <v>587.5</v>
      </c>
    </row>
    <row r="35" spans="1:5" ht="21" x14ac:dyDescent="0.25">
      <c r="A35" s="8"/>
      <c r="B35" s="8"/>
      <c r="C35" s="9"/>
      <c r="D35" s="25"/>
      <c r="E35" s="9">
        <f t="shared" si="0"/>
        <v>587.5</v>
      </c>
    </row>
    <row r="36" spans="1:5" ht="21" x14ac:dyDescent="0.25">
      <c r="A36" s="8"/>
      <c r="B36" s="8"/>
      <c r="C36" s="16"/>
      <c r="D36" s="9"/>
      <c r="E36" s="9">
        <f t="shared" si="0"/>
        <v>587.5</v>
      </c>
    </row>
    <row r="37" spans="1:5" ht="21" x14ac:dyDescent="0.25">
      <c r="A37" s="8"/>
      <c r="B37" s="8"/>
      <c r="C37" s="9"/>
      <c r="D37" s="9"/>
      <c r="E37" s="9">
        <f t="shared" si="0"/>
        <v>587.5</v>
      </c>
    </row>
    <row r="38" spans="1:5" ht="21" x14ac:dyDescent="0.25">
      <c r="A38" s="8"/>
      <c r="B38" s="8"/>
      <c r="C38" s="13"/>
      <c r="D38" s="9"/>
      <c r="E38" s="9">
        <f t="shared" si="0"/>
        <v>587.5</v>
      </c>
    </row>
    <row r="39" spans="1:5" ht="24" x14ac:dyDescent="0.3">
      <c r="A39" s="8"/>
      <c r="B39" s="8"/>
      <c r="C39" s="9"/>
      <c r="D39" s="31"/>
      <c r="E39" s="9">
        <f t="shared" si="0"/>
        <v>587.5</v>
      </c>
    </row>
    <row r="40" spans="1:5" ht="24" x14ac:dyDescent="0.3">
      <c r="A40" s="8"/>
      <c r="B40" s="8"/>
      <c r="C40" s="9"/>
      <c r="D40" s="31"/>
      <c r="E40" s="9">
        <f t="shared" si="0"/>
        <v>587.5</v>
      </c>
    </row>
    <row r="41" spans="1:5" ht="24" x14ac:dyDescent="0.3">
      <c r="A41" s="8"/>
      <c r="B41" s="8"/>
      <c r="C41" s="9"/>
      <c r="D41" s="31"/>
      <c r="E41" s="9">
        <f t="shared" si="0"/>
        <v>587.5</v>
      </c>
    </row>
    <row r="42" spans="1:5" ht="21" x14ac:dyDescent="0.25">
      <c r="A42" s="18"/>
      <c r="B42" s="8"/>
      <c r="C42" s="9"/>
      <c r="D42" s="9"/>
      <c r="E42" s="9">
        <f t="shared" si="0"/>
        <v>587.5</v>
      </c>
    </row>
    <row r="43" spans="1:5" ht="21" x14ac:dyDescent="0.25">
      <c r="A43" s="18"/>
      <c r="B43" s="8"/>
      <c r="C43" s="9"/>
      <c r="D43" s="9"/>
      <c r="E43" s="9">
        <f t="shared" si="0"/>
        <v>587.5</v>
      </c>
    </row>
    <row r="44" spans="1:5" ht="21" x14ac:dyDescent="0.25">
      <c r="A44" s="18"/>
      <c r="B44" s="8"/>
      <c r="C44" s="89"/>
      <c r="D44" s="9"/>
      <c r="E44" s="9">
        <f t="shared" si="0"/>
        <v>587.5</v>
      </c>
    </row>
    <row r="45" spans="1:5" ht="21" x14ac:dyDescent="0.25">
      <c r="A45" s="18"/>
      <c r="B45" s="8"/>
      <c r="C45" s="9"/>
      <c r="D45" s="9"/>
      <c r="E45" s="9">
        <f t="shared" si="0"/>
        <v>587.5</v>
      </c>
    </row>
    <row r="46" spans="1:5" ht="21" x14ac:dyDescent="0.25">
      <c r="A46" s="18"/>
      <c r="B46" s="8"/>
      <c r="C46" s="96"/>
      <c r="D46" s="9"/>
      <c r="E46" s="9">
        <f t="shared" si="0"/>
        <v>587.5</v>
      </c>
    </row>
    <row r="47" spans="1:5" ht="21" x14ac:dyDescent="0.25">
      <c r="A47" s="18"/>
      <c r="B47" s="8"/>
      <c r="C47" s="9"/>
      <c r="D47" s="9"/>
      <c r="E47" s="9">
        <f t="shared" si="0"/>
        <v>587.5</v>
      </c>
    </row>
    <row r="48" spans="1:5" ht="21" x14ac:dyDescent="0.25">
      <c r="A48" s="18"/>
      <c r="B48" s="8"/>
      <c r="C48" s="96"/>
      <c r="D48" s="9"/>
      <c r="E48" s="9">
        <f t="shared" si="0"/>
        <v>587.5</v>
      </c>
    </row>
    <row r="49" spans="1:5" ht="21" x14ac:dyDescent="0.25">
      <c r="A49" s="18"/>
      <c r="B49" s="8"/>
      <c r="C49" s="9"/>
      <c r="D49" s="96"/>
      <c r="E49" s="9">
        <f t="shared" si="0"/>
        <v>587.5</v>
      </c>
    </row>
    <row r="50" spans="1:5" ht="21" x14ac:dyDescent="0.25">
      <c r="A50" s="18"/>
      <c r="B50" s="8"/>
      <c r="C50" s="9"/>
      <c r="D50" s="9"/>
      <c r="E50" s="9">
        <f t="shared" si="0"/>
        <v>587.5</v>
      </c>
    </row>
    <row r="51" spans="1:5" ht="21" x14ac:dyDescent="0.25">
      <c r="A51" s="18"/>
      <c r="B51" s="8"/>
      <c r="C51" s="9"/>
      <c r="D51" s="9"/>
      <c r="E51" s="9">
        <f t="shared" si="0"/>
        <v>587.5</v>
      </c>
    </row>
    <row r="52" spans="1:5" ht="21" x14ac:dyDescent="0.25">
      <c r="A52" s="8"/>
      <c r="B52" s="8"/>
      <c r="C52" s="9"/>
      <c r="D52" s="9"/>
      <c r="E52" s="9">
        <f t="shared" si="0"/>
        <v>587.5</v>
      </c>
    </row>
    <row r="53" spans="1:5" ht="21" x14ac:dyDescent="0.25">
      <c r="A53" s="8"/>
      <c r="B53" s="8"/>
      <c r="C53" s="9"/>
      <c r="D53" s="9"/>
      <c r="E53" s="9">
        <f t="shared" si="0"/>
        <v>587.5</v>
      </c>
    </row>
    <row r="54" spans="1:5" ht="21" x14ac:dyDescent="0.25">
      <c r="A54" s="8"/>
      <c r="B54" s="8"/>
      <c r="C54" s="9"/>
      <c r="D54" s="9"/>
      <c r="E54" s="9">
        <f t="shared" si="0"/>
        <v>587.5</v>
      </c>
    </row>
    <row r="55" spans="1:5" ht="21" x14ac:dyDescent="0.25">
      <c r="A55" s="18"/>
      <c r="B55" s="8"/>
      <c r="C55" s="9"/>
      <c r="D55" s="9"/>
      <c r="E55" s="9">
        <f t="shared" si="0"/>
        <v>587.5</v>
      </c>
    </row>
    <row r="56" spans="1:5" ht="21" x14ac:dyDescent="0.25">
      <c r="A56" s="18"/>
      <c r="B56" s="8"/>
      <c r="C56" s="9"/>
      <c r="D56" s="9"/>
      <c r="E56" s="9">
        <f t="shared" si="0"/>
        <v>587.5</v>
      </c>
    </row>
    <row r="57" spans="1:5" ht="21" x14ac:dyDescent="0.25">
      <c r="A57" s="18"/>
      <c r="B57" s="8"/>
      <c r="C57" s="96"/>
      <c r="D57" s="9"/>
      <c r="E57" s="9">
        <f t="shared" si="0"/>
        <v>587.5</v>
      </c>
    </row>
    <row r="58" spans="1:5" ht="21" x14ac:dyDescent="0.25">
      <c r="A58" s="18"/>
      <c r="B58" s="8"/>
      <c r="C58" s="9"/>
      <c r="D58" s="9"/>
      <c r="E58" s="9">
        <f>E57+C58-D58</f>
        <v>587.5</v>
      </c>
    </row>
    <row r="59" spans="1:5" ht="21" x14ac:dyDescent="0.25">
      <c r="A59" s="8"/>
      <c r="B59" s="8"/>
      <c r="C59" s="9"/>
      <c r="D59" s="9"/>
      <c r="E59" s="9">
        <f>E58+C59-D59</f>
        <v>587.5</v>
      </c>
    </row>
    <row r="60" spans="1:5" ht="21" x14ac:dyDescent="0.25">
      <c r="A60" s="8"/>
      <c r="B60" s="8"/>
      <c r="C60" s="9"/>
      <c r="D60" s="9"/>
      <c r="E60" s="9">
        <f t="shared" si="0"/>
        <v>587.5</v>
      </c>
    </row>
    <row r="61" spans="1:5" ht="21" x14ac:dyDescent="0.25">
      <c r="A61" s="8"/>
      <c r="B61" s="8"/>
      <c r="C61" s="9"/>
      <c r="D61" s="9"/>
      <c r="E61" s="9">
        <f t="shared" si="0"/>
        <v>587.5</v>
      </c>
    </row>
    <row r="62" spans="1:5" ht="21" x14ac:dyDescent="0.25">
      <c r="A62" s="8"/>
      <c r="B62" s="8"/>
      <c r="C62" s="9"/>
      <c r="D62" s="9"/>
      <c r="E62" s="9">
        <f t="shared" si="0"/>
        <v>587.5</v>
      </c>
    </row>
    <row r="63" spans="1:5" ht="21" x14ac:dyDescent="0.25">
      <c r="A63" s="8"/>
      <c r="B63" s="8"/>
      <c r="C63" s="9"/>
      <c r="D63" s="9"/>
      <c r="E63" s="9">
        <f t="shared" si="0"/>
        <v>587.5</v>
      </c>
    </row>
    <row r="64" spans="1:5" ht="21" x14ac:dyDescent="0.25">
      <c r="E64" s="9">
        <f t="shared" si="0"/>
        <v>587.5</v>
      </c>
    </row>
    <row r="65" spans="5:5" ht="21" x14ac:dyDescent="0.25">
      <c r="E65" s="9">
        <f t="shared" si="0"/>
        <v>587.5</v>
      </c>
    </row>
    <row r="66" spans="5:5" ht="21" x14ac:dyDescent="0.25">
      <c r="E66" s="9">
        <f t="shared" si="0"/>
        <v>587.5</v>
      </c>
    </row>
    <row r="67" spans="5:5" ht="21" x14ac:dyDescent="0.25">
      <c r="E67" s="9">
        <f t="shared" si="0"/>
        <v>587.5</v>
      </c>
    </row>
    <row r="68" spans="5:5" ht="21" x14ac:dyDescent="0.25">
      <c r="E68" s="9">
        <f t="shared" si="0"/>
        <v>587.5</v>
      </c>
    </row>
    <row r="69" spans="5:5" ht="21" x14ac:dyDescent="0.25">
      <c r="E69" s="9">
        <f t="shared" si="0"/>
        <v>587.5</v>
      </c>
    </row>
    <row r="70" spans="5:5" ht="21" x14ac:dyDescent="0.25">
      <c r="E70" s="9">
        <f t="shared" ref="E70:E102" si="1">E69+C70-D70</f>
        <v>587.5</v>
      </c>
    </row>
    <row r="71" spans="5:5" ht="21" x14ac:dyDescent="0.25">
      <c r="E71" s="9">
        <f t="shared" si="1"/>
        <v>587.5</v>
      </c>
    </row>
    <row r="72" spans="5:5" ht="21" x14ac:dyDescent="0.25">
      <c r="E72" s="9">
        <f t="shared" si="1"/>
        <v>587.5</v>
      </c>
    </row>
    <row r="73" spans="5:5" ht="21" x14ac:dyDescent="0.25">
      <c r="E73" s="9">
        <f t="shared" si="1"/>
        <v>587.5</v>
      </c>
    </row>
    <row r="74" spans="5:5" ht="21" x14ac:dyDescent="0.25">
      <c r="E74" s="9">
        <f t="shared" si="1"/>
        <v>587.5</v>
      </c>
    </row>
    <row r="75" spans="5:5" ht="21" x14ac:dyDescent="0.25">
      <c r="E75" s="9">
        <f t="shared" si="1"/>
        <v>587.5</v>
      </c>
    </row>
    <row r="76" spans="5:5" ht="21" x14ac:dyDescent="0.25">
      <c r="E76" s="9">
        <f t="shared" si="1"/>
        <v>587.5</v>
      </c>
    </row>
    <row r="77" spans="5:5" ht="21" x14ac:dyDescent="0.25">
      <c r="E77" s="9">
        <f t="shared" si="1"/>
        <v>587.5</v>
      </c>
    </row>
    <row r="78" spans="5:5" ht="21" x14ac:dyDescent="0.25">
      <c r="E78" s="9">
        <f t="shared" si="1"/>
        <v>587.5</v>
      </c>
    </row>
    <row r="79" spans="5:5" ht="21" x14ac:dyDescent="0.25">
      <c r="E79" s="9">
        <f t="shared" si="1"/>
        <v>587.5</v>
      </c>
    </row>
    <row r="80" spans="5:5" ht="21" x14ac:dyDescent="0.25">
      <c r="E80" s="9">
        <f t="shared" si="1"/>
        <v>587.5</v>
      </c>
    </row>
    <row r="81" spans="5:5" ht="21" x14ac:dyDescent="0.25">
      <c r="E81" s="9">
        <f t="shared" si="1"/>
        <v>587.5</v>
      </c>
    </row>
    <row r="82" spans="5:5" ht="21" x14ac:dyDescent="0.25">
      <c r="E82" s="9">
        <f t="shared" si="1"/>
        <v>587.5</v>
      </c>
    </row>
    <row r="83" spans="5:5" ht="21" x14ac:dyDescent="0.25">
      <c r="E83" s="9">
        <f t="shared" si="1"/>
        <v>587.5</v>
      </c>
    </row>
    <row r="84" spans="5:5" ht="21" x14ac:dyDescent="0.25">
      <c r="E84" s="9">
        <f t="shared" si="1"/>
        <v>587.5</v>
      </c>
    </row>
    <row r="85" spans="5:5" ht="21" x14ac:dyDescent="0.25">
      <c r="E85" s="9">
        <f t="shared" si="1"/>
        <v>587.5</v>
      </c>
    </row>
    <row r="86" spans="5:5" ht="21" x14ac:dyDescent="0.25">
      <c r="E86" s="9">
        <f t="shared" si="1"/>
        <v>587.5</v>
      </c>
    </row>
    <row r="87" spans="5:5" ht="21" x14ac:dyDescent="0.25">
      <c r="E87" s="9">
        <f t="shared" si="1"/>
        <v>587.5</v>
      </c>
    </row>
    <row r="88" spans="5:5" ht="21" x14ac:dyDescent="0.25">
      <c r="E88" s="9">
        <f t="shared" si="1"/>
        <v>587.5</v>
      </c>
    </row>
    <row r="89" spans="5:5" ht="21" x14ac:dyDescent="0.25">
      <c r="E89" s="9">
        <f t="shared" si="1"/>
        <v>587.5</v>
      </c>
    </row>
    <row r="90" spans="5:5" ht="21" x14ac:dyDescent="0.25">
      <c r="E90" s="9">
        <f t="shared" si="1"/>
        <v>587.5</v>
      </c>
    </row>
    <row r="91" spans="5:5" ht="21" x14ac:dyDescent="0.25">
      <c r="E91" s="9">
        <f t="shared" si="1"/>
        <v>587.5</v>
      </c>
    </row>
    <row r="92" spans="5:5" ht="21" x14ac:dyDescent="0.25">
      <c r="E92" s="9">
        <f t="shared" si="1"/>
        <v>587.5</v>
      </c>
    </row>
    <row r="93" spans="5:5" ht="21" x14ac:dyDescent="0.25">
      <c r="E93" s="9">
        <f t="shared" si="1"/>
        <v>587.5</v>
      </c>
    </row>
    <row r="94" spans="5:5" ht="21" x14ac:dyDescent="0.25">
      <c r="E94" s="9">
        <f t="shared" si="1"/>
        <v>587.5</v>
      </c>
    </row>
    <row r="95" spans="5:5" ht="21" x14ac:dyDescent="0.25">
      <c r="E95" s="9">
        <f t="shared" si="1"/>
        <v>587.5</v>
      </c>
    </row>
    <row r="96" spans="5:5" ht="21" x14ac:dyDescent="0.25">
      <c r="E96" s="9">
        <f t="shared" si="1"/>
        <v>587.5</v>
      </c>
    </row>
    <row r="97" spans="5:5" ht="21" x14ac:dyDescent="0.25">
      <c r="E97" s="9">
        <f t="shared" si="1"/>
        <v>587.5</v>
      </c>
    </row>
    <row r="98" spans="5:5" ht="21" x14ac:dyDescent="0.25">
      <c r="E98" s="9">
        <f t="shared" si="1"/>
        <v>587.5</v>
      </c>
    </row>
    <row r="99" spans="5:5" ht="21" x14ac:dyDescent="0.25">
      <c r="E99" s="9">
        <f t="shared" si="1"/>
        <v>587.5</v>
      </c>
    </row>
    <row r="100" spans="5:5" ht="21" x14ac:dyDescent="0.25">
      <c r="E100" s="9">
        <f t="shared" si="1"/>
        <v>587.5</v>
      </c>
    </row>
    <row r="101" spans="5:5" ht="21" x14ac:dyDescent="0.25">
      <c r="E101" s="9">
        <f t="shared" si="1"/>
        <v>587.5</v>
      </c>
    </row>
    <row r="102" spans="5:5" ht="21" x14ac:dyDescent="0.25">
      <c r="E102" s="9">
        <f t="shared" si="1"/>
        <v>587.5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500DC-D0B1-4809-950A-9A6BBEBC8871}">
  <dimension ref="A1:E70"/>
  <sheetViews>
    <sheetView workbookViewId="0">
      <selection activeCell="A26" sqref="A26"/>
    </sheetView>
  </sheetViews>
  <sheetFormatPr baseColWidth="10" defaultColWidth="8.83203125" defaultRowHeight="15" x14ac:dyDescent="0.2"/>
  <cols>
    <col min="1" max="1" width="15.6640625" bestFit="1" customWidth="1"/>
    <col min="2" max="2" width="52" customWidth="1"/>
    <col min="3" max="3" width="18.83203125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2658</v>
      </c>
      <c r="B1" s="160"/>
      <c r="C1" s="160"/>
      <c r="D1" s="160"/>
      <c r="E1" s="160"/>
    </row>
    <row r="2" spans="1:5" ht="26" x14ac:dyDescent="0.3">
      <c r="A2" s="161" t="s">
        <v>3141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/>
    </row>
    <row r="5" spans="1:5" ht="21" x14ac:dyDescent="0.25">
      <c r="A5" s="18" t="s">
        <v>3140</v>
      </c>
      <c r="B5" s="8" t="s">
        <v>2751</v>
      </c>
      <c r="C5" s="9">
        <v>10000</v>
      </c>
      <c r="D5" s="9"/>
      <c r="E5" s="9">
        <f>E4+C5-D5</f>
        <v>10000</v>
      </c>
    </row>
    <row r="6" spans="1:5" ht="21" x14ac:dyDescent="0.25">
      <c r="A6" s="18"/>
      <c r="B6" s="8" t="s">
        <v>259</v>
      </c>
      <c r="C6" s="9"/>
      <c r="D6" s="9">
        <v>249</v>
      </c>
      <c r="E6" s="9">
        <f t="shared" ref="E6:E69" si="0">E5+C6-D6</f>
        <v>9751</v>
      </c>
    </row>
    <row r="7" spans="1:5" ht="21" x14ac:dyDescent="0.25">
      <c r="A7" s="18"/>
      <c r="B7" s="8" t="s">
        <v>259</v>
      </c>
      <c r="C7" s="9"/>
      <c r="D7" s="9">
        <v>249</v>
      </c>
      <c r="E7" s="9">
        <f t="shared" si="0"/>
        <v>9502</v>
      </c>
    </row>
    <row r="8" spans="1:5" ht="21" x14ac:dyDescent="0.25">
      <c r="A8" s="18"/>
      <c r="B8" s="8" t="s">
        <v>259</v>
      </c>
      <c r="C8" s="9"/>
      <c r="D8" s="9">
        <v>249</v>
      </c>
      <c r="E8" s="9">
        <f t="shared" si="0"/>
        <v>9253</v>
      </c>
    </row>
    <row r="9" spans="1:5" ht="21" x14ac:dyDescent="0.25">
      <c r="A9" s="18" t="s">
        <v>3140</v>
      </c>
      <c r="B9" s="8" t="s">
        <v>2785</v>
      </c>
      <c r="C9" s="9"/>
      <c r="D9" s="9">
        <v>8591</v>
      </c>
      <c r="E9" s="9">
        <f t="shared" si="0"/>
        <v>662</v>
      </c>
    </row>
    <row r="10" spans="1:5" ht="21" x14ac:dyDescent="0.25">
      <c r="A10" s="18" t="s">
        <v>3140</v>
      </c>
      <c r="B10" s="8" t="s">
        <v>2751</v>
      </c>
      <c r="C10" s="86">
        <f>97000+100000+16000</f>
        <v>213000</v>
      </c>
      <c r="D10" s="9"/>
      <c r="E10" s="9">
        <f t="shared" si="0"/>
        <v>213662</v>
      </c>
    </row>
    <row r="11" spans="1:5" ht="21" x14ac:dyDescent="0.25">
      <c r="A11" s="18" t="s">
        <v>3140</v>
      </c>
      <c r="B11" s="8" t="s">
        <v>2785</v>
      </c>
      <c r="C11" s="9"/>
      <c r="D11" s="9">
        <v>212030</v>
      </c>
      <c r="E11" s="9">
        <f t="shared" si="0"/>
        <v>1632</v>
      </c>
    </row>
    <row r="12" spans="1:5" ht="21" x14ac:dyDescent="0.25">
      <c r="A12" s="18" t="s">
        <v>3150</v>
      </c>
      <c r="B12" s="8" t="s">
        <v>2751</v>
      </c>
      <c r="C12" s="9">
        <v>398000</v>
      </c>
      <c r="D12" s="9"/>
      <c r="E12" s="9">
        <f t="shared" si="0"/>
        <v>399632</v>
      </c>
    </row>
    <row r="13" spans="1:5" ht="21" x14ac:dyDescent="0.25">
      <c r="A13" s="18" t="s">
        <v>3150</v>
      </c>
      <c r="B13" s="8" t="s">
        <v>2785</v>
      </c>
      <c r="C13" s="9"/>
      <c r="D13" s="9">
        <v>398023</v>
      </c>
      <c r="E13" s="9">
        <f t="shared" si="0"/>
        <v>1609</v>
      </c>
    </row>
    <row r="14" spans="1:5" ht="21" x14ac:dyDescent="0.25">
      <c r="A14" s="18" t="s">
        <v>3168</v>
      </c>
      <c r="B14" s="8" t="s">
        <v>3171</v>
      </c>
      <c r="C14" s="9">
        <v>9500</v>
      </c>
      <c r="D14" s="9"/>
      <c r="E14" s="9">
        <f t="shared" si="0"/>
        <v>11109</v>
      </c>
    </row>
    <row r="15" spans="1:5" ht="21" x14ac:dyDescent="0.25">
      <c r="A15" s="18" t="s">
        <v>3168</v>
      </c>
      <c r="B15" s="8" t="s">
        <v>3153</v>
      </c>
      <c r="C15" s="9"/>
      <c r="D15" s="9">
        <v>9358.3799999999992</v>
      </c>
      <c r="E15" s="9">
        <f t="shared" si="0"/>
        <v>1750.6200000000008</v>
      </c>
    </row>
    <row r="16" spans="1:5" ht="21" x14ac:dyDescent="0.25">
      <c r="A16" s="18" t="s">
        <v>3173</v>
      </c>
      <c r="B16" s="8" t="s">
        <v>2751</v>
      </c>
      <c r="C16" s="9">
        <v>298000</v>
      </c>
      <c r="D16" s="9"/>
      <c r="E16" s="9">
        <f t="shared" si="0"/>
        <v>299750.62</v>
      </c>
    </row>
    <row r="17" spans="1:5" ht="21" x14ac:dyDescent="0.25">
      <c r="A17" s="18" t="s">
        <v>3173</v>
      </c>
      <c r="B17" s="8" t="s">
        <v>3175</v>
      </c>
      <c r="C17" s="9"/>
      <c r="D17" s="9">
        <v>299000</v>
      </c>
      <c r="E17" s="9">
        <f t="shared" si="0"/>
        <v>750.61999999999534</v>
      </c>
    </row>
    <row r="18" spans="1:5" ht="21" x14ac:dyDescent="0.25">
      <c r="A18" s="18" t="s">
        <v>3181</v>
      </c>
      <c r="B18" s="8" t="s">
        <v>259</v>
      </c>
      <c r="C18" s="9"/>
      <c r="D18" s="9">
        <v>249</v>
      </c>
      <c r="E18" s="9">
        <f t="shared" si="0"/>
        <v>501.61999999999534</v>
      </c>
    </row>
    <row r="19" spans="1:5" ht="21" x14ac:dyDescent="0.25">
      <c r="A19" s="18" t="s">
        <v>3270</v>
      </c>
      <c r="B19" s="8" t="s">
        <v>2751</v>
      </c>
      <c r="C19" s="9">
        <f>51000+49000+50000+49500</f>
        <v>199500</v>
      </c>
      <c r="D19" s="9"/>
      <c r="E19" s="9">
        <f t="shared" si="0"/>
        <v>200001.62</v>
      </c>
    </row>
    <row r="20" spans="1:5" ht="21" x14ac:dyDescent="0.25">
      <c r="A20" s="18" t="s">
        <v>3270</v>
      </c>
      <c r="B20" s="8" t="s">
        <v>2785</v>
      </c>
      <c r="C20" s="9"/>
      <c r="D20" s="9">
        <v>199203</v>
      </c>
      <c r="E20" s="9">
        <f t="shared" si="0"/>
        <v>798.61999999999534</v>
      </c>
    </row>
    <row r="21" spans="1:5" ht="21" x14ac:dyDescent="0.25">
      <c r="A21" s="18" t="s">
        <v>3302</v>
      </c>
      <c r="B21" s="8" t="s">
        <v>259</v>
      </c>
      <c r="C21" s="9"/>
      <c r="D21" s="9">
        <v>249</v>
      </c>
      <c r="E21" s="9">
        <f t="shared" si="0"/>
        <v>549.61999999999534</v>
      </c>
    </row>
    <row r="22" spans="1:5" ht="21" x14ac:dyDescent="0.25">
      <c r="A22" s="18" t="s">
        <v>3359</v>
      </c>
      <c r="B22" s="8" t="s">
        <v>259</v>
      </c>
      <c r="C22" s="9"/>
      <c r="D22" s="9">
        <v>249</v>
      </c>
      <c r="E22" s="9">
        <f t="shared" si="0"/>
        <v>300.61999999999534</v>
      </c>
    </row>
    <row r="23" spans="1:5" ht="21" x14ac:dyDescent="0.25">
      <c r="A23" s="18"/>
      <c r="B23" s="8"/>
      <c r="C23" s="9"/>
      <c r="D23" s="9"/>
      <c r="E23" s="9">
        <f t="shared" si="0"/>
        <v>300.61999999999534</v>
      </c>
    </row>
    <row r="24" spans="1:5" ht="21" x14ac:dyDescent="0.25">
      <c r="A24" s="18"/>
      <c r="B24" s="8"/>
      <c r="C24" s="9"/>
      <c r="D24" s="9"/>
      <c r="E24" s="9">
        <f t="shared" si="0"/>
        <v>300.61999999999534</v>
      </c>
    </row>
    <row r="25" spans="1:5" ht="21" x14ac:dyDescent="0.25">
      <c r="A25" s="18"/>
      <c r="B25" s="8"/>
      <c r="C25" s="9"/>
      <c r="D25" s="9"/>
      <c r="E25" s="9">
        <f t="shared" si="0"/>
        <v>300.61999999999534</v>
      </c>
    </row>
    <row r="26" spans="1:5" ht="21" x14ac:dyDescent="0.25">
      <c r="A26" s="18"/>
      <c r="B26" s="8"/>
      <c r="C26" s="9"/>
      <c r="D26" s="9"/>
      <c r="E26" s="9">
        <f t="shared" si="0"/>
        <v>300.61999999999534</v>
      </c>
    </row>
    <row r="27" spans="1:5" ht="21" x14ac:dyDescent="0.25">
      <c r="A27" s="18"/>
      <c r="B27" s="8"/>
      <c r="C27" s="9"/>
      <c r="D27" s="9"/>
      <c r="E27" s="9">
        <f t="shared" si="0"/>
        <v>300.61999999999534</v>
      </c>
    </row>
    <row r="28" spans="1:5" ht="21" x14ac:dyDescent="0.25">
      <c r="A28" s="18"/>
      <c r="B28" s="8"/>
      <c r="C28" s="9"/>
      <c r="D28" s="9"/>
      <c r="E28" s="9">
        <f t="shared" si="0"/>
        <v>300.61999999999534</v>
      </c>
    </row>
    <row r="29" spans="1:5" ht="21" x14ac:dyDescent="0.25">
      <c r="A29" s="8"/>
      <c r="B29" s="8"/>
      <c r="C29" s="9"/>
      <c r="D29" s="9"/>
      <c r="E29" s="9">
        <f t="shared" si="0"/>
        <v>300.61999999999534</v>
      </c>
    </row>
    <row r="30" spans="1:5" ht="21" x14ac:dyDescent="0.25">
      <c r="A30" s="8"/>
      <c r="B30" s="8"/>
      <c r="C30" s="9"/>
      <c r="D30" s="9"/>
      <c r="E30" s="9">
        <f t="shared" si="0"/>
        <v>300.61999999999534</v>
      </c>
    </row>
    <row r="31" spans="1:5" ht="21" x14ac:dyDescent="0.25">
      <c r="A31" s="8"/>
      <c r="B31" s="8"/>
      <c r="C31" s="9"/>
      <c r="D31" s="9"/>
      <c r="E31" s="9">
        <f t="shared" si="0"/>
        <v>300.61999999999534</v>
      </c>
    </row>
    <row r="32" spans="1:5" ht="21" x14ac:dyDescent="0.25">
      <c r="A32" s="8"/>
      <c r="B32" s="8"/>
      <c r="C32" s="9"/>
      <c r="D32" s="9"/>
      <c r="E32" s="9">
        <f t="shared" si="0"/>
        <v>300.61999999999534</v>
      </c>
    </row>
    <row r="33" spans="1:5" ht="21" x14ac:dyDescent="0.25">
      <c r="A33" s="8"/>
      <c r="B33" s="8"/>
      <c r="C33" s="9"/>
      <c r="D33" s="96"/>
      <c r="E33" s="9">
        <f t="shared" si="0"/>
        <v>300.61999999999534</v>
      </c>
    </row>
    <row r="34" spans="1:5" ht="21" x14ac:dyDescent="0.25">
      <c r="A34" s="8"/>
      <c r="B34" s="8"/>
      <c r="C34" s="9"/>
      <c r="D34" s="16"/>
      <c r="E34" s="9">
        <f t="shared" si="0"/>
        <v>300.61999999999534</v>
      </c>
    </row>
    <row r="35" spans="1:5" ht="21" x14ac:dyDescent="0.25">
      <c r="A35" s="8"/>
      <c r="B35" s="8"/>
      <c r="C35" s="9"/>
      <c r="D35" s="25"/>
      <c r="E35" s="9">
        <f t="shared" si="0"/>
        <v>300.61999999999534</v>
      </c>
    </row>
    <row r="36" spans="1:5" ht="21" x14ac:dyDescent="0.25">
      <c r="A36" s="8"/>
      <c r="B36" s="8"/>
      <c r="C36" s="16"/>
      <c r="D36" s="9"/>
      <c r="E36" s="9">
        <f t="shared" si="0"/>
        <v>300.61999999999534</v>
      </c>
    </row>
    <row r="37" spans="1:5" ht="21" x14ac:dyDescent="0.25">
      <c r="A37" s="8"/>
      <c r="B37" s="8"/>
      <c r="C37" s="9"/>
      <c r="D37" s="9"/>
      <c r="E37" s="9">
        <f t="shared" si="0"/>
        <v>300.61999999999534</v>
      </c>
    </row>
    <row r="38" spans="1:5" ht="21" x14ac:dyDescent="0.25">
      <c r="A38" s="8"/>
      <c r="B38" s="8"/>
      <c r="C38" s="13"/>
      <c r="D38" s="9"/>
      <c r="E38" s="9">
        <f t="shared" si="0"/>
        <v>300.61999999999534</v>
      </c>
    </row>
    <row r="39" spans="1:5" ht="24" x14ac:dyDescent="0.3">
      <c r="A39" s="8"/>
      <c r="B39" s="8"/>
      <c r="C39" s="9"/>
      <c r="D39" s="31"/>
      <c r="E39" s="9">
        <f t="shared" si="0"/>
        <v>300.61999999999534</v>
      </c>
    </row>
    <row r="40" spans="1:5" ht="24" x14ac:dyDescent="0.3">
      <c r="A40" s="8"/>
      <c r="B40" s="8"/>
      <c r="C40" s="9"/>
      <c r="D40" s="31"/>
      <c r="E40" s="9">
        <f t="shared" si="0"/>
        <v>300.61999999999534</v>
      </c>
    </row>
    <row r="41" spans="1:5" ht="24" x14ac:dyDescent="0.3">
      <c r="A41" s="8"/>
      <c r="B41" s="8"/>
      <c r="C41" s="9"/>
      <c r="D41" s="31"/>
      <c r="E41" s="9">
        <f t="shared" si="0"/>
        <v>300.61999999999534</v>
      </c>
    </row>
    <row r="42" spans="1:5" ht="21" x14ac:dyDescent="0.25">
      <c r="A42" s="18"/>
      <c r="B42" s="8"/>
      <c r="C42" s="9"/>
      <c r="D42" s="9"/>
      <c r="E42" s="9">
        <f t="shared" si="0"/>
        <v>300.61999999999534</v>
      </c>
    </row>
    <row r="43" spans="1:5" ht="21" x14ac:dyDescent="0.25">
      <c r="A43" s="18"/>
      <c r="B43" s="8"/>
      <c r="C43" s="9"/>
      <c r="D43" s="9"/>
      <c r="E43" s="9">
        <f t="shared" si="0"/>
        <v>300.61999999999534</v>
      </c>
    </row>
    <row r="44" spans="1:5" ht="21" x14ac:dyDescent="0.25">
      <c r="A44" s="18"/>
      <c r="B44" s="8"/>
      <c r="C44" s="89"/>
      <c r="D44" s="9"/>
      <c r="E44" s="9">
        <f t="shared" si="0"/>
        <v>300.61999999999534</v>
      </c>
    </row>
    <row r="45" spans="1:5" ht="21" x14ac:dyDescent="0.25">
      <c r="A45" s="18"/>
      <c r="B45" s="8"/>
      <c r="C45" s="9"/>
      <c r="D45" s="9"/>
      <c r="E45" s="9">
        <f t="shared" si="0"/>
        <v>300.61999999999534</v>
      </c>
    </row>
    <row r="46" spans="1:5" ht="21" x14ac:dyDescent="0.25">
      <c r="A46" s="18"/>
      <c r="B46" s="8"/>
      <c r="C46" s="96"/>
      <c r="D46" s="9"/>
      <c r="E46" s="9">
        <f t="shared" si="0"/>
        <v>300.61999999999534</v>
      </c>
    </row>
    <row r="47" spans="1:5" ht="21" x14ac:dyDescent="0.25">
      <c r="A47" s="18"/>
      <c r="B47" s="8"/>
      <c r="C47" s="9"/>
      <c r="D47" s="9"/>
      <c r="E47" s="9">
        <f t="shared" si="0"/>
        <v>300.61999999999534</v>
      </c>
    </row>
    <row r="48" spans="1:5" ht="21" x14ac:dyDescent="0.25">
      <c r="A48" s="18"/>
      <c r="B48" s="8"/>
      <c r="C48" s="96"/>
      <c r="D48" s="9"/>
      <c r="E48" s="9">
        <f t="shared" si="0"/>
        <v>300.61999999999534</v>
      </c>
    </row>
    <row r="49" spans="1:5" ht="21" x14ac:dyDescent="0.25">
      <c r="A49" s="18"/>
      <c r="B49" s="8"/>
      <c r="C49" s="9"/>
      <c r="D49" s="96"/>
      <c r="E49" s="9">
        <f t="shared" si="0"/>
        <v>300.61999999999534</v>
      </c>
    </row>
    <row r="50" spans="1:5" ht="21" x14ac:dyDescent="0.25">
      <c r="A50" s="18"/>
      <c r="B50" s="8"/>
      <c r="C50" s="9"/>
      <c r="D50" s="9"/>
      <c r="E50" s="9">
        <f t="shared" si="0"/>
        <v>300.61999999999534</v>
      </c>
    </row>
    <row r="51" spans="1:5" ht="21" x14ac:dyDescent="0.25">
      <c r="A51" s="18"/>
      <c r="B51" s="8"/>
      <c r="C51" s="9"/>
      <c r="D51" s="9"/>
      <c r="E51" s="9">
        <f t="shared" si="0"/>
        <v>300.61999999999534</v>
      </c>
    </row>
    <row r="52" spans="1:5" ht="21" x14ac:dyDescent="0.25">
      <c r="A52" s="8"/>
      <c r="B52" s="8"/>
      <c r="C52" s="9"/>
      <c r="D52" s="9"/>
      <c r="E52" s="9">
        <f t="shared" si="0"/>
        <v>300.61999999999534</v>
      </c>
    </row>
    <row r="53" spans="1:5" ht="21" x14ac:dyDescent="0.25">
      <c r="A53" s="8"/>
      <c r="B53" s="8"/>
      <c r="C53" s="9"/>
      <c r="D53" s="9"/>
      <c r="E53" s="9">
        <f t="shared" si="0"/>
        <v>300.61999999999534</v>
      </c>
    </row>
    <row r="54" spans="1:5" ht="21" x14ac:dyDescent="0.25">
      <c r="A54" s="8"/>
      <c r="B54" s="8"/>
      <c r="C54" s="9"/>
      <c r="D54" s="9"/>
      <c r="E54" s="9">
        <f t="shared" si="0"/>
        <v>300.61999999999534</v>
      </c>
    </row>
    <row r="55" spans="1:5" ht="21" x14ac:dyDescent="0.25">
      <c r="A55" s="18"/>
      <c r="B55" s="8"/>
      <c r="C55" s="9"/>
      <c r="D55" s="9"/>
      <c r="E55" s="9">
        <f t="shared" si="0"/>
        <v>300.61999999999534</v>
      </c>
    </row>
    <row r="56" spans="1:5" ht="21" x14ac:dyDescent="0.25">
      <c r="A56" s="18"/>
      <c r="B56" s="8"/>
      <c r="C56" s="9"/>
      <c r="D56" s="9"/>
      <c r="E56" s="9">
        <f t="shared" si="0"/>
        <v>300.61999999999534</v>
      </c>
    </row>
    <row r="57" spans="1:5" ht="21" x14ac:dyDescent="0.25">
      <c r="A57" s="18"/>
      <c r="B57" s="8"/>
      <c r="C57" s="96"/>
      <c r="D57" s="9"/>
      <c r="E57" s="9">
        <f t="shared" si="0"/>
        <v>300.61999999999534</v>
      </c>
    </row>
    <row r="58" spans="1:5" ht="21" x14ac:dyDescent="0.25">
      <c r="A58" s="18"/>
      <c r="B58" s="8"/>
      <c r="C58" s="9"/>
      <c r="D58" s="9"/>
      <c r="E58" s="9">
        <f>E57+C58-D58</f>
        <v>300.61999999999534</v>
      </c>
    </row>
    <row r="59" spans="1:5" ht="21" x14ac:dyDescent="0.25">
      <c r="A59" s="8"/>
      <c r="B59" s="8"/>
      <c r="C59" s="9"/>
      <c r="D59" s="9"/>
      <c r="E59" s="9">
        <f>E58+C59-D59</f>
        <v>300.61999999999534</v>
      </c>
    </row>
    <row r="60" spans="1:5" ht="21" x14ac:dyDescent="0.25">
      <c r="A60" s="8"/>
      <c r="B60" s="8"/>
      <c r="C60" s="9"/>
      <c r="D60" s="9"/>
      <c r="E60" s="9">
        <f t="shared" si="0"/>
        <v>300.61999999999534</v>
      </c>
    </row>
    <row r="61" spans="1:5" ht="21" x14ac:dyDescent="0.25">
      <c r="A61" s="8"/>
      <c r="B61" s="8"/>
      <c r="C61" s="9"/>
      <c r="D61" s="9"/>
      <c r="E61" s="9">
        <f t="shared" si="0"/>
        <v>300.61999999999534</v>
      </c>
    </row>
    <row r="62" spans="1:5" ht="21" x14ac:dyDescent="0.25">
      <c r="A62" s="8"/>
      <c r="B62" s="8"/>
      <c r="C62" s="9"/>
      <c r="D62" s="9"/>
      <c r="E62" s="9">
        <f t="shared" si="0"/>
        <v>300.61999999999534</v>
      </c>
    </row>
    <row r="63" spans="1:5" ht="21" x14ac:dyDescent="0.25">
      <c r="A63" s="8"/>
      <c r="B63" s="8"/>
      <c r="C63" s="9"/>
      <c r="D63" s="9"/>
      <c r="E63" s="9">
        <f t="shared" si="0"/>
        <v>300.61999999999534</v>
      </c>
    </row>
    <row r="64" spans="1:5" ht="21" x14ac:dyDescent="0.25">
      <c r="E64" s="9">
        <f t="shared" si="0"/>
        <v>300.61999999999534</v>
      </c>
    </row>
    <row r="65" spans="5:5" ht="21" x14ac:dyDescent="0.25">
      <c r="E65" s="9">
        <f t="shared" si="0"/>
        <v>300.61999999999534</v>
      </c>
    </row>
    <row r="66" spans="5:5" ht="21" x14ac:dyDescent="0.25">
      <c r="E66" s="9">
        <f t="shared" si="0"/>
        <v>300.61999999999534</v>
      </c>
    </row>
    <row r="67" spans="5:5" ht="21" x14ac:dyDescent="0.25">
      <c r="E67" s="9">
        <f t="shared" si="0"/>
        <v>300.61999999999534</v>
      </c>
    </row>
    <row r="68" spans="5:5" ht="21" x14ac:dyDescent="0.25">
      <c r="E68" s="9">
        <f t="shared" si="0"/>
        <v>300.61999999999534</v>
      </c>
    </row>
    <row r="69" spans="5:5" ht="21" x14ac:dyDescent="0.25">
      <c r="E69" s="9">
        <f t="shared" si="0"/>
        <v>300.61999999999534</v>
      </c>
    </row>
    <row r="70" spans="5:5" ht="21" x14ac:dyDescent="0.25">
      <c r="E70" s="9">
        <f t="shared" ref="E70" si="1">E69+C70-D70</f>
        <v>300.61999999999534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0824B-14C9-4D0D-A2EC-DB71327BBBAC}">
  <dimension ref="A1:E100"/>
  <sheetViews>
    <sheetView workbookViewId="0">
      <selection activeCell="A11" sqref="A11"/>
    </sheetView>
  </sheetViews>
  <sheetFormatPr baseColWidth="10" defaultColWidth="8.83203125" defaultRowHeight="15" x14ac:dyDescent="0.2"/>
  <cols>
    <col min="1" max="1" width="15.5" bestFit="1" customWidth="1"/>
    <col min="2" max="2" width="48.1640625" bestFit="1" customWidth="1"/>
    <col min="3" max="3" width="17.1640625" bestFit="1" customWidth="1"/>
    <col min="4" max="4" width="20.5" bestFit="1" customWidth="1"/>
    <col min="5" max="5" width="17.1640625" bestFit="1" customWidth="1"/>
  </cols>
  <sheetData>
    <row r="1" spans="1:5" ht="29" x14ac:dyDescent="0.35">
      <c r="A1" s="160" t="s">
        <v>2658</v>
      </c>
      <c r="B1" s="160"/>
      <c r="C1" s="160"/>
      <c r="D1" s="160"/>
      <c r="E1" s="160"/>
    </row>
    <row r="2" spans="1:5" ht="26" x14ac:dyDescent="0.3">
      <c r="A2" s="161" t="s">
        <v>3606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/>
      <c r="B4" s="8"/>
      <c r="C4" s="9"/>
      <c r="D4" s="9"/>
      <c r="E4" s="9"/>
    </row>
    <row r="5" spans="1:5" ht="21" x14ac:dyDescent="0.25">
      <c r="A5" s="18"/>
      <c r="B5" s="8"/>
      <c r="C5" s="9"/>
      <c r="D5" s="9"/>
      <c r="E5" s="9">
        <f>E4+C5-D5</f>
        <v>0</v>
      </c>
    </row>
    <row r="6" spans="1:5" ht="21" x14ac:dyDescent="0.25">
      <c r="A6" s="18"/>
      <c r="B6" s="8"/>
      <c r="C6" s="9"/>
      <c r="D6" s="9"/>
      <c r="E6" s="9">
        <f t="shared" ref="E6:E69" si="0">E5+C6-D6</f>
        <v>0</v>
      </c>
    </row>
    <row r="7" spans="1:5" ht="21" x14ac:dyDescent="0.25">
      <c r="A7" s="18"/>
      <c r="B7" s="8"/>
      <c r="C7" s="9">
        <v>808.3</v>
      </c>
      <c r="D7" s="9"/>
      <c r="E7" s="9">
        <f t="shared" si="0"/>
        <v>808.3</v>
      </c>
    </row>
    <row r="8" spans="1:5" ht="21" x14ac:dyDescent="0.25">
      <c r="A8" s="18" t="s">
        <v>3604</v>
      </c>
      <c r="B8" s="8" t="s">
        <v>2751</v>
      </c>
      <c r="C8" s="9">
        <v>250000</v>
      </c>
      <c r="D8" s="9"/>
      <c r="E8" s="9">
        <f t="shared" si="0"/>
        <v>250808.3</v>
      </c>
    </row>
    <row r="9" spans="1:5" ht="21" x14ac:dyDescent="0.25">
      <c r="A9" s="18" t="s">
        <v>3604</v>
      </c>
      <c r="B9" s="8" t="s">
        <v>3607</v>
      </c>
      <c r="C9" s="9"/>
      <c r="D9" s="9">
        <v>250100</v>
      </c>
      <c r="E9" s="9">
        <f t="shared" si="0"/>
        <v>708.29999999998836</v>
      </c>
    </row>
    <row r="10" spans="1:5" ht="21" x14ac:dyDescent="0.25">
      <c r="A10" s="18" t="s">
        <v>3624</v>
      </c>
      <c r="B10" s="8" t="s">
        <v>2751</v>
      </c>
      <c r="C10" s="86">
        <f>100000+64000+80000</f>
        <v>244000</v>
      </c>
      <c r="D10" s="9"/>
      <c r="E10" s="9">
        <f t="shared" si="0"/>
        <v>244708.3</v>
      </c>
    </row>
    <row r="11" spans="1:5" ht="21" x14ac:dyDescent="0.25">
      <c r="A11" s="18" t="s">
        <v>3624</v>
      </c>
      <c r="B11" s="8" t="s">
        <v>3607</v>
      </c>
      <c r="C11" s="9"/>
      <c r="D11" s="9">
        <v>243900</v>
      </c>
      <c r="E11" s="9">
        <f t="shared" si="0"/>
        <v>808.29999999998836</v>
      </c>
    </row>
    <row r="12" spans="1:5" ht="21" x14ac:dyDescent="0.25">
      <c r="A12" s="18"/>
      <c r="B12" s="8"/>
      <c r="C12" s="9"/>
      <c r="D12" s="9"/>
      <c r="E12" s="9">
        <f t="shared" si="0"/>
        <v>808.29999999998836</v>
      </c>
    </row>
    <row r="13" spans="1:5" ht="21" x14ac:dyDescent="0.25">
      <c r="A13" s="18"/>
      <c r="B13" s="8"/>
      <c r="C13" s="9"/>
      <c r="D13" s="9"/>
      <c r="E13" s="9">
        <f t="shared" si="0"/>
        <v>808.29999999998836</v>
      </c>
    </row>
    <row r="14" spans="1:5" ht="21" x14ac:dyDescent="0.25">
      <c r="A14" s="18"/>
      <c r="B14" s="8"/>
      <c r="C14" s="9"/>
      <c r="D14" s="9"/>
      <c r="E14" s="9">
        <f t="shared" si="0"/>
        <v>808.29999999998836</v>
      </c>
    </row>
    <row r="15" spans="1:5" ht="21" x14ac:dyDescent="0.25">
      <c r="A15" s="18"/>
      <c r="B15" s="8"/>
      <c r="C15" s="9"/>
      <c r="D15" s="9"/>
      <c r="E15" s="9">
        <f t="shared" si="0"/>
        <v>808.29999999998836</v>
      </c>
    </row>
    <row r="16" spans="1:5" ht="21" x14ac:dyDescent="0.25">
      <c r="A16" s="18"/>
      <c r="B16" s="8"/>
      <c r="C16" s="9"/>
      <c r="D16" s="9"/>
      <c r="E16" s="9">
        <f t="shared" si="0"/>
        <v>808.29999999998836</v>
      </c>
    </row>
    <row r="17" spans="1:5" ht="21" x14ac:dyDescent="0.25">
      <c r="A17" s="18"/>
      <c r="B17" s="8"/>
      <c r="C17" s="9"/>
      <c r="D17" s="9"/>
      <c r="E17" s="9">
        <f t="shared" si="0"/>
        <v>808.29999999998836</v>
      </c>
    </row>
    <row r="18" spans="1:5" ht="21" x14ac:dyDescent="0.25">
      <c r="A18" s="18"/>
      <c r="B18" s="8"/>
      <c r="C18" s="9"/>
      <c r="D18" s="9"/>
      <c r="E18" s="9">
        <f t="shared" si="0"/>
        <v>808.29999999998836</v>
      </c>
    </row>
    <row r="19" spans="1:5" ht="21" x14ac:dyDescent="0.25">
      <c r="A19" s="18"/>
      <c r="B19" s="8"/>
      <c r="C19" s="9"/>
      <c r="D19" s="9"/>
      <c r="E19" s="9">
        <f t="shared" si="0"/>
        <v>808.29999999998836</v>
      </c>
    </row>
    <row r="20" spans="1:5" ht="21" x14ac:dyDescent="0.25">
      <c r="A20" s="18"/>
      <c r="B20" s="8"/>
      <c r="C20" s="9"/>
      <c r="D20" s="9"/>
      <c r="E20" s="9">
        <f t="shared" si="0"/>
        <v>808.29999999998836</v>
      </c>
    </row>
    <row r="21" spans="1:5" ht="21" x14ac:dyDescent="0.25">
      <c r="A21" s="18"/>
      <c r="B21" s="8"/>
      <c r="C21" s="9"/>
      <c r="D21" s="9"/>
      <c r="E21" s="9">
        <f t="shared" si="0"/>
        <v>808.29999999998836</v>
      </c>
    </row>
    <row r="22" spans="1:5" ht="21" x14ac:dyDescent="0.25">
      <c r="A22" s="18"/>
      <c r="B22" s="8"/>
      <c r="C22" s="9"/>
      <c r="D22" s="9"/>
      <c r="E22" s="9">
        <f t="shared" si="0"/>
        <v>808.29999999998836</v>
      </c>
    </row>
    <row r="23" spans="1:5" ht="21" x14ac:dyDescent="0.25">
      <c r="A23" s="18"/>
      <c r="B23" s="8"/>
      <c r="C23" s="9"/>
      <c r="D23" s="9"/>
      <c r="E23" s="9">
        <f t="shared" si="0"/>
        <v>808.29999999998836</v>
      </c>
    </row>
    <row r="24" spans="1:5" ht="21" x14ac:dyDescent="0.25">
      <c r="A24" s="18"/>
      <c r="B24" s="8"/>
      <c r="C24" s="9"/>
      <c r="D24" s="9"/>
      <c r="E24" s="9">
        <f t="shared" si="0"/>
        <v>808.29999999998836</v>
      </c>
    </row>
    <row r="25" spans="1:5" ht="21" x14ac:dyDescent="0.25">
      <c r="A25" s="18"/>
      <c r="B25" s="8"/>
      <c r="C25" s="9"/>
      <c r="D25" s="9"/>
      <c r="E25" s="9">
        <f t="shared" si="0"/>
        <v>808.29999999998836</v>
      </c>
    </row>
    <row r="26" spans="1:5" ht="21" x14ac:dyDescent="0.25">
      <c r="A26" s="18"/>
      <c r="B26" s="8"/>
      <c r="C26" s="9"/>
      <c r="D26" s="9"/>
      <c r="E26" s="9">
        <f t="shared" si="0"/>
        <v>808.29999999998836</v>
      </c>
    </row>
    <row r="27" spans="1:5" ht="21" x14ac:dyDescent="0.25">
      <c r="A27" s="18"/>
      <c r="B27" s="8"/>
      <c r="C27" s="9"/>
      <c r="D27" s="9"/>
      <c r="E27" s="9">
        <f t="shared" si="0"/>
        <v>808.29999999998836</v>
      </c>
    </row>
    <row r="28" spans="1:5" ht="21" x14ac:dyDescent="0.25">
      <c r="A28" s="18"/>
      <c r="B28" s="8"/>
      <c r="C28" s="9"/>
      <c r="D28" s="9"/>
      <c r="E28" s="9">
        <f t="shared" si="0"/>
        <v>808.29999999998836</v>
      </c>
    </row>
    <row r="29" spans="1:5" ht="21" x14ac:dyDescent="0.25">
      <c r="A29" s="8"/>
      <c r="B29" s="8"/>
      <c r="C29" s="9"/>
      <c r="D29" s="9"/>
      <c r="E29" s="9">
        <f t="shared" si="0"/>
        <v>808.29999999998836</v>
      </c>
    </row>
    <row r="30" spans="1:5" ht="21" x14ac:dyDescent="0.25">
      <c r="A30" s="8"/>
      <c r="B30" s="8"/>
      <c r="C30" s="9"/>
      <c r="D30" s="9"/>
      <c r="E30" s="9">
        <f t="shared" si="0"/>
        <v>808.29999999998836</v>
      </c>
    </row>
    <row r="31" spans="1:5" ht="21" x14ac:dyDescent="0.25">
      <c r="A31" s="8"/>
      <c r="B31" s="8"/>
      <c r="C31" s="9"/>
      <c r="D31" s="9"/>
      <c r="E31" s="9">
        <f t="shared" si="0"/>
        <v>808.29999999998836</v>
      </c>
    </row>
    <row r="32" spans="1:5" ht="21" x14ac:dyDescent="0.25">
      <c r="A32" s="8"/>
      <c r="B32" s="8"/>
      <c r="C32" s="9"/>
      <c r="D32" s="9"/>
      <c r="E32" s="9">
        <f t="shared" si="0"/>
        <v>808.29999999998836</v>
      </c>
    </row>
    <row r="33" spans="1:5" ht="21" x14ac:dyDescent="0.25">
      <c r="A33" s="8"/>
      <c r="B33" s="8"/>
      <c r="C33" s="9"/>
      <c r="D33" s="96"/>
      <c r="E33" s="9">
        <f t="shared" si="0"/>
        <v>808.29999999998836</v>
      </c>
    </row>
    <row r="34" spans="1:5" ht="21" x14ac:dyDescent="0.25">
      <c r="A34" s="8"/>
      <c r="B34" s="8"/>
      <c r="C34" s="9"/>
      <c r="D34" s="16"/>
      <c r="E34" s="9">
        <f t="shared" si="0"/>
        <v>808.29999999998836</v>
      </c>
    </row>
    <row r="35" spans="1:5" ht="21" x14ac:dyDescent="0.25">
      <c r="A35" s="8"/>
      <c r="B35" s="8"/>
      <c r="C35" s="9"/>
      <c r="D35" s="25"/>
      <c r="E35" s="9">
        <f t="shared" si="0"/>
        <v>808.29999999998836</v>
      </c>
    </row>
    <row r="36" spans="1:5" ht="21" x14ac:dyDescent="0.25">
      <c r="A36" s="8"/>
      <c r="B36" s="8"/>
      <c r="C36" s="16"/>
      <c r="D36" s="9"/>
      <c r="E36" s="9">
        <f t="shared" si="0"/>
        <v>808.29999999998836</v>
      </c>
    </row>
    <row r="37" spans="1:5" ht="21" x14ac:dyDescent="0.25">
      <c r="A37" s="8"/>
      <c r="B37" s="8"/>
      <c r="C37" s="9"/>
      <c r="D37" s="9"/>
      <c r="E37" s="9">
        <f t="shared" si="0"/>
        <v>808.29999999998836</v>
      </c>
    </row>
    <row r="38" spans="1:5" ht="21" x14ac:dyDescent="0.25">
      <c r="A38" s="8"/>
      <c r="B38" s="8"/>
      <c r="C38" s="13"/>
      <c r="D38" s="9"/>
      <c r="E38" s="9">
        <f t="shared" si="0"/>
        <v>808.29999999998836</v>
      </c>
    </row>
    <row r="39" spans="1:5" ht="24" x14ac:dyDescent="0.3">
      <c r="A39" s="8"/>
      <c r="B39" s="8"/>
      <c r="C39" s="9"/>
      <c r="D39" s="31"/>
      <c r="E39" s="9">
        <f t="shared" si="0"/>
        <v>808.29999999998836</v>
      </c>
    </row>
    <row r="40" spans="1:5" ht="24" x14ac:dyDescent="0.3">
      <c r="A40" s="8"/>
      <c r="B40" s="8"/>
      <c r="C40" s="9"/>
      <c r="D40" s="31"/>
      <c r="E40" s="9">
        <f t="shared" si="0"/>
        <v>808.29999999998836</v>
      </c>
    </row>
    <row r="41" spans="1:5" ht="24" x14ac:dyDescent="0.3">
      <c r="A41" s="8"/>
      <c r="B41" s="8"/>
      <c r="C41" s="9"/>
      <c r="D41" s="31"/>
      <c r="E41" s="9">
        <f t="shared" si="0"/>
        <v>808.29999999998836</v>
      </c>
    </row>
    <row r="42" spans="1:5" ht="21" x14ac:dyDescent="0.25">
      <c r="A42" s="18"/>
      <c r="B42" s="8"/>
      <c r="C42" s="9"/>
      <c r="D42" s="9"/>
      <c r="E42" s="9">
        <f t="shared" si="0"/>
        <v>808.29999999998836</v>
      </c>
    </row>
    <row r="43" spans="1:5" ht="21" x14ac:dyDescent="0.25">
      <c r="A43" s="18"/>
      <c r="B43" s="8"/>
      <c r="C43" s="9"/>
      <c r="D43" s="9"/>
      <c r="E43" s="9">
        <f t="shared" si="0"/>
        <v>808.29999999998836</v>
      </c>
    </row>
    <row r="44" spans="1:5" ht="21" x14ac:dyDescent="0.25">
      <c r="A44" s="18"/>
      <c r="B44" s="8"/>
      <c r="C44" s="89"/>
      <c r="D44" s="9"/>
      <c r="E44" s="9">
        <f t="shared" si="0"/>
        <v>808.29999999998836</v>
      </c>
    </row>
    <row r="45" spans="1:5" ht="21" x14ac:dyDescent="0.25">
      <c r="A45" s="18"/>
      <c r="B45" s="8"/>
      <c r="C45" s="9"/>
      <c r="D45" s="9"/>
      <c r="E45" s="9">
        <f t="shared" si="0"/>
        <v>808.29999999998836</v>
      </c>
    </row>
    <row r="46" spans="1:5" ht="21" x14ac:dyDescent="0.25">
      <c r="A46" s="18"/>
      <c r="B46" s="8"/>
      <c r="C46" s="96"/>
      <c r="D46" s="9"/>
      <c r="E46" s="9">
        <f t="shared" si="0"/>
        <v>808.29999999998836</v>
      </c>
    </row>
    <row r="47" spans="1:5" ht="21" x14ac:dyDescent="0.25">
      <c r="A47" s="18"/>
      <c r="B47" s="8"/>
      <c r="C47" s="9"/>
      <c r="D47" s="9"/>
      <c r="E47" s="9">
        <f t="shared" si="0"/>
        <v>808.29999999998836</v>
      </c>
    </row>
    <row r="48" spans="1:5" ht="21" x14ac:dyDescent="0.25">
      <c r="A48" s="18"/>
      <c r="B48" s="8"/>
      <c r="C48" s="96"/>
      <c r="D48" s="9"/>
      <c r="E48" s="9">
        <f t="shared" si="0"/>
        <v>808.29999999998836</v>
      </c>
    </row>
    <row r="49" spans="1:5" ht="21" x14ac:dyDescent="0.25">
      <c r="A49" s="18"/>
      <c r="B49" s="8"/>
      <c r="C49" s="9"/>
      <c r="D49" s="96"/>
      <c r="E49" s="9">
        <f t="shared" si="0"/>
        <v>808.29999999998836</v>
      </c>
    </row>
    <row r="50" spans="1:5" ht="21" x14ac:dyDescent="0.25">
      <c r="A50" s="18"/>
      <c r="B50" s="8"/>
      <c r="C50" s="9"/>
      <c r="D50" s="9"/>
      <c r="E50" s="9">
        <f t="shared" si="0"/>
        <v>808.29999999998836</v>
      </c>
    </row>
    <row r="51" spans="1:5" ht="21" x14ac:dyDescent="0.25">
      <c r="A51" s="18"/>
      <c r="B51" s="8"/>
      <c r="C51" s="9"/>
      <c r="D51" s="9"/>
      <c r="E51" s="9">
        <f t="shared" si="0"/>
        <v>808.29999999998836</v>
      </c>
    </row>
    <row r="52" spans="1:5" ht="21" x14ac:dyDescent="0.25">
      <c r="A52" s="8"/>
      <c r="B52" s="8"/>
      <c r="C52" s="9"/>
      <c r="D52" s="9"/>
      <c r="E52" s="9">
        <f t="shared" si="0"/>
        <v>808.29999999998836</v>
      </c>
    </row>
    <row r="53" spans="1:5" ht="21" x14ac:dyDescent="0.25">
      <c r="A53" s="8"/>
      <c r="B53" s="8"/>
      <c r="C53" s="9"/>
      <c r="D53" s="9"/>
      <c r="E53" s="9">
        <f t="shared" si="0"/>
        <v>808.29999999998836</v>
      </c>
    </row>
    <row r="54" spans="1:5" ht="21" x14ac:dyDescent="0.25">
      <c r="A54" s="8"/>
      <c r="B54" s="8"/>
      <c r="C54" s="9"/>
      <c r="D54" s="9"/>
      <c r="E54" s="9">
        <f t="shared" si="0"/>
        <v>808.29999999998836</v>
      </c>
    </row>
    <row r="55" spans="1:5" ht="21" x14ac:dyDescent="0.25">
      <c r="A55" s="18"/>
      <c r="B55" s="8"/>
      <c r="C55" s="9"/>
      <c r="D55" s="9"/>
      <c r="E55" s="9">
        <f t="shared" si="0"/>
        <v>808.29999999998836</v>
      </c>
    </row>
    <row r="56" spans="1:5" ht="21" x14ac:dyDescent="0.25">
      <c r="A56" s="18"/>
      <c r="B56" s="8"/>
      <c r="C56" s="9"/>
      <c r="D56" s="9"/>
      <c r="E56" s="9">
        <f t="shared" si="0"/>
        <v>808.29999999998836</v>
      </c>
    </row>
    <row r="57" spans="1:5" ht="21" x14ac:dyDescent="0.25">
      <c r="A57" s="18"/>
      <c r="B57" s="8"/>
      <c r="C57" s="96"/>
      <c r="D57" s="9"/>
      <c r="E57" s="9">
        <f t="shared" si="0"/>
        <v>808.29999999998836</v>
      </c>
    </row>
    <row r="58" spans="1:5" ht="21" x14ac:dyDescent="0.25">
      <c r="A58" s="18"/>
      <c r="B58" s="8"/>
      <c r="C58" s="9"/>
      <c r="D58" s="9"/>
      <c r="E58" s="9">
        <f>E57+C58-D58</f>
        <v>808.29999999998836</v>
      </c>
    </row>
    <row r="59" spans="1:5" ht="21" x14ac:dyDescent="0.25">
      <c r="A59" s="8"/>
      <c r="B59" s="8"/>
      <c r="C59" s="9"/>
      <c r="D59" s="9"/>
      <c r="E59" s="9">
        <f>E58+C59-D59</f>
        <v>808.29999999998836</v>
      </c>
    </row>
    <row r="60" spans="1:5" ht="21" x14ac:dyDescent="0.25">
      <c r="A60" s="8"/>
      <c r="B60" s="8"/>
      <c r="C60" s="9"/>
      <c r="D60" s="9"/>
      <c r="E60" s="9">
        <f t="shared" si="0"/>
        <v>808.29999999998836</v>
      </c>
    </row>
    <row r="61" spans="1:5" ht="21" x14ac:dyDescent="0.25">
      <c r="A61" s="8"/>
      <c r="B61" s="8"/>
      <c r="C61" s="9"/>
      <c r="D61" s="9"/>
      <c r="E61" s="9">
        <f t="shared" si="0"/>
        <v>808.29999999998836</v>
      </c>
    </row>
    <row r="62" spans="1:5" ht="21" x14ac:dyDescent="0.25">
      <c r="A62" s="8"/>
      <c r="B62" s="8"/>
      <c r="C62" s="9"/>
      <c r="D62" s="9"/>
      <c r="E62" s="9">
        <f t="shared" si="0"/>
        <v>808.29999999998836</v>
      </c>
    </row>
    <row r="63" spans="1:5" ht="21" x14ac:dyDescent="0.25">
      <c r="A63" s="8"/>
      <c r="B63" s="8"/>
      <c r="C63" s="9"/>
      <c r="D63" s="9"/>
      <c r="E63" s="9">
        <f t="shared" si="0"/>
        <v>808.29999999998836</v>
      </c>
    </row>
    <row r="64" spans="1:5" ht="21" x14ac:dyDescent="0.25">
      <c r="A64" s="8"/>
      <c r="B64" s="8"/>
      <c r="C64" s="9"/>
      <c r="D64" s="9"/>
      <c r="E64" s="9">
        <f t="shared" si="0"/>
        <v>808.29999999998836</v>
      </c>
    </row>
    <row r="65" spans="1:5" ht="21" x14ac:dyDescent="0.25">
      <c r="A65" s="8"/>
      <c r="B65" s="8"/>
      <c r="C65" s="9"/>
      <c r="D65" s="9"/>
      <c r="E65" s="9">
        <f t="shared" si="0"/>
        <v>808.29999999998836</v>
      </c>
    </row>
    <row r="66" spans="1:5" ht="21" x14ac:dyDescent="0.25">
      <c r="A66" s="8"/>
      <c r="B66" s="8"/>
      <c r="C66" s="9"/>
      <c r="D66" s="9"/>
      <c r="E66" s="9">
        <f t="shared" si="0"/>
        <v>808.29999999998836</v>
      </c>
    </row>
    <row r="67" spans="1:5" ht="21" x14ac:dyDescent="0.25">
      <c r="A67" s="8"/>
      <c r="B67" s="8"/>
      <c r="C67" s="9"/>
      <c r="D67" s="9"/>
      <c r="E67" s="9">
        <f t="shared" si="0"/>
        <v>808.29999999998836</v>
      </c>
    </row>
    <row r="68" spans="1:5" ht="21" x14ac:dyDescent="0.25">
      <c r="A68" s="8"/>
      <c r="B68" s="8"/>
      <c r="C68" s="9"/>
      <c r="D68" s="9"/>
      <c r="E68" s="9">
        <f t="shared" si="0"/>
        <v>808.29999999998836</v>
      </c>
    </row>
    <row r="69" spans="1:5" ht="21" x14ac:dyDescent="0.25">
      <c r="A69" s="8"/>
      <c r="B69" s="8"/>
      <c r="C69" s="9"/>
      <c r="D69" s="9"/>
      <c r="E69" s="9">
        <f t="shared" si="0"/>
        <v>808.29999999998836</v>
      </c>
    </row>
    <row r="70" spans="1:5" ht="21" x14ac:dyDescent="0.25">
      <c r="A70" s="8"/>
      <c r="B70" s="8"/>
      <c r="C70" s="9"/>
      <c r="D70" s="9"/>
      <c r="E70" s="9">
        <f t="shared" ref="E70:E100" si="1">E69+C70-D70</f>
        <v>808.29999999998836</v>
      </c>
    </row>
    <row r="71" spans="1:5" ht="21" x14ac:dyDescent="0.25">
      <c r="E71" s="9">
        <f t="shared" si="1"/>
        <v>808.29999999998836</v>
      </c>
    </row>
    <row r="72" spans="1:5" ht="21" x14ac:dyDescent="0.25">
      <c r="E72" s="9">
        <f t="shared" si="1"/>
        <v>808.29999999998836</v>
      </c>
    </row>
    <row r="73" spans="1:5" ht="21" x14ac:dyDescent="0.25">
      <c r="E73" s="9">
        <f t="shared" si="1"/>
        <v>808.29999999998836</v>
      </c>
    </row>
    <row r="74" spans="1:5" ht="21" x14ac:dyDescent="0.25">
      <c r="E74" s="9">
        <f t="shared" si="1"/>
        <v>808.29999999998836</v>
      </c>
    </row>
    <row r="75" spans="1:5" ht="21" x14ac:dyDescent="0.25">
      <c r="E75" s="9">
        <f t="shared" si="1"/>
        <v>808.29999999998836</v>
      </c>
    </row>
    <row r="76" spans="1:5" ht="21" x14ac:dyDescent="0.25">
      <c r="E76" s="9">
        <f t="shared" si="1"/>
        <v>808.29999999998836</v>
      </c>
    </row>
    <row r="77" spans="1:5" ht="21" x14ac:dyDescent="0.25">
      <c r="E77" s="9">
        <f t="shared" si="1"/>
        <v>808.29999999998836</v>
      </c>
    </row>
    <row r="78" spans="1:5" ht="21" x14ac:dyDescent="0.25">
      <c r="E78" s="9">
        <f t="shared" si="1"/>
        <v>808.29999999998836</v>
      </c>
    </row>
    <row r="79" spans="1:5" ht="21" x14ac:dyDescent="0.25">
      <c r="E79" s="9">
        <f t="shared" si="1"/>
        <v>808.29999999998836</v>
      </c>
    </row>
    <row r="80" spans="1:5" ht="21" x14ac:dyDescent="0.25">
      <c r="E80" s="9">
        <f t="shared" si="1"/>
        <v>808.29999999998836</v>
      </c>
    </row>
    <row r="81" spans="5:5" ht="21" x14ac:dyDescent="0.25">
      <c r="E81" s="9">
        <f t="shared" si="1"/>
        <v>808.29999999998836</v>
      </c>
    </row>
    <row r="82" spans="5:5" ht="21" x14ac:dyDescent="0.25">
      <c r="E82" s="9">
        <f t="shared" si="1"/>
        <v>808.29999999998836</v>
      </c>
    </row>
    <row r="83" spans="5:5" ht="21" x14ac:dyDescent="0.25">
      <c r="E83" s="9">
        <f t="shared" si="1"/>
        <v>808.29999999998836</v>
      </c>
    </row>
    <row r="84" spans="5:5" ht="21" x14ac:dyDescent="0.25">
      <c r="E84" s="9">
        <f t="shared" si="1"/>
        <v>808.29999999998836</v>
      </c>
    </row>
    <row r="85" spans="5:5" ht="21" x14ac:dyDescent="0.25">
      <c r="E85" s="9">
        <f t="shared" si="1"/>
        <v>808.29999999998836</v>
      </c>
    </row>
    <row r="86" spans="5:5" ht="21" x14ac:dyDescent="0.25">
      <c r="E86" s="9">
        <f t="shared" si="1"/>
        <v>808.29999999998836</v>
      </c>
    </row>
    <row r="87" spans="5:5" ht="21" x14ac:dyDescent="0.25">
      <c r="E87" s="9">
        <f t="shared" si="1"/>
        <v>808.29999999998836</v>
      </c>
    </row>
    <row r="88" spans="5:5" ht="21" x14ac:dyDescent="0.25">
      <c r="E88" s="9">
        <f t="shared" si="1"/>
        <v>808.29999999998836</v>
      </c>
    </row>
    <row r="89" spans="5:5" ht="21" x14ac:dyDescent="0.25">
      <c r="E89" s="9">
        <f t="shared" si="1"/>
        <v>808.29999999998836</v>
      </c>
    </row>
    <row r="90" spans="5:5" ht="21" x14ac:dyDescent="0.25">
      <c r="E90" s="9">
        <f t="shared" si="1"/>
        <v>808.29999999998836</v>
      </c>
    </row>
    <row r="91" spans="5:5" ht="21" x14ac:dyDescent="0.25">
      <c r="E91" s="9">
        <f t="shared" si="1"/>
        <v>808.29999999998836</v>
      </c>
    </row>
    <row r="92" spans="5:5" ht="21" x14ac:dyDescent="0.25">
      <c r="E92" s="9">
        <f t="shared" si="1"/>
        <v>808.29999999998836</v>
      </c>
    </row>
    <row r="93" spans="5:5" ht="21" x14ac:dyDescent="0.25">
      <c r="E93" s="9">
        <f t="shared" si="1"/>
        <v>808.29999999998836</v>
      </c>
    </row>
    <row r="94" spans="5:5" ht="21" x14ac:dyDescent="0.25">
      <c r="E94" s="9">
        <f t="shared" si="1"/>
        <v>808.29999999998836</v>
      </c>
    </row>
    <row r="95" spans="5:5" ht="21" x14ac:dyDescent="0.25">
      <c r="E95" s="9">
        <f t="shared" si="1"/>
        <v>808.29999999998836</v>
      </c>
    </row>
    <row r="96" spans="5:5" ht="21" x14ac:dyDescent="0.25">
      <c r="E96" s="9">
        <f t="shared" si="1"/>
        <v>808.29999999998836</v>
      </c>
    </row>
    <row r="97" spans="5:5" ht="21" x14ac:dyDescent="0.25">
      <c r="E97" s="9">
        <f t="shared" si="1"/>
        <v>808.29999999998836</v>
      </c>
    </row>
    <row r="98" spans="5:5" ht="21" x14ac:dyDescent="0.25">
      <c r="E98" s="9">
        <f t="shared" si="1"/>
        <v>808.29999999998836</v>
      </c>
    </row>
    <row r="99" spans="5:5" ht="21" x14ac:dyDescent="0.25">
      <c r="E99" s="9">
        <f t="shared" si="1"/>
        <v>808.29999999998836</v>
      </c>
    </row>
    <row r="100" spans="5:5" ht="21" x14ac:dyDescent="0.25">
      <c r="E100" s="9">
        <f t="shared" si="1"/>
        <v>808.29999999998836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74AD-E8E5-4C3B-AAB8-8646859CEEC4}">
  <dimension ref="A1:E102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79" customWidth="1"/>
    <col min="3" max="3" width="20.5" customWidth="1"/>
    <col min="4" max="4" width="20.5" bestFit="1" customWidth="1"/>
    <col min="5" max="5" width="18.83203125" customWidth="1"/>
  </cols>
  <sheetData>
    <row r="1" spans="1:5" ht="29" x14ac:dyDescent="0.35">
      <c r="A1" s="160" t="s">
        <v>2658</v>
      </c>
      <c r="B1" s="160"/>
      <c r="C1" s="160"/>
      <c r="D1" s="160"/>
      <c r="E1" s="160"/>
    </row>
    <row r="2" spans="1:5" ht="26" x14ac:dyDescent="0.3">
      <c r="A2" s="161" t="s">
        <v>2631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1188.56</v>
      </c>
    </row>
    <row r="5" spans="1:5" ht="21" x14ac:dyDescent="0.25">
      <c r="A5" s="18"/>
      <c r="B5" s="8"/>
      <c r="C5" s="9"/>
      <c r="D5" s="9"/>
      <c r="E5" s="9">
        <f>E4+C5-D5</f>
        <v>1188.56</v>
      </c>
    </row>
    <row r="6" spans="1:5" ht="21" x14ac:dyDescent="0.25">
      <c r="A6" s="18"/>
      <c r="B6" s="8"/>
      <c r="C6" s="9"/>
      <c r="D6" s="9"/>
      <c r="E6" s="9">
        <f t="shared" ref="E6:E69" si="0">E5+C6-D6</f>
        <v>1188.56</v>
      </c>
    </row>
    <row r="7" spans="1:5" ht="21" x14ac:dyDescent="0.25">
      <c r="A7" s="18"/>
      <c r="B7" s="8"/>
      <c r="C7" s="9"/>
      <c r="D7" s="9"/>
      <c r="E7" s="9">
        <f t="shared" si="0"/>
        <v>1188.56</v>
      </c>
    </row>
    <row r="8" spans="1:5" ht="21" x14ac:dyDescent="0.25">
      <c r="A8" s="18"/>
      <c r="B8" s="8"/>
      <c r="C8" s="9"/>
      <c r="D8" s="9"/>
      <c r="E8" s="9">
        <f t="shared" si="0"/>
        <v>1188.56</v>
      </c>
    </row>
    <row r="9" spans="1:5" ht="21" x14ac:dyDescent="0.25">
      <c r="A9" s="18"/>
      <c r="B9" s="8"/>
      <c r="C9" s="9"/>
      <c r="D9" s="9"/>
      <c r="E9" s="9">
        <f t="shared" si="0"/>
        <v>1188.56</v>
      </c>
    </row>
    <row r="10" spans="1:5" ht="21" x14ac:dyDescent="0.25">
      <c r="A10" s="18"/>
      <c r="B10" s="8"/>
      <c r="C10" s="86"/>
      <c r="D10" s="9"/>
      <c r="E10" s="9">
        <f t="shared" si="0"/>
        <v>1188.56</v>
      </c>
    </row>
    <row r="11" spans="1:5" ht="21" x14ac:dyDescent="0.25">
      <c r="A11" s="18"/>
      <c r="B11" s="8"/>
      <c r="C11" s="9"/>
      <c r="D11" s="9"/>
      <c r="E11" s="9">
        <f t="shared" si="0"/>
        <v>1188.56</v>
      </c>
    </row>
    <row r="12" spans="1:5" ht="21" x14ac:dyDescent="0.25">
      <c r="A12" s="18"/>
      <c r="B12" s="8"/>
      <c r="C12" s="9"/>
      <c r="D12" s="9"/>
      <c r="E12" s="9">
        <f t="shared" si="0"/>
        <v>1188.56</v>
      </c>
    </row>
    <row r="13" spans="1:5" ht="21" x14ac:dyDescent="0.25">
      <c r="A13" s="18"/>
      <c r="B13" s="8"/>
      <c r="C13" s="9"/>
      <c r="D13" s="9"/>
      <c r="E13" s="9">
        <f t="shared" si="0"/>
        <v>1188.56</v>
      </c>
    </row>
    <row r="14" spans="1:5" ht="21" x14ac:dyDescent="0.25">
      <c r="A14" s="18"/>
      <c r="B14" s="8"/>
      <c r="C14" s="9"/>
      <c r="D14" s="9"/>
      <c r="E14" s="9">
        <f t="shared" si="0"/>
        <v>1188.56</v>
      </c>
    </row>
    <row r="15" spans="1:5" ht="21" x14ac:dyDescent="0.25">
      <c r="A15" s="18"/>
      <c r="B15" s="8"/>
      <c r="C15" s="9"/>
      <c r="D15" s="9"/>
      <c r="E15" s="9">
        <f t="shared" si="0"/>
        <v>1188.56</v>
      </c>
    </row>
    <row r="16" spans="1:5" ht="21" x14ac:dyDescent="0.25">
      <c r="A16" s="18"/>
      <c r="B16" s="8"/>
      <c r="C16" s="9"/>
      <c r="D16" s="9"/>
      <c r="E16" s="9">
        <f t="shared" si="0"/>
        <v>1188.56</v>
      </c>
    </row>
    <row r="17" spans="1:5" ht="21" x14ac:dyDescent="0.25">
      <c r="A17" s="18"/>
      <c r="B17" s="8"/>
      <c r="C17" s="9"/>
      <c r="D17" s="9"/>
      <c r="E17" s="9">
        <f t="shared" si="0"/>
        <v>1188.56</v>
      </c>
    </row>
    <row r="18" spans="1:5" ht="21" x14ac:dyDescent="0.25">
      <c r="A18" s="18"/>
      <c r="B18" s="8"/>
      <c r="C18" s="9"/>
      <c r="D18" s="9"/>
      <c r="E18" s="9">
        <f t="shared" si="0"/>
        <v>1188.56</v>
      </c>
    </row>
    <row r="19" spans="1:5" ht="21" x14ac:dyDescent="0.25">
      <c r="A19" s="18"/>
      <c r="B19" s="8"/>
      <c r="C19" s="9"/>
      <c r="D19" s="9"/>
      <c r="E19" s="9">
        <f t="shared" si="0"/>
        <v>1188.56</v>
      </c>
    </row>
    <row r="20" spans="1:5" ht="21" x14ac:dyDescent="0.25">
      <c r="A20" s="18"/>
      <c r="B20" s="8"/>
      <c r="C20" s="9"/>
      <c r="D20" s="9"/>
      <c r="E20" s="9">
        <f t="shared" si="0"/>
        <v>1188.56</v>
      </c>
    </row>
    <row r="21" spans="1:5" ht="21" x14ac:dyDescent="0.25">
      <c r="A21" s="18"/>
      <c r="B21" s="8"/>
      <c r="C21" s="9"/>
      <c r="D21" s="9"/>
      <c r="E21" s="9">
        <f t="shared" si="0"/>
        <v>1188.56</v>
      </c>
    </row>
    <row r="22" spans="1:5" ht="21" x14ac:dyDescent="0.25">
      <c r="A22" s="18"/>
      <c r="B22" s="8"/>
      <c r="C22" s="9"/>
      <c r="D22" s="9"/>
      <c r="E22" s="9">
        <f t="shared" si="0"/>
        <v>1188.56</v>
      </c>
    </row>
    <row r="23" spans="1:5" ht="21" x14ac:dyDescent="0.25">
      <c r="A23" s="18"/>
      <c r="B23" s="8"/>
      <c r="C23" s="9"/>
      <c r="D23" s="9"/>
      <c r="E23" s="9">
        <f t="shared" si="0"/>
        <v>1188.56</v>
      </c>
    </row>
    <row r="24" spans="1:5" ht="21" x14ac:dyDescent="0.25">
      <c r="A24" s="18"/>
      <c r="B24" s="8"/>
      <c r="C24" s="9"/>
      <c r="D24" s="9"/>
      <c r="E24" s="9">
        <f t="shared" si="0"/>
        <v>1188.56</v>
      </c>
    </row>
    <row r="25" spans="1:5" ht="21" x14ac:dyDescent="0.25">
      <c r="A25" s="18"/>
      <c r="B25" s="8"/>
      <c r="C25" s="9"/>
      <c r="D25" s="9"/>
      <c r="E25" s="9">
        <f t="shared" si="0"/>
        <v>1188.56</v>
      </c>
    </row>
    <row r="26" spans="1:5" ht="21" x14ac:dyDescent="0.25">
      <c r="A26" s="18"/>
      <c r="B26" s="8"/>
      <c r="C26" s="9"/>
      <c r="D26" s="9"/>
      <c r="E26" s="9">
        <f t="shared" si="0"/>
        <v>1188.56</v>
      </c>
    </row>
    <row r="27" spans="1:5" ht="21" x14ac:dyDescent="0.25">
      <c r="A27" s="18"/>
      <c r="B27" s="8"/>
      <c r="C27" s="9"/>
      <c r="D27" s="9"/>
      <c r="E27" s="9">
        <f t="shared" si="0"/>
        <v>1188.56</v>
      </c>
    </row>
    <row r="28" spans="1:5" ht="21" x14ac:dyDescent="0.25">
      <c r="A28" s="18"/>
      <c r="B28" s="8"/>
      <c r="C28" s="9"/>
      <c r="D28" s="9"/>
      <c r="E28" s="9">
        <f t="shared" si="0"/>
        <v>1188.56</v>
      </c>
    </row>
    <row r="29" spans="1:5" ht="21" x14ac:dyDescent="0.25">
      <c r="A29" s="8"/>
      <c r="B29" s="8"/>
      <c r="C29" s="9"/>
      <c r="D29" s="9"/>
      <c r="E29" s="9">
        <f t="shared" si="0"/>
        <v>1188.56</v>
      </c>
    </row>
    <row r="30" spans="1:5" ht="21" x14ac:dyDescent="0.25">
      <c r="A30" s="8"/>
      <c r="B30" s="8"/>
      <c r="C30" s="9"/>
      <c r="D30" s="9"/>
      <c r="E30" s="9">
        <f t="shared" si="0"/>
        <v>1188.56</v>
      </c>
    </row>
    <row r="31" spans="1:5" ht="21" x14ac:dyDescent="0.25">
      <c r="A31" s="8"/>
      <c r="B31" s="8"/>
      <c r="C31" s="9"/>
      <c r="D31" s="9"/>
      <c r="E31" s="9">
        <f t="shared" si="0"/>
        <v>1188.56</v>
      </c>
    </row>
    <row r="32" spans="1:5" ht="21" x14ac:dyDescent="0.25">
      <c r="A32" s="8"/>
      <c r="B32" s="8"/>
      <c r="C32" s="9"/>
      <c r="D32" s="9"/>
      <c r="E32" s="9">
        <f t="shared" si="0"/>
        <v>1188.56</v>
      </c>
    </row>
    <row r="33" spans="1:5" ht="21" x14ac:dyDescent="0.25">
      <c r="A33" s="8"/>
      <c r="B33" s="8"/>
      <c r="C33" s="9"/>
      <c r="D33" s="96"/>
      <c r="E33" s="9">
        <f t="shared" si="0"/>
        <v>1188.56</v>
      </c>
    </row>
    <row r="34" spans="1:5" ht="21" x14ac:dyDescent="0.25">
      <c r="A34" s="8"/>
      <c r="B34" s="8"/>
      <c r="C34" s="9"/>
      <c r="D34" s="16"/>
      <c r="E34" s="9">
        <f t="shared" si="0"/>
        <v>1188.56</v>
      </c>
    </row>
    <row r="35" spans="1:5" ht="21" x14ac:dyDescent="0.25">
      <c r="A35" s="8"/>
      <c r="B35" s="8"/>
      <c r="C35" s="9"/>
      <c r="D35" s="25"/>
      <c r="E35" s="9">
        <f t="shared" si="0"/>
        <v>1188.56</v>
      </c>
    </row>
    <row r="36" spans="1:5" ht="21" x14ac:dyDescent="0.25">
      <c r="A36" s="8"/>
      <c r="B36" s="8"/>
      <c r="C36" s="16"/>
      <c r="D36" s="9"/>
      <c r="E36" s="9">
        <f t="shared" si="0"/>
        <v>1188.56</v>
      </c>
    </row>
    <row r="37" spans="1:5" ht="21" x14ac:dyDescent="0.25">
      <c r="A37" s="8"/>
      <c r="B37" s="8"/>
      <c r="C37" s="9"/>
      <c r="D37" s="9"/>
      <c r="E37" s="9">
        <f t="shared" si="0"/>
        <v>1188.56</v>
      </c>
    </row>
    <row r="38" spans="1:5" ht="21" x14ac:dyDescent="0.25">
      <c r="A38" s="8"/>
      <c r="B38" s="8"/>
      <c r="C38" s="13"/>
      <c r="D38" s="9"/>
      <c r="E38" s="9">
        <f t="shared" si="0"/>
        <v>1188.56</v>
      </c>
    </row>
    <row r="39" spans="1:5" ht="24" x14ac:dyDescent="0.3">
      <c r="A39" s="8"/>
      <c r="B39" s="8"/>
      <c r="C39" s="9"/>
      <c r="D39" s="31"/>
      <c r="E39" s="9">
        <f t="shared" si="0"/>
        <v>1188.56</v>
      </c>
    </row>
    <row r="40" spans="1:5" ht="24" x14ac:dyDescent="0.3">
      <c r="A40" s="8"/>
      <c r="B40" s="8"/>
      <c r="C40" s="9"/>
      <c r="D40" s="31"/>
      <c r="E40" s="9">
        <f t="shared" si="0"/>
        <v>1188.56</v>
      </c>
    </row>
    <row r="41" spans="1:5" ht="24" x14ac:dyDescent="0.3">
      <c r="A41" s="8"/>
      <c r="B41" s="8"/>
      <c r="C41" s="9"/>
      <c r="D41" s="31"/>
      <c r="E41" s="9">
        <f t="shared" si="0"/>
        <v>1188.56</v>
      </c>
    </row>
    <row r="42" spans="1:5" ht="21" x14ac:dyDescent="0.25">
      <c r="A42" s="18"/>
      <c r="B42" s="8"/>
      <c r="C42" s="9"/>
      <c r="D42" s="9"/>
      <c r="E42" s="9">
        <f t="shared" si="0"/>
        <v>1188.56</v>
      </c>
    </row>
    <row r="43" spans="1:5" ht="21" x14ac:dyDescent="0.25">
      <c r="A43" s="18"/>
      <c r="B43" s="8"/>
      <c r="C43" s="9"/>
      <c r="D43" s="9"/>
      <c r="E43" s="9">
        <f t="shared" si="0"/>
        <v>1188.56</v>
      </c>
    </row>
    <row r="44" spans="1:5" ht="21" x14ac:dyDescent="0.25">
      <c r="A44" s="18"/>
      <c r="B44" s="8"/>
      <c r="C44" s="89"/>
      <c r="D44" s="9"/>
      <c r="E44" s="9">
        <f t="shared" si="0"/>
        <v>1188.56</v>
      </c>
    </row>
    <row r="45" spans="1:5" ht="21" x14ac:dyDescent="0.25">
      <c r="A45" s="18"/>
      <c r="B45" s="8"/>
      <c r="C45" s="9"/>
      <c r="D45" s="9"/>
      <c r="E45" s="9">
        <f t="shared" si="0"/>
        <v>1188.56</v>
      </c>
    </row>
    <row r="46" spans="1:5" ht="21" x14ac:dyDescent="0.25">
      <c r="A46" s="18"/>
      <c r="B46" s="8"/>
      <c r="C46" s="96"/>
      <c r="D46" s="9"/>
      <c r="E46" s="9">
        <f t="shared" si="0"/>
        <v>1188.56</v>
      </c>
    </row>
    <row r="47" spans="1:5" ht="21" x14ac:dyDescent="0.25">
      <c r="A47" s="18"/>
      <c r="B47" s="8"/>
      <c r="C47" s="9"/>
      <c r="D47" s="9"/>
      <c r="E47" s="9">
        <f t="shared" si="0"/>
        <v>1188.56</v>
      </c>
    </row>
    <row r="48" spans="1:5" ht="21" x14ac:dyDescent="0.25">
      <c r="A48" s="18"/>
      <c r="B48" s="8"/>
      <c r="C48" s="96"/>
      <c r="D48" s="9"/>
      <c r="E48" s="9">
        <f t="shared" si="0"/>
        <v>1188.56</v>
      </c>
    </row>
    <row r="49" spans="1:5" ht="21" x14ac:dyDescent="0.25">
      <c r="A49" s="18"/>
      <c r="B49" s="8"/>
      <c r="C49" s="9"/>
      <c r="D49" s="96"/>
      <c r="E49" s="9">
        <f t="shared" si="0"/>
        <v>1188.56</v>
      </c>
    </row>
    <row r="50" spans="1:5" ht="21" x14ac:dyDescent="0.25">
      <c r="A50" s="18"/>
      <c r="B50" s="8"/>
      <c r="C50" s="9"/>
      <c r="D50" s="9"/>
      <c r="E50" s="9">
        <f t="shared" si="0"/>
        <v>1188.56</v>
      </c>
    </row>
    <row r="51" spans="1:5" ht="21" x14ac:dyDescent="0.25">
      <c r="A51" s="18"/>
      <c r="B51" s="8"/>
      <c r="C51" s="9"/>
      <c r="D51" s="9"/>
      <c r="E51" s="9">
        <f t="shared" si="0"/>
        <v>1188.56</v>
      </c>
    </row>
    <row r="52" spans="1:5" ht="21" x14ac:dyDescent="0.25">
      <c r="A52" s="8"/>
      <c r="B52" s="8"/>
      <c r="C52" s="9"/>
      <c r="D52" s="9"/>
      <c r="E52" s="9">
        <f t="shared" si="0"/>
        <v>1188.56</v>
      </c>
    </row>
    <row r="53" spans="1:5" ht="21" x14ac:dyDescent="0.25">
      <c r="A53" s="8"/>
      <c r="B53" s="8"/>
      <c r="C53" s="9"/>
      <c r="D53" s="9"/>
      <c r="E53" s="9">
        <f t="shared" si="0"/>
        <v>1188.56</v>
      </c>
    </row>
    <row r="54" spans="1:5" ht="21" x14ac:dyDescent="0.25">
      <c r="A54" s="8"/>
      <c r="B54" s="8"/>
      <c r="C54" s="9"/>
      <c r="D54" s="9"/>
      <c r="E54" s="9">
        <f t="shared" si="0"/>
        <v>1188.56</v>
      </c>
    </row>
    <row r="55" spans="1:5" ht="21" x14ac:dyDescent="0.25">
      <c r="A55" s="18"/>
      <c r="B55" s="8"/>
      <c r="C55" s="9"/>
      <c r="D55" s="9"/>
      <c r="E55" s="9">
        <f t="shared" si="0"/>
        <v>1188.56</v>
      </c>
    </row>
    <row r="56" spans="1:5" ht="21" x14ac:dyDescent="0.25">
      <c r="A56" s="18"/>
      <c r="B56" s="8"/>
      <c r="C56" s="9"/>
      <c r="D56" s="9"/>
      <c r="E56" s="9">
        <f t="shared" si="0"/>
        <v>1188.56</v>
      </c>
    </row>
    <row r="57" spans="1:5" ht="21" x14ac:dyDescent="0.25">
      <c r="A57" s="18"/>
      <c r="B57" s="8"/>
      <c r="C57" s="96"/>
      <c r="D57" s="9"/>
      <c r="E57" s="9">
        <f t="shared" si="0"/>
        <v>1188.56</v>
      </c>
    </row>
    <row r="58" spans="1:5" ht="21" x14ac:dyDescent="0.25">
      <c r="A58" s="18"/>
      <c r="B58" s="8"/>
      <c r="C58" s="9"/>
      <c r="D58" s="9"/>
      <c r="E58" s="9">
        <f>E57+C58-D58</f>
        <v>1188.56</v>
      </c>
    </row>
    <row r="59" spans="1:5" ht="21" x14ac:dyDescent="0.25">
      <c r="A59" s="8"/>
      <c r="B59" s="8"/>
      <c r="C59" s="9"/>
      <c r="D59" s="9"/>
      <c r="E59" s="9">
        <f>E58+C59-D59</f>
        <v>1188.56</v>
      </c>
    </row>
    <row r="60" spans="1:5" ht="21" x14ac:dyDescent="0.25">
      <c r="A60" s="8"/>
      <c r="B60" s="8"/>
      <c r="C60" s="9"/>
      <c r="D60" s="9"/>
      <c r="E60" s="9">
        <f t="shared" si="0"/>
        <v>1188.56</v>
      </c>
    </row>
    <row r="61" spans="1:5" ht="21" x14ac:dyDescent="0.25">
      <c r="A61" s="8"/>
      <c r="B61" s="8"/>
      <c r="C61" s="9"/>
      <c r="D61" s="9"/>
      <c r="E61" s="9">
        <f t="shared" si="0"/>
        <v>1188.56</v>
      </c>
    </row>
    <row r="62" spans="1:5" ht="21" x14ac:dyDescent="0.25">
      <c r="A62" s="8"/>
      <c r="B62" s="8"/>
      <c r="C62" s="9"/>
      <c r="D62" s="9"/>
      <c r="E62" s="9">
        <f t="shared" si="0"/>
        <v>1188.56</v>
      </c>
    </row>
    <row r="63" spans="1:5" ht="21" x14ac:dyDescent="0.25">
      <c r="A63" s="8"/>
      <c r="B63" s="8"/>
      <c r="C63" s="9"/>
      <c r="D63" s="9"/>
      <c r="E63" s="9">
        <f t="shared" si="0"/>
        <v>1188.56</v>
      </c>
    </row>
    <row r="64" spans="1:5" ht="21" x14ac:dyDescent="0.25">
      <c r="E64" s="9">
        <f t="shared" si="0"/>
        <v>1188.56</v>
      </c>
    </row>
    <row r="65" spans="5:5" ht="21" x14ac:dyDescent="0.25">
      <c r="E65" s="9">
        <f t="shared" si="0"/>
        <v>1188.56</v>
      </c>
    </row>
    <row r="66" spans="5:5" ht="21" x14ac:dyDescent="0.25">
      <c r="E66" s="9">
        <f t="shared" si="0"/>
        <v>1188.56</v>
      </c>
    </row>
    <row r="67" spans="5:5" ht="21" x14ac:dyDescent="0.25">
      <c r="E67" s="9">
        <f t="shared" si="0"/>
        <v>1188.56</v>
      </c>
    </row>
    <row r="68" spans="5:5" ht="21" x14ac:dyDescent="0.25">
      <c r="E68" s="9">
        <f t="shared" si="0"/>
        <v>1188.56</v>
      </c>
    </row>
    <row r="69" spans="5:5" ht="21" x14ac:dyDescent="0.25">
      <c r="E69" s="9">
        <f t="shared" si="0"/>
        <v>1188.56</v>
      </c>
    </row>
    <row r="70" spans="5:5" ht="21" x14ac:dyDescent="0.25">
      <c r="E70" s="9">
        <f t="shared" ref="E70:E102" si="1">E69+C70-D70</f>
        <v>1188.56</v>
      </c>
    </row>
    <row r="71" spans="5:5" ht="21" x14ac:dyDescent="0.25">
      <c r="E71" s="9">
        <f t="shared" si="1"/>
        <v>1188.56</v>
      </c>
    </row>
    <row r="72" spans="5:5" ht="21" x14ac:dyDescent="0.25">
      <c r="E72" s="9">
        <f t="shared" si="1"/>
        <v>1188.56</v>
      </c>
    </row>
    <row r="73" spans="5:5" ht="21" x14ac:dyDescent="0.25">
      <c r="E73" s="9">
        <f t="shared" si="1"/>
        <v>1188.56</v>
      </c>
    </row>
    <row r="74" spans="5:5" ht="21" x14ac:dyDescent="0.25">
      <c r="E74" s="9">
        <f t="shared" si="1"/>
        <v>1188.56</v>
      </c>
    </row>
    <row r="75" spans="5:5" ht="21" x14ac:dyDescent="0.25">
      <c r="E75" s="9">
        <f t="shared" si="1"/>
        <v>1188.56</v>
      </c>
    </row>
    <row r="76" spans="5:5" ht="21" x14ac:dyDescent="0.25">
      <c r="E76" s="9">
        <f t="shared" si="1"/>
        <v>1188.56</v>
      </c>
    </row>
    <row r="77" spans="5:5" ht="21" x14ac:dyDescent="0.25">
      <c r="E77" s="9">
        <f t="shared" si="1"/>
        <v>1188.56</v>
      </c>
    </row>
    <row r="78" spans="5:5" ht="21" x14ac:dyDescent="0.25">
      <c r="E78" s="9">
        <f t="shared" si="1"/>
        <v>1188.56</v>
      </c>
    </row>
    <row r="79" spans="5:5" ht="21" x14ac:dyDescent="0.25">
      <c r="E79" s="9">
        <f t="shared" si="1"/>
        <v>1188.56</v>
      </c>
    </row>
    <row r="80" spans="5:5" ht="21" x14ac:dyDescent="0.25">
      <c r="E80" s="9">
        <f t="shared" si="1"/>
        <v>1188.56</v>
      </c>
    </row>
    <row r="81" spans="5:5" ht="21" x14ac:dyDescent="0.25">
      <c r="E81" s="9">
        <f t="shared" si="1"/>
        <v>1188.56</v>
      </c>
    </row>
    <row r="82" spans="5:5" ht="21" x14ac:dyDescent="0.25">
      <c r="E82" s="9">
        <f t="shared" si="1"/>
        <v>1188.56</v>
      </c>
    </row>
    <row r="83" spans="5:5" ht="21" x14ac:dyDescent="0.25">
      <c r="E83" s="9">
        <f t="shared" si="1"/>
        <v>1188.56</v>
      </c>
    </row>
    <row r="84" spans="5:5" ht="21" x14ac:dyDescent="0.25">
      <c r="E84" s="9">
        <f t="shared" si="1"/>
        <v>1188.56</v>
      </c>
    </row>
    <row r="85" spans="5:5" ht="21" x14ac:dyDescent="0.25">
      <c r="E85" s="9">
        <f t="shared" si="1"/>
        <v>1188.56</v>
      </c>
    </row>
    <row r="86" spans="5:5" ht="21" x14ac:dyDescent="0.25">
      <c r="E86" s="9">
        <f t="shared" si="1"/>
        <v>1188.56</v>
      </c>
    </row>
    <row r="87" spans="5:5" ht="21" x14ac:dyDescent="0.25">
      <c r="E87" s="9">
        <f t="shared" si="1"/>
        <v>1188.56</v>
      </c>
    </row>
    <row r="88" spans="5:5" ht="21" x14ac:dyDescent="0.25">
      <c r="E88" s="9">
        <f t="shared" si="1"/>
        <v>1188.56</v>
      </c>
    </row>
    <row r="89" spans="5:5" ht="21" x14ac:dyDescent="0.25">
      <c r="E89" s="9">
        <f t="shared" si="1"/>
        <v>1188.56</v>
      </c>
    </row>
    <row r="90" spans="5:5" ht="21" x14ac:dyDescent="0.25">
      <c r="E90" s="9">
        <f t="shared" si="1"/>
        <v>1188.56</v>
      </c>
    </row>
    <row r="91" spans="5:5" ht="21" x14ac:dyDescent="0.25">
      <c r="E91" s="9">
        <f t="shared" si="1"/>
        <v>1188.56</v>
      </c>
    </row>
    <row r="92" spans="5:5" ht="21" x14ac:dyDescent="0.25">
      <c r="E92" s="9">
        <f t="shared" si="1"/>
        <v>1188.56</v>
      </c>
    </row>
    <row r="93" spans="5:5" ht="21" x14ac:dyDescent="0.25">
      <c r="E93" s="9">
        <f t="shared" si="1"/>
        <v>1188.56</v>
      </c>
    </row>
    <row r="94" spans="5:5" ht="21" x14ac:dyDescent="0.25">
      <c r="E94" s="9">
        <f t="shared" si="1"/>
        <v>1188.56</v>
      </c>
    </row>
    <row r="95" spans="5:5" ht="21" x14ac:dyDescent="0.25">
      <c r="E95" s="9">
        <f t="shared" si="1"/>
        <v>1188.56</v>
      </c>
    </row>
    <row r="96" spans="5:5" ht="21" x14ac:dyDescent="0.25">
      <c r="E96" s="9">
        <f t="shared" si="1"/>
        <v>1188.56</v>
      </c>
    </row>
    <row r="97" spans="5:5" ht="21" x14ac:dyDescent="0.25">
      <c r="E97" s="9">
        <f t="shared" si="1"/>
        <v>1188.56</v>
      </c>
    </row>
    <row r="98" spans="5:5" ht="21" x14ac:dyDescent="0.25">
      <c r="E98" s="9">
        <f t="shared" si="1"/>
        <v>1188.56</v>
      </c>
    </row>
    <row r="99" spans="5:5" ht="21" x14ac:dyDescent="0.25">
      <c r="E99" s="9">
        <f t="shared" si="1"/>
        <v>1188.56</v>
      </c>
    </row>
    <row r="100" spans="5:5" ht="21" x14ac:dyDescent="0.25">
      <c r="E100" s="9">
        <f t="shared" si="1"/>
        <v>1188.56</v>
      </c>
    </row>
    <row r="101" spans="5:5" ht="21" x14ac:dyDescent="0.25">
      <c r="E101" s="9">
        <f t="shared" si="1"/>
        <v>1188.56</v>
      </c>
    </row>
    <row r="102" spans="5:5" ht="21" x14ac:dyDescent="0.25">
      <c r="E102" s="9">
        <f t="shared" si="1"/>
        <v>1188.56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217D1-0B67-4FE4-A94C-84B923B49A03}">
  <dimension ref="A1:G108"/>
  <sheetViews>
    <sheetView topLeftCell="A42" workbookViewId="0">
      <selection activeCell="A56" sqref="A56"/>
    </sheetView>
  </sheetViews>
  <sheetFormatPr baseColWidth="10" defaultColWidth="8.83203125" defaultRowHeight="15" x14ac:dyDescent="0.2"/>
  <cols>
    <col min="1" max="1" width="15.6640625" bestFit="1" customWidth="1"/>
    <col min="2" max="2" width="98.83203125" customWidth="1"/>
    <col min="3" max="3" width="18" customWidth="1"/>
    <col min="4" max="4" width="20.5" bestFit="1" customWidth="1"/>
    <col min="5" max="5" width="19.5" bestFit="1" customWidth="1"/>
  </cols>
  <sheetData>
    <row r="1" spans="1:7" ht="29" x14ac:dyDescent="0.35">
      <c r="A1" s="160" t="s">
        <v>2654</v>
      </c>
      <c r="B1" s="160"/>
      <c r="C1" s="160"/>
      <c r="D1" s="160"/>
      <c r="E1" s="160"/>
    </row>
    <row r="2" spans="1:7" ht="26" x14ac:dyDescent="0.3">
      <c r="A2" s="161" t="s">
        <v>2655</v>
      </c>
      <c r="B2" s="161"/>
      <c r="C2" s="161"/>
      <c r="D2" s="161"/>
      <c r="E2" s="161"/>
    </row>
    <row r="3" spans="1:7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7" ht="21" x14ac:dyDescent="0.25">
      <c r="A4" s="18" t="s">
        <v>2612</v>
      </c>
      <c r="B4" s="8" t="s">
        <v>2401</v>
      </c>
      <c r="C4" s="9"/>
      <c r="D4" s="9"/>
      <c r="E4" s="9">
        <v>1672.98</v>
      </c>
    </row>
    <row r="5" spans="1:7" ht="21" x14ac:dyDescent="0.25">
      <c r="A5" s="18" t="s">
        <v>2657</v>
      </c>
      <c r="B5" s="8" t="s">
        <v>2614</v>
      </c>
      <c r="C5" s="9">
        <v>60132</v>
      </c>
      <c r="D5" s="9"/>
      <c r="E5" s="9">
        <f>E4+C5-D5</f>
        <v>61804.98</v>
      </c>
    </row>
    <row r="6" spans="1:7" ht="21" x14ac:dyDescent="0.25">
      <c r="A6" s="18" t="s">
        <v>2657</v>
      </c>
      <c r="B6" s="8" t="s">
        <v>2659</v>
      </c>
      <c r="C6" s="9"/>
      <c r="D6" s="9">
        <v>60627.13</v>
      </c>
      <c r="E6" s="9">
        <f t="shared" ref="E6:E69" si="0">E5+C6-D6</f>
        <v>1177.8500000000058</v>
      </c>
    </row>
    <row r="7" spans="1:7" ht="21" x14ac:dyDescent="0.25">
      <c r="A7" s="18" t="s">
        <v>2726</v>
      </c>
      <c r="B7" s="8" t="s">
        <v>2736</v>
      </c>
      <c r="C7" s="9">
        <v>15250</v>
      </c>
      <c r="D7" s="9"/>
      <c r="E7" s="9">
        <f t="shared" si="0"/>
        <v>16427.850000000006</v>
      </c>
    </row>
    <row r="8" spans="1:7" ht="21" x14ac:dyDescent="0.25">
      <c r="A8" s="18" t="s">
        <v>2730</v>
      </c>
      <c r="B8" s="8" t="s">
        <v>2742</v>
      </c>
      <c r="C8" s="9"/>
      <c r="D8" s="9">
        <v>15155.85</v>
      </c>
      <c r="E8" s="9">
        <f t="shared" si="0"/>
        <v>1272.0000000000055</v>
      </c>
    </row>
    <row r="9" spans="1:7" ht="21" x14ac:dyDescent="0.25">
      <c r="A9" s="18" t="s">
        <v>2749</v>
      </c>
      <c r="B9" s="8" t="s">
        <v>259</v>
      </c>
      <c r="C9" s="9"/>
      <c r="D9" s="9">
        <v>210</v>
      </c>
      <c r="E9" s="9">
        <f t="shared" si="0"/>
        <v>1062.0000000000055</v>
      </c>
    </row>
    <row r="10" spans="1:7" ht="21" x14ac:dyDescent="0.25">
      <c r="A10" s="18" t="s">
        <v>2844</v>
      </c>
      <c r="B10" s="8" t="s">
        <v>259</v>
      </c>
      <c r="C10" s="86"/>
      <c r="D10" s="9">
        <v>210</v>
      </c>
      <c r="E10" s="9">
        <f t="shared" si="0"/>
        <v>852.00000000000546</v>
      </c>
    </row>
    <row r="11" spans="1:7" ht="21" x14ac:dyDescent="0.25">
      <c r="A11" s="18" t="s">
        <v>2854</v>
      </c>
      <c r="B11" s="8" t="s">
        <v>2614</v>
      </c>
      <c r="C11" s="9">
        <v>498674</v>
      </c>
      <c r="D11" s="9"/>
      <c r="E11" s="9">
        <f t="shared" si="0"/>
        <v>499526</v>
      </c>
    </row>
    <row r="12" spans="1:7" ht="21" x14ac:dyDescent="0.25">
      <c r="A12" s="18" t="s">
        <v>2854</v>
      </c>
      <c r="B12" s="8" t="s">
        <v>2614</v>
      </c>
      <c r="C12" s="86">
        <v>110564</v>
      </c>
      <c r="D12" s="9"/>
      <c r="E12" s="9">
        <f t="shared" si="0"/>
        <v>610090</v>
      </c>
    </row>
    <row r="13" spans="1:7" ht="21" x14ac:dyDescent="0.25">
      <c r="A13" s="18" t="s">
        <v>2854</v>
      </c>
      <c r="B13" s="8" t="s">
        <v>2855</v>
      </c>
      <c r="C13" s="9"/>
      <c r="D13" s="9">
        <v>559092.30000000005</v>
      </c>
      <c r="E13" s="9">
        <f t="shared" si="0"/>
        <v>50997.699999999953</v>
      </c>
    </row>
    <row r="14" spans="1:7" ht="21" x14ac:dyDescent="0.25">
      <c r="A14" s="18" t="s">
        <v>2861</v>
      </c>
      <c r="B14" s="8" t="s">
        <v>2865</v>
      </c>
      <c r="C14" s="9"/>
      <c r="D14" s="9">
        <v>48961</v>
      </c>
      <c r="E14" s="9">
        <f t="shared" si="0"/>
        <v>2036.6999999999534</v>
      </c>
    </row>
    <row r="15" spans="1:7" ht="21" x14ac:dyDescent="0.25">
      <c r="A15" s="18" t="s">
        <v>2900</v>
      </c>
      <c r="B15" s="8" t="s">
        <v>2884</v>
      </c>
      <c r="C15" s="9">
        <v>92653</v>
      </c>
      <c r="D15" s="9"/>
      <c r="E15" s="9">
        <f t="shared" si="0"/>
        <v>94689.699999999953</v>
      </c>
    </row>
    <row r="16" spans="1:7" ht="21" x14ac:dyDescent="0.25">
      <c r="A16" s="18" t="s">
        <v>2900</v>
      </c>
      <c r="B16" s="8" t="s">
        <v>2907</v>
      </c>
      <c r="C16" s="9"/>
      <c r="D16" s="9">
        <v>74885.990000000005</v>
      </c>
      <c r="E16" s="9">
        <f t="shared" si="0"/>
        <v>19803.709999999948</v>
      </c>
      <c r="G16">
        <f>20352.22*3.6795</f>
        <v>74885.993490000008</v>
      </c>
    </row>
    <row r="17" spans="1:7" ht="21" x14ac:dyDescent="0.25">
      <c r="A17" s="18" t="s">
        <v>2900</v>
      </c>
      <c r="B17" s="8" t="s">
        <v>2906</v>
      </c>
      <c r="C17" s="9"/>
      <c r="D17" s="9">
        <v>17900.77</v>
      </c>
      <c r="E17" s="9">
        <f t="shared" si="0"/>
        <v>1902.9399999999478</v>
      </c>
    </row>
    <row r="18" spans="1:7" ht="21" x14ac:dyDescent="0.25">
      <c r="A18" s="18" t="s">
        <v>2919</v>
      </c>
      <c r="B18" s="8" t="s">
        <v>2884</v>
      </c>
      <c r="C18" s="9">
        <v>382105</v>
      </c>
      <c r="D18" s="9"/>
      <c r="E18" s="9">
        <f t="shared" si="0"/>
        <v>384007.93999999994</v>
      </c>
    </row>
    <row r="19" spans="1:7" ht="21" x14ac:dyDescent="0.25">
      <c r="A19" s="18" t="s">
        <v>2919</v>
      </c>
      <c r="B19" s="8" t="s">
        <v>2614</v>
      </c>
      <c r="C19" s="9">
        <v>552130</v>
      </c>
      <c r="D19" s="9"/>
      <c r="E19" s="9">
        <f t="shared" si="0"/>
        <v>936137.94</v>
      </c>
    </row>
    <row r="20" spans="1:7" ht="21" x14ac:dyDescent="0.25">
      <c r="A20" s="18" t="s">
        <v>2919</v>
      </c>
      <c r="B20" s="8" t="s">
        <v>2930</v>
      </c>
      <c r="C20" s="9"/>
      <c r="D20" s="9">
        <v>931820.5</v>
      </c>
      <c r="E20" s="9">
        <f t="shared" si="0"/>
        <v>4317.4399999999441</v>
      </c>
    </row>
    <row r="21" spans="1:7" ht="21" x14ac:dyDescent="0.25">
      <c r="A21" s="18" t="s">
        <v>2935</v>
      </c>
      <c r="B21" s="8" t="s">
        <v>2938</v>
      </c>
      <c r="C21" s="9">
        <v>100000</v>
      </c>
      <c r="D21" s="9"/>
      <c r="E21" s="9">
        <f t="shared" si="0"/>
        <v>104317.43999999994</v>
      </c>
    </row>
    <row r="22" spans="1:7" ht="21" x14ac:dyDescent="0.25">
      <c r="A22" s="18" t="s">
        <v>2935</v>
      </c>
      <c r="B22" s="8" t="s">
        <v>2785</v>
      </c>
      <c r="C22" s="9"/>
      <c r="D22" s="9">
        <v>103524</v>
      </c>
      <c r="E22" s="9">
        <f t="shared" si="0"/>
        <v>793.43999999994412</v>
      </c>
    </row>
    <row r="23" spans="1:7" ht="21" x14ac:dyDescent="0.25">
      <c r="A23" s="18" t="s">
        <v>2935</v>
      </c>
      <c r="B23" s="8" t="s">
        <v>259</v>
      </c>
      <c r="C23" s="9"/>
      <c r="D23" s="9">
        <v>1.05</v>
      </c>
      <c r="E23" s="9">
        <f t="shared" si="0"/>
        <v>792.38999999994417</v>
      </c>
    </row>
    <row r="24" spans="1:7" ht="21" x14ac:dyDescent="0.25">
      <c r="A24" s="18" t="s">
        <v>2979</v>
      </c>
      <c r="B24" s="8" t="s">
        <v>2614</v>
      </c>
      <c r="C24" s="9">
        <v>496119</v>
      </c>
      <c r="D24" s="9"/>
      <c r="E24" s="9">
        <f t="shared" si="0"/>
        <v>496911.38999999996</v>
      </c>
    </row>
    <row r="25" spans="1:7" ht="21" x14ac:dyDescent="0.25">
      <c r="A25" s="18" t="s">
        <v>2979</v>
      </c>
      <c r="B25" s="8" t="s">
        <v>2983</v>
      </c>
      <c r="C25" s="9"/>
      <c r="D25" s="9">
        <v>492377.15</v>
      </c>
      <c r="E25" s="9">
        <f t="shared" si="0"/>
        <v>4534.2399999999325</v>
      </c>
    </row>
    <row r="26" spans="1:7" ht="21" x14ac:dyDescent="0.25">
      <c r="A26" s="18" t="s">
        <v>2998</v>
      </c>
      <c r="B26" s="8" t="s">
        <v>3100</v>
      </c>
      <c r="C26" s="9"/>
      <c r="D26" s="9">
        <v>210</v>
      </c>
      <c r="E26" s="9">
        <f t="shared" si="0"/>
        <v>4324.2399999999325</v>
      </c>
    </row>
    <row r="27" spans="1:7" ht="21" x14ac:dyDescent="0.25">
      <c r="A27" s="18" t="s">
        <v>3073</v>
      </c>
      <c r="B27" s="8" t="s">
        <v>273</v>
      </c>
      <c r="C27" s="9"/>
      <c r="D27" s="9">
        <v>869.4</v>
      </c>
      <c r="E27" s="9">
        <f t="shared" si="0"/>
        <v>3454.8399999999324</v>
      </c>
    </row>
    <row r="28" spans="1:7" ht="21" x14ac:dyDescent="0.25">
      <c r="A28" s="18" t="s">
        <v>3073</v>
      </c>
      <c r="B28" s="8" t="s">
        <v>259</v>
      </c>
      <c r="C28" s="9"/>
      <c r="D28" s="9">
        <v>577.5</v>
      </c>
      <c r="E28" s="9">
        <f t="shared" si="0"/>
        <v>2877.3399999999324</v>
      </c>
      <c r="G28" s="14"/>
    </row>
    <row r="29" spans="1:7" ht="21" x14ac:dyDescent="0.25">
      <c r="A29" s="18" t="s">
        <v>3073</v>
      </c>
      <c r="B29" s="8" t="s">
        <v>259</v>
      </c>
      <c r="C29" s="9"/>
      <c r="D29" s="9">
        <v>68.25</v>
      </c>
      <c r="E29" s="9">
        <f t="shared" si="0"/>
        <v>2809.0899999999324</v>
      </c>
    </row>
    <row r="30" spans="1:7" ht="21" x14ac:dyDescent="0.25">
      <c r="A30" s="8" t="s">
        <v>3101</v>
      </c>
      <c r="B30" s="8" t="s">
        <v>2614</v>
      </c>
      <c r="C30" s="9">
        <v>715986</v>
      </c>
      <c r="D30" s="9"/>
      <c r="E30" s="9">
        <f t="shared" si="0"/>
        <v>718795.09</v>
      </c>
    </row>
    <row r="31" spans="1:7" ht="21" x14ac:dyDescent="0.25">
      <c r="A31" s="8" t="s">
        <v>3101</v>
      </c>
      <c r="B31" s="8" t="s">
        <v>2751</v>
      </c>
      <c r="C31" s="9">
        <v>77000</v>
      </c>
      <c r="D31" s="9"/>
      <c r="E31" s="9">
        <f t="shared" si="0"/>
        <v>795795.09</v>
      </c>
    </row>
    <row r="32" spans="1:7" ht="21" x14ac:dyDescent="0.25">
      <c r="A32" s="8" t="s">
        <v>3101</v>
      </c>
      <c r="B32" s="8" t="s">
        <v>2751</v>
      </c>
      <c r="C32" s="9">
        <v>99000</v>
      </c>
      <c r="D32" s="9"/>
      <c r="E32" s="9">
        <f t="shared" si="0"/>
        <v>894795.09</v>
      </c>
    </row>
    <row r="33" spans="1:5" ht="21" x14ac:dyDescent="0.25">
      <c r="A33" s="8" t="s">
        <v>3101</v>
      </c>
      <c r="B33" s="8" t="s">
        <v>2751</v>
      </c>
      <c r="C33" s="9">
        <v>43000</v>
      </c>
      <c r="D33" s="96"/>
      <c r="E33" s="9">
        <f t="shared" si="0"/>
        <v>937795.09</v>
      </c>
    </row>
    <row r="34" spans="1:5" ht="21" x14ac:dyDescent="0.25">
      <c r="A34" s="8" t="s">
        <v>3101</v>
      </c>
      <c r="B34" s="8" t="s">
        <v>3102</v>
      </c>
      <c r="C34" s="9"/>
      <c r="D34" s="16">
        <v>934332.49</v>
      </c>
      <c r="E34" s="9">
        <f t="shared" si="0"/>
        <v>3462.5999999999767</v>
      </c>
    </row>
    <row r="35" spans="1:5" ht="21" x14ac:dyDescent="0.25">
      <c r="A35" s="8" t="s">
        <v>3111</v>
      </c>
      <c r="B35" s="8" t="s">
        <v>259</v>
      </c>
      <c r="C35" s="9"/>
      <c r="D35" s="25">
        <v>210</v>
      </c>
      <c r="E35" s="9">
        <f t="shared" si="0"/>
        <v>3252.5999999999767</v>
      </c>
    </row>
    <row r="36" spans="1:5" ht="21" x14ac:dyDescent="0.25">
      <c r="A36" s="8" t="s">
        <v>3122</v>
      </c>
      <c r="B36" s="8" t="s">
        <v>3126</v>
      </c>
      <c r="C36" s="16"/>
      <c r="D36" s="9">
        <v>2978.48</v>
      </c>
      <c r="E36" s="9">
        <f t="shared" si="0"/>
        <v>274.1199999999767</v>
      </c>
    </row>
    <row r="37" spans="1:5" ht="21" x14ac:dyDescent="0.25">
      <c r="A37" s="8" t="s">
        <v>3138</v>
      </c>
      <c r="B37" s="8" t="s">
        <v>3172</v>
      </c>
      <c r="C37" s="9">
        <v>100000</v>
      </c>
      <c r="D37" s="9"/>
      <c r="E37" s="9">
        <f t="shared" si="0"/>
        <v>100274.11999999998</v>
      </c>
    </row>
    <row r="38" spans="1:5" ht="21" x14ac:dyDescent="0.25">
      <c r="A38" s="8" t="s">
        <v>3140</v>
      </c>
      <c r="B38" s="8" t="s">
        <v>3172</v>
      </c>
      <c r="C38" s="9">
        <v>100000</v>
      </c>
      <c r="D38" s="9"/>
      <c r="E38" s="9">
        <f t="shared" si="0"/>
        <v>200274.12</v>
      </c>
    </row>
    <row r="39" spans="1:5" ht="24" x14ac:dyDescent="0.3">
      <c r="A39" s="8" t="s">
        <v>3144</v>
      </c>
      <c r="B39" s="8" t="s">
        <v>3172</v>
      </c>
      <c r="C39" s="9">
        <v>100000</v>
      </c>
      <c r="D39" s="31"/>
      <c r="E39" s="9">
        <f t="shared" si="0"/>
        <v>300274.12</v>
      </c>
    </row>
    <row r="40" spans="1:5" ht="24" x14ac:dyDescent="0.3">
      <c r="A40" s="8" t="s">
        <v>3150</v>
      </c>
      <c r="B40" s="8" t="s">
        <v>2885</v>
      </c>
      <c r="C40" s="9"/>
      <c r="D40" s="31">
        <v>299589</v>
      </c>
      <c r="E40" s="9">
        <f t="shared" si="0"/>
        <v>685.11999999999534</v>
      </c>
    </row>
    <row r="41" spans="1:5" ht="24" x14ac:dyDescent="0.3">
      <c r="A41" s="8" t="s">
        <v>3150</v>
      </c>
      <c r="B41" s="8" t="s">
        <v>259</v>
      </c>
      <c r="C41" s="9"/>
      <c r="D41" s="31">
        <v>1.05</v>
      </c>
      <c r="E41" s="9">
        <f t="shared" si="0"/>
        <v>684.06999999999539</v>
      </c>
    </row>
    <row r="42" spans="1:5" ht="21" x14ac:dyDescent="0.25">
      <c r="A42" s="18" t="s">
        <v>3215</v>
      </c>
      <c r="B42" s="8" t="s">
        <v>259</v>
      </c>
      <c r="C42" s="9"/>
      <c r="D42" s="9">
        <v>210</v>
      </c>
      <c r="E42" s="9">
        <f t="shared" si="0"/>
        <v>474.06999999999539</v>
      </c>
    </row>
    <row r="43" spans="1:5" ht="21" x14ac:dyDescent="0.25">
      <c r="A43" s="18" t="s">
        <v>3238</v>
      </c>
      <c r="B43" s="8" t="s">
        <v>2614</v>
      </c>
      <c r="C43" s="9">
        <v>6497.5</v>
      </c>
      <c r="D43" s="9"/>
      <c r="E43" s="9">
        <f t="shared" si="0"/>
        <v>6971.5699999999952</v>
      </c>
    </row>
    <row r="44" spans="1:5" ht="21" x14ac:dyDescent="0.25">
      <c r="A44" s="18" t="s">
        <v>3238</v>
      </c>
      <c r="B44" s="8" t="s">
        <v>3246</v>
      </c>
      <c r="C44" s="89"/>
      <c r="D44" s="9">
        <v>6439.13</v>
      </c>
      <c r="E44" s="9">
        <f t="shared" si="0"/>
        <v>532.43999999999505</v>
      </c>
    </row>
    <row r="45" spans="1:5" ht="21" x14ac:dyDescent="0.25">
      <c r="A45" s="18" t="s">
        <v>3302</v>
      </c>
      <c r="B45" s="8" t="s">
        <v>259</v>
      </c>
      <c r="C45" s="9"/>
      <c r="D45" s="9">
        <v>210</v>
      </c>
      <c r="E45" s="9">
        <f t="shared" si="0"/>
        <v>322.43999999999505</v>
      </c>
    </row>
    <row r="46" spans="1:5" ht="21" x14ac:dyDescent="0.25">
      <c r="A46" s="18" t="s">
        <v>3604</v>
      </c>
      <c r="B46" s="8" t="s">
        <v>2614</v>
      </c>
      <c r="C46" s="96">
        <v>2530</v>
      </c>
      <c r="D46" s="9"/>
      <c r="E46" s="9">
        <f t="shared" si="0"/>
        <v>2852.4399999999951</v>
      </c>
    </row>
    <row r="47" spans="1:5" ht="21" x14ac:dyDescent="0.25">
      <c r="A47" s="18" t="s">
        <v>3604</v>
      </c>
      <c r="B47" s="8" t="s">
        <v>259</v>
      </c>
      <c r="C47" s="9"/>
      <c r="D47" s="9">
        <v>630</v>
      </c>
      <c r="E47" s="9">
        <f t="shared" si="0"/>
        <v>2222.4399999999951</v>
      </c>
    </row>
    <row r="48" spans="1:5" ht="21" x14ac:dyDescent="0.25">
      <c r="A48" s="18" t="s">
        <v>3615</v>
      </c>
      <c r="B48" s="8" t="s">
        <v>2865</v>
      </c>
      <c r="C48" s="96"/>
      <c r="D48" s="9">
        <v>1540</v>
      </c>
      <c r="E48" s="9">
        <f t="shared" si="0"/>
        <v>682.43999999999505</v>
      </c>
    </row>
    <row r="49" spans="1:5" ht="21" x14ac:dyDescent="0.25">
      <c r="A49" s="18" t="s">
        <v>3615</v>
      </c>
      <c r="B49" s="8" t="s">
        <v>259</v>
      </c>
      <c r="C49" s="9"/>
      <c r="D49" s="96">
        <v>4.2</v>
      </c>
      <c r="E49" s="9">
        <f t="shared" si="0"/>
        <v>678.23999999999501</v>
      </c>
    </row>
    <row r="50" spans="1:5" ht="21" x14ac:dyDescent="0.25">
      <c r="A50" s="18" t="s">
        <v>3626</v>
      </c>
      <c r="B50" s="8" t="s">
        <v>3609</v>
      </c>
      <c r="C50" s="9">
        <v>110230</v>
      </c>
      <c r="D50" s="9"/>
      <c r="E50" s="9">
        <f t="shared" si="0"/>
        <v>110908.23999999999</v>
      </c>
    </row>
    <row r="51" spans="1:5" ht="21" x14ac:dyDescent="0.25">
      <c r="A51" s="18" t="s">
        <v>3626</v>
      </c>
      <c r="B51" s="8" t="s">
        <v>3609</v>
      </c>
      <c r="C51" s="9">
        <v>434550</v>
      </c>
      <c r="D51" s="9"/>
      <c r="E51" s="9">
        <f t="shared" si="0"/>
        <v>545458.24</v>
      </c>
    </row>
    <row r="52" spans="1:5" ht="21" x14ac:dyDescent="0.25">
      <c r="A52" s="18" t="s">
        <v>3626</v>
      </c>
      <c r="B52" s="8" t="s">
        <v>3629</v>
      </c>
      <c r="C52" s="9"/>
      <c r="D52" s="9">
        <v>544504</v>
      </c>
      <c r="E52" s="9">
        <f t="shared" si="0"/>
        <v>954.23999999999069</v>
      </c>
    </row>
    <row r="53" spans="1:5" ht="21" x14ac:dyDescent="0.25">
      <c r="A53" s="18" t="s">
        <v>3626</v>
      </c>
      <c r="B53" s="8" t="s">
        <v>259</v>
      </c>
      <c r="C53" s="9"/>
      <c r="D53" s="9">
        <v>64.05</v>
      </c>
      <c r="E53" s="9">
        <f t="shared" si="0"/>
        <v>890.18999999999073</v>
      </c>
    </row>
    <row r="54" spans="1:5" ht="21" x14ac:dyDescent="0.25">
      <c r="A54" s="8" t="s">
        <v>3635</v>
      </c>
      <c r="B54" s="8" t="s">
        <v>2751</v>
      </c>
      <c r="C54" s="9">
        <v>8000</v>
      </c>
      <c r="D54" s="9"/>
      <c r="E54" s="9">
        <f t="shared" si="0"/>
        <v>8890.1899999999914</v>
      </c>
    </row>
    <row r="55" spans="1:5" ht="21" x14ac:dyDescent="0.25">
      <c r="A55" s="8" t="s">
        <v>3635</v>
      </c>
      <c r="B55" s="8" t="s">
        <v>3629</v>
      </c>
      <c r="C55" s="9"/>
      <c r="D55" s="9">
        <v>7500</v>
      </c>
      <c r="E55" s="9">
        <f t="shared" si="0"/>
        <v>1390.1899999999914</v>
      </c>
    </row>
    <row r="56" spans="1:5" ht="21" x14ac:dyDescent="0.25">
      <c r="A56" s="8" t="s">
        <v>3635</v>
      </c>
      <c r="B56" s="8" t="s">
        <v>259</v>
      </c>
      <c r="C56" s="9"/>
      <c r="D56" s="9">
        <v>68.25</v>
      </c>
      <c r="E56" s="9">
        <f t="shared" si="0"/>
        <v>1321.9399999999914</v>
      </c>
    </row>
    <row r="57" spans="1:5" ht="21" x14ac:dyDescent="0.25">
      <c r="A57" s="18"/>
      <c r="B57" s="8"/>
      <c r="C57" s="96"/>
      <c r="D57" s="9"/>
      <c r="E57" s="9">
        <f t="shared" si="0"/>
        <v>1321.9399999999914</v>
      </c>
    </row>
    <row r="58" spans="1:5" ht="21" x14ac:dyDescent="0.25">
      <c r="A58" s="18"/>
      <c r="B58" s="8"/>
      <c r="C58" s="9"/>
      <c r="D58" s="9"/>
      <c r="E58" s="9">
        <f>E57+C58-D58</f>
        <v>1321.9399999999914</v>
      </c>
    </row>
    <row r="59" spans="1:5" ht="21" x14ac:dyDescent="0.25">
      <c r="A59" s="8"/>
      <c r="B59" s="8"/>
      <c r="C59" s="9"/>
      <c r="D59" s="9"/>
      <c r="E59" s="9">
        <f>E58+C59-D59</f>
        <v>1321.9399999999914</v>
      </c>
    </row>
    <row r="60" spans="1:5" ht="21" x14ac:dyDescent="0.25">
      <c r="A60" s="8"/>
      <c r="B60" s="8"/>
      <c r="C60" s="9"/>
      <c r="D60" s="9"/>
      <c r="E60" s="9">
        <f t="shared" si="0"/>
        <v>1321.9399999999914</v>
      </c>
    </row>
    <row r="61" spans="1:5" ht="21" x14ac:dyDescent="0.25">
      <c r="A61" s="8"/>
      <c r="B61" s="8"/>
      <c r="C61" s="9"/>
      <c r="D61" s="9"/>
      <c r="E61" s="9">
        <f t="shared" si="0"/>
        <v>1321.9399999999914</v>
      </c>
    </row>
    <row r="62" spans="1:5" ht="21" x14ac:dyDescent="0.25">
      <c r="A62" s="8"/>
      <c r="B62" s="8"/>
      <c r="C62" s="9"/>
      <c r="D62" s="9"/>
      <c r="E62" s="9">
        <f t="shared" si="0"/>
        <v>1321.9399999999914</v>
      </c>
    </row>
    <row r="63" spans="1:5" ht="21" x14ac:dyDescent="0.25">
      <c r="A63" s="8"/>
      <c r="B63" s="8"/>
      <c r="C63" s="9"/>
      <c r="D63" s="9"/>
      <c r="E63" s="9">
        <f t="shared" si="0"/>
        <v>1321.9399999999914</v>
      </c>
    </row>
    <row r="64" spans="1:5" ht="21" x14ac:dyDescent="0.25">
      <c r="E64" s="9">
        <f t="shared" si="0"/>
        <v>1321.9399999999914</v>
      </c>
    </row>
    <row r="65" spans="5:5" ht="21" x14ac:dyDescent="0.25">
      <c r="E65" s="9">
        <f t="shared" si="0"/>
        <v>1321.9399999999914</v>
      </c>
    </row>
    <row r="66" spans="5:5" ht="21" x14ac:dyDescent="0.25">
      <c r="E66" s="9">
        <f t="shared" si="0"/>
        <v>1321.9399999999914</v>
      </c>
    </row>
    <row r="67" spans="5:5" ht="21" x14ac:dyDescent="0.25">
      <c r="E67" s="9">
        <f t="shared" si="0"/>
        <v>1321.9399999999914</v>
      </c>
    </row>
    <row r="68" spans="5:5" ht="21" x14ac:dyDescent="0.25">
      <c r="E68" s="9">
        <f t="shared" si="0"/>
        <v>1321.9399999999914</v>
      </c>
    </row>
    <row r="69" spans="5:5" ht="21" x14ac:dyDescent="0.25">
      <c r="E69" s="9">
        <f t="shared" si="0"/>
        <v>1321.9399999999914</v>
      </c>
    </row>
    <row r="70" spans="5:5" ht="21" x14ac:dyDescent="0.25">
      <c r="E70" s="9">
        <f t="shared" ref="E70:E108" si="1">E69+C70-D70</f>
        <v>1321.9399999999914</v>
      </c>
    </row>
    <row r="71" spans="5:5" ht="21" x14ac:dyDescent="0.25">
      <c r="E71" s="9">
        <f t="shared" si="1"/>
        <v>1321.9399999999914</v>
      </c>
    </row>
    <row r="72" spans="5:5" ht="21" x14ac:dyDescent="0.25">
      <c r="E72" s="9">
        <f t="shared" si="1"/>
        <v>1321.9399999999914</v>
      </c>
    </row>
    <row r="73" spans="5:5" ht="21" x14ac:dyDescent="0.25">
      <c r="E73" s="9">
        <f t="shared" si="1"/>
        <v>1321.9399999999914</v>
      </c>
    </row>
    <row r="74" spans="5:5" ht="21" x14ac:dyDescent="0.25">
      <c r="E74" s="9">
        <f t="shared" si="1"/>
        <v>1321.9399999999914</v>
      </c>
    </row>
    <row r="75" spans="5:5" ht="21" x14ac:dyDescent="0.25">
      <c r="E75" s="9">
        <f t="shared" si="1"/>
        <v>1321.9399999999914</v>
      </c>
    </row>
    <row r="76" spans="5:5" ht="21" x14ac:dyDescent="0.25">
      <c r="E76" s="9">
        <f t="shared" si="1"/>
        <v>1321.9399999999914</v>
      </c>
    </row>
    <row r="77" spans="5:5" ht="21" x14ac:dyDescent="0.25">
      <c r="E77" s="9">
        <f t="shared" si="1"/>
        <v>1321.9399999999914</v>
      </c>
    </row>
    <row r="78" spans="5:5" ht="21" x14ac:dyDescent="0.25">
      <c r="E78" s="9">
        <f t="shared" si="1"/>
        <v>1321.9399999999914</v>
      </c>
    </row>
    <row r="79" spans="5:5" ht="21" x14ac:dyDescent="0.25">
      <c r="E79" s="9">
        <f t="shared" si="1"/>
        <v>1321.9399999999914</v>
      </c>
    </row>
    <row r="80" spans="5:5" ht="21" x14ac:dyDescent="0.25">
      <c r="E80" s="9">
        <f t="shared" si="1"/>
        <v>1321.9399999999914</v>
      </c>
    </row>
    <row r="81" spans="5:5" ht="21" x14ac:dyDescent="0.25">
      <c r="E81" s="9">
        <f t="shared" si="1"/>
        <v>1321.9399999999914</v>
      </c>
    </row>
    <row r="82" spans="5:5" ht="21" x14ac:dyDescent="0.25">
      <c r="E82" s="9">
        <f t="shared" si="1"/>
        <v>1321.9399999999914</v>
      </c>
    </row>
    <row r="83" spans="5:5" ht="21" x14ac:dyDescent="0.25">
      <c r="E83" s="9">
        <f t="shared" si="1"/>
        <v>1321.9399999999914</v>
      </c>
    </row>
    <row r="84" spans="5:5" ht="21" x14ac:dyDescent="0.25">
      <c r="E84" s="9">
        <f t="shared" si="1"/>
        <v>1321.9399999999914</v>
      </c>
    </row>
    <row r="85" spans="5:5" ht="21" x14ac:dyDescent="0.25">
      <c r="E85" s="9">
        <f t="shared" si="1"/>
        <v>1321.9399999999914</v>
      </c>
    </row>
    <row r="86" spans="5:5" ht="21" x14ac:dyDescent="0.25">
      <c r="E86" s="9">
        <f t="shared" si="1"/>
        <v>1321.9399999999914</v>
      </c>
    </row>
    <row r="87" spans="5:5" ht="21" x14ac:dyDescent="0.25">
      <c r="E87" s="9">
        <f t="shared" si="1"/>
        <v>1321.9399999999914</v>
      </c>
    </row>
    <row r="88" spans="5:5" ht="21" x14ac:dyDescent="0.25">
      <c r="E88" s="9">
        <f t="shared" si="1"/>
        <v>1321.9399999999914</v>
      </c>
    </row>
    <row r="89" spans="5:5" ht="21" x14ac:dyDescent="0.25">
      <c r="E89" s="9">
        <f t="shared" si="1"/>
        <v>1321.9399999999914</v>
      </c>
    </row>
    <row r="90" spans="5:5" ht="21" x14ac:dyDescent="0.25">
      <c r="E90" s="9">
        <f t="shared" si="1"/>
        <v>1321.9399999999914</v>
      </c>
    </row>
    <row r="91" spans="5:5" ht="21" x14ac:dyDescent="0.25">
      <c r="E91" s="9">
        <f t="shared" si="1"/>
        <v>1321.9399999999914</v>
      </c>
    </row>
    <row r="92" spans="5:5" ht="21" x14ac:dyDescent="0.25">
      <c r="E92" s="9">
        <f t="shared" si="1"/>
        <v>1321.9399999999914</v>
      </c>
    </row>
    <row r="93" spans="5:5" ht="21" x14ac:dyDescent="0.25">
      <c r="E93" s="9">
        <f t="shared" si="1"/>
        <v>1321.9399999999914</v>
      </c>
    </row>
    <row r="94" spans="5:5" ht="21" x14ac:dyDescent="0.25">
      <c r="E94" s="9">
        <f t="shared" si="1"/>
        <v>1321.9399999999914</v>
      </c>
    </row>
    <row r="95" spans="5:5" ht="21" x14ac:dyDescent="0.25">
      <c r="E95" s="9">
        <f t="shared" si="1"/>
        <v>1321.9399999999914</v>
      </c>
    </row>
    <row r="96" spans="5:5" ht="21" x14ac:dyDescent="0.25">
      <c r="E96" s="9">
        <f t="shared" si="1"/>
        <v>1321.9399999999914</v>
      </c>
    </row>
    <row r="97" spans="5:5" ht="21" x14ac:dyDescent="0.25">
      <c r="E97" s="9">
        <f t="shared" si="1"/>
        <v>1321.9399999999914</v>
      </c>
    </row>
    <row r="98" spans="5:5" ht="21" x14ac:dyDescent="0.25">
      <c r="E98" s="9">
        <f t="shared" si="1"/>
        <v>1321.9399999999914</v>
      </c>
    </row>
    <row r="99" spans="5:5" ht="21" x14ac:dyDescent="0.25">
      <c r="E99" s="9">
        <f t="shared" si="1"/>
        <v>1321.9399999999914</v>
      </c>
    </row>
    <row r="100" spans="5:5" ht="21" x14ac:dyDescent="0.25">
      <c r="E100" s="9">
        <f t="shared" si="1"/>
        <v>1321.9399999999914</v>
      </c>
    </row>
    <row r="101" spans="5:5" ht="21" x14ac:dyDescent="0.25">
      <c r="E101" s="9">
        <f t="shared" si="1"/>
        <v>1321.9399999999914</v>
      </c>
    </row>
    <row r="102" spans="5:5" ht="21" x14ac:dyDescent="0.25">
      <c r="E102" s="9">
        <f t="shared" si="1"/>
        <v>1321.9399999999914</v>
      </c>
    </row>
    <row r="103" spans="5:5" ht="21" x14ac:dyDescent="0.25">
      <c r="E103" s="9">
        <f t="shared" si="1"/>
        <v>1321.9399999999914</v>
      </c>
    </row>
    <row r="104" spans="5:5" ht="21" x14ac:dyDescent="0.25">
      <c r="E104" s="9">
        <f t="shared" si="1"/>
        <v>1321.9399999999914</v>
      </c>
    </row>
    <row r="105" spans="5:5" ht="21" x14ac:dyDescent="0.25">
      <c r="E105" s="9">
        <f t="shared" si="1"/>
        <v>1321.9399999999914</v>
      </c>
    </row>
    <row r="106" spans="5:5" ht="21" x14ac:dyDescent="0.25">
      <c r="E106" s="9">
        <f t="shared" si="1"/>
        <v>1321.9399999999914</v>
      </c>
    </row>
    <row r="107" spans="5:5" ht="21" x14ac:dyDescent="0.25">
      <c r="E107" s="9">
        <f t="shared" si="1"/>
        <v>1321.9399999999914</v>
      </c>
    </row>
    <row r="108" spans="5:5" ht="21" x14ac:dyDescent="0.25">
      <c r="E108" s="9">
        <f t="shared" si="1"/>
        <v>1321.9399999999914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1B76-85BB-4B48-BD20-6A81D567A302}">
  <dimension ref="A1:E136"/>
  <sheetViews>
    <sheetView workbookViewId="0">
      <selection sqref="A1:E1"/>
    </sheetView>
  </sheetViews>
  <sheetFormatPr baseColWidth="10" defaultColWidth="8.83203125" defaultRowHeight="15" x14ac:dyDescent="0.2"/>
  <cols>
    <col min="1" max="1" width="15.6640625" bestFit="1" customWidth="1"/>
    <col min="2" max="2" width="61.5" customWidth="1"/>
    <col min="3" max="3" width="12.5" bestFit="1" customWidth="1"/>
    <col min="4" max="4" width="20.5" bestFit="1" customWidth="1"/>
    <col min="5" max="5" width="17" customWidth="1"/>
  </cols>
  <sheetData>
    <row r="1" spans="1:5" ht="29" x14ac:dyDescent="0.35">
      <c r="A1" s="160" t="s">
        <v>2654</v>
      </c>
      <c r="B1" s="160"/>
      <c r="C1" s="160"/>
      <c r="D1" s="160"/>
      <c r="E1" s="160"/>
    </row>
    <row r="2" spans="1:5" ht="26" x14ac:dyDescent="0.3">
      <c r="A2" s="161" t="s">
        <v>2656</v>
      </c>
      <c r="B2" s="161"/>
      <c r="C2" s="161"/>
      <c r="D2" s="161"/>
      <c r="E2" s="161"/>
    </row>
    <row r="3" spans="1:5" ht="21" x14ac:dyDescent="0.25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</row>
    <row r="4" spans="1:5" ht="21" x14ac:dyDescent="0.25">
      <c r="A4" s="18" t="s">
        <v>2612</v>
      </c>
      <c r="B4" s="8" t="s">
        <v>2401</v>
      </c>
      <c r="C4" s="9"/>
      <c r="D4" s="9"/>
      <c r="E4" s="9">
        <v>3.02</v>
      </c>
    </row>
    <row r="5" spans="1:5" ht="21" x14ac:dyDescent="0.25">
      <c r="A5" s="18"/>
      <c r="B5" s="8"/>
      <c r="C5" s="9"/>
      <c r="D5" s="9"/>
      <c r="E5" s="9">
        <f>E4+C5-D5</f>
        <v>3.02</v>
      </c>
    </row>
    <row r="6" spans="1:5" ht="21" x14ac:dyDescent="0.25">
      <c r="A6" s="18"/>
      <c r="B6" s="8"/>
      <c r="C6" s="9"/>
      <c r="D6" s="9"/>
      <c r="E6" s="9">
        <f t="shared" ref="E6:E69" si="0">E5+C6-D6</f>
        <v>3.02</v>
      </c>
    </row>
    <row r="7" spans="1:5" ht="21" x14ac:dyDescent="0.25">
      <c r="A7" s="18"/>
      <c r="B7" s="8"/>
      <c r="C7" s="9"/>
      <c r="D7" s="9"/>
      <c r="E7" s="9">
        <f t="shared" si="0"/>
        <v>3.02</v>
      </c>
    </row>
    <row r="8" spans="1:5" ht="21" x14ac:dyDescent="0.25">
      <c r="A8" s="18"/>
      <c r="B8" s="8"/>
      <c r="C8" s="9"/>
      <c r="D8" s="9"/>
      <c r="E8" s="9">
        <f t="shared" si="0"/>
        <v>3.02</v>
      </c>
    </row>
    <row r="9" spans="1:5" ht="21" x14ac:dyDescent="0.25">
      <c r="A9" s="18"/>
      <c r="B9" s="8"/>
      <c r="C9" s="9"/>
      <c r="D9" s="9"/>
      <c r="E9" s="9">
        <f t="shared" si="0"/>
        <v>3.02</v>
      </c>
    </row>
    <row r="10" spans="1:5" ht="21" x14ac:dyDescent="0.25">
      <c r="A10" s="18"/>
      <c r="B10" s="8"/>
      <c r="C10" s="86"/>
      <c r="D10" s="9"/>
      <c r="E10" s="9">
        <f t="shared" si="0"/>
        <v>3.02</v>
      </c>
    </row>
    <row r="11" spans="1:5" ht="21" x14ac:dyDescent="0.25">
      <c r="A11" s="18"/>
      <c r="B11" s="8"/>
      <c r="C11" s="9"/>
      <c r="D11" s="9"/>
      <c r="E11" s="9">
        <f t="shared" si="0"/>
        <v>3.02</v>
      </c>
    </row>
    <row r="12" spans="1:5" ht="21" x14ac:dyDescent="0.25">
      <c r="A12" s="18"/>
      <c r="B12" s="8"/>
      <c r="C12" s="9"/>
      <c r="D12" s="9"/>
      <c r="E12" s="9">
        <f t="shared" si="0"/>
        <v>3.02</v>
      </c>
    </row>
    <row r="13" spans="1:5" ht="21" x14ac:dyDescent="0.25">
      <c r="A13" s="18"/>
      <c r="B13" s="8"/>
      <c r="C13" s="9"/>
      <c r="D13" s="9"/>
      <c r="E13" s="9">
        <f t="shared" si="0"/>
        <v>3.02</v>
      </c>
    </row>
    <row r="14" spans="1:5" ht="21" x14ac:dyDescent="0.25">
      <c r="A14" s="18"/>
      <c r="B14" s="8"/>
      <c r="C14" s="9"/>
      <c r="D14" s="9"/>
      <c r="E14" s="9">
        <f t="shared" si="0"/>
        <v>3.02</v>
      </c>
    </row>
    <row r="15" spans="1:5" ht="21" x14ac:dyDescent="0.25">
      <c r="A15" s="18"/>
      <c r="B15" s="8"/>
      <c r="C15" s="9"/>
      <c r="D15" s="9"/>
      <c r="E15" s="9">
        <f t="shared" si="0"/>
        <v>3.02</v>
      </c>
    </row>
    <row r="16" spans="1:5" ht="21" x14ac:dyDescent="0.25">
      <c r="A16" s="18"/>
      <c r="B16" s="8"/>
      <c r="C16" s="9"/>
      <c r="D16" s="9"/>
      <c r="E16" s="9">
        <f t="shared" si="0"/>
        <v>3.02</v>
      </c>
    </row>
    <row r="17" spans="1:5" ht="21" x14ac:dyDescent="0.25">
      <c r="A17" s="18"/>
      <c r="B17" s="8"/>
      <c r="C17" s="9"/>
      <c r="D17" s="9"/>
      <c r="E17" s="9">
        <f t="shared" si="0"/>
        <v>3.02</v>
      </c>
    </row>
    <row r="18" spans="1:5" ht="21" x14ac:dyDescent="0.25">
      <c r="A18" s="18"/>
      <c r="B18" s="8"/>
      <c r="C18" s="9"/>
      <c r="D18" s="9"/>
      <c r="E18" s="9">
        <f t="shared" si="0"/>
        <v>3.02</v>
      </c>
    </row>
    <row r="19" spans="1:5" ht="21" x14ac:dyDescent="0.25">
      <c r="A19" s="18"/>
      <c r="B19" s="8"/>
      <c r="C19" s="9"/>
      <c r="D19" s="9"/>
      <c r="E19" s="9">
        <f t="shared" si="0"/>
        <v>3.02</v>
      </c>
    </row>
    <row r="20" spans="1:5" ht="21" x14ac:dyDescent="0.25">
      <c r="A20" s="18"/>
      <c r="B20" s="8"/>
      <c r="C20" s="9"/>
      <c r="D20" s="9"/>
      <c r="E20" s="9">
        <f t="shared" si="0"/>
        <v>3.02</v>
      </c>
    </row>
    <row r="21" spans="1:5" ht="21" x14ac:dyDescent="0.25">
      <c r="A21" s="18"/>
      <c r="B21" s="8"/>
      <c r="C21" s="9"/>
      <c r="D21" s="9"/>
      <c r="E21" s="9">
        <f t="shared" si="0"/>
        <v>3.02</v>
      </c>
    </row>
    <row r="22" spans="1:5" ht="21" x14ac:dyDescent="0.25">
      <c r="A22" s="18"/>
      <c r="B22" s="8"/>
      <c r="C22" s="9"/>
      <c r="D22" s="9"/>
      <c r="E22" s="9">
        <f t="shared" si="0"/>
        <v>3.02</v>
      </c>
    </row>
    <row r="23" spans="1:5" ht="21" x14ac:dyDescent="0.25">
      <c r="A23" s="18"/>
      <c r="B23" s="8"/>
      <c r="C23" s="9"/>
      <c r="D23" s="9"/>
      <c r="E23" s="9">
        <f t="shared" si="0"/>
        <v>3.02</v>
      </c>
    </row>
    <row r="24" spans="1:5" ht="21" x14ac:dyDescent="0.25">
      <c r="A24" s="18"/>
      <c r="B24" s="8"/>
      <c r="C24" s="9"/>
      <c r="D24" s="9"/>
      <c r="E24" s="9">
        <f t="shared" si="0"/>
        <v>3.02</v>
      </c>
    </row>
    <row r="25" spans="1:5" ht="21" x14ac:dyDescent="0.25">
      <c r="A25" s="18"/>
      <c r="B25" s="8"/>
      <c r="C25" s="9"/>
      <c r="D25" s="9"/>
      <c r="E25" s="9">
        <f t="shared" si="0"/>
        <v>3.02</v>
      </c>
    </row>
    <row r="26" spans="1:5" ht="21" x14ac:dyDescent="0.25">
      <c r="A26" s="18"/>
      <c r="B26" s="8"/>
      <c r="C26" s="9"/>
      <c r="D26" s="9"/>
      <c r="E26" s="9">
        <f t="shared" si="0"/>
        <v>3.02</v>
      </c>
    </row>
    <row r="27" spans="1:5" ht="21" x14ac:dyDescent="0.25">
      <c r="A27" s="18"/>
      <c r="B27" s="8"/>
      <c r="C27" s="9"/>
      <c r="D27" s="9"/>
      <c r="E27" s="9">
        <f t="shared" si="0"/>
        <v>3.02</v>
      </c>
    </row>
    <row r="28" spans="1:5" ht="21" x14ac:dyDescent="0.25">
      <c r="A28" s="18"/>
      <c r="B28" s="8"/>
      <c r="C28" s="9"/>
      <c r="D28" s="9"/>
      <c r="E28" s="9">
        <f t="shared" si="0"/>
        <v>3.02</v>
      </c>
    </row>
    <row r="29" spans="1:5" ht="21" x14ac:dyDescent="0.25">
      <c r="A29" s="8"/>
      <c r="B29" s="8"/>
      <c r="C29" s="9"/>
      <c r="D29" s="9"/>
      <c r="E29" s="9">
        <f t="shared" si="0"/>
        <v>3.02</v>
      </c>
    </row>
    <row r="30" spans="1:5" ht="21" x14ac:dyDescent="0.25">
      <c r="A30" s="8"/>
      <c r="B30" s="8"/>
      <c r="C30" s="9"/>
      <c r="D30" s="9"/>
      <c r="E30" s="9">
        <f t="shared" si="0"/>
        <v>3.02</v>
      </c>
    </row>
    <row r="31" spans="1:5" ht="21" x14ac:dyDescent="0.25">
      <c r="A31" s="8"/>
      <c r="B31" s="8"/>
      <c r="C31" s="9"/>
      <c r="D31" s="9"/>
      <c r="E31" s="9">
        <f t="shared" si="0"/>
        <v>3.02</v>
      </c>
    </row>
    <row r="32" spans="1:5" ht="21" x14ac:dyDescent="0.25">
      <c r="A32" s="8"/>
      <c r="B32" s="8"/>
      <c r="C32" s="9"/>
      <c r="D32" s="9"/>
      <c r="E32" s="9">
        <f t="shared" si="0"/>
        <v>3.02</v>
      </c>
    </row>
    <row r="33" spans="1:5" ht="21" x14ac:dyDescent="0.25">
      <c r="A33" s="8"/>
      <c r="B33" s="8"/>
      <c r="C33" s="9"/>
      <c r="D33" s="96"/>
      <c r="E33" s="9">
        <f t="shared" si="0"/>
        <v>3.02</v>
      </c>
    </row>
    <row r="34" spans="1:5" ht="21" x14ac:dyDescent="0.25">
      <c r="A34" s="8"/>
      <c r="B34" s="8"/>
      <c r="C34" s="9"/>
      <c r="D34" s="16"/>
      <c r="E34" s="9">
        <f t="shared" si="0"/>
        <v>3.02</v>
      </c>
    </row>
    <row r="35" spans="1:5" ht="21" x14ac:dyDescent="0.25">
      <c r="A35" s="8"/>
      <c r="B35" s="8"/>
      <c r="C35" s="9"/>
      <c r="D35" s="25"/>
      <c r="E35" s="9">
        <f t="shared" si="0"/>
        <v>3.02</v>
      </c>
    </row>
    <row r="36" spans="1:5" ht="21" x14ac:dyDescent="0.25">
      <c r="A36" s="8"/>
      <c r="B36" s="8"/>
      <c r="C36" s="16"/>
      <c r="D36" s="9"/>
      <c r="E36" s="9">
        <f t="shared" si="0"/>
        <v>3.02</v>
      </c>
    </row>
    <row r="37" spans="1:5" ht="21" x14ac:dyDescent="0.25">
      <c r="A37" s="8"/>
      <c r="B37" s="8"/>
      <c r="C37" s="9"/>
      <c r="D37" s="9"/>
      <c r="E37" s="9">
        <f t="shared" si="0"/>
        <v>3.02</v>
      </c>
    </row>
    <row r="38" spans="1:5" ht="21" x14ac:dyDescent="0.25">
      <c r="A38" s="8"/>
      <c r="B38" s="8"/>
      <c r="C38" s="13"/>
      <c r="D38" s="9"/>
      <c r="E38" s="9">
        <f t="shared" si="0"/>
        <v>3.02</v>
      </c>
    </row>
    <row r="39" spans="1:5" ht="24" x14ac:dyDescent="0.3">
      <c r="A39" s="8"/>
      <c r="B39" s="8"/>
      <c r="C39" s="9"/>
      <c r="D39" s="31"/>
      <c r="E39" s="9">
        <f t="shared" si="0"/>
        <v>3.02</v>
      </c>
    </row>
    <row r="40" spans="1:5" ht="24" x14ac:dyDescent="0.3">
      <c r="A40" s="8"/>
      <c r="B40" s="8"/>
      <c r="C40" s="9"/>
      <c r="D40" s="31"/>
      <c r="E40" s="9">
        <f t="shared" si="0"/>
        <v>3.02</v>
      </c>
    </row>
    <row r="41" spans="1:5" ht="24" x14ac:dyDescent="0.3">
      <c r="A41" s="8"/>
      <c r="B41" s="8"/>
      <c r="C41" s="9"/>
      <c r="D41" s="31"/>
      <c r="E41" s="9">
        <f t="shared" si="0"/>
        <v>3.02</v>
      </c>
    </row>
    <row r="42" spans="1:5" ht="21" x14ac:dyDescent="0.25">
      <c r="A42" s="18"/>
      <c r="B42" s="8"/>
      <c r="C42" s="9"/>
      <c r="D42" s="9"/>
      <c r="E42" s="9">
        <f t="shared" si="0"/>
        <v>3.02</v>
      </c>
    </row>
    <row r="43" spans="1:5" ht="21" x14ac:dyDescent="0.25">
      <c r="A43" s="18"/>
      <c r="B43" s="8"/>
      <c r="C43" s="9"/>
      <c r="D43" s="9"/>
      <c r="E43" s="9">
        <f t="shared" si="0"/>
        <v>3.02</v>
      </c>
    </row>
    <row r="44" spans="1:5" ht="21" x14ac:dyDescent="0.25">
      <c r="A44" s="18"/>
      <c r="B44" s="8"/>
      <c r="C44" s="89"/>
      <c r="D44" s="9"/>
      <c r="E44" s="9">
        <f t="shared" si="0"/>
        <v>3.02</v>
      </c>
    </row>
    <row r="45" spans="1:5" ht="21" x14ac:dyDescent="0.25">
      <c r="A45" s="18"/>
      <c r="B45" s="8"/>
      <c r="C45" s="9"/>
      <c r="D45" s="9"/>
      <c r="E45" s="9">
        <f t="shared" si="0"/>
        <v>3.02</v>
      </c>
    </row>
    <row r="46" spans="1:5" ht="21" x14ac:dyDescent="0.25">
      <c r="A46" s="18"/>
      <c r="B46" s="8"/>
      <c r="C46" s="96"/>
      <c r="D46" s="9"/>
      <c r="E46" s="9">
        <f t="shared" si="0"/>
        <v>3.02</v>
      </c>
    </row>
    <row r="47" spans="1:5" ht="21" x14ac:dyDescent="0.25">
      <c r="A47" s="18"/>
      <c r="B47" s="8"/>
      <c r="C47" s="9"/>
      <c r="D47" s="9"/>
      <c r="E47" s="9">
        <f t="shared" si="0"/>
        <v>3.02</v>
      </c>
    </row>
    <row r="48" spans="1:5" ht="21" x14ac:dyDescent="0.25">
      <c r="A48" s="18"/>
      <c r="B48" s="8"/>
      <c r="C48" s="96"/>
      <c r="D48" s="9"/>
      <c r="E48" s="9">
        <f t="shared" si="0"/>
        <v>3.02</v>
      </c>
    </row>
    <row r="49" spans="1:5" ht="21" x14ac:dyDescent="0.25">
      <c r="A49" s="18"/>
      <c r="B49" s="8"/>
      <c r="C49" s="9"/>
      <c r="D49" s="96"/>
      <c r="E49" s="9">
        <f t="shared" si="0"/>
        <v>3.02</v>
      </c>
    </row>
    <row r="50" spans="1:5" ht="21" x14ac:dyDescent="0.25">
      <c r="A50" s="18"/>
      <c r="B50" s="8"/>
      <c r="C50" s="9"/>
      <c r="D50" s="9"/>
      <c r="E50" s="9">
        <f t="shared" si="0"/>
        <v>3.02</v>
      </c>
    </row>
    <row r="51" spans="1:5" ht="21" x14ac:dyDescent="0.25">
      <c r="A51" s="18"/>
      <c r="B51" s="8"/>
      <c r="C51" s="9"/>
      <c r="D51" s="9"/>
      <c r="E51" s="9">
        <f t="shared" si="0"/>
        <v>3.02</v>
      </c>
    </row>
    <row r="52" spans="1:5" ht="21" x14ac:dyDescent="0.25">
      <c r="A52" s="8"/>
      <c r="B52" s="8"/>
      <c r="C52" s="9"/>
      <c r="D52" s="9"/>
      <c r="E52" s="9">
        <f t="shared" si="0"/>
        <v>3.02</v>
      </c>
    </row>
    <row r="53" spans="1:5" ht="21" x14ac:dyDescent="0.25">
      <c r="A53" s="8"/>
      <c r="B53" s="8"/>
      <c r="C53" s="9"/>
      <c r="D53" s="9"/>
      <c r="E53" s="9">
        <f t="shared" si="0"/>
        <v>3.02</v>
      </c>
    </row>
    <row r="54" spans="1:5" ht="21" x14ac:dyDescent="0.25">
      <c r="A54" s="8"/>
      <c r="B54" s="8"/>
      <c r="C54" s="9"/>
      <c r="D54" s="9"/>
      <c r="E54" s="9">
        <f t="shared" si="0"/>
        <v>3.02</v>
      </c>
    </row>
    <row r="55" spans="1:5" ht="21" x14ac:dyDescent="0.25">
      <c r="A55" s="18"/>
      <c r="B55" s="8"/>
      <c r="C55" s="9"/>
      <c r="D55" s="9"/>
      <c r="E55" s="9">
        <f t="shared" si="0"/>
        <v>3.02</v>
      </c>
    </row>
    <row r="56" spans="1:5" ht="21" x14ac:dyDescent="0.25">
      <c r="A56" s="18"/>
      <c r="B56" s="8"/>
      <c r="C56" s="9"/>
      <c r="D56" s="9"/>
      <c r="E56" s="9">
        <f t="shared" si="0"/>
        <v>3.02</v>
      </c>
    </row>
    <row r="57" spans="1:5" ht="21" x14ac:dyDescent="0.25">
      <c r="A57" s="18"/>
      <c r="B57" s="8"/>
      <c r="C57" s="96"/>
      <c r="D57" s="9"/>
      <c r="E57" s="9">
        <f t="shared" si="0"/>
        <v>3.02</v>
      </c>
    </row>
    <row r="58" spans="1:5" ht="21" x14ac:dyDescent="0.25">
      <c r="A58" s="18"/>
      <c r="B58" s="8"/>
      <c r="C58" s="9"/>
      <c r="D58" s="9"/>
      <c r="E58" s="9">
        <f>E57+C58-D58</f>
        <v>3.02</v>
      </c>
    </row>
    <row r="59" spans="1:5" ht="21" x14ac:dyDescent="0.25">
      <c r="A59" s="8"/>
      <c r="B59" s="8"/>
      <c r="C59" s="9"/>
      <c r="D59" s="9"/>
      <c r="E59" s="9">
        <f>E58+C59-D59</f>
        <v>3.02</v>
      </c>
    </row>
    <row r="60" spans="1:5" ht="21" x14ac:dyDescent="0.25">
      <c r="A60" s="8"/>
      <c r="B60" s="8"/>
      <c r="C60" s="9"/>
      <c r="D60" s="9"/>
      <c r="E60" s="9">
        <f t="shared" si="0"/>
        <v>3.02</v>
      </c>
    </row>
    <row r="61" spans="1:5" ht="21" x14ac:dyDescent="0.25">
      <c r="A61" s="8"/>
      <c r="B61" s="8"/>
      <c r="C61" s="9"/>
      <c r="D61" s="9"/>
      <c r="E61" s="9">
        <f t="shared" si="0"/>
        <v>3.02</v>
      </c>
    </row>
    <row r="62" spans="1:5" ht="21" x14ac:dyDescent="0.25">
      <c r="A62" s="8"/>
      <c r="B62" s="8"/>
      <c r="C62" s="9"/>
      <c r="D62" s="9"/>
      <c r="E62" s="9">
        <f t="shared" si="0"/>
        <v>3.02</v>
      </c>
    </row>
    <row r="63" spans="1:5" ht="21" x14ac:dyDescent="0.25">
      <c r="A63" s="8"/>
      <c r="B63" s="8"/>
      <c r="C63" s="9"/>
      <c r="D63" s="9"/>
      <c r="E63" s="9">
        <f t="shared" si="0"/>
        <v>3.02</v>
      </c>
    </row>
    <row r="64" spans="1:5" ht="21" x14ac:dyDescent="0.25">
      <c r="E64" s="9">
        <f t="shared" si="0"/>
        <v>3.02</v>
      </c>
    </row>
    <row r="65" spans="5:5" ht="21" x14ac:dyDescent="0.25">
      <c r="E65" s="9">
        <f t="shared" si="0"/>
        <v>3.02</v>
      </c>
    </row>
    <row r="66" spans="5:5" ht="21" x14ac:dyDescent="0.25">
      <c r="E66" s="9">
        <f t="shared" si="0"/>
        <v>3.02</v>
      </c>
    </row>
    <row r="67" spans="5:5" ht="21" x14ac:dyDescent="0.25">
      <c r="E67" s="9">
        <f t="shared" si="0"/>
        <v>3.02</v>
      </c>
    </row>
    <row r="68" spans="5:5" ht="21" x14ac:dyDescent="0.25">
      <c r="E68" s="9">
        <f t="shared" si="0"/>
        <v>3.02</v>
      </c>
    </row>
    <row r="69" spans="5:5" ht="21" x14ac:dyDescent="0.25">
      <c r="E69" s="9">
        <f t="shared" si="0"/>
        <v>3.02</v>
      </c>
    </row>
    <row r="70" spans="5:5" ht="21" x14ac:dyDescent="0.25">
      <c r="E70" s="9">
        <f t="shared" ref="E70:E133" si="1">E69+C70-D70</f>
        <v>3.02</v>
      </c>
    </row>
    <row r="71" spans="5:5" ht="21" x14ac:dyDescent="0.25">
      <c r="E71" s="9">
        <f t="shared" si="1"/>
        <v>3.02</v>
      </c>
    </row>
    <row r="72" spans="5:5" ht="21" x14ac:dyDescent="0.25">
      <c r="E72" s="9">
        <f t="shared" si="1"/>
        <v>3.02</v>
      </c>
    </row>
    <row r="73" spans="5:5" ht="21" x14ac:dyDescent="0.25">
      <c r="E73" s="9">
        <f t="shared" si="1"/>
        <v>3.02</v>
      </c>
    </row>
    <row r="74" spans="5:5" ht="21" x14ac:dyDescent="0.25">
      <c r="E74" s="9">
        <f t="shared" si="1"/>
        <v>3.02</v>
      </c>
    </row>
    <row r="75" spans="5:5" ht="21" x14ac:dyDescent="0.25">
      <c r="E75" s="9">
        <f t="shared" si="1"/>
        <v>3.02</v>
      </c>
    </row>
    <row r="76" spans="5:5" ht="21" x14ac:dyDescent="0.25">
      <c r="E76" s="9">
        <f t="shared" si="1"/>
        <v>3.02</v>
      </c>
    </row>
    <row r="77" spans="5:5" ht="21" x14ac:dyDescent="0.25">
      <c r="E77" s="9">
        <f t="shared" si="1"/>
        <v>3.02</v>
      </c>
    </row>
    <row r="78" spans="5:5" ht="21" x14ac:dyDescent="0.25">
      <c r="E78" s="9">
        <f t="shared" si="1"/>
        <v>3.02</v>
      </c>
    </row>
    <row r="79" spans="5:5" ht="21" x14ac:dyDescent="0.25">
      <c r="E79" s="9">
        <f t="shared" si="1"/>
        <v>3.02</v>
      </c>
    </row>
    <row r="80" spans="5:5" ht="21" x14ac:dyDescent="0.25">
      <c r="E80" s="9">
        <f t="shared" si="1"/>
        <v>3.02</v>
      </c>
    </row>
    <row r="81" spans="5:5" ht="21" x14ac:dyDescent="0.25">
      <c r="E81" s="9">
        <f t="shared" si="1"/>
        <v>3.02</v>
      </c>
    </row>
    <row r="82" spans="5:5" ht="21" x14ac:dyDescent="0.25">
      <c r="E82" s="9">
        <f t="shared" si="1"/>
        <v>3.02</v>
      </c>
    </row>
    <row r="83" spans="5:5" ht="21" x14ac:dyDescent="0.25">
      <c r="E83" s="9">
        <f t="shared" si="1"/>
        <v>3.02</v>
      </c>
    </row>
    <row r="84" spans="5:5" ht="21" x14ac:dyDescent="0.25">
      <c r="E84" s="9">
        <f t="shared" si="1"/>
        <v>3.02</v>
      </c>
    </row>
    <row r="85" spans="5:5" ht="21" x14ac:dyDescent="0.25">
      <c r="E85" s="9">
        <f t="shared" si="1"/>
        <v>3.02</v>
      </c>
    </row>
    <row r="86" spans="5:5" ht="21" x14ac:dyDescent="0.25">
      <c r="E86" s="9">
        <f t="shared" si="1"/>
        <v>3.02</v>
      </c>
    </row>
    <row r="87" spans="5:5" ht="21" x14ac:dyDescent="0.25">
      <c r="E87" s="9">
        <f t="shared" si="1"/>
        <v>3.02</v>
      </c>
    </row>
    <row r="88" spans="5:5" ht="21" x14ac:dyDescent="0.25">
      <c r="E88" s="9">
        <f t="shared" si="1"/>
        <v>3.02</v>
      </c>
    </row>
    <row r="89" spans="5:5" ht="21" x14ac:dyDescent="0.25">
      <c r="E89" s="9">
        <f t="shared" si="1"/>
        <v>3.02</v>
      </c>
    </row>
    <row r="90" spans="5:5" ht="21" x14ac:dyDescent="0.25">
      <c r="E90" s="9">
        <f t="shared" si="1"/>
        <v>3.02</v>
      </c>
    </row>
    <row r="91" spans="5:5" ht="21" x14ac:dyDescent="0.25">
      <c r="E91" s="9">
        <f t="shared" si="1"/>
        <v>3.02</v>
      </c>
    </row>
    <row r="92" spans="5:5" ht="21" x14ac:dyDescent="0.25">
      <c r="E92" s="9">
        <f t="shared" si="1"/>
        <v>3.02</v>
      </c>
    </row>
    <row r="93" spans="5:5" ht="21" x14ac:dyDescent="0.25">
      <c r="E93" s="9">
        <f t="shared" si="1"/>
        <v>3.02</v>
      </c>
    </row>
    <row r="94" spans="5:5" ht="21" x14ac:dyDescent="0.25">
      <c r="E94" s="9">
        <f t="shared" si="1"/>
        <v>3.02</v>
      </c>
    </row>
    <row r="95" spans="5:5" ht="21" x14ac:dyDescent="0.25">
      <c r="E95" s="9">
        <f t="shared" si="1"/>
        <v>3.02</v>
      </c>
    </row>
    <row r="96" spans="5:5" ht="21" x14ac:dyDescent="0.25">
      <c r="E96" s="9">
        <f t="shared" si="1"/>
        <v>3.02</v>
      </c>
    </row>
    <row r="97" spans="5:5" ht="21" x14ac:dyDescent="0.25">
      <c r="E97" s="9">
        <f t="shared" si="1"/>
        <v>3.02</v>
      </c>
    </row>
    <row r="98" spans="5:5" ht="21" x14ac:dyDescent="0.25">
      <c r="E98" s="9">
        <f t="shared" si="1"/>
        <v>3.02</v>
      </c>
    </row>
    <row r="99" spans="5:5" ht="21" x14ac:dyDescent="0.25">
      <c r="E99" s="9">
        <f t="shared" si="1"/>
        <v>3.02</v>
      </c>
    </row>
    <row r="100" spans="5:5" ht="21" x14ac:dyDescent="0.25">
      <c r="E100" s="9">
        <f t="shared" si="1"/>
        <v>3.02</v>
      </c>
    </row>
    <row r="101" spans="5:5" ht="21" x14ac:dyDescent="0.25">
      <c r="E101" s="9">
        <f t="shared" si="1"/>
        <v>3.02</v>
      </c>
    </row>
    <row r="102" spans="5:5" ht="21" x14ac:dyDescent="0.25">
      <c r="E102" s="9">
        <f t="shared" si="1"/>
        <v>3.02</v>
      </c>
    </row>
    <row r="103" spans="5:5" ht="21" x14ac:dyDescent="0.25">
      <c r="E103" s="9">
        <f t="shared" si="1"/>
        <v>3.02</v>
      </c>
    </row>
    <row r="104" spans="5:5" ht="21" x14ac:dyDescent="0.25">
      <c r="E104" s="9">
        <f t="shared" si="1"/>
        <v>3.02</v>
      </c>
    </row>
    <row r="105" spans="5:5" ht="21" x14ac:dyDescent="0.25">
      <c r="E105" s="9">
        <f t="shared" si="1"/>
        <v>3.02</v>
      </c>
    </row>
    <row r="106" spans="5:5" ht="21" x14ac:dyDescent="0.25">
      <c r="E106" s="9">
        <f t="shared" si="1"/>
        <v>3.02</v>
      </c>
    </row>
    <row r="107" spans="5:5" ht="21" x14ac:dyDescent="0.25">
      <c r="E107" s="9">
        <f t="shared" si="1"/>
        <v>3.02</v>
      </c>
    </row>
    <row r="108" spans="5:5" ht="21" x14ac:dyDescent="0.25">
      <c r="E108" s="9">
        <f t="shared" si="1"/>
        <v>3.02</v>
      </c>
    </row>
    <row r="109" spans="5:5" ht="21" x14ac:dyDescent="0.25">
      <c r="E109" s="9">
        <f t="shared" si="1"/>
        <v>3.02</v>
      </c>
    </row>
    <row r="110" spans="5:5" ht="21" x14ac:dyDescent="0.25">
      <c r="E110" s="9">
        <f t="shared" si="1"/>
        <v>3.02</v>
      </c>
    </row>
    <row r="111" spans="5:5" ht="21" x14ac:dyDescent="0.25">
      <c r="E111" s="9">
        <f t="shared" si="1"/>
        <v>3.02</v>
      </c>
    </row>
    <row r="112" spans="5:5" ht="21" x14ac:dyDescent="0.25">
      <c r="E112" s="9">
        <f t="shared" si="1"/>
        <v>3.02</v>
      </c>
    </row>
    <row r="113" spans="5:5" ht="21" x14ac:dyDescent="0.25">
      <c r="E113" s="9">
        <f t="shared" si="1"/>
        <v>3.02</v>
      </c>
    </row>
    <row r="114" spans="5:5" ht="21" x14ac:dyDescent="0.25">
      <c r="E114" s="9">
        <f t="shared" si="1"/>
        <v>3.02</v>
      </c>
    </row>
    <row r="115" spans="5:5" ht="21" x14ac:dyDescent="0.25">
      <c r="E115" s="9">
        <f t="shared" si="1"/>
        <v>3.02</v>
      </c>
    </row>
    <row r="116" spans="5:5" ht="21" x14ac:dyDescent="0.25">
      <c r="E116" s="9">
        <f t="shared" si="1"/>
        <v>3.02</v>
      </c>
    </row>
    <row r="117" spans="5:5" ht="21" x14ac:dyDescent="0.25">
      <c r="E117" s="9">
        <f t="shared" si="1"/>
        <v>3.02</v>
      </c>
    </row>
    <row r="118" spans="5:5" ht="21" x14ac:dyDescent="0.25">
      <c r="E118" s="9">
        <f t="shared" si="1"/>
        <v>3.02</v>
      </c>
    </row>
    <row r="119" spans="5:5" ht="21" x14ac:dyDescent="0.25">
      <c r="E119" s="9">
        <f t="shared" si="1"/>
        <v>3.02</v>
      </c>
    </row>
    <row r="120" spans="5:5" ht="21" x14ac:dyDescent="0.25">
      <c r="E120" s="9">
        <f t="shared" si="1"/>
        <v>3.02</v>
      </c>
    </row>
    <row r="121" spans="5:5" ht="21" x14ac:dyDescent="0.25">
      <c r="E121" s="9">
        <f t="shared" si="1"/>
        <v>3.02</v>
      </c>
    </row>
    <row r="122" spans="5:5" ht="21" x14ac:dyDescent="0.25">
      <c r="E122" s="9">
        <f t="shared" si="1"/>
        <v>3.02</v>
      </c>
    </row>
    <row r="123" spans="5:5" ht="21" x14ac:dyDescent="0.25">
      <c r="E123" s="9">
        <f t="shared" si="1"/>
        <v>3.02</v>
      </c>
    </row>
    <row r="124" spans="5:5" ht="21" x14ac:dyDescent="0.25">
      <c r="E124" s="9">
        <f t="shared" si="1"/>
        <v>3.02</v>
      </c>
    </row>
    <row r="125" spans="5:5" ht="21" x14ac:dyDescent="0.25">
      <c r="E125" s="9">
        <f t="shared" si="1"/>
        <v>3.02</v>
      </c>
    </row>
    <row r="126" spans="5:5" ht="21" x14ac:dyDescent="0.25">
      <c r="E126" s="9">
        <f t="shared" si="1"/>
        <v>3.02</v>
      </c>
    </row>
    <row r="127" spans="5:5" ht="21" x14ac:dyDescent="0.25">
      <c r="E127" s="9">
        <f t="shared" si="1"/>
        <v>3.02</v>
      </c>
    </row>
    <row r="128" spans="5:5" ht="21" x14ac:dyDescent="0.25">
      <c r="E128" s="9">
        <f t="shared" si="1"/>
        <v>3.02</v>
      </c>
    </row>
    <row r="129" spans="5:5" ht="21" x14ac:dyDescent="0.25">
      <c r="E129" s="9">
        <f t="shared" si="1"/>
        <v>3.02</v>
      </c>
    </row>
    <row r="130" spans="5:5" ht="21" x14ac:dyDescent="0.25">
      <c r="E130" s="9">
        <f t="shared" si="1"/>
        <v>3.02</v>
      </c>
    </row>
    <row r="131" spans="5:5" ht="21" x14ac:dyDescent="0.25">
      <c r="E131" s="9">
        <f t="shared" si="1"/>
        <v>3.02</v>
      </c>
    </row>
    <row r="132" spans="5:5" ht="21" x14ac:dyDescent="0.25">
      <c r="E132" s="9">
        <f t="shared" si="1"/>
        <v>3.02</v>
      </c>
    </row>
    <row r="133" spans="5:5" ht="21" x14ac:dyDescent="0.25">
      <c r="E133" s="9">
        <f t="shared" si="1"/>
        <v>3.02</v>
      </c>
    </row>
    <row r="134" spans="5:5" ht="21" x14ac:dyDescent="0.25">
      <c r="E134" s="9">
        <f t="shared" ref="E134:E136" si="2">E133+C134-D134</f>
        <v>3.02</v>
      </c>
    </row>
    <row r="135" spans="5:5" ht="21" x14ac:dyDescent="0.25">
      <c r="E135" s="9">
        <f t="shared" si="2"/>
        <v>3.02</v>
      </c>
    </row>
    <row r="136" spans="5:5" ht="21" x14ac:dyDescent="0.25">
      <c r="E136" s="9">
        <f t="shared" si="2"/>
        <v>3.02</v>
      </c>
    </row>
  </sheetData>
  <mergeCells count="2">
    <mergeCell ref="A1:E1"/>
    <mergeCell ref="A2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2c15b8-f88e-4d48-95b4-c49f3238142f">
      <Terms xmlns="http://schemas.microsoft.com/office/infopath/2007/PartnerControls"/>
    </lcf76f155ced4ddcb4097134ff3c332f>
    <TaxCatchAll xmlns="2f236762-6f1a-4274-9ea4-5454d1f850fc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D377CD96DF521F45A3FEACE1FCA00E51" ma:contentTypeVersion="10" ma:contentTypeDescription="إنشاء مستند جديد." ma:contentTypeScope="" ma:versionID="88d0f30fb8d5ed0d96d461e020ae7e19">
  <xsd:schema xmlns:xsd="http://www.w3.org/2001/XMLSchema" xmlns:xs="http://www.w3.org/2001/XMLSchema" xmlns:p="http://schemas.microsoft.com/office/2006/metadata/properties" xmlns:ns2="df2c15b8-f88e-4d48-95b4-c49f3238142f" xmlns:ns3="2f236762-6f1a-4274-9ea4-5454d1f850fc" targetNamespace="http://schemas.microsoft.com/office/2006/metadata/properties" ma:root="true" ma:fieldsID="247c174d1a0f50234b7be005ec72ab0f" ns2:_="" ns3:_="">
    <xsd:import namespace="df2c15b8-f88e-4d48-95b4-c49f3238142f"/>
    <xsd:import namespace="2f236762-6f1a-4274-9ea4-5454d1f850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c15b8-f88e-4d48-95b4-c49f323814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علامات الصور" ma:readOnly="false" ma:fieldId="{5cf76f15-5ced-4ddc-b409-7134ff3c332f}" ma:taxonomyMulti="true" ma:sspId="800ff3e9-b7d0-4281-86bc-2288b81332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236762-6f1a-4274-9ea4-5454d1f850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c700ce-9faf-41ce-ba2e-cba3fc4e1455}" ma:internalName="TaxCatchAll" ma:showField="CatchAllData" ma:web="2f236762-6f1a-4274-9ea4-5454d1f850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150F99-38E0-40E2-8BD7-3D34D8EB354B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metadata/properties"/>
    <ds:schemaRef ds:uri="df2c15b8-f88e-4d48-95b4-c49f3238142f"/>
    <ds:schemaRef ds:uri="2f236762-6f1a-4274-9ea4-5454d1f850fc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C7B2F97-688A-4A20-BB0B-7E8DD78617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2c15b8-f88e-4d48-95b4-c49f3238142f"/>
    <ds:schemaRef ds:uri="2f236762-6f1a-4274-9ea4-5454d1f850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4C7014-BF12-4524-A74F-06ED9386A6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262</vt:i4>
      </vt:variant>
      <vt:variant>
        <vt:lpstr>Named Ranges</vt:lpstr>
      </vt:variant>
      <vt:variant>
        <vt:i4>3</vt:i4>
      </vt:variant>
    </vt:vector>
  </HeadingPairs>
  <TitlesOfParts>
    <vt:vector size="265" baseType="lpstr">
      <vt:lpstr>SUMMARY </vt:lpstr>
      <vt:lpstr>MJS STAR EIB AED</vt:lpstr>
      <vt:lpstr>RHINE MULTY NBF AED</vt:lpstr>
      <vt:lpstr>MJS STAR SIB AED</vt:lpstr>
      <vt:lpstr>MJS STAR SIB USD</vt:lpstr>
      <vt:lpstr>GRENEW FZE NBF</vt:lpstr>
      <vt:lpstr>SWIFT BRIDGE SIB AED</vt:lpstr>
      <vt:lpstr>SWIFT BRIDGE ADIB AED</vt:lpstr>
      <vt:lpstr>SWIFT BRIDGE ADIB USD</vt:lpstr>
      <vt:lpstr>SWIFT BRIDGE SIB USD</vt:lpstr>
      <vt:lpstr>SWIFT BRIDGE WIO AED</vt:lpstr>
      <vt:lpstr>ORBIT PLUS WIO USD</vt:lpstr>
      <vt:lpstr>ORBIT PLUS WIO AED</vt:lpstr>
      <vt:lpstr>ORBIT PLUS UBL AED</vt:lpstr>
      <vt:lpstr>ORBIT PLUS SIB</vt:lpstr>
      <vt:lpstr>ORBIT PLUS ADIB AED</vt:lpstr>
      <vt:lpstr>ORBIT PLUS ADIB USD</vt:lpstr>
      <vt:lpstr>CROSSFIT MSQ</vt:lpstr>
      <vt:lpstr>CROSSFIT SIB AED</vt:lpstr>
      <vt:lpstr>SWIFT BRIDGE ENBD AED</vt:lpstr>
      <vt:lpstr>SWIFT BRIDGE MSQ AED</vt:lpstr>
      <vt:lpstr>TRADERS EIB</vt:lpstr>
      <vt:lpstr>GLUCKRICH MISR AED</vt:lpstr>
      <vt:lpstr>GLUCKRICH NBF AED</vt:lpstr>
      <vt:lpstr>GLUCKRICH NBF USD</vt:lpstr>
      <vt:lpstr>GOLDENOVA RAK AED</vt:lpstr>
      <vt:lpstr>IDEA GROVE EIB AED</vt:lpstr>
      <vt:lpstr>IDEA GROVE RAK AED</vt:lpstr>
      <vt:lpstr>IDEA GROVE SIB AED</vt:lpstr>
      <vt:lpstr>FUTURE BRIDGE MSQ AED</vt:lpstr>
      <vt:lpstr>SHRIJI INT EIB AED</vt:lpstr>
      <vt:lpstr>CAPS LOCK FAB USD</vt:lpstr>
      <vt:lpstr>PINNACLE MSQ AED </vt:lpstr>
      <vt:lpstr>PINNACLE MSQ USD</vt:lpstr>
      <vt:lpstr>SILVER STONE WIO</vt:lpstr>
      <vt:lpstr>AGINRA EIB AED </vt:lpstr>
      <vt:lpstr>PINNACLE MSQ EURO</vt:lpstr>
      <vt:lpstr>PINNACLE NBF AED</vt:lpstr>
      <vt:lpstr>BLACKPEPPER GN SIB</vt:lpstr>
      <vt:lpstr>ENFLOW SIB</vt:lpstr>
      <vt:lpstr>ENFLOW MSQ</vt:lpstr>
      <vt:lpstr>QUANTUM ADIB AED</vt:lpstr>
      <vt:lpstr>PINNACLE NBF USD</vt:lpstr>
      <vt:lpstr>CARNIFY EIB AED</vt:lpstr>
      <vt:lpstr>PINNACLE WIO AED</vt:lpstr>
      <vt:lpstr>PINNACLE WIO USD</vt:lpstr>
      <vt:lpstr>PINNACLE ADIB AED  </vt:lpstr>
      <vt:lpstr>PINNACLE ADIB USD </vt:lpstr>
      <vt:lpstr> TRADERS EIB AED</vt:lpstr>
      <vt:lpstr>TRADERS EIB USD</vt:lpstr>
      <vt:lpstr>PREMIUM SIB AED </vt:lpstr>
      <vt:lpstr>PREMIUM SIB USD</vt:lpstr>
      <vt:lpstr>AL GARHOUD WIO AED </vt:lpstr>
      <vt:lpstr>AL GARHOUD WIO USD</vt:lpstr>
      <vt:lpstr>NIYAT SIB AED </vt:lpstr>
      <vt:lpstr>NIYAT SIB USD</vt:lpstr>
      <vt:lpstr>NIYAT MSQ AED </vt:lpstr>
      <vt:lpstr>NIYAT MSQ USD </vt:lpstr>
      <vt:lpstr>ROYAL EN WIO AED</vt:lpstr>
      <vt:lpstr>ROYAL EN WIO USD</vt:lpstr>
      <vt:lpstr>ROYAL ENBD AED </vt:lpstr>
      <vt:lpstr>ROYAL ENBD USD</vt:lpstr>
      <vt:lpstr>ROYAL ENBD EURO</vt:lpstr>
      <vt:lpstr>ROYAL FAB AED </vt:lpstr>
      <vt:lpstr>ROYAL FAB USD</vt:lpstr>
      <vt:lpstr>ROYAL AL MASRAF AED </vt:lpstr>
      <vt:lpstr>ROYAL AL MASRAF USD</vt:lpstr>
      <vt:lpstr>ROYAL ADIB AED</vt:lpstr>
      <vt:lpstr>ROYAL ADIB USD</vt:lpstr>
      <vt:lpstr>ROYAL NBF AED </vt:lpstr>
      <vt:lpstr>ROYAL NBF USD</vt:lpstr>
      <vt:lpstr>ROYAL NBF EURO</vt:lpstr>
      <vt:lpstr>HEDGES WIO AED</vt:lpstr>
      <vt:lpstr>HEDGES WIO USD</vt:lpstr>
      <vt:lpstr>HEDGES WIO EURO</vt:lpstr>
      <vt:lpstr>HEDGES MSQ AED </vt:lpstr>
      <vt:lpstr>HEDGES MSQ USD</vt:lpstr>
      <vt:lpstr>HEDGES MSQ EURO</vt:lpstr>
      <vt:lpstr>HEDGES FAB AED </vt:lpstr>
      <vt:lpstr>HEDGES FAB USD</vt:lpstr>
      <vt:lpstr>HEDGES NBF AED </vt:lpstr>
      <vt:lpstr>HEDGES NBF USD</vt:lpstr>
      <vt:lpstr>HEDGES AL MASRAF AED </vt:lpstr>
      <vt:lpstr>HEDGES AL MASRAF USD</vt:lpstr>
      <vt:lpstr>HEDGES ADIB AED</vt:lpstr>
      <vt:lpstr>HEDGES ADIB USD</vt:lpstr>
      <vt:lpstr>SUMMARY  (2)</vt:lpstr>
      <vt:lpstr>HEDGES ADIB USD (2)</vt:lpstr>
      <vt:lpstr>BLACK PEPPER WIO AED</vt:lpstr>
      <vt:lpstr>BLACK PEPPER WIO USD</vt:lpstr>
      <vt:lpstr>BLACK PEPPER B.MISR AED </vt:lpstr>
      <vt:lpstr>BLACK PEPPER B.MISR USD</vt:lpstr>
      <vt:lpstr>BLACK PEPPER AJMAN AED </vt:lpstr>
      <vt:lpstr>BLACK PEPPER AJMAN USD</vt:lpstr>
      <vt:lpstr>BLACK PEPPER EIB AED </vt:lpstr>
      <vt:lpstr>BLACK PEPPER EIB USD</vt:lpstr>
      <vt:lpstr>BLACK PEPPER ADIB AED</vt:lpstr>
      <vt:lpstr>BLACK PEPPER ADIB USD</vt:lpstr>
      <vt:lpstr>PREMIUM ADIB AED </vt:lpstr>
      <vt:lpstr>PREMIUM FAB AED </vt:lpstr>
      <vt:lpstr>PREMIUM ADIB USD</vt:lpstr>
      <vt:lpstr>PREMIUM AJMAN AED </vt:lpstr>
      <vt:lpstr>PREMIUM AJMAN USD</vt:lpstr>
      <vt:lpstr>RHINE WIO AED </vt:lpstr>
      <vt:lpstr>RHINE WIO USD</vt:lpstr>
      <vt:lpstr>RHINE MSQ AED</vt:lpstr>
      <vt:lpstr>RHINE MSQ USD</vt:lpstr>
      <vt:lpstr>RHINE ENBD AED </vt:lpstr>
      <vt:lpstr>RHINE ENBD USD</vt:lpstr>
      <vt:lpstr>RHINE ENBD EURO</vt:lpstr>
      <vt:lpstr>RHINE B.MISR AED</vt:lpstr>
      <vt:lpstr>RHINE B.MISR USD</vt:lpstr>
      <vt:lpstr>RHINE SIB AED</vt:lpstr>
      <vt:lpstr>RHINE SIB USD</vt:lpstr>
      <vt:lpstr>RHINE AJMAN AED</vt:lpstr>
      <vt:lpstr>RHINE AJMAN USD</vt:lpstr>
      <vt:lpstr>RHINE ADIB AED</vt:lpstr>
      <vt:lpstr>RHINE ADIB USD</vt:lpstr>
      <vt:lpstr>W S J WIO AED </vt:lpstr>
      <vt:lpstr>W S J WIO USD</vt:lpstr>
      <vt:lpstr>PINNACLE INT MSQ AED </vt:lpstr>
      <vt:lpstr>PINNACLE INT MSQ USD</vt:lpstr>
      <vt:lpstr>PINNACLE INT WIO AED </vt:lpstr>
      <vt:lpstr>PINNACLE INT WIO USD</vt:lpstr>
      <vt:lpstr>PINNACLE INT ADIB AED</vt:lpstr>
      <vt:lpstr>PINNACLE INT ADIB USD</vt:lpstr>
      <vt:lpstr>PINNACLE INT JANATA</vt:lpstr>
      <vt:lpstr>RED FIRE ENBD AED </vt:lpstr>
      <vt:lpstr>RED FIRE ENBD USD</vt:lpstr>
      <vt:lpstr>RED FIRE WIO AED</vt:lpstr>
      <vt:lpstr>RED FIRE WIO USD</vt:lpstr>
      <vt:lpstr>RED FIRE NBF AED </vt:lpstr>
      <vt:lpstr>RED FIRE NBF USD</vt:lpstr>
      <vt:lpstr>RED FIRE ADIB AED</vt:lpstr>
      <vt:lpstr>RED FIRE ADIB USD</vt:lpstr>
      <vt:lpstr>RED FIRE AL MASRAF AED</vt:lpstr>
      <vt:lpstr>RED FIRE AL MASRAF USD</vt:lpstr>
      <vt:lpstr>WISOR WIO AED</vt:lpstr>
      <vt:lpstr>WISOR WIO USD </vt:lpstr>
      <vt:lpstr>WISOR NBF AED </vt:lpstr>
      <vt:lpstr>WISOR NBF USD</vt:lpstr>
      <vt:lpstr>WISOR ENBD AED </vt:lpstr>
      <vt:lpstr>WISOR ENBD USD</vt:lpstr>
      <vt:lpstr>BLUE FIRE WIO AED </vt:lpstr>
      <vt:lpstr>BLUE FIRE WIO USD</vt:lpstr>
      <vt:lpstr>BLUE FIRE ADIB AED </vt:lpstr>
      <vt:lpstr>BLUE FIRE ADIB USD</vt:lpstr>
      <vt:lpstr>BLUE FIRE AL MASRAF AED </vt:lpstr>
      <vt:lpstr>BLUE FIRE AL MASRAF USD</vt:lpstr>
      <vt:lpstr>BLUE FIRE NBF AED </vt:lpstr>
      <vt:lpstr>BLUE FIRE NBF USD</vt:lpstr>
      <vt:lpstr>COMIDA WIO AED </vt:lpstr>
      <vt:lpstr>COMIDA WIO USD</vt:lpstr>
      <vt:lpstr>COMIDA WIO EURO</vt:lpstr>
      <vt:lpstr>COMIDA NBF AED</vt:lpstr>
      <vt:lpstr>COMIDA NBF USD</vt:lpstr>
      <vt:lpstr>COMIDA AL MASRAF AED</vt:lpstr>
      <vt:lpstr>COMIDA AL MASRAF USD</vt:lpstr>
      <vt:lpstr>COMIDA ADIB AED</vt:lpstr>
      <vt:lpstr>COMIDA ADIB USD</vt:lpstr>
      <vt:lpstr>BULLFROG WIO AED</vt:lpstr>
      <vt:lpstr>BULLFROG WIO USD</vt:lpstr>
      <vt:lpstr>BULLFROG ADIB AED </vt:lpstr>
      <vt:lpstr>BULLFROG ADIB USD</vt:lpstr>
      <vt:lpstr>PINNACLE COMP ADIB AED </vt:lpstr>
      <vt:lpstr>PINNACLE COMP ADIB USD</vt:lpstr>
      <vt:lpstr>PINNACLE COMP WIO AED</vt:lpstr>
      <vt:lpstr>PINNACLE COMP WIO USD</vt:lpstr>
      <vt:lpstr>PINNACLE HOLDING WIO AED </vt:lpstr>
      <vt:lpstr>PINNACLE HOLDING WIO USD</vt:lpstr>
      <vt:lpstr>HEDGES TOURISM WIO AED</vt:lpstr>
      <vt:lpstr>HEDGES TOURISM WIO USD</vt:lpstr>
      <vt:lpstr>HEDGES TOURISM NBF AED</vt:lpstr>
      <vt:lpstr>HEDGES TOURISM NBF USD</vt:lpstr>
      <vt:lpstr>HEDGES TOURISM NEO BIZ AED</vt:lpstr>
      <vt:lpstr>HEDGES TOURISM NEO BIZ USD</vt:lpstr>
      <vt:lpstr>HEDGES REAL ESTATE NEO BIZ AED</vt:lpstr>
      <vt:lpstr>HEDGES REAL ESTATE NEO BIZ USD </vt:lpstr>
      <vt:lpstr>RHINE BULLIONS RAK AED</vt:lpstr>
      <vt:lpstr>RHINE BULLIONS RAK USD</vt:lpstr>
      <vt:lpstr>BARRY HENRY MASHREQ NEO AED </vt:lpstr>
      <vt:lpstr>SANDEEP KEDIA SCB AED</vt:lpstr>
      <vt:lpstr>SANDEEP KEDIA  SCB USD </vt:lpstr>
      <vt:lpstr>NET FLOW WIO </vt:lpstr>
      <vt:lpstr>NET FLOW WIO USD</vt:lpstr>
      <vt:lpstr>NET FLOW EIB AED </vt:lpstr>
      <vt:lpstr>NET FLOW RAK AED</vt:lpstr>
      <vt:lpstr>NET FLOW ADIB AED </vt:lpstr>
      <vt:lpstr>CARNIFY ENBD AED</vt:lpstr>
      <vt:lpstr>CARNIFY ENBD USD </vt:lpstr>
      <vt:lpstr>CARNIFY ADIB AED </vt:lpstr>
      <vt:lpstr>CARNIFY ADIB USD</vt:lpstr>
      <vt:lpstr>BLACK PEPPER G T ADIB AED </vt:lpstr>
      <vt:lpstr>BLACK PEPPER G T ADIB USD</vt:lpstr>
      <vt:lpstr>BLACK PEPPER G T NBF AED</vt:lpstr>
      <vt:lpstr>MORPHIS GOODS RAK AED </vt:lpstr>
      <vt:lpstr>INFINITY FORTUNE MASHREQ</vt:lpstr>
      <vt:lpstr>INFINITY SIB </vt:lpstr>
      <vt:lpstr>INFINITY FORTUNE WIO AED</vt:lpstr>
      <vt:lpstr>INFINITY FORTUNE ADIB AED </vt:lpstr>
      <vt:lpstr>GLUCKRICH EIB AED</vt:lpstr>
      <vt:lpstr>GLUCKRICH EIB USD</vt:lpstr>
      <vt:lpstr>AMINEX ADIB AED</vt:lpstr>
      <vt:lpstr>WEST END FAB AED</vt:lpstr>
      <vt:lpstr>WEST END ADIB AED</vt:lpstr>
      <vt:lpstr>WEST END EIB AED</vt:lpstr>
      <vt:lpstr>WEST END WIO AED</vt:lpstr>
      <vt:lpstr>MAPLE SKY WIO AED </vt:lpstr>
      <vt:lpstr>MAPLE SKY WIO USD  </vt:lpstr>
      <vt:lpstr>MAPLE SKY MASHREQ AED </vt:lpstr>
      <vt:lpstr>B P R E ADIB AED </vt:lpstr>
      <vt:lpstr>CARGOLIC ADCB AED</vt:lpstr>
      <vt:lpstr>CARGOLIC EIB AED </vt:lpstr>
      <vt:lpstr>CARGOLIC ADIB AED </vt:lpstr>
      <vt:lpstr>ENFLOW WIO AED </vt:lpstr>
      <vt:lpstr>ENFLOW WIO USD</vt:lpstr>
      <vt:lpstr>SUMMARY  (3)</vt:lpstr>
      <vt:lpstr>ENFLOW WIO AED  (2)</vt:lpstr>
      <vt:lpstr>ZARAEE NBF AED </vt:lpstr>
      <vt:lpstr>RED STONE WIO AED </vt:lpstr>
      <vt:lpstr>RED STONE WIO USD</vt:lpstr>
      <vt:lpstr>RED STONE WIO EUR</vt:lpstr>
      <vt:lpstr>RED STONE ADIB AED </vt:lpstr>
      <vt:lpstr>RED STONE ADIB USD</vt:lpstr>
      <vt:lpstr>RED STONE ADIB EUR</vt:lpstr>
      <vt:lpstr>M J S STAR NBF AED </vt:lpstr>
      <vt:lpstr>M J S STAR NBF USD</vt:lpstr>
      <vt:lpstr>M J S STAR RAK AED </vt:lpstr>
      <vt:lpstr>M J S STAR RAK USD</vt:lpstr>
      <vt:lpstr>IDEA GROVE ADIB AED</vt:lpstr>
      <vt:lpstr>CAPS LOCK FAB AED </vt:lpstr>
      <vt:lpstr>CAPS LOCK WIO AED </vt:lpstr>
      <vt:lpstr>CAPSLOCK SIB AED</vt:lpstr>
      <vt:lpstr>CAPSLOCK SIB USD</vt:lpstr>
      <vt:lpstr>alpha sentry adib aed </vt:lpstr>
      <vt:lpstr>ALPHA SENTRY ADIB USD</vt:lpstr>
      <vt:lpstr>ALPHA SENTRY ADIB EUR</vt:lpstr>
      <vt:lpstr>Alpha sentry UBL AED </vt:lpstr>
      <vt:lpstr>IDEA GROVE ADIB USD</vt:lpstr>
      <vt:lpstr>IDEA GROVE WIO AED </vt:lpstr>
      <vt:lpstr>IDEA GROVE WIO USD</vt:lpstr>
      <vt:lpstr>IDEA GROVE WIO EUR</vt:lpstr>
      <vt:lpstr>IDEA GROVE ADIB EURO</vt:lpstr>
      <vt:lpstr>RAYMOND WIO </vt:lpstr>
      <vt:lpstr>DILIP CHATURVEDI WIO </vt:lpstr>
      <vt:lpstr>ADITYA SCB AED</vt:lpstr>
      <vt:lpstr>AGINRA WIO AED</vt:lpstr>
      <vt:lpstr>AGNIRA WIO USD</vt:lpstr>
      <vt:lpstr>SILVER STONE WIO AED</vt:lpstr>
      <vt:lpstr>SILVER STONE MSQ AED </vt:lpstr>
      <vt:lpstr>SILVER STONE ENBD AED </vt:lpstr>
      <vt:lpstr>SILVER STONE WIO USD</vt:lpstr>
      <vt:lpstr>SILVER STONE WIO EUR</vt:lpstr>
      <vt:lpstr>SILVER STONE ADIB AED</vt:lpstr>
      <vt:lpstr>SILVER STONE ADIB USD</vt:lpstr>
      <vt:lpstr>SILVER STONE ADIB EUR</vt:lpstr>
      <vt:lpstr>OPTICORE ADIB AED</vt:lpstr>
      <vt:lpstr>OPTICORE WIO AED</vt:lpstr>
      <vt:lpstr>OPTICORE SIB</vt:lpstr>
      <vt:lpstr>OPTICORE ADIB USD</vt:lpstr>
      <vt:lpstr>AGINCO MSQ AED</vt:lpstr>
      <vt:lpstr>AGINCO MSQ USD</vt:lpstr>
      <vt:lpstr>'SUMMARY '!Print_Area</vt:lpstr>
      <vt:lpstr>'SUMMARY  (2)'!Print_Area</vt:lpstr>
      <vt:lpstr>'SUMMARY 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Teertha</dc:creator>
  <cp:lastModifiedBy>Ahmed Aarij</cp:lastModifiedBy>
  <cp:lastPrinted>2026-04-29T08:03:36Z</cp:lastPrinted>
  <dcterms:created xsi:type="dcterms:W3CDTF">2015-06-05T18:17:20Z</dcterms:created>
  <dcterms:modified xsi:type="dcterms:W3CDTF">2026-05-12T18:13:51Z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0x010100D377CD96DF521F45A3FEACE1FCA00E51</vt:lpwstr>
  </property>
</Properties>
</file>